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/>
  <mc:AlternateContent xmlns:mc="http://schemas.openxmlformats.org/markup-compatibility/2006">
    <mc:Choice Requires="x15">
      <x15ac:absPath xmlns:x15ac="http://schemas.microsoft.com/office/spreadsheetml/2010/11/ac" url="https://d.docs.live.net/3335e420cc655e62/เดสก์ท็อป/งาน พข/งานหลักทำทุกเดือน/ตารางส่งให้ ศศ ก่อนแถลงข่าว/ก.พ. 69/"/>
    </mc:Choice>
  </mc:AlternateContent>
  <xr:revisionPtr revIDLastSave="157" documentId="8_{1ECADE8C-C963-A942-A0A9-E93C7001C052}" xr6:coauthVersionLast="47" xr6:coauthVersionMax="47" xr10:uidLastSave="{FF7F79C7-F77D-460A-AC0C-6DE9A1E65472}"/>
  <bookViews>
    <workbookView xWindow="1080" yWindow="1080" windowWidth="19140" windowHeight="10680" tabRatio="801" firstSheet="3" activeTab="9" xr2:uid="{09C42BC8-65BF-4CF2-A797-CF7B546E50C1}"/>
  </bookViews>
  <sheets>
    <sheet name="trade (2)" sheetId="87" state="hidden" r:id="rId1"/>
    <sheet name="สรุปการส่งออก" sheetId="106" state="hidden" r:id="rId2"/>
    <sheet name="ตาราง 1 ล้านดอลลาร์สหรัฐ" sheetId="96" r:id="rId3"/>
    <sheet name="ตาราง 2 ล้านบาท" sheetId="97" r:id="rId4"/>
    <sheet name="ตาราง 3 การส่งออกสินค้าสำคัญ" sheetId="98" r:id="rId5"/>
    <sheet name="T3_data(t)" sheetId="99" state="hidden" r:id="rId6"/>
    <sheet name="T3_data(t-1)" sheetId="100" state="hidden" r:id="rId7"/>
    <sheet name="ตาราง 4 ตลาดส่งออกสำคัญ" sheetId="101" r:id="rId8"/>
    <sheet name="T4_data" sheetId="102" state="hidden" r:id="rId9"/>
    <sheet name="ตาราง 5 สินค้านำเข้าสำคัญ" sheetId="103" r:id="rId10"/>
    <sheet name="T5_data(mth)" sheetId="104" state="hidden" r:id="rId11"/>
    <sheet name="T5_data(ytd)" sheetId="105" state="hidden" r:id="rId12"/>
    <sheet name="ประมาณ54US" sheetId="85" state="hidden" r:id="rId13"/>
    <sheet name="Chart3" sheetId="80" state="hidden" r:id="rId14"/>
    <sheet name="Sheet2" sheetId="79" state="hidden" r:id="rId15"/>
    <sheet name="xmm4954" sheetId="84" state="hidden" r:id="rId16"/>
    <sheet name="Gtrade47" sheetId="67" state="hidden" r:id="rId17"/>
    <sheet name="Chart1" sheetId="77" state="hidden" r:id="rId18"/>
    <sheet name="trade g" sheetId="66" state="hidden" r:id="rId19"/>
    <sheet name="Sheet1" sheetId="41" state="hidden" r:id="rId20"/>
    <sheet name="ประมาณ5455US" sheetId="86" state="hidden" r:id="rId21"/>
    <sheet name="ประมาณ54US_SEP" sheetId="69" state="hidden" r:id="rId22"/>
  </sheets>
  <definedNames>
    <definedName name="_xlnm._FilterDatabase" localSheetId="2" hidden="1">'ตาราง 1 ล้านดอลลาร์สหรัฐ'!$A$3:$BB$95</definedName>
    <definedName name="_xlnm._FilterDatabase" localSheetId="3" hidden="1">'ตาราง 2 ล้านบาท'!$A$3:$AT$92</definedName>
    <definedName name="_xlnm._FilterDatabase" localSheetId="9" hidden="1">'ตาราง 5 สินค้านำเข้าสำคัญ'!$A$5:$W$381</definedName>
    <definedName name="BoxPlot">"BoxPlot"</definedName>
    <definedName name="Bubble">"Bubble"</definedName>
    <definedName name="Candlestick">"Candlestick"</definedName>
    <definedName name="Chart">"Chart"</definedName>
    <definedName name="ChartImage">"ChartImage"</definedName>
    <definedName name="ColumnRange">"ColumnRange"</definedName>
    <definedName name="Dumbbell">"Dumbbell"</definedName>
    <definedName name="Heatmap">"Heatmap"</definedName>
    <definedName name="Histogram">"Histogram"</definedName>
    <definedName name="Map">"Map"</definedName>
    <definedName name="OHLC">"OHLC"</definedName>
    <definedName name="PieChart">"PieChart"</definedName>
    <definedName name="_xlnm.Print_Area" localSheetId="0">'trade (2)'!$A$1:$BF$180</definedName>
    <definedName name="_xlnm.Print_Area" localSheetId="2">'ตาราง 1 ล้านดอลลาร์สหรัฐ'!$C$1:$Z$92</definedName>
    <definedName name="_xlnm.Print_Area" localSheetId="3">'ตาราง 2 ล้านบาท'!$C$1:$Z$92</definedName>
    <definedName name="_xlnm.Print_Area" localSheetId="4">'ตาราง 3 การส่งออกสินค้าสำคัญ'!$A$1:$M$78</definedName>
    <definedName name="_xlnm.Print_Area" localSheetId="7">'ตาราง 4 ตลาดส่งออกสำคัญ'!$A$1:$M$47</definedName>
    <definedName name="_xlnm.Print_Area" localSheetId="9">'ตาราง 5 สินค้านำเข้าสำคัญ'!$A$2:$M$381</definedName>
    <definedName name="_xlnm.Print_Titles" localSheetId="9">'ตาราง 5 สินค้านำเข้าสำคัญ'!$2:$5</definedName>
    <definedName name="Scatter">"Scatter"</definedName>
    <definedName name="Series">"Series"</definedName>
    <definedName name="Stripe">"Stripe"</definedName>
    <definedName name="Table">"Table"</definedName>
    <definedName name="TreeMap">"TreeMap"</definedName>
    <definedName name="Waterfall">"Waterfall"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168" i="105" l="1"/>
  <c r="C1167" i="105"/>
  <c r="C1166" i="105"/>
  <c r="C1165" i="105"/>
  <c r="C1164" i="105"/>
  <c r="C1163" i="105"/>
  <c r="C1162" i="105"/>
  <c r="C1161" i="105"/>
  <c r="C1160" i="105"/>
  <c r="C1159" i="105"/>
  <c r="C1158" i="105"/>
  <c r="C1157" i="105"/>
  <c r="C1156" i="105"/>
  <c r="C1155" i="105"/>
  <c r="C1154" i="105"/>
  <c r="C1153" i="105"/>
  <c r="C1152" i="105"/>
  <c r="C1151" i="105"/>
  <c r="C1150" i="105"/>
  <c r="C1149" i="105"/>
  <c r="C1148" i="105"/>
  <c r="C1147" i="105"/>
  <c r="C1146" i="105"/>
  <c r="C1145" i="105"/>
  <c r="C1144" i="105"/>
  <c r="C1143" i="105"/>
  <c r="C1142" i="105"/>
  <c r="C1141" i="105"/>
  <c r="C1140" i="105"/>
  <c r="C1139" i="105"/>
  <c r="C1138" i="105"/>
  <c r="C1137" i="105"/>
  <c r="C1136" i="105"/>
  <c r="C1135" i="105"/>
  <c r="C1134" i="105"/>
  <c r="C1133" i="105"/>
  <c r="C1132" i="105"/>
  <c r="C1131" i="105"/>
  <c r="C1130" i="105"/>
  <c r="C1129" i="105"/>
  <c r="C1128" i="105"/>
  <c r="C1127" i="105"/>
  <c r="C1126" i="105"/>
  <c r="C1125" i="105"/>
  <c r="C1124" i="105"/>
  <c r="C1123" i="105"/>
  <c r="C1122" i="105"/>
  <c r="C1121" i="105"/>
  <c r="C1120" i="105"/>
  <c r="C1119" i="105"/>
  <c r="C1118" i="105"/>
  <c r="C1117" i="105"/>
  <c r="C1116" i="105"/>
  <c r="C1115" i="105"/>
  <c r="C1114" i="105"/>
  <c r="C1113" i="105"/>
  <c r="C1112" i="105"/>
  <c r="C1111" i="105"/>
  <c r="C1110" i="105"/>
  <c r="C1109" i="105"/>
  <c r="C1108" i="105"/>
  <c r="C1107" i="105"/>
  <c r="C1106" i="105"/>
  <c r="C1105" i="105"/>
  <c r="C1104" i="105"/>
  <c r="C1103" i="105"/>
  <c r="C1102" i="105"/>
  <c r="C1101" i="105"/>
  <c r="C1100" i="105"/>
  <c r="C1099" i="105"/>
  <c r="C1098" i="105"/>
  <c r="C1097" i="105"/>
  <c r="C1096" i="105"/>
  <c r="C1095" i="105"/>
  <c r="C1094" i="105"/>
  <c r="C1093" i="105"/>
  <c r="C1092" i="105"/>
  <c r="C1091" i="105"/>
  <c r="C1090" i="105"/>
  <c r="C1089" i="105"/>
  <c r="C1088" i="105"/>
  <c r="C1087" i="105"/>
  <c r="C1086" i="105"/>
  <c r="C1085" i="105"/>
  <c r="C1084" i="105"/>
  <c r="C1083" i="105"/>
  <c r="C1082" i="105"/>
  <c r="C1081" i="105"/>
  <c r="C1080" i="105"/>
  <c r="C1079" i="105"/>
  <c r="C1078" i="105"/>
  <c r="C1077" i="105"/>
  <c r="C1076" i="105"/>
  <c r="C1075" i="105"/>
  <c r="C1074" i="105"/>
  <c r="C1073" i="105"/>
  <c r="C1072" i="105"/>
  <c r="C1071" i="105"/>
  <c r="C1070" i="105"/>
  <c r="C1069" i="105"/>
  <c r="C1068" i="105"/>
  <c r="C1067" i="105"/>
  <c r="C1066" i="105"/>
  <c r="C1065" i="105"/>
  <c r="C1064" i="105"/>
  <c r="C1063" i="105"/>
  <c r="C1062" i="105"/>
  <c r="C1061" i="105"/>
  <c r="C1060" i="105"/>
  <c r="C1059" i="105"/>
  <c r="C1058" i="105"/>
  <c r="C1057" i="105"/>
  <c r="C1056" i="105"/>
  <c r="C1055" i="105"/>
  <c r="C1054" i="105"/>
  <c r="C1053" i="105"/>
  <c r="C1052" i="105"/>
  <c r="C1051" i="105"/>
  <c r="C1050" i="105"/>
  <c r="C1049" i="105"/>
  <c r="C1048" i="105"/>
  <c r="C1047" i="105"/>
  <c r="C1046" i="105"/>
  <c r="C1045" i="105"/>
  <c r="C1044" i="105"/>
  <c r="C1043" i="105"/>
  <c r="C1042" i="105"/>
  <c r="C1041" i="105"/>
  <c r="C1040" i="105"/>
  <c r="C1039" i="105"/>
  <c r="C1038" i="105"/>
  <c r="C1037" i="105"/>
  <c r="C1036" i="105"/>
  <c r="C1035" i="105"/>
  <c r="C1034" i="105"/>
  <c r="C1033" i="105"/>
  <c r="C1032" i="105"/>
  <c r="C1031" i="105"/>
  <c r="C1030" i="105"/>
  <c r="C1029" i="105"/>
  <c r="C1028" i="105"/>
  <c r="C1027" i="105"/>
  <c r="C1026" i="105"/>
  <c r="C1025" i="105"/>
  <c r="C1024" i="105"/>
  <c r="C1023" i="105"/>
  <c r="C1022" i="105"/>
  <c r="C1021" i="105"/>
  <c r="C1020" i="105"/>
  <c r="C1019" i="105"/>
  <c r="C1018" i="105"/>
  <c r="C1017" i="105"/>
  <c r="C1016" i="105"/>
  <c r="C1015" i="105"/>
  <c r="C1014" i="105"/>
  <c r="C1013" i="105"/>
  <c r="C1012" i="105"/>
  <c r="C1011" i="105"/>
  <c r="C1010" i="105"/>
  <c r="C1009" i="105"/>
  <c r="C1008" i="105"/>
  <c r="C1007" i="105"/>
  <c r="C1006" i="105"/>
  <c r="C1005" i="105"/>
  <c r="C1004" i="105"/>
  <c r="C1003" i="105"/>
  <c r="C1002" i="105"/>
  <c r="C1001" i="105"/>
  <c r="C1000" i="105"/>
  <c r="C999" i="105"/>
  <c r="C998" i="105"/>
  <c r="C997" i="105"/>
  <c r="C996" i="105"/>
  <c r="C995" i="105"/>
  <c r="C994" i="105"/>
  <c r="C993" i="105"/>
  <c r="C992" i="105"/>
  <c r="C991" i="105"/>
  <c r="C990" i="105"/>
  <c r="C989" i="105"/>
  <c r="C988" i="105"/>
  <c r="C987" i="105"/>
  <c r="C986" i="105"/>
  <c r="C985" i="105"/>
  <c r="C984" i="105"/>
  <c r="C983" i="105"/>
  <c r="C982" i="105"/>
  <c r="C981" i="105"/>
  <c r="C980" i="105"/>
  <c r="C979" i="105"/>
  <c r="C978" i="105"/>
  <c r="C977" i="105"/>
  <c r="C976" i="105"/>
  <c r="C975" i="105"/>
  <c r="C974" i="105"/>
  <c r="C973" i="105"/>
  <c r="C972" i="105"/>
  <c r="C971" i="105"/>
  <c r="C970" i="105"/>
  <c r="C969" i="105"/>
  <c r="C968" i="105"/>
  <c r="C967" i="105"/>
  <c r="C966" i="105"/>
  <c r="C965" i="105"/>
  <c r="C964" i="105"/>
  <c r="C963" i="105"/>
  <c r="C962" i="105"/>
  <c r="C961" i="105"/>
  <c r="C960" i="105"/>
  <c r="C959" i="105"/>
  <c r="C958" i="105"/>
  <c r="C957" i="105"/>
  <c r="C956" i="105"/>
  <c r="C955" i="105"/>
  <c r="C954" i="105"/>
  <c r="C953" i="105"/>
  <c r="C952" i="105"/>
  <c r="C951" i="105"/>
  <c r="C950" i="105"/>
  <c r="C949" i="105"/>
  <c r="C948" i="105"/>
  <c r="C947" i="105"/>
  <c r="C946" i="105"/>
  <c r="C945" i="105"/>
  <c r="C944" i="105"/>
  <c r="C943" i="105"/>
  <c r="C942" i="105"/>
  <c r="C941" i="105"/>
  <c r="C940" i="105"/>
  <c r="C939" i="105"/>
  <c r="C938" i="105"/>
  <c r="C937" i="105"/>
  <c r="C936" i="105"/>
  <c r="C935" i="105"/>
  <c r="C934" i="105"/>
  <c r="C933" i="105"/>
  <c r="C932" i="105"/>
  <c r="C931" i="105"/>
  <c r="C930" i="105"/>
  <c r="C929" i="105"/>
  <c r="C928" i="105"/>
  <c r="C927" i="105"/>
  <c r="C926" i="105"/>
  <c r="C925" i="105"/>
  <c r="C924" i="105"/>
  <c r="C923" i="105"/>
  <c r="C922" i="105"/>
  <c r="C921" i="105"/>
  <c r="C920" i="105"/>
  <c r="C919" i="105"/>
  <c r="C918" i="105"/>
  <c r="C917" i="105"/>
  <c r="C916" i="105"/>
  <c r="C915" i="105"/>
  <c r="C914" i="105"/>
  <c r="C913" i="105"/>
  <c r="C912" i="105"/>
  <c r="C911" i="105"/>
  <c r="C910" i="105"/>
  <c r="C909" i="105"/>
  <c r="C908" i="105"/>
  <c r="C907" i="105"/>
  <c r="C906" i="105"/>
  <c r="C905" i="105"/>
  <c r="C904" i="105"/>
  <c r="C903" i="105"/>
  <c r="C902" i="105"/>
  <c r="C901" i="105"/>
  <c r="C900" i="105"/>
  <c r="C899" i="105"/>
  <c r="C898" i="105"/>
  <c r="C897" i="105"/>
  <c r="C896" i="105"/>
  <c r="C895" i="105"/>
  <c r="C894" i="105"/>
  <c r="C893" i="105"/>
  <c r="C892" i="105"/>
  <c r="C891" i="105"/>
  <c r="C890" i="105"/>
  <c r="C889" i="105"/>
  <c r="C888" i="105"/>
  <c r="C887" i="105"/>
  <c r="C886" i="105"/>
  <c r="C885" i="105"/>
  <c r="C884" i="105"/>
  <c r="C883" i="105"/>
  <c r="C882" i="105"/>
  <c r="C881" i="105"/>
  <c r="C880" i="105"/>
  <c r="C879" i="105"/>
  <c r="C878" i="105"/>
  <c r="C877" i="105"/>
  <c r="C876" i="105"/>
  <c r="C875" i="105"/>
  <c r="C874" i="105"/>
  <c r="C873" i="105"/>
  <c r="C872" i="105"/>
  <c r="C871" i="105"/>
  <c r="C870" i="105"/>
  <c r="C869" i="105"/>
  <c r="C868" i="105"/>
  <c r="C867" i="105"/>
  <c r="C866" i="105"/>
  <c r="C865" i="105"/>
  <c r="C864" i="105"/>
  <c r="C863" i="105"/>
  <c r="C862" i="105"/>
  <c r="C861" i="105"/>
  <c r="C860" i="105"/>
  <c r="C859" i="105"/>
  <c r="C858" i="105"/>
  <c r="C857" i="105"/>
  <c r="C856" i="105"/>
  <c r="C855" i="105"/>
  <c r="C854" i="105"/>
  <c r="C853" i="105"/>
  <c r="C852" i="105"/>
  <c r="C851" i="105"/>
  <c r="C850" i="105"/>
  <c r="C849" i="105"/>
  <c r="C848" i="105"/>
  <c r="C847" i="105"/>
  <c r="C846" i="105"/>
  <c r="C845" i="105"/>
  <c r="C844" i="105"/>
  <c r="C843" i="105"/>
  <c r="C842" i="105"/>
  <c r="C841" i="105"/>
  <c r="C840" i="105"/>
  <c r="C839" i="105"/>
  <c r="C838" i="105"/>
  <c r="C837" i="105"/>
  <c r="C836" i="105"/>
  <c r="C835" i="105"/>
  <c r="C834" i="105"/>
  <c r="C833" i="105"/>
  <c r="C832" i="105"/>
  <c r="C831" i="105"/>
  <c r="C830" i="105"/>
  <c r="C829" i="105"/>
  <c r="C828" i="105"/>
  <c r="C827" i="105"/>
  <c r="C826" i="105"/>
  <c r="C825" i="105"/>
  <c r="C824" i="105"/>
  <c r="C823" i="105"/>
  <c r="C822" i="105"/>
  <c r="C821" i="105"/>
  <c r="C820" i="105"/>
  <c r="C819" i="105"/>
  <c r="C818" i="105"/>
  <c r="C817" i="105"/>
  <c r="C816" i="105"/>
  <c r="C815" i="105"/>
  <c r="C814" i="105"/>
  <c r="C813" i="105"/>
  <c r="C812" i="105"/>
  <c r="C811" i="105"/>
  <c r="C810" i="105"/>
  <c r="C809" i="105"/>
  <c r="C808" i="105"/>
  <c r="C807" i="105"/>
  <c r="C806" i="105"/>
  <c r="C805" i="105"/>
  <c r="C804" i="105"/>
  <c r="C803" i="105"/>
  <c r="C802" i="105"/>
  <c r="C801" i="105"/>
  <c r="C800" i="105"/>
  <c r="C799" i="105"/>
  <c r="C798" i="105"/>
  <c r="C797" i="105"/>
  <c r="C796" i="105"/>
  <c r="C795" i="105"/>
  <c r="C794" i="105"/>
  <c r="C793" i="105"/>
  <c r="C792" i="105"/>
  <c r="C791" i="105"/>
  <c r="C790" i="105"/>
  <c r="C789" i="105"/>
  <c r="C788" i="105"/>
  <c r="C787" i="105"/>
  <c r="C786" i="105"/>
  <c r="C785" i="105"/>
  <c r="C784" i="105"/>
  <c r="C783" i="105"/>
  <c r="C782" i="105"/>
  <c r="C781" i="105"/>
  <c r="C779" i="105"/>
  <c r="C778" i="105"/>
  <c r="C777" i="105"/>
  <c r="C776" i="105"/>
  <c r="C775" i="105"/>
  <c r="C774" i="105"/>
  <c r="C773" i="105"/>
  <c r="C772" i="105"/>
  <c r="C771" i="105"/>
  <c r="C770" i="105"/>
  <c r="C769" i="105"/>
  <c r="C768" i="105"/>
  <c r="C767" i="105"/>
  <c r="C766" i="105"/>
  <c r="C765" i="105"/>
  <c r="C764" i="105"/>
  <c r="C763" i="105"/>
  <c r="C762" i="105"/>
  <c r="C761" i="105"/>
  <c r="C760" i="105"/>
  <c r="C759" i="105"/>
  <c r="C758" i="105"/>
  <c r="C757" i="105"/>
  <c r="C756" i="105"/>
  <c r="C755" i="105"/>
  <c r="C754" i="105"/>
  <c r="C753" i="105"/>
  <c r="C752" i="105"/>
  <c r="C751" i="105"/>
  <c r="C750" i="105"/>
  <c r="C749" i="105"/>
  <c r="C748" i="105"/>
  <c r="C747" i="105"/>
  <c r="C746" i="105"/>
  <c r="C745" i="105"/>
  <c r="C744" i="105"/>
  <c r="C743" i="105"/>
  <c r="C742" i="105"/>
  <c r="C741" i="105"/>
  <c r="C740" i="105"/>
  <c r="C739" i="105"/>
  <c r="C738" i="105"/>
  <c r="C737" i="105"/>
  <c r="C736" i="105"/>
  <c r="C735" i="105"/>
  <c r="C734" i="105"/>
  <c r="C733" i="105"/>
  <c r="C732" i="105"/>
  <c r="C731" i="105"/>
  <c r="C730" i="105"/>
  <c r="C729" i="105"/>
  <c r="C728" i="105"/>
  <c r="C727" i="105"/>
  <c r="C726" i="105"/>
  <c r="C725" i="105"/>
  <c r="C724" i="105"/>
  <c r="C723" i="105"/>
  <c r="C722" i="105"/>
  <c r="C721" i="105"/>
  <c r="C720" i="105"/>
  <c r="C719" i="105"/>
  <c r="C718" i="105"/>
  <c r="C717" i="105"/>
  <c r="C716" i="105"/>
  <c r="C715" i="105"/>
  <c r="C714" i="105"/>
  <c r="C713" i="105"/>
  <c r="C712" i="105"/>
  <c r="C711" i="105"/>
  <c r="C710" i="105"/>
  <c r="C709" i="105"/>
  <c r="C708" i="105"/>
  <c r="C707" i="105"/>
  <c r="C706" i="105"/>
  <c r="C705" i="105"/>
  <c r="C704" i="105"/>
  <c r="C703" i="105"/>
  <c r="C702" i="105"/>
  <c r="C701" i="105"/>
  <c r="C700" i="105"/>
  <c r="C699" i="105"/>
  <c r="C698" i="105"/>
  <c r="C697" i="105"/>
  <c r="C696" i="105"/>
  <c r="C695" i="105"/>
  <c r="C694" i="105"/>
  <c r="C693" i="105"/>
  <c r="C692" i="105"/>
  <c r="C691" i="105"/>
  <c r="C690" i="105"/>
  <c r="C689" i="105"/>
  <c r="C688" i="105"/>
  <c r="C687" i="105"/>
  <c r="C686" i="105"/>
  <c r="C685" i="105"/>
  <c r="C684" i="105"/>
  <c r="C683" i="105"/>
  <c r="C682" i="105"/>
  <c r="C681" i="105"/>
  <c r="C680" i="105"/>
  <c r="C679" i="105"/>
  <c r="C678" i="105"/>
  <c r="C677" i="105"/>
  <c r="C676" i="105"/>
  <c r="C675" i="105"/>
  <c r="C674" i="105"/>
  <c r="C673" i="105"/>
  <c r="C672" i="105"/>
  <c r="C671" i="105"/>
  <c r="C670" i="105"/>
  <c r="C669" i="105"/>
  <c r="C668" i="105"/>
  <c r="C667" i="105"/>
  <c r="C666" i="105"/>
  <c r="C665" i="105"/>
  <c r="C664" i="105"/>
  <c r="C663" i="105"/>
  <c r="C662" i="105"/>
  <c r="C661" i="105"/>
  <c r="C660" i="105"/>
  <c r="C659" i="105"/>
  <c r="C658" i="105"/>
  <c r="C657" i="105"/>
  <c r="C656" i="105"/>
  <c r="C655" i="105"/>
  <c r="C654" i="105"/>
  <c r="C653" i="105"/>
  <c r="C652" i="105"/>
  <c r="C651" i="105"/>
  <c r="C650" i="105"/>
  <c r="C649" i="105"/>
  <c r="C648" i="105"/>
  <c r="C647" i="105"/>
  <c r="C646" i="105"/>
  <c r="C645" i="105"/>
  <c r="C644" i="105"/>
  <c r="C643" i="105"/>
  <c r="C642" i="105"/>
  <c r="C641" i="105"/>
  <c r="C640" i="105"/>
  <c r="C639" i="105"/>
  <c r="C638" i="105"/>
  <c r="C637" i="105"/>
  <c r="C636" i="105"/>
  <c r="C635" i="105"/>
  <c r="C634" i="105"/>
  <c r="C633" i="105"/>
  <c r="C632" i="105"/>
  <c r="C631" i="105"/>
  <c r="C630" i="105"/>
  <c r="C629" i="105"/>
  <c r="C628" i="105"/>
  <c r="C627" i="105"/>
  <c r="C626" i="105"/>
  <c r="C625" i="105"/>
  <c r="C624" i="105"/>
  <c r="C623" i="105"/>
  <c r="C622" i="105"/>
  <c r="C621" i="105"/>
  <c r="C620" i="105"/>
  <c r="C619" i="105"/>
  <c r="C618" i="105"/>
  <c r="C617" i="105"/>
  <c r="C616" i="105"/>
  <c r="C615" i="105"/>
  <c r="C614" i="105"/>
  <c r="C613" i="105"/>
  <c r="C612" i="105"/>
  <c r="C611" i="105"/>
  <c r="C610" i="105"/>
  <c r="C609" i="105"/>
  <c r="C608" i="105"/>
  <c r="C607" i="105"/>
  <c r="C606" i="105"/>
  <c r="C605" i="105"/>
  <c r="C604" i="105"/>
  <c r="C603" i="105"/>
  <c r="C602" i="105"/>
  <c r="C601" i="105"/>
  <c r="C600" i="105"/>
  <c r="C599" i="105"/>
  <c r="C598" i="105"/>
  <c r="C597" i="105"/>
  <c r="C596" i="105"/>
  <c r="C595" i="105"/>
  <c r="C594" i="105"/>
  <c r="C593" i="105"/>
  <c r="C592" i="105"/>
  <c r="C591" i="105"/>
  <c r="C590" i="105"/>
  <c r="C589" i="105"/>
  <c r="C588" i="105"/>
  <c r="C587" i="105"/>
  <c r="C586" i="105"/>
  <c r="C585" i="105"/>
  <c r="C584" i="105"/>
  <c r="C583" i="105"/>
  <c r="C582" i="105"/>
  <c r="C581" i="105"/>
  <c r="C580" i="105"/>
  <c r="C579" i="105"/>
  <c r="C578" i="105"/>
  <c r="C577" i="105"/>
  <c r="C576" i="105"/>
  <c r="C575" i="105"/>
  <c r="C574" i="105"/>
  <c r="C573" i="105"/>
  <c r="C572" i="105"/>
  <c r="C571" i="105"/>
  <c r="C570" i="105"/>
  <c r="C569" i="105"/>
  <c r="C568" i="105"/>
  <c r="C567" i="105"/>
  <c r="C566" i="105"/>
  <c r="C565" i="105"/>
  <c r="C564" i="105"/>
  <c r="C563" i="105"/>
  <c r="C562" i="105"/>
  <c r="C561" i="105"/>
  <c r="C560" i="105"/>
  <c r="C559" i="105"/>
  <c r="C558" i="105"/>
  <c r="C557" i="105"/>
  <c r="C556" i="105"/>
  <c r="C555" i="105"/>
  <c r="C554" i="105"/>
  <c r="C553" i="105"/>
  <c r="C552" i="105"/>
  <c r="C551" i="105"/>
  <c r="C550" i="105"/>
  <c r="C549" i="105"/>
  <c r="C548" i="105"/>
  <c r="C547" i="105"/>
  <c r="C546" i="105"/>
  <c r="C545" i="105"/>
  <c r="C544" i="105"/>
  <c r="C543" i="105"/>
  <c r="C542" i="105"/>
  <c r="C541" i="105"/>
  <c r="C540" i="105"/>
  <c r="C539" i="105"/>
  <c r="C538" i="105"/>
  <c r="C537" i="105"/>
  <c r="C536" i="105"/>
  <c r="C535" i="105"/>
  <c r="C534" i="105"/>
  <c r="C533" i="105"/>
  <c r="C532" i="105"/>
  <c r="C531" i="105"/>
  <c r="C530" i="105"/>
  <c r="C529" i="105"/>
  <c r="C528" i="105"/>
  <c r="C527" i="105"/>
  <c r="C526" i="105"/>
  <c r="C525" i="105"/>
  <c r="C524" i="105"/>
  <c r="C523" i="105"/>
  <c r="C522" i="105"/>
  <c r="C521" i="105"/>
  <c r="C520" i="105"/>
  <c r="C519" i="105"/>
  <c r="C518" i="105"/>
  <c r="C517" i="105"/>
  <c r="C516" i="105"/>
  <c r="C515" i="105"/>
  <c r="C514" i="105"/>
  <c r="C513" i="105"/>
  <c r="C512" i="105"/>
  <c r="C511" i="105"/>
  <c r="C510" i="105"/>
  <c r="C509" i="105"/>
  <c r="C508" i="105"/>
  <c r="C507" i="105"/>
  <c r="C506" i="105"/>
  <c r="C505" i="105"/>
  <c r="C504" i="105"/>
  <c r="C503" i="105"/>
  <c r="C502" i="105"/>
  <c r="C501" i="105"/>
  <c r="C500" i="105"/>
  <c r="C499" i="105"/>
  <c r="C498" i="105"/>
  <c r="C497" i="105"/>
  <c r="C496" i="105"/>
  <c r="C495" i="105"/>
  <c r="C494" i="105"/>
  <c r="C493" i="105"/>
  <c r="C492" i="105"/>
  <c r="C491" i="105"/>
  <c r="C490" i="105"/>
  <c r="C489" i="105"/>
  <c r="C488" i="105"/>
  <c r="C487" i="105"/>
  <c r="C486" i="105"/>
  <c r="C485" i="105"/>
  <c r="C484" i="105"/>
  <c r="C483" i="105"/>
  <c r="C482" i="105"/>
  <c r="C481" i="105"/>
  <c r="C480" i="105"/>
  <c r="C479" i="105"/>
  <c r="C478" i="105"/>
  <c r="C477" i="105"/>
  <c r="C476" i="105"/>
  <c r="C475" i="105"/>
  <c r="C474" i="105"/>
  <c r="C473" i="105"/>
  <c r="C472" i="105"/>
  <c r="C471" i="105"/>
  <c r="C470" i="105"/>
  <c r="C469" i="105"/>
  <c r="C468" i="105"/>
  <c r="C467" i="105"/>
  <c r="C466" i="105"/>
  <c r="C465" i="105"/>
  <c r="C464" i="105"/>
  <c r="C463" i="105"/>
  <c r="C462" i="105"/>
  <c r="C461" i="105"/>
  <c r="C460" i="105"/>
  <c r="C459" i="105"/>
  <c r="C458" i="105"/>
  <c r="C457" i="105"/>
  <c r="C456" i="105"/>
  <c r="C455" i="105"/>
  <c r="C454" i="105"/>
  <c r="C453" i="105"/>
  <c r="C452" i="105"/>
  <c r="C451" i="105"/>
  <c r="C450" i="105"/>
  <c r="C449" i="105"/>
  <c r="C448" i="105"/>
  <c r="C447" i="105"/>
  <c r="C446" i="105"/>
  <c r="C445" i="105"/>
  <c r="C444" i="105"/>
  <c r="C443" i="105"/>
  <c r="C442" i="105"/>
  <c r="C441" i="105"/>
  <c r="C440" i="105"/>
  <c r="C439" i="105"/>
  <c r="C438" i="105"/>
  <c r="C437" i="105"/>
  <c r="C436" i="105"/>
  <c r="C435" i="105"/>
  <c r="C434" i="105"/>
  <c r="C433" i="105"/>
  <c r="C432" i="105"/>
  <c r="C431" i="105"/>
  <c r="C430" i="105"/>
  <c r="C429" i="105"/>
  <c r="C428" i="105"/>
  <c r="C427" i="105"/>
  <c r="C426" i="105"/>
  <c r="C425" i="105"/>
  <c r="C424" i="105"/>
  <c r="C423" i="105"/>
  <c r="C422" i="105"/>
  <c r="C421" i="105"/>
  <c r="C420" i="105"/>
  <c r="C419" i="105"/>
  <c r="C418" i="105"/>
  <c r="C417" i="105"/>
  <c r="C416" i="105"/>
  <c r="C415" i="105"/>
  <c r="C414" i="105"/>
  <c r="C413" i="105"/>
  <c r="C412" i="105"/>
  <c r="C411" i="105"/>
  <c r="C410" i="105"/>
  <c r="C409" i="105"/>
  <c r="C408" i="105"/>
  <c r="C407" i="105"/>
  <c r="C406" i="105"/>
  <c r="C405" i="105"/>
  <c r="C404" i="105"/>
  <c r="C403" i="105"/>
  <c r="C402" i="105"/>
  <c r="C401" i="105"/>
  <c r="C400" i="105"/>
  <c r="C399" i="105"/>
  <c r="C398" i="105"/>
  <c r="C397" i="105"/>
  <c r="C396" i="105"/>
  <c r="C395" i="105"/>
  <c r="C394" i="105"/>
  <c r="C393" i="105"/>
  <c r="C392" i="105"/>
  <c r="B6" i="103"/>
  <c r="A2" i="106"/>
  <c r="A4" i="106"/>
  <c r="N64" i="96"/>
  <c r="Z34" i="96"/>
  <c r="N64" i="97"/>
  <c r="Z4" i="97"/>
  <c r="N4" i="97"/>
  <c r="Z34" i="97"/>
  <c r="N34" i="97"/>
  <c r="L374" i="103"/>
  <c r="L367" i="103"/>
  <c r="L363" i="103"/>
  <c r="L362" i="103"/>
  <c r="L361" i="103"/>
  <c r="L344" i="103"/>
  <c r="L338" i="103"/>
  <c r="L335" i="103"/>
  <c r="L334" i="103"/>
  <c r="L327" i="103"/>
  <c r="L313" i="103"/>
  <c r="L309" i="103"/>
  <c r="L304" i="103"/>
  <c r="L277" i="103"/>
  <c r="L274" i="103"/>
  <c r="L268" i="103"/>
  <c r="L267" i="103"/>
  <c r="L264" i="103"/>
  <c r="L256" i="103"/>
  <c r="L246" i="103"/>
  <c r="L240" i="103"/>
  <c r="L239" i="103"/>
  <c r="L236" i="103"/>
  <c r="L233" i="103"/>
  <c r="L221" i="103"/>
  <c r="L204" i="103"/>
  <c r="L200" i="103"/>
  <c r="L188" i="103"/>
  <c r="L183" i="103"/>
  <c r="L179" i="103"/>
  <c r="L174" i="103"/>
  <c r="L170" i="103"/>
  <c r="L158" i="103"/>
  <c r="L115" i="103"/>
  <c r="L108" i="103"/>
  <c r="L107" i="103"/>
  <c r="L82" i="103"/>
  <c r="L78" i="103"/>
  <c r="L66" i="103"/>
  <c r="L49" i="103"/>
  <c r="L30" i="103"/>
  <c r="L20" i="103"/>
  <c r="L15" i="103"/>
  <c r="L9" i="103"/>
  <c r="L8" i="103"/>
  <c r="L7" i="103"/>
  <c r="L6" i="103"/>
  <c r="H374" i="103"/>
  <c r="H367" i="103"/>
  <c r="H363" i="103"/>
  <c r="H362" i="103"/>
  <c r="H361" i="103"/>
  <c r="H344" i="103"/>
  <c r="H338" i="103"/>
  <c r="H335" i="103"/>
  <c r="H334" i="103"/>
  <c r="H327" i="103"/>
  <c r="H313" i="103"/>
  <c r="H309" i="103"/>
  <c r="H304" i="103"/>
  <c r="H277" i="103"/>
  <c r="H274" i="103"/>
  <c r="H268" i="103"/>
  <c r="H267" i="103"/>
  <c r="H264" i="103"/>
  <c r="H256" i="103"/>
  <c r="H246" i="103"/>
  <c r="H240" i="103"/>
  <c r="H239" i="103"/>
  <c r="H236" i="103"/>
  <c r="H233" i="103"/>
  <c r="H221" i="103"/>
  <c r="H204" i="103"/>
  <c r="H200" i="103"/>
  <c r="H188" i="103"/>
  <c r="H183" i="103"/>
  <c r="H179" i="103"/>
  <c r="H174" i="103"/>
  <c r="H170" i="103"/>
  <c r="H158" i="103"/>
  <c r="H115" i="103"/>
  <c r="H108" i="103"/>
  <c r="H107" i="103"/>
  <c r="H82" i="103"/>
  <c r="H78" i="103"/>
  <c r="H66" i="103"/>
  <c r="H49" i="103"/>
  <c r="H30" i="103"/>
  <c r="H20" i="103"/>
  <c r="H15" i="103"/>
  <c r="H9" i="103"/>
  <c r="H8" i="103"/>
  <c r="H7" i="103"/>
  <c r="H6" i="103"/>
  <c r="D374" i="103"/>
  <c r="D367" i="103"/>
  <c r="D363" i="103"/>
  <c r="D362" i="103"/>
  <c r="D361" i="103"/>
  <c r="D344" i="103"/>
  <c r="D338" i="103"/>
  <c r="D335" i="103"/>
  <c r="D334" i="103"/>
  <c r="D327" i="103"/>
  <c r="D313" i="103"/>
  <c r="D309" i="103"/>
  <c r="D304" i="103"/>
  <c r="D277" i="103"/>
  <c r="D274" i="103"/>
  <c r="D268" i="103"/>
  <c r="D267" i="103"/>
  <c r="D264" i="103"/>
  <c r="D256" i="103"/>
  <c r="D246" i="103"/>
  <c r="D240" i="103"/>
  <c r="D239" i="103"/>
  <c r="D236" i="103"/>
  <c r="D233" i="103"/>
  <c r="D221" i="103"/>
  <c r="D204" i="103"/>
  <c r="D200" i="103"/>
  <c r="D188" i="103"/>
  <c r="D183" i="103"/>
  <c r="D179" i="103"/>
  <c r="D174" i="103"/>
  <c r="D170" i="103"/>
  <c r="D158" i="103"/>
  <c r="D115" i="103"/>
  <c r="D108" i="103"/>
  <c r="D107" i="103"/>
  <c r="D82" i="103"/>
  <c r="D78" i="103"/>
  <c r="D66" i="103"/>
  <c r="D49" i="103"/>
  <c r="D30" i="103"/>
  <c r="D20" i="103"/>
  <c r="D15" i="103"/>
  <c r="D9" i="103"/>
  <c r="D8" i="103"/>
  <c r="D7" i="103"/>
  <c r="D6" i="103"/>
  <c r="AY1175" i="104"/>
  <c r="AY1176" i="104"/>
  <c r="AY1177" i="104"/>
  <c r="AY1178" i="104"/>
  <c r="AY1179" i="104"/>
  <c r="AY1180" i="104"/>
  <c r="AY1181" i="104"/>
  <c r="AY1182" i="104"/>
  <c r="AY1183" i="104"/>
  <c r="AY1184" i="104"/>
  <c r="AY1185" i="104"/>
  <c r="AY1186" i="104"/>
  <c r="AY1187" i="104"/>
  <c r="AY1188" i="104"/>
  <c r="AY1189" i="104"/>
  <c r="AY1190" i="104"/>
  <c r="AY1191" i="104"/>
  <c r="AY1192" i="104"/>
  <c r="AY1193" i="104"/>
  <c r="AY1194" i="104"/>
  <c r="AY1195" i="104"/>
  <c r="AY1196" i="104"/>
  <c r="AY1197" i="104"/>
  <c r="AY1198" i="104"/>
  <c r="AY1199" i="104"/>
  <c r="AY1200" i="104"/>
  <c r="AY1201" i="104"/>
  <c r="AY1202" i="104"/>
  <c r="AY1203" i="104"/>
  <c r="AY1204" i="104"/>
  <c r="AY1205" i="104"/>
  <c r="AY1206" i="104"/>
  <c r="AY1207" i="104"/>
  <c r="AY1208" i="104"/>
  <c r="AY1209" i="104"/>
  <c r="AY1210" i="104"/>
  <c r="AY1211" i="104"/>
  <c r="AY1212" i="104"/>
  <c r="AY1213" i="104"/>
  <c r="AY1214" i="104"/>
  <c r="AY1215" i="104"/>
  <c r="AY1216" i="104"/>
  <c r="AY1217" i="104"/>
  <c r="AY1218" i="104"/>
  <c r="AY1219" i="104"/>
  <c r="AY1220" i="104"/>
  <c r="AY1221" i="104"/>
  <c r="AY1222" i="104"/>
  <c r="AY1223" i="104"/>
  <c r="AY1224" i="104"/>
  <c r="AY1225" i="104"/>
  <c r="AY1226" i="104"/>
  <c r="AY1227" i="104"/>
  <c r="AY1228" i="104"/>
  <c r="AY1229" i="104"/>
  <c r="AY1230" i="104"/>
  <c r="AY1231" i="104"/>
  <c r="AY1232" i="104"/>
  <c r="AY1233" i="104"/>
  <c r="AY1234" i="104"/>
  <c r="AY1235" i="104"/>
  <c r="AY1236" i="104"/>
  <c r="AY1237" i="104"/>
  <c r="AY1238" i="104"/>
  <c r="AY1239" i="104"/>
  <c r="AY1240" i="104"/>
  <c r="AY1241" i="104"/>
  <c r="AY1242" i="104"/>
  <c r="AY1243" i="104"/>
  <c r="AY1244" i="104"/>
  <c r="AY1245" i="104"/>
  <c r="AY1246" i="104"/>
  <c r="AY1247" i="104"/>
  <c r="AY1248" i="104"/>
  <c r="AY1249" i="104"/>
  <c r="AY1250" i="104"/>
  <c r="AY1251" i="104"/>
  <c r="AY1252" i="104"/>
  <c r="AY1253" i="104"/>
  <c r="AY1254" i="104"/>
  <c r="AY1255" i="104"/>
  <c r="AY1256" i="104"/>
  <c r="AY1257" i="104"/>
  <c r="AY1258" i="104"/>
  <c r="AY1259" i="104"/>
  <c r="AY1260" i="104"/>
  <c r="AY1261" i="104"/>
  <c r="AY1262" i="104"/>
  <c r="AY1263" i="104"/>
  <c r="AY1264" i="104"/>
  <c r="AY1265" i="104"/>
  <c r="AY1266" i="104"/>
  <c r="AY1267" i="104"/>
  <c r="AY1268" i="104"/>
  <c r="AY1269" i="104"/>
  <c r="AY1270" i="104"/>
  <c r="AY1271" i="104"/>
  <c r="AY1272" i="104"/>
  <c r="AY1273" i="104"/>
  <c r="AY1274" i="104"/>
  <c r="AY1275" i="104"/>
  <c r="AY1276" i="104"/>
  <c r="AY1277" i="104"/>
  <c r="AY1278" i="104"/>
  <c r="AY1279" i="104"/>
  <c r="AY1280" i="104"/>
  <c r="AY1281" i="104"/>
  <c r="AY1282" i="104"/>
  <c r="AY1283" i="104"/>
  <c r="AY1284" i="104"/>
  <c r="AY1285" i="104"/>
  <c r="AY1286" i="104"/>
  <c r="AY1287" i="104"/>
  <c r="AY1288" i="104"/>
  <c r="AY1289" i="104"/>
  <c r="AY1290" i="104"/>
  <c r="AY1291" i="104"/>
  <c r="AY1292" i="104"/>
  <c r="AY1293" i="104"/>
  <c r="AY1294" i="104"/>
  <c r="AY1295" i="104"/>
  <c r="AY1296" i="104"/>
  <c r="AY1297" i="104"/>
  <c r="AY1298" i="104"/>
  <c r="AY1299" i="104"/>
  <c r="AY1300" i="104"/>
  <c r="AY1301" i="104"/>
  <c r="AY1302" i="104"/>
  <c r="AY1303" i="104"/>
  <c r="AY1304" i="104"/>
  <c r="AY1305" i="104"/>
  <c r="AY1306" i="104"/>
  <c r="AY1307" i="104"/>
  <c r="AY1308" i="104"/>
  <c r="AY1309" i="104"/>
  <c r="AY1310" i="104"/>
  <c r="AY1311" i="104"/>
  <c r="AY1312" i="104"/>
  <c r="AY1313" i="104"/>
  <c r="AY1314" i="104"/>
  <c r="AY1315" i="104"/>
  <c r="AY1316" i="104"/>
  <c r="AY1317" i="104"/>
  <c r="AY1318" i="104"/>
  <c r="AY1319" i="104"/>
  <c r="AY1320" i="104"/>
  <c r="AY1321" i="104"/>
  <c r="AY1322" i="104"/>
  <c r="AY1323" i="104"/>
  <c r="AY1324" i="104"/>
  <c r="AY1325" i="104"/>
  <c r="AY1326" i="104"/>
  <c r="AY1327" i="104"/>
  <c r="AY1328" i="104"/>
  <c r="AY1329" i="104"/>
  <c r="AY1330" i="104"/>
  <c r="AY1331" i="104"/>
  <c r="AY1332" i="104"/>
  <c r="AY1333" i="104"/>
  <c r="AY1334" i="104"/>
  <c r="AY1335" i="104"/>
  <c r="AY1336" i="104"/>
  <c r="AY1337" i="104"/>
  <c r="AY1338" i="104"/>
  <c r="AY1339" i="104"/>
  <c r="AY1340" i="104"/>
  <c r="AY1341" i="104"/>
  <c r="AY1342" i="104"/>
  <c r="AY1343" i="104"/>
  <c r="AY1344" i="104"/>
  <c r="AY1345" i="104"/>
  <c r="AY1346" i="104"/>
  <c r="AY1347" i="104"/>
  <c r="AY1348" i="104"/>
  <c r="AY1349" i="104"/>
  <c r="AY1350" i="104"/>
  <c r="AY1351" i="104"/>
  <c r="AY1352" i="104"/>
  <c r="AY1353" i="104"/>
  <c r="AY1354" i="104"/>
  <c r="AY1355" i="104"/>
  <c r="AY1356" i="104"/>
  <c r="AY1357" i="104"/>
  <c r="AY1358" i="104"/>
  <c r="AY1359" i="104"/>
  <c r="AY1360" i="104"/>
  <c r="AY1361" i="104"/>
  <c r="AY1362" i="104"/>
  <c r="AY1363" i="104"/>
  <c r="AY1364" i="104"/>
  <c r="AY1365" i="104"/>
  <c r="AY1366" i="104"/>
  <c r="AY1367" i="104"/>
  <c r="AY1368" i="104"/>
  <c r="AY1369" i="104"/>
  <c r="AY1370" i="104"/>
  <c r="AY1371" i="104"/>
  <c r="AY1372" i="104"/>
  <c r="AY1373" i="104"/>
  <c r="AY1374" i="104"/>
  <c r="AY1375" i="104"/>
  <c r="AY1376" i="104"/>
  <c r="AY1377" i="104"/>
  <c r="AY1378" i="104"/>
  <c r="AY1379" i="104"/>
  <c r="AY1380" i="104"/>
  <c r="AY1381" i="104"/>
  <c r="AY1382" i="104"/>
  <c r="AY1383" i="104"/>
  <c r="AY1384" i="104"/>
  <c r="AY1385" i="104"/>
  <c r="AY1386" i="104"/>
  <c r="AY1387" i="104"/>
  <c r="AY1388" i="104"/>
  <c r="AY1389" i="104"/>
  <c r="AY1390" i="104"/>
  <c r="AY1391" i="104"/>
  <c r="AY1392" i="104"/>
  <c r="AY1393" i="104"/>
  <c r="AY1394" i="104"/>
  <c r="AY1395" i="104"/>
  <c r="AY1396" i="104"/>
  <c r="AY1397" i="104"/>
  <c r="AY1398" i="104"/>
  <c r="AY1399" i="104"/>
  <c r="AY1400" i="104"/>
  <c r="AY1401" i="104"/>
  <c r="AY1402" i="104"/>
  <c r="AY1403" i="104"/>
  <c r="AY1404" i="104"/>
  <c r="AY1405" i="104"/>
  <c r="AY1406" i="104"/>
  <c r="AY1407" i="104"/>
  <c r="AY1408" i="104"/>
  <c r="AY1409" i="104"/>
  <c r="AY1410" i="104"/>
  <c r="AY1411" i="104"/>
  <c r="AY1412" i="104"/>
  <c r="AY1413" i="104"/>
  <c r="AY1414" i="104"/>
  <c r="AY1415" i="104"/>
  <c r="AY1416" i="104"/>
  <c r="AY1417" i="104"/>
  <c r="AY1418" i="104"/>
  <c r="AY1419" i="104"/>
  <c r="AY1420" i="104"/>
  <c r="AY1421" i="104"/>
  <c r="AY1422" i="104"/>
  <c r="AY1423" i="104"/>
  <c r="AY1424" i="104"/>
  <c r="AY1425" i="104"/>
  <c r="AY1426" i="104"/>
  <c r="AY1427" i="104"/>
  <c r="AY1428" i="104"/>
  <c r="AY1429" i="104"/>
  <c r="AY1430" i="104"/>
  <c r="AY1431" i="104"/>
  <c r="AY1432" i="104"/>
  <c r="AY1433" i="104"/>
  <c r="AY1434" i="104"/>
  <c r="AY1435" i="104"/>
  <c r="AY1436" i="104"/>
  <c r="AY1437" i="104"/>
  <c r="AY1438" i="104"/>
  <c r="AY1439" i="104"/>
  <c r="AY1440" i="104"/>
  <c r="AY1441" i="104"/>
  <c r="AY1442" i="104"/>
  <c r="AY1443" i="104"/>
  <c r="AY1444" i="104"/>
  <c r="AY1445" i="104"/>
  <c r="AY1446" i="104"/>
  <c r="AY1447" i="104"/>
  <c r="AY1448" i="104"/>
  <c r="AY1449" i="104"/>
  <c r="AY1450" i="104"/>
  <c r="AY1451" i="104"/>
  <c r="AY1452" i="104"/>
  <c r="AY1453" i="104"/>
  <c r="AY1454" i="104"/>
  <c r="AY1455" i="104"/>
  <c r="AY1456" i="104"/>
  <c r="AY1457" i="104"/>
  <c r="AY1458" i="104"/>
  <c r="AY1459" i="104"/>
  <c r="AY1460" i="104"/>
  <c r="AY1461" i="104"/>
  <c r="AY1462" i="104"/>
  <c r="AY1463" i="104"/>
  <c r="AY1464" i="104"/>
  <c r="AY1465" i="104"/>
  <c r="AY1466" i="104"/>
  <c r="AY1467" i="104"/>
  <c r="AY1468" i="104"/>
  <c r="AY1469" i="104"/>
  <c r="AY1470" i="104"/>
  <c r="AY1471" i="104"/>
  <c r="AY1472" i="104"/>
  <c r="AY1473" i="104"/>
  <c r="AY1474" i="104"/>
  <c r="AY1475" i="104"/>
  <c r="AY1476" i="104"/>
  <c r="AY1477" i="104"/>
  <c r="AY1478" i="104"/>
  <c r="AY1479" i="104"/>
  <c r="AY1480" i="104"/>
  <c r="AY1481" i="104"/>
  <c r="AY1482" i="104"/>
  <c r="AY1483" i="104"/>
  <c r="AY1484" i="104"/>
  <c r="AY1485" i="104"/>
  <c r="AY1486" i="104"/>
  <c r="AY1487" i="104"/>
  <c r="AY1488" i="104"/>
  <c r="AY1489" i="104"/>
  <c r="AY1490" i="104"/>
  <c r="AY1491" i="104"/>
  <c r="AY1492" i="104"/>
  <c r="AY1493" i="104"/>
  <c r="AY1494" i="104"/>
  <c r="AY1495" i="104"/>
  <c r="AY1496" i="104"/>
  <c r="AY1497" i="104"/>
  <c r="AY1498" i="104"/>
  <c r="AY1499" i="104"/>
  <c r="AY1500" i="104"/>
  <c r="AY1501" i="104"/>
  <c r="AY1502" i="104"/>
  <c r="AY1503" i="104"/>
  <c r="AY1504" i="104"/>
  <c r="AY1505" i="104"/>
  <c r="AY1506" i="104"/>
  <c r="AY1507" i="104"/>
  <c r="AY1508" i="104"/>
  <c r="AY1509" i="104"/>
  <c r="AY1510" i="104"/>
  <c r="AY1511" i="104"/>
  <c r="AY1512" i="104"/>
  <c r="AY1513" i="104"/>
  <c r="AY1514" i="104"/>
  <c r="AY1515" i="104"/>
  <c r="AY1516" i="104"/>
  <c r="AY1517" i="104"/>
  <c r="AY1518" i="104"/>
  <c r="AY1519" i="104"/>
  <c r="AY1520" i="104"/>
  <c r="AY1521" i="104"/>
  <c r="AY1522" i="104"/>
  <c r="AY1523" i="104"/>
  <c r="AY1524" i="104"/>
  <c r="AY1525" i="104"/>
  <c r="AY1526" i="104"/>
  <c r="AY1527" i="104"/>
  <c r="AY1528" i="104"/>
  <c r="AY1529" i="104"/>
  <c r="AY1530" i="104"/>
  <c r="AY1531" i="104"/>
  <c r="AY1532" i="104"/>
  <c r="AY1533" i="104"/>
  <c r="AY1534" i="104"/>
  <c r="AY1535" i="104"/>
  <c r="AY1536" i="104"/>
  <c r="AY1537" i="104"/>
  <c r="AY1538" i="104"/>
  <c r="AY1539" i="104"/>
  <c r="AY1540" i="104"/>
  <c r="AY1541" i="104"/>
  <c r="AY1542" i="104"/>
  <c r="AY1543" i="104"/>
  <c r="AY1544" i="104"/>
  <c r="AY1545" i="104"/>
  <c r="AY1546" i="104"/>
  <c r="AY1547" i="104"/>
  <c r="AY1548" i="104"/>
  <c r="AY1549" i="104"/>
  <c r="AY1550" i="104"/>
  <c r="AY1551" i="104"/>
  <c r="AY1552" i="104"/>
  <c r="AY1553" i="104"/>
  <c r="AY1554" i="104"/>
  <c r="AY1555" i="104"/>
  <c r="AY1556" i="104"/>
  <c r="AY1557" i="104"/>
  <c r="AY1558" i="104"/>
  <c r="AY1559" i="104"/>
  <c r="AY1560" i="104"/>
  <c r="AY1561" i="104"/>
  <c r="AY1562" i="104"/>
  <c r="AY1172" i="104"/>
  <c r="AY785" i="104"/>
  <c r="AY786" i="104"/>
  <c r="AY787" i="104"/>
  <c r="AY788" i="104"/>
  <c r="AY789" i="104"/>
  <c r="AY790" i="104"/>
  <c r="AY791" i="104"/>
  <c r="AY792" i="104"/>
  <c r="AY793" i="104"/>
  <c r="AY794" i="104"/>
  <c r="AY795" i="104"/>
  <c r="AY796" i="104"/>
  <c r="AY797" i="104"/>
  <c r="AY798" i="104"/>
  <c r="AY799" i="104"/>
  <c r="AY800" i="104"/>
  <c r="AY801" i="104"/>
  <c r="AY802" i="104"/>
  <c r="AY803" i="104"/>
  <c r="AY804" i="104"/>
  <c r="AY805" i="104"/>
  <c r="AY806" i="104"/>
  <c r="AY807" i="104"/>
  <c r="AY808" i="104"/>
  <c r="AY809" i="104"/>
  <c r="AY810" i="104"/>
  <c r="AY811" i="104"/>
  <c r="AY812" i="104"/>
  <c r="AY813" i="104"/>
  <c r="AY814" i="104"/>
  <c r="AY815" i="104"/>
  <c r="AY816" i="104"/>
  <c r="AY817" i="104"/>
  <c r="AY818" i="104"/>
  <c r="AY819" i="104"/>
  <c r="AY820" i="104"/>
  <c r="AY821" i="104"/>
  <c r="AY822" i="104"/>
  <c r="AY823" i="104"/>
  <c r="AY824" i="104"/>
  <c r="AY825" i="104"/>
  <c r="AY826" i="104"/>
  <c r="AY827" i="104"/>
  <c r="AY828" i="104"/>
  <c r="AY829" i="104"/>
  <c r="AY830" i="104"/>
  <c r="AY831" i="104"/>
  <c r="AY832" i="104"/>
  <c r="AY833" i="104"/>
  <c r="AY834" i="104"/>
  <c r="AY835" i="104"/>
  <c r="AY836" i="104"/>
  <c r="AY837" i="104"/>
  <c r="AY838" i="104"/>
  <c r="AY839" i="104"/>
  <c r="AY840" i="104"/>
  <c r="AY841" i="104"/>
  <c r="AY842" i="104"/>
  <c r="AY843" i="104"/>
  <c r="AY844" i="104"/>
  <c r="AY845" i="104"/>
  <c r="AY846" i="104"/>
  <c r="AY847" i="104"/>
  <c r="AY848" i="104"/>
  <c r="AY849" i="104"/>
  <c r="AY850" i="104"/>
  <c r="AY851" i="104"/>
  <c r="AY852" i="104"/>
  <c r="AY853" i="104"/>
  <c r="AY854" i="104"/>
  <c r="AY855" i="104"/>
  <c r="AY856" i="104"/>
  <c r="AY857" i="104"/>
  <c r="AY858" i="104"/>
  <c r="AY859" i="104"/>
  <c r="AY860" i="104"/>
  <c r="AY861" i="104"/>
  <c r="AY862" i="104"/>
  <c r="AY863" i="104"/>
  <c r="AY864" i="104"/>
  <c r="AY865" i="104"/>
  <c r="AY866" i="104"/>
  <c r="AY867" i="104"/>
  <c r="AY868" i="104"/>
  <c r="AY869" i="104"/>
  <c r="AY870" i="104"/>
  <c r="AY871" i="104"/>
  <c r="AY872" i="104"/>
  <c r="AY873" i="104"/>
  <c r="AY874" i="104"/>
  <c r="AY875" i="104"/>
  <c r="AY876" i="104"/>
  <c r="AY877" i="104"/>
  <c r="AY878" i="104"/>
  <c r="AY879" i="104"/>
  <c r="AY880" i="104"/>
  <c r="AY881" i="104"/>
  <c r="AY882" i="104"/>
  <c r="AY883" i="104"/>
  <c r="AY884" i="104"/>
  <c r="AY885" i="104"/>
  <c r="AY886" i="104"/>
  <c r="AY887" i="104"/>
  <c r="AY888" i="104"/>
  <c r="AY889" i="104"/>
  <c r="AY890" i="104"/>
  <c r="AY891" i="104"/>
  <c r="AY892" i="104"/>
  <c r="AY893" i="104"/>
  <c r="AY894" i="104"/>
  <c r="AY895" i="104"/>
  <c r="AY896" i="104"/>
  <c r="AY897" i="104"/>
  <c r="AY898" i="104"/>
  <c r="AY899" i="104"/>
  <c r="AY900" i="104"/>
  <c r="AY901" i="104"/>
  <c r="AY902" i="104"/>
  <c r="AY903" i="104"/>
  <c r="AY904" i="104"/>
  <c r="AY905" i="104"/>
  <c r="AY906" i="104"/>
  <c r="AY907" i="104"/>
  <c r="AY908" i="104"/>
  <c r="AY909" i="104"/>
  <c r="AY910" i="104"/>
  <c r="AY911" i="104"/>
  <c r="AY912" i="104"/>
  <c r="AY913" i="104"/>
  <c r="AY914" i="104"/>
  <c r="AY915" i="104"/>
  <c r="AY916" i="104"/>
  <c r="AY917" i="104"/>
  <c r="AY918" i="104"/>
  <c r="AY919" i="104"/>
  <c r="AY920" i="104"/>
  <c r="AY921" i="104"/>
  <c r="AY922" i="104"/>
  <c r="AY923" i="104"/>
  <c r="AY924" i="104"/>
  <c r="AY925" i="104"/>
  <c r="AY926" i="104"/>
  <c r="AY927" i="104"/>
  <c r="AY928" i="104"/>
  <c r="AY929" i="104"/>
  <c r="AY930" i="104"/>
  <c r="AY931" i="104"/>
  <c r="AY932" i="104"/>
  <c r="AY933" i="104"/>
  <c r="AY934" i="104"/>
  <c r="AY935" i="104"/>
  <c r="AY936" i="104"/>
  <c r="AY937" i="104"/>
  <c r="AY938" i="104"/>
  <c r="AY939" i="104"/>
  <c r="AY940" i="104"/>
  <c r="AY941" i="104"/>
  <c r="AY942" i="104"/>
  <c r="AY943" i="104"/>
  <c r="AY944" i="104"/>
  <c r="AY945" i="104"/>
  <c r="AY946" i="104"/>
  <c r="AY947" i="104"/>
  <c r="AY948" i="104"/>
  <c r="AY949" i="104"/>
  <c r="AY950" i="104"/>
  <c r="AY951" i="104"/>
  <c r="AY952" i="104"/>
  <c r="AY953" i="104"/>
  <c r="AY954" i="104"/>
  <c r="AY955" i="104"/>
  <c r="AY956" i="104"/>
  <c r="AY957" i="104"/>
  <c r="AY958" i="104"/>
  <c r="AY959" i="104"/>
  <c r="AY960" i="104"/>
  <c r="AY961" i="104"/>
  <c r="AY962" i="104"/>
  <c r="AY963" i="104"/>
  <c r="AY964" i="104"/>
  <c r="AY965" i="104"/>
  <c r="AY966" i="104"/>
  <c r="AY967" i="104"/>
  <c r="AY968" i="104"/>
  <c r="AY969" i="104"/>
  <c r="AY970" i="104"/>
  <c r="AY971" i="104"/>
  <c r="AY972" i="104"/>
  <c r="AY973" i="104"/>
  <c r="AY974" i="104"/>
  <c r="AY975" i="104"/>
  <c r="AY976" i="104"/>
  <c r="AY977" i="104"/>
  <c r="AY978" i="104"/>
  <c r="AY979" i="104"/>
  <c r="AY980" i="104"/>
  <c r="AY981" i="104"/>
  <c r="AY982" i="104"/>
  <c r="AY983" i="104"/>
  <c r="AY984" i="104"/>
  <c r="AY985" i="104"/>
  <c r="AY986" i="104"/>
  <c r="AY987" i="104"/>
  <c r="AY988" i="104"/>
  <c r="AY989" i="104"/>
  <c r="AY990" i="104"/>
  <c r="AY991" i="104"/>
  <c r="AY992" i="104"/>
  <c r="AY993" i="104"/>
  <c r="AY994" i="104"/>
  <c r="AY995" i="104"/>
  <c r="AY996" i="104"/>
  <c r="AY997" i="104"/>
  <c r="AY998" i="104"/>
  <c r="AY999" i="104"/>
  <c r="AY1000" i="104"/>
  <c r="AY1001" i="104"/>
  <c r="AY1002" i="104"/>
  <c r="AY1003" i="104"/>
  <c r="AY1004" i="104"/>
  <c r="AY1005" i="104"/>
  <c r="AY1006" i="104"/>
  <c r="AY1007" i="104"/>
  <c r="AY1008" i="104"/>
  <c r="AY1009" i="104"/>
  <c r="AY1010" i="104"/>
  <c r="AY1011" i="104"/>
  <c r="AY1012" i="104"/>
  <c r="AY1013" i="104"/>
  <c r="AY1014" i="104"/>
  <c r="AY1015" i="104"/>
  <c r="AY1016" i="104"/>
  <c r="AY1017" i="104"/>
  <c r="AY1018" i="104"/>
  <c r="AY1019" i="104"/>
  <c r="AY1020" i="104"/>
  <c r="AY1021" i="104"/>
  <c r="AY1022" i="104"/>
  <c r="AY1023" i="104"/>
  <c r="AY1024" i="104"/>
  <c r="AY1025" i="104"/>
  <c r="AY1026" i="104"/>
  <c r="AY1027" i="104"/>
  <c r="AY1028" i="104"/>
  <c r="AY1029" i="104"/>
  <c r="AY1030" i="104"/>
  <c r="AY1031" i="104"/>
  <c r="AY1032" i="104"/>
  <c r="AY1033" i="104"/>
  <c r="AY1034" i="104"/>
  <c r="AY1035" i="104"/>
  <c r="AY1036" i="104"/>
  <c r="AY1037" i="104"/>
  <c r="AY1038" i="104"/>
  <c r="AY1039" i="104"/>
  <c r="AY1040" i="104"/>
  <c r="AY1041" i="104"/>
  <c r="AY1042" i="104"/>
  <c r="AY1043" i="104"/>
  <c r="AY1044" i="104"/>
  <c r="AY1045" i="104"/>
  <c r="AY1046" i="104"/>
  <c r="AY1047" i="104"/>
  <c r="AY1048" i="104"/>
  <c r="AY1049" i="104"/>
  <c r="AY1050" i="104"/>
  <c r="AY1051" i="104"/>
  <c r="AY1052" i="104"/>
  <c r="AY1053" i="104"/>
  <c r="AY1054" i="104"/>
  <c r="AY1055" i="104"/>
  <c r="AY1056" i="104"/>
  <c r="AY1057" i="104"/>
  <c r="AY1058" i="104"/>
  <c r="AY1059" i="104"/>
  <c r="AY1060" i="104"/>
  <c r="AY1061" i="104"/>
  <c r="AY1062" i="104"/>
  <c r="AY1063" i="104"/>
  <c r="AY1064" i="104"/>
  <c r="AY1065" i="104"/>
  <c r="AY1066" i="104"/>
  <c r="AY1067" i="104"/>
  <c r="AY1068" i="104"/>
  <c r="AY1069" i="104"/>
  <c r="AY1070" i="104"/>
  <c r="AY1071" i="104"/>
  <c r="AY1072" i="104"/>
  <c r="AY1073" i="104"/>
  <c r="AY1074" i="104"/>
  <c r="AY1075" i="104"/>
  <c r="AY1076" i="104"/>
  <c r="AY1077" i="104"/>
  <c r="AY1078" i="104"/>
  <c r="AY1079" i="104"/>
  <c r="AY1080" i="104"/>
  <c r="AY1081" i="104"/>
  <c r="AY1082" i="104"/>
  <c r="AY1083" i="104"/>
  <c r="AY1084" i="104"/>
  <c r="AY1085" i="104"/>
  <c r="AY1086" i="104"/>
  <c r="AY1087" i="104"/>
  <c r="AY1088" i="104"/>
  <c r="AY1089" i="104"/>
  <c r="AY1090" i="104"/>
  <c r="AY1091" i="104"/>
  <c r="AY1092" i="104"/>
  <c r="AY1093" i="104"/>
  <c r="AY1094" i="104"/>
  <c r="AY1095" i="104"/>
  <c r="AY1096" i="104"/>
  <c r="AY1097" i="104"/>
  <c r="AY1098" i="104"/>
  <c r="AY1099" i="104"/>
  <c r="AY1100" i="104"/>
  <c r="AY1101" i="104"/>
  <c r="AY1102" i="104"/>
  <c r="AY1103" i="104"/>
  <c r="AY1104" i="104"/>
  <c r="AY1105" i="104"/>
  <c r="AY1106" i="104"/>
  <c r="AY1107" i="104"/>
  <c r="AY1108" i="104"/>
  <c r="AY1109" i="104"/>
  <c r="AY1110" i="104"/>
  <c r="AY1111" i="104"/>
  <c r="AY1112" i="104"/>
  <c r="AY1113" i="104"/>
  <c r="AY1114" i="104"/>
  <c r="AY1115" i="104"/>
  <c r="AY1116" i="104"/>
  <c r="AY1117" i="104"/>
  <c r="AY1118" i="104"/>
  <c r="AY1119" i="104"/>
  <c r="AY1120" i="104"/>
  <c r="AY1121" i="104"/>
  <c r="AY1122" i="104"/>
  <c r="AY1123" i="104"/>
  <c r="AY1124" i="104"/>
  <c r="AY1125" i="104"/>
  <c r="AY1126" i="104"/>
  <c r="AY1127" i="104"/>
  <c r="AY1128" i="104"/>
  <c r="AY1129" i="104"/>
  <c r="AY1130" i="104"/>
  <c r="AY1131" i="104"/>
  <c r="AY1132" i="104"/>
  <c r="AY1133" i="104"/>
  <c r="AY1134" i="104"/>
  <c r="AY1135" i="104"/>
  <c r="AY1136" i="104"/>
  <c r="AY1137" i="104"/>
  <c r="AY1138" i="104"/>
  <c r="AY1139" i="104"/>
  <c r="AY1140" i="104"/>
  <c r="AY1141" i="104"/>
  <c r="AY1142" i="104"/>
  <c r="AY1143" i="104"/>
  <c r="AY1144" i="104"/>
  <c r="AY1145" i="104"/>
  <c r="AY1146" i="104"/>
  <c r="AY1147" i="104"/>
  <c r="AY1148" i="104"/>
  <c r="AY1149" i="104"/>
  <c r="AY1150" i="104"/>
  <c r="AY1151" i="104"/>
  <c r="AY1152" i="104"/>
  <c r="AY1153" i="104"/>
  <c r="AY1154" i="104"/>
  <c r="AY1155" i="104"/>
  <c r="AY1156" i="104"/>
  <c r="AY1157" i="104"/>
  <c r="AY1158" i="104"/>
  <c r="AY1159" i="104"/>
  <c r="AY1160" i="104"/>
  <c r="AY1161" i="104"/>
  <c r="AY1162" i="104"/>
  <c r="AY1163" i="104"/>
  <c r="AY1164" i="104"/>
  <c r="AY1165" i="104"/>
  <c r="AY1166" i="104"/>
  <c r="AY1167" i="104"/>
  <c r="AY1168" i="104"/>
  <c r="AY1169" i="104"/>
  <c r="AY1170" i="104"/>
  <c r="AY1171" i="104"/>
  <c r="AY395" i="104"/>
  <c r="AY396" i="104"/>
  <c r="AY397" i="104"/>
  <c r="AY398" i="104"/>
  <c r="AY399" i="104"/>
  <c r="AY400" i="104"/>
  <c r="AY401" i="104"/>
  <c r="AY402" i="104"/>
  <c r="AY403" i="104"/>
  <c r="AY404" i="104"/>
  <c r="AY405" i="104"/>
  <c r="AY406" i="104"/>
  <c r="AY407" i="104"/>
  <c r="AY408" i="104"/>
  <c r="AY409" i="104"/>
  <c r="AY410" i="104"/>
  <c r="AY411" i="104"/>
  <c r="AY412" i="104"/>
  <c r="AY413" i="104"/>
  <c r="AY414" i="104"/>
  <c r="AY415" i="104"/>
  <c r="AY416" i="104"/>
  <c r="AY417" i="104"/>
  <c r="AY418" i="104"/>
  <c r="AY419" i="104"/>
  <c r="AY420" i="104"/>
  <c r="AY421" i="104"/>
  <c r="AY422" i="104"/>
  <c r="AY423" i="104"/>
  <c r="AY424" i="104"/>
  <c r="AY425" i="104"/>
  <c r="AY426" i="104"/>
  <c r="AY427" i="104"/>
  <c r="AY428" i="104"/>
  <c r="AY429" i="104"/>
  <c r="AY430" i="104"/>
  <c r="AY431" i="104"/>
  <c r="AY432" i="104"/>
  <c r="AY433" i="104"/>
  <c r="AY434" i="104"/>
  <c r="AY435" i="104"/>
  <c r="AY436" i="104"/>
  <c r="AY437" i="104"/>
  <c r="AY438" i="104"/>
  <c r="AY439" i="104"/>
  <c r="AY440" i="104"/>
  <c r="AY441" i="104"/>
  <c r="AY442" i="104"/>
  <c r="AY443" i="104"/>
  <c r="AY444" i="104"/>
  <c r="AY445" i="104"/>
  <c r="AY446" i="104"/>
  <c r="AY447" i="104"/>
  <c r="AY448" i="104"/>
  <c r="AY449" i="104"/>
  <c r="AY450" i="104"/>
  <c r="AY451" i="104"/>
  <c r="AY452" i="104"/>
  <c r="AY453" i="104"/>
  <c r="AY454" i="104"/>
  <c r="AY455" i="104"/>
  <c r="AY456" i="104"/>
  <c r="AY457" i="104"/>
  <c r="AY458" i="104"/>
  <c r="AY459" i="104"/>
  <c r="AY460" i="104"/>
  <c r="AY461" i="104"/>
  <c r="AY462" i="104"/>
  <c r="AY463" i="104"/>
  <c r="AY464" i="104"/>
  <c r="AY465" i="104"/>
  <c r="AY466" i="104"/>
  <c r="AY467" i="104"/>
  <c r="AY468" i="104"/>
  <c r="AY469" i="104"/>
  <c r="AY470" i="104"/>
  <c r="AY471" i="104"/>
  <c r="AY472" i="104"/>
  <c r="AY473" i="104"/>
  <c r="AY474" i="104"/>
  <c r="AY475" i="104"/>
  <c r="AY476" i="104"/>
  <c r="AY477" i="104"/>
  <c r="AY478" i="104"/>
  <c r="AY479" i="104"/>
  <c r="AY480" i="104"/>
  <c r="AY481" i="104"/>
  <c r="AY482" i="104"/>
  <c r="AY483" i="104"/>
  <c r="AY484" i="104"/>
  <c r="AY485" i="104"/>
  <c r="AY486" i="104"/>
  <c r="AY487" i="104"/>
  <c r="AY488" i="104"/>
  <c r="AY489" i="104"/>
  <c r="AY490" i="104"/>
  <c r="AY491" i="104"/>
  <c r="AY492" i="104"/>
  <c r="AY493" i="104"/>
  <c r="AY494" i="104"/>
  <c r="AY495" i="104"/>
  <c r="AY496" i="104"/>
  <c r="AY497" i="104"/>
  <c r="AY498" i="104"/>
  <c r="AY499" i="104"/>
  <c r="AY500" i="104"/>
  <c r="AY501" i="104"/>
  <c r="AY502" i="104"/>
  <c r="AY503" i="104"/>
  <c r="AY504" i="104"/>
  <c r="AY505" i="104"/>
  <c r="AY506" i="104"/>
  <c r="AY507" i="104"/>
  <c r="AY508" i="104"/>
  <c r="AY509" i="104"/>
  <c r="AY510" i="104"/>
  <c r="AY511" i="104"/>
  <c r="AY512" i="104"/>
  <c r="AY513" i="104"/>
  <c r="AY514" i="104"/>
  <c r="AY515" i="104"/>
  <c r="AY516" i="104"/>
  <c r="AY517" i="104"/>
  <c r="AY518" i="104"/>
  <c r="AY519" i="104"/>
  <c r="AY520" i="104"/>
  <c r="AY521" i="104"/>
  <c r="AY522" i="104"/>
  <c r="AY523" i="104"/>
  <c r="AY524" i="104"/>
  <c r="AY525" i="104"/>
  <c r="AY526" i="104"/>
  <c r="AY527" i="104"/>
  <c r="AY528" i="104"/>
  <c r="AY529" i="104"/>
  <c r="AY530" i="104"/>
  <c r="AY531" i="104"/>
  <c r="AY532" i="104"/>
  <c r="AY533" i="104"/>
  <c r="AY534" i="104"/>
  <c r="AY535" i="104"/>
  <c r="AY536" i="104"/>
  <c r="AY537" i="104"/>
  <c r="AY538" i="104"/>
  <c r="AY539" i="104"/>
  <c r="AY540" i="104"/>
  <c r="AY541" i="104"/>
  <c r="AY542" i="104"/>
  <c r="AY543" i="104"/>
  <c r="AY544" i="104"/>
  <c r="AY545" i="104"/>
  <c r="AY546" i="104"/>
  <c r="AY547" i="104"/>
  <c r="AY548" i="104"/>
  <c r="AY549" i="104"/>
  <c r="AY550" i="104"/>
  <c r="AY551" i="104"/>
  <c r="AY552" i="104"/>
  <c r="AY553" i="104"/>
  <c r="AY554" i="104"/>
  <c r="AY555" i="104"/>
  <c r="AY556" i="104"/>
  <c r="AY557" i="104"/>
  <c r="AY558" i="104"/>
  <c r="AY559" i="104"/>
  <c r="AY560" i="104"/>
  <c r="AY561" i="104"/>
  <c r="AY562" i="104"/>
  <c r="AY563" i="104"/>
  <c r="AY564" i="104"/>
  <c r="AY565" i="104"/>
  <c r="AY566" i="104"/>
  <c r="AY567" i="104"/>
  <c r="AY568" i="104"/>
  <c r="AY569" i="104"/>
  <c r="AY570" i="104"/>
  <c r="AY571" i="104"/>
  <c r="AY572" i="104"/>
  <c r="AY573" i="104"/>
  <c r="AY574" i="104"/>
  <c r="AY575" i="104"/>
  <c r="AY576" i="104"/>
  <c r="AY577" i="104"/>
  <c r="AY578" i="104"/>
  <c r="AY579" i="104"/>
  <c r="AY580" i="104"/>
  <c r="AY581" i="104"/>
  <c r="AY582" i="104"/>
  <c r="AY583" i="104"/>
  <c r="AY584" i="104"/>
  <c r="AY585" i="104"/>
  <c r="AY586" i="104"/>
  <c r="AY587" i="104"/>
  <c r="AY588" i="104"/>
  <c r="AY589" i="104"/>
  <c r="AY590" i="104"/>
  <c r="AY591" i="104"/>
  <c r="AY592" i="104"/>
  <c r="AY593" i="104"/>
  <c r="AY594" i="104"/>
  <c r="AY595" i="104"/>
  <c r="AY596" i="104"/>
  <c r="AY597" i="104"/>
  <c r="AY598" i="104"/>
  <c r="AY599" i="104"/>
  <c r="AY600" i="104"/>
  <c r="AY601" i="104"/>
  <c r="AY602" i="104"/>
  <c r="AY603" i="104"/>
  <c r="AY604" i="104"/>
  <c r="AY605" i="104"/>
  <c r="AY606" i="104"/>
  <c r="AY607" i="104"/>
  <c r="AY608" i="104"/>
  <c r="AY609" i="104"/>
  <c r="AY610" i="104"/>
  <c r="AY611" i="104"/>
  <c r="AY612" i="104"/>
  <c r="AY613" i="104"/>
  <c r="AY614" i="104"/>
  <c r="AY615" i="104"/>
  <c r="AY616" i="104"/>
  <c r="AY617" i="104"/>
  <c r="AY618" i="104"/>
  <c r="AY619" i="104"/>
  <c r="AY620" i="104"/>
  <c r="AY621" i="104"/>
  <c r="AY622" i="104"/>
  <c r="AY623" i="104"/>
  <c r="AY624" i="104"/>
  <c r="AY625" i="104"/>
  <c r="AY626" i="104"/>
  <c r="AY627" i="104"/>
  <c r="AY628" i="104"/>
  <c r="AY629" i="104"/>
  <c r="AY630" i="104"/>
  <c r="AY631" i="104"/>
  <c r="AY632" i="104"/>
  <c r="AY633" i="104"/>
  <c r="AY634" i="104"/>
  <c r="AY635" i="104"/>
  <c r="AY636" i="104"/>
  <c r="AY637" i="104"/>
  <c r="AY638" i="104"/>
  <c r="AY639" i="104"/>
  <c r="AY640" i="104"/>
  <c r="AY641" i="104"/>
  <c r="AY642" i="104"/>
  <c r="AY643" i="104"/>
  <c r="AY644" i="104"/>
  <c r="AY645" i="104"/>
  <c r="AY646" i="104"/>
  <c r="AY647" i="104"/>
  <c r="AY648" i="104"/>
  <c r="AY649" i="104"/>
  <c r="AY650" i="104"/>
  <c r="AY651" i="104"/>
  <c r="AY652" i="104"/>
  <c r="AY653" i="104"/>
  <c r="AY654" i="104"/>
  <c r="AY655" i="104"/>
  <c r="AY656" i="104"/>
  <c r="AY657" i="104"/>
  <c r="AY658" i="104"/>
  <c r="AY659" i="104"/>
  <c r="AY660" i="104"/>
  <c r="AY661" i="104"/>
  <c r="AY662" i="104"/>
  <c r="AY663" i="104"/>
  <c r="AY664" i="104"/>
  <c r="AY665" i="104"/>
  <c r="AY666" i="104"/>
  <c r="AY667" i="104"/>
  <c r="AY668" i="104"/>
  <c r="AY669" i="104"/>
  <c r="AY670" i="104"/>
  <c r="AY671" i="104"/>
  <c r="AY672" i="104"/>
  <c r="AY673" i="104"/>
  <c r="AY674" i="104"/>
  <c r="AY675" i="104"/>
  <c r="AY676" i="104"/>
  <c r="AY677" i="104"/>
  <c r="AY678" i="104"/>
  <c r="AY679" i="104"/>
  <c r="AY680" i="104"/>
  <c r="AY681" i="104"/>
  <c r="AY682" i="104"/>
  <c r="AY683" i="104"/>
  <c r="AY684" i="104"/>
  <c r="AY685" i="104"/>
  <c r="AY686" i="104"/>
  <c r="AY687" i="104"/>
  <c r="AY688" i="104"/>
  <c r="AY689" i="104"/>
  <c r="AY690" i="104"/>
  <c r="AY691" i="104"/>
  <c r="AY692" i="104"/>
  <c r="AY693" i="104"/>
  <c r="AY694" i="104"/>
  <c r="AY695" i="104"/>
  <c r="AY696" i="104"/>
  <c r="AY697" i="104"/>
  <c r="AY698" i="104"/>
  <c r="AY699" i="104"/>
  <c r="AY700" i="104"/>
  <c r="AY701" i="104"/>
  <c r="AY702" i="104"/>
  <c r="AY703" i="104"/>
  <c r="AY704" i="104"/>
  <c r="AY705" i="104"/>
  <c r="AY706" i="104"/>
  <c r="AY707" i="104"/>
  <c r="AY708" i="104"/>
  <c r="AY709" i="104"/>
  <c r="AY710" i="104"/>
  <c r="AY711" i="104"/>
  <c r="AY712" i="104"/>
  <c r="AY713" i="104"/>
  <c r="AY714" i="104"/>
  <c r="AY715" i="104"/>
  <c r="AY716" i="104"/>
  <c r="AY717" i="104"/>
  <c r="AY718" i="104"/>
  <c r="AY719" i="104"/>
  <c r="AY720" i="104"/>
  <c r="AY721" i="104"/>
  <c r="AY722" i="104"/>
  <c r="AY723" i="104"/>
  <c r="AY724" i="104"/>
  <c r="AY725" i="104"/>
  <c r="AY726" i="104"/>
  <c r="AY727" i="104"/>
  <c r="AY728" i="104"/>
  <c r="AY729" i="104"/>
  <c r="AY730" i="104"/>
  <c r="AY731" i="104"/>
  <c r="AY732" i="104"/>
  <c r="AY733" i="104"/>
  <c r="AY734" i="104"/>
  <c r="AY735" i="104"/>
  <c r="AY736" i="104"/>
  <c r="AY737" i="104"/>
  <c r="AY738" i="104"/>
  <c r="AY739" i="104"/>
  <c r="AY740" i="104"/>
  <c r="AY741" i="104"/>
  <c r="AY742" i="104"/>
  <c r="AY743" i="104"/>
  <c r="AY744" i="104"/>
  <c r="AY745" i="104"/>
  <c r="AY746" i="104"/>
  <c r="AY747" i="104"/>
  <c r="AY748" i="104"/>
  <c r="AY749" i="104"/>
  <c r="AY750" i="104"/>
  <c r="AY751" i="104"/>
  <c r="AY752" i="104"/>
  <c r="AY753" i="104"/>
  <c r="AY754" i="104"/>
  <c r="AY755" i="104"/>
  <c r="AY756" i="104"/>
  <c r="AY757" i="104"/>
  <c r="AY758" i="104"/>
  <c r="AY759" i="104"/>
  <c r="AY760" i="104"/>
  <c r="AY761" i="104"/>
  <c r="AY762" i="104"/>
  <c r="AY763" i="104"/>
  <c r="AY764" i="104"/>
  <c r="AY765" i="104"/>
  <c r="AY766" i="104"/>
  <c r="AY767" i="104"/>
  <c r="AY768" i="104"/>
  <c r="AY769" i="104"/>
  <c r="AY770" i="104"/>
  <c r="AY771" i="104"/>
  <c r="AY772" i="104"/>
  <c r="AY773" i="104"/>
  <c r="AY774" i="104"/>
  <c r="AY775" i="104"/>
  <c r="AY776" i="104"/>
  <c r="AY777" i="104"/>
  <c r="AY778" i="104"/>
  <c r="AY779" i="104"/>
  <c r="AY780" i="104"/>
  <c r="AY781" i="104"/>
  <c r="AY782" i="104"/>
  <c r="Z4" i="96"/>
  <c r="R4" i="98"/>
  <c r="O4" i="98"/>
  <c r="L3" i="99"/>
  <c r="H3" i="99"/>
  <c r="D3" i="99"/>
  <c r="BA5" i="96"/>
  <c r="BA7" i="96"/>
  <c r="BA8" i="96"/>
  <c r="AT4" i="96"/>
  <c r="AT5" i="96"/>
  <c r="AT7" i="96"/>
  <c r="AT8" i="96"/>
  <c r="AM34" i="96"/>
  <c r="AM35" i="96"/>
  <c r="AM36" i="96"/>
  <c r="AM37" i="96"/>
  <c r="AM38" i="96"/>
  <c r="AM39" i="96"/>
  <c r="AM40" i="96"/>
  <c r="AM41" i="96"/>
  <c r="AM42" i="96"/>
  <c r="AM43" i="96"/>
  <c r="AM44" i="96"/>
  <c r="AM45" i="96"/>
  <c r="AM46" i="96"/>
  <c r="AM47" i="96"/>
  <c r="AM48" i="96"/>
  <c r="AM49" i="96"/>
  <c r="AM50" i="96"/>
  <c r="AM51" i="96"/>
  <c r="AM52" i="96"/>
  <c r="AM53" i="96"/>
  <c r="AM54" i="96"/>
  <c r="AM55" i="96"/>
  <c r="AM56" i="96"/>
  <c r="AM57" i="96"/>
  <c r="AM58" i="96"/>
  <c r="AM59" i="96"/>
  <c r="AM60" i="96"/>
  <c r="AM4" i="96"/>
  <c r="AM5" i="96"/>
  <c r="AM6" i="96"/>
  <c r="AM7" i="96"/>
  <c r="AM8" i="96"/>
  <c r="AM9" i="96"/>
  <c r="AM10" i="96"/>
  <c r="AM11" i="96"/>
  <c r="AM12" i="96"/>
  <c r="AM13" i="96"/>
  <c r="AM14" i="96"/>
  <c r="AM15" i="96"/>
  <c r="AM16" i="96"/>
  <c r="AM17" i="96"/>
  <c r="AM18" i="96"/>
  <c r="AM19" i="96"/>
  <c r="AM20" i="96"/>
  <c r="AM21" i="96"/>
  <c r="AM22" i="96"/>
  <c r="AM23" i="96"/>
  <c r="AM24" i="96"/>
  <c r="AM25" i="96"/>
  <c r="AM26" i="96"/>
  <c r="AM27" i="96"/>
  <c r="AM28" i="96"/>
  <c r="AM29" i="96"/>
  <c r="AM30" i="96"/>
  <c r="M28" i="96"/>
  <c r="AB13" i="96"/>
  <c r="AD13" i="96" s="1"/>
  <c r="AC57" i="96"/>
  <c r="AB57" i="96"/>
  <c r="AD57" i="96" s="1"/>
  <c r="AC55" i="96"/>
  <c r="AB55" i="96"/>
  <c r="AD55" i="96" s="1"/>
  <c r="AC53" i="96"/>
  <c r="AB53" i="96"/>
  <c r="AD53" i="96" s="1"/>
  <c r="AC50" i="96"/>
  <c r="AB50" i="96"/>
  <c r="AD50" i="96" s="1"/>
  <c r="AC48" i="96"/>
  <c r="AB48" i="96"/>
  <c r="AD48" i="96" s="1"/>
  <c r="AC46" i="96"/>
  <c r="AB46" i="96"/>
  <c r="AD46" i="96" s="1"/>
  <c r="AC43" i="96"/>
  <c r="AB43" i="96"/>
  <c r="AD43" i="96" s="1"/>
  <c r="AC41" i="96"/>
  <c r="AB41" i="96"/>
  <c r="AD41" i="96" s="1"/>
  <c r="AC39" i="96"/>
  <c r="AB39" i="96"/>
  <c r="AD39" i="96" s="1"/>
  <c r="AC37" i="96"/>
  <c r="AB37" i="96"/>
  <c r="AD37" i="96" s="1"/>
  <c r="AC35" i="96"/>
  <c r="AB35" i="96"/>
  <c r="AD35" i="96" s="1"/>
  <c r="AC34" i="96"/>
  <c r="AB34" i="96"/>
  <c r="AD34" i="96" s="1"/>
  <c r="AC5" i="96"/>
  <c r="AC7" i="96"/>
  <c r="AC9" i="96"/>
  <c r="AC11" i="96"/>
  <c r="AC13" i="96"/>
  <c r="AC16" i="96"/>
  <c r="AC18" i="96"/>
  <c r="AC20" i="96"/>
  <c r="AC23" i="96"/>
  <c r="AC25" i="96"/>
  <c r="AC27" i="96"/>
  <c r="AC4" i="96"/>
  <c r="AB4" i="96"/>
  <c r="AD4" i="96" s="1"/>
  <c r="AB5" i="96"/>
  <c r="AD5" i="96" s="1"/>
  <c r="AB7" i="96"/>
  <c r="AD7" i="96" s="1"/>
  <c r="AB9" i="96"/>
  <c r="AD9" i="96" s="1"/>
  <c r="AB11" i="96"/>
  <c r="AD11" i="96" s="1"/>
  <c r="AB16" i="96"/>
  <c r="AD16" i="96" s="1"/>
  <c r="AB18" i="96"/>
  <c r="AD18" i="96" s="1"/>
  <c r="AB20" i="96"/>
  <c r="AD20" i="96" s="1"/>
  <c r="AB23" i="96"/>
  <c r="AD23" i="96" s="1"/>
  <c r="AB25" i="96"/>
  <c r="AD25" i="96" s="1"/>
  <c r="AB27" i="96"/>
  <c r="AD27" i="96" s="1"/>
  <c r="N95" i="96"/>
  <c r="N94" i="96"/>
  <c r="M27" i="97"/>
  <c r="Y27" i="97" s="1"/>
  <c r="Y57" i="97"/>
  <c r="D6" i="106"/>
  <c r="D7" i="106"/>
  <c r="D8" i="106"/>
  <c r="D9" i="106"/>
  <c r="D10" i="106"/>
  <c r="E392" i="105"/>
  <c r="E393" i="105"/>
  <c r="E394" i="105"/>
  <c r="E395" i="105"/>
  <c r="E396" i="105"/>
  <c r="E397" i="105"/>
  <c r="E398" i="105"/>
  <c r="E399" i="105"/>
  <c r="E400" i="105"/>
  <c r="E401" i="105"/>
  <c r="E402" i="105"/>
  <c r="E403" i="105"/>
  <c r="E404" i="105"/>
  <c r="E405" i="105"/>
  <c r="E406" i="105"/>
  <c r="E407" i="105"/>
  <c r="E408" i="105"/>
  <c r="E409" i="105"/>
  <c r="E410" i="105"/>
  <c r="E411" i="105"/>
  <c r="E412" i="105"/>
  <c r="E413" i="105"/>
  <c r="E414" i="105"/>
  <c r="E415" i="105"/>
  <c r="E416" i="105"/>
  <c r="E417" i="105"/>
  <c r="E418" i="105"/>
  <c r="E419" i="105"/>
  <c r="E420" i="105"/>
  <c r="E421" i="105"/>
  <c r="E422" i="105"/>
  <c r="E423" i="105"/>
  <c r="E424" i="105"/>
  <c r="E425" i="105"/>
  <c r="E426" i="105"/>
  <c r="E427" i="105"/>
  <c r="E428" i="105"/>
  <c r="E429" i="105"/>
  <c r="E430" i="105"/>
  <c r="E431" i="105"/>
  <c r="E432" i="105"/>
  <c r="E433" i="105"/>
  <c r="E434" i="105"/>
  <c r="E435" i="105"/>
  <c r="E436" i="105"/>
  <c r="E437" i="105"/>
  <c r="E438" i="105"/>
  <c r="E439" i="105"/>
  <c r="E440" i="105"/>
  <c r="E441" i="105"/>
  <c r="E442" i="105"/>
  <c r="E443" i="105"/>
  <c r="E444" i="105"/>
  <c r="E445" i="105"/>
  <c r="E446" i="105"/>
  <c r="E447" i="105"/>
  <c r="E448" i="105"/>
  <c r="E449" i="105"/>
  <c r="E450" i="105"/>
  <c r="E451" i="105"/>
  <c r="E452" i="105"/>
  <c r="E453" i="105"/>
  <c r="E454" i="105"/>
  <c r="E455" i="105"/>
  <c r="E456" i="105"/>
  <c r="E457" i="105"/>
  <c r="E458" i="105"/>
  <c r="E459" i="105"/>
  <c r="E460" i="105"/>
  <c r="E461" i="105"/>
  <c r="E462" i="105"/>
  <c r="E463" i="105"/>
  <c r="E464" i="105"/>
  <c r="E465" i="105"/>
  <c r="E466" i="105"/>
  <c r="E467" i="105"/>
  <c r="E468" i="105"/>
  <c r="E469" i="105"/>
  <c r="E470" i="105"/>
  <c r="E471" i="105"/>
  <c r="E472" i="105"/>
  <c r="E473" i="105"/>
  <c r="E474" i="105"/>
  <c r="E475" i="105"/>
  <c r="E476" i="105"/>
  <c r="E477" i="105"/>
  <c r="E478" i="105"/>
  <c r="E479" i="105"/>
  <c r="E480" i="105"/>
  <c r="E481" i="105"/>
  <c r="E482" i="105"/>
  <c r="E483" i="105"/>
  <c r="E484" i="105"/>
  <c r="E485" i="105"/>
  <c r="E486" i="105"/>
  <c r="E487" i="105"/>
  <c r="E488" i="105"/>
  <c r="E489" i="105"/>
  <c r="E490" i="105"/>
  <c r="E491" i="105"/>
  <c r="E492" i="105"/>
  <c r="E493" i="105"/>
  <c r="E494" i="105"/>
  <c r="E495" i="105"/>
  <c r="E496" i="105"/>
  <c r="E497" i="105"/>
  <c r="E498" i="105"/>
  <c r="E499" i="105"/>
  <c r="E500" i="105"/>
  <c r="E501" i="105"/>
  <c r="E502" i="105"/>
  <c r="E503" i="105"/>
  <c r="E504" i="105"/>
  <c r="E505" i="105"/>
  <c r="E506" i="105"/>
  <c r="E507" i="105"/>
  <c r="E508" i="105"/>
  <c r="E509" i="105"/>
  <c r="E510" i="105"/>
  <c r="E511" i="105"/>
  <c r="E512" i="105"/>
  <c r="E513" i="105"/>
  <c r="E514" i="105"/>
  <c r="E515" i="105"/>
  <c r="E516" i="105"/>
  <c r="E517" i="105"/>
  <c r="E518" i="105"/>
  <c r="E519" i="105"/>
  <c r="E520" i="105"/>
  <c r="E521" i="105"/>
  <c r="E522" i="105"/>
  <c r="E523" i="105"/>
  <c r="E524" i="105"/>
  <c r="E525" i="105"/>
  <c r="E526" i="105"/>
  <c r="E527" i="105"/>
  <c r="E528" i="105"/>
  <c r="E529" i="105"/>
  <c r="E530" i="105"/>
  <c r="E531" i="105"/>
  <c r="E532" i="105"/>
  <c r="E533" i="105"/>
  <c r="E534" i="105"/>
  <c r="E535" i="105"/>
  <c r="E536" i="105"/>
  <c r="E537" i="105"/>
  <c r="E538" i="105"/>
  <c r="E539" i="105"/>
  <c r="E540" i="105"/>
  <c r="E541" i="105"/>
  <c r="E542" i="105"/>
  <c r="E543" i="105"/>
  <c r="E544" i="105"/>
  <c r="E545" i="105"/>
  <c r="E546" i="105"/>
  <c r="E547" i="105"/>
  <c r="E548" i="105"/>
  <c r="E549" i="105"/>
  <c r="E550" i="105"/>
  <c r="E551" i="105"/>
  <c r="E552" i="105"/>
  <c r="E553" i="105"/>
  <c r="E554" i="105"/>
  <c r="E555" i="105"/>
  <c r="E556" i="105"/>
  <c r="E557" i="105"/>
  <c r="E558" i="105"/>
  <c r="E559" i="105"/>
  <c r="E560" i="105"/>
  <c r="E561" i="105"/>
  <c r="E562" i="105"/>
  <c r="E563" i="105"/>
  <c r="E564" i="105"/>
  <c r="E565" i="105"/>
  <c r="E566" i="105"/>
  <c r="E567" i="105"/>
  <c r="E568" i="105"/>
  <c r="E569" i="105"/>
  <c r="E570" i="105"/>
  <c r="E571" i="105"/>
  <c r="E572" i="105"/>
  <c r="E573" i="105"/>
  <c r="E574" i="105"/>
  <c r="E575" i="105"/>
  <c r="E576" i="105"/>
  <c r="E577" i="105"/>
  <c r="E578" i="105"/>
  <c r="E579" i="105"/>
  <c r="E580" i="105"/>
  <c r="E581" i="105"/>
  <c r="E582" i="105"/>
  <c r="E583" i="105"/>
  <c r="E584" i="105"/>
  <c r="E585" i="105"/>
  <c r="E586" i="105"/>
  <c r="E587" i="105"/>
  <c r="E588" i="105"/>
  <c r="E589" i="105"/>
  <c r="E590" i="105"/>
  <c r="E591" i="105"/>
  <c r="E592" i="105"/>
  <c r="E593" i="105"/>
  <c r="E594" i="105"/>
  <c r="E595" i="105"/>
  <c r="E596" i="105"/>
  <c r="E597" i="105"/>
  <c r="E598" i="105"/>
  <c r="E599" i="105"/>
  <c r="E600" i="105"/>
  <c r="E601" i="105"/>
  <c r="E602" i="105"/>
  <c r="E603" i="105"/>
  <c r="E604" i="105"/>
  <c r="E605" i="105"/>
  <c r="E606" i="105"/>
  <c r="E607" i="105"/>
  <c r="E608" i="105"/>
  <c r="E609" i="105"/>
  <c r="E610" i="105"/>
  <c r="E611" i="105"/>
  <c r="E612" i="105"/>
  <c r="E613" i="105"/>
  <c r="E614" i="105"/>
  <c r="E615" i="105"/>
  <c r="E616" i="105"/>
  <c r="E617" i="105"/>
  <c r="E618" i="105"/>
  <c r="E619" i="105"/>
  <c r="E620" i="105"/>
  <c r="E621" i="105"/>
  <c r="E622" i="105"/>
  <c r="E623" i="105"/>
  <c r="E624" i="105"/>
  <c r="E625" i="105"/>
  <c r="E626" i="105"/>
  <c r="E627" i="105"/>
  <c r="E628" i="105"/>
  <c r="E629" i="105"/>
  <c r="E630" i="105"/>
  <c r="E631" i="105"/>
  <c r="E632" i="105"/>
  <c r="E633" i="105"/>
  <c r="E634" i="105"/>
  <c r="E635" i="105"/>
  <c r="E636" i="105"/>
  <c r="E637" i="105"/>
  <c r="E638" i="105"/>
  <c r="E639" i="105"/>
  <c r="E640" i="105"/>
  <c r="E641" i="105"/>
  <c r="E642" i="105"/>
  <c r="E643" i="105"/>
  <c r="E644" i="105"/>
  <c r="E645" i="105"/>
  <c r="E646" i="105"/>
  <c r="E647" i="105"/>
  <c r="E648" i="105"/>
  <c r="E649" i="105"/>
  <c r="E650" i="105"/>
  <c r="E651" i="105"/>
  <c r="E652" i="105"/>
  <c r="E653" i="105"/>
  <c r="E654" i="105"/>
  <c r="E655" i="105"/>
  <c r="E656" i="105"/>
  <c r="E657" i="105"/>
  <c r="E658" i="105"/>
  <c r="E659" i="105"/>
  <c r="E660" i="105"/>
  <c r="E661" i="105"/>
  <c r="E662" i="105"/>
  <c r="E663" i="105"/>
  <c r="E664" i="105"/>
  <c r="E665" i="105"/>
  <c r="E666" i="105"/>
  <c r="E667" i="105"/>
  <c r="E668" i="105"/>
  <c r="E669" i="105"/>
  <c r="E670" i="105"/>
  <c r="E671" i="105"/>
  <c r="E672" i="105"/>
  <c r="E673" i="105"/>
  <c r="E674" i="105"/>
  <c r="E675" i="105"/>
  <c r="E676" i="105"/>
  <c r="E677" i="105"/>
  <c r="E678" i="105"/>
  <c r="E679" i="105"/>
  <c r="E680" i="105"/>
  <c r="E681" i="105"/>
  <c r="E682" i="105"/>
  <c r="E683" i="105"/>
  <c r="E684" i="105"/>
  <c r="E685" i="105"/>
  <c r="E686" i="105"/>
  <c r="E687" i="105"/>
  <c r="E688" i="105"/>
  <c r="E689" i="105"/>
  <c r="E690" i="105"/>
  <c r="E691" i="105"/>
  <c r="E692" i="105"/>
  <c r="E693" i="105"/>
  <c r="E694" i="105"/>
  <c r="E695" i="105"/>
  <c r="E696" i="105"/>
  <c r="E697" i="105"/>
  <c r="E698" i="105"/>
  <c r="E699" i="105"/>
  <c r="E700" i="105"/>
  <c r="E701" i="105"/>
  <c r="E702" i="105"/>
  <c r="E703" i="105"/>
  <c r="E704" i="105"/>
  <c r="E705" i="105"/>
  <c r="E706" i="105"/>
  <c r="E707" i="105"/>
  <c r="E708" i="105"/>
  <c r="E709" i="105"/>
  <c r="E710" i="105"/>
  <c r="E711" i="105"/>
  <c r="E712" i="105"/>
  <c r="E713" i="105"/>
  <c r="E714" i="105"/>
  <c r="E715" i="105"/>
  <c r="E716" i="105"/>
  <c r="E717" i="105"/>
  <c r="E718" i="105"/>
  <c r="E719" i="105"/>
  <c r="E720" i="105"/>
  <c r="E721" i="105"/>
  <c r="E722" i="105"/>
  <c r="E723" i="105"/>
  <c r="E724" i="105"/>
  <c r="E725" i="105"/>
  <c r="E726" i="105"/>
  <c r="E727" i="105"/>
  <c r="E728" i="105"/>
  <c r="E729" i="105"/>
  <c r="E730" i="105"/>
  <c r="E731" i="105"/>
  <c r="E732" i="105"/>
  <c r="E733" i="105"/>
  <c r="E734" i="105"/>
  <c r="E735" i="105"/>
  <c r="E736" i="105"/>
  <c r="E737" i="105"/>
  <c r="E738" i="105"/>
  <c r="E739" i="105"/>
  <c r="E740" i="105"/>
  <c r="E741" i="105"/>
  <c r="E742" i="105"/>
  <c r="E743" i="105"/>
  <c r="E744" i="105"/>
  <c r="E745" i="105"/>
  <c r="E746" i="105"/>
  <c r="E747" i="105"/>
  <c r="E748" i="105"/>
  <c r="E749" i="105"/>
  <c r="E750" i="105"/>
  <c r="E751" i="105"/>
  <c r="E752" i="105"/>
  <c r="E753" i="105"/>
  <c r="E754" i="105"/>
  <c r="E755" i="105"/>
  <c r="E756" i="105"/>
  <c r="E757" i="105"/>
  <c r="E758" i="105"/>
  <c r="E759" i="105"/>
  <c r="E760" i="105"/>
  <c r="E761" i="105"/>
  <c r="E762" i="105"/>
  <c r="E763" i="105"/>
  <c r="E764" i="105"/>
  <c r="E765" i="105"/>
  <c r="E766" i="105"/>
  <c r="E767" i="105"/>
  <c r="E768" i="105"/>
  <c r="E769" i="105"/>
  <c r="E770" i="105"/>
  <c r="E771" i="105"/>
  <c r="E772" i="105"/>
  <c r="E773" i="105"/>
  <c r="E774" i="105"/>
  <c r="E775" i="105"/>
  <c r="E776" i="105"/>
  <c r="E777" i="105"/>
  <c r="E778" i="105"/>
  <c r="E779" i="105"/>
  <c r="E781" i="105"/>
  <c r="E782" i="105"/>
  <c r="E783" i="105"/>
  <c r="E784" i="105"/>
  <c r="E785" i="105"/>
  <c r="E786" i="105"/>
  <c r="E787" i="105"/>
  <c r="E788" i="105"/>
  <c r="E789" i="105"/>
  <c r="E790" i="105"/>
  <c r="E791" i="105"/>
  <c r="E792" i="105"/>
  <c r="E793" i="105"/>
  <c r="E794" i="105"/>
  <c r="E795" i="105"/>
  <c r="E796" i="105"/>
  <c r="E797" i="105"/>
  <c r="E798" i="105"/>
  <c r="E799" i="105"/>
  <c r="E800" i="105"/>
  <c r="E801" i="105"/>
  <c r="E802" i="105"/>
  <c r="E803" i="105"/>
  <c r="E804" i="105"/>
  <c r="E805" i="105"/>
  <c r="E806" i="105"/>
  <c r="E807" i="105"/>
  <c r="E808" i="105"/>
  <c r="E809" i="105"/>
  <c r="E810" i="105"/>
  <c r="E811" i="105"/>
  <c r="E812" i="105"/>
  <c r="E813" i="105"/>
  <c r="E814" i="105"/>
  <c r="E815" i="105"/>
  <c r="E816" i="105"/>
  <c r="E817" i="105"/>
  <c r="E818" i="105"/>
  <c r="E819" i="105"/>
  <c r="E820" i="105"/>
  <c r="E821" i="105"/>
  <c r="E822" i="105"/>
  <c r="E823" i="105"/>
  <c r="E824" i="105"/>
  <c r="E825" i="105"/>
  <c r="E826" i="105"/>
  <c r="E827" i="105"/>
  <c r="E828" i="105"/>
  <c r="E829" i="105"/>
  <c r="E830" i="105"/>
  <c r="E831" i="105"/>
  <c r="E832" i="105"/>
  <c r="E833" i="105"/>
  <c r="E834" i="105"/>
  <c r="E835" i="105"/>
  <c r="E836" i="105"/>
  <c r="E837" i="105"/>
  <c r="E838" i="105"/>
  <c r="E839" i="105"/>
  <c r="E840" i="105"/>
  <c r="E841" i="105"/>
  <c r="E842" i="105"/>
  <c r="E843" i="105"/>
  <c r="E844" i="105"/>
  <c r="E845" i="105"/>
  <c r="E846" i="105"/>
  <c r="E847" i="105"/>
  <c r="E848" i="105"/>
  <c r="E849" i="105"/>
  <c r="E850" i="105"/>
  <c r="E851" i="105"/>
  <c r="E852" i="105"/>
  <c r="E853" i="105"/>
  <c r="E854" i="105"/>
  <c r="E855" i="105"/>
  <c r="E856" i="105"/>
  <c r="E857" i="105"/>
  <c r="E858" i="105"/>
  <c r="E859" i="105"/>
  <c r="E860" i="105"/>
  <c r="E861" i="105"/>
  <c r="E862" i="105"/>
  <c r="E863" i="105"/>
  <c r="E864" i="105"/>
  <c r="E865" i="105"/>
  <c r="E866" i="105"/>
  <c r="E867" i="105"/>
  <c r="E868" i="105"/>
  <c r="E869" i="105"/>
  <c r="E870" i="105"/>
  <c r="E871" i="105"/>
  <c r="E872" i="105"/>
  <c r="E873" i="105"/>
  <c r="E874" i="105"/>
  <c r="E875" i="105"/>
  <c r="E876" i="105"/>
  <c r="E877" i="105"/>
  <c r="E878" i="105"/>
  <c r="E879" i="105"/>
  <c r="E880" i="105"/>
  <c r="E881" i="105"/>
  <c r="E882" i="105"/>
  <c r="E883" i="105"/>
  <c r="E884" i="105"/>
  <c r="E885" i="105"/>
  <c r="E886" i="105"/>
  <c r="E887" i="105"/>
  <c r="E888" i="105"/>
  <c r="E889" i="105"/>
  <c r="E890" i="105"/>
  <c r="E891" i="105"/>
  <c r="E892" i="105"/>
  <c r="E893" i="105"/>
  <c r="E894" i="105"/>
  <c r="E895" i="105"/>
  <c r="E896" i="105"/>
  <c r="E897" i="105"/>
  <c r="E898" i="105"/>
  <c r="E899" i="105"/>
  <c r="E900" i="105"/>
  <c r="E901" i="105"/>
  <c r="E902" i="105"/>
  <c r="E903" i="105"/>
  <c r="E904" i="105"/>
  <c r="E905" i="105"/>
  <c r="E906" i="105"/>
  <c r="E907" i="105"/>
  <c r="E908" i="105"/>
  <c r="E909" i="105"/>
  <c r="E910" i="105"/>
  <c r="E911" i="105"/>
  <c r="E912" i="105"/>
  <c r="E913" i="105"/>
  <c r="E914" i="105"/>
  <c r="E915" i="105"/>
  <c r="E916" i="105"/>
  <c r="E917" i="105"/>
  <c r="E918" i="105"/>
  <c r="E919" i="105"/>
  <c r="E920" i="105"/>
  <c r="E921" i="105"/>
  <c r="E922" i="105"/>
  <c r="E923" i="105"/>
  <c r="E924" i="105"/>
  <c r="E925" i="105"/>
  <c r="E926" i="105"/>
  <c r="E927" i="105"/>
  <c r="E928" i="105"/>
  <c r="E929" i="105"/>
  <c r="E930" i="105"/>
  <c r="E931" i="105"/>
  <c r="E932" i="105"/>
  <c r="E933" i="105"/>
  <c r="E934" i="105"/>
  <c r="E935" i="105"/>
  <c r="E936" i="105"/>
  <c r="E937" i="105"/>
  <c r="E938" i="105"/>
  <c r="E939" i="105"/>
  <c r="E940" i="105"/>
  <c r="E941" i="105"/>
  <c r="E942" i="105"/>
  <c r="E943" i="105"/>
  <c r="E944" i="105"/>
  <c r="E945" i="105"/>
  <c r="E946" i="105"/>
  <c r="E947" i="105"/>
  <c r="E948" i="105"/>
  <c r="E949" i="105"/>
  <c r="E950" i="105"/>
  <c r="E951" i="105"/>
  <c r="E952" i="105"/>
  <c r="E953" i="105"/>
  <c r="E954" i="105"/>
  <c r="E955" i="105"/>
  <c r="E956" i="105"/>
  <c r="E957" i="105"/>
  <c r="E958" i="105"/>
  <c r="E959" i="105"/>
  <c r="E960" i="105"/>
  <c r="E961" i="105"/>
  <c r="E962" i="105"/>
  <c r="E963" i="105"/>
  <c r="E964" i="105"/>
  <c r="E965" i="105"/>
  <c r="E966" i="105"/>
  <c r="E967" i="105"/>
  <c r="E968" i="105"/>
  <c r="E969" i="105"/>
  <c r="E970" i="105"/>
  <c r="E971" i="105"/>
  <c r="E972" i="105"/>
  <c r="E973" i="105"/>
  <c r="E974" i="105"/>
  <c r="E975" i="105"/>
  <c r="E976" i="105"/>
  <c r="E977" i="105"/>
  <c r="E978" i="105"/>
  <c r="E979" i="105"/>
  <c r="E980" i="105"/>
  <c r="E981" i="105"/>
  <c r="E982" i="105"/>
  <c r="E983" i="105"/>
  <c r="E984" i="105"/>
  <c r="E985" i="105"/>
  <c r="E986" i="105"/>
  <c r="E987" i="105"/>
  <c r="E988" i="105"/>
  <c r="E989" i="105"/>
  <c r="E990" i="105"/>
  <c r="E991" i="105"/>
  <c r="E992" i="105"/>
  <c r="E993" i="105"/>
  <c r="E994" i="105"/>
  <c r="E995" i="105"/>
  <c r="E996" i="105"/>
  <c r="E997" i="105"/>
  <c r="E998" i="105"/>
  <c r="E999" i="105"/>
  <c r="E1000" i="105"/>
  <c r="E1001" i="105"/>
  <c r="E1002" i="105"/>
  <c r="E1003" i="105"/>
  <c r="E1004" i="105"/>
  <c r="E1005" i="105"/>
  <c r="E1006" i="105"/>
  <c r="E1007" i="105"/>
  <c r="E1008" i="105"/>
  <c r="E1009" i="105"/>
  <c r="E1010" i="105"/>
  <c r="E1011" i="105"/>
  <c r="E1012" i="105"/>
  <c r="E1013" i="105"/>
  <c r="E1014" i="105"/>
  <c r="E1015" i="105"/>
  <c r="E1016" i="105"/>
  <c r="E1017" i="105"/>
  <c r="E1018" i="105"/>
  <c r="E1019" i="105"/>
  <c r="E1020" i="105"/>
  <c r="E1021" i="105"/>
  <c r="E1022" i="105"/>
  <c r="E1023" i="105"/>
  <c r="E1024" i="105"/>
  <c r="E1025" i="105"/>
  <c r="E1026" i="105"/>
  <c r="E1027" i="105"/>
  <c r="E1028" i="105"/>
  <c r="E1029" i="105"/>
  <c r="E1030" i="105"/>
  <c r="E1031" i="105"/>
  <c r="E1032" i="105"/>
  <c r="E1033" i="105"/>
  <c r="E1034" i="105"/>
  <c r="E1035" i="105"/>
  <c r="E1036" i="105"/>
  <c r="E1037" i="105"/>
  <c r="E1038" i="105"/>
  <c r="E1039" i="105"/>
  <c r="E1040" i="105"/>
  <c r="E1041" i="105"/>
  <c r="E1042" i="105"/>
  <c r="E1043" i="105"/>
  <c r="E1044" i="105"/>
  <c r="E1045" i="105"/>
  <c r="E1046" i="105"/>
  <c r="E1047" i="105"/>
  <c r="E1048" i="105"/>
  <c r="E1049" i="105"/>
  <c r="E1050" i="105"/>
  <c r="E1051" i="105"/>
  <c r="E1052" i="105"/>
  <c r="E1053" i="105"/>
  <c r="E1054" i="105"/>
  <c r="E1055" i="105"/>
  <c r="E1056" i="105"/>
  <c r="E1057" i="105"/>
  <c r="E1058" i="105"/>
  <c r="E1059" i="105"/>
  <c r="E1060" i="105"/>
  <c r="E1061" i="105"/>
  <c r="E1062" i="105"/>
  <c r="E1063" i="105"/>
  <c r="E1064" i="105"/>
  <c r="E1065" i="105"/>
  <c r="E1066" i="105"/>
  <c r="E1067" i="105"/>
  <c r="E1068" i="105"/>
  <c r="E1069" i="105"/>
  <c r="E1070" i="105"/>
  <c r="E1071" i="105"/>
  <c r="E1072" i="105"/>
  <c r="E1073" i="105"/>
  <c r="E1074" i="105"/>
  <c r="E1075" i="105"/>
  <c r="E1076" i="105"/>
  <c r="E1077" i="105"/>
  <c r="E1078" i="105"/>
  <c r="E1079" i="105"/>
  <c r="E1080" i="105"/>
  <c r="E1081" i="105"/>
  <c r="E1082" i="105"/>
  <c r="E1083" i="105"/>
  <c r="E1084" i="105"/>
  <c r="E1085" i="105"/>
  <c r="E1086" i="105"/>
  <c r="E1087" i="105"/>
  <c r="E1088" i="105"/>
  <c r="E1089" i="105"/>
  <c r="E1090" i="105"/>
  <c r="E1091" i="105"/>
  <c r="E1092" i="105"/>
  <c r="E1093" i="105"/>
  <c r="E1094" i="105"/>
  <c r="E1095" i="105"/>
  <c r="E1096" i="105"/>
  <c r="E1097" i="105"/>
  <c r="E1098" i="105"/>
  <c r="E1099" i="105"/>
  <c r="E1100" i="105"/>
  <c r="E1101" i="105"/>
  <c r="E1102" i="105"/>
  <c r="E1103" i="105"/>
  <c r="E1104" i="105"/>
  <c r="E1105" i="105"/>
  <c r="E1106" i="105"/>
  <c r="E1107" i="105"/>
  <c r="E1108" i="105"/>
  <c r="E1109" i="105"/>
  <c r="E1110" i="105"/>
  <c r="E1111" i="105"/>
  <c r="E1112" i="105"/>
  <c r="E1113" i="105"/>
  <c r="E1114" i="105"/>
  <c r="E1115" i="105"/>
  <c r="E1116" i="105"/>
  <c r="E1117" i="105"/>
  <c r="E1118" i="105"/>
  <c r="E1119" i="105"/>
  <c r="E1120" i="105"/>
  <c r="E1121" i="105"/>
  <c r="E1122" i="105"/>
  <c r="E1123" i="105"/>
  <c r="E1124" i="105"/>
  <c r="E1125" i="105"/>
  <c r="E1126" i="105"/>
  <c r="E1127" i="105"/>
  <c r="E1128" i="105"/>
  <c r="E1129" i="105"/>
  <c r="E1130" i="105"/>
  <c r="E1131" i="105"/>
  <c r="E1132" i="105"/>
  <c r="E1133" i="105"/>
  <c r="E1134" i="105"/>
  <c r="E1135" i="105"/>
  <c r="E1136" i="105"/>
  <c r="E1137" i="105"/>
  <c r="E1138" i="105"/>
  <c r="E1139" i="105"/>
  <c r="E1140" i="105"/>
  <c r="E1141" i="105"/>
  <c r="E1142" i="105"/>
  <c r="E1143" i="105"/>
  <c r="E1144" i="105"/>
  <c r="E1145" i="105"/>
  <c r="E1146" i="105"/>
  <c r="E1147" i="105"/>
  <c r="E1148" i="105"/>
  <c r="E1149" i="105"/>
  <c r="E1150" i="105"/>
  <c r="E1151" i="105"/>
  <c r="E1152" i="105"/>
  <c r="E1153" i="105"/>
  <c r="E1154" i="105"/>
  <c r="E1155" i="105"/>
  <c r="E1156" i="105"/>
  <c r="E1157" i="105"/>
  <c r="E1158" i="105"/>
  <c r="E1159" i="105"/>
  <c r="E1160" i="105"/>
  <c r="E1161" i="105"/>
  <c r="E1162" i="105"/>
  <c r="E1163" i="105"/>
  <c r="E1164" i="105"/>
  <c r="E1165" i="105"/>
  <c r="E1166" i="105"/>
  <c r="E1167" i="105"/>
  <c r="E1168" i="105"/>
  <c r="E2" i="105"/>
  <c r="F2" i="105"/>
  <c r="AX1175" i="104"/>
  <c r="AX1176" i="104"/>
  <c r="AX1177" i="104"/>
  <c r="AX1178" i="104"/>
  <c r="AX1179" i="104"/>
  <c r="AX1180" i="104"/>
  <c r="AX1181" i="104"/>
  <c r="AX1182" i="104"/>
  <c r="AX1183" i="104"/>
  <c r="AX1184" i="104"/>
  <c r="AX1185" i="104"/>
  <c r="AX1186" i="104"/>
  <c r="AX1187" i="104"/>
  <c r="AX1188" i="104"/>
  <c r="AX1189" i="104"/>
  <c r="AX1190" i="104"/>
  <c r="AX1191" i="104"/>
  <c r="AX1192" i="104"/>
  <c r="AX1193" i="104"/>
  <c r="AX1194" i="104"/>
  <c r="AX1195" i="104"/>
  <c r="AX1196" i="104"/>
  <c r="AX1197" i="104"/>
  <c r="AX1198" i="104"/>
  <c r="AX1199" i="104"/>
  <c r="AX1200" i="104"/>
  <c r="AX1201" i="104"/>
  <c r="AX1202" i="104"/>
  <c r="AX1203" i="104"/>
  <c r="AX1204" i="104"/>
  <c r="AX1205" i="104"/>
  <c r="AX1206" i="104"/>
  <c r="AX1207" i="104"/>
  <c r="AX1208" i="104"/>
  <c r="AX1209" i="104"/>
  <c r="AX1210" i="104"/>
  <c r="AX1211" i="104"/>
  <c r="AX1212" i="104"/>
  <c r="AX1213" i="104"/>
  <c r="AX1214" i="104"/>
  <c r="AX1215" i="104"/>
  <c r="AX1216" i="104"/>
  <c r="AX1217" i="104"/>
  <c r="AX1218" i="104"/>
  <c r="AX1219" i="104"/>
  <c r="AX1220" i="104"/>
  <c r="AX1221" i="104"/>
  <c r="AX1222" i="104"/>
  <c r="AX1223" i="104"/>
  <c r="AX1224" i="104"/>
  <c r="AX1225" i="104"/>
  <c r="AX1226" i="104"/>
  <c r="AX1227" i="104"/>
  <c r="AX1228" i="104"/>
  <c r="AX1229" i="104"/>
  <c r="AX1230" i="104"/>
  <c r="AX1231" i="104"/>
  <c r="AX1232" i="104"/>
  <c r="AX1233" i="104"/>
  <c r="AX1234" i="104"/>
  <c r="AX1235" i="104"/>
  <c r="AX1236" i="104"/>
  <c r="AX1237" i="104"/>
  <c r="AX1238" i="104"/>
  <c r="AX1239" i="104"/>
  <c r="AX1240" i="104"/>
  <c r="AX1241" i="104"/>
  <c r="AX1242" i="104"/>
  <c r="AX1243" i="104"/>
  <c r="AX1244" i="104"/>
  <c r="AX1245" i="104"/>
  <c r="AX1246" i="104"/>
  <c r="AX1247" i="104"/>
  <c r="AX1248" i="104"/>
  <c r="AX1249" i="104"/>
  <c r="AX1250" i="104"/>
  <c r="AX1251" i="104"/>
  <c r="AX1252" i="104"/>
  <c r="AX1253" i="104"/>
  <c r="AX1254" i="104"/>
  <c r="AX1255" i="104"/>
  <c r="AX1256" i="104"/>
  <c r="AX1257" i="104"/>
  <c r="AX1258" i="104"/>
  <c r="AX1259" i="104"/>
  <c r="AX1260" i="104"/>
  <c r="AX1261" i="104"/>
  <c r="AX1262" i="104"/>
  <c r="AX1263" i="104"/>
  <c r="AX1264" i="104"/>
  <c r="AX1265" i="104"/>
  <c r="AX1266" i="104"/>
  <c r="AX1267" i="104"/>
  <c r="AX1268" i="104"/>
  <c r="AX1269" i="104"/>
  <c r="AX1270" i="104"/>
  <c r="AX1271" i="104"/>
  <c r="AX1272" i="104"/>
  <c r="AX1273" i="104"/>
  <c r="AX1274" i="104"/>
  <c r="AX1275" i="104"/>
  <c r="AX1276" i="104"/>
  <c r="AX1277" i="104"/>
  <c r="AX1278" i="104"/>
  <c r="AX1279" i="104"/>
  <c r="AX1280" i="104"/>
  <c r="AX1281" i="104"/>
  <c r="AX1282" i="104"/>
  <c r="AX1283" i="104"/>
  <c r="AX1284" i="104"/>
  <c r="AX1285" i="104"/>
  <c r="AX1286" i="104"/>
  <c r="AX1287" i="104"/>
  <c r="AX1288" i="104"/>
  <c r="AX1289" i="104"/>
  <c r="AX1290" i="104"/>
  <c r="AX1291" i="104"/>
  <c r="AX1292" i="104"/>
  <c r="AX1293" i="104"/>
  <c r="AX1294" i="104"/>
  <c r="AX1295" i="104"/>
  <c r="AX1296" i="104"/>
  <c r="AX1297" i="104"/>
  <c r="AX1298" i="104"/>
  <c r="AX1299" i="104"/>
  <c r="AX1300" i="104"/>
  <c r="AX1301" i="104"/>
  <c r="AX1302" i="104"/>
  <c r="AX1303" i="104"/>
  <c r="AX1304" i="104"/>
  <c r="AX1305" i="104"/>
  <c r="AX1306" i="104"/>
  <c r="AX1307" i="104"/>
  <c r="AX1308" i="104"/>
  <c r="AX1309" i="104"/>
  <c r="AX1310" i="104"/>
  <c r="AX1311" i="104"/>
  <c r="AX1312" i="104"/>
  <c r="AX1313" i="104"/>
  <c r="AX1314" i="104"/>
  <c r="AX1315" i="104"/>
  <c r="AX1316" i="104"/>
  <c r="AX1317" i="104"/>
  <c r="AX1318" i="104"/>
  <c r="AX1319" i="104"/>
  <c r="AX1320" i="104"/>
  <c r="AX1321" i="104"/>
  <c r="AX1322" i="104"/>
  <c r="AX1323" i="104"/>
  <c r="AX1324" i="104"/>
  <c r="AX1325" i="104"/>
  <c r="AX1326" i="104"/>
  <c r="AX1327" i="104"/>
  <c r="AX1328" i="104"/>
  <c r="AX1329" i="104"/>
  <c r="AX1330" i="104"/>
  <c r="AX1331" i="104"/>
  <c r="AX1332" i="104"/>
  <c r="AX1333" i="104"/>
  <c r="AX1334" i="104"/>
  <c r="AX1335" i="104"/>
  <c r="AX1336" i="104"/>
  <c r="AX1337" i="104"/>
  <c r="AX1338" i="104"/>
  <c r="AX1339" i="104"/>
  <c r="AX1340" i="104"/>
  <c r="AX1341" i="104"/>
  <c r="AX1342" i="104"/>
  <c r="AX1343" i="104"/>
  <c r="AX1344" i="104"/>
  <c r="AX1345" i="104"/>
  <c r="AX1346" i="104"/>
  <c r="AX1347" i="104"/>
  <c r="AX1348" i="104"/>
  <c r="AX1349" i="104"/>
  <c r="AX1350" i="104"/>
  <c r="AX1351" i="104"/>
  <c r="AX1352" i="104"/>
  <c r="AX1353" i="104"/>
  <c r="AX1354" i="104"/>
  <c r="AX1355" i="104"/>
  <c r="AX1356" i="104"/>
  <c r="AX1357" i="104"/>
  <c r="AX1358" i="104"/>
  <c r="AX1359" i="104"/>
  <c r="AX1360" i="104"/>
  <c r="AX1361" i="104"/>
  <c r="AX1362" i="104"/>
  <c r="AX1363" i="104"/>
  <c r="AX1364" i="104"/>
  <c r="AX1365" i="104"/>
  <c r="AX1366" i="104"/>
  <c r="AX1367" i="104"/>
  <c r="AX1368" i="104"/>
  <c r="AX1369" i="104"/>
  <c r="AX1370" i="104"/>
  <c r="AX1371" i="104"/>
  <c r="AX1372" i="104"/>
  <c r="AX1373" i="104"/>
  <c r="AX1374" i="104"/>
  <c r="AX1375" i="104"/>
  <c r="AX1376" i="104"/>
  <c r="AX1377" i="104"/>
  <c r="AX1378" i="104"/>
  <c r="AX1379" i="104"/>
  <c r="AX1380" i="104"/>
  <c r="AX1381" i="104"/>
  <c r="AX1382" i="104"/>
  <c r="AX1383" i="104"/>
  <c r="AX1384" i="104"/>
  <c r="AX1385" i="104"/>
  <c r="AX1386" i="104"/>
  <c r="AX1387" i="104"/>
  <c r="AX1388" i="104"/>
  <c r="AX1389" i="104"/>
  <c r="AX1390" i="104"/>
  <c r="AX1391" i="104"/>
  <c r="AX1392" i="104"/>
  <c r="AX1393" i="104"/>
  <c r="AX1394" i="104"/>
  <c r="AX1395" i="104"/>
  <c r="AX1396" i="104"/>
  <c r="AX1397" i="104"/>
  <c r="AX1398" i="104"/>
  <c r="AX1399" i="104"/>
  <c r="AX1400" i="104"/>
  <c r="AX1401" i="104"/>
  <c r="AX1402" i="104"/>
  <c r="AX1403" i="104"/>
  <c r="AX1404" i="104"/>
  <c r="AX1405" i="104"/>
  <c r="AX1406" i="104"/>
  <c r="AX1407" i="104"/>
  <c r="AX1408" i="104"/>
  <c r="AX1409" i="104"/>
  <c r="AX1410" i="104"/>
  <c r="AX1411" i="104"/>
  <c r="AX1412" i="104"/>
  <c r="AX1413" i="104"/>
  <c r="AX1414" i="104"/>
  <c r="AX1415" i="104"/>
  <c r="AX1416" i="104"/>
  <c r="AX1417" i="104"/>
  <c r="AX1418" i="104"/>
  <c r="AX1419" i="104"/>
  <c r="AX1420" i="104"/>
  <c r="AX1421" i="104"/>
  <c r="AX1422" i="104"/>
  <c r="AX1423" i="104"/>
  <c r="AX1424" i="104"/>
  <c r="AX1425" i="104"/>
  <c r="AX1426" i="104"/>
  <c r="AX1427" i="104"/>
  <c r="AX1428" i="104"/>
  <c r="AX1429" i="104"/>
  <c r="AX1430" i="104"/>
  <c r="AX1431" i="104"/>
  <c r="AX1432" i="104"/>
  <c r="AX1433" i="104"/>
  <c r="AX1434" i="104"/>
  <c r="AX1435" i="104"/>
  <c r="AX1436" i="104"/>
  <c r="AX1437" i="104"/>
  <c r="AX1438" i="104"/>
  <c r="AX1439" i="104"/>
  <c r="AX1440" i="104"/>
  <c r="AX1441" i="104"/>
  <c r="AX1442" i="104"/>
  <c r="AX1443" i="104"/>
  <c r="AX1444" i="104"/>
  <c r="AX1445" i="104"/>
  <c r="AX1446" i="104"/>
  <c r="AX1447" i="104"/>
  <c r="AX1448" i="104"/>
  <c r="AX1449" i="104"/>
  <c r="AX1450" i="104"/>
  <c r="AX1451" i="104"/>
  <c r="AX1452" i="104"/>
  <c r="AX1453" i="104"/>
  <c r="AX1454" i="104"/>
  <c r="AX1455" i="104"/>
  <c r="AX1456" i="104"/>
  <c r="AX1457" i="104"/>
  <c r="AX1458" i="104"/>
  <c r="AX1459" i="104"/>
  <c r="AX1460" i="104"/>
  <c r="AX1461" i="104"/>
  <c r="AX1462" i="104"/>
  <c r="AX1463" i="104"/>
  <c r="AX1464" i="104"/>
  <c r="AX1465" i="104"/>
  <c r="AX1466" i="104"/>
  <c r="AX1467" i="104"/>
  <c r="AX1468" i="104"/>
  <c r="AX1469" i="104"/>
  <c r="AX1470" i="104"/>
  <c r="AX1471" i="104"/>
  <c r="AX1472" i="104"/>
  <c r="AX1473" i="104"/>
  <c r="AX1474" i="104"/>
  <c r="AX1475" i="104"/>
  <c r="AX1476" i="104"/>
  <c r="AX1477" i="104"/>
  <c r="AX1478" i="104"/>
  <c r="AX1479" i="104"/>
  <c r="AX1480" i="104"/>
  <c r="AX1481" i="104"/>
  <c r="AX1482" i="104"/>
  <c r="AX1483" i="104"/>
  <c r="AX1484" i="104"/>
  <c r="AX1485" i="104"/>
  <c r="AX1486" i="104"/>
  <c r="AX1487" i="104"/>
  <c r="AX1488" i="104"/>
  <c r="AX1489" i="104"/>
  <c r="AX1490" i="104"/>
  <c r="AX1491" i="104"/>
  <c r="AX1492" i="104"/>
  <c r="AX1493" i="104"/>
  <c r="AX1494" i="104"/>
  <c r="AX1495" i="104"/>
  <c r="AX1496" i="104"/>
  <c r="AX1497" i="104"/>
  <c r="AX1498" i="104"/>
  <c r="AX1499" i="104"/>
  <c r="AX1500" i="104"/>
  <c r="AX1501" i="104"/>
  <c r="AX1502" i="104"/>
  <c r="AX1503" i="104"/>
  <c r="AX1504" i="104"/>
  <c r="AX1505" i="104"/>
  <c r="AX1506" i="104"/>
  <c r="AX1507" i="104"/>
  <c r="AX1508" i="104"/>
  <c r="AX1509" i="104"/>
  <c r="AX1510" i="104"/>
  <c r="AX1511" i="104"/>
  <c r="AX1512" i="104"/>
  <c r="AX1513" i="104"/>
  <c r="AX1514" i="104"/>
  <c r="AX1515" i="104"/>
  <c r="AX1516" i="104"/>
  <c r="AX1517" i="104"/>
  <c r="AX1518" i="104"/>
  <c r="AX1519" i="104"/>
  <c r="AX1520" i="104"/>
  <c r="AX1521" i="104"/>
  <c r="AX1522" i="104"/>
  <c r="AX1523" i="104"/>
  <c r="AX1524" i="104"/>
  <c r="AX1525" i="104"/>
  <c r="AX1526" i="104"/>
  <c r="AX1527" i="104"/>
  <c r="AX1528" i="104"/>
  <c r="AX1529" i="104"/>
  <c r="AX1530" i="104"/>
  <c r="AX1531" i="104"/>
  <c r="AX1532" i="104"/>
  <c r="AX1533" i="104"/>
  <c r="AX1534" i="104"/>
  <c r="AX1535" i="104"/>
  <c r="AX1536" i="104"/>
  <c r="AX1537" i="104"/>
  <c r="AX1538" i="104"/>
  <c r="AX1539" i="104"/>
  <c r="AX1540" i="104"/>
  <c r="AX1541" i="104"/>
  <c r="AX1542" i="104"/>
  <c r="AX1543" i="104"/>
  <c r="AX1544" i="104"/>
  <c r="AX1545" i="104"/>
  <c r="AX1546" i="104"/>
  <c r="AX1547" i="104"/>
  <c r="AX1548" i="104"/>
  <c r="AX1549" i="104"/>
  <c r="AX1550" i="104"/>
  <c r="AX1551" i="104"/>
  <c r="AX1552" i="104"/>
  <c r="AX1553" i="104"/>
  <c r="AX1554" i="104"/>
  <c r="AX1555" i="104"/>
  <c r="AX1556" i="104"/>
  <c r="AX1557" i="104"/>
  <c r="AX1558" i="104"/>
  <c r="AX1559" i="104"/>
  <c r="AX1560" i="104"/>
  <c r="AX1561" i="104"/>
  <c r="AX1562" i="104"/>
  <c r="AX785" i="104"/>
  <c r="AX786" i="104"/>
  <c r="AX787" i="104"/>
  <c r="AX788" i="104"/>
  <c r="AX789" i="104"/>
  <c r="AX790" i="104"/>
  <c r="AX791" i="104"/>
  <c r="AX792" i="104"/>
  <c r="AX793" i="104"/>
  <c r="AX794" i="104"/>
  <c r="AX795" i="104"/>
  <c r="AX796" i="104"/>
  <c r="AX797" i="104"/>
  <c r="AX798" i="104"/>
  <c r="AX799" i="104"/>
  <c r="AX800" i="104"/>
  <c r="AX801" i="104"/>
  <c r="AX802" i="104"/>
  <c r="AX803" i="104"/>
  <c r="AX804" i="104"/>
  <c r="AX805" i="104"/>
  <c r="AX806" i="104"/>
  <c r="AX807" i="104"/>
  <c r="AX808" i="104"/>
  <c r="AX809" i="104"/>
  <c r="AX810" i="104"/>
  <c r="AX811" i="104"/>
  <c r="AX812" i="104"/>
  <c r="AX813" i="104"/>
  <c r="AX814" i="104"/>
  <c r="AX815" i="104"/>
  <c r="AX816" i="104"/>
  <c r="AX817" i="104"/>
  <c r="AX818" i="104"/>
  <c r="AX819" i="104"/>
  <c r="AX820" i="104"/>
  <c r="AX821" i="104"/>
  <c r="AX822" i="104"/>
  <c r="AX823" i="104"/>
  <c r="AX824" i="104"/>
  <c r="AX825" i="104"/>
  <c r="AX826" i="104"/>
  <c r="AX827" i="104"/>
  <c r="AX828" i="104"/>
  <c r="AX829" i="104"/>
  <c r="AX830" i="104"/>
  <c r="AX831" i="104"/>
  <c r="AX832" i="104"/>
  <c r="AX833" i="104"/>
  <c r="AX834" i="104"/>
  <c r="AX835" i="104"/>
  <c r="AX836" i="104"/>
  <c r="AX837" i="104"/>
  <c r="AX838" i="104"/>
  <c r="AX839" i="104"/>
  <c r="AX840" i="104"/>
  <c r="AX841" i="104"/>
  <c r="AX842" i="104"/>
  <c r="AX843" i="104"/>
  <c r="AX844" i="104"/>
  <c r="AX845" i="104"/>
  <c r="AX846" i="104"/>
  <c r="AX847" i="104"/>
  <c r="AX848" i="104"/>
  <c r="AX849" i="104"/>
  <c r="AX850" i="104"/>
  <c r="AX851" i="104"/>
  <c r="AX852" i="104"/>
  <c r="AX853" i="104"/>
  <c r="AX854" i="104"/>
  <c r="AX855" i="104"/>
  <c r="AX856" i="104"/>
  <c r="AX857" i="104"/>
  <c r="AX858" i="104"/>
  <c r="AX859" i="104"/>
  <c r="AX860" i="104"/>
  <c r="AX861" i="104"/>
  <c r="AX862" i="104"/>
  <c r="AX863" i="104"/>
  <c r="AX864" i="104"/>
  <c r="AX865" i="104"/>
  <c r="AX866" i="104"/>
  <c r="AX867" i="104"/>
  <c r="AX868" i="104"/>
  <c r="AX869" i="104"/>
  <c r="AX870" i="104"/>
  <c r="AX871" i="104"/>
  <c r="AX872" i="104"/>
  <c r="AX873" i="104"/>
  <c r="AX874" i="104"/>
  <c r="AX875" i="104"/>
  <c r="AX876" i="104"/>
  <c r="AX877" i="104"/>
  <c r="AX878" i="104"/>
  <c r="AX879" i="104"/>
  <c r="AX880" i="104"/>
  <c r="AX881" i="104"/>
  <c r="AX882" i="104"/>
  <c r="AX883" i="104"/>
  <c r="AX884" i="104"/>
  <c r="AX885" i="104"/>
  <c r="AX886" i="104"/>
  <c r="AX887" i="104"/>
  <c r="AX888" i="104"/>
  <c r="AX889" i="104"/>
  <c r="AX890" i="104"/>
  <c r="AX891" i="104"/>
  <c r="AX892" i="104"/>
  <c r="AX893" i="104"/>
  <c r="AX894" i="104"/>
  <c r="AX895" i="104"/>
  <c r="AX896" i="104"/>
  <c r="AX897" i="104"/>
  <c r="AX898" i="104"/>
  <c r="AX899" i="104"/>
  <c r="AX900" i="104"/>
  <c r="AX901" i="104"/>
  <c r="AX902" i="104"/>
  <c r="AX903" i="104"/>
  <c r="AX904" i="104"/>
  <c r="AX905" i="104"/>
  <c r="AX906" i="104"/>
  <c r="AX907" i="104"/>
  <c r="AX908" i="104"/>
  <c r="AX909" i="104"/>
  <c r="AX910" i="104"/>
  <c r="AX911" i="104"/>
  <c r="AX912" i="104"/>
  <c r="AX913" i="104"/>
  <c r="AX914" i="104"/>
  <c r="AX915" i="104"/>
  <c r="AX916" i="104"/>
  <c r="AX917" i="104"/>
  <c r="AX918" i="104"/>
  <c r="AX919" i="104"/>
  <c r="AX920" i="104"/>
  <c r="AX921" i="104"/>
  <c r="AX922" i="104"/>
  <c r="AX923" i="104"/>
  <c r="AX924" i="104"/>
  <c r="AX925" i="104"/>
  <c r="AX926" i="104"/>
  <c r="AX927" i="104"/>
  <c r="AX928" i="104"/>
  <c r="AX929" i="104"/>
  <c r="AX930" i="104"/>
  <c r="AX931" i="104"/>
  <c r="AX932" i="104"/>
  <c r="AX933" i="104"/>
  <c r="AX934" i="104"/>
  <c r="AX935" i="104"/>
  <c r="AX936" i="104"/>
  <c r="AX937" i="104"/>
  <c r="AX938" i="104"/>
  <c r="AX939" i="104"/>
  <c r="AX940" i="104"/>
  <c r="AX941" i="104"/>
  <c r="AX942" i="104"/>
  <c r="AX943" i="104"/>
  <c r="AX944" i="104"/>
  <c r="AX945" i="104"/>
  <c r="AX946" i="104"/>
  <c r="AX947" i="104"/>
  <c r="AX948" i="104"/>
  <c r="AX949" i="104"/>
  <c r="AX950" i="104"/>
  <c r="AX951" i="104"/>
  <c r="AX952" i="104"/>
  <c r="AX953" i="104"/>
  <c r="AX954" i="104"/>
  <c r="AX955" i="104"/>
  <c r="AX956" i="104"/>
  <c r="AX957" i="104"/>
  <c r="AX958" i="104"/>
  <c r="AX959" i="104"/>
  <c r="AX960" i="104"/>
  <c r="AX961" i="104"/>
  <c r="AX962" i="104"/>
  <c r="AX963" i="104"/>
  <c r="AX964" i="104"/>
  <c r="AX965" i="104"/>
  <c r="AX966" i="104"/>
  <c r="AX967" i="104"/>
  <c r="AX968" i="104"/>
  <c r="AX969" i="104"/>
  <c r="AX970" i="104"/>
  <c r="AX971" i="104"/>
  <c r="AX972" i="104"/>
  <c r="AX973" i="104"/>
  <c r="AX974" i="104"/>
  <c r="AX975" i="104"/>
  <c r="AX976" i="104"/>
  <c r="AX977" i="104"/>
  <c r="AX978" i="104"/>
  <c r="AX979" i="104"/>
  <c r="AX980" i="104"/>
  <c r="AX981" i="104"/>
  <c r="AX982" i="104"/>
  <c r="AX983" i="104"/>
  <c r="AX984" i="104"/>
  <c r="AX985" i="104"/>
  <c r="AX986" i="104"/>
  <c r="AX987" i="104"/>
  <c r="AX988" i="104"/>
  <c r="AX989" i="104"/>
  <c r="AX990" i="104"/>
  <c r="AX991" i="104"/>
  <c r="AX992" i="104"/>
  <c r="AX993" i="104"/>
  <c r="AX994" i="104"/>
  <c r="AX995" i="104"/>
  <c r="AX996" i="104"/>
  <c r="AX997" i="104"/>
  <c r="AX998" i="104"/>
  <c r="AX999" i="104"/>
  <c r="AX1000" i="104"/>
  <c r="AX1001" i="104"/>
  <c r="AX1002" i="104"/>
  <c r="AX1003" i="104"/>
  <c r="AX1004" i="104"/>
  <c r="AX1005" i="104"/>
  <c r="AX1006" i="104"/>
  <c r="AX1007" i="104"/>
  <c r="AX1008" i="104"/>
  <c r="AX1009" i="104"/>
  <c r="AX1010" i="104"/>
  <c r="AX1011" i="104"/>
  <c r="AX1012" i="104"/>
  <c r="AX1013" i="104"/>
  <c r="AX1014" i="104"/>
  <c r="AX1015" i="104"/>
  <c r="AX1016" i="104"/>
  <c r="AX1017" i="104"/>
  <c r="AX1018" i="104"/>
  <c r="AX1019" i="104"/>
  <c r="AX1020" i="104"/>
  <c r="AX1021" i="104"/>
  <c r="AX1022" i="104"/>
  <c r="AX1023" i="104"/>
  <c r="AX1024" i="104"/>
  <c r="AX1025" i="104"/>
  <c r="AX1026" i="104"/>
  <c r="AX1027" i="104"/>
  <c r="AX1028" i="104"/>
  <c r="AX1029" i="104"/>
  <c r="AX1030" i="104"/>
  <c r="AX1031" i="104"/>
  <c r="AX1032" i="104"/>
  <c r="AX1033" i="104"/>
  <c r="AX1034" i="104"/>
  <c r="AX1035" i="104"/>
  <c r="AX1036" i="104"/>
  <c r="AX1037" i="104"/>
  <c r="AX1038" i="104"/>
  <c r="AX1039" i="104"/>
  <c r="AX1040" i="104"/>
  <c r="AX1041" i="104"/>
  <c r="AX1042" i="104"/>
  <c r="AX1043" i="104"/>
  <c r="AX1044" i="104"/>
  <c r="AX1045" i="104"/>
  <c r="AX1046" i="104"/>
  <c r="AX1047" i="104"/>
  <c r="AX1048" i="104"/>
  <c r="AX1049" i="104"/>
  <c r="AX1050" i="104"/>
  <c r="AX1051" i="104"/>
  <c r="AX1052" i="104"/>
  <c r="AX1053" i="104"/>
  <c r="AX1054" i="104"/>
  <c r="AX1055" i="104"/>
  <c r="AX1056" i="104"/>
  <c r="AX1057" i="104"/>
  <c r="AX1058" i="104"/>
  <c r="AX1059" i="104"/>
  <c r="AX1060" i="104"/>
  <c r="AX1061" i="104"/>
  <c r="AX1062" i="104"/>
  <c r="AX1063" i="104"/>
  <c r="AX1064" i="104"/>
  <c r="AX1065" i="104"/>
  <c r="AX1066" i="104"/>
  <c r="AX1067" i="104"/>
  <c r="AX1068" i="104"/>
  <c r="AX1069" i="104"/>
  <c r="AX1070" i="104"/>
  <c r="AX1071" i="104"/>
  <c r="AX1072" i="104"/>
  <c r="AX1073" i="104"/>
  <c r="AX1074" i="104"/>
  <c r="AX1075" i="104"/>
  <c r="AX1076" i="104"/>
  <c r="AX1077" i="104"/>
  <c r="AX1078" i="104"/>
  <c r="AX1079" i="104"/>
  <c r="AX1080" i="104"/>
  <c r="AX1081" i="104"/>
  <c r="AX1082" i="104"/>
  <c r="AX1083" i="104"/>
  <c r="AX1084" i="104"/>
  <c r="AX1085" i="104"/>
  <c r="AX1086" i="104"/>
  <c r="AX1087" i="104"/>
  <c r="AX1088" i="104"/>
  <c r="AX1089" i="104"/>
  <c r="AX1090" i="104"/>
  <c r="AX1091" i="104"/>
  <c r="AX1092" i="104"/>
  <c r="AX1093" i="104"/>
  <c r="AX1094" i="104"/>
  <c r="AX1095" i="104"/>
  <c r="AX1096" i="104"/>
  <c r="AX1097" i="104"/>
  <c r="AX1098" i="104"/>
  <c r="AX1099" i="104"/>
  <c r="AX1100" i="104"/>
  <c r="AX1101" i="104"/>
  <c r="AX1102" i="104"/>
  <c r="AX1103" i="104"/>
  <c r="AX1104" i="104"/>
  <c r="AX1105" i="104"/>
  <c r="AX1106" i="104"/>
  <c r="AX1107" i="104"/>
  <c r="AX1108" i="104"/>
  <c r="AX1109" i="104"/>
  <c r="AX1110" i="104"/>
  <c r="AX1111" i="104"/>
  <c r="AX1112" i="104"/>
  <c r="AX1113" i="104"/>
  <c r="AX1114" i="104"/>
  <c r="AX1115" i="104"/>
  <c r="AX1116" i="104"/>
  <c r="AX1117" i="104"/>
  <c r="AX1118" i="104"/>
  <c r="AX1119" i="104"/>
  <c r="AX1120" i="104"/>
  <c r="AX1121" i="104"/>
  <c r="AX1122" i="104"/>
  <c r="AX1123" i="104"/>
  <c r="AX1124" i="104"/>
  <c r="AX1125" i="104"/>
  <c r="AX1126" i="104"/>
  <c r="AX1127" i="104"/>
  <c r="AX1128" i="104"/>
  <c r="AX1129" i="104"/>
  <c r="AX1130" i="104"/>
  <c r="AX1131" i="104"/>
  <c r="AX1132" i="104"/>
  <c r="AX1133" i="104"/>
  <c r="AX1134" i="104"/>
  <c r="AX1135" i="104"/>
  <c r="AX1136" i="104"/>
  <c r="AX1137" i="104"/>
  <c r="AX1138" i="104"/>
  <c r="AX1139" i="104"/>
  <c r="AX1140" i="104"/>
  <c r="AX1141" i="104"/>
  <c r="AX1142" i="104"/>
  <c r="AX1143" i="104"/>
  <c r="AX1144" i="104"/>
  <c r="AX1145" i="104"/>
  <c r="AX1146" i="104"/>
  <c r="AX1147" i="104"/>
  <c r="AX1148" i="104"/>
  <c r="AX1149" i="104"/>
  <c r="AX1150" i="104"/>
  <c r="AX1151" i="104"/>
  <c r="AX1152" i="104"/>
  <c r="AX1153" i="104"/>
  <c r="AX1154" i="104"/>
  <c r="AX1155" i="104"/>
  <c r="AX1156" i="104"/>
  <c r="AX1157" i="104"/>
  <c r="AX1158" i="104"/>
  <c r="AX1159" i="104"/>
  <c r="AX1160" i="104"/>
  <c r="AX1161" i="104"/>
  <c r="AX1162" i="104"/>
  <c r="AX1163" i="104"/>
  <c r="AX1164" i="104"/>
  <c r="AX1165" i="104"/>
  <c r="AX1166" i="104"/>
  <c r="AX1167" i="104"/>
  <c r="AX1168" i="104"/>
  <c r="AX1169" i="104"/>
  <c r="AX1170" i="104"/>
  <c r="AX1171" i="104"/>
  <c r="AX1172" i="104"/>
  <c r="AX395" i="104"/>
  <c r="AX396" i="104"/>
  <c r="AX397" i="104"/>
  <c r="AX398" i="104"/>
  <c r="AX399" i="104"/>
  <c r="AX400" i="104"/>
  <c r="AX401" i="104"/>
  <c r="AX402" i="104"/>
  <c r="AX403" i="104"/>
  <c r="AX404" i="104"/>
  <c r="AX405" i="104"/>
  <c r="AX406" i="104"/>
  <c r="AX407" i="104"/>
  <c r="AX408" i="104"/>
  <c r="AX409" i="104"/>
  <c r="AX410" i="104"/>
  <c r="AX411" i="104"/>
  <c r="AX412" i="104"/>
  <c r="AX413" i="104"/>
  <c r="AX414" i="104"/>
  <c r="AX415" i="104"/>
  <c r="AX416" i="104"/>
  <c r="AX417" i="104"/>
  <c r="AX418" i="104"/>
  <c r="AX419" i="104"/>
  <c r="AX420" i="104"/>
  <c r="AX421" i="104"/>
  <c r="AX422" i="104"/>
  <c r="AX423" i="104"/>
  <c r="AX424" i="104"/>
  <c r="AX425" i="104"/>
  <c r="AX426" i="104"/>
  <c r="AX427" i="104"/>
  <c r="AX428" i="104"/>
  <c r="AX429" i="104"/>
  <c r="AX430" i="104"/>
  <c r="AX431" i="104"/>
  <c r="AX432" i="104"/>
  <c r="AX433" i="104"/>
  <c r="AX434" i="104"/>
  <c r="AX435" i="104"/>
  <c r="AX436" i="104"/>
  <c r="AX437" i="104"/>
  <c r="AX438" i="104"/>
  <c r="AX439" i="104"/>
  <c r="AX440" i="104"/>
  <c r="AX441" i="104"/>
  <c r="AX442" i="104"/>
  <c r="AX443" i="104"/>
  <c r="AX444" i="104"/>
  <c r="AX445" i="104"/>
  <c r="AX446" i="104"/>
  <c r="AX447" i="104"/>
  <c r="AX448" i="104"/>
  <c r="AX449" i="104"/>
  <c r="AX450" i="104"/>
  <c r="AX451" i="104"/>
  <c r="AX452" i="104"/>
  <c r="AX453" i="104"/>
  <c r="AX454" i="104"/>
  <c r="AX455" i="104"/>
  <c r="AX456" i="104"/>
  <c r="AX457" i="104"/>
  <c r="AX458" i="104"/>
  <c r="AX459" i="104"/>
  <c r="AX460" i="104"/>
  <c r="AX461" i="104"/>
  <c r="AX462" i="104"/>
  <c r="AX463" i="104"/>
  <c r="AX464" i="104"/>
  <c r="AX465" i="104"/>
  <c r="AX466" i="104"/>
  <c r="AX467" i="104"/>
  <c r="AX468" i="104"/>
  <c r="AX469" i="104"/>
  <c r="AX470" i="104"/>
  <c r="AX471" i="104"/>
  <c r="AX472" i="104"/>
  <c r="AX473" i="104"/>
  <c r="AX474" i="104"/>
  <c r="AX475" i="104"/>
  <c r="AX476" i="104"/>
  <c r="AX477" i="104"/>
  <c r="AX478" i="104"/>
  <c r="AX479" i="104"/>
  <c r="AX480" i="104"/>
  <c r="AX481" i="104"/>
  <c r="AX482" i="104"/>
  <c r="AX483" i="104"/>
  <c r="AX484" i="104"/>
  <c r="AX485" i="104"/>
  <c r="AX486" i="104"/>
  <c r="AX487" i="104"/>
  <c r="AX488" i="104"/>
  <c r="AX489" i="104"/>
  <c r="AX490" i="104"/>
  <c r="AX491" i="104"/>
  <c r="AX492" i="104"/>
  <c r="AX493" i="104"/>
  <c r="AX494" i="104"/>
  <c r="AX495" i="104"/>
  <c r="AX496" i="104"/>
  <c r="AX497" i="104"/>
  <c r="AX498" i="104"/>
  <c r="AX499" i="104"/>
  <c r="AX500" i="104"/>
  <c r="AX501" i="104"/>
  <c r="AX502" i="104"/>
  <c r="AX503" i="104"/>
  <c r="AX504" i="104"/>
  <c r="AX505" i="104"/>
  <c r="AX506" i="104"/>
  <c r="AX507" i="104"/>
  <c r="AX508" i="104"/>
  <c r="AX509" i="104"/>
  <c r="AX510" i="104"/>
  <c r="AX511" i="104"/>
  <c r="AX512" i="104"/>
  <c r="AX513" i="104"/>
  <c r="AX514" i="104"/>
  <c r="AX515" i="104"/>
  <c r="AX516" i="104"/>
  <c r="AX517" i="104"/>
  <c r="AX518" i="104"/>
  <c r="AX519" i="104"/>
  <c r="AX520" i="104"/>
  <c r="AX521" i="104"/>
  <c r="AX522" i="104"/>
  <c r="AX523" i="104"/>
  <c r="AX524" i="104"/>
  <c r="AX525" i="104"/>
  <c r="AX526" i="104"/>
  <c r="AX527" i="104"/>
  <c r="AX528" i="104"/>
  <c r="AX529" i="104"/>
  <c r="AX530" i="104"/>
  <c r="AX531" i="104"/>
  <c r="AX532" i="104"/>
  <c r="AX533" i="104"/>
  <c r="AX534" i="104"/>
  <c r="AX535" i="104"/>
  <c r="AX536" i="104"/>
  <c r="AX537" i="104"/>
  <c r="AX538" i="104"/>
  <c r="AX539" i="104"/>
  <c r="AX540" i="104"/>
  <c r="AX541" i="104"/>
  <c r="AX542" i="104"/>
  <c r="AX543" i="104"/>
  <c r="AX544" i="104"/>
  <c r="AX545" i="104"/>
  <c r="AX546" i="104"/>
  <c r="AX547" i="104"/>
  <c r="AX548" i="104"/>
  <c r="AX549" i="104"/>
  <c r="AX550" i="104"/>
  <c r="AX551" i="104"/>
  <c r="AX552" i="104"/>
  <c r="AX553" i="104"/>
  <c r="AX554" i="104"/>
  <c r="AX555" i="104"/>
  <c r="AX556" i="104"/>
  <c r="AX557" i="104"/>
  <c r="AX558" i="104"/>
  <c r="AX559" i="104"/>
  <c r="AX560" i="104"/>
  <c r="AX561" i="104"/>
  <c r="AX562" i="104"/>
  <c r="AX563" i="104"/>
  <c r="AX564" i="104"/>
  <c r="AX565" i="104"/>
  <c r="AX566" i="104"/>
  <c r="AX567" i="104"/>
  <c r="AX568" i="104"/>
  <c r="AX569" i="104"/>
  <c r="AX570" i="104"/>
  <c r="AX571" i="104"/>
  <c r="AX572" i="104"/>
  <c r="AX573" i="104"/>
  <c r="AX574" i="104"/>
  <c r="AX575" i="104"/>
  <c r="AX576" i="104"/>
  <c r="AX577" i="104"/>
  <c r="AX578" i="104"/>
  <c r="AX579" i="104"/>
  <c r="AX580" i="104"/>
  <c r="AX581" i="104"/>
  <c r="AX582" i="104"/>
  <c r="AX583" i="104"/>
  <c r="AX584" i="104"/>
  <c r="AX585" i="104"/>
  <c r="AX586" i="104"/>
  <c r="AX587" i="104"/>
  <c r="AX588" i="104"/>
  <c r="AX589" i="104"/>
  <c r="AX590" i="104"/>
  <c r="AX591" i="104"/>
  <c r="AX592" i="104"/>
  <c r="AX593" i="104"/>
  <c r="AX594" i="104"/>
  <c r="AX595" i="104"/>
  <c r="AX596" i="104"/>
  <c r="AX597" i="104"/>
  <c r="AX598" i="104"/>
  <c r="AX599" i="104"/>
  <c r="AX600" i="104"/>
  <c r="AX601" i="104"/>
  <c r="AX602" i="104"/>
  <c r="AX603" i="104"/>
  <c r="AX604" i="104"/>
  <c r="AX605" i="104"/>
  <c r="AX606" i="104"/>
  <c r="AX607" i="104"/>
  <c r="AX608" i="104"/>
  <c r="AX609" i="104"/>
  <c r="AX610" i="104"/>
  <c r="AX611" i="104"/>
  <c r="AX612" i="104"/>
  <c r="AX613" i="104"/>
  <c r="AX614" i="104"/>
  <c r="AX615" i="104"/>
  <c r="AX616" i="104"/>
  <c r="AX617" i="104"/>
  <c r="AX618" i="104"/>
  <c r="AX619" i="104"/>
  <c r="AX620" i="104"/>
  <c r="AX621" i="104"/>
  <c r="AX622" i="104"/>
  <c r="AX623" i="104"/>
  <c r="AX624" i="104"/>
  <c r="AX625" i="104"/>
  <c r="AX626" i="104"/>
  <c r="AX627" i="104"/>
  <c r="AX628" i="104"/>
  <c r="AX629" i="104"/>
  <c r="AX630" i="104"/>
  <c r="AX631" i="104"/>
  <c r="AX632" i="104"/>
  <c r="AX633" i="104"/>
  <c r="AX634" i="104"/>
  <c r="AX635" i="104"/>
  <c r="AX636" i="104"/>
  <c r="AX637" i="104"/>
  <c r="AX638" i="104"/>
  <c r="AX639" i="104"/>
  <c r="AX640" i="104"/>
  <c r="AX641" i="104"/>
  <c r="AX642" i="104"/>
  <c r="AX643" i="104"/>
  <c r="AX644" i="104"/>
  <c r="AX645" i="104"/>
  <c r="AX646" i="104"/>
  <c r="AX647" i="104"/>
  <c r="AX648" i="104"/>
  <c r="AX649" i="104"/>
  <c r="AX650" i="104"/>
  <c r="AX651" i="104"/>
  <c r="AX652" i="104"/>
  <c r="AX653" i="104"/>
  <c r="AX654" i="104"/>
  <c r="AX655" i="104"/>
  <c r="AX656" i="104"/>
  <c r="AX657" i="104"/>
  <c r="AX658" i="104"/>
  <c r="AX659" i="104"/>
  <c r="AX660" i="104"/>
  <c r="AX661" i="104"/>
  <c r="AX662" i="104"/>
  <c r="AX663" i="104"/>
  <c r="AX664" i="104"/>
  <c r="AX665" i="104"/>
  <c r="AX666" i="104"/>
  <c r="AX667" i="104"/>
  <c r="AX668" i="104"/>
  <c r="AX669" i="104"/>
  <c r="AX670" i="104"/>
  <c r="AX671" i="104"/>
  <c r="AX672" i="104"/>
  <c r="AX673" i="104"/>
  <c r="AX674" i="104"/>
  <c r="AX675" i="104"/>
  <c r="AX676" i="104"/>
  <c r="AX677" i="104"/>
  <c r="AX678" i="104"/>
  <c r="AX679" i="104"/>
  <c r="AX680" i="104"/>
  <c r="AX681" i="104"/>
  <c r="AX682" i="104"/>
  <c r="AX683" i="104"/>
  <c r="AX684" i="104"/>
  <c r="AX685" i="104"/>
  <c r="AX686" i="104"/>
  <c r="AX687" i="104"/>
  <c r="AX688" i="104"/>
  <c r="AX689" i="104"/>
  <c r="AX690" i="104"/>
  <c r="AX691" i="104"/>
  <c r="AX692" i="104"/>
  <c r="AX693" i="104"/>
  <c r="AX694" i="104"/>
  <c r="AX695" i="104"/>
  <c r="AX696" i="104"/>
  <c r="AX697" i="104"/>
  <c r="AX698" i="104"/>
  <c r="AX699" i="104"/>
  <c r="AX700" i="104"/>
  <c r="AX701" i="104"/>
  <c r="AX702" i="104"/>
  <c r="AX703" i="104"/>
  <c r="AX704" i="104"/>
  <c r="AX705" i="104"/>
  <c r="AX706" i="104"/>
  <c r="AX707" i="104"/>
  <c r="AX708" i="104"/>
  <c r="AX709" i="104"/>
  <c r="AX710" i="104"/>
  <c r="AX711" i="104"/>
  <c r="AX712" i="104"/>
  <c r="AX713" i="104"/>
  <c r="AX714" i="104"/>
  <c r="AX715" i="104"/>
  <c r="AX716" i="104"/>
  <c r="AX717" i="104"/>
  <c r="AX718" i="104"/>
  <c r="AX719" i="104"/>
  <c r="AX720" i="104"/>
  <c r="AX721" i="104"/>
  <c r="AX722" i="104"/>
  <c r="AX723" i="104"/>
  <c r="AX724" i="104"/>
  <c r="AX725" i="104"/>
  <c r="AX726" i="104"/>
  <c r="AX727" i="104"/>
  <c r="AX728" i="104"/>
  <c r="AX729" i="104"/>
  <c r="AX730" i="104"/>
  <c r="AX731" i="104"/>
  <c r="AX732" i="104"/>
  <c r="AX733" i="104"/>
  <c r="AX734" i="104"/>
  <c r="AX735" i="104"/>
  <c r="AX736" i="104"/>
  <c r="AX737" i="104"/>
  <c r="AX738" i="104"/>
  <c r="AX739" i="104"/>
  <c r="AX740" i="104"/>
  <c r="AX741" i="104"/>
  <c r="AX742" i="104"/>
  <c r="AX743" i="104"/>
  <c r="AX744" i="104"/>
  <c r="AX745" i="104"/>
  <c r="AX746" i="104"/>
  <c r="AX747" i="104"/>
  <c r="AX748" i="104"/>
  <c r="AX749" i="104"/>
  <c r="AX750" i="104"/>
  <c r="AX751" i="104"/>
  <c r="AX752" i="104"/>
  <c r="AX753" i="104"/>
  <c r="AX754" i="104"/>
  <c r="AX755" i="104"/>
  <c r="AX756" i="104"/>
  <c r="AX757" i="104"/>
  <c r="AX758" i="104"/>
  <c r="AX759" i="104"/>
  <c r="AX760" i="104"/>
  <c r="AX761" i="104"/>
  <c r="AX762" i="104"/>
  <c r="AX763" i="104"/>
  <c r="AX764" i="104"/>
  <c r="AX765" i="104"/>
  <c r="AX766" i="104"/>
  <c r="AX767" i="104"/>
  <c r="AX768" i="104"/>
  <c r="AX769" i="104"/>
  <c r="AX770" i="104"/>
  <c r="AX771" i="104"/>
  <c r="AX772" i="104"/>
  <c r="AX773" i="104"/>
  <c r="AX774" i="104"/>
  <c r="AX775" i="104"/>
  <c r="AX776" i="104"/>
  <c r="AX777" i="104"/>
  <c r="AX778" i="104"/>
  <c r="AX779" i="104"/>
  <c r="AX780" i="104"/>
  <c r="AX781" i="104"/>
  <c r="AX782" i="104"/>
  <c r="Y57" i="96"/>
  <c r="M58" i="96"/>
  <c r="M88" i="96" s="1"/>
  <c r="M87" i="96"/>
  <c r="Y27" i="96"/>
  <c r="AW1175" i="104"/>
  <c r="AW1176" i="104"/>
  <c r="AW1177" i="104"/>
  <c r="AW1178" i="104"/>
  <c r="AW1179" i="104"/>
  <c r="AW1180" i="104"/>
  <c r="AW1181" i="104"/>
  <c r="AW1182" i="104"/>
  <c r="AW1183" i="104"/>
  <c r="AW1184" i="104"/>
  <c r="AW1185" i="104"/>
  <c r="AW1186" i="104"/>
  <c r="AW1187" i="104"/>
  <c r="AW1188" i="104"/>
  <c r="AW1189" i="104"/>
  <c r="AW1190" i="104"/>
  <c r="AW1191" i="104"/>
  <c r="AW1192" i="104"/>
  <c r="AW1193" i="104"/>
  <c r="AW1194" i="104"/>
  <c r="AW1195" i="104"/>
  <c r="AW1196" i="104"/>
  <c r="AW1197" i="104"/>
  <c r="AW1198" i="104"/>
  <c r="AW1199" i="104"/>
  <c r="AW1200" i="104"/>
  <c r="AW1201" i="104"/>
  <c r="AW1202" i="104"/>
  <c r="AW1203" i="104"/>
  <c r="AW1204" i="104"/>
  <c r="AW1205" i="104"/>
  <c r="AW1206" i="104"/>
  <c r="AW1207" i="104"/>
  <c r="AW1208" i="104"/>
  <c r="AW1209" i="104"/>
  <c r="AW1210" i="104"/>
  <c r="AW1211" i="104"/>
  <c r="AW1212" i="104"/>
  <c r="AW1213" i="104"/>
  <c r="AW1214" i="104"/>
  <c r="AW1215" i="104"/>
  <c r="AW1216" i="104"/>
  <c r="AW1217" i="104"/>
  <c r="AW1218" i="104"/>
  <c r="AW1219" i="104"/>
  <c r="AW1220" i="104"/>
  <c r="AW1221" i="104"/>
  <c r="AW1222" i="104"/>
  <c r="AW1223" i="104"/>
  <c r="AW1224" i="104"/>
  <c r="AW1225" i="104"/>
  <c r="AW1226" i="104"/>
  <c r="AW1227" i="104"/>
  <c r="AW1228" i="104"/>
  <c r="AW1229" i="104"/>
  <c r="AW1230" i="104"/>
  <c r="AW1231" i="104"/>
  <c r="AW1232" i="104"/>
  <c r="AW1233" i="104"/>
  <c r="AW1234" i="104"/>
  <c r="AW1235" i="104"/>
  <c r="AW1236" i="104"/>
  <c r="AW1237" i="104"/>
  <c r="AW1238" i="104"/>
  <c r="AW1239" i="104"/>
  <c r="AW1240" i="104"/>
  <c r="AW1241" i="104"/>
  <c r="AW1242" i="104"/>
  <c r="AW1243" i="104"/>
  <c r="AW1244" i="104"/>
  <c r="AW1245" i="104"/>
  <c r="AW1246" i="104"/>
  <c r="AW1247" i="104"/>
  <c r="AW1248" i="104"/>
  <c r="AW1249" i="104"/>
  <c r="AW1250" i="104"/>
  <c r="AW1251" i="104"/>
  <c r="AW1252" i="104"/>
  <c r="AW1253" i="104"/>
  <c r="AW1254" i="104"/>
  <c r="AW1255" i="104"/>
  <c r="AW1256" i="104"/>
  <c r="AW1257" i="104"/>
  <c r="AW1258" i="104"/>
  <c r="AW1259" i="104"/>
  <c r="AW1260" i="104"/>
  <c r="AW1261" i="104"/>
  <c r="AW1262" i="104"/>
  <c r="AW1263" i="104"/>
  <c r="AW1264" i="104"/>
  <c r="AW1265" i="104"/>
  <c r="AW1266" i="104"/>
  <c r="AW1267" i="104"/>
  <c r="AW1268" i="104"/>
  <c r="AW1269" i="104"/>
  <c r="AW1270" i="104"/>
  <c r="AW1271" i="104"/>
  <c r="AW1272" i="104"/>
  <c r="AW1273" i="104"/>
  <c r="AW1274" i="104"/>
  <c r="AW1275" i="104"/>
  <c r="AW1276" i="104"/>
  <c r="AW1277" i="104"/>
  <c r="AW1278" i="104"/>
  <c r="AW1279" i="104"/>
  <c r="AW1280" i="104"/>
  <c r="AW1281" i="104"/>
  <c r="AW1282" i="104"/>
  <c r="AW1283" i="104"/>
  <c r="AW1284" i="104"/>
  <c r="AW1285" i="104"/>
  <c r="AW1286" i="104"/>
  <c r="AW1287" i="104"/>
  <c r="AW1288" i="104"/>
  <c r="AW1289" i="104"/>
  <c r="AW1290" i="104"/>
  <c r="AW1291" i="104"/>
  <c r="AW1292" i="104"/>
  <c r="AW1293" i="104"/>
  <c r="AW1294" i="104"/>
  <c r="AW1295" i="104"/>
  <c r="AW1296" i="104"/>
  <c r="AW1297" i="104"/>
  <c r="AW1298" i="104"/>
  <c r="AW1299" i="104"/>
  <c r="AW1300" i="104"/>
  <c r="AW1301" i="104"/>
  <c r="AW1302" i="104"/>
  <c r="AW1303" i="104"/>
  <c r="AW1304" i="104"/>
  <c r="AW1305" i="104"/>
  <c r="AW1306" i="104"/>
  <c r="AW1307" i="104"/>
  <c r="AW1308" i="104"/>
  <c r="AW1309" i="104"/>
  <c r="AW1310" i="104"/>
  <c r="AW1311" i="104"/>
  <c r="AW1312" i="104"/>
  <c r="AW1313" i="104"/>
  <c r="AW1314" i="104"/>
  <c r="AW1315" i="104"/>
  <c r="AW1316" i="104"/>
  <c r="AW1317" i="104"/>
  <c r="AW1318" i="104"/>
  <c r="AW1319" i="104"/>
  <c r="AW1320" i="104"/>
  <c r="AW1321" i="104"/>
  <c r="AW1322" i="104"/>
  <c r="AW1323" i="104"/>
  <c r="AW1324" i="104"/>
  <c r="AW1325" i="104"/>
  <c r="AW1326" i="104"/>
  <c r="AW1327" i="104"/>
  <c r="AW1328" i="104"/>
  <c r="AW1329" i="104"/>
  <c r="AW1330" i="104"/>
  <c r="AW1331" i="104"/>
  <c r="AW1332" i="104"/>
  <c r="AW1333" i="104"/>
  <c r="AW1334" i="104"/>
  <c r="AW1335" i="104"/>
  <c r="AW1336" i="104"/>
  <c r="AW1337" i="104"/>
  <c r="AW1338" i="104"/>
  <c r="AW1339" i="104"/>
  <c r="AW1340" i="104"/>
  <c r="AW1341" i="104"/>
  <c r="AW1342" i="104"/>
  <c r="AW1343" i="104"/>
  <c r="AW1344" i="104"/>
  <c r="AW1345" i="104"/>
  <c r="AW1346" i="104"/>
  <c r="AW1347" i="104"/>
  <c r="AW1348" i="104"/>
  <c r="AW1349" i="104"/>
  <c r="AW1350" i="104"/>
  <c r="AW1351" i="104"/>
  <c r="AW1352" i="104"/>
  <c r="AW1353" i="104"/>
  <c r="AW1354" i="104"/>
  <c r="AW1355" i="104"/>
  <c r="AW1356" i="104"/>
  <c r="AW1357" i="104"/>
  <c r="AW1358" i="104"/>
  <c r="AW1359" i="104"/>
  <c r="AW1360" i="104"/>
  <c r="AW1361" i="104"/>
  <c r="AW1362" i="104"/>
  <c r="AW1363" i="104"/>
  <c r="AW1364" i="104"/>
  <c r="AW1365" i="104"/>
  <c r="AW1366" i="104"/>
  <c r="AW1367" i="104"/>
  <c r="AW1368" i="104"/>
  <c r="AW1369" i="104"/>
  <c r="AW1370" i="104"/>
  <c r="AW1371" i="104"/>
  <c r="AW1372" i="104"/>
  <c r="AW1373" i="104"/>
  <c r="AW1374" i="104"/>
  <c r="AW1375" i="104"/>
  <c r="AW1376" i="104"/>
  <c r="AW1377" i="104"/>
  <c r="AW1378" i="104"/>
  <c r="AW1379" i="104"/>
  <c r="AW1380" i="104"/>
  <c r="AW1381" i="104"/>
  <c r="AW1382" i="104"/>
  <c r="AW1383" i="104"/>
  <c r="AW1384" i="104"/>
  <c r="AW1385" i="104"/>
  <c r="AW1386" i="104"/>
  <c r="AW1387" i="104"/>
  <c r="AW1388" i="104"/>
  <c r="AW1389" i="104"/>
  <c r="AW1390" i="104"/>
  <c r="AW1391" i="104"/>
  <c r="AW1392" i="104"/>
  <c r="AW1393" i="104"/>
  <c r="AW1394" i="104"/>
  <c r="AW1395" i="104"/>
  <c r="AW1396" i="104"/>
  <c r="AW1397" i="104"/>
  <c r="AW1398" i="104"/>
  <c r="AW1399" i="104"/>
  <c r="AW1400" i="104"/>
  <c r="AW1401" i="104"/>
  <c r="AW1402" i="104"/>
  <c r="AW1403" i="104"/>
  <c r="AW1404" i="104"/>
  <c r="AW1405" i="104"/>
  <c r="AW1406" i="104"/>
  <c r="AW1407" i="104"/>
  <c r="AW1408" i="104"/>
  <c r="AW1409" i="104"/>
  <c r="AW1410" i="104"/>
  <c r="AW1411" i="104"/>
  <c r="AW1412" i="104"/>
  <c r="AW1413" i="104"/>
  <c r="AW1414" i="104"/>
  <c r="AW1415" i="104"/>
  <c r="AW1416" i="104"/>
  <c r="AW1417" i="104"/>
  <c r="AW1418" i="104"/>
  <c r="AW1419" i="104"/>
  <c r="AW1420" i="104"/>
  <c r="AW1421" i="104"/>
  <c r="AW1422" i="104"/>
  <c r="AW1423" i="104"/>
  <c r="AW1424" i="104"/>
  <c r="AW1425" i="104"/>
  <c r="AW1426" i="104"/>
  <c r="AW1427" i="104"/>
  <c r="AW1428" i="104"/>
  <c r="AW1429" i="104"/>
  <c r="AW1430" i="104"/>
  <c r="AW1431" i="104"/>
  <c r="AW1432" i="104"/>
  <c r="AW1433" i="104"/>
  <c r="AW1434" i="104"/>
  <c r="AW1435" i="104"/>
  <c r="AW1436" i="104"/>
  <c r="AW1437" i="104"/>
  <c r="AW1438" i="104"/>
  <c r="AW1439" i="104"/>
  <c r="AW1440" i="104"/>
  <c r="AW1441" i="104"/>
  <c r="AW1442" i="104"/>
  <c r="AW1443" i="104"/>
  <c r="AW1444" i="104"/>
  <c r="AW1445" i="104"/>
  <c r="AW1446" i="104"/>
  <c r="AW1447" i="104"/>
  <c r="AW1448" i="104"/>
  <c r="AW1449" i="104"/>
  <c r="AW1450" i="104"/>
  <c r="AW1451" i="104"/>
  <c r="AW1452" i="104"/>
  <c r="AW1453" i="104"/>
  <c r="AW1454" i="104"/>
  <c r="AW1455" i="104"/>
  <c r="AW1456" i="104"/>
  <c r="AW1457" i="104"/>
  <c r="AW1458" i="104"/>
  <c r="AW1459" i="104"/>
  <c r="AW1460" i="104"/>
  <c r="AW1461" i="104"/>
  <c r="AW1462" i="104"/>
  <c r="AW1463" i="104"/>
  <c r="AW1464" i="104"/>
  <c r="AW1465" i="104"/>
  <c r="AW1466" i="104"/>
  <c r="AW1467" i="104"/>
  <c r="AW1468" i="104"/>
  <c r="AW1469" i="104"/>
  <c r="AW1470" i="104"/>
  <c r="AW1471" i="104"/>
  <c r="AW1472" i="104"/>
  <c r="AW1473" i="104"/>
  <c r="AW1474" i="104"/>
  <c r="AW1475" i="104"/>
  <c r="AW1476" i="104"/>
  <c r="AW1477" i="104"/>
  <c r="AW1478" i="104"/>
  <c r="AW1479" i="104"/>
  <c r="AW1480" i="104"/>
  <c r="AW1481" i="104"/>
  <c r="AW1482" i="104"/>
  <c r="AW1483" i="104"/>
  <c r="AW1484" i="104"/>
  <c r="AW1485" i="104"/>
  <c r="AW1486" i="104"/>
  <c r="AW1487" i="104"/>
  <c r="AW1488" i="104"/>
  <c r="AW1489" i="104"/>
  <c r="AW1490" i="104"/>
  <c r="AW1491" i="104"/>
  <c r="AW1492" i="104"/>
  <c r="AW1493" i="104"/>
  <c r="AW1494" i="104"/>
  <c r="AW1495" i="104"/>
  <c r="AW1496" i="104"/>
  <c r="AW1497" i="104"/>
  <c r="AW1498" i="104"/>
  <c r="AW1499" i="104"/>
  <c r="AW1500" i="104"/>
  <c r="AW1501" i="104"/>
  <c r="AW1502" i="104"/>
  <c r="AW1503" i="104"/>
  <c r="AW1504" i="104"/>
  <c r="AW1505" i="104"/>
  <c r="AW1506" i="104"/>
  <c r="AW1507" i="104"/>
  <c r="AW1508" i="104"/>
  <c r="AW1509" i="104"/>
  <c r="AW1510" i="104"/>
  <c r="AW1511" i="104"/>
  <c r="AW1512" i="104"/>
  <c r="AW1513" i="104"/>
  <c r="AW1514" i="104"/>
  <c r="AW1515" i="104"/>
  <c r="AW1516" i="104"/>
  <c r="AW1517" i="104"/>
  <c r="AW1518" i="104"/>
  <c r="AW1519" i="104"/>
  <c r="AW1520" i="104"/>
  <c r="AW1521" i="104"/>
  <c r="AW1522" i="104"/>
  <c r="AW1523" i="104"/>
  <c r="AW1524" i="104"/>
  <c r="AW1525" i="104"/>
  <c r="AW1526" i="104"/>
  <c r="AW1527" i="104"/>
  <c r="AW1528" i="104"/>
  <c r="AW1529" i="104"/>
  <c r="AW1530" i="104"/>
  <c r="AW1531" i="104"/>
  <c r="AW1532" i="104"/>
  <c r="AW1533" i="104"/>
  <c r="AW1534" i="104"/>
  <c r="AW1535" i="104"/>
  <c r="AW1536" i="104"/>
  <c r="AW1537" i="104"/>
  <c r="AW1538" i="104"/>
  <c r="AW1539" i="104"/>
  <c r="AW1540" i="104"/>
  <c r="AW1541" i="104"/>
  <c r="AW1542" i="104"/>
  <c r="AW1543" i="104"/>
  <c r="AW1544" i="104"/>
  <c r="AW1545" i="104"/>
  <c r="AW1546" i="104"/>
  <c r="AW1547" i="104"/>
  <c r="AW1548" i="104"/>
  <c r="AW1549" i="104"/>
  <c r="AW1550" i="104"/>
  <c r="AW1551" i="104"/>
  <c r="AW1552" i="104"/>
  <c r="AW1553" i="104"/>
  <c r="AW1554" i="104"/>
  <c r="AW1555" i="104"/>
  <c r="AW1556" i="104"/>
  <c r="AW1557" i="104"/>
  <c r="AW1558" i="104"/>
  <c r="AW1559" i="104"/>
  <c r="AW1560" i="104"/>
  <c r="AW1561" i="104"/>
  <c r="AW1562" i="104"/>
  <c r="AW785" i="104"/>
  <c r="AW786" i="104"/>
  <c r="AW787" i="104"/>
  <c r="AW788" i="104"/>
  <c r="AW789" i="104"/>
  <c r="AW790" i="104"/>
  <c r="AW791" i="104"/>
  <c r="AW792" i="104"/>
  <c r="AW793" i="104"/>
  <c r="AW794" i="104"/>
  <c r="AW795" i="104"/>
  <c r="AW796" i="104"/>
  <c r="AW797" i="104"/>
  <c r="AW798" i="104"/>
  <c r="AW799" i="104"/>
  <c r="AW800" i="104"/>
  <c r="AW801" i="104"/>
  <c r="AW802" i="104"/>
  <c r="AW803" i="104"/>
  <c r="AW804" i="104"/>
  <c r="AW805" i="104"/>
  <c r="AW806" i="104"/>
  <c r="AW807" i="104"/>
  <c r="AW808" i="104"/>
  <c r="AW809" i="104"/>
  <c r="AW810" i="104"/>
  <c r="AW811" i="104"/>
  <c r="AW812" i="104"/>
  <c r="AW813" i="104"/>
  <c r="AW814" i="104"/>
  <c r="AW815" i="104"/>
  <c r="AW816" i="104"/>
  <c r="AW817" i="104"/>
  <c r="AW818" i="104"/>
  <c r="AW819" i="104"/>
  <c r="AW820" i="104"/>
  <c r="AW821" i="104"/>
  <c r="AW822" i="104"/>
  <c r="AW823" i="104"/>
  <c r="AW824" i="104"/>
  <c r="AW825" i="104"/>
  <c r="AW826" i="104"/>
  <c r="AW827" i="104"/>
  <c r="AW828" i="104"/>
  <c r="AW829" i="104"/>
  <c r="AW830" i="104"/>
  <c r="AW831" i="104"/>
  <c r="AW832" i="104"/>
  <c r="AW833" i="104"/>
  <c r="AW834" i="104"/>
  <c r="AW835" i="104"/>
  <c r="AW836" i="104"/>
  <c r="AW837" i="104"/>
  <c r="AW838" i="104"/>
  <c r="AW839" i="104"/>
  <c r="AW840" i="104"/>
  <c r="AW841" i="104"/>
  <c r="AW842" i="104"/>
  <c r="AW843" i="104"/>
  <c r="AW844" i="104"/>
  <c r="AW845" i="104"/>
  <c r="AW846" i="104"/>
  <c r="AW847" i="104"/>
  <c r="AW848" i="104"/>
  <c r="AW849" i="104"/>
  <c r="AW850" i="104"/>
  <c r="AW851" i="104"/>
  <c r="AW852" i="104"/>
  <c r="AW853" i="104"/>
  <c r="AW854" i="104"/>
  <c r="AW855" i="104"/>
  <c r="AW856" i="104"/>
  <c r="AW857" i="104"/>
  <c r="AW858" i="104"/>
  <c r="AW859" i="104"/>
  <c r="AW860" i="104"/>
  <c r="AW861" i="104"/>
  <c r="AW862" i="104"/>
  <c r="AW863" i="104"/>
  <c r="AW864" i="104"/>
  <c r="AW865" i="104"/>
  <c r="AW866" i="104"/>
  <c r="AW867" i="104"/>
  <c r="AW868" i="104"/>
  <c r="AW869" i="104"/>
  <c r="AW870" i="104"/>
  <c r="AW871" i="104"/>
  <c r="AW872" i="104"/>
  <c r="AW873" i="104"/>
  <c r="AW874" i="104"/>
  <c r="AW875" i="104"/>
  <c r="AW876" i="104"/>
  <c r="AW877" i="104"/>
  <c r="AW878" i="104"/>
  <c r="AW879" i="104"/>
  <c r="AW880" i="104"/>
  <c r="AW881" i="104"/>
  <c r="AW882" i="104"/>
  <c r="AW883" i="104"/>
  <c r="AW884" i="104"/>
  <c r="AW885" i="104"/>
  <c r="AW886" i="104"/>
  <c r="AW887" i="104"/>
  <c r="AW888" i="104"/>
  <c r="AW889" i="104"/>
  <c r="AW890" i="104"/>
  <c r="AW891" i="104"/>
  <c r="AW892" i="104"/>
  <c r="AW893" i="104"/>
  <c r="AW894" i="104"/>
  <c r="AW895" i="104"/>
  <c r="AW896" i="104"/>
  <c r="AW897" i="104"/>
  <c r="AW898" i="104"/>
  <c r="AW899" i="104"/>
  <c r="AW900" i="104"/>
  <c r="AW901" i="104"/>
  <c r="AW902" i="104"/>
  <c r="AW903" i="104"/>
  <c r="AW904" i="104"/>
  <c r="AW905" i="104"/>
  <c r="AW906" i="104"/>
  <c r="AW907" i="104"/>
  <c r="AW908" i="104"/>
  <c r="AW909" i="104"/>
  <c r="AW910" i="104"/>
  <c r="AW911" i="104"/>
  <c r="AW912" i="104"/>
  <c r="AW913" i="104"/>
  <c r="AW914" i="104"/>
  <c r="AW915" i="104"/>
  <c r="AW916" i="104"/>
  <c r="AW917" i="104"/>
  <c r="AW918" i="104"/>
  <c r="AW919" i="104"/>
  <c r="AW920" i="104"/>
  <c r="AW921" i="104"/>
  <c r="AW922" i="104"/>
  <c r="AW923" i="104"/>
  <c r="AW924" i="104"/>
  <c r="AW925" i="104"/>
  <c r="AW926" i="104"/>
  <c r="AW927" i="104"/>
  <c r="AW928" i="104"/>
  <c r="AW929" i="104"/>
  <c r="AW930" i="104"/>
  <c r="AW931" i="104"/>
  <c r="AW932" i="104"/>
  <c r="AW933" i="104"/>
  <c r="AW934" i="104"/>
  <c r="AW935" i="104"/>
  <c r="AW936" i="104"/>
  <c r="AW937" i="104"/>
  <c r="AW938" i="104"/>
  <c r="AW939" i="104"/>
  <c r="AW940" i="104"/>
  <c r="AW941" i="104"/>
  <c r="AW942" i="104"/>
  <c r="AW943" i="104"/>
  <c r="AW944" i="104"/>
  <c r="AW945" i="104"/>
  <c r="AW946" i="104"/>
  <c r="AW947" i="104"/>
  <c r="AW948" i="104"/>
  <c r="AW949" i="104"/>
  <c r="AW950" i="104"/>
  <c r="AW951" i="104"/>
  <c r="AW952" i="104"/>
  <c r="AW953" i="104"/>
  <c r="AW954" i="104"/>
  <c r="AW955" i="104"/>
  <c r="AW956" i="104"/>
  <c r="AW957" i="104"/>
  <c r="AW958" i="104"/>
  <c r="AW959" i="104"/>
  <c r="AW960" i="104"/>
  <c r="AW961" i="104"/>
  <c r="AW962" i="104"/>
  <c r="AW963" i="104"/>
  <c r="AW964" i="104"/>
  <c r="AW965" i="104"/>
  <c r="AW966" i="104"/>
  <c r="AW967" i="104"/>
  <c r="AW968" i="104"/>
  <c r="AW969" i="104"/>
  <c r="AW970" i="104"/>
  <c r="AW971" i="104"/>
  <c r="AW972" i="104"/>
  <c r="AW973" i="104"/>
  <c r="AW974" i="104"/>
  <c r="AW975" i="104"/>
  <c r="AW976" i="104"/>
  <c r="AW977" i="104"/>
  <c r="AW978" i="104"/>
  <c r="AW979" i="104"/>
  <c r="AW980" i="104"/>
  <c r="AW981" i="104"/>
  <c r="AW982" i="104"/>
  <c r="AW983" i="104"/>
  <c r="AW984" i="104"/>
  <c r="AW985" i="104"/>
  <c r="AW986" i="104"/>
  <c r="AW987" i="104"/>
  <c r="AW988" i="104"/>
  <c r="AW989" i="104"/>
  <c r="AW990" i="104"/>
  <c r="AW991" i="104"/>
  <c r="AW992" i="104"/>
  <c r="AW993" i="104"/>
  <c r="AW994" i="104"/>
  <c r="AW995" i="104"/>
  <c r="AW996" i="104"/>
  <c r="AW997" i="104"/>
  <c r="AW998" i="104"/>
  <c r="AW999" i="104"/>
  <c r="AW1000" i="104"/>
  <c r="AW1001" i="104"/>
  <c r="AW1002" i="104"/>
  <c r="AW1003" i="104"/>
  <c r="AW1004" i="104"/>
  <c r="AW1005" i="104"/>
  <c r="AW1006" i="104"/>
  <c r="AW1007" i="104"/>
  <c r="AW1008" i="104"/>
  <c r="AW1009" i="104"/>
  <c r="AW1010" i="104"/>
  <c r="AW1011" i="104"/>
  <c r="AW1012" i="104"/>
  <c r="AW1013" i="104"/>
  <c r="AW1014" i="104"/>
  <c r="AW1015" i="104"/>
  <c r="AW1016" i="104"/>
  <c r="AW1017" i="104"/>
  <c r="AW1018" i="104"/>
  <c r="AW1019" i="104"/>
  <c r="AW1020" i="104"/>
  <c r="AW1021" i="104"/>
  <c r="AW1022" i="104"/>
  <c r="AW1023" i="104"/>
  <c r="AW1024" i="104"/>
  <c r="AW1025" i="104"/>
  <c r="AW1026" i="104"/>
  <c r="AW1027" i="104"/>
  <c r="AW1028" i="104"/>
  <c r="AW1029" i="104"/>
  <c r="AW1030" i="104"/>
  <c r="AW1031" i="104"/>
  <c r="AW1032" i="104"/>
  <c r="AW1033" i="104"/>
  <c r="AW1034" i="104"/>
  <c r="AW1035" i="104"/>
  <c r="AW1036" i="104"/>
  <c r="AW1037" i="104"/>
  <c r="AW1038" i="104"/>
  <c r="AW1039" i="104"/>
  <c r="AW1040" i="104"/>
  <c r="AW1041" i="104"/>
  <c r="AW1042" i="104"/>
  <c r="AW1043" i="104"/>
  <c r="AW1044" i="104"/>
  <c r="AW1045" i="104"/>
  <c r="AW1046" i="104"/>
  <c r="AW1047" i="104"/>
  <c r="AW1048" i="104"/>
  <c r="AW1049" i="104"/>
  <c r="AW1050" i="104"/>
  <c r="AW1051" i="104"/>
  <c r="AW1052" i="104"/>
  <c r="AW1053" i="104"/>
  <c r="AW1054" i="104"/>
  <c r="AW1055" i="104"/>
  <c r="AW1056" i="104"/>
  <c r="AW1057" i="104"/>
  <c r="AW1058" i="104"/>
  <c r="AW1059" i="104"/>
  <c r="AW1060" i="104"/>
  <c r="AW1061" i="104"/>
  <c r="AW1062" i="104"/>
  <c r="AW1063" i="104"/>
  <c r="AW1064" i="104"/>
  <c r="AW1065" i="104"/>
  <c r="AW1066" i="104"/>
  <c r="AW1067" i="104"/>
  <c r="AW1068" i="104"/>
  <c r="AW1069" i="104"/>
  <c r="AW1070" i="104"/>
  <c r="AW1071" i="104"/>
  <c r="AW1072" i="104"/>
  <c r="AW1073" i="104"/>
  <c r="AW1074" i="104"/>
  <c r="AW1075" i="104"/>
  <c r="AW1076" i="104"/>
  <c r="AW1077" i="104"/>
  <c r="AW1078" i="104"/>
  <c r="AW1079" i="104"/>
  <c r="AW1080" i="104"/>
  <c r="AW1081" i="104"/>
  <c r="AW1082" i="104"/>
  <c r="AW1083" i="104"/>
  <c r="AW1084" i="104"/>
  <c r="AW1085" i="104"/>
  <c r="AW1086" i="104"/>
  <c r="AW1087" i="104"/>
  <c r="AW1088" i="104"/>
  <c r="AW1089" i="104"/>
  <c r="AW1090" i="104"/>
  <c r="AW1091" i="104"/>
  <c r="AW1092" i="104"/>
  <c r="AW1093" i="104"/>
  <c r="AW1094" i="104"/>
  <c r="AW1095" i="104"/>
  <c r="AW1096" i="104"/>
  <c r="AW1097" i="104"/>
  <c r="AW1098" i="104"/>
  <c r="AW1099" i="104"/>
  <c r="AW1100" i="104"/>
  <c r="AW1101" i="104"/>
  <c r="AW1102" i="104"/>
  <c r="AW1103" i="104"/>
  <c r="AW1104" i="104"/>
  <c r="AW1105" i="104"/>
  <c r="AW1106" i="104"/>
  <c r="AW1107" i="104"/>
  <c r="AW1108" i="104"/>
  <c r="AW1109" i="104"/>
  <c r="AW1110" i="104"/>
  <c r="AW1111" i="104"/>
  <c r="AW1112" i="104"/>
  <c r="AW1113" i="104"/>
  <c r="AW1114" i="104"/>
  <c r="AW1115" i="104"/>
  <c r="AW1116" i="104"/>
  <c r="AW1117" i="104"/>
  <c r="AW1118" i="104"/>
  <c r="AW1119" i="104"/>
  <c r="AW1120" i="104"/>
  <c r="AW1121" i="104"/>
  <c r="AW1122" i="104"/>
  <c r="AW1123" i="104"/>
  <c r="AW1124" i="104"/>
  <c r="AW1125" i="104"/>
  <c r="AW1126" i="104"/>
  <c r="AW1127" i="104"/>
  <c r="AW1128" i="104"/>
  <c r="AW1129" i="104"/>
  <c r="AW1130" i="104"/>
  <c r="AW1131" i="104"/>
  <c r="AW1132" i="104"/>
  <c r="AW1133" i="104"/>
  <c r="AW1134" i="104"/>
  <c r="AW1135" i="104"/>
  <c r="AW1136" i="104"/>
  <c r="AW1137" i="104"/>
  <c r="AW1138" i="104"/>
  <c r="AW1139" i="104"/>
  <c r="AW1140" i="104"/>
  <c r="AW1141" i="104"/>
  <c r="AW1142" i="104"/>
  <c r="AW1143" i="104"/>
  <c r="AW1144" i="104"/>
  <c r="AW1145" i="104"/>
  <c r="AW1146" i="104"/>
  <c r="AW1147" i="104"/>
  <c r="AW1148" i="104"/>
  <c r="AW1149" i="104"/>
  <c r="AW1150" i="104"/>
  <c r="AW1151" i="104"/>
  <c r="AW1152" i="104"/>
  <c r="AW1153" i="104"/>
  <c r="AW1154" i="104"/>
  <c r="AW1155" i="104"/>
  <c r="AW1156" i="104"/>
  <c r="AW1157" i="104"/>
  <c r="AW1158" i="104"/>
  <c r="AW1159" i="104"/>
  <c r="AW1160" i="104"/>
  <c r="AW1161" i="104"/>
  <c r="AW1162" i="104"/>
  <c r="AW1163" i="104"/>
  <c r="AW1164" i="104"/>
  <c r="AW1165" i="104"/>
  <c r="AW1166" i="104"/>
  <c r="AW1167" i="104"/>
  <c r="AW1168" i="104"/>
  <c r="AW1169" i="104"/>
  <c r="AW1170" i="104"/>
  <c r="AW1171" i="104"/>
  <c r="AW1172" i="104"/>
  <c r="AW395" i="104"/>
  <c r="AW396" i="104"/>
  <c r="AW397" i="104"/>
  <c r="AW398" i="104"/>
  <c r="AW399" i="104"/>
  <c r="AW400" i="104"/>
  <c r="AW401" i="104"/>
  <c r="AW402" i="104"/>
  <c r="AW403" i="104"/>
  <c r="AW404" i="104"/>
  <c r="AW405" i="104"/>
  <c r="AW406" i="104"/>
  <c r="AW407" i="104"/>
  <c r="AW408" i="104"/>
  <c r="AW409" i="104"/>
  <c r="AW410" i="104"/>
  <c r="AW411" i="104"/>
  <c r="AW412" i="104"/>
  <c r="AW413" i="104"/>
  <c r="AW414" i="104"/>
  <c r="AW415" i="104"/>
  <c r="AW416" i="104"/>
  <c r="AW417" i="104"/>
  <c r="AW418" i="104"/>
  <c r="AW419" i="104"/>
  <c r="AW420" i="104"/>
  <c r="AW421" i="104"/>
  <c r="AW422" i="104"/>
  <c r="AW423" i="104"/>
  <c r="AW424" i="104"/>
  <c r="AW425" i="104"/>
  <c r="AW426" i="104"/>
  <c r="AW427" i="104"/>
  <c r="AW428" i="104"/>
  <c r="AW429" i="104"/>
  <c r="AW430" i="104"/>
  <c r="AW431" i="104"/>
  <c r="AW432" i="104"/>
  <c r="AW433" i="104"/>
  <c r="AW434" i="104"/>
  <c r="AW435" i="104"/>
  <c r="AW436" i="104"/>
  <c r="AW437" i="104"/>
  <c r="AW438" i="104"/>
  <c r="AW439" i="104"/>
  <c r="AW440" i="104"/>
  <c r="AW441" i="104"/>
  <c r="AW442" i="104"/>
  <c r="AW443" i="104"/>
  <c r="AW444" i="104"/>
  <c r="AW445" i="104"/>
  <c r="AW446" i="104"/>
  <c r="AW447" i="104"/>
  <c r="AW448" i="104"/>
  <c r="AW449" i="104"/>
  <c r="AW450" i="104"/>
  <c r="AW451" i="104"/>
  <c r="AW452" i="104"/>
  <c r="AW453" i="104"/>
  <c r="AW454" i="104"/>
  <c r="AW455" i="104"/>
  <c r="AW456" i="104"/>
  <c r="AW457" i="104"/>
  <c r="AW458" i="104"/>
  <c r="AW459" i="104"/>
  <c r="AW460" i="104"/>
  <c r="AW461" i="104"/>
  <c r="AW462" i="104"/>
  <c r="AW463" i="104"/>
  <c r="AW464" i="104"/>
  <c r="AW465" i="104"/>
  <c r="AW466" i="104"/>
  <c r="AW467" i="104"/>
  <c r="AW468" i="104"/>
  <c r="AW469" i="104"/>
  <c r="AW470" i="104"/>
  <c r="AW471" i="104"/>
  <c r="AW472" i="104"/>
  <c r="AW473" i="104"/>
  <c r="AW474" i="104"/>
  <c r="AW475" i="104"/>
  <c r="AW476" i="104"/>
  <c r="AW477" i="104"/>
  <c r="AW478" i="104"/>
  <c r="AW479" i="104"/>
  <c r="AW480" i="104"/>
  <c r="AW481" i="104"/>
  <c r="AW482" i="104"/>
  <c r="AW483" i="104"/>
  <c r="AW484" i="104"/>
  <c r="AW485" i="104"/>
  <c r="AW486" i="104"/>
  <c r="AW487" i="104"/>
  <c r="AW488" i="104"/>
  <c r="AW489" i="104"/>
  <c r="AW490" i="104"/>
  <c r="AW491" i="104"/>
  <c r="AW492" i="104"/>
  <c r="AW493" i="104"/>
  <c r="AW494" i="104"/>
  <c r="AW495" i="104"/>
  <c r="AW496" i="104"/>
  <c r="AW497" i="104"/>
  <c r="AW498" i="104"/>
  <c r="AW499" i="104"/>
  <c r="AW500" i="104"/>
  <c r="AW501" i="104"/>
  <c r="AW502" i="104"/>
  <c r="AW503" i="104"/>
  <c r="AW504" i="104"/>
  <c r="AW505" i="104"/>
  <c r="AW506" i="104"/>
  <c r="AW507" i="104"/>
  <c r="AW508" i="104"/>
  <c r="AW509" i="104"/>
  <c r="AW510" i="104"/>
  <c r="AW511" i="104"/>
  <c r="AW512" i="104"/>
  <c r="AW513" i="104"/>
  <c r="AW514" i="104"/>
  <c r="AW515" i="104"/>
  <c r="AW516" i="104"/>
  <c r="AW517" i="104"/>
  <c r="AW518" i="104"/>
  <c r="AW519" i="104"/>
  <c r="AW520" i="104"/>
  <c r="AW521" i="104"/>
  <c r="AW522" i="104"/>
  <c r="AW523" i="104"/>
  <c r="AW524" i="104"/>
  <c r="AW525" i="104"/>
  <c r="AW526" i="104"/>
  <c r="AW527" i="104"/>
  <c r="AW528" i="104"/>
  <c r="AW529" i="104"/>
  <c r="AW530" i="104"/>
  <c r="AW531" i="104"/>
  <c r="AW532" i="104"/>
  <c r="AW533" i="104"/>
  <c r="AW534" i="104"/>
  <c r="AW535" i="104"/>
  <c r="AW536" i="104"/>
  <c r="AW537" i="104"/>
  <c r="AW538" i="104"/>
  <c r="AW539" i="104"/>
  <c r="AW540" i="104"/>
  <c r="AW541" i="104"/>
  <c r="AW542" i="104"/>
  <c r="AW543" i="104"/>
  <c r="AW544" i="104"/>
  <c r="AW545" i="104"/>
  <c r="AW546" i="104"/>
  <c r="AW547" i="104"/>
  <c r="AW548" i="104"/>
  <c r="AW549" i="104"/>
  <c r="AW550" i="104"/>
  <c r="AW551" i="104"/>
  <c r="AW552" i="104"/>
  <c r="AW553" i="104"/>
  <c r="AW554" i="104"/>
  <c r="AW555" i="104"/>
  <c r="AW556" i="104"/>
  <c r="AW557" i="104"/>
  <c r="AW558" i="104"/>
  <c r="AW559" i="104"/>
  <c r="AW560" i="104"/>
  <c r="AW561" i="104"/>
  <c r="AW562" i="104"/>
  <c r="AW563" i="104"/>
  <c r="AW564" i="104"/>
  <c r="AW565" i="104"/>
  <c r="AW566" i="104"/>
  <c r="AW567" i="104"/>
  <c r="AW568" i="104"/>
  <c r="AW569" i="104"/>
  <c r="AW570" i="104"/>
  <c r="AW571" i="104"/>
  <c r="AW572" i="104"/>
  <c r="AW573" i="104"/>
  <c r="AW574" i="104"/>
  <c r="AW575" i="104"/>
  <c r="AW576" i="104"/>
  <c r="AW577" i="104"/>
  <c r="AW578" i="104"/>
  <c r="AW579" i="104"/>
  <c r="AW580" i="104"/>
  <c r="AW581" i="104"/>
  <c r="AW582" i="104"/>
  <c r="AW583" i="104"/>
  <c r="AW584" i="104"/>
  <c r="AW585" i="104"/>
  <c r="AW586" i="104"/>
  <c r="AW587" i="104"/>
  <c r="AW588" i="104"/>
  <c r="AW589" i="104"/>
  <c r="AW590" i="104"/>
  <c r="AW591" i="104"/>
  <c r="AW592" i="104"/>
  <c r="AW593" i="104"/>
  <c r="AW594" i="104"/>
  <c r="AW595" i="104"/>
  <c r="AW596" i="104"/>
  <c r="AW597" i="104"/>
  <c r="AW598" i="104"/>
  <c r="AW599" i="104"/>
  <c r="AW600" i="104"/>
  <c r="AW601" i="104"/>
  <c r="AW602" i="104"/>
  <c r="AW603" i="104"/>
  <c r="AW604" i="104"/>
  <c r="AW605" i="104"/>
  <c r="AW606" i="104"/>
  <c r="AW607" i="104"/>
  <c r="AW608" i="104"/>
  <c r="AW609" i="104"/>
  <c r="AW610" i="104"/>
  <c r="AW611" i="104"/>
  <c r="AW612" i="104"/>
  <c r="AW613" i="104"/>
  <c r="AW614" i="104"/>
  <c r="AW615" i="104"/>
  <c r="AW616" i="104"/>
  <c r="AW617" i="104"/>
  <c r="AW618" i="104"/>
  <c r="AW619" i="104"/>
  <c r="AW620" i="104"/>
  <c r="AW621" i="104"/>
  <c r="AW622" i="104"/>
  <c r="AW623" i="104"/>
  <c r="AW624" i="104"/>
  <c r="AW625" i="104"/>
  <c r="AW626" i="104"/>
  <c r="AW627" i="104"/>
  <c r="AW628" i="104"/>
  <c r="AW629" i="104"/>
  <c r="AW630" i="104"/>
  <c r="AW631" i="104"/>
  <c r="AW632" i="104"/>
  <c r="AW633" i="104"/>
  <c r="AW634" i="104"/>
  <c r="AW635" i="104"/>
  <c r="AW636" i="104"/>
  <c r="AW637" i="104"/>
  <c r="AW638" i="104"/>
  <c r="AW639" i="104"/>
  <c r="AW640" i="104"/>
  <c r="AW641" i="104"/>
  <c r="AW642" i="104"/>
  <c r="AW643" i="104"/>
  <c r="AW644" i="104"/>
  <c r="AW645" i="104"/>
  <c r="AW646" i="104"/>
  <c r="AW647" i="104"/>
  <c r="AW648" i="104"/>
  <c r="AW649" i="104"/>
  <c r="AW650" i="104"/>
  <c r="AW651" i="104"/>
  <c r="AW652" i="104"/>
  <c r="AW653" i="104"/>
  <c r="AW654" i="104"/>
  <c r="AW655" i="104"/>
  <c r="AW656" i="104"/>
  <c r="AW657" i="104"/>
  <c r="AW658" i="104"/>
  <c r="AW659" i="104"/>
  <c r="AW660" i="104"/>
  <c r="AW661" i="104"/>
  <c r="AW662" i="104"/>
  <c r="AW663" i="104"/>
  <c r="AW664" i="104"/>
  <c r="AW665" i="104"/>
  <c r="AW666" i="104"/>
  <c r="AW667" i="104"/>
  <c r="AW668" i="104"/>
  <c r="AW669" i="104"/>
  <c r="AW670" i="104"/>
  <c r="AW671" i="104"/>
  <c r="AW672" i="104"/>
  <c r="AW673" i="104"/>
  <c r="AW674" i="104"/>
  <c r="AW675" i="104"/>
  <c r="AW676" i="104"/>
  <c r="AW677" i="104"/>
  <c r="AW678" i="104"/>
  <c r="AW679" i="104"/>
  <c r="AW680" i="104"/>
  <c r="AW681" i="104"/>
  <c r="AW682" i="104"/>
  <c r="AW683" i="104"/>
  <c r="AW684" i="104"/>
  <c r="AW685" i="104"/>
  <c r="AW686" i="104"/>
  <c r="AW687" i="104"/>
  <c r="AW688" i="104"/>
  <c r="AW689" i="104"/>
  <c r="AW690" i="104"/>
  <c r="AW691" i="104"/>
  <c r="AW692" i="104"/>
  <c r="AW693" i="104"/>
  <c r="AW694" i="104"/>
  <c r="AW695" i="104"/>
  <c r="AW696" i="104"/>
  <c r="AW697" i="104"/>
  <c r="AW698" i="104"/>
  <c r="AW699" i="104"/>
  <c r="AW700" i="104"/>
  <c r="AW701" i="104"/>
  <c r="AW702" i="104"/>
  <c r="AW703" i="104"/>
  <c r="AW704" i="104"/>
  <c r="AW705" i="104"/>
  <c r="AW706" i="104"/>
  <c r="AW707" i="104"/>
  <c r="AW708" i="104"/>
  <c r="AW709" i="104"/>
  <c r="AW710" i="104"/>
  <c r="AW711" i="104"/>
  <c r="AW712" i="104"/>
  <c r="AW713" i="104"/>
  <c r="AW714" i="104"/>
  <c r="AW715" i="104"/>
  <c r="AW716" i="104"/>
  <c r="AW717" i="104"/>
  <c r="AW718" i="104"/>
  <c r="AW719" i="104"/>
  <c r="AW720" i="104"/>
  <c r="AW721" i="104"/>
  <c r="AW722" i="104"/>
  <c r="AW723" i="104"/>
  <c r="AW724" i="104"/>
  <c r="AW725" i="104"/>
  <c r="AW726" i="104"/>
  <c r="AW727" i="104"/>
  <c r="AW728" i="104"/>
  <c r="AW729" i="104"/>
  <c r="AW730" i="104"/>
  <c r="AW731" i="104"/>
  <c r="AW732" i="104"/>
  <c r="AW733" i="104"/>
  <c r="AW734" i="104"/>
  <c r="AW735" i="104"/>
  <c r="AW736" i="104"/>
  <c r="AW737" i="104"/>
  <c r="AW738" i="104"/>
  <c r="AW739" i="104"/>
  <c r="AW740" i="104"/>
  <c r="AW741" i="104"/>
  <c r="AW742" i="104"/>
  <c r="AW743" i="104"/>
  <c r="AW744" i="104"/>
  <c r="AW745" i="104"/>
  <c r="AW746" i="104"/>
  <c r="AW747" i="104"/>
  <c r="AW748" i="104"/>
  <c r="AW749" i="104"/>
  <c r="AW750" i="104"/>
  <c r="AW751" i="104"/>
  <c r="AW752" i="104"/>
  <c r="AW753" i="104"/>
  <c r="AW754" i="104"/>
  <c r="AW755" i="104"/>
  <c r="AW756" i="104"/>
  <c r="AW757" i="104"/>
  <c r="AW758" i="104"/>
  <c r="AW759" i="104"/>
  <c r="AW760" i="104"/>
  <c r="AW761" i="104"/>
  <c r="AW762" i="104"/>
  <c r="AW763" i="104"/>
  <c r="AW764" i="104"/>
  <c r="AW765" i="104"/>
  <c r="AW766" i="104"/>
  <c r="AW767" i="104"/>
  <c r="AW768" i="104"/>
  <c r="AW769" i="104"/>
  <c r="AW770" i="104"/>
  <c r="AW771" i="104"/>
  <c r="AW772" i="104"/>
  <c r="AW773" i="104"/>
  <c r="AW774" i="104"/>
  <c r="AW775" i="104"/>
  <c r="AW776" i="104"/>
  <c r="AW777" i="104"/>
  <c r="AW778" i="104"/>
  <c r="AW779" i="104"/>
  <c r="AW780" i="104"/>
  <c r="AW781" i="104"/>
  <c r="AW782" i="104"/>
  <c r="H4" i="105"/>
  <c r="H5" i="105"/>
  <c r="H6" i="105"/>
  <c r="H7" i="105"/>
  <c r="H8" i="105"/>
  <c r="H9" i="105"/>
  <c r="H10" i="105"/>
  <c r="H11" i="105"/>
  <c r="H12" i="105"/>
  <c r="H13" i="105"/>
  <c r="H14" i="105"/>
  <c r="H15" i="105"/>
  <c r="H16" i="105"/>
  <c r="H17" i="105"/>
  <c r="H18" i="105"/>
  <c r="H19" i="105"/>
  <c r="H20" i="105"/>
  <c r="H21" i="105"/>
  <c r="H22" i="105"/>
  <c r="H23" i="105"/>
  <c r="H24" i="105"/>
  <c r="H25" i="105"/>
  <c r="H26" i="105"/>
  <c r="H27" i="105"/>
  <c r="H28" i="105"/>
  <c r="H29" i="105"/>
  <c r="H30" i="105"/>
  <c r="H31" i="105"/>
  <c r="H32" i="105"/>
  <c r="H33" i="105"/>
  <c r="H34" i="105"/>
  <c r="H35" i="105"/>
  <c r="H36" i="105"/>
  <c r="H37" i="105"/>
  <c r="H38" i="105"/>
  <c r="H39" i="105"/>
  <c r="H40" i="105"/>
  <c r="H41" i="105"/>
  <c r="H42" i="105"/>
  <c r="H43" i="105"/>
  <c r="H44" i="105"/>
  <c r="H45" i="105"/>
  <c r="H46" i="105"/>
  <c r="H47" i="105"/>
  <c r="H48" i="105"/>
  <c r="H49" i="105"/>
  <c r="H50" i="105"/>
  <c r="H51" i="105"/>
  <c r="H52" i="105"/>
  <c r="H53" i="105"/>
  <c r="H54" i="105"/>
  <c r="H55" i="105"/>
  <c r="H56" i="105"/>
  <c r="H57" i="105"/>
  <c r="H58" i="105"/>
  <c r="H59" i="105"/>
  <c r="H60" i="105"/>
  <c r="H61" i="105"/>
  <c r="H62" i="105"/>
  <c r="H63" i="105"/>
  <c r="H64" i="105"/>
  <c r="H65" i="105"/>
  <c r="H66" i="105"/>
  <c r="H67" i="105"/>
  <c r="H68" i="105"/>
  <c r="H69" i="105"/>
  <c r="H70" i="105"/>
  <c r="H71" i="105"/>
  <c r="H72" i="105"/>
  <c r="H73" i="105"/>
  <c r="H74" i="105"/>
  <c r="H75" i="105"/>
  <c r="H76" i="105"/>
  <c r="H77" i="105"/>
  <c r="H78" i="105"/>
  <c r="H79" i="105"/>
  <c r="H80" i="105"/>
  <c r="H81" i="105"/>
  <c r="H82" i="105"/>
  <c r="H83" i="105"/>
  <c r="H84" i="105"/>
  <c r="H85" i="105"/>
  <c r="H86" i="105"/>
  <c r="H87" i="105"/>
  <c r="H88" i="105"/>
  <c r="H89" i="105"/>
  <c r="H90" i="105"/>
  <c r="H91" i="105"/>
  <c r="H92" i="105"/>
  <c r="H93" i="105"/>
  <c r="H94" i="105"/>
  <c r="H95" i="105"/>
  <c r="H96" i="105"/>
  <c r="H97" i="105"/>
  <c r="H98" i="105"/>
  <c r="H99" i="105"/>
  <c r="H100" i="105"/>
  <c r="H101" i="105"/>
  <c r="H102" i="105"/>
  <c r="H103" i="105"/>
  <c r="H104" i="105"/>
  <c r="H105" i="105"/>
  <c r="H106" i="105"/>
  <c r="H107" i="105"/>
  <c r="H108" i="105"/>
  <c r="H109" i="105"/>
  <c r="H110" i="105"/>
  <c r="H111" i="105"/>
  <c r="H112" i="105"/>
  <c r="H113" i="105"/>
  <c r="H114" i="105"/>
  <c r="H115" i="105"/>
  <c r="H116" i="105"/>
  <c r="H117" i="105"/>
  <c r="H118" i="105"/>
  <c r="H119" i="105"/>
  <c r="H120" i="105"/>
  <c r="H121" i="105"/>
  <c r="H122" i="105"/>
  <c r="H123" i="105"/>
  <c r="H124" i="105"/>
  <c r="H125" i="105"/>
  <c r="H126" i="105"/>
  <c r="H127" i="105"/>
  <c r="H128" i="105"/>
  <c r="H129" i="105"/>
  <c r="H130" i="105"/>
  <c r="H131" i="105"/>
  <c r="H132" i="105"/>
  <c r="H133" i="105"/>
  <c r="H134" i="105"/>
  <c r="H135" i="105"/>
  <c r="H136" i="105"/>
  <c r="H137" i="105"/>
  <c r="H138" i="105"/>
  <c r="H139" i="105"/>
  <c r="H140" i="105"/>
  <c r="H141" i="105"/>
  <c r="H142" i="105"/>
  <c r="H143" i="105"/>
  <c r="H144" i="105"/>
  <c r="H145" i="105"/>
  <c r="H146" i="105"/>
  <c r="H147" i="105"/>
  <c r="H148" i="105"/>
  <c r="H149" i="105"/>
  <c r="H150" i="105"/>
  <c r="H151" i="105"/>
  <c r="H152" i="105"/>
  <c r="H153" i="105"/>
  <c r="H154" i="105"/>
  <c r="H155" i="105"/>
  <c r="H156" i="105"/>
  <c r="H157" i="105"/>
  <c r="H158" i="105"/>
  <c r="H159" i="105"/>
  <c r="H160" i="105"/>
  <c r="H161" i="105"/>
  <c r="H162" i="105"/>
  <c r="H163" i="105"/>
  <c r="H164" i="105"/>
  <c r="H165" i="105"/>
  <c r="H166" i="105"/>
  <c r="H167" i="105"/>
  <c r="H168" i="105"/>
  <c r="H169" i="105"/>
  <c r="H170" i="105"/>
  <c r="H171" i="105"/>
  <c r="H172" i="105"/>
  <c r="H173" i="105"/>
  <c r="H174" i="105"/>
  <c r="H175" i="105"/>
  <c r="H176" i="105"/>
  <c r="H177" i="105"/>
  <c r="H178" i="105"/>
  <c r="H179" i="105"/>
  <c r="H180" i="105"/>
  <c r="H181" i="105"/>
  <c r="H182" i="105"/>
  <c r="H183" i="105"/>
  <c r="H184" i="105"/>
  <c r="H185" i="105"/>
  <c r="H186" i="105"/>
  <c r="H187" i="105"/>
  <c r="H188" i="105"/>
  <c r="H189" i="105"/>
  <c r="H190" i="105"/>
  <c r="H191" i="105"/>
  <c r="H192" i="105"/>
  <c r="H193" i="105"/>
  <c r="H194" i="105"/>
  <c r="H195" i="105"/>
  <c r="H196" i="105"/>
  <c r="H197" i="105"/>
  <c r="H198" i="105"/>
  <c r="H199" i="105"/>
  <c r="H200" i="105"/>
  <c r="H201" i="105"/>
  <c r="H202" i="105"/>
  <c r="H203" i="105"/>
  <c r="H204" i="105"/>
  <c r="H205" i="105"/>
  <c r="H206" i="105"/>
  <c r="H207" i="105"/>
  <c r="H208" i="105"/>
  <c r="H209" i="105"/>
  <c r="H210" i="105"/>
  <c r="H211" i="105"/>
  <c r="H212" i="105"/>
  <c r="H213" i="105"/>
  <c r="H214" i="105"/>
  <c r="H215" i="105"/>
  <c r="H216" i="105"/>
  <c r="H217" i="105"/>
  <c r="H218" i="105"/>
  <c r="H219" i="105"/>
  <c r="H220" i="105"/>
  <c r="H221" i="105"/>
  <c r="H222" i="105"/>
  <c r="H223" i="105"/>
  <c r="H224" i="105"/>
  <c r="H225" i="105"/>
  <c r="H226" i="105"/>
  <c r="H227" i="105"/>
  <c r="H228" i="105"/>
  <c r="H229" i="105"/>
  <c r="H230" i="105"/>
  <c r="H231" i="105"/>
  <c r="H232" i="105"/>
  <c r="H233" i="105"/>
  <c r="H234" i="105"/>
  <c r="H235" i="105"/>
  <c r="H236" i="105"/>
  <c r="H237" i="105"/>
  <c r="H238" i="105"/>
  <c r="H239" i="105"/>
  <c r="H240" i="105"/>
  <c r="H241" i="105"/>
  <c r="H242" i="105"/>
  <c r="H243" i="105"/>
  <c r="H244" i="105"/>
  <c r="H245" i="105"/>
  <c r="H246" i="105"/>
  <c r="H247" i="105"/>
  <c r="H248" i="105"/>
  <c r="H249" i="105"/>
  <c r="H250" i="105"/>
  <c r="H251" i="105"/>
  <c r="H252" i="105"/>
  <c r="H253" i="105"/>
  <c r="H254" i="105"/>
  <c r="H255" i="105"/>
  <c r="H256" i="105"/>
  <c r="H257" i="105"/>
  <c r="H258" i="105"/>
  <c r="H259" i="105"/>
  <c r="H260" i="105"/>
  <c r="H261" i="105"/>
  <c r="H262" i="105"/>
  <c r="H263" i="105"/>
  <c r="H264" i="105"/>
  <c r="H265" i="105"/>
  <c r="H266" i="105"/>
  <c r="H267" i="105"/>
  <c r="H268" i="105"/>
  <c r="H269" i="105"/>
  <c r="H270" i="105"/>
  <c r="H271" i="105"/>
  <c r="H272" i="105"/>
  <c r="H273" i="105"/>
  <c r="H274" i="105"/>
  <c r="H275" i="105"/>
  <c r="H276" i="105"/>
  <c r="H277" i="105"/>
  <c r="H278" i="105"/>
  <c r="H279" i="105"/>
  <c r="H280" i="105"/>
  <c r="H281" i="105"/>
  <c r="H282" i="105"/>
  <c r="H283" i="105"/>
  <c r="H284" i="105"/>
  <c r="H285" i="105"/>
  <c r="H286" i="105"/>
  <c r="H287" i="105"/>
  <c r="H288" i="105"/>
  <c r="H289" i="105"/>
  <c r="H290" i="105"/>
  <c r="H291" i="105"/>
  <c r="H292" i="105"/>
  <c r="H293" i="105"/>
  <c r="H294" i="105"/>
  <c r="H295" i="105"/>
  <c r="H296" i="105"/>
  <c r="H297" i="105"/>
  <c r="H298" i="105"/>
  <c r="H299" i="105"/>
  <c r="H300" i="105"/>
  <c r="H301" i="105"/>
  <c r="H302" i="105"/>
  <c r="H303" i="105"/>
  <c r="H304" i="105"/>
  <c r="H305" i="105"/>
  <c r="H306" i="105"/>
  <c r="H307" i="105"/>
  <c r="H308" i="105"/>
  <c r="H309" i="105"/>
  <c r="H310" i="105"/>
  <c r="H311" i="105"/>
  <c r="H312" i="105"/>
  <c r="H313" i="105"/>
  <c r="H314" i="105"/>
  <c r="H315" i="105"/>
  <c r="H316" i="105"/>
  <c r="H317" i="105"/>
  <c r="H318" i="105"/>
  <c r="H319" i="105"/>
  <c r="H320" i="105"/>
  <c r="H321" i="105"/>
  <c r="H322" i="105"/>
  <c r="H323" i="105"/>
  <c r="H324" i="105"/>
  <c r="H325" i="105"/>
  <c r="H326" i="105"/>
  <c r="H327" i="105"/>
  <c r="H328" i="105"/>
  <c r="H329" i="105"/>
  <c r="H330" i="105"/>
  <c r="H331" i="105"/>
  <c r="H332" i="105"/>
  <c r="H333" i="105"/>
  <c r="H334" i="105"/>
  <c r="H335" i="105"/>
  <c r="H336" i="105"/>
  <c r="H337" i="105"/>
  <c r="H338" i="105"/>
  <c r="H339" i="105"/>
  <c r="H340" i="105"/>
  <c r="H341" i="105"/>
  <c r="H342" i="105"/>
  <c r="H343" i="105"/>
  <c r="H344" i="105"/>
  <c r="H345" i="105"/>
  <c r="H346" i="105"/>
  <c r="H347" i="105"/>
  <c r="H348" i="105"/>
  <c r="H349" i="105"/>
  <c r="H350" i="105"/>
  <c r="H351" i="105"/>
  <c r="H352" i="105"/>
  <c r="H353" i="105"/>
  <c r="H354" i="105"/>
  <c r="H355" i="105"/>
  <c r="H356" i="105"/>
  <c r="H357" i="105"/>
  <c r="H358" i="105"/>
  <c r="H359" i="105"/>
  <c r="H360" i="105"/>
  <c r="H361" i="105"/>
  <c r="H362" i="105"/>
  <c r="H363" i="105"/>
  <c r="H364" i="105"/>
  <c r="H365" i="105"/>
  <c r="H366" i="105"/>
  <c r="H367" i="105"/>
  <c r="H368" i="105"/>
  <c r="H369" i="105"/>
  <c r="H370" i="105"/>
  <c r="H371" i="105"/>
  <c r="H372" i="105"/>
  <c r="H373" i="105"/>
  <c r="H374" i="105"/>
  <c r="H375" i="105"/>
  <c r="H376" i="105"/>
  <c r="H377" i="105"/>
  <c r="H378" i="105"/>
  <c r="H379" i="105"/>
  <c r="H380" i="105"/>
  <c r="H381" i="105"/>
  <c r="H382" i="105"/>
  <c r="H383" i="105"/>
  <c r="H384" i="105"/>
  <c r="H385" i="105"/>
  <c r="H386" i="105"/>
  <c r="H387" i="105"/>
  <c r="H388" i="105"/>
  <c r="H389" i="105"/>
  <c r="H390" i="105"/>
  <c r="H3" i="105"/>
  <c r="M85" i="97"/>
  <c r="M85" i="96"/>
  <c r="M36" i="96"/>
  <c r="Y55" i="97"/>
  <c r="Y25" i="97"/>
  <c r="Y55" i="96"/>
  <c r="Y25" i="96"/>
  <c r="M23" i="97"/>
  <c r="Y23" i="97" s="1"/>
  <c r="M53" i="97"/>
  <c r="M58" i="97" s="1"/>
  <c r="M83" i="96"/>
  <c r="Y53" i="96"/>
  <c r="L3" i="105"/>
  <c r="AV1175" i="104"/>
  <c r="AV1176" i="104"/>
  <c r="AV1177" i="104"/>
  <c r="AV1178" i="104"/>
  <c r="AV1179" i="104"/>
  <c r="AV1180" i="104"/>
  <c r="AV1181" i="104"/>
  <c r="AV1182" i="104"/>
  <c r="AV1183" i="104"/>
  <c r="AV1184" i="104"/>
  <c r="AV1185" i="104"/>
  <c r="AV1186" i="104"/>
  <c r="AV1187" i="104"/>
  <c r="AV1188" i="104"/>
  <c r="AV1189" i="104"/>
  <c r="AV1190" i="104"/>
  <c r="AV1191" i="104"/>
  <c r="AV1192" i="104"/>
  <c r="AV1193" i="104"/>
  <c r="AV1194" i="104"/>
  <c r="AV1195" i="104"/>
  <c r="AV1196" i="104"/>
  <c r="AV1197" i="104"/>
  <c r="AV1198" i="104"/>
  <c r="AV1199" i="104"/>
  <c r="AV1200" i="104"/>
  <c r="AV1201" i="104"/>
  <c r="AV1202" i="104"/>
  <c r="AV1203" i="104"/>
  <c r="AV1204" i="104"/>
  <c r="AV1205" i="104"/>
  <c r="AV1206" i="104"/>
  <c r="AV1207" i="104"/>
  <c r="AV1208" i="104"/>
  <c r="AV1209" i="104"/>
  <c r="AV1210" i="104"/>
  <c r="AV1211" i="104"/>
  <c r="AV1212" i="104"/>
  <c r="AV1213" i="104"/>
  <c r="AV1214" i="104"/>
  <c r="AV1215" i="104"/>
  <c r="AV1216" i="104"/>
  <c r="AV1217" i="104"/>
  <c r="AV1218" i="104"/>
  <c r="AV1219" i="104"/>
  <c r="AV1220" i="104"/>
  <c r="AV1221" i="104"/>
  <c r="AV1222" i="104"/>
  <c r="AV1223" i="104"/>
  <c r="AV1224" i="104"/>
  <c r="AV1225" i="104"/>
  <c r="AV1226" i="104"/>
  <c r="AV1227" i="104"/>
  <c r="AV1228" i="104"/>
  <c r="AV1229" i="104"/>
  <c r="AV1230" i="104"/>
  <c r="AV1231" i="104"/>
  <c r="AV1232" i="104"/>
  <c r="AV1233" i="104"/>
  <c r="AV1234" i="104"/>
  <c r="AV1235" i="104"/>
  <c r="AV1236" i="104"/>
  <c r="AV1237" i="104"/>
  <c r="AV1238" i="104"/>
  <c r="AV1239" i="104"/>
  <c r="AV1240" i="104"/>
  <c r="AV1241" i="104"/>
  <c r="AV1242" i="104"/>
  <c r="AV1243" i="104"/>
  <c r="AV1244" i="104"/>
  <c r="AV1245" i="104"/>
  <c r="AV1246" i="104"/>
  <c r="AV1247" i="104"/>
  <c r="AV1248" i="104"/>
  <c r="AV1249" i="104"/>
  <c r="AV1250" i="104"/>
  <c r="AV1251" i="104"/>
  <c r="AV1252" i="104"/>
  <c r="AV1253" i="104"/>
  <c r="AV1254" i="104"/>
  <c r="AV1255" i="104"/>
  <c r="AV1256" i="104"/>
  <c r="AV1257" i="104"/>
  <c r="AV1258" i="104"/>
  <c r="AV1259" i="104"/>
  <c r="AV1260" i="104"/>
  <c r="AV1261" i="104"/>
  <c r="AV1262" i="104"/>
  <c r="AV1263" i="104"/>
  <c r="AV1264" i="104"/>
  <c r="AV1265" i="104"/>
  <c r="AV1266" i="104"/>
  <c r="AV1267" i="104"/>
  <c r="AV1268" i="104"/>
  <c r="AV1269" i="104"/>
  <c r="AV1270" i="104"/>
  <c r="AV1271" i="104"/>
  <c r="AV1272" i="104"/>
  <c r="AV1273" i="104"/>
  <c r="AV1274" i="104"/>
  <c r="AV1275" i="104"/>
  <c r="AV1276" i="104"/>
  <c r="AV1277" i="104"/>
  <c r="AV1278" i="104"/>
  <c r="AV1279" i="104"/>
  <c r="AV1280" i="104"/>
  <c r="AV1281" i="104"/>
  <c r="AV1282" i="104"/>
  <c r="AV1283" i="104"/>
  <c r="AV1284" i="104"/>
  <c r="AV1285" i="104"/>
  <c r="AV1286" i="104"/>
  <c r="AV1287" i="104"/>
  <c r="AV1288" i="104"/>
  <c r="AV1289" i="104"/>
  <c r="AV1290" i="104"/>
  <c r="AV1291" i="104"/>
  <c r="AV1292" i="104"/>
  <c r="AV1293" i="104"/>
  <c r="AV1294" i="104"/>
  <c r="AV1295" i="104"/>
  <c r="AV1296" i="104"/>
  <c r="AV1297" i="104"/>
  <c r="AV1298" i="104"/>
  <c r="AV1299" i="104"/>
  <c r="AV1300" i="104"/>
  <c r="AV1301" i="104"/>
  <c r="AV1302" i="104"/>
  <c r="AV1303" i="104"/>
  <c r="AV1304" i="104"/>
  <c r="AV1305" i="104"/>
  <c r="AV1306" i="104"/>
  <c r="AV1307" i="104"/>
  <c r="AV1308" i="104"/>
  <c r="AV1309" i="104"/>
  <c r="AV1310" i="104"/>
  <c r="AV1311" i="104"/>
  <c r="AV1312" i="104"/>
  <c r="AV1313" i="104"/>
  <c r="AV1314" i="104"/>
  <c r="AV1315" i="104"/>
  <c r="AV1316" i="104"/>
  <c r="AV1317" i="104"/>
  <c r="AV1318" i="104"/>
  <c r="AV1319" i="104"/>
  <c r="AV1320" i="104"/>
  <c r="AV1321" i="104"/>
  <c r="AV1322" i="104"/>
  <c r="AV1323" i="104"/>
  <c r="AV1324" i="104"/>
  <c r="AV1325" i="104"/>
  <c r="AV1326" i="104"/>
  <c r="AV1327" i="104"/>
  <c r="AV1328" i="104"/>
  <c r="AV1329" i="104"/>
  <c r="AV1330" i="104"/>
  <c r="AV1331" i="104"/>
  <c r="AV1332" i="104"/>
  <c r="AV1333" i="104"/>
  <c r="AV1334" i="104"/>
  <c r="AV1335" i="104"/>
  <c r="AV1336" i="104"/>
  <c r="AV1337" i="104"/>
  <c r="AV1338" i="104"/>
  <c r="AV1339" i="104"/>
  <c r="AV1340" i="104"/>
  <c r="AV1341" i="104"/>
  <c r="AV1342" i="104"/>
  <c r="AV1343" i="104"/>
  <c r="AV1344" i="104"/>
  <c r="AV1345" i="104"/>
  <c r="AV1346" i="104"/>
  <c r="AV1347" i="104"/>
  <c r="AV1348" i="104"/>
  <c r="AV1349" i="104"/>
  <c r="AV1350" i="104"/>
  <c r="AV1351" i="104"/>
  <c r="AV1352" i="104"/>
  <c r="AV1353" i="104"/>
  <c r="AV1354" i="104"/>
  <c r="AV1355" i="104"/>
  <c r="AV1356" i="104"/>
  <c r="AV1357" i="104"/>
  <c r="AV1358" i="104"/>
  <c r="AV1359" i="104"/>
  <c r="AV1360" i="104"/>
  <c r="AV1361" i="104"/>
  <c r="AV1362" i="104"/>
  <c r="AV1363" i="104"/>
  <c r="AV1364" i="104"/>
  <c r="AV1365" i="104"/>
  <c r="AV1366" i="104"/>
  <c r="AV1367" i="104"/>
  <c r="AV1368" i="104"/>
  <c r="AV1369" i="104"/>
  <c r="AV1370" i="104"/>
  <c r="AV1371" i="104"/>
  <c r="AV1372" i="104"/>
  <c r="AV1373" i="104"/>
  <c r="AV1374" i="104"/>
  <c r="AV1375" i="104"/>
  <c r="AV1376" i="104"/>
  <c r="AV1377" i="104"/>
  <c r="AV1378" i="104"/>
  <c r="AV1379" i="104"/>
  <c r="AV1380" i="104"/>
  <c r="AV1381" i="104"/>
  <c r="AV1382" i="104"/>
  <c r="AV1383" i="104"/>
  <c r="AV1384" i="104"/>
  <c r="AV1385" i="104"/>
  <c r="AV1386" i="104"/>
  <c r="AV1387" i="104"/>
  <c r="AV1388" i="104"/>
  <c r="AV1389" i="104"/>
  <c r="AV1390" i="104"/>
  <c r="AV1391" i="104"/>
  <c r="AV1392" i="104"/>
  <c r="AV1393" i="104"/>
  <c r="AV1394" i="104"/>
  <c r="AV1395" i="104"/>
  <c r="AV1396" i="104"/>
  <c r="AV1397" i="104"/>
  <c r="AV1398" i="104"/>
  <c r="AV1399" i="104"/>
  <c r="AV1400" i="104"/>
  <c r="AV1401" i="104"/>
  <c r="AV1402" i="104"/>
  <c r="AV1403" i="104"/>
  <c r="AV1404" i="104"/>
  <c r="AV1405" i="104"/>
  <c r="AV1406" i="104"/>
  <c r="AV1407" i="104"/>
  <c r="AV1408" i="104"/>
  <c r="AV1409" i="104"/>
  <c r="AV1410" i="104"/>
  <c r="AV1411" i="104"/>
  <c r="AV1412" i="104"/>
  <c r="AV1413" i="104"/>
  <c r="AV1414" i="104"/>
  <c r="AV1415" i="104"/>
  <c r="AV1416" i="104"/>
  <c r="AV1417" i="104"/>
  <c r="AV1418" i="104"/>
  <c r="AV1419" i="104"/>
  <c r="AV1420" i="104"/>
  <c r="AV1421" i="104"/>
  <c r="AV1422" i="104"/>
  <c r="AV1423" i="104"/>
  <c r="AV1424" i="104"/>
  <c r="AV1425" i="104"/>
  <c r="AV1426" i="104"/>
  <c r="AV1427" i="104"/>
  <c r="AV1428" i="104"/>
  <c r="AV1429" i="104"/>
  <c r="AV1430" i="104"/>
  <c r="AV1431" i="104"/>
  <c r="AV1432" i="104"/>
  <c r="AV1433" i="104"/>
  <c r="AV1434" i="104"/>
  <c r="AV1435" i="104"/>
  <c r="AV1436" i="104"/>
  <c r="AV1437" i="104"/>
  <c r="AV1438" i="104"/>
  <c r="AV1439" i="104"/>
  <c r="AV1440" i="104"/>
  <c r="AV1441" i="104"/>
  <c r="AV1442" i="104"/>
  <c r="AV1443" i="104"/>
  <c r="AV1444" i="104"/>
  <c r="AV1445" i="104"/>
  <c r="AV1446" i="104"/>
  <c r="AV1447" i="104"/>
  <c r="AV1448" i="104"/>
  <c r="AV1449" i="104"/>
  <c r="AV1450" i="104"/>
  <c r="AV1451" i="104"/>
  <c r="AV1452" i="104"/>
  <c r="AV1453" i="104"/>
  <c r="AV1454" i="104"/>
  <c r="AV1455" i="104"/>
  <c r="AV1456" i="104"/>
  <c r="AV1457" i="104"/>
  <c r="AV1458" i="104"/>
  <c r="AV1459" i="104"/>
  <c r="AV1460" i="104"/>
  <c r="AV1461" i="104"/>
  <c r="AV1462" i="104"/>
  <c r="AV1463" i="104"/>
  <c r="AV1464" i="104"/>
  <c r="AV1465" i="104"/>
  <c r="AV1466" i="104"/>
  <c r="AV1467" i="104"/>
  <c r="AV1468" i="104"/>
  <c r="AV1469" i="104"/>
  <c r="AV1470" i="104"/>
  <c r="AV1471" i="104"/>
  <c r="AV1472" i="104"/>
  <c r="AV1473" i="104"/>
  <c r="AV1474" i="104"/>
  <c r="AV1475" i="104"/>
  <c r="AV1476" i="104"/>
  <c r="AV1477" i="104"/>
  <c r="AV1478" i="104"/>
  <c r="AV1479" i="104"/>
  <c r="AV1480" i="104"/>
  <c r="AV1481" i="104"/>
  <c r="AV1482" i="104"/>
  <c r="AV1483" i="104"/>
  <c r="AV1484" i="104"/>
  <c r="AV1485" i="104"/>
  <c r="AV1486" i="104"/>
  <c r="AV1487" i="104"/>
  <c r="AV1488" i="104"/>
  <c r="AV1489" i="104"/>
  <c r="AV1490" i="104"/>
  <c r="AV1491" i="104"/>
  <c r="AV1492" i="104"/>
  <c r="AV1493" i="104"/>
  <c r="AV1494" i="104"/>
  <c r="AV1495" i="104"/>
  <c r="AV1496" i="104"/>
  <c r="AV1497" i="104"/>
  <c r="AV1498" i="104"/>
  <c r="AV1499" i="104"/>
  <c r="AV1500" i="104"/>
  <c r="AV1501" i="104"/>
  <c r="AV1502" i="104"/>
  <c r="AV1503" i="104"/>
  <c r="AV1504" i="104"/>
  <c r="AV1505" i="104"/>
  <c r="AV1506" i="104"/>
  <c r="AV1507" i="104"/>
  <c r="AV1508" i="104"/>
  <c r="AV1509" i="104"/>
  <c r="AV1510" i="104"/>
  <c r="AV1511" i="104"/>
  <c r="AV1512" i="104"/>
  <c r="AV1513" i="104"/>
  <c r="AV1514" i="104"/>
  <c r="AV1515" i="104"/>
  <c r="AV1516" i="104"/>
  <c r="AV1517" i="104"/>
  <c r="AV1518" i="104"/>
  <c r="AV1519" i="104"/>
  <c r="AV1520" i="104"/>
  <c r="AV1521" i="104"/>
  <c r="AV1522" i="104"/>
  <c r="AV1523" i="104"/>
  <c r="AV1524" i="104"/>
  <c r="AV1525" i="104"/>
  <c r="AV1526" i="104"/>
  <c r="AV1527" i="104"/>
  <c r="AV1528" i="104"/>
  <c r="AV1529" i="104"/>
  <c r="AV1530" i="104"/>
  <c r="AV1531" i="104"/>
  <c r="AV1532" i="104"/>
  <c r="AV1533" i="104"/>
  <c r="AV1534" i="104"/>
  <c r="AV1535" i="104"/>
  <c r="AV1536" i="104"/>
  <c r="AV1537" i="104"/>
  <c r="AV1538" i="104"/>
  <c r="AV1539" i="104"/>
  <c r="AV1540" i="104"/>
  <c r="AV1541" i="104"/>
  <c r="AV1542" i="104"/>
  <c r="AV1543" i="104"/>
  <c r="AV1544" i="104"/>
  <c r="AV1545" i="104"/>
  <c r="AV1546" i="104"/>
  <c r="AV1547" i="104"/>
  <c r="AV1548" i="104"/>
  <c r="AV1549" i="104"/>
  <c r="AV1550" i="104"/>
  <c r="AV1551" i="104"/>
  <c r="AV1552" i="104"/>
  <c r="AV1553" i="104"/>
  <c r="AV1554" i="104"/>
  <c r="AV1555" i="104"/>
  <c r="AV1556" i="104"/>
  <c r="AV1557" i="104"/>
  <c r="AV1558" i="104"/>
  <c r="AV1559" i="104"/>
  <c r="AV1560" i="104"/>
  <c r="AV1561" i="104"/>
  <c r="AV1562" i="104"/>
  <c r="AV785" i="104"/>
  <c r="AV786" i="104"/>
  <c r="AV787" i="104"/>
  <c r="AV788" i="104"/>
  <c r="AV789" i="104"/>
  <c r="AV790" i="104"/>
  <c r="AV791" i="104"/>
  <c r="AV792" i="104"/>
  <c r="AV793" i="104"/>
  <c r="AV794" i="104"/>
  <c r="AV795" i="104"/>
  <c r="AV796" i="104"/>
  <c r="AV797" i="104"/>
  <c r="AV798" i="104"/>
  <c r="AV799" i="104"/>
  <c r="AV800" i="104"/>
  <c r="AV801" i="104"/>
  <c r="AV802" i="104"/>
  <c r="AV803" i="104"/>
  <c r="AV804" i="104"/>
  <c r="AV805" i="104"/>
  <c r="AV806" i="104"/>
  <c r="AV807" i="104"/>
  <c r="AV808" i="104"/>
  <c r="AV809" i="104"/>
  <c r="AV810" i="104"/>
  <c r="AV811" i="104"/>
  <c r="AV812" i="104"/>
  <c r="AV813" i="104"/>
  <c r="AV814" i="104"/>
  <c r="AV815" i="104"/>
  <c r="AV816" i="104"/>
  <c r="AV817" i="104"/>
  <c r="AV818" i="104"/>
  <c r="AV819" i="104"/>
  <c r="AV820" i="104"/>
  <c r="AV821" i="104"/>
  <c r="AV822" i="104"/>
  <c r="AV823" i="104"/>
  <c r="AV824" i="104"/>
  <c r="AV825" i="104"/>
  <c r="AV826" i="104"/>
  <c r="AV827" i="104"/>
  <c r="AV828" i="104"/>
  <c r="AV829" i="104"/>
  <c r="AV830" i="104"/>
  <c r="AV831" i="104"/>
  <c r="AV832" i="104"/>
  <c r="AV833" i="104"/>
  <c r="AV834" i="104"/>
  <c r="AV835" i="104"/>
  <c r="AV836" i="104"/>
  <c r="AV837" i="104"/>
  <c r="AV838" i="104"/>
  <c r="AV839" i="104"/>
  <c r="AV840" i="104"/>
  <c r="AV841" i="104"/>
  <c r="AV842" i="104"/>
  <c r="AV843" i="104"/>
  <c r="AV844" i="104"/>
  <c r="AV845" i="104"/>
  <c r="AV846" i="104"/>
  <c r="AV847" i="104"/>
  <c r="AV848" i="104"/>
  <c r="AV849" i="104"/>
  <c r="AV850" i="104"/>
  <c r="AV851" i="104"/>
  <c r="AV852" i="104"/>
  <c r="AV853" i="104"/>
  <c r="AV854" i="104"/>
  <c r="AV855" i="104"/>
  <c r="AV856" i="104"/>
  <c r="AV857" i="104"/>
  <c r="AV858" i="104"/>
  <c r="AV859" i="104"/>
  <c r="AV860" i="104"/>
  <c r="AV861" i="104"/>
  <c r="AV862" i="104"/>
  <c r="AV863" i="104"/>
  <c r="AV864" i="104"/>
  <c r="AV865" i="104"/>
  <c r="AV866" i="104"/>
  <c r="AV867" i="104"/>
  <c r="AV868" i="104"/>
  <c r="AV869" i="104"/>
  <c r="AV870" i="104"/>
  <c r="AV871" i="104"/>
  <c r="AV872" i="104"/>
  <c r="AV873" i="104"/>
  <c r="AV874" i="104"/>
  <c r="AV875" i="104"/>
  <c r="AV876" i="104"/>
  <c r="AV877" i="104"/>
  <c r="AV878" i="104"/>
  <c r="AV879" i="104"/>
  <c r="AV880" i="104"/>
  <c r="AV881" i="104"/>
  <c r="AV882" i="104"/>
  <c r="AV883" i="104"/>
  <c r="AV884" i="104"/>
  <c r="AV885" i="104"/>
  <c r="AV886" i="104"/>
  <c r="AV887" i="104"/>
  <c r="AV888" i="104"/>
  <c r="AV889" i="104"/>
  <c r="AV890" i="104"/>
  <c r="AV891" i="104"/>
  <c r="AV892" i="104"/>
  <c r="AV893" i="104"/>
  <c r="AV894" i="104"/>
  <c r="AV895" i="104"/>
  <c r="AV896" i="104"/>
  <c r="AV897" i="104"/>
  <c r="AV898" i="104"/>
  <c r="AV899" i="104"/>
  <c r="AV900" i="104"/>
  <c r="AV901" i="104"/>
  <c r="AV902" i="104"/>
  <c r="AV903" i="104"/>
  <c r="AV904" i="104"/>
  <c r="AV905" i="104"/>
  <c r="AV906" i="104"/>
  <c r="AV907" i="104"/>
  <c r="AV908" i="104"/>
  <c r="AV909" i="104"/>
  <c r="AV910" i="104"/>
  <c r="AV911" i="104"/>
  <c r="AV912" i="104"/>
  <c r="AV913" i="104"/>
  <c r="AV914" i="104"/>
  <c r="AV915" i="104"/>
  <c r="AV916" i="104"/>
  <c r="AV917" i="104"/>
  <c r="AV918" i="104"/>
  <c r="AV919" i="104"/>
  <c r="AV920" i="104"/>
  <c r="AV921" i="104"/>
  <c r="AV922" i="104"/>
  <c r="AV923" i="104"/>
  <c r="AV924" i="104"/>
  <c r="AV925" i="104"/>
  <c r="AV926" i="104"/>
  <c r="AV927" i="104"/>
  <c r="AV928" i="104"/>
  <c r="AV929" i="104"/>
  <c r="AV930" i="104"/>
  <c r="AV931" i="104"/>
  <c r="AV932" i="104"/>
  <c r="AV933" i="104"/>
  <c r="AV934" i="104"/>
  <c r="AV935" i="104"/>
  <c r="AV936" i="104"/>
  <c r="AV937" i="104"/>
  <c r="AV938" i="104"/>
  <c r="AV939" i="104"/>
  <c r="AV940" i="104"/>
  <c r="AV941" i="104"/>
  <c r="AV942" i="104"/>
  <c r="AV943" i="104"/>
  <c r="AV944" i="104"/>
  <c r="AV945" i="104"/>
  <c r="AV946" i="104"/>
  <c r="AV947" i="104"/>
  <c r="AV948" i="104"/>
  <c r="AV949" i="104"/>
  <c r="AV950" i="104"/>
  <c r="AV951" i="104"/>
  <c r="AV952" i="104"/>
  <c r="AV953" i="104"/>
  <c r="AV954" i="104"/>
  <c r="AV955" i="104"/>
  <c r="AV956" i="104"/>
  <c r="AV957" i="104"/>
  <c r="AV958" i="104"/>
  <c r="AV959" i="104"/>
  <c r="AV960" i="104"/>
  <c r="AV961" i="104"/>
  <c r="AV962" i="104"/>
  <c r="AV963" i="104"/>
  <c r="AV964" i="104"/>
  <c r="AV965" i="104"/>
  <c r="AV966" i="104"/>
  <c r="AV967" i="104"/>
  <c r="AV968" i="104"/>
  <c r="AV969" i="104"/>
  <c r="AV970" i="104"/>
  <c r="AV971" i="104"/>
  <c r="AV972" i="104"/>
  <c r="AV973" i="104"/>
  <c r="AV974" i="104"/>
  <c r="AV975" i="104"/>
  <c r="AV976" i="104"/>
  <c r="AV977" i="104"/>
  <c r="AV978" i="104"/>
  <c r="AV979" i="104"/>
  <c r="AV980" i="104"/>
  <c r="AV981" i="104"/>
  <c r="AV982" i="104"/>
  <c r="AV983" i="104"/>
  <c r="AV984" i="104"/>
  <c r="AV985" i="104"/>
  <c r="AV986" i="104"/>
  <c r="AV987" i="104"/>
  <c r="AV988" i="104"/>
  <c r="AV989" i="104"/>
  <c r="AV990" i="104"/>
  <c r="AV991" i="104"/>
  <c r="AV992" i="104"/>
  <c r="AV993" i="104"/>
  <c r="AV994" i="104"/>
  <c r="AV995" i="104"/>
  <c r="AV996" i="104"/>
  <c r="AV997" i="104"/>
  <c r="AV998" i="104"/>
  <c r="AV999" i="104"/>
  <c r="AV1000" i="104"/>
  <c r="AV1001" i="104"/>
  <c r="AV1002" i="104"/>
  <c r="AV1003" i="104"/>
  <c r="AV1004" i="104"/>
  <c r="AV1005" i="104"/>
  <c r="AV1006" i="104"/>
  <c r="AV1007" i="104"/>
  <c r="AV1008" i="104"/>
  <c r="AV1009" i="104"/>
  <c r="AV1010" i="104"/>
  <c r="AV1011" i="104"/>
  <c r="AV1012" i="104"/>
  <c r="AV1013" i="104"/>
  <c r="AV1014" i="104"/>
  <c r="AV1015" i="104"/>
  <c r="AV1016" i="104"/>
  <c r="AV1017" i="104"/>
  <c r="AV1018" i="104"/>
  <c r="AV1019" i="104"/>
  <c r="AV1020" i="104"/>
  <c r="AV1021" i="104"/>
  <c r="AV1022" i="104"/>
  <c r="AV1023" i="104"/>
  <c r="AV1024" i="104"/>
  <c r="AV1025" i="104"/>
  <c r="AV1026" i="104"/>
  <c r="AV1027" i="104"/>
  <c r="AV1028" i="104"/>
  <c r="AV1029" i="104"/>
  <c r="AV1030" i="104"/>
  <c r="AV1031" i="104"/>
  <c r="AV1032" i="104"/>
  <c r="AV1033" i="104"/>
  <c r="AV1034" i="104"/>
  <c r="AV1035" i="104"/>
  <c r="AV1036" i="104"/>
  <c r="AV1037" i="104"/>
  <c r="AV1038" i="104"/>
  <c r="AV1039" i="104"/>
  <c r="AV1040" i="104"/>
  <c r="AV1041" i="104"/>
  <c r="AV1042" i="104"/>
  <c r="AV1043" i="104"/>
  <c r="AV1044" i="104"/>
  <c r="AV1045" i="104"/>
  <c r="AV1046" i="104"/>
  <c r="AV1047" i="104"/>
  <c r="AV1048" i="104"/>
  <c r="AV1049" i="104"/>
  <c r="AV1050" i="104"/>
  <c r="AV1051" i="104"/>
  <c r="AV1052" i="104"/>
  <c r="AV1053" i="104"/>
  <c r="AV1054" i="104"/>
  <c r="AV1055" i="104"/>
  <c r="AV1056" i="104"/>
  <c r="AV1057" i="104"/>
  <c r="AV1058" i="104"/>
  <c r="AV1059" i="104"/>
  <c r="AV1060" i="104"/>
  <c r="AV1061" i="104"/>
  <c r="AV1062" i="104"/>
  <c r="AV1063" i="104"/>
  <c r="AV1064" i="104"/>
  <c r="AV1065" i="104"/>
  <c r="AV1066" i="104"/>
  <c r="AV1067" i="104"/>
  <c r="AV1068" i="104"/>
  <c r="AV1069" i="104"/>
  <c r="AV1070" i="104"/>
  <c r="AV1071" i="104"/>
  <c r="AV1072" i="104"/>
  <c r="AV1073" i="104"/>
  <c r="AV1074" i="104"/>
  <c r="AV1075" i="104"/>
  <c r="AV1076" i="104"/>
  <c r="AV1077" i="104"/>
  <c r="AV1078" i="104"/>
  <c r="AV1079" i="104"/>
  <c r="AV1080" i="104"/>
  <c r="AV1081" i="104"/>
  <c r="AV1082" i="104"/>
  <c r="AV1083" i="104"/>
  <c r="AV1084" i="104"/>
  <c r="AV1085" i="104"/>
  <c r="AV1086" i="104"/>
  <c r="AV1087" i="104"/>
  <c r="AV1088" i="104"/>
  <c r="AV1089" i="104"/>
  <c r="AV1090" i="104"/>
  <c r="AV1091" i="104"/>
  <c r="AV1092" i="104"/>
  <c r="AV1093" i="104"/>
  <c r="AV1094" i="104"/>
  <c r="AV1095" i="104"/>
  <c r="AV1096" i="104"/>
  <c r="AV1097" i="104"/>
  <c r="AV1098" i="104"/>
  <c r="AV1099" i="104"/>
  <c r="AV1100" i="104"/>
  <c r="AV1101" i="104"/>
  <c r="AV1102" i="104"/>
  <c r="AV1103" i="104"/>
  <c r="AV1104" i="104"/>
  <c r="AV1105" i="104"/>
  <c r="AV1106" i="104"/>
  <c r="AV1107" i="104"/>
  <c r="AV1108" i="104"/>
  <c r="AV1109" i="104"/>
  <c r="AV1110" i="104"/>
  <c r="AV1111" i="104"/>
  <c r="AV1112" i="104"/>
  <c r="AV1113" i="104"/>
  <c r="AV1114" i="104"/>
  <c r="AV1115" i="104"/>
  <c r="AV1116" i="104"/>
  <c r="AV1117" i="104"/>
  <c r="AV1118" i="104"/>
  <c r="AV1119" i="104"/>
  <c r="AV1120" i="104"/>
  <c r="AV1121" i="104"/>
  <c r="AV1122" i="104"/>
  <c r="AV1123" i="104"/>
  <c r="AV1124" i="104"/>
  <c r="AV1125" i="104"/>
  <c r="AV1126" i="104"/>
  <c r="AV1127" i="104"/>
  <c r="AV1128" i="104"/>
  <c r="AV1129" i="104"/>
  <c r="AV1130" i="104"/>
  <c r="AV1131" i="104"/>
  <c r="AV1132" i="104"/>
  <c r="AV1133" i="104"/>
  <c r="AV1134" i="104"/>
  <c r="AV1135" i="104"/>
  <c r="AV1136" i="104"/>
  <c r="AV1137" i="104"/>
  <c r="AV1138" i="104"/>
  <c r="AV1139" i="104"/>
  <c r="AV1140" i="104"/>
  <c r="AV1141" i="104"/>
  <c r="AV1142" i="104"/>
  <c r="AV1143" i="104"/>
  <c r="AV1144" i="104"/>
  <c r="AV1145" i="104"/>
  <c r="AV1146" i="104"/>
  <c r="AV1147" i="104"/>
  <c r="AV1148" i="104"/>
  <c r="AV1149" i="104"/>
  <c r="AV1150" i="104"/>
  <c r="AV1151" i="104"/>
  <c r="AV1152" i="104"/>
  <c r="AV1153" i="104"/>
  <c r="AV1154" i="104"/>
  <c r="AV1155" i="104"/>
  <c r="AV1156" i="104"/>
  <c r="AV1157" i="104"/>
  <c r="AV1158" i="104"/>
  <c r="AV1159" i="104"/>
  <c r="AV1160" i="104"/>
  <c r="AV1161" i="104"/>
  <c r="AV1162" i="104"/>
  <c r="AV1163" i="104"/>
  <c r="AV1164" i="104"/>
  <c r="AV1165" i="104"/>
  <c r="AV1166" i="104"/>
  <c r="AV1167" i="104"/>
  <c r="AV1168" i="104"/>
  <c r="AV1169" i="104"/>
  <c r="AV1170" i="104"/>
  <c r="AV1171" i="104"/>
  <c r="AV1172" i="104"/>
  <c r="AV395" i="104"/>
  <c r="AV396" i="104"/>
  <c r="AV397" i="104"/>
  <c r="AV398" i="104"/>
  <c r="AV399" i="104"/>
  <c r="AV400" i="104"/>
  <c r="AV401" i="104"/>
  <c r="AV402" i="104"/>
  <c r="AV403" i="104"/>
  <c r="AV404" i="104"/>
  <c r="AV405" i="104"/>
  <c r="AV406" i="104"/>
  <c r="AV407" i="104"/>
  <c r="AV408" i="104"/>
  <c r="AV409" i="104"/>
  <c r="AV410" i="104"/>
  <c r="AV411" i="104"/>
  <c r="AV412" i="104"/>
  <c r="AV413" i="104"/>
  <c r="AV414" i="104"/>
  <c r="AV415" i="104"/>
  <c r="AV416" i="104"/>
  <c r="AV417" i="104"/>
  <c r="AV418" i="104"/>
  <c r="AV419" i="104"/>
  <c r="AV420" i="104"/>
  <c r="AV421" i="104"/>
  <c r="AV422" i="104"/>
  <c r="AV423" i="104"/>
  <c r="AV424" i="104"/>
  <c r="AV425" i="104"/>
  <c r="AV426" i="104"/>
  <c r="AV427" i="104"/>
  <c r="AV428" i="104"/>
  <c r="AV429" i="104"/>
  <c r="AV430" i="104"/>
  <c r="AV431" i="104"/>
  <c r="AV432" i="104"/>
  <c r="AV433" i="104"/>
  <c r="AV434" i="104"/>
  <c r="AV435" i="104"/>
  <c r="AV436" i="104"/>
  <c r="AV437" i="104"/>
  <c r="AV438" i="104"/>
  <c r="AV439" i="104"/>
  <c r="AV440" i="104"/>
  <c r="AV441" i="104"/>
  <c r="AV442" i="104"/>
  <c r="AV443" i="104"/>
  <c r="AV444" i="104"/>
  <c r="AV445" i="104"/>
  <c r="AV446" i="104"/>
  <c r="AV447" i="104"/>
  <c r="AV448" i="104"/>
  <c r="AV449" i="104"/>
  <c r="AV450" i="104"/>
  <c r="AV451" i="104"/>
  <c r="AV452" i="104"/>
  <c r="AV453" i="104"/>
  <c r="AV454" i="104"/>
  <c r="AV455" i="104"/>
  <c r="AV456" i="104"/>
  <c r="AV457" i="104"/>
  <c r="AV458" i="104"/>
  <c r="AV459" i="104"/>
  <c r="AV460" i="104"/>
  <c r="AV461" i="104"/>
  <c r="AV462" i="104"/>
  <c r="AV463" i="104"/>
  <c r="AV464" i="104"/>
  <c r="AV465" i="104"/>
  <c r="AV466" i="104"/>
  <c r="AV467" i="104"/>
  <c r="AV468" i="104"/>
  <c r="AV469" i="104"/>
  <c r="AV470" i="104"/>
  <c r="AV471" i="104"/>
  <c r="AV472" i="104"/>
  <c r="AV473" i="104"/>
  <c r="AV474" i="104"/>
  <c r="AV475" i="104"/>
  <c r="AV476" i="104"/>
  <c r="AV477" i="104"/>
  <c r="AV478" i="104"/>
  <c r="AV479" i="104"/>
  <c r="AV480" i="104"/>
  <c r="AV481" i="104"/>
  <c r="AV482" i="104"/>
  <c r="AV483" i="104"/>
  <c r="AV484" i="104"/>
  <c r="AV485" i="104"/>
  <c r="AV486" i="104"/>
  <c r="AV487" i="104"/>
  <c r="AV488" i="104"/>
  <c r="AV489" i="104"/>
  <c r="AV490" i="104"/>
  <c r="AV491" i="104"/>
  <c r="AV492" i="104"/>
  <c r="AV493" i="104"/>
  <c r="AV494" i="104"/>
  <c r="AV495" i="104"/>
  <c r="AV496" i="104"/>
  <c r="AV497" i="104"/>
  <c r="AV498" i="104"/>
  <c r="AV499" i="104"/>
  <c r="AV500" i="104"/>
  <c r="AV501" i="104"/>
  <c r="AV502" i="104"/>
  <c r="AV503" i="104"/>
  <c r="AV504" i="104"/>
  <c r="AV505" i="104"/>
  <c r="AV506" i="104"/>
  <c r="AV507" i="104"/>
  <c r="AV508" i="104"/>
  <c r="AV509" i="104"/>
  <c r="AV510" i="104"/>
  <c r="AV511" i="104"/>
  <c r="AV512" i="104"/>
  <c r="AV513" i="104"/>
  <c r="AV514" i="104"/>
  <c r="AV515" i="104"/>
  <c r="AV516" i="104"/>
  <c r="AV517" i="104"/>
  <c r="AV518" i="104"/>
  <c r="AV519" i="104"/>
  <c r="AV520" i="104"/>
  <c r="AV521" i="104"/>
  <c r="AV522" i="104"/>
  <c r="AV523" i="104"/>
  <c r="AV524" i="104"/>
  <c r="AV525" i="104"/>
  <c r="AV526" i="104"/>
  <c r="AV527" i="104"/>
  <c r="AV528" i="104"/>
  <c r="AV529" i="104"/>
  <c r="AV530" i="104"/>
  <c r="AV531" i="104"/>
  <c r="AV532" i="104"/>
  <c r="AV533" i="104"/>
  <c r="AV534" i="104"/>
  <c r="AV535" i="104"/>
  <c r="AV536" i="104"/>
  <c r="AV537" i="104"/>
  <c r="AV538" i="104"/>
  <c r="AV539" i="104"/>
  <c r="AV540" i="104"/>
  <c r="AV541" i="104"/>
  <c r="AV542" i="104"/>
  <c r="AV543" i="104"/>
  <c r="AV544" i="104"/>
  <c r="AV545" i="104"/>
  <c r="AV546" i="104"/>
  <c r="AV547" i="104"/>
  <c r="AV548" i="104"/>
  <c r="AV549" i="104"/>
  <c r="AV550" i="104"/>
  <c r="AV551" i="104"/>
  <c r="AV552" i="104"/>
  <c r="AV553" i="104"/>
  <c r="AV554" i="104"/>
  <c r="AV555" i="104"/>
  <c r="AV556" i="104"/>
  <c r="AV557" i="104"/>
  <c r="AV558" i="104"/>
  <c r="AV559" i="104"/>
  <c r="AV560" i="104"/>
  <c r="AV561" i="104"/>
  <c r="AV562" i="104"/>
  <c r="AV563" i="104"/>
  <c r="AV564" i="104"/>
  <c r="AV565" i="104"/>
  <c r="AV566" i="104"/>
  <c r="AV567" i="104"/>
  <c r="AV568" i="104"/>
  <c r="AV569" i="104"/>
  <c r="AV570" i="104"/>
  <c r="AV571" i="104"/>
  <c r="AV572" i="104"/>
  <c r="AV573" i="104"/>
  <c r="AV574" i="104"/>
  <c r="AV575" i="104"/>
  <c r="AV576" i="104"/>
  <c r="AV577" i="104"/>
  <c r="AV578" i="104"/>
  <c r="AV579" i="104"/>
  <c r="AV580" i="104"/>
  <c r="AV581" i="104"/>
  <c r="AV582" i="104"/>
  <c r="AV583" i="104"/>
  <c r="AV584" i="104"/>
  <c r="AV585" i="104"/>
  <c r="AV586" i="104"/>
  <c r="AV587" i="104"/>
  <c r="AV588" i="104"/>
  <c r="AV589" i="104"/>
  <c r="AV590" i="104"/>
  <c r="AV591" i="104"/>
  <c r="AV592" i="104"/>
  <c r="AV593" i="104"/>
  <c r="AV594" i="104"/>
  <c r="AV595" i="104"/>
  <c r="AV596" i="104"/>
  <c r="AV597" i="104"/>
  <c r="AV598" i="104"/>
  <c r="AV599" i="104"/>
  <c r="AV600" i="104"/>
  <c r="AV601" i="104"/>
  <c r="AV602" i="104"/>
  <c r="AV603" i="104"/>
  <c r="AV604" i="104"/>
  <c r="AV605" i="104"/>
  <c r="AV606" i="104"/>
  <c r="AV607" i="104"/>
  <c r="AV608" i="104"/>
  <c r="AV609" i="104"/>
  <c r="AV610" i="104"/>
  <c r="AV611" i="104"/>
  <c r="AV612" i="104"/>
  <c r="AV613" i="104"/>
  <c r="AV614" i="104"/>
  <c r="AV615" i="104"/>
  <c r="AV616" i="104"/>
  <c r="AV617" i="104"/>
  <c r="AV618" i="104"/>
  <c r="AV619" i="104"/>
  <c r="AV620" i="104"/>
  <c r="AV621" i="104"/>
  <c r="AV622" i="104"/>
  <c r="AV623" i="104"/>
  <c r="AV624" i="104"/>
  <c r="AV625" i="104"/>
  <c r="AV626" i="104"/>
  <c r="AV627" i="104"/>
  <c r="AV628" i="104"/>
  <c r="AV629" i="104"/>
  <c r="AV630" i="104"/>
  <c r="AV631" i="104"/>
  <c r="AV632" i="104"/>
  <c r="AV633" i="104"/>
  <c r="AV634" i="104"/>
  <c r="AV635" i="104"/>
  <c r="AV636" i="104"/>
  <c r="AV637" i="104"/>
  <c r="AV638" i="104"/>
  <c r="AV639" i="104"/>
  <c r="AV640" i="104"/>
  <c r="AV641" i="104"/>
  <c r="AV642" i="104"/>
  <c r="AV643" i="104"/>
  <c r="AV644" i="104"/>
  <c r="AV645" i="104"/>
  <c r="AV646" i="104"/>
  <c r="AV647" i="104"/>
  <c r="AV648" i="104"/>
  <c r="AV649" i="104"/>
  <c r="AV650" i="104"/>
  <c r="AV651" i="104"/>
  <c r="AV652" i="104"/>
  <c r="AV653" i="104"/>
  <c r="AV654" i="104"/>
  <c r="AV655" i="104"/>
  <c r="AV656" i="104"/>
  <c r="AV657" i="104"/>
  <c r="AV658" i="104"/>
  <c r="AV659" i="104"/>
  <c r="AV660" i="104"/>
  <c r="AV661" i="104"/>
  <c r="AV662" i="104"/>
  <c r="AV663" i="104"/>
  <c r="AV664" i="104"/>
  <c r="AV665" i="104"/>
  <c r="AV666" i="104"/>
  <c r="AV667" i="104"/>
  <c r="AV668" i="104"/>
  <c r="AV669" i="104"/>
  <c r="AV670" i="104"/>
  <c r="AV671" i="104"/>
  <c r="AV672" i="104"/>
  <c r="AV673" i="104"/>
  <c r="AV674" i="104"/>
  <c r="AV675" i="104"/>
  <c r="AV676" i="104"/>
  <c r="AV677" i="104"/>
  <c r="AV678" i="104"/>
  <c r="AV679" i="104"/>
  <c r="AV680" i="104"/>
  <c r="AV681" i="104"/>
  <c r="AV682" i="104"/>
  <c r="AV683" i="104"/>
  <c r="AV684" i="104"/>
  <c r="AV685" i="104"/>
  <c r="AV686" i="104"/>
  <c r="AV687" i="104"/>
  <c r="AV688" i="104"/>
  <c r="AV689" i="104"/>
  <c r="AV690" i="104"/>
  <c r="AV691" i="104"/>
  <c r="AV692" i="104"/>
  <c r="AV693" i="104"/>
  <c r="AV694" i="104"/>
  <c r="AV695" i="104"/>
  <c r="AV696" i="104"/>
  <c r="AV697" i="104"/>
  <c r="AV698" i="104"/>
  <c r="AV699" i="104"/>
  <c r="AV700" i="104"/>
  <c r="AV701" i="104"/>
  <c r="AV702" i="104"/>
  <c r="AV703" i="104"/>
  <c r="AV704" i="104"/>
  <c r="AV705" i="104"/>
  <c r="AV706" i="104"/>
  <c r="AV707" i="104"/>
  <c r="AV708" i="104"/>
  <c r="AV709" i="104"/>
  <c r="AV710" i="104"/>
  <c r="AV711" i="104"/>
  <c r="AV712" i="104"/>
  <c r="AV713" i="104"/>
  <c r="AV714" i="104"/>
  <c r="AV715" i="104"/>
  <c r="AV716" i="104"/>
  <c r="AV717" i="104"/>
  <c r="AV718" i="104"/>
  <c r="AV719" i="104"/>
  <c r="AV720" i="104"/>
  <c r="AV721" i="104"/>
  <c r="AV722" i="104"/>
  <c r="AV723" i="104"/>
  <c r="AV724" i="104"/>
  <c r="AV725" i="104"/>
  <c r="AV726" i="104"/>
  <c r="AV727" i="104"/>
  <c r="AV728" i="104"/>
  <c r="AV729" i="104"/>
  <c r="AV730" i="104"/>
  <c r="AV731" i="104"/>
  <c r="AV732" i="104"/>
  <c r="AV733" i="104"/>
  <c r="AV734" i="104"/>
  <c r="AV735" i="104"/>
  <c r="AV736" i="104"/>
  <c r="AV737" i="104"/>
  <c r="AV738" i="104"/>
  <c r="AV739" i="104"/>
  <c r="AV740" i="104"/>
  <c r="AV741" i="104"/>
  <c r="AV742" i="104"/>
  <c r="AV743" i="104"/>
  <c r="AV744" i="104"/>
  <c r="AV745" i="104"/>
  <c r="AV746" i="104"/>
  <c r="AV747" i="104"/>
  <c r="AV748" i="104"/>
  <c r="AV749" i="104"/>
  <c r="AV750" i="104"/>
  <c r="AV751" i="104"/>
  <c r="AV752" i="104"/>
  <c r="AV753" i="104"/>
  <c r="AV754" i="104"/>
  <c r="AV755" i="104"/>
  <c r="AV756" i="104"/>
  <c r="AV757" i="104"/>
  <c r="AV758" i="104"/>
  <c r="AV759" i="104"/>
  <c r="AV760" i="104"/>
  <c r="AV761" i="104"/>
  <c r="AV762" i="104"/>
  <c r="AV763" i="104"/>
  <c r="AV764" i="104"/>
  <c r="AV765" i="104"/>
  <c r="AV766" i="104"/>
  <c r="AV767" i="104"/>
  <c r="AV768" i="104"/>
  <c r="AV769" i="104"/>
  <c r="AV770" i="104"/>
  <c r="AV771" i="104"/>
  <c r="AV772" i="104"/>
  <c r="AV773" i="104"/>
  <c r="AV774" i="104"/>
  <c r="AV775" i="104"/>
  <c r="AV776" i="104"/>
  <c r="AV777" i="104"/>
  <c r="AV778" i="104"/>
  <c r="AV779" i="104"/>
  <c r="AV780" i="104"/>
  <c r="AV781" i="104"/>
  <c r="AV782" i="104"/>
  <c r="Y23" i="96"/>
  <c r="C3" i="99"/>
  <c r="M50" i="97"/>
  <c r="M51" i="97" s="1"/>
  <c r="M20" i="97"/>
  <c r="Y20" i="97" s="1"/>
  <c r="M80" i="96"/>
  <c r="Y50" i="96"/>
  <c r="M51" i="96"/>
  <c r="AU1175" i="104"/>
  <c r="AU1176" i="104"/>
  <c r="AU1177" i="104"/>
  <c r="AU1178" i="104"/>
  <c r="AU1179" i="104"/>
  <c r="AU1180" i="104"/>
  <c r="AU1181" i="104"/>
  <c r="AU1182" i="104"/>
  <c r="AU1183" i="104"/>
  <c r="AU1184" i="104"/>
  <c r="AU1185" i="104"/>
  <c r="AU1186" i="104"/>
  <c r="AU1187" i="104"/>
  <c r="AU1188" i="104"/>
  <c r="AU1189" i="104"/>
  <c r="AU1190" i="104"/>
  <c r="AU1191" i="104"/>
  <c r="AU1192" i="104"/>
  <c r="AU1193" i="104"/>
  <c r="AU1194" i="104"/>
  <c r="AU1195" i="104"/>
  <c r="AU1196" i="104"/>
  <c r="AU1197" i="104"/>
  <c r="AU1198" i="104"/>
  <c r="AU1199" i="104"/>
  <c r="AU1200" i="104"/>
  <c r="AU1201" i="104"/>
  <c r="AU1202" i="104"/>
  <c r="AU1203" i="104"/>
  <c r="AU1204" i="104"/>
  <c r="AU1205" i="104"/>
  <c r="AU1206" i="104"/>
  <c r="AU1207" i="104"/>
  <c r="AU1208" i="104"/>
  <c r="AU1209" i="104"/>
  <c r="AU1210" i="104"/>
  <c r="AU1211" i="104"/>
  <c r="AU1212" i="104"/>
  <c r="AU1213" i="104"/>
  <c r="AU1214" i="104"/>
  <c r="AU1215" i="104"/>
  <c r="AU1216" i="104"/>
  <c r="AU1217" i="104"/>
  <c r="AU1218" i="104"/>
  <c r="AU1219" i="104"/>
  <c r="AU1220" i="104"/>
  <c r="AU1221" i="104"/>
  <c r="AU1222" i="104"/>
  <c r="AU1223" i="104"/>
  <c r="AU1224" i="104"/>
  <c r="AU1225" i="104"/>
  <c r="AU1226" i="104"/>
  <c r="AU1227" i="104"/>
  <c r="AU1228" i="104"/>
  <c r="AU1229" i="104"/>
  <c r="AU1230" i="104"/>
  <c r="AU1231" i="104"/>
  <c r="AU1232" i="104"/>
  <c r="AU1233" i="104"/>
  <c r="AU1234" i="104"/>
  <c r="AU1235" i="104"/>
  <c r="AU1236" i="104"/>
  <c r="AU1237" i="104"/>
  <c r="AU1238" i="104"/>
  <c r="AU1239" i="104"/>
  <c r="AU1240" i="104"/>
  <c r="AU1241" i="104"/>
  <c r="AU1242" i="104"/>
  <c r="AU1243" i="104"/>
  <c r="AU1244" i="104"/>
  <c r="AU1245" i="104"/>
  <c r="AU1246" i="104"/>
  <c r="AU1247" i="104"/>
  <c r="AU1248" i="104"/>
  <c r="AU1249" i="104"/>
  <c r="AU1250" i="104"/>
  <c r="AU1251" i="104"/>
  <c r="AU1252" i="104"/>
  <c r="AU1253" i="104"/>
  <c r="AU1254" i="104"/>
  <c r="AU1255" i="104"/>
  <c r="AU1256" i="104"/>
  <c r="AU1257" i="104"/>
  <c r="AU1258" i="104"/>
  <c r="AU1259" i="104"/>
  <c r="AU1260" i="104"/>
  <c r="AU1261" i="104"/>
  <c r="AU1262" i="104"/>
  <c r="AU1263" i="104"/>
  <c r="AU1264" i="104"/>
  <c r="AU1265" i="104"/>
  <c r="AU1266" i="104"/>
  <c r="AU1267" i="104"/>
  <c r="AU1268" i="104"/>
  <c r="AU1269" i="104"/>
  <c r="AU1270" i="104"/>
  <c r="AU1271" i="104"/>
  <c r="AU1272" i="104"/>
  <c r="AU1273" i="104"/>
  <c r="AU1274" i="104"/>
  <c r="AU1275" i="104"/>
  <c r="AU1276" i="104"/>
  <c r="AU1277" i="104"/>
  <c r="AU1278" i="104"/>
  <c r="AU1279" i="104"/>
  <c r="AU1280" i="104"/>
  <c r="AU1281" i="104"/>
  <c r="AU1282" i="104"/>
  <c r="AU1283" i="104"/>
  <c r="AU1284" i="104"/>
  <c r="AU1285" i="104"/>
  <c r="AU1286" i="104"/>
  <c r="AU1287" i="104"/>
  <c r="AU1288" i="104"/>
  <c r="AU1289" i="104"/>
  <c r="AU1290" i="104"/>
  <c r="AU1291" i="104"/>
  <c r="AU1292" i="104"/>
  <c r="AU1293" i="104"/>
  <c r="AU1294" i="104"/>
  <c r="AU1295" i="104"/>
  <c r="AU1296" i="104"/>
  <c r="AU1297" i="104"/>
  <c r="AU1298" i="104"/>
  <c r="AU1299" i="104"/>
  <c r="AU1300" i="104"/>
  <c r="AU1301" i="104"/>
  <c r="AU1302" i="104"/>
  <c r="AU1303" i="104"/>
  <c r="AU1304" i="104"/>
  <c r="AU1305" i="104"/>
  <c r="AU1306" i="104"/>
  <c r="AU1307" i="104"/>
  <c r="AU1308" i="104"/>
  <c r="AU1309" i="104"/>
  <c r="AU1310" i="104"/>
  <c r="AU1311" i="104"/>
  <c r="AU1312" i="104"/>
  <c r="AU1313" i="104"/>
  <c r="AU1314" i="104"/>
  <c r="AU1315" i="104"/>
  <c r="AU1316" i="104"/>
  <c r="AU1317" i="104"/>
  <c r="AU1318" i="104"/>
  <c r="AU1319" i="104"/>
  <c r="AU1320" i="104"/>
  <c r="AU1321" i="104"/>
  <c r="AU1322" i="104"/>
  <c r="AU1323" i="104"/>
  <c r="AU1324" i="104"/>
  <c r="AU1325" i="104"/>
  <c r="AU1326" i="104"/>
  <c r="AU1327" i="104"/>
  <c r="AU1328" i="104"/>
  <c r="AU1329" i="104"/>
  <c r="AU1330" i="104"/>
  <c r="AU1331" i="104"/>
  <c r="AU1332" i="104"/>
  <c r="AU1333" i="104"/>
  <c r="AU1334" i="104"/>
  <c r="AU1335" i="104"/>
  <c r="AU1336" i="104"/>
  <c r="AU1337" i="104"/>
  <c r="AU1338" i="104"/>
  <c r="AU1339" i="104"/>
  <c r="AU1340" i="104"/>
  <c r="AU1341" i="104"/>
  <c r="AU1342" i="104"/>
  <c r="AU1343" i="104"/>
  <c r="AU1344" i="104"/>
  <c r="AU1345" i="104"/>
  <c r="AU1346" i="104"/>
  <c r="AU1347" i="104"/>
  <c r="AU1348" i="104"/>
  <c r="AU1349" i="104"/>
  <c r="AU1350" i="104"/>
  <c r="AU1351" i="104"/>
  <c r="AU1352" i="104"/>
  <c r="AU1353" i="104"/>
  <c r="AU1354" i="104"/>
  <c r="AU1355" i="104"/>
  <c r="AU1356" i="104"/>
  <c r="AU1357" i="104"/>
  <c r="AU1358" i="104"/>
  <c r="AU1359" i="104"/>
  <c r="AU1360" i="104"/>
  <c r="AU1361" i="104"/>
  <c r="AU1362" i="104"/>
  <c r="AU1363" i="104"/>
  <c r="AU1364" i="104"/>
  <c r="AU1365" i="104"/>
  <c r="AU1366" i="104"/>
  <c r="AU1367" i="104"/>
  <c r="AU1368" i="104"/>
  <c r="AU1369" i="104"/>
  <c r="AU1370" i="104"/>
  <c r="AU1371" i="104"/>
  <c r="AU1372" i="104"/>
  <c r="AU1373" i="104"/>
  <c r="AU1374" i="104"/>
  <c r="AU1375" i="104"/>
  <c r="AU1376" i="104"/>
  <c r="AU1377" i="104"/>
  <c r="AU1378" i="104"/>
  <c r="AU1379" i="104"/>
  <c r="AU1380" i="104"/>
  <c r="AU1381" i="104"/>
  <c r="AU1382" i="104"/>
  <c r="AU1383" i="104"/>
  <c r="AU1384" i="104"/>
  <c r="AU1385" i="104"/>
  <c r="AU1386" i="104"/>
  <c r="AU1387" i="104"/>
  <c r="AU1388" i="104"/>
  <c r="AU1389" i="104"/>
  <c r="AU1390" i="104"/>
  <c r="AU1391" i="104"/>
  <c r="AU1392" i="104"/>
  <c r="AU1393" i="104"/>
  <c r="AU1394" i="104"/>
  <c r="AU1395" i="104"/>
  <c r="AU1396" i="104"/>
  <c r="AU1397" i="104"/>
  <c r="AU1398" i="104"/>
  <c r="AU1399" i="104"/>
  <c r="AU1400" i="104"/>
  <c r="AU1401" i="104"/>
  <c r="AU1402" i="104"/>
  <c r="AU1403" i="104"/>
  <c r="AU1404" i="104"/>
  <c r="AU1405" i="104"/>
  <c r="AU1406" i="104"/>
  <c r="AU1407" i="104"/>
  <c r="AU1408" i="104"/>
  <c r="AU1409" i="104"/>
  <c r="AU1410" i="104"/>
  <c r="AU1411" i="104"/>
  <c r="AU1412" i="104"/>
  <c r="AU1413" i="104"/>
  <c r="AU1414" i="104"/>
  <c r="AU1415" i="104"/>
  <c r="AU1416" i="104"/>
  <c r="AU1417" i="104"/>
  <c r="AU1418" i="104"/>
  <c r="AU1419" i="104"/>
  <c r="AU1420" i="104"/>
  <c r="AU1421" i="104"/>
  <c r="AU1422" i="104"/>
  <c r="AU1423" i="104"/>
  <c r="AU1424" i="104"/>
  <c r="AU1425" i="104"/>
  <c r="AU1426" i="104"/>
  <c r="AU1427" i="104"/>
  <c r="AU1428" i="104"/>
  <c r="AU1429" i="104"/>
  <c r="AU1430" i="104"/>
  <c r="AU1431" i="104"/>
  <c r="AU1432" i="104"/>
  <c r="AU1433" i="104"/>
  <c r="AU1434" i="104"/>
  <c r="AU1435" i="104"/>
  <c r="AU1436" i="104"/>
  <c r="AU1437" i="104"/>
  <c r="AU1438" i="104"/>
  <c r="AU1439" i="104"/>
  <c r="AU1440" i="104"/>
  <c r="AU1441" i="104"/>
  <c r="AU1442" i="104"/>
  <c r="AU1443" i="104"/>
  <c r="AU1444" i="104"/>
  <c r="AU1445" i="104"/>
  <c r="AU1446" i="104"/>
  <c r="AU1447" i="104"/>
  <c r="AU1448" i="104"/>
  <c r="AU1449" i="104"/>
  <c r="AU1450" i="104"/>
  <c r="AU1451" i="104"/>
  <c r="AU1452" i="104"/>
  <c r="AU1453" i="104"/>
  <c r="AU1454" i="104"/>
  <c r="AU1455" i="104"/>
  <c r="AU1456" i="104"/>
  <c r="AU1457" i="104"/>
  <c r="AU1458" i="104"/>
  <c r="AU1459" i="104"/>
  <c r="AU1460" i="104"/>
  <c r="AU1461" i="104"/>
  <c r="AU1462" i="104"/>
  <c r="AU1463" i="104"/>
  <c r="AU1464" i="104"/>
  <c r="AU1465" i="104"/>
  <c r="AU1466" i="104"/>
  <c r="AU1467" i="104"/>
  <c r="AU1468" i="104"/>
  <c r="AU1469" i="104"/>
  <c r="AU1470" i="104"/>
  <c r="AU1471" i="104"/>
  <c r="AU1472" i="104"/>
  <c r="AU1473" i="104"/>
  <c r="AU1474" i="104"/>
  <c r="AU1475" i="104"/>
  <c r="AU1476" i="104"/>
  <c r="AU1477" i="104"/>
  <c r="AU1478" i="104"/>
  <c r="AU1479" i="104"/>
  <c r="AU1480" i="104"/>
  <c r="AU1481" i="104"/>
  <c r="AU1482" i="104"/>
  <c r="AU1483" i="104"/>
  <c r="AU1484" i="104"/>
  <c r="AU1485" i="104"/>
  <c r="AU1486" i="104"/>
  <c r="AU1487" i="104"/>
  <c r="AU1488" i="104"/>
  <c r="AU1489" i="104"/>
  <c r="AU1490" i="104"/>
  <c r="AU1491" i="104"/>
  <c r="AU1492" i="104"/>
  <c r="AU1493" i="104"/>
  <c r="AU1494" i="104"/>
  <c r="AU1495" i="104"/>
  <c r="AU1496" i="104"/>
  <c r="AU1497" i="104"/>
  <c r="AU1498" i="104"/>
  <c r="AU1499" i="104"/>
  <c r="AU1500" i="104"/>
  <c r="AU1501" i="104"/>
  <c r="AU1502" i="104"/>
  <c r="AU1503" i="104"/>
  <c r="AU1504" i="104"/>
  <c r="AU1505" i="104"/>
  <c r="AU1506" i="104"/>
  <c r="AU1507" i="104"/>
  <c r="AU1508" i="104"/>
  <c r="AU1509" i="104"/>
  <c r="AU1510" i="104"/>
  <c r="AU1511" i="104"/>
  <c r="AU1512" i="104"/>
  <c r="AU1513" i="104"/>
  <c r="AU1514" i="104"/>
  <c r="AU1515" i="104"/>
  <c r="AU1516" i="104"/>
  <c r="AU1517" i="104"/>
  <c r="AU1518" i="104"/>
  <c r="AU1519" i="104"/>
  <c r="AU1520" i="104"/>
  <c r="AU1521" i="104"/>
  <c r="AU1522" i="104"/>
  <c r="AU1523" i="104"/>
  <c r="AU1524" i="104"/>
  <c r="AU1525" i="104"/>
  <c r="AU1526" i="104"/>
  <c r="AU1527" i="104"/>
  <c r="AU1528" i="104"/>
  <c r="AU1529" i="104"/>
  <c r="AU1530" i="104"/>
  <c r="AU1531" i="104"/>
  <c r="AU1532" i="104"/>
  <c r="AU1533" i="104"/>
  <c r="AU1534" i="104"/>
  <c r="AU1535" i="104"/>
  <c r="AU1536" i="104"/>
  <c r="AU1537" i="104"/>
  <c r="AU1538" i="104"/>
  <c r="AU1539" i="104"/>
  <c r="AU1540" i="104"/>
  <c r="AU1541" i="104"/>
  <c r="AU1542" i="104"/>
  <c r="AU1543" i="104"/>
  <c r="AU1544" i="104"/>
  <c r="AU1545" i="104"/>
  <c r="AU1546" i="104"/>
  <c r="AU1547" i="104"/>
  <c r="AU1548" i="104"/>
  <c r="AU1549" i="104"/>
  <c r="AU1550" i="104"/>
  <c r="AU1551" i="104"/>
  <c r="AU1552" i="104"/>
  <c r="AU1553" i="104"/>
  <c r="AU1554" i="104"/>
  <c r="AU1555" i="104"/>
  <c r="AU1556" i="104"/>
  <c r="AU1557" i="104"/>
  <c r="AU1558" i="104"/>
  <c r="AU1559" i="104"/>
  <c r="AU1560" i="104"/>
  <c r="AU1561" i="104"/>
  <c r="AU1562" i="104"/>
  <c r="AU785" i="104"/>
  <c r="AU786" i="104"/>
  <c r="AU787" i="104"/>
  <c r="AU788" i="104"/>
  <c r="AU789" i="104"/>
  <c r="AU790" i="104"/>
  <c r="AU791" i="104"/>
  <c r="AU792" i="104"/>
  <c r="AU793" i="104"/>
  <c r="AU794" i="104"/>
  <c r="AU795" i="104"/>
  <c r="AU796" i="104"/>
  <c r="AU797" i="104"/>
  <c r="AU798" i="104"/>
  <c r="AU799" i="104"/>
  <c r="AU800" i="104"/>
  <c r="AU801" i="104"/>
  <c r="AU802" i="104"/>
  <c r="AU803" i="104"/>
  <c r="AU804" i="104"/>
  <c r="AU805" i="104"/>
  <c r="AU806" i="104"/>
  <c r="AU807" i="104"/>
  <c r="AU808" i="104"/>
  <c r="AU809" i="104"/>
  <c r="AU810" i="104"/>
  <c r="AU811" i="104"/>
  <c r="AU812" i="104"/>
  <c r="AU813" i="104"/>
  <c r="AU814" i="104"/>
  <c r="AU815" i="104"/>
  <c r="AU816" i="104"/>
  <c r="AU817" i="104"/>
  <c r="AU818" i="104"/>
  <c r="AU819" i="104"/>
  <c r="AU820" i="104"/>
  <c r="AU821" i="104"/>
  <c r="AU822" i="104"/>
  <c r="AU823" i="104"/>
  <c r="AU824" i="104"/>
  <c r="AU825" i="104"/>
  <c r="AU826" i="104"/>
  <c r="AU827" i="104"/>
  <c r="AU828" i="104"/>
  <c r="AU829" i="104"/>
  <c r="AU830" i="104"/>
  <c r="AU831" i="104"/>
  <c r="AU832" i="104"/>
  <c r="AU833" i="104"/>
  <c r="AU834" i="104"/>
  <c r="AU835" i="104"/>
  <c r="AU836" i="104"/>
  <c r="AU837" i="104"/>
  <c r="AU838" i="104"/>
  <c r="AU839" i="104"/>
  <c r="AU840" i="104"/>
  <c r="AU841" i="104"/>
  <c r="AU842" i="104"/>
  <c r="AU843" i="104"/>
  <c r="AU844" i="104"/>
  <c r="AU845" i="104"/>
  <c r="AU846" i="104"/>
  <c r="AU847" i="104"/>
  <c r="AU848" i="104"/>
  <c r="AU849" i="104"/>
  <c r="AU850" i="104"/>
  <c r="AU851" i="104"/>
  <c r="AU852" i="104"/>
  <c r="AU853" i="104"/>
  <c r="AU854" i="104"/>
  <c r="AU855" i="104"/>
  <c r="AU856" i="104"/>
  <c r="AU857" i="104"/>
  <c r="AU858" i="104"/>
  <c r="AU859" i="104"/>
  <c r="AU860" i="104"/>
  <c r="AU861" i="104"/>
  <c r="AU862" i="104"/>
  <c r="AU863" i="104"/>
  <c r="AU864" i="104"/>
  <c r="AU865" i="104"/>
  <c r="AU866" i="104"/>
  <c r="AU867" i="104"/>
  <c r="AU868" i="104"/>
  <c r="AU869" i="104"/>
  <c r="AU870" i="104"/>
  <c r="AU871" i="104"/>
  <c r="AU872" i="104"/>
  <c r="AU873" i="104"/>
  <c r="AU874" i="104"/>
  <c r="AU875" i="104"/>
  <c r="AU876" i="104"/>
  <c r="AU877" i="104"/>
  <c r="AU878" i="104"/>
  <c r="AU879" i="104"/>
  <c r="AU880" i="104"/>
  <c r="AU881" i="104"/>
  <c r="AU882" i="104"/>
  <c r="AU883" i="104"/>
  <c r="AU884" i="104"/>
  <c r="AU885" i="104"/>
  <c r="AU886" i="104"/>
  <c r="AU887" i="104"/>
  <c r="AU888" i="104"/>
  <c r="AU889" i="104"/>
  <c r="AU890" i="104"/>
  <c r="AU891" i="104"/>
  <c r="AU892" i="104"/>
  <c r="AU893" i="104"/>
  <c r="AU894" i="104"/>
  <c r="AU895" i="104"/>
  <c r="AU896" i="104"/>
  <c r="AU897" i="104"/>
  <c r="AU898" i="104"/>
  <c r="AU899" i="104"/>
  <c r="AU900" i="104"/>
  <c r="AU901" i="104"/>
  <c r="AU902" i="104"/>
  <c r="AU903" i="104"/>
  <c r="AU904" i="104"/>
  <c r="AU905" i="104"/>
  <c r="AU906" i="104"/>
  <c r="AU907" i="104"/>
  <c r="AU908" i="104"/>
  <c r="AU909" i="104"/>
  <c r="AU910" i="104"/>
  <c r="AU911" i="104"/>
  <c r="AU912" i="104"/>
  <c r="AU913" i="104"/>
  <c r="AU914" i="104"/>
  <c r="AU915" i="104"/>
  <c r="AU916" i="104"/>
  <c r="AU917" i="104"/>
  <c r="AU918" i="104"/>
  <c r="AU919" i="104"/>
  <c r="AU920" i="104"/>
  <c r="AU921" i="104"/>
  <c r="AU922" i="104"/>
  <c r="AU923" i="104"/>
  <c r="AU924" i="104"/>
  <c r="AU925" i="104"/>
  <c r="AU926" i="104"/>
  <c r="AU927" i="104"/>
  <c r="AU928" i="104"/>
  <c r="AU929" i="104"/>
  <c r="AU930" i="104"/>
  <c r="AU931" i="104"/>
  <c r="AU932" i="104"/>
  <c r="AU933" i="104"/>
  <c r="AU934" i="104"/>
  <c r="AU935" i="104"/>
  <c r="AU936" i="104"/>
  <c r="AU937" i="104"/>
  <c r="AU938" i="104"/>
  <c r="AU939" i="104"/>
  <c r="AU940" i="104"/>
  <c r="AU941" i="104"/>
  <c r="AU942" i="104"/>
  <c r="AU943" i="104"/>
  <c r="AU944" i="104"/>
  <c r="AU945" i="104"/>
  <c r="AU946" i="104"/>
  <c r="AU947" i="104"/>
  <c r="AU948" i="104"/>
  <c r="AU949" i="104"/>
  <c r="AU950" i="104"/>
  <c r="AU951" i="104"/>
  <c r="AU952" i="104"/>
  <c r="AU953" i="104"/>
  <c r="AU954" i="104"/>
  <c r="AU955" i="104"/>
  <c r="AU956" i="104"/>
  <c r="AU957" i="104"/>
  <c r="AU958" i="104"/>
  <c r="AU959" i="104"/>
  <c r="AU960" i="104"/>
  <c r="AU961" i="104"/>
  <c r="AU962" i="104"/>
  <c r="AU963" i="104"/>
  <c r="AU964" i="104"/>
  <c r="AU965" i="104"/>
  <c r="AU966" i="104"/>
  <c r="AU967" i="104"/>
  <c r="AU968" i="104"/>
  <c r="AU969" i="104"/>
  <c r="AU970" i="104"/>
  <c r="AU971" i="104"/>
  <c r="AU972" i="104"/>
  <c r="AU973" i="104"/>
  <c r="AU974" i="104"/>
  <c r="AU975" i="104"/>
  <c r="AU976" i="104"/>
  <c r="AU977" i="104"/>
  <c r="AU978" i="104"/>
  <c r="AU979" i="104"/>
  <c r="AU980" i="104"/>
  <c r="AU981" i="104"/>
  <c r="AU982" i="104"/>
  <c r="AU983" i="104"/>
  <c r="AU984" i="104"/>
  <c r="AU985" i="104"/>
  <c r="AU986" i="104"/>
  <c r="AU987" i="104"/>
  <c r="AU988" i="104"/>
  <c r="AU989" i="104"/>
  <c r="AU990" i="104"/>
  <c r="AU991" i="104"/>
  <c r="AU992" i="104"/>
  <c r="AU993" i="104"/>
  <c r="AU994" i="104"/>
  <c r="AU995" i="104"/>
  <c r="AU996" i="104"/>
  <c r="AU997" i="104"/>
  <c r="AU998" i="104"/>
  <c r="AU999" i="104"/>
  <c r="AU1000" i="104"/>
  <c r="AU1001" i="104"/>
  <c r="AU1002" i="104"/>
  <c r="AU1003" i="104"/>
  <c r="AU1004" i="104"/>
  <c r="AU1005" i="104"/>
  <c r="AU1006" i="104"/>
  <c r="AU1007" i="104"/>
  <c r="AU1008" i="104"/>
  <c r="AU1009" i="104"/>
  <c r="AU1010" i="104"/>
  <c r="AU1011" i="104"/>
  <c r="AU1012" i="104"/>
  <c r="AU1013" i="104"/>
  <c r="AU1014" i="104"/>
  <c r="AU1015" i="104"/>
  <c r="AU1016" i="104"/>
  <c r="AU1017" i="104"/>
  <c r="AU1018" i="104"/>
  <c r="AU1019" i="104"/>
  <c r="AU1020" i="104"/>
  <c r="AU1021" i="104"/>
  <c r="AU1022" i="104"/>
  <c r="AU1023" i="104"/>
  <c r="AU1024" i="104"/>
  <c r="AU1025" i="104"/>
  <c r="AU1026" i="104"/>
  <c r="AU1027" i="104"/>
  <c r="AU1028" i="104"/>
  <c r="AU1029" i="104"/>
  <c r="AU1030" i="104"/>
  <c r="AU1031" i="104"/>
  <c r="AU1032" i="104"/>
  <c r="AU1033" i="104"/>
  <c r="AU1034" i="104"/>
  <c r="AU1035" i="104"/>
  <c r="AU1036" i="104"/>
  <c r="AU1037" i="104"/>
  <c r="AU1038" i="104"/>
  <c r="AU1039" i="104"/>
  <c r="AU1040" i="104"/>
  <c r="AU1041" i="104"/>
  <c r="AU1042" i="104"/>
  <c r="AU1043" i="104"/>
  <c r="AU1044" i="104"/>
  <c r="AU1045" i="104"/>
  <c r="AU1046" i="104"/>
  <c r="AU1047" i="104"/>
  <c r="AU1048" i="104"/>
  <c r="AU1049" i="104"/>
  <c r="AU1050" i="104"/>
  <c r="AU1051" i="104"/>
  <c r="AU1052" i="104"/>
  <c r="AU1053" i="104"/>
  <c r="AU1054" i="104"/>
  <c r="AU1055" i="104"/>
  <c r="AU1056" i="104"/>
  <c r="AU1057" i="104"/>
  <c r="AU1058" i="104"/>
  <c r="AU1059" i="104"/>
  <c r="AU1060" i="104"/>
  <c r="AU1061" i="104"/>
  <c r="AU1062" i="104"/>
  <c r="AU1063" i="104"/>
  <c r="AU1064" i="104"/>
  <c r="AU1065" i="104"/>
  <c r="AU1066" i="104"/>
  <c r="AU1067" i="104"/>
  <c r="AU1068" i="104"/>
  <c r="AU1069" i="104"/>
  <c r="AU1070" i="104"/>
  <c r="AU1071" i="104"/>
  <c r="AU1072" i="104"/>
  <c r="AU1073" i="104"/>
  <c r="AU1074" i="104"/>
  <c r="AU1075" i="104"/>
  <c r="AU1076" i="104"/>
  <c r="AU1077" i="104"/>
  <c r="AU1078" i="104"/>
  <c r="AU1079" i="104"/>
  <c r="AU1080" i="104"/>
  <c r="AU1081" i="104"/>
  <c r="AU1082" i="104"/>
  <c r="AU1083" i="104"/>
  <c r="AU1084" i="104"/>
  <c r="AU1085" i="104"/>
  <c r="AU1086" i="104"/>
  <c r="AU1087" i="104"/>
  <c r="AU1088" i="104"/>
  <c r="AU1089" i="104"/>
  <c r="AU1090" i="104"/>
  <c r="AU1091" i="104"/>
  <c r="AU1092" i="104"/>
  <c r="AU1093" i="104"/>
  <c r="AU1094" i="104"/>
  <c r="AU1095" i="104"/>
  <c r="AU1096" i="104"/>
  <c r="AU1097" i="104"/>
  <c r="AU1098" i="104"/>
  <c r="AU1099" i="104"/>
  <c r="AU1100" i="104"/>
  <c r="AU1101" i="104"/>
  <c r="AU1102" i="104"/>
  <c r="AU1103" i="104"/>
  <c r="AU1104" i="104"/>
  <c r="AU1105" i="104"/>
  <c r="AU1106" i="104"/>
  <c r="AU1107" i="104"/>
  <c r="AU1108" i="104"/>
  <c r="AU1109" i="104"/>
  <c r="AU1110" i="104"/>
  <c r="AU1111" i="104"/>
  <c r="AU1112" i="104"/>
  <c r="AU1113" i="104"/>
  <c r="AU1114" i="104"/>
  <c r="AU1115" i="104"/>
  <c r="AU1116" i="104"/>
  <c r="AU1117" i="104"/>
  <c r="AU1118" i="104"/>
  <c r="AU1119" i="104"/>
  <c r="AU1120" i="104"/>
  <c r="AU1121" i="104"/>
  <c r="AU1122" i="104"/>
  <c r="AU1123" i="104"/>
  <c r="AU1124" i="104"/>
  <c r="AU1125" i="104"/>
  <c r="AU1126" i="104"/>
  <c r="AU1127" i="104"/>
  <c r="AU1128" i="104"/>
  <c r="AU1129" i="104"/>
  <c r="AU1130" i="104"/>
  <c r="AU1131" i="104"/>
  <c r="AU1132" i="104"/>
  <c r="AU1133" i="104"/>
  <c r="AU1134" i="104"/>
  <c r="AU1135" i="104"/>
  <c r="AU1136" i="104"/>
  <c r="AU1137" i="104"/>
  <c r="AU1138" i="104"/>
  <c r="AU1139" i="104"/>
  <c r="AU1140" i="104"/>
  <c r="AU1141" i="104"/>
  <c r="AU1142" i="104"/>
  <c r="AU1143" i="104"/>
  <c r="AU1144" i="104"/>
  <c r="AU1145" i="104"/>
  <c r="AU1146" i="104"/>
  <c r="AU1147" i="104"/>
  <c r="AU1148" i="104"/>
  <c r="AU1149" i="104"/>
  <c r="AU1150" i="104"/>
  <c r="AU1151" i="104"/>
  <c r="AU1152" i="104"/>
  <c r="AU1153" i="104"/>
  <c r="AU1154" i="104"/>
  <c r="AU1155" i="104"/>
  <c r="AU1156" i="104"/>
  <c r="AU1157" i="104"/>
  <c r="AU1158" i="104"/>
  <c r="AU1159" i="104"/>
  <c r="AU1160" i="104"/>
  <c r="AU1161" i="104"/>
  <c r="AU1162" i="104"/>
  <c r="AU1163" i="104"/>
  <c r="AU1164" i="104"/>
  <c r="AU1165" i="104"/>
  <c r="AU1166" i="104"/>
  <c r="AU1167" i="104"/>
  <c r="AU1168" i="104"/>
  <c r="AU1169" i="104"/>
  <c r="AU1170" i="104"/>
  <c r="AU1171" i="104"/>
  <c r="AU1172" i="104"/>
  <c r="AU395" i="104"/>
  <c r="AU396" i="104"/>
  <c r="AU397" i="104"/>
  <c r="AU398" i="104"/>
  <c r="AU399" i="104"/>
  <c r="AU400" i="104"/>
  <c r="AU401" i="104"/>
  <c r="AU402" i="104"/>
  <c r="AU403" i="104"/>
  <c r="AU404" i="104"/>
  <c r="AU405" i="104"/>
  <c r="AU406" i="104"/>
  <c r="AU407" i="104"/>
  <c r="AU408" i="104"/>
  <c r="AU409" i="104"/>
  <c r="AU410" i="104"/>
  <c r="AU411" i="104"/>
  <c r="AU412" i="104"/>
  <c r="AU413" i="104"/>
  <c r="AU414" i="104"/>
  <c r="AU415" i="104"/>
  <c r="AU416" i="104"/>
  <c r="AU417" i="104"/>
  <c r="AU418" i="104"/>
  <c r="AU419" i="104"/>
  <c r="AU420" i="104"/>
  <c r="AU421" i="104"/>
  <c r="AU422" i="104"/>
  <c r="AU423" i="104"/>
  <c r="AU424" i="104"/>
  <c r="AU425" i="104"/>
  <c r="AU426" i="104"/>
  <c r="AU427" i="104"/>
  <c r="AU428" i="104"/>
  <c r="AU429" i="104"/>
  <c r="AU430" i="104"/>
  <c r="AU431" i="104"/>
  <c r="AU432" i="104"/>
  <c r="AU433" i="104"/>
  <c r="AU434" i="104"/>
  <c r="AU435" i="104"/>
  <c r="AU436" i="104"/>
  <c r="AU437" i="104"/>
  <c r="AU438" i="104"/>
  <c r="AU439" i="104"/>
  <c r="AU440" i="104"/>
  <c r="AU441" i="104"/>
  <c r="AU442" i="104"/>
  <c r="AU443" i="104"/>
  <c r="AU444" i="104"/>
  <c r="AU445" i="104"/>
  <c r="AU446" i="104"/>
  <c r="AU447" i="104"/>
  <c r="AU448" i="104"/>
  <c r="AU449" i="104"/>
  <c r="AU450" i="104"/>
  <c r="AU451" i="104"/>
  <c r="AU452" i="104"/>
  <c r="AU453" i="104"/>
  <c r="AU454" i="104"/>
  <c r="AU455" i="104"/>
  <c r="AU456" i="104"/>
  <c r="AU457" i="104"/>
  <c r="AU458" i="104"/>
  <c r="AU459" i="104"/>
  <c r="AU460" i="104"/>
  <c r="AU461" i="104"/>
  <c r="AU462" i="104"/>
  <c r="AU463" i="104"/>
  <c r="AU464" i="104"/>
  <c r="AU465" i="104"/>
  <c r="AU466" i="104"/>
  <c r="AU467" i="104"/>
  <c r="AU468" i="104"/>
  <c r="AU469" i="104"/>
  <c r="AU470" i="104"/>
  <c r="AU471" i="104"/>
  <c r="AU472" i="104"/>
  <c r="AU473" i="104"/>
  <c r="AU474" i="104"/>
  <c r="AU475" i="104"/>
  <c r="AU476" i="104"/>
  <c r="AU477" i="104"/>
  <c r="AU478" i="104"/>
  <c r="AU479" i="104"/>
  <c r="AU480" i="104"/>
  <c r="AU481" i="104"/>
  <c r="AU482" i="104"/>
  <c r="AU483" i="104"/>
  <c r="AU484" i="104"/>
  <c r="AU485" i="104"/>
  <c r="AU486" i="104"/>
  <c r="AU487" i="104"/>
  <c r="AU488" i="104"/>
  <c r="AU489" i="104"/>
  <c r="AU490" i="104"/>
  <c r="AU491" i="104"/>
  <c r="AU492" i="104"/>
  <c r="AU493" i="104"/>
  <c r="AU494" i="104"/>
  <c r="AU495" i="104"/>
  <c r="AU496" i="104"/>
  <c r="AU497" i="104"/>
  <c r="AU498" i="104"/>
  <c r="AU499" i="104"/>
  <c r="AU500" i="104"/>
  <c r="AU501" i="104"/>
  <c r="AU502" i="104"/>
  <c r="AU503" i="104"/>
  <c r="AU504" i="104"/>
  <c r="AU505" i="104"/>
  <c r="AU506" i="104"/>
  <c r="AU507" i="104"/>
  <c r="AU508" i="104"/>
  <c r="AU509" i="104"/>
  <c r="AU510" i="104"/>
  <c r="AU511" i="104"/>
  <c r="AU512" i="104"/>
  <c r="AU513" i="104"/>
  <c r="AU514" i="104"/>
  <c r="AU515" i="104"/>
  <c r="AU516" i="104"/>
  <c r="AU517" i="104"/>
  <c r="AU518" i="104"/>
  <c r="AU519" i="104"/>
  <c r="AU520" i="104"/>
  <c r="AU521" i="104"/>
  <c r="AU522" i="104"/>
  <c r="AU523" i="104"/>
  <c r="AU524" i="104"/>
  <c r="AU525" i="104"/>
  <c r="AU526" i="104"/>
  <c r="AU527" i="104"/>
  <c r="AU528" i="104"/>
  <c r="AU529" i="104"/>
  <c r="AU530" i="104"/>
  <c r="AU531" i="104"/>
  <c r="AU532" i="104"/>
  <c r="AU533" i="104"/>
  <c r="AU534" i="104"/>
  <c r="AU535" i="104"/>
  <c r="AU536" i="104"/>
  <c r="AU537" i="104"/>
  <c r="AU538" i="104"/>
  <c r="AU539" i="104"/>
  <c r="AU540" i="104"/>
  <c r="AU541" i="104"/>
  <c r="AU542" i="104"/>
  <c r="AU543" i="104"/>
  <c r="AU544" i="104"/>
  <c r="AU545" i="104"/>
  <c r="AU546" i="104"/>
  <c r="AU547" i="104"/>
  <c r="AU548" i="104"/>
  <c r="AU549" i="104"/>
  <c r="AU550" i="104"/>
  <c r="AU551" i="104"/>
  <c r="AU552" i="104"/>
  <c r="AU553" i="104"/>
  <c r="AU554" i="104"/>
  <c r="AU555" i="104"/>
  <c r="AU556" i="104"/>
  <c r="AU557" i="104"/>
  <c r="AU558" i="104"/>
  <c r="AU559" i="104"/>
  <c r="AU560" i="104"/>
  <c r="AU561" i="104"/>
  <c r="AU562" i="104"/>
  <c r="AU563" i="104"/>
  <c r="AU564" i="104"/>
  <c r="AU565" i="104"/>
  <c r="AU566" i="104"/>
  <c r="AU567" i="104"/>
  <c r="AU568" i="104"/>
  <c r="AU569" i="104"/>
  <c r="AU570" i="104"/>
  <c r="AU571" i="104"/>
  <c r="AU572" i="104"/>
  <c r="AU573" i="104"/>
  <c r="AU574" i="104"/>
  <c r="AU575" i="104"/>
  <c r="AU576" i="104"/>
  <c r="AU577" i="104"/>
  <c r="AU578" i="104"/>
  <c r="AU579" i="104"/>
  <c r="AU580" i="104"/>
  <c r="AU581" i="104"/>
  <c r="AU582" i="104"/>
  <c r="AU583" i="104"/>
  <c r="AU584" i="104"/>
  <c r="AU585" i="104"/>
  <c r="AU586" i="104"/>
  <c r="AU587" i="104"/>
  <c r="AU588" i="104"/>
  <c r="AU589" i="104"/>
  <c r="AU590" i="104"/>
  <c r="AU591" i="104"/>
  <c r="AU592" i="104"/>
  <c r="AU593" i="104"/>
  <c r="AU594" i="104"/>
  <c r="AU595" i="104"/>
  <c r="AU596" i="104"/>
  <c r="AU597" i="104"/>
  <c r="AU598" i="104"/>
  <c r="AU599" i="104"/>
  <c r="AU600" i="104"/>
  <c r="AU601" i="104"/>
  <c r="AU602" i="104"/>
  <c r="AU603" i="104"/>
  <c r="AU604" i="104"/>
  <c r="AU605" i="104"/>
  <c r="AU606" i="104"/>
  <c r="AU607" i="104"/>
  <c r="AU608" i="104"/>
  <c r="AU609" i="104"/>
  <c r="AU610" i="104"/>
  <c r="AU611" i="104"/>
  <c r="AU612" i="104"/>
  <c r="AU613" i="104"/>
  <c r="AU614" i="104"/>
  <c r="AU615" i="104"/>
  <c r="AU616" i="104"/>
  <c r="AU617" i="104"/>
  <c r="AU618" i="104"/>
  <c r="AU619" i="104"/>
  <c r="AU620" i="104"/>
  <c r="AU621" i="104"/>
  <c r="AU622" i="104"/>
  <c r="AU623" i="104"/>
  <c r="AU624" i="104"/>
  <c r="AU625" i="104"/>
  <c r="AU626" i="104"/>
  <c r="AU627" i="104"/>
  <c r="AU628" i="104"/>
  <c r="AU629" i="104"/>
  <c r="AU630" i="104"/>
  <c r="AU631" i="104"/>
  <c r="AU632" i="104"/>
  <c r="AU633" i="104"/>
  <c r="AU634" i="104"/>
  <c r="AU635" i="104"/>
  <c r="AU636" i="104"/>
  <c r="AU637" i="104"/>
  <c r="AU638" i="104"/>
  <c r="AU639" i="104"/>
  <c r="AU640" i="104"/>
  <c r="AU641" i="104"/>
  <c r="AU642" i="104"/>
  <c r="AU643" i="104"/>
  <c r="AU644" i="104"/>
  <c r="AU645" i="104"/>
  <c r="AU646" i="104"/>
  <c r="AU647" i="104"/>
  <c r="AU648" i="104"/>
  <c r="AU649" i="104"/>
  <c r="AU650" i="104"/>
  <c r="AU651" i="104"/>
  <c r="AU652" i="104"/>
  <c r="AU653" i="104"/>
  <c r="AU654" i="104"/>
  <c r="AU655" i="104"/>
  <c r="AU656" i="104"/>
  <c r="AU657" i="104"/>
  <c r="AU658" i="104"/>
  <c r="AU659" i="104"/>
  <c r="AU660" i="104"/>
  <c r="AU661" i="104"/>
  <c r="AU662" i="104"/>
  <c r="AU663" i="104"/>
  <c r="AU664" i="104"/>
  <c r="AU665" i="104"/>
  <c r="AU666" i="104"/>
  <c r="AU667" i="104"/>
  <c r="AU668" i="104"/>
  <c r="AU669" i="104"/>
  <c r="AU670" i="104"/>
  <c r="AU671" i="104"/>
  <c r="AU672" i="104"/>
  <c r="AU673" i="104"/>
  <c r="AU674" i="104"/>
  <c r="AU675" i="104"/>
  <c r="AU676" i="104"/>
  <c r="AU677" i="104"/>
  <c r="AU678" i="104"/>
  <c r="AU679" i="104"/>
  <c r="AU680" i="104"/>
  <c r="AU681" i="104"/>
  <c r="AU682" i="104"/>
  <c r="AU683" i="104"/>
  <c r="AU684" i="104"/>
  <c r="AU685" i="104"/>
  <c r="AU686" i="104"/>
  <c r="AU687" i="104"/>
  <c r="AU688" i="104"/>
  <c r="AU689" i="104"/>
  <c r="AU690" i="104"/>
  <c r="AU691" i="104"/>
  <c r="AU692" i="104"/>
  <c r="AU693" i="104"/>
  <c r="AU694" i="104"/>
  <c r="AU695" i="104"/>
  <c r="AU696" i="104"/>
  <c r="AU697" i="104"/>
  <c r="AU698" i="104"/>
  <c r="AU699" i="104"/>
  <c r="AU700" i="104"/>
  <c r="AU701" i="104"/>
  <c r="AU702" i="104"/>
  <c r="AU703" i="104"/>
  <c r="AU704" i="104"/>
  <c r="AU705" i="104"/>
  <c r="AU706" i="104"/>
  <c r="AU707" i="104"/>
  <c r="AU708" i="104"/>
  <c r="AU709" i="104"/>
  <c r="AU710" i="104"/>
  <c r="AU711" i="104"/>
  <c r="AU712" i="104"/>
  <c r="AU713" i="104"/>
  <c r="AU714" i="104"/>
  <c r="AU715" i="104"/>
  <c r="AU716" i="104"/>
  <c r="AU717" i="104"/>
  <c r="AU718" i="104"/>
  <c r="AU719" i="104"/>
  <c r="AU720" i="104"/>
  <c r="AU721" i="104"/>
  <c r="AU722" i="104"/>
  <c r="AU723" i="104"/>
  <c r="AU724" i="104"/>
  <c r="AU725" i="104"/>
  <c r="AU726" i="104"/>
  <c r="AU727" i="104"/>
  <c r="AU728" i="104"/>
  <c r="AU729" i="104"/>
  <c r="AU730" i="104"/>
  <c r="AU731" i="104"/>
  <c r="AU732" i="104"/>
  <c r="AU733" i="104"/>
  <c r="AU734" i="104"/>
  <c r="AU735" i="104"/>
  <c r="AU736" i="104"/>
  <c r="AU737" i="104"/>
  <c r="AU738" i="104"/>
  <c r="AU739" i="104"/>
  <c r="AU740" i="104"/>
  <c r="AU741" i="104"/>
  <c r="AU742" i="104"/>
  <c r="AU743" i="104"/>
  <c r="AU744" i="104"/>
  <c r="AU745" i="104"/>
  <c r="AU746" i="104"/>
  <c r="AU747" i="104"/>
  <c r="AU748" i="104"/>
  <c r="AU749" i="104"/>
  <c r="AU750" i="104"/>
  <c r="AU751" i="104"/>
  <c r="AU752" i="104"/>
  <c r="AU753" i="104"/>
  <c r="AU754" i="104"/>
  <c r="AU755" i="104"/>
  <c r="AU756" i="104"/>
  <c r="AU757" i="104"/>
  <c r="AU758" i="104"/>
  <c r="AU759" i="104"/>
  <c r="AU760" i="104"/>
  <c r="AU761" i="104"/>
  <c r="AU762" i="104"/>
  <c r="AU763" i="104"/>
  <c r="AU764" i="104"/>
  <c r="AU765" i="104"/>
  <c r="AU766" i="104"/>
  <c r="AU767" i="104"/>
  <c r="AU768" i="104"/>
  <c r="AU769" i="104"/>
  <c r="AU770" i="104"/>
  <c r="AU771" i="104"/>
  <c r="AU772" i="104"/>
  <c r="AU773" i="104"/>
  <c r="AU774" i="104"/>
  <c r="AU775" i="104"/>
  <c r="AU776" i="104"/>
  <c r="AU777" i="104"/>
  <c r="AU778" i="104"/>
  <c r="AU779" i="104"/>
  <c r="AU780" i="104"/>
  <c r="AU781" i="104"/>
  <c r="AU782" i="104"/>
  <c r="Y20" i="96"/>
  <c r="M21" i="96"/>
  <c r="M81" i="96" s="1"/>
  <c r="M78" i="96"/>
  <c r="Y48" i="96"/>
  <c r="Y18" i="96"/>
  <c r="Y18" i="97"/>
  <c r="M78" i="97"/>
  <c r="Y48" i="97"/>
  <c r="AT1176" i="104"/>
  <c r="AT1177" i="104"/>
  <c r="AT1178" i="104"/>
  <c r="AT1179" i="104"/>
  <c r="AT1180" i="104"/>
  <c r="AT1181" i="104"/>
  <c r="AT1182" i="104"/>
  <c r="AT1183" i="104"/>
  <c r="AT1184" i="104"/>
  <c r="AT1185" i="104"/>
  <c r="AT1186" i="104"/>
  <c r="AT1187" i="104"/>
  <c r="AT1188" i="104"/>
  <c r="AT1189" i="104"/>
  <c r="AT1190" i="104"/>
  <c r="AT1191" i="104"/>
  <c r="AT1192" i="104"/>
  <c r="AT1193" i="104"/>
  <c r="AT1194" i="104"/>
  <c r="AT1195" i="104"/>
  <c r="AT1196" i="104"/>
  <c r="AT1197" i="104"/>
  <c r="AT1198" i="104"/>
  <c r="AT1199" i="104"/>
  <c r="AT1200" i="104"/>
  <c r="AT1201" i="104"/>
  <c r="AT1202" i="104"/>
  <c r="AT1203" i="104"/>
  <c r="AT1204" i="104"/>
  <c r="AT1205" i="104"/>
  <c r="AT1206" i="104"/>
  <c r="AT1207" i="104"/>
  <c r="AT1208" i="104"/>
  <c r="AT1209" i="104"/>
  <c r="AT1210" i="104"/>
  <c r="AT1211" i="104"/>
  <c r="AT1212" i="104"/>
  <c r="AT1213" i="104"/>
  <c r="AT1214" i="104"/>
  <c r="AT1215" i="104"/>
  <c r="AT1216" i="104"/>
  <c r="AT1217" i="104"/>
  <c r="AT1218" i="104"/>
  <c r="AT1219" i="104"/>
  <c r="AT1220" i="104"/>
  <c r="AT1221" i="104"/>
  <c r="AT1222" i="104"/>
  <c r="AT1223" i="104"/>
  <c r="AT1224" i="104"/>
  <c r="AT1225" i="104"/>
  <c r="AT1226" i="104"/>
  <c r="AT1227" i="104"/>
  <c r="AT1228" i="104"/>
  <c r="AT1229" i="104"/>
  <c r="AT1230" i="104"/>
  <c r="AT1231" i="104"/>
  <c r="AT1232" i="104"/>
  <c r="AT1233" i="104"/>
  <c r="AT1234" i="104"/>
  <c r="AT1235" i="104"/>
  <c r="AT1236" i="104"/>
  <c r="AT1237" i="104"/>
  <c r="AT1238" i="104"/>
  <c r="AT1239" i="104"/>
  <c r="AT1240" i="104"/>
  <c r="AT1241" i="104"/>
  <c r="AT1242" i="104"/>
  <c r="AT1243" i="104"/>
  <c r="AT1244" i="104"/>
  <c r="AT1245" i="104"/>
  <c r="AT1246" i="104"/>
  <c r="AT1247" i="104"/>
  <c r="AT1248" i="104"/>
  <c r="AT1249" i="104"/>
  <c r="AT1250" i="104"/>
  <c r="AT1251" i="104"/>
  <c r="AT1252" i="104"/>
  <c r="AT1253" i="104"/>
  <c r="AT1254" i="104"/>
  <c r="AT1255" i="104"/>
  <c r="AT1256" i="104"/>
  <c r="AT1257" i="104"/>
  <c r="AT1258" i="104"/>
  <c r="AT1259" i="104"/>
  <c r="AT1260" i="104"/>
  <c r="AT1261" i="104"/>
  <c r="AT1262" i="104"/>
  <c r="AT1263" i="104"/>
  <c r="AT1264" i="104"/>
  <c r="AT1265" i="104"/>
  <c r="AT1266" i="104"/>
  <c r="AT1267" i="104"/>
  <c r="AT1268" i="104"/>
  <c r="AT1269" i="104"/>
  <c r="AT1270" i="104"/>
  <c r="AT1271" i="104"/>
  <c r="AT1272" i="104"/>
  <c r="AT1273" i="104"/>
  <c r="AT1274" i="104"/>
  <c r="AT1275" i="104"/>
  <c r="AT1276" i="104"/>
  <c r="AT1277" i="104"/>
  <c r="AT1278" i="104"/>
  <c r="AT1279" i="104"/>
  <c r="AT1280" i="104"/>
  <c r="AT1281" i="104"/>
  <c r="AT1282" i="104"/>
  <c r="AT1283" i="104"/>
  <c r="AT1284" i="104"/>
  <c r="AT1285" i="104"/>
  <c r="AT1286" i="104"/>
  <c r="AT1287" i="104"/>
  <c r="AT1288" i="104"/>
  <c r="AT1289" i="104"/>
  <c r="AT1290" i="104"/>
  <c r="AT1291" i="104"/>
  <c r="AT1292" i="104"/>
  <c r="AT1293" i="104"/>
  <c r="AT1294" i="104"/>
  <c r="AT1295" i="104"/>
  <c r="AT1296" i="104"/>
  <c r="AT1297" i="104"/>
  <c r="AT1298" i="104"/>
  <c r="AT1299" i="104"/>
  <c r="AT1300" i="104"/>
  <c r="AT1301" i="104"/>
  <c r="AT1302" i="104"/>
  <c r="AT1303" i="104"/>
  <c r="AT1304" i="104"/>
  <c r="AT1305" i="104"/>
  <c r="AT1306" i="104"/>
  <c r="AT1307" i="104"/>
  <c r="AT1308" i="104"/>
  <c r="AT1309" i="104"/>
  <c r="AT1310" i="104"/>
  <c r="AT1311" i="104"/>
  <c r="AT1312" i="104"/>
  <c r="AT1313" i="104"/>
  <c r="AT1314" i="104"/>
  <c r="AT1315" i="104"/>
  <c r="AT1316" i="104"/>
  <c r="AT1317" i="104"/>
  <c r="AT1318" i="104"/>
  <c r="AT1319" i="104"/>
  <c r="AT1320" i="104"/>
  <c r="AT1321" i="104"/>
  <c r="AT1322" i="104"/>
  <c r="AT1323" i="104"/>
  <c r="AT1324" i="104"/>
  <c r="AT1325" i="104"/>
  <c r="AT1326" i="104"/>
  <c r="AT1327" i="104"/>
  <c r="AT1328" i="104"/>
  <c r="AT1329" i="104"/>
  <c r="AT1330" i="104"/>
  <c r="AT1331" i="104"/>
  <c r="AT1332" i="104"/>
  <c r="AT1333" i="104"/>
  <c r="AT1334" i="104"/>
  <c r="AT1335" i="104"/>
  <c r="AT1336" i="104"/>
  <c r="AT1337" i="104"/>
  <c r="AT1338" i="104"/>
  <c r="AT1339" i="104"/>
  <c r="AT1340" i="104"/>
  <c r="AT1341" i="104"/>
  <c r="AT1342" i="104"/>
  <c r="AT1343" i="104"/>
  <c r="AT1344" i="104"/>
  <c r="AT1345" i="104"/>
  <c r="AT1346" i="104"/>
  <c r="AT1347" i="104"/>
  <c r="AT1348" i="104"/>
  <c r="AT1349" i="104"/>
  <c r="AT1350" i="104"/>
  <c r="AT1351" i="104"/>
  <c r="AT1352" i="104"/>
  <c r="AT1353" i="104"/>
  <c r="AT1354" i="104"/>
  <c r="AT1355" i="104"/>
  <c r="AT1356" i="104"/>
  <c r="AT1357" i="104"/>
  <c r="AT1358" i="104"/>
  <c r="AT1359" i="104"/>
  <c r="AT1360" i="104"/>
  <c r="AT1361" i="104"/>
  <c r="AT1362" i="104"/>
  <c r="AT1363" i="104"/>
  <c r="AT1364" i="104"/>
  <c r="AT1365" i="104"/>
  <c r="AT1366" i="104"/>
  <c r="AT1367" i="104"/>
  <c r="AT1368" i="104"/>
  <c r="AT1369" i="104"/>
  <c r="AT1370" i="104"/>
  <c r="AT1371" i="104"/>
  <c r="AT1372" i="104"/>
  <c r="AT1373" i="104"/>
  <c r="AT1374" i="104"/>
  <c r="AT1375" i="104"/>
  <c r="AT1376" i="104"/>
  <c r="AT1377" i="104"/>
  <c r="AT1378" i="104"/>
  <c r="AT1379" i="104"/>
  <c r="AT1380" i="104"/>
  <c r="AT1381" i="104"/>
  <c r="AT1382" i="104"/>
  <c r="AT1383" i="104"/>
  <c r="AT1384" i="104"/>
  <c r="AT1385" i="104"/>
  <c r="AT1386" i="104"/>
  <c r="AT1387" i="104"/>
  <c r="AT1388" i="104"/>
  <c r="AT1389" i="104"/>
  <c r="AT1390" i="104"/>
  <c r="AT1391" i="104"/>
  <c r="AT1392" i="104"/>
  <c r="AT1393" i="104"/>
  <c r="AT1394" i="104"/>
  <c r="AT1395" i="104"/>
  <c r="AT1396" i="104"/>
  <c r="AT1397" i="104"/>
  <c r="AT1398" i="104"/>
  <c r="AT1399" i="104"/>
  <c r="AT1400" i="104"/>
  <c r="AT1401" i="104"/>
  <c r="AT1402" i="104"/>
  <c r="AT1403" i="104"/>
  <c r="AT1404" i="104"/>
  <c r="AT1405" i="104"/>
  <c r="AT1406" i="104"/>
  <c r="AT1407" i="104"/>
  <c r="AT1408" i="104"/>
  <c r="AT1409" i="104"/>
  <c r="AT1410" i="104"/>
  <c r="AT1411" i="104"/>
  <c r="AT1412" i="104"/>
  <c r="AT1413" i="104"/>
  <c r="AT1414" i="104"/>
  <c r="AT1415" i="104"/>
  <c r="AT1416" i="104"/>
  <c r="AT1417" i="104"/>
  <c r="AT1418" i="104"/>
  <c r="AT1419" i="104"/>
  <c r="AT1420" i="104"/>
  <c r="AT1421" i="104"/>
  <c r="AT1422" i="104"/>
  <c r="AT1423" i="104"/>
  <c r="AT1424" i="104"/>
  <c r="AT1425" i="104"/>
  <c r="AT1426" i="104"/>
  <c r="AT1427" i="104"/>
  <c r="AT1428" i="104"/>
  <c r="AT1429" i="104"/>
  <c r="AT1430" i="104"/>
  <c r="AT1431" i="104"/>
  <c r="AT1432" i="104"/>
  <c r="AT1433" i="104"/>
  <c r="AT1434" i="104"/>
  <c r="AT1435" i="104"/>
  <c r="AT1436" i="104"/>
  <c r="AT1437" i="104"/>
  <c r="AT1438" i="104"/>
  <c r="AT1439" i="104"/>
  <c r="AT1440" i="104"/>
  <c r="AT1441" i="104"/>
  <c r="AT1442" i="104"/>
  <c r="AT1443" i="104"/>
  <c r="AT1444" i="104"/>
  <c r="AT1445" i="104"/>
  <c r="AT1446" i="104"/>
  <c r="AT1447" i="104"/>
  <c r="AT1448" i="104"/>
  <c r="AT1449" i="104"/>
  <c r="AT1450" i="104"/>
  <c r="AT1451" i="104"/>
  <c r="AT1452" i="104"/>
  <c r="AT1453" i="104"/>
  <c r="AT1454" i="104"/>
  <c r="AT1455" i="104"/>
  <c r="AT1456" i="104"/>
  <c r="AT1457" i="104"/>
  <c r="AT1458" i="104"/>
  <c r="AT1459" i="104"/>
  <c r="AT1460" i="104"/>
  <c r="AT1461" i="104"/>
  <c r="AT1462" i="104"/>
  <c r="AT1463" i="104"/>
  <c r="AT1464" i="104"/>
  <c r="AT1465" i="104"/>
  <c r="AT1466" i="104"/>
  <c r="AT1467" i="104"/>
  <c r="AT1468" i="104"/>
  <c r="AT1469" i="104"/>
  <c r="AT1470" i="104"/>
  <c r="AT1471" i="104"/>
  <c r="AT1472" i="104"/>
  <c r="AT1473" i="104"/>
  <c r="AT1474" i="104"/>
  <c r="AT1475" i="104"/>
  <c r="AT1476" i="104"/>
  <c r="AT1477" i="104"/>
  <c r="AT1478" i="104"/>
  <c r="AT1479" i="104"/>
  <c r="AT1480" i="104"/>
  <c r="AT1481" i="104"/>
  <c r="AT1482" i="104"/>
  <c r="AT1483" i="104"/>
  <c r="AT1484" i="104"/>
  <c r="AT1485" i="104"/>
  <c r="AT1486" i="104"/>
  <c r="AT1487" i="104"/>
  <c r="AT1488" i="104"/>
  <c r="AT1489" i="104"/>
  <c r="AT1490" i="104"/>
  <c r="AT1491" i="104"/>
  <c r="AT1492" i="104"/>
  <c r="AT1493" i="104"/>
  <c r="AT1494" i="104"/>
  <c r="AT1495" i="104"/>
  <c r="AT1496" i="104"/>
  <c r="AT1497" i="104"/>
  <c r="AT1498" i="104"/>
  <c r="AT1499" i="104"/>
  <c r="AT1500" i="104"/>
  <c r="AT1501" i="104"/>
  <c r="AT1502" i="104"/>
  <c r="AT1503" i="104"/>
  <c r="AT1504" i="104"/>
  <c r="AT1505" i="104"/>
  <c r="AT1506" i="104"/>
  <c r="AT1507" i="104"/>
  <c r="AT1508" i="104"/>
  <c r="AT1509" i="104"/>
  <c r="AT1510" i="104"/>
  <c r="AT1511" i="104"/>
  <c r="AT1512" i="104"/>
  <c r="AT1513" i="104"/>
  <c r="AT1514" i="104"/>
  <c r="AT1515" i="104"/>
  <c r="AT1516" i="104"/>
  <c r="AT1517" i="104"/>
  <c r="AT1518" i="104"/>
  <c r="AT1519" i="104"/>
  <c r="AT1520" i="104"/>
  <c r="AT1521" i="104"/>
  <c r="AT1522" i="104"/>
  <c r="AT1523" i="104"/>
  <c r="AT1524" i="104"/>
  <c r="AT1525" i="104"/>
  <c r="AT1526" i="104"/>
  <c r="AT1527" i="104"/>
  <c r="AT1528" i="104"/>
  <c r="AT1529" i="104"/>
  <c r="AT1530" i="104"/>
  <c r="AT1531" i="104"/>
  <c r="AT1532" i="104"/>
  <c r="AT1533" i="104"/>
  <c r="AT1534" i="104"/>
  <c r="AT1535" i="104"/>
  <c r="AT1536" i="104"/>
  <c r="AT1537" i="104"/>
  <c r="AT1538" i="104"/>
  <c r="AT1539" i="104"/>
  <c r="AT1540" i="104"/>
  <c r="AT1541" i="104"/>
  <c r="AT1542" i="104"/>
  <c r="AT1543" i="104"/>
  <c r="AT1544" i="104"/>
  <c r="AT1545" i="104"/>
  <c r="AT1546" i="104"/>
  <c r="AT1547" i="104"/>
  <c r="AT1548" i="104"/>
  <c r="AT1549" i="104"/>
  <c r="AT1550" i="104"/>
  <c r="AT1551" i="104"/>
  <c r="AT1552" i="104"/>
  <c r="AT1553" i="104"/>
  <c r="AT1554" i="104"/>
  <c r="AT1555" i="104"/>
  <c r="AT1556" i="104"/>
  <c r="AT1557" i="104"/>
  <c r="AT1558" i="104"/>
  <c r="AT1559" i="104"/>
  <c r="AT1560" i="104"/>
  <c r="AT1561" i="104"/>
  <c r="AT1562" i="104"/>
  <c r="AT1175" i="104"/>
  <c r="AT786" i="104"/>
  <c r="AT787" i="104"/>
  <c r="AT788" i="104"/>
  <c r="AT789" i="104"/>
  <c r="AT790" i="104"/>
  <c r="AT791" i="104"/>
  <c r="AT792" i="104"/>
  <c r="AT793" i="104"/>
  <c r="AT794" i="104"/>
  <c r="AT795" i="104"/>
  <c r="AT796" i="104"/>
  <c r="AT797" i="104"/>
  <c r="AT798" i="104"/>
  <c r="AT799" i="104"/>
  <c r="AT800" i="104"/>
  <c r="AT801" i="104"/>
  <c r="AT802" i="104"/>
  <c r="AT803" i="104"/>
  <c r="AT804" i="104"/>
  <c r="AT805" i="104"/>
  <c r="AT806" i="104"/>
  <c r="AT807" i="104"/>
  <c r="AT808" i="104"/>
  <c r="AT809" i="104"/>
  <c r="AT810" i="104"/>
  <c r="AT811" i="104"/>
  <c r="AT812" i="104"/>
  <c r="AT813" i="104"/>
  <c r="AT814" i="104"/>
  <c r="AT815" i="104"/>
  <c r="AT816" i="104"/>
  <c r="AT817" i="104"/>
  <c r="AT818" i="104"/>
  <c r="AT819" i="104"/>
  <c r="AT820" i="104"/>
  <c r="AT821" i="104"/>
  <c r="AT822" i="104"/>
  <c r="AT823" i="104"/>
  <c r="AT824" i="104"/>
  <c r="AT825" i="104"/>
  <c r="AT826" i="104"/>
  <c r="AT827" i="104"/>
  <c r="AT828" i="104"/>
  <c r="AT829" i="104"/>
  <c r="AT830" i="104"/>
  <c r="AT831" i="104"/>
  <c r="AT832" i="104"/>
  <c r="AT833" i="104"/>
  <c r="AT834" i="104"/>
  <c r="AT835" i="104"/>
  <c r="AT836" i="104"/>
  <c r="AT837" i="104"/>
  <c r="AT838" i="104"/>
  <c r="AT839" i="104"/>
  <c r="AT840" i="104"/>
  <c r="AT841" i="104"/>
  <c r="AT842" i="104"/>
  <c r="AT843" i="104"/>
  <c r="AT844" i="104"/>
  <c r="AT845" i="104"/>
  <c r="AT846" i="104"/>
  <c r="AT847" i="104"/>
  <c r="AT848" i="104"/>
  <c r="AT849" i="104"/>
  <c r="AT850" i="104"/>
  <c r="AT851" i="104"/>
  <c r="AT852" i="104"/>
  <c r="AT853" i="104"/>
  <c r="AT854" i="104"/>
  <c r="AT855" i="104"/>
  <c r="AT856" i="104"/>
  <c r="AT857" i="104"/>
  <c r="AT858" i="104"/>
  <c r="AT859" i="104"/>
  <c r="AT860" i="104"/>
  <c r="AT861" i="104"/>
  <c r="AT862" i="104"/>
  <c r="AT863" i="104"/>
  <c r="AT864" i="104"/>
  <c r="AT865" i="104"/>
  <c r="AT866" i="104"/>
  <c r="AT867" i="104"/>
  <c r="AT868" i="104"/>
  <c r="AT869" i="104"/>
  <c r="AT870" i="104"/>
  <c r="AT871" i="104"/>
  <c r="AT872" i="104"/>
  <c r="AT873" i="104"/>
  <c r="AT874" i="104"/>
  <c r="AT875" i="104"/>
  <c r="AT876" i="104"/>
  <c r="AT877" i="104"/>
  <c r="AT878" i="104"/>
  <c r="AT879" i="104"/>
  <c r="AT880" i="104"/>
  <c r="AT881" i="104"/>
  <c r="AT882" i="104"/>
  <c r="AT883" i="104"/>
  <c r="AT884" i="104"/>
  <c r="AT885" i="104"/>
  <c r="AT886" i="104"/>
  <c r="AT887" i="104"/>
  <c r="AT888" i="104"/>
  <c r="AT889" i="104"/>
  <c r="AT890" i="104"/>
  <c r="AT891" i="104"/>
  <c r="AT892" i="104"/>
  <c r="AT893" i="104"/>
  <c r="AT894" i="104"/>
  <c r="AT895" i="104"/>
  <c r="AT896" i="104"/>
  <c r="AT897" i="104"/>
  <c r="AT898" i="104"/>
  <c r="AT899" i="104"/>
  <c r="AT900" i="104"/>
  <c r="AT901" i="104"/>
  <c r="AT902" i="104"/>
  <c r="AT903" i="104"/>
  <c r="AT904" i="104"/>
  <c r="AT905" i="104"/>
  <c r="AT906" i="104"/>
  <c r="AT907" i="104"/>
  <c r="AT908" i="104"/>
  <c r="AT909" i="104"/>
  <c r="AT910" i="104"/>
  <c r="AT911" i="104"/>
  <c r="AT912" i="104"/>
  <c r="AT913" i="104"/>
  <c r="AT914" i="104"/>
  <c r="AT915" i="104"/>
  <c r="AT916" i="104"/>
  <c r="AT917" i="104"/>
  <c r="AT918" i="104"/>
  <c r="AT919" i="104"/>
  <c r="AT920" i="104"/>
  <c r="AT921" i="104"/>
  <c r="AT922" i="104"/>
  <c r="AT923" i="104"/>
  <c r="AT924" i="104"/>
  <c r="AT925" i="104"/>
  <c r="AT926" i="104"/>
  <c r="AT927" i="104"/>
  <c r="AT928" i="104"/>
  <c r="AT929" i="104"/>
  <c r="AT930" i="104"/>
  <c r="AT931" i="104"/>
  <c r="AT932" i="104"/>
  <c r="AT933" i="104"/>
  <c r="AT934" i="104"/>
  <c r="AT935" i="104"/>
  <c r="AT936" i="104"/>
  <c r="AT937" i="104"/>
  <c r="AT938" i="104"/>
  <c r="AT939" i="104"/>
  <c r="AT940" i="104"/>
  <c r="AT941" i="104"/>
  <c r="AT942" i="104"/>
  <c r="AT943" i="104"/>
  <c r="AT944" i="104"/>
  <c r="AT945" i="104"/>
  <c r="AT946" i="104"/>
  <c r="AT947" i="104"/>
  <c r="AT948" i="104"/>
  <c r="AT949" i="104"/>
  <c r="AT950" i="104"/>
  <c r="AT951" i="104"/>
  <c r="AT952" i="104"/>
  <c r="AT953" i="104"/>
  <c r="AT954" i="104"/>
  <c r="AT955" i="104"/>
  <c r="AT956" i="104"/>
  <c r="AT957" i="104"/>
  <c r="AT958" i="104"/>
  <c r="AT959" i="104"/>
  <c r="AT960" i="104"/>
  <c r="AT961" i="104"/>
  <c r="AT962" i="104"/>
  <c r="AT963" i="104"/>
  <c r="AT964" i="104"/>
  <c r="AT965" i="104"/>
  <c r="AT966" i="104"/>
  <c r="AT967" i="104"/>
  <c r="AT968" i="104"/>
  <c r="AT969" i="104"/>
  <c r="AT970" i="104"/>
  <c r="AT971" i="104"/>
  <c r="AT972" i="104"/>
  <c r="AT973" i="104"/>
  <c r="AT974" i="104"/>
  <c r="AT975" i="104"/>
  <c r="AT976" i="104"/>
  <c r="AT977" i="104"/>
  <c r="AT978" i="104"/>
  <c r="AT979" i="104"/>
  <c r="AT980" i="104"/>
  <c r="AT981" i="104"/>
  <c r="AT982" i="104"/>
  <c r="AT983" i="104"/>
  <c r="AT984" i="104"/>
  <c r="AT985" i="104"/>
  <c r="AT986" i="104"/>
  <c r="AT987" i="104"/>
  <c r="AT988" i="104"/>
  <c r="AT989" i="104"/>
  <c r="AT990" i="104"/>
  <c r="AT991" i="104"/>
  <c r="AT992" i="104"/>
  <c r="AT993" i="104"/>
  <c r="AT994" i="104"/>
  <c r="AT995" i="104"/>
  <c r="AT996" i="104"/>
  <c r="AT997" i="104"/>
  <c r="AT998" i="104"/>
  <c r="AT999" i="104"/>
  <c r="AT1000" i="104"/>
  <c r="AT1001" i="104"/>
  <c r="AT1002" i="104"/>
  <c r="AT1003" i="104"/>
  <c r="AT1004" i="104"/>
  <c r="AT1005" i="104"/>
  <c r="AT1006" i="104"/>
  <c r="AT1007" i="104"/>
  <c r="AT1008" i="104"/>
  <c r="AT1009" i="104"/>
  <c r="AT1010" i="104"/>
  <c r="AT1011" i="104"/>
  <c r="AT1012" i="104"/>
  <c r="AT1013" i="104"/>
  <c r="AT1014" i="104"/>
  <c r="AT1015" i="104"/>
  <c r="AT1016" i="104"/>
  <c r="AT1017" i="104"/>
  <c r="AT1018" i="104"/>
  <c r="AT1019" i="104"/>
  <c r="AT1020" i="104"/>
  <c r="AT1021" i="104"/>
  <c r="AT1022" i="104"/>
  <c r="AT1023" i="104"/>
  <c r="AT1024" i="104"/>
  <c r="AT1025" i="104"/>
  <c r="AT1026" i="104"/>
  <c r="AT1027" i="104"/>
  <c r="AT1028" i="104"/>
  <c r="AT1029" i="104"/>
  <c r="AT1030" i="104"/>
  <c r="AT1031" i="104"/>
  <c r="AT1032" i="104"/>
  <c r="AT1033" i="104"/>
  <c r="AT1034" i="104"/>
  <c r="AT1035" i="104"/>
  <c r="AT1036" i="104"/>
  <c r="AT1037" i="104"/>
  <c r="AT1038" i="104"/>
  <c r="AT1039" i="104"/>
  <c r="AT1040" i="104"/>
  <c r="AT1041" i="104"/>
  <c r="AT1042" i="104"/>
  <c r="AT1043" i="104"/>
  <c r="AT1044" i="104"/>
  <c r="AT1045" i="104"/>
  <c r="AT1046" i="104"/>
  <c r="AT1047" i="104"/>
  <c r="AT1048" i="104"/>
  <c r="AT1049" i="104"/>
  <c r="AT1050" i="104"/>
  <c r="AT1051" i="104"/>
  <c r="AT1052" i="104"/>
  <c r="AT1053" i="104"/>
  <c r="AT1054" i="104"/>
  <c r="AT1055" i="104"/>
  <c r="AT1056" i="104"/>
  <c r="AT1057" i="104"/>
  <c r="AT1058" i="104"/>
  <c r="AT1059" i="104"/>
  <c r="AT1060" i="104"/>
  <c r="AT1061" i="104"/>
  <c r="AT1062" i="104"/>
  <c r="AT1063" i="104"/>
  <c r="AT1064" i="104"/>
  <c r="AT1065" i="104"/>
  <c r="AT1066" i="104"/>
  <c r="AT1067" i="104"/>
  <c r="AT1068" i="104"/>
  <c r="AT1069" i="104"/>
  <c r="AT1070" i="104"/>
  <c r="AT1071" i="104"/>
  <c r="AT1072" i="104"/>
  <c r="AT1073" i="104"/>
  <c r="AT1074" i="104"/>
  <c r="AT1075" i="104"/>
  <c r="AT1076" i="104"/>
  <c r="AT1077" i="104"/>
  <c r="AT1078" i="104"/>
  <c r="AT1079" i="104"/>
  <c r="AT1080" i="104"/>
  <c r="AT1081" i="104"/>
  <c r="AT1082" i="104"/>
  <c r="AT1083" i="104"/>
  <c r="AT1084" i="104"/>
  <c r="AT1085" i="104"/>
  <c r="AT1086" i="104"/>
  <c r="AT1087" i="104"/>
  <c r="AT1088" i="104"/>
  <c r="AT1089" i="104"/>
  <c r="AT1090" i="104"/>
  <c r="AT1091" i="104"/>
  <c r="AT1092" i="104"/>
  <c r="AT1093" i="104"/>
  <c r="AT1094" i="104"/>
  <c r="AT1095" i="104"/>
  <c r="AT1096" i="104"/>
  <c r="AT1097" i="104"/>
  <c r="AT1098" i="104"/>
  <c r="AT1099" i="104"/>
  <c r="AT1100" i="104"/>
  <c r="AT1101" i="104"/>
  <c r="AT1102" i="104"/>
  <c r="AT1103" i="104"/>
  <c r="AT1104" i="104"/>
  <c r="AT1105" i="104"/>
  <c r="AT1106" i="104"/>
  <c r="AT1107" i="104"/>
  <c r="AT1108" i="104"/>
  <c r="AT1109" i="104"/>
  <c r="AT1110" i="104"/>
  <c r="AT1111" i="104"/>
  <c r="AT1112" i="104"/>
  <c r="AT1113" i="104"/>
  <c r="AT1114" i="104"/>
  <c r="AT1115" i="104"/>
  <c r="AT1116" i="104"/>
  <c r="AT1117" i="104"/>
  <c r="AT1118" i="104"/>
  <c r="AT1119" i="104"/>
  <c r="AT1120" i="104"/>
  <c r="AT1121" i="104"/>
  <c r="AT1122" i="104"/>
  <c r="AT1123" i="104"/>
  <c r="AT1124" i="104"/>
  <c r="AT1125" i="104"/>
  <c r="AT1126" i="104"/>
  <c r="AT1127" i="104"/>
  <c r="AT1128" i="104"/>
  <c r="AT1129" i="104"/>
  <c r="AT1130" i="104"/>
  <c r="AT1131" i="104"/>
  <c r="AT1132" i="104"/>
  <c r="AT1133" i="104"/>
  <c r="AT1134" i="104"/>
  <c r="AT1135" i="104"/>
  <c r="AT1136" i="104"/>
  <c r="AT1137" i="104"/>
  <c r="AT1138" i="104"/>
  <c r="AT1139" i="104"/>
  <c r="AT1140" i="104"/>
  <c r="AT1141" i="104"/>
  <c r="AT1142" i="104"/>
  <c r="AT1143" i="104"/>
  <c r="AT1144" i="104"/>
  <c r="AT1145" i="104"/>
  <c r="AT1146" i="104"/>
  <c r="AT1147" i="104"/>
  <c r="AT1148" i="104"/>
  <c r="AT1149" i="104"/>
  <c r="AT1150" i="104"/>
  <c r="AT1151" i="104"/>
  <c r="AT1152" i="104"/>
  <c r="AT1153" i="104"/>
  <c r="AT1154" i="104"/>
  <c r="AT1155" i="104"/>
  <c r="AT1156" i="104"/>
  <c r="AT1157" i="104"/>
  <c r="AT1158" i="104"/>
  <c r="AT1159" i="104"/>
  <c r="AT1160" i="104"/>
  <c r="AT1161" i="104"/>
  <c r="AT1162" i="104"/>
  <c r="AT1163" i="104"/>
  <c r="AT1164" i="104"/>
  <c r="AT1165" i="104"/>
  <c r="AT1166" i="104"/>
  <c r="AT1167" i="104"/>
  <c r="AT1168" i="104"/>
  <c r="AT1169" i="104"/>
  <c r="AT1170" i="104"/>
  <c r="AT1171" i="104"/>
  <c r="AT1172" i="104"/>
  <c r="AT785" i="104"/>
  <c r="AT396" i="104"/>
  <c r="AT397" i="104"/>
  <c r="AT398" i="104"/>
  <c r="AT399" i="104"/>
  <c r="AT400" i="104"/>
  <c r="AT401" i="104"/>
  <c r="AT402" i="104"/>
  <c r="AT403" i="104"/>
  <c r="AT404" i="104"/>
  <c r="AT405" i="104"/>
  <c r="AT406" i="104"/>
  <c r="AT407" i="104"/>
  <c r="AT408" i="104"/>
  <c r="AT409" i="104"/>
  <c r="AT410" i="104"/>
  <c r="AT411" i="104"/>
  <c r="AT412" i="104"/>
  <c r="AT413" i="104"/>
  <c r="AT414" i="104"/>
  <c r="AT415" i="104"/>
  <c r="AT416" i="104"/>
  <c r="AT417" i="104"/>
  <c r="AT418" i="104"/>
  <c r="AT419" i="104"/>
  <c r="AT420" i="104"/>
  <c r="AT421" i="104"/>
  <c r="AT422" i="104"/>
  <c r="AT423" i="104"/>
  <c r="AT424" i="104"/>
  <c r="AT425" i="104"/>
  <c r="AT426" i="104"/>
  <c r="AT427" i="104"/>
  <c r="AT428" i="104"/>
  <c r="AT429" i="104"/>
  <c r="AT430" i="104"/>
  <c r="AT431" i="104"/>
  <c r="AT432" i="104"/>
  <c r="AT433" i="104"/>
  <c r="AT434" i="104"/>
  <c r="AT435" i="104"/>
  <c r="AT436" i="104"/>
  <c r="AT437" i="104"/>
  <c r="AT438" i="104"/>
  <c r="AT439" i="104"/>
  <c r="AT440" i="104"/>
  <c r="AT441" i="104"/>
  <c r="AT442" i="104"/>
  <c r="AT443" i="104"/>
  <c r="AT444" i="104"/>
  <c r="AT445" i="104"/>
  <c r="AT446" i="104"/>
  <c r="AT447" i="104"/>
  <c r="AT448" i="104"/>
  <c r="AT449" i="104"/>
  <c r="AT450" i="104"/>
  <c r="AT451" i="104"/>
  <c r="AT452" i="104"/>
  <c r="AT453" i="104"/>
  <c r="AT454" i="104"/>
  <c r="AT455" i="104"/>
  <c r="AT456" i="104"/>
  <c r="AT457" i="104"/>
  <c r="AT458" i="104"/>
  <c r="AT459" i="104"/>
  <c r="AT460" i="104"/>
  <c r="AT461" i="104"/>
  <c r="AT462" i="104"/>
  <c r="AT463" i="104"/>
  <c r="AT464" i="104"/>
  <c r="AT465" i="104"/>
  <c r="AT466" i="104"/>
  <c r="AT467" i="104"/>
  <c r="AT468" i="104"/>
  <c r="AT469" i="104"/>
  <c r="AT470" i="104"/>
  <c r="AT471" i="104"/>
  <c r="AT472" i="104"/>
  <c r="AT473" i="104"/>
  <c r="AT474" i="104"/>
  <c r="AT475" i="104"/>
  <c r="AT476" i="104"/>
  <c r="AT477" i="104"/>
  <c r="AT478" i="104"/>
  <c r="AT479" i="104"/>
  <c r="AT480" i="104"/>
  <c r="AT481" i="104"/>
  <c r="AT482" i="104"/>
  <c r="AT483" i="104"/>
  <c r="AT484" i="104"/>
  <c r="AT485" i="104"/>
  <c r="AT486" i="104"/>
  <c r="AT487" i="104"/>
  <c r="AT488" i="104"/>
  <c r="AT489" i="104"/>
  <c r="AT490" i="104"/>
  <c r="AT491" i="104"/>
  <c r="AT492" i="104"/>
  <c r="AT493" i="104"/>
  <c r="AT494" i="104"/>
  <c r="AT495" i="104"/>
  <c r="AT496" i="104"/>
  <c r="AT497" i="104"/>
  <c r="AT498" i="104"/>
  <c r="AT499" i="104"/>
  <c r="AT500" i="104"/>
  <c r="AT501" i="104"/>
  <c r="AT502" i="104"/>
  <c r="AT503" i="104"/>
  <c r="AT504" i="104"/>
  <c r="AT505" i="104"/>
  <c r="AT506" i="104"/>
  <c r="AT507" i="104"/>
  <c r="AT508" i="104"/>
  <c r="AT509" i="104"/>
  <c r="AT510" i="104"/>
  <c r="AT511" i="104"/>
  <c r="AT512" i="104"/>
  <c r="AT513" i="104"/>
  <c r="AT514" i="104"/>
  <c r="AT515" i="104"/>
  <c r="AT516" i="104"/>
  <c r="AT517" i="104"/>
  <c r="AT518" i="104"/>
  <c r="AT519" i="104"/>
  <c r="AT520" i="104"/>
  <c r="AT521" i="104"/>
  <c r="AT522" i="104"/>
  <c r="AT523" i="104"/>
  <c r="AT524" i="104"/>
  <c r="AT525" i="104"/>
  <c r="AT526" i="104"/>
  <c r="AT527" i="104"/>
  <c r="AT528" i="104"/>
  <c r="AT529" i="104"/>
  <c r="AT530" i="104"/>
  <c r="AT531" i="104"/>
  <c r="AT532" i="104"/>
  <c r="AT533" i="104"/>
  <c r="AT534" i="104"/>
  <c r="AT535" i="104"/>
  <c r="AT536" i="104"/>
  <c r="AT537" i="104"/>
  <c r="AT538" i="104"/>
  <c r="AT539" i="104"/>
  <c r="AT540" i="104"/>
  <c r="AT541" i="104"/>
  <c r="AT542" i="104"/>
  <c r="AT543" i="104"/>
  <c r="AT544" i="104"/>
  <c r="AT545" i="104"/>
  <c r="AT546" i="104"/>
  <c r="AT547" i="104"/>
  <c r="AT548" i="104"/>
  <c r="AT549" i="104"/>
  <c r="AT550" i="104"/>
  <c r="AT551" i="104"/>
  <c r="AT552" i="104"/>
  <c r="AT553" i="104"/>
  <c r="AT554" i="104"/>
  <c r="AT555" i="104"/>
  <c r="AT556" i="104"/>
  <c r="AT557" i="104"/>
  <c r="AT558" i="104"/>
  <c r="AT559" i="104"/>
  <c r="AT560" i="104"/>
  <c r="AT561" i="104"/>
  <c r="AT562" i="104"/>
  <c r="AT563" i="104"/>
  <c r="AT564" i="104"/>
  <c r="AT565" i="104"/>
  <c r="AT566" i="104"/>
  <c r="AT567" i="104"/>
  <c r="AT568" i="104"/>
  <c r="AT569" i="104"/>
  <c r="AT570" i="104"/>
  <c r="AT571" i="104"/>
  <c r="AT572" i="104"/>
  <c r="AT573" i="104"/>
  <c r="AT574" i="104"/>
  <c r="AT575" i="104"/>
  <c r="AT576" i="104"/>
  <c r="AT577" i="104"/>
  <c r="AT578" i="104"/>
  <c r="AT579" i="104"/>
  <c r="AT580" i="104"/>
  <c r="AT581" i="104"/>
  <c r="AT582" i="104"/>
  <c r="AT583" i="104"/>
  <c r="AT584" i="104"/>
  <c r="AT585" i="104"/>
  <c r="AT586" i="104"/>
  <c r="AT587" i="104"/>
  <c r="AT588" i="104"/>
  <c r="AT589" i="104"/>
  <c r="AT590" i="104"/>
  <c r="AT591" i="104"/>
  <c r="AT592" i="104"/>
  <c r="AT593" i="104"/>
  <c r="AT594" i="104"/>
  <c r="AT595" i="104"/>
  <c r="AT596" i="104"/>
  <c r="AT597" i="104"/>
  <c r="AT598" i="104"/>
  <c r="AT599" i="104"/>
  <c r="AT600" i="104"/>
  <c r="AT601" i="104"/>
  <c r="AT602" i="104"/>
  <c r="AT603" i="104"/>
  <c r="AT604" i="104"/>
  <c r="AT605" i="104"/>
  <c r="AT606" i="104"/>
  <c r="AT607" i="104"/>
  <c r="AT608" i="104"/>
  <c r="AT609" i="104"/>
  <c r="AT610" i="104"/>
  <c r="AT611" i="104"/>
  <c r="AT612" i="104"/>
  <c r="AT613" i="104"/>
  <c r="AT614" i="104"/>
  <c r="AT615" i="104"/>
  <c r="AT616" i="104"/>
  <c r="AT617" i="104"/>
  <c r="AT618" i="104"/>
  <c r="AT619" i="104"/>
  <c r="AT620" i="104"/>
  <c r="AT621" i="104"/>
  <c r="AT622" i="104"/>
  <c r="AT623" i="104"/>
  <c r="AT624" i="104"/>
  <c r="AT625" i="104"/>
  <c r="AT626" i="104"/>
  <c r="AT627" i="104"/>
  <c r="AT628" i="104"/>
  <c r="AT629" i="104"/>
  <c r="AT630" i="104"/>
  <c r="AT631" i="104"/>
  <c r="AT632" i="104"/>
  <c r="AT633" i="104"/>
  <c r="AT634" i="104"/>
  <c r="AT635" i="104"/>
  <c r="AT636" i="104"/>
  <c r="AT637" i="104"/>
  <c r="AT638" i="104"/>
  <c r="AT639" i="104"/>
  <c r="AT640" i="104"/>
  <c r="AT641" i="104"/>
  <c r="AT642" i="104"/>
  <c r="AT643" i="104"/>
  <c r="AT644" i="104"/>
  <c r="AT645" i="104"/>
  <c r="AT646" i="104"/>
  <c r="AT647" i="104"/>
  <c r="AT648" i="104"/>
  <c r="AT649" i="104"/>
  <c r="AT650" i="104"/>
  <c r="AT651" i="104"/>
  <c r="AT652" i="104"/>
  <c r="AT653" i="104"/>
  <c r="AT654" i="104"/>
  <c r="AT655" i="104"/>
  <c r="AT656" i="104"/>
  <c r="AT657" i="104"/>
  <c r="AT658" i="104"/>
  <c r="AT659" i="104"/>
  <c r="AT660" i="104"/>
  <c r="AT661" i="104"/>
  <c r="AT662" i="104"/>
  <c r="AT663" i="104"/>
  <c r="AT664" i="104"/>
  <c r="AT665" i="104"/>
  <c r="AT666" i="104"/>
  <c r="AT667" i="104"/>
  <c r="AT668" i="104"/>
  <c r="AT669" i="104"/>
  <c r="AT670" i="104"/>
  <c r="AT671" i="104"/>
  <c r="AT672" i="104"/>
  <c r="AT673" i="104"/>
  <c r="AT674" i="104"/>
  <c r="AT675" i="104"/>
  <c r="AT676" i="104"/>
  <c r="AT677" i="104"/>
  <c r="AT678" i="104"/>
  <c r="AT679" i="104"/>
  <c r="AT680" i="104"/>
  <c r="AT681" i="104"/>
  <c r="AT682" i="104"/>
  <c r="AT683" i="104"/>
  <c r="AT684" i="104"/>
  <c r="AT685" i="104"/>
  <c r="AT686" i="104"/>
  <c r="AT687" i="104"/>
  <c r="AT688" i="104"/>
  <c r="AT689" i="104"/>
  <c r="AT690" i="104"/>
  <c r="AT691" i="104"/>
  <c r="AT692" i="104"/>
  <c r="AT693" i="104"/>
  <c r="AT694" i="104"/>
  <c r="AT695" i="104"/>
  <c r="AT696" i="104"/>
  <c r="AT697" i="104"/>
  <c r="AT698" i="104"/>
  <c r="AT699" i="104"/>
  <c r="AT700" i="104"/>
  <c r="AT701" i="104"/>
  <c r="AT702" i="104"/>
  <c r="AT703" i="104"/>
  <c r="AT704" i="104"/>
  <c r="AT705" i="104"/>
  <c r="AT706" i="104"/>
  <c r="AT707" i="104"/>
  <c r="AT708" i="104"/>
  <c r="AT709" i="104"/>
  <c r="AT710" i="104"/>
  <c r="AT711" i="104"/>
  <c r="AT712" i="104"/>
  <c r="AT713" i="104"/>
  <c r="AT714" i="104"/>
  <c r="AT715" i="104"/>
  <c r="AT716" i="104"/>
  <c r="AT717" i="104"/>
  <c r="AT718" i="104"/>
  <c r="AT719" i="104"/>
  <c r="AT720" i="104"/>
  <c r="AT721" i="104"/>
  <c r="AT722" i="104"/>
  <c r="AT723" i="104"/>
  <c r="AT724" i="104"/>
  <c r="AT725" i="104"/>
  <c r="AT726" i="104"/>
  <c r="AT727" i="104"/>
  <c r="AT728" i="104"/>
  <c r="AT729" i="104"/>
  <c r="AT730" i="104"/>
  <c r="AT731" i="104"/>
  <c r="AT732" i="104"/>
  <c r="AT733" i="104"/>
  <c r="AT734" i="104"/>
  <c r="AT735" i="104"/>
  <c r="AT736" i="104"/>
  <c r="AT737" i="104"/>
  <c r="AT738" i="104"/>
  <c r="AT739" i="104"/>
  <c r="AT740" i="104"/>
  <c r="AT741" i="104"/>
  <c r="AT742" i="104"/>
  <c r="AT743" i="104"/>
  <c r="AT744" i="104"/>
  <c r="AT745" i="104"/>
  <c r="AT746" i="104"/>
  <c r="AT747" i="104"/>
  <c r="AT748" i="104"/>
  <c r="AT749" i="104"/>
  <c r="AT750" i="104"/>
  <c r="AT751" i="104"/>
  <c r="AT752" i="104"/>
  <c r="AT753" i="104"/>
  <c r="AT754" i="104"/>
  <c r="AT755" i="104"/>
  <c r="AT756" i="104"/>
  <c r="AT757" i="104"/>
  <c r="AT758" i="104"/>
  <c r="AT759" i="104"/>
  <c r="AT760" i="104"/>
  <c r="AT761" i="104"/>
  <c r="AT762" i="104"/>
  <c r="AT763" i="104"/>
  <c r="AT764" i="104"/>
  <c r="AT765" i="104"/>
  <c r="AT766" i="104"/>
  <c r="AT767" i="104"/>
  <c r="AT768" i="104"/>
  <c r="AT769" i="104"/>
  <c r="AT770" i="104"/>
  <c r="AT771" i="104"/>
  <c r="AT772" i="104"/>
  <c r="AT773" i="104"/>
  <c r="AT774" i="104"/>
  <c r="AT775" i="104"/>
  <c r="AT776" i="104"/>
  <c r="AT777" i="104"/>
  <c r="AT778" i="104"/>
  <c r="AT779" i="104"/>
  <c r="AT780" i="104"/>
  <c r="AT781" i="104"/>
  <c r="AT782" i="104"/>
  <c r="AT395" i="104"/>
  <c r="BC389" i="104"/>
  <c r="BC390" i="104"/>
  <c r="BC391" i="104"/>
  <c r="BC392" i="104"/>
  <c r="BC251" i="104"/>
  <c r="BC252" i="104"/>
  <c r="BC253" i="104"/>
  <c r="BC254" i="104"/>
  <c r="BC255" i="104"/>
  <c r="BC256" i="104"/>
  <c r="BC257" i="104"/>
  <c r="BC258" i="104"/>
  <c r="BC259" i="104"/>
  <c r="BC260" i="104"/>
  <c r="BC261" i="104"/>
  <c r="BC262" i="104"/>
  <c r="BC263" i="104"/>
  <c r="BC264" i="104"/>
  <c r="BC265" i="104"/>
  <c r="BC266" i="104"/>
  <c r="BC267" i="104"/>
  <c r="BC268" i="104"/>
  <c r="BC269" i="104"/>
  <c r="BC270" i="104"/>
  <c r="BC271" i="104"/>
  <c r="BC272" i="104"/>
  <c r="BC273" i="104"/>
  <c r="BC274" i="104"/>
  <c r="BC275" i="104"/>
  <c r="BC276" i="104"/>
  <c r="BC277" i="104"/>
  <c r="BC278" i="104"/>
  <c r="BC279" i="104"/>
  <c r="BC280" i="104"/>
  <c r="BC281" i="104"/>
  <c r="BC282" i="104"/>
  <c r="BC283" i="104"/>
  <c r="BC284" i="104"/>
  <c r="BC285" i="104"/>
  <c r="BC286" i="104"/>
  <c r="BC287" i="104"/>
  <c r="BC288" i="104"/>
  <c r="BC289" i="104"/>
  <c r="BC290" i="104"/>
  <c r="BC291" i="104"/>
  <c r="BC292" i="104"/>
  <c r="BC293" i="104"/>
  <c r="BC294" i="104"/>
  <c r="BC295" i="104"/>
  <c r="BC296" i="104"/>
  <c r="BC297" i="104"/>
  <c r="BC298" i="104"/>
  <c r="BC299" i="104"/>
  <c r="BC300" i="104"/>
  <c r="BC301" i="104"/>
  <c r="BC302" i="104"/>
  <c r="BC303" i="104"/>
  <c r="BC304" i="104"/>
  <c r="BC305" i="104"/>
  <c r="BC306" i="104"/>
  <c r="BC307" i="104"/>
  <c r="BC308" i="104"/>
  <c r="BC309" i="104"/>
  <c r="BC310" i="104"/>
  <c r="BC311" i="104"/>
  <c r="BC312" i="104"/>
  <c r="BC313" i="104"/>
  <c r="BC314" i="104"/>
  <c r="BC315" i="104"/>
  <c r="BC316" i="104"/>
  <c r="BC317" i="104"/>
  <c r="BC318" i="104"/>
  <c r="BC319" i="104"/>
  <c r="BC320" i="104"/>
  <c r="BC321" i="104"/>
  <c r="BC322" i="104"/>
  <c r="BC323" i="104"/>
  <c r="BC324" i="104"/>
  <c r="BC325" i="104"/>
  <c r="BC326" i="104"/>
  <c r="BC327" i="104"/>
  <c r="BC328" i="104"/>
  <c r="BC329" i="104"/>
  <c r="BC330" i="104"/>
  <c r="BC331" i="104"/>
  <c r="BC332" i="104"/>
  <c r="BC333" i="104"/>
  <c r="BC334" i="104"/>
  <c r="BC335" i="104"/>
  <c r="BC336" i="104"/>
  <c r="BC337" i="104"/>
  <c r="BC338" i="104"/>
  <c r="BC339" i="104"/>
  <c r="BC340" i="104"/>
  <c r="BC341" i="104"/>
  <c r="BC342" i="104"/>
  <c r="BC343" i="104"/>
  <c r="BC344" i="104"/>
  <c r="BC345" i="104"/>
  <c r="BC346" i="104"/>
  <c r="BC347" i="104"/>
  <c r="BC348" i="104"/>
  <c r="BC349" i="104"/>
  <c r="BC350" i="104"/>
  <c r="BC351" i="104"/>
  <c r="BC352" i="104"/>
  <c r="BC353" i="104"/>
  <c r="BC354" i="104"/>
  <c r="BC355" i="104"/>
  <c r="BC356" i="104"/>
  <c r="BC357" i="104"/>
  <c r="BC358" i="104"/>
  <c r="BC359" i="104"/>
  <c r="BC360" i="104"/>
  <c r="BC361" i="104"/>
  <c r="BC362" i="104"/>
  <c r="BC363" i="104"/>
  <c r="BC364" i="104"/>
  <c r="BC365" i="104"/>
  <c r="BC366" i="104"/>
  <c r="BC367" i="104"/>
  <c r="BC368" i="104"/>
  <c r="BC369" i="104"/>
  <c r="BC370" i="104"/>
  <c r="BC371" i="104"/>
  <c r="BC372" i="104"/>
  <c r="BC373" i="104"/>
  <c r="BC374" i="104"/>
  <c r="BC375" i="104"/>
  <c r="BC376" i="104"/>
  <c r="BC377" i="104"/>
  <c r="BC378" i="104"/>
  <c r="BC379" i="104"/>
  <c r="BC380" i="104"/>
  <c r="BC381" i="104"/>
  <c r="BC382" i="104"/>
  <c r="BC383" i="104"/>
  <c r="BC384" i="104"/>
  <c r="BC385" i="104"/>
  <c r="BC386" i="104"/>
  <c r="BC387" i="104"/>
  <c r="BC388" i="104"/>
  <c r="BC242" i="104"/>
  <c r="BC243" i="104"/>
  <c r="BC244" i="104"/>
  <c r="BC245" i="104"/>
  <c r="BC246" i="104"/>
  <c r="BC247" i="104"/>
  <c r="BC248" i="104"/>
  <c r="BC249" i="104"/>
  <c r="BC250" i="104"/>
  <c r="BC241" i="104"/>
  <c r="BC6" i="104"/>
  <c r="BC7" i="104"/>
  <c r="BC8" i="104"/>
  <c r="BC9" i="104"/>
  <c r="BC10" i="104"/>
  <c r="BC11" i="104"/>
  <c r="BC12" i="104"/>
  <c r="BC13" i="104"/>
  <c r="BC14" i="104"/>
  <c r="BC15" i="104"/>
  <c r="BC16" i="104"/>
  <c r="BC17" i="104"/>
  <c r="BC18" i="104"/>
  <c r="BC19" i="104"/>
  <c r="BC20" i="104"/>
  <c r="BC21" i="104"/>
  <c r="BC22" i="104"/>
  <c r="BC23" i="104"/>
  <c r="BC24" i="104"/>
  <c r="BC25" i="104"/>
  <c r="BC26" i="104"/>
  <c r="BC27" i="104"/>
  <c r="BC28" i="104"/>
  <c r="BC29" i="104"/>
  <c r="BC30" i="104"/>
  <c r="BC31" i="104"/>
  <c r="BC32" i="104"/>
  <c r="BC33" i="104"/>
  <c r="BC34" i="104"/>
  <c r="BC35" i="104"/>
  <c r="BC36" i="104"/>
  <c r="BC37" i="104"/>
  <c r="BC38" i="104"/>
  <c r="BC39" i="104"/>
  <c r="BC40" i="104"/>
  <c r="BC41" i="104"/>
  <c r="BC42" i="104"/>
  <c r="BC43" i="104"/>
  <c r="BC44" i="104"/>
  <c r="BC45" i="104"/>
  <c r="BC46" i="104"/>
  <c r="BC47" i="104"/>
  <c r="BC48" i="104"/>
  <c r="BC49" i="104"/>
  <c r="BC50" i="104"/>
  <c r="BC51" i="104"/>
  <c r="BC52" i="104"/>
  <c r="BC53" i="104"/>
  <c r="BC54" i="104"/>
  <c r="BC55" i="104"/>
  <c r="BC56" i="104"/>
  <c r="BC57" i="104"/>
  <c r="BC58" i="104"/>
  <c r="BC59" i="104"/>
  <c r="BC60" i="104"/>
  <c r="BC61" i="104"/>
  <c r="BC62" i="104"/>
  <c r="BC63" i="104"/>
  <c r="BC64" i="104"/>
  <c r="BC65" i="104"/>
  <c r="BC66" i="104"/>
  <c r="BC67" i="104"/>
  <c r="BC68" i="104"/>
  <c r="BC69" i="104"/>
  <c r="BC70" i="104"/>
  <c r="BC71" i="104"/>
  <c r="BC72" i="104"/>
  <c r="BC73" i="104"/>
  <c r="BC74" i="104"/>
  <c r="BC75" i="104"/>
  <c r="BC76" i="104"/>
  <c r="BC77" i="104"/>
  <c r="BC78" i="104"/>
  <c r="BC79" i="104"/>
  <c r="BC80" i="104"/>
  <c r="BC81" i="104"/>
  <c r="BC82" i="104"/>
  <c r="BC83" i="104"/>
  <c r="BC84" i="104"/>
  <c r="BC85" i="104"/>
  <c r="BC86" i="104"/>
  <c r="BC87" i="104"/>
  <c r="BC88" i="104"/>
  <c r="BC89" i="104"/>
  <c r="BC90" i="104"/>
  <c r="BC91" i="104"/>
  <c r="BC92" i="104"/>
  <c r="BC93" i="104"/>
  <c r="BC94" i="104"/>
  <c r="BC95" i="104"/>
  <c r="BC96" i="104"/>
  <c r="BC97" i="104"/>
  <c r="BC98" i="104"/>
  <c r="BC99" i="104"/>
  <c r="BC100" i="104"/>
  <c r="BC101" i="104"/>
  <c r="BC102" i="104"/>
  <c r="BC103" i="104"/>
  <c r="BC104" i="104"/>
  <c r="BC105" i="104"/>
  <c r="BC106" i="104"/>
  <c r="BC107" i="104"/>
  <c r="BC108" i="104"/>
  <c r="BC109" i="104"/>
  <c r="BC110" i="104"/>
  <c r="BC111" i="104"/>
  <c r="BC112" i="104"/>
  <c r="BC113" i="104"/>
  <c r="BC114" i="104"/>
  <c r="BC115" i="104"/>
  <c r="BC116" i="104"/>
  <c r="BC117" i="104"/>
  <c r="BC118" i="104"/>
  <c r="BC119" i="104"/>
  <c r="BC120" i="104"/>
  <c r="BC121" i="104"/>
  <c r="BC122" i="104"/>
  <c r="BC123" i="104"/>
  <c r="BC124" i="104"/>
  <c r="BC125" i="104"/>
  <c r="BC126" i="104"/>
  <c r="BC127" i="104"/>
  <c r="BC128" i="104"/>
  <c r="BC129" i="104"/>
  <c r="BC130" i="104"/>
  <c r="BC131" i="104"/>
  <c r="BC132" i="104"/>
  <c r="BC133" i="104"/>
  <c r="BC134" i="104"/>
  <c r="BC135" i="104"/>
  <c r="BC136" i="104"/>
  <c r="BC137" i="104"/>
  <c r="BC138" i="104"/>
  <c r="BC139" i="104"/>
  <c r="BC140" i="104"/>
  <c r="BC141" i="104"/>
  <c r="BC142" i="104"/>
  <c r="BC143" i="104"/>
  <c r="BC144" i="104"/>
  <c r="BC145" i="104"/>
  <c r="BC146" i="104"/>
  <c r="BC147" i="104"/>
  <c r="BC148" i="104"/>
  <c r="BC149" i="104"/>
  <c r="BC150" i="104"/>
  <c r="BC151" i="104"/>
  <c r="BC152" i="104"/>
  <c r="BC153" i="104"/>
  <c r="BC154" i="104"/>
  <c r="BC155" i="104"/>
  <c r="BC156" i="104"/>
  <c r="BC157" i="104"/>
  <c r="BC158" i="104"/>
  <c r="BC159" i="104"/>
  <c r="BC160" i="104"/>
  <c r="BC161" i="104"/>
  <c r="BC162" i="104"/>
  <c r="BC163" i="104"/>
  <c r="BC164" i="104"/>
  <c r="BC165" i="104"/>
  <c r="BC166" i="104"/>
  <c r="BC167" i="104"/>
  <c r="BC168" i="104"/>
  <c r="BC169" i="104"/>
  <c r="BC170" i="104"/>
  <c r="BC171" i="104"/>
  <c r="BC172" i="104"/>
  <c r="BC173" i="104"/>
  <c r="BC174" i="104"/>
  <c r="BC175" i="104"/>
  <c r="BC176" i="104"/>
  <c r="BC177" i="104"/>
  <c r="BC178" i="104"/>
  <c r="BC179" i="104"/>
  <c r="BC180" i="104"/>
  <c r="BC181" i="104"/>
  <c r="BC182" i="104"/>
  <c r="BC183" i="104"/>
  <c r="BC184" i="104"/>
  <c r="BC185" i="104"/>
  <c r="BC186" i="104"/>
  <c r="BC187" i="104"/>
  <c r="BC188" i="104"/>
  <c r="BC189" i="104"/>
  <c r="BC190" i="104"/>
  <c r="BC191" i="104"/>
  <c r="BC192" i="104"/>
  <c r="BC193" i="104"/>
  <c r="BC194" i="104"/>
  <c r="BC195" i="104"/>
  <c r="BC196" i="104"/>
  <c r="BC197" i="104"/>
  <c r="BC198" i="104"/>
  <c r="BC199" i="104"/>
  <c r="BC200" i="104"/>
  <c r="BC201" i="104"/>
  <c r="BC202" i="104"/>
  <c r="BC203" i="104"/>
  <c r="BC204" i="104"/>
  <c r="BC205" i="104"/>
  <c r="BC206" i="104"/>
  <c r="BC207" i="104"/>
  <c r="BC208" i="104"/>
  <c r="BC209" i="104"/>
  <c r="BC210" i="104"/>
  <c r="BC211" i="104"/>
  <c r="BC212" i="104"/>
  <c r="BC213" i="104"/>
  <c r="BC214" i="104"/>
  <c r="BC215" i="104"/>
  <c r="BC216" i="104"/>
  <c r="BC217" i="104"/>
  <c r="BC218" i="104"/>
  <c r="BC219" i="104"/>
  <c r="BC220" i="104"/>
  <c r="BC221" i="104"/>
  <c r="BC222" i="104"/>
  <c r="BC223" i="104"/>
  <c r="BC224" i="104"/>
  <c r="BC225" i="104"/>
  <c r="BC226" i="104"/>
  <c r="BC227" i="104"/>
  <c r="BC228" i="104"/>
  <c r="BC229" i="104"/>
  <c r="BC230" i="104"/>
  <c r="BC231" i="104"/>
  <c r="BC232" i="104"/>
  <c r="BC233" i="104"/>
  <c r="BC234" i="104"/>
  <c r="BC235" i="104"/>
  <c r="BC236" i="104"/>
  <c r="BC237" i="104"/>
  <c r="BC238" i="104"/>
  <c r="BC239" i="104"/>
  <c r="BC240" i="104"/>
  <c r="BC5" i="104"/>
  <c r="K48" i="101"/>
  <c r="E374" i="103"/>
  <c r="M17" i="101"/>
  <c r="N3" i="99"/>
  <c r="M3" i="99"/>
  <c r="J3" i="99"/>
  <c r="I3" i="99"/>
  <c r="F3" i="99"/>
  <c r="E3" i="99"/>
  <c r="AZ8" i="96" l="1"/>
  <c r="BA4" i="96"/>
  <c r="M29" i="96"/>
  <c r="M59" i="96"/>
  <c r="M21" i="97"/>
  <c r="M81" i="97" s="1"/>
  <c r="M80" i="97"/>
  <c r="Y50" i="97"/>
  <c r="Y53" i="97"/>
  <c r="M83" i="97"/>
  <c r="M60" i="97"/>
  <c r="M87" i="97"/>
  <c r="M28" i="97"/>
  <c r="M29" i="97" s="1"/>
  <c r="M59" i="97"/>
  <c r="M88" i="97"/>
  <c r="O4" i="105"/>
  <c r="O5" i="105"/>
  <c r="O6" i="105"/>
  <c r="O7" i="105"/>
  <c r="O8" i="105"/>
  <c r="O9" i="105"/>
  <c r="O10" i="105"/>
  <c r="O11" i="105"/>
  <c r="O12" i="105"/>
  <c r="O13" i="105"/>
  <c r="O14" i="105"/>
  <c r="O15" i="105"/>
  <c r="O16" i="105"/>
  <c r="O17" i="105"/>
  <c r="O18" i="105"/>
  <c r="O19" i="105"/>
  <c r="O20" i="105"/>
  <c r="O21" i="105"/>
  <c r="O22" i="105"/>
  <c r="O23" i="105"/>
  <c r="O24" i="105"/>
  <c r="O25" i="105"/>
  <c r="O26" i="105"/>
  <c r="O27" i="105"/>
  <c r="O28" i="105"/>
  <c r="O29" i="105"/>
  <c r="O30" i="105"/>
  <c r="O31" i="105"/>
  <c r="O32" i="105"/>
  <c r="O33" i="105"/>
  <c r="O34" i="105"/>
  <c r="O35" i="105"/>
  <c r="O36" i="105"/>
  <c r="O37" i="105"/>
  <c r="O38" i="105"/>
  <c r="O39" i="105"/>
  <c r="O40" i="105"/>
  <c r="O41" i="105"/>
  <c r="O42" i="105"/>
  <c r="O43" i="105"/>
  <c r="O44" i="105"/>
  <c r="O45" i="105"/>
  <c r="O46" i="105"/>
  <c r="O47" i="105"/>
  <c r="O48" i="105"/>
  <c r="O49" i="105"/>
  <c r="O50" i="105"/>
  <c r="O51" i="105"/>
  <c r="O52" i="105"/>
  <c r="O53" i="105"/>
  <c r="O54" i="105"/>
  <c r="O55" i="105"/>
  <c r="O56" i="105"/>
  <c r="O57" i="105"/>
  <c r="O58" i="105"/>
  <c r="O59" i="105"/>
  <c r="O60" i="105"/>
  <c r="O61" i="105"/>
  <c r="O62" i="105"/>
  <c r="O63" i="105"/>
  <c r="O64" i="105"/>
  <c r="O65" i="105"/>
  <c r="O66" i="105"/>
  <c r="O67" i="105"/>
  <c r="O68" i="105"/>
  <c r="O69" i="105"/>
  <c r="O70" i="105"/>
  <c r="O71" i="105"/>
  <c r="O72" i="105"/>
  <c r="O73" i="105"/>
  <c r="O74" i="105"/>
  <c r="O75" i="105"/>
  <c r="O76" i="105"/>
  <c r="O77" i="105"/>
  <c r="O78" i="105"/>
  <c r="O79" i="105"/>
  <c r="O80" i="105"/>
  <c r="O81" i="105"/>
  <c r="O82" i="105"/>
  <c r="O83" i="105"/>
  <c r="O84" i="105"/>
  <c r="O85" i="105"/>
  <c r="O86" i="105"/>
  <c r="O87" i="105"/>
  <c r="O88" i="105"/>
  <c r="O89" i="105"/>
  <c r="O90" i="105"/>
  <c r="O91" i="105"/>
  <c r="O92" i="105"/>
  <c r="O93" i="105"/>
  <c r="O94" i="105"/>
  <c r="O95" i="105"/>
  <c r="O96" i="105"/>
  <c r="O97" i="105"/>
  <c r="O98" i="105"/>
  <c r="O99" i="105"/>
  <c r="O100" i="105"/>
  <c r="O101" i="105"/>
  <c r="O102" i="105"/>
  <c r="O103" i="105"/>
  <c r="O104" i="105"/>
  <c r="O105" i="105"/>
  <c r="O106" i="105"/>
  <c r="O107" i="105"/>
  <c r="O108" i="105"/>
  <c r="O109" i="105"/>
  <c r="O110" i="105"/>
  <c r="O111" i="105"/>
  <c r="O112" i="105"/>
  <c r="O113" i="105"/>
  <c r="O114" i="105"/>
  <c r="O115" i="105"/>
  <c r="O116" i="105"/>
  <c r="O117" i="105"/>
  <c r="O118" i="105"/>
  <c r="O119" i="105"/>
  <c r="O120" i="105"/>
  <c r="O121" i="105"/>
  <c r="O122" i="105"/>
  <c r="O123" i="105"/>
  <c r="O124" i="105"/>
  <c r="O125" i="105"/>
  <c r="O126" i="105"/>
  <c r="O127" i="105"/>
  <c r="O128" i="105"/>
  <c r="O129" i="105"/>
  <c r="O130" i="105"/>
  <c r="O131" i="105"/>
  <c r="O132" i="105"/>
  <c r="O133" i="105"/>
  <c r="O134" i="105"/>
  <c r="O135" i="105"/>
  <c r="O136" i="105"/>
  <c r="O137" i="105"/>
  <c r="O138" i="105"/>
  <c r="O139" i="105"/>
  <c r="O140" i="105"/>
  <c r="O141" i="105"/>
  <c r="O142" i="105"/>
  <c r="O143" i="105"/>
  <c r="O144" i="105"/>
  <c r="O145" i="105"/>
  <c r="O146" i="105"/>
  <c r="O147" i="105"/>
  <c r="O148" i="105"/>
  <c r="O149" i="105"/>
  <c r="O150" i="105"/>
  <c r="O151" i="105"/>
  <c r="O152" i="105"/>
  <c r="O153" i="105"/>
  <c r="O154" i="105"/>
  <c r="O155" i="105"/>
  <c r="O156" i="105"/>
  <c r="O157" i="105"/>
  <c r="O158" i="105"/>
  <c r="O159" i="105"/>
  <c r="O160" i="105"/>
  <c r="O161" i="105"/>
  <c r="O162" i="105"/>
  <c r="O163" i="105"/>
  <c r="O164" i="105"/>
  <c r="O165" i="105"/>
  <c r="O166" i="105"/>
  <c r="O167" i="105"/>
  <c r="O168" i="105"/>
  <c r="O169" i="105"/>
  <c r="O170" i="105"/>
  <c r="O171" i="105"/>
  <c r="O172" i="105"/>
  <c r="O173" i="105"/>
  <c r="O174" i="105"/>
  <c r="O175" i="105"/>
  <c r="O176" i="105"/>
  <c r="O177" i="105"/>
  <c r="O178" i="105"/>
  <c r="O179" i="105"/>
  <c r="O180" i="105"/>
  <c r="O181" i="105"/>
  <c r="O182" i="105"/>
  <c r="O183" i="105"/>
  <c r="O184" i="105"/>
  <c r="O185" i="105"/>
  <c r="O186" i="105"/>
  <c r="O187" i="105"/>
  <c r="O188" i="105"/>
  <c r="O189" i="105"/>
  <c r="O190" i="105"/>
  <c r="O191" i="105"/>
  <c r="O192" i="105"/>
  <c r="O193" i="105"/>
  <c r="O194" i="105"/>
  <c r="O195" i="105"/>
  <c r="O196" i="105"/>
  <c r="O197" i="105"/>
  <c r="O198" i="105"/>
  <c r="O199" i="105"/>
  <c r="O200" i="105"/>
  <c r="O201" i="105"/>
  <c r="O202" i="105"/>
  <c r="O203" i="105"/>
  <c r="O204" i="105"/>
  <c r="O205" i="105"/>
  <c r="O206" i="105"/>
  <c r="O207" i="105"/>
  <c r="O208" i="105"/>
  <c r="O209" i="105"/>
  <c r="O210" i="105"/>
  <c r="O211" i="105"/>
  <c r="O212" i="105"/>
  <c r="O213" i="105"/>
  <c r="O214" i="105"/>
  <c r="O215" i="105"/>
  <c r="O216" i="105"/>
  <c r="O217" i="105"/>
  <c r="O218" i="105"/>
  <c r="O219" i="105"/>
  <c r="O220" i="105"/>
  <c r="O221" i="105"/>
  <c r="O222" i="105"/>
  <c r="O223" i="105"/>
  <c r="O224" i="105"/>
  <c r="O225" i="105"/>
  <c r="O226" i="105"/>
  <c r="O227" i="105"/>
  <c r="O228" i="105"/>
  <c r="O229" i="105"/>
  <c r="O230" i="105"/>
  <c r="O231" i="105"/>
  <c r="O232" i="105"/>
  <c r="O233" i="105"/>
  <c r="O234" i="105"/>
  <c r="O235" i="105"/>
  <c r="O236" i="105"/>
  <c r="O237" i="105"/>
  <c r="O238" i="105"/>
  <c r="O239" i="105"/>
  <c r="O240" i="105"/>
  <c r="O241" i="105"/>
  <c r="O242" i="105"/>
  <c r="O243" i="105"/>
  <c r="O244" i="105"/>
  <c r="O245" i="105"/>
  <c r="O246" i="105"/>
  <c r="O247" i="105"/>
  <c r="O248" i="105"/>
  <c r="O249" i="105"/>
  <c r="O250" i="105"/>
  <c r="O251" i="105"/>
  <c r="O252" i="105"/>
  <c r="O253" i="105"/>
  <c r="O254" i="105"/>
  <c r="O255" i="105"/>
  <c r="O256" i="105"/>
  <c r="O257" i="105"/>
  <c r="O258" i="105"/>
  <c r="O259" i="105"/>
  <c r="O260" i="105"/>
  <c r="O261" i="105"/>
  <c r="O262" i="105"/>
  <c r="O263" i="105"/>
  <c r="O264" i="105"/>
  <c r="O265" i="105"/>
  <c r="O266" i="105"/>
  <c r="O267" i="105"/>
  <c r="O268" i="105"/>
  <c r="O269" i="105"/>
  <c r="O270" i="105"/>
  <c r="O271" i="105"/>
  <c r="O272" i="105"/>
  <c r="O273" i="105"/>
  <c r="O274" i="105"/>
  <c r="O275" i="105"/>
  <c r="O276" i="105"/>
  <c r="O277" i="105"/>
  <c r="O278" i="105"/>
  <c r="O279" i="105"/>
  <c r="O280" i="105"/>
  <c r="O281" i="105"/>
  <c r="O282" i="105"/>
  <c r="O283" i="105"/>
  <c r="O284" i="105"/>
  <c r="O285" i="105"/>
  <c r="O286" i="105"/>
  <c r="O287" i="105"/>
  <c r="O288" i="105"/>
  <c r="O289" i="105"/>
  <c r="O290" i="105"/>
  <c r="O291" i="105"/>
  <c r="O292" i="105"/>
  <c r="O293" i="105"/>
  <c r="O294" i="105"/>
  <c r="O295" i="105"/>
  <c r="O296" i="105"/>
  <c r="O297" i="105"/>
  <c r="O298" i="105"/>
  <c r="O299" i="105"/>
  <c r="O300" i="105"/>
  <c r="O301" i="105"/>
  <c r="O302" i="105"/>
  <c r="O303" i="105"/>
  <c r="O304" i="105"/>
  <c r="O305" i="105"/>
  <c r="O306" i="105"/>
  <c r="O307" i="105"/>
  <c r="O308" i="105"/>
  <c r="O309" i="105"/>
  <c r="O310" i="105"/>
  <c r="O311" i="105"/>
  <c r="O312" i="105"/>
  <c r="O313" i="105"/>
  <c r="O314" i="105"/>
  <c r="O315" i="105"/>
  <c r="O316" i="105"/>
  <c r="O317" i="105"/>
  <c r="O318" i="105"/>
  <c r="O319" i="105"/>
  <c r="O320" i="105"/>
  <c r="O321" i="105"/>
  <c r="O322" i="105"/>
  <c r="O323" i="105"/>
  <c r="O324" i="105"/>
  <c r="O325" i="105"/>
  <c r="O326" i="105"/>
  <c r="O327" i="105"/>
  <c r="O328" i="105"/>
  <c r="O329" i="105"/>
  <c r="O330" i="105"/>
  <c r="O331" i="105"/>
  <c r="O332" i="105"/>
  <c r="O333" i="105"/>
  <c r="O334" i="105"/>
  <c r="O335" i="105"/>
  <c r="O336" i="105"/>
  <c r="O337" i="105"/>
  <c r="O338" i="105"/>
  <c r="O339" i="105"/>
  <c r="O340" i="105"/>
  <c r="O341" i="105"/>
  <c r="O342" i="105"/>
  <c r="O343" i="105"/>
  <c r="O344" i="105"/>
  <c r="O345" i="105"/>
  <c r="O346" i="105"/>
  <c r="O347" i="105"/>
  <c r="O348" i="105"/>
  <c r="O349" i="105"/>
  <c r="O350" i="105"/>
  <c r="O351" i="105"/>
  <c r="O352" i="105"/>
  <c r="O353" i="105"/>
  <c r="O354" i="105"/>
  <c r="O355" i="105"/>
  <c r="O356" i="105"/>
  <c r="O357" i="105"/>
  <c r="O358" i="105"/>
  <c r="O359" i="105"/>
  <c r="O360" i="105"/>
  <c r="O361" i="105"/>
  <c r="O362" i="105"/>
  <c r="O363" i="105"/>
  <c r="O364" i="105"/>
  <c r="O365" i="105"/>
  <c r="O366" i="105"/>
  <c r="O367" i="105"/>
  <c r="O368" i="105"/>
  <c r="O369" i="105"/>
  <c r="O370" i="105"/>
  <c r="O371" i="105"/>
  <c r="O372" i="105"/>
  <c r="O373" i="105"/>
  <c r="O374" i="105"/>
  <c r="O375" i="105"/>
  <c r="O376" i="105"/>
  <c r="O377" i="105"/>
  <c r="O378" i="105"/>
  <c r="O379" i="105"/>
  <c r="O380" i="105"/>
  <c r="O381" i="105"/>
  <c r="O382" i="105"/>
  <c r="O383" i="105"/>
  <c r="O384" i="105"/>
  <c r="O385" i="105"/>
  <c r="O386" i="105"/>
  <c r="O387" i="105"/>
  <c r="O388" i="105"/>
  <c r="O389" i="105"/>
  <c r="O390" i="105"/>
  <c r="O3" i="105"/>
  <c r="AR1176" i="104"/>
  <c r="AS1176" i="104"/>
  <c r="AR1177" i="104"/>
  <c r="AS1177" i="104"/>
  <c r="AR1178" i="104"/>
  <c r="AS1178" i="104"/>
  <c r="AR1179" i="104"/>
  <c r="AS1179" i="104"/>
  <c r="AR1180" i="104"/>
  <c r="AS1180" i="104"/>
  <c r="AR1181" i="104"/>
  <c r="AS1181" i="104"/>
  <c r="AR1182" i="104"/>
  <c r="AS1182" i="104"/>
  <c r="AR1183" i="104"/>
  <c r="AS1183" i="104"/>
  <c r="AR1184" i="104"/>
  <c r="AS1184" i="104"/>
  <c r="AR1185" i="104"/>
  <c r="AS1185" i="104"/>
  <c r="AR1186" i="104"/>
  <c r="AS1186" i="104"/>
  <c r="AR1187" i="104"/>
  <c r="AS1187" i="104"/>
  <c r="AR1188" i="104"/>
  <c r="AS1188" i="104"/>
  <c r="AR1189" i="104"/>
  <c r="AS1189" i="104"/>
  <c r="AR1190" i="104"/>
  <c r="AS1190" i="104"/>
  <c r="AR1191" i="104"/>
  <c r="AS1191" i="104"/>
  <c r="AR1192" i="104"/>
  <c r="AS1192" i="104"/>
  <c r="AR1193" i="104"/>
  <c r="AS1193" i="104"/>
  <c r="AR1194" i="104"/>
  <c r="AS1194" i="104"/>
  <c r="AR1195" i="104"/>
  <c r="AS1195" i="104"/>
  <c r="AR1196" i="104"/>
  <c r="AS1196" i="104"/>
  <c r="AR1197" i="104"/>
  <c r="AS1197" i="104"/>
  <c r="AR1198" i="104"/>
  <c r="AS1198" i="104"/>
  <c r="AR1199" i="104"/>
  <c r="AS1199" i="104"/>
  <c r="AR1200" i="104"/>
  <c r="AS1200" i="104"/>
  <c r="AR1201" i="104"/>
  <c r="AS1201" i="104"/>
  <c r="AR1202" i="104"/>
  <c r="AS1202" i="104"/>
  <c r="AR1203" i="104"/>
  <c r="AS1203" i="104"/>
  <c r="AR1204" i="104"/>
  <c r="AS1204" i="104"/>
  <c r="AR1205" i="104"/>
  <c r="AS1205" i="104"/>
  <c r="AR1206" i="104"/>
  <c r="AS1206" i="104"/>
  <c r="AR1207" i="104"/>
  <c r="AS1207" i="104"/>
  <c r="AR1208" i="104"/>
  <c r="AS1208" i="104"/>
  <c r="AR1209" i="104"/>
  <c r="AS1209" i="104"/>
  <c r="AR1210" i="104"/>
  <c r="AS1210" i="104"/>
  <c r="AR1211" i="104"/>
  <c r="AS1211" i="104"/>
  <c r="AR1212" i="104"/>
  <c r="AS1212" i="104"/>
  <c r="AR1213" i="104"/>
  <c r="AS1213" i="104"/>
  <c r="AR1214" i="104"/>
  <c r="AS1214" i="104"/>
  <c r="AR1215" i="104"/>
  <c r="AS1215" i="104"/>
  <c r="AR1216" i="104"/>
  <c r="AS1216" i="104"/>
  <c r="AR1217" i="104"/>
  <c r="AS1217" i="104"/>
  <c r="AR1218" i="104"/>
  <c r="AS1218" i="104"/>
  <c r="AR1219" i="104"/>
  <c r="AS1219" i="104"/>
  <c r="AR1220" i="104"/>
  <c r="AS1220" i="104"/>
  <c r="AR1221" i="104"/>
  <c r="AS1221" i="104"/>
  <c r="AR1222" i="104"/>
  <c r="AS1222" i="104"/>
  <c r="AR1223" i="104"/>
  <c r="AS1223" i="104"/>
  <c r="AR1224" i="104"/>
  <c r="AS1224" i="104"/>
  <c r="AR1225" i="104"/>
  <c r="AS1225" i="104"/>
  <c r="AR1226" i="104"/>
  <c r="AS1226" i="104"/>
  <c r="AR1227" i="104"/>
  <c r="AS1227" i="104"/>
  <c r="AR1228" i="104"/>
  <c r="AS1228" i="104"/>
  <c r="AR1229" i="104"/>
  <c r="AS1229" i="104"/>
  <c r="AR1230" i="104"/>
  <c r="AS1230" i="104"/>
  <c r="AR1231" i="104"/>
  <c r="AS1231" i="104"/>
  <c r="AR1232" i="104"/>
  <c r="AS1232" i="104"/>
  <c r="AR1233" i="104"/>
  <c r="AS1233" i="104"/>
  <c r="AR1234" i="104"/>
  <c r="AS1234" i="104"/>
  <c r="AR1235" i="104"/>
  <c r="AS1235" i="104"/>
  <c r="AR1236" i="104"/>
  <c r="AS1236" i="104"/>
  <c r="AR1237" i="104"/>
  <c r="AS1237" i="104"/>
  <c r="AR1238" i="104"/>
  <c r="AS1238" i="104"/>
  <c r="AR1239" i="104"/>
  <c r="AS1239" i="104"/>
  <c r="AR1240" i="104"/>
  <c r="AS1240" i="104"/>
  <c r="AR1241" i="104"/>
  <c r="AS1241" i="104"/>
  <c r="AR1242" i="104"/>
  <c r="AS1242" i="104"/>
  <c r="AR1243" i="104"/>
  <c r="AS1243" i="104"/>
  <c r="AR1244" i="104"/>
  <c r="AS1244" i="104"/>
  <c r="AR1245" i="104"/>
  <c r="AS1245" i="104"/>
  <c r="AR1246" i="104"/>
  <c r="AS1246" i="104"/>
  <c r="AR1247" i="104"/>
  <c r="AS1247" i="104"/>
  <c r="AR1248" i="104"/>
  <c r="AS1248" i="104"/>
  <c r="AR1249" i="104"/>
  <c r="AS1249" i="104"/>
  <c r="AR1250" i="104"/>
  <c r="AS1250" i="104"/>
  <c r="AR1251" i="104"/>
  <c r="AS1251" i="104"/>
  <c r="AR1252" i="104"/>
  <c r="AS1252" i="104"/>
  <c r="AR1253" i="104"/>
  <c r="AS1253" i="104"/>
  <c r="AR1254" i="104"/>
  <c r="AS1254" i="104"/>
  <c r="AR1255" i="104"/>
  <c r="AS1255" i="104"/>
  <c r="AR1256" i="104"/>
  <c r="AS1256" i="104"/>
  <c r="AR1257" i="104"/>
  <c r="AS1257" i="104"/>
  <c r="AR1258" i="104"/>
  <c r="AS1258" i="104"/>
  <c r="AR1259" i="104"/>
  <c r="AS1259" i="104"/>
  <c r="AR1260" i="104"/>
  <c r="AS1260" i="104"/>
  <c r="AR1261" i="104"/>
  <c r="AS1261" i="104"/>
  <c r="AR1262" i="104"/>
  <c r="AS1262" i="104"/>
  <c r="AR1263" i="104"/>
  <c r="AS1263" i="104"/>
  <c r="AR1264" i="104"/>
  <c r="AS1264" i="104"/>
  <c r="AR1265" i="104"/>
  <c r="AS1265" i="104"/>
  <c r="AR1266" i="104"/>
  <c r="AS1266" i="104"/>
  <c r="AR1267" i="104"/>
  <c r="AS1267" i="104"/>
  <c r="AR1268" i="104"/>
  <c r="AS1268" i="104"/>
  <c r="AR1269" i="104"/>
  <c r="AS1269" i="104"/>
  <c r="AR1270" i="104"/>
  <c r="AS1270" i="104"/>
  <c r="AR1271" i="104"/>
  <c r="AS1271" i="104"/>
  <c r="AR1272" i="104"/>
  <c r="AS1272" i="104"/>
  <c r="AR1273" i="104"/>
  <c r="AS1273" i="104"/>
  <c r="AR1274" i="104"/>
  <c r="AS1274" i="104"/>
  <c r="AR1275" i="104"/>
  <c r="AS1275" i="104"/>
  <c r="AR1276" i="104"/>
  <c r="AS1276" i="104"/>
  <c r="AR1277" i="104"/>
  <c r="AS1277" i="104"/>
  <c r="AR1278" i="104"/>
  <c r="AS1278" i="104"/>
  <c r="AR1279" i="104"/>
  <c r="AS1279" i="104"/>
  <c r="AR1280" i="104"/>
  <c r="AS1280" i="104"/>
  <c r="AR1281" i="104"/>
  <c r="AS1281" i="104"/>
  <c r="AR1282" i="104"/>
  <c r="AS1282" i="104"/>
  <c r="AR1283" i="104"/>
  <c r="AS1283" i="104"/>
  <c r="AR1284" i="104"/>
  <c r="AS1284" i="104"/>
  <c r="AR1285" i="104"/>
  <c r="AS1285" i="104"/>
  <c r="AR1286" i="104"/>
  <c r="AS1286" i="104"/>
  <c r="AR1287" i="104"/>
  <c r="AS1287" i="104"/>
  <c r="AR1288" i="104"/>
  <c r="AS1288" i="104"/>
  <c r="AR1289" i="104"/>
  <c r="AS1289" i="104"/>
  <c r="AR1290" i="104"/>
  <c r="AS1290" i="104"/>
  <c r="AR1291" i="104"/>
  <c r="AS1291" i="104"/>
  <c r="AR1292" i="104"/>
  <c r="AS1292" i="104"/>
  <c r="AR1293" i="104"/>
  <c r="AS1293" i="104"/>
  <c r="AR1294" i="104"/>
  <c r="AS1294" i="104"/>
  <c r="AR1295" i="104"/>
  <c r="AS1295" i="104"/>
  <c r="AR1296" i="104"/>
  <c r="AS1296" i="104"/>
  <c r="AR1297" i="104"/>
  <c r="AS1297" i="104"/>
  <c r="AR1298" i="104"/>
  <c r="AS1298" i="104"/>
  <c r="AR1299" i="104"/>
  <c r="AS1299" i="104"/>
  <c r="AR1300" i="104"/>
  <c r="AS1300" i="104"/>
  <c r="AR1301" i="104"/>
  <c r="AS1301" i="104"/>
  <c r="AR1302" i="104"/>
  <c r="AS1302" i="104"/>
  <c r="AR1303" i="104"/>
  <c r="AS1303" i="104"/>
  <c r="AR1304" i="104"/>
  <c r="AS1304" i="104"/>
  <c r="AR1305" i="104"/>
  <c r="AS1305" i="104"/>
  <c r="AR1306" i="104"/>
  <c r="AS1306" i="104"/>
  <c r="AR1307" i="104"/>
  <c r="AS1307" i="104"/>
  <c r="AR1308" i="104"/>
  <c r="AS1308" i="104"/>
  <c r="AR1309" i="104"/>
  <c r="AS1309" i="104"/>
  <c r="AR1310" i="104"/>
  <c r="AS1310" i="104"/>
  <c r="AR1311" i="104"/>
  <c r="AS1311" i="104"/>
  <c r="AR1312" i="104"/>
  <c r="AS1312" i="104"/>
  <c r="AR1313" i="104"/>
  <c r="AS1313" i="104"/>
  <c r="AR1314" i="104"/>
  <c r="AS1314" i="104"/>
  <c r="AR1315" i="104"/>
  <c r="AS1315" i="104"/>
  <c r="AR1316" i="104"/>
  <c r="AS1316" i="104"/>
  <c r="AR1317" i="104"/>
  <c r="AS1317" i="104"/>
  <c r="AR1318" i="104"/>
  <c r="AS1318" i="104"/>
  <c r="AR1319" i="104"/>
  <c r="AS1319" i="104"/>
  <c r="AR1320" i="104"/>
  <c r="AS1320" i="104"/>
  <c r="AR1321" i="104"/>
  <c r="AS1321" i="104"/>
  <c r="AR1322" i="104"/>
  <c r="AS1322" i="104"/>
  <c r="AR1323" i="104"/>
  <c r="AS1323" i="104"/>
  <c r="AR1324" i="104"/>
  <c r="AS1324" i="104"/>
  <c r="AR1325" i="104"/>
  <c r="AS1325" i="104"/>
  <c r="AR1326" i="104"/>
  <c r="AS1326" i="104"/>
  <c r="AR1327" i="104"/>
  <c r="AS1327" i="104"/>
  <c r="AR1328" i="104"/>
  <c r="AS1328" i="104"/>
  <c r="AR1329" i="104"/>
  <c r="AS1329" i="104"/>
  <c r="AR1330" i="104"/>
  <c r="AS1330" i="104"/>
  <c r="AR1331" i="104"/>
  <c r="AS1331" i="104"/>
  <c r="AR1332" i="104"/>
  <c r="AS1332" i="104"/>
  <c r="AR1333" i="104"/>
  <c r="AS1333" i="104"/>
  <c r="AR1334" i="104"/>
  <c r="AS1334" i="104"/>
  <c r="AR1335" i="104"/>
  <c r="AS1335" i="104"/>
  <c r="AR1336" i="104"/>
  <c r="AS1336" i="104"/>
  <c r="AR1337" i="104"/>
  <c r="AS1337" i="104"/>
  <c r="AR1338" i="104"/>
  <c r="AS1338" i="104"/>
  <c r="AR1339" i="104"/>
  <c r="AS1339" i="104"/>
  <c r="AR1340" i="104"/>
  <c r="AS1340" i="104"/>
  <c r="AR1341" i="104"/>
  <c r="AS1341" i="104"/>
  <c r="AR1342" i="104"/>
  <c r="AS1342" i="104"/>
  <c r="AR1343" i="104"/>
  <c r="AS1343" i="104"/>
  <c r="AR1344" i="104"/>
  <c r="AS1344" i="104"/>
  <c r="AR1345" i="104"/>
  <c r="AS1345" i="104"/>
  <c r="AR1346" i="104"/>
  <c r="AS1346" i="104"/>
  <c r="AR1347" i="104"/>
  <c r="AS1347" i="104"/>
  <c r="AR1348" i="104"/>
  <c r="AS1348" i="104"/>
  <c r="AR1349" i="104"/>
  <c r="AS1349" i="104"/>
  <c r="AR1350" i="104"/>
  <c r="AS1350" i="104"/>
  <c r="AR1351" i="104"/>
  <c r="AS1351" i="104"/>
  <c r="AR1352" i="104"/>
  <c r="AS1352" i="104"/>
  <c r="AR1353" i="104"/>
  <c r="AS1353" i="104"/>
  <c r="AR1354" i="104"/>
  <c r="AS1354" i="104"/>
  <c r="AR1355" i="104"/>
  <c r="AS1355" i="104"/>
  <c r="AR1356" i="104"/>
  <c r="AS1356" i="104"/>
  <c r="AR1357" i="104"/>
  <c r="AS1357" i="104"/>
  <c r="AR1358" i="104"/>
  <c r="AS1358" i="104"/>
  <c r="AR1359" i="104"/>
  <c r="AS1359" i="104"/>
  <c r="AR1360" i="104"/>
  <c r="AS1360" i="104"/>
  <c r="AR1361" i="104"/>
  <c r="AS1361" i="104"/>
  <c r="AR1362" i="104"/>
  <c r="AS1362" i="104"/>
  <c r="AR1363" i="104"/>
  <c r="AS1363" i="104"/>
  <c r="AR1364" i="104"/>
  <c r="AS1364" i="104"/>
  <c r="AR1365" i="104"/>
  <c r="AS1365" i="104"/>
  <c r="AR1366" i="104"/>
  <c r="AS1366" i="104"/>
  <c r="AR1367" i="104"/>
  <c r="AS1367" i="104"/>
  <c r="AR1368" i="104"/>
  <c r="AS1368" i="104"/>
  <c r="AR1369" i="104"/>
  <c r="AS1369" i="104"/>
  <c r="AR1370" i="104"/>
  <c r="AS1370" i="104"/>
  <c r="AR1371" i="104"/>
  <c r="AS1371" i="104"/>
  <c r="AR1372" i="104"/>
  <c r="AS1372" i="104"/>
  <c r="AR1373" i="104"/>
  <c r="AS1373" i="104"/>
  <c r="AR1374" i="104"/>
  <c r="AS1374" i="104"/>
  <c r="AR1375" i="104"/>
  <c r="AS1375" i="104"/>
  <c r="AR1376" i="104"/>
  <c r="AS1376" i="104"/>
  <c r="AR1377" i="104"/>
  <c r="AS1377" i="104"/>
  <c r="AR1378" i="104"/>
  <c r="AS1378" i="104"/>
  <c r="AR1379" i="104"/>
  <c r="AS1379" i="104"/>
  <c r="AR1380" i="104"/>
  <c r="AS1380" i="104"/>
  <c r="AR1381" i="104"/>
  <c r="AS1381" i="104"/>
  <c r="AR1382" i="104"/>
  <c r="AS1382" i="104"/>
  <c r="AR1383" i="104"/>
  <c r="AS1383" i="104"/>
  <c r="AR1384" i="104"/>
  <c r="AS1384" i="104"/>
  <c r="AR1385" i="104"/>
  <c r="AS1385" i="104"/>
  <c r="AR1386" i="104"/>
  <c r="AS1386" i="104"/>
  <c r="AR1387" i="104"/>
  <c r="AS1387" i="104"/>
  <c r="AR1388" i="104"/>
  <c r="AS1388" i="104"/>
  <c r="AR1389" i="104"/>
  <c r="AS1389" i="104"/>
  <c r="AR1390" i="104"/>
  <c r="AS1390" i="104"/>
  <c r="AR1391" i="104"/>
  <c r="AS1391" i="104"/>
  <c r="AR1392" i="104"/>
  <c r="AS1392" i="104"/>
  <c r="AR1393" i="104"/>
  <c r="AS1393" i="104"/>
  <c r="AR1394" i="104"/>
  <c r="AS1394" i="104"/>
  <c r="AR1395" i="104"/>
  <c r="AS1395" i="104"/>
  <c r="AR1396" i="104"/>
  <c r="AS1396" i="104"/>
  <c r="AR1397" i="104"/>
  <c r="AS1397" i="104"/>
  <c r="AR1398" i="104"/>
  <c r="AS1398" i="104"/>
  <c r="AR1399" i="104"/>
  <c r="AS1399" i="104"/>
  <c r="AR1400" i="104"/>
  <c r="AS1400" i="104"/>
  <c r="AR1401" i="104"/>
  <c r="AS1401" i="104"/>
  <c r="AR1402" i="104"/>
  <c r="AS1402" i="104"/>
  <c r="AR1403" i="104"/>
  <c r="AS1403" i="104"/>
  <c r="AR1404" i="104"/>
  <c r="AS1404" i="104"/>
  <c r="AR1405" i="104"/>
  <c r="AS1405" i="104"/>
  <c r="AR1406" i="104"/>
  <c r="AS1406" i="104"/>
  <c r="AR1407" i="104"/>
  <c r="AS1407" i="104"/>
  <c r="AR1408" i="104"/>
  <c r="AS1408" i="104"/>
  <c r="AR1409" i="104"/>
  <c r="AS1409" i="104"/>
  <c r="AR1410" i="104"/>
  <c r="AS1410" i="104"/>
  <c r="AR1411" i="104"/>
  <c r="AS1411" i="104"/>
  <c r="AR1412" i="104"/>
  <c r="AS1412" i="104"/>
  <c r="AR1413" i="104"/>
  <c r="AS1413" i="104"/>
  <c r="AR1414" i="104"/>
  <c r="AS1414" i="104"/>
  <c r="AR1415" i="104"/>
  <c r="AS1415" i="104"/>
  <c r="AR1416" i="104"/>
  <c r="AS1416" i="104"/>
  <c r="AR1417" i="104"/>
  <c r="AS1417" i="104"/>
  <c r="AR1418" i="104"/>
  <c r="AS1418" i="104"/>
  <c r="AR1419" i="104"/>
  <c r="AS1419" i="104"/>
  <c r="AR1420" i="104"/>
  <c r="AS1420" i="104"/>
  <c r="AR1421" i="104"/>
  <c r="AS1421" i="104"/>
  <c r="AR1422" i="104"/>
  <c r="AS1422" i="104"/>
  <c r="AR1423" i="104"/>
  <c r="AS1423" i="104"/>
  <c r="AR1424" i="104"/>
  <c r="AS1424" i="104"/>
  <c r="AR1425" i="104"/>
  <c r="AS1425" i="104"/>
  <c r="AR1426" i="104"/>
  <c r="AS1426" i="104"/>
  <c r="AR1427" i="104"/>
  <c r="AS1427" i="104"/>
  <c r="AR1428" i="104"/>
  <c r="AS1428" i="104"/>
  <c r="AR1429" i="104"/>
  <c r="AS1429" i="104"/>
  <c r="AR1430" i="104"/>
  <c r="AS1430" i="104"/>
  <c r="AR1431" i="104"/>
  <c r="AS1431" i="104"/>
  <c r="AR1432" i="104"/>
  <c r="AS1432" i="104"/>
  <c r="AR1433" i="104"/>
  <c r="AS1433" i="104"/>
  <c r="AR1434" i="104"/>
  <c r="AS1434" i="104"/>
  <c r="AR1435" i="104"/>
  <c r="AS1435" i="104"/>
  <c r="AR1436" i="104"/>
  <c r="AS1436" i="104"/>
  <c r="AR1437" i="104"/>
  <c r="AS1437" i="104"/>
  <c r="AR1438" i="104"/>
  <c r="AS1438" i="104"/>
  <c r="AR1439" i="104"/>
  <c r="AS1439" i="104"/>
  <c r="AR1440" i="104"/>
  <c r="AS1440" i="104"/>
  <c r="AR1441" i="104"/>
  <c r="AS1441" i="104"/>
  <c r="AR1442" i="104"/>
  <c r="AS1442" i="104"/>
  <c r="AR1443" i="104"/>
  <c r="AS1443" i="104"/>
  <c r="AR1444" i="104"/>
  <c r="AS1444" i="104"/>
  <c r="AR1445" i="104"/>
  <c r="AS1445" i="104"/>
  <c r="AR1446" i="104"/>
  <c r="AS1446" i="104"/>
  <c r="AR1447" i="104"/>
  <c r="AS1447" i="104"/>
  <c r="AR1448" i="104"/>
  <c r="AS1448" i="104"/>
  <c r="AR1449" i="104"/>
  <c r="AS1449" i="104"/>
  <c r="AR1450" i="104"/>
  <c r="AS1450" i="104"/>
  <c r="AR1451" i="104"/>
  <c r="AS1451" i="104"/>
  <c r="AR1452" i="104"/>
  <c r="AS1452" i="104"/>
  <c r="AR1453" i="104"/>
  <c r="AS1453" i="104"/>
  <c r="AR1454" i="104"/>
  <c r="AS1454" i="104"/>
  <c r="AR1455" i="104"/>
  <c r="AS1455" i="104"/>
  <c r="AR1456" i="104"/>
  <c r="AS1456" i="104"/>
  <c r="AR1457" i="104"/>
  <c r="AS1457" i="104"/>
  <c r="AR1458" i="104"/>
  <c r="AS1458" i="104"/>
  <c r="AR1459" i="104"/>
  <c r="AS1459" i="104"/>
  <c r="AR1460" i="104"/>
  <c r="AS1460" i="104"/>
  <c r="AR1461" i="104"/>
  <c r="AS1461" i="104"/>
  <c r="AR1462" i="104"/>
  <c r="AS1462" i="104"/>
  <c r="AR1463" i="104"/>
  <c r="AS1463" i="104"/>
  <c r="AR1464" i="104"/>
  <c r="AS1464" i="104"/>
  <c r="AR1465" i="104"/>
  <c r="AS1465" i="104"/>
  <c r="AR1466" i="104"/>
  <c r="AS1466" i="104"/>
  <c r="AR1467" i="104"/>
  <c r="AS1467" i="104"/>
  <c r="AR1468" i="104"/>
  <c r="AS1468" i="104"/>
  <c r="AR1469" i="104"/>
  <c r="AS1469" i="104"/>
  <c r="AR1470" i="104"/>
  <c r="AS1470" i="104"/>
  <c r="AR1471" i="104"/>
  <c r="AS1471" i="104"/>
  <c r="AR1472" i="104"/>
  <c r="AS1472" i="104"/>
  <c r="AR1473" i="104"/>
  <c r="AS1473" i="104"/>
  <c r="AR1474" i="104"/>
  <c r="AS1474" i="104"/>
  <c r="AR1475" i="104"/>
  <c r="AS1475" i="104"/>
  <c r="AR1476" i="104"/>
  <c r="AS1476" i="104"/>
  <c r="AR1477" i="104"/>
  <c r="AS1477" i="104"/>
  <c r="AR1478" i="104"/>
  <c r="AS1478" i="104"/>
  <c r="AR1479" i="104"/>
  <c r="AS1479" i="104"/>
  <c r="AR1480" i="104"/>
  <c r="AS1480" i="104"/>
  <c r="AR1481" i="104"/>
  <c r="AS1481" i="104"/>
  <c r="AR1482" i="104"/>
  <c r="AS1482" i="104"/>
  <c r="AR1483" i="104"/>
  <c r="AS1483" i="104"/>
  <c r="AR1484" i="104"/>
  <c r="AS1484" i="104"/>
  <c r="AR1485" i="104"/>
  <c r="AS1485" i="104"/>
  <c r="AR1486" i="104"/>
  <c r="AS1486" i="104"/>
  <c r="AR1487" i="104"/>
  <c r="AS1487" i="104"/>
  <c r="AR1488" i="104"/>
  <c r="AS1488" i="104"/>
  <c r="AR1489" i="104"/>
  <c r="AS1489" i="104"/>
  <c r="AR1490" i="104"/>
  <c r="AS1490" i="104"/>
  <c r="AR1491" i="104"/>
  <c r="AS1491" i="104"/>
  <c r="AR1492" i="104"/>
  <c r="AS1492" i="104"/>
  <c r="AR1493" i="104"/>
  <c r="AS1493" i="104"/>
  <c r="AR1494" i="104"/>
  <c r="AS1494" i="104"/>
  <c r="AR1495" i="104"/>
  <c r="AS1495" i="104"/>
  <c r="AR1496" i="104"/>
  <c r="AS1496" i="104"/>
  <c r="AR1497" i="104"/>
  <c r="AS1497" i="104"/>
  <c r="AR1498" i="104"/>
  <c r="AS1498" i="104"/>
  <c r="AR1499" i="104"/>
  <c r="AS1499" i="104"/>
  <c r="AR1500" i="104"/>
  <c r="AS1500" i="104"/>
  <c r="AR1501" i="104"/>
  <c r="AS1501" i="104"/>
  <c r="AR1502" i="104"/>
  <c r="AS1502" i="104"/>
  <c r="AR1503" i="104"/>
  <c r="AS1503" i="104"/>
  <c r="AR1504" i="104"/>
  <c r="AS1504" i="104"/>
  <c r="AR1505" i="104"/>
  <c r="AS1505" i="104"/>
  <c r="AR1506" i="104"/>
  <c r="AS1506" i="104"/>
  <c r="AR1507" i="104"/>
  <c r="AS1507" i="104"/>
  <c r="AR1508" i="104"/>
  <c r="AS1508" i="104"/>
  <c r="AR1509" i="104"/>
  <c r="AS1509" i="104"/>
  <c r="AR1510" i="104"/>
  <c r="AS1510" i="104"/>
  <c r="AR1511" i="104"/>
  <c r="AS1511" i="104"/>
  <c r="AR1512" i="104"/>
  <c r="AS1512" i="104"/>
  <c r="AR1513" i="104"/>
  <c r="AS1513" i="104"/>
  <c r="AR1514" i="104"/>
  <c r="AS1514" i="104"/>
  <c r="AR1515" i="104"/>
  <c r="AS1515" i="104"/>
  <c r="AR1516" i="104"/>
  <c r="AS1516" i="104"/>
  <c r="AR1517" i="104"/>
  <c r="AS1517" i="104"/>
  <c r="AR1518" i="104"/>
  <c r="AS1518" i="104"/>
  <c r="AR1519" i="104"/>
  <c r="AS1519" i="104"/>
  <c r="AR1520" i="104"/>
  <c r="AS1520" i="104"/>
  <c r="AR1521" i="104"/>
  <c r="AS1521" i="104"/>
  <c r="AR1522" i="104"/>
  <c r="AS1522" i="104"/>
  <c r="AR1523" i="104"/>
  <c r="AS1523" i="104"/>
  <c r="AR1524" i="104"/>
  <c r="AS1524" i="104"/>
  <c r="AR1525" i="104"/>
  <c r="AS1525" i="104"/>
  <c r="AR1526" i="104"/>
  <c r="AS1526" i="104"/>
  <c r="AR1527" i="104"/>
  <c r="AS1527" i="104"/>
  <c r="AR1528" i="104"/>
  <c r="AS1528" i="104"/>
  <c r="AR1529" i="104"/>
  <c r="AS1529" i="104"/>
  <c r="AR1530" i="104"/>
  <c r="AS1530" i="104"/>
  <c r="AR1531" i="104"/>
  <c r="AS1531" i="104"/>
  <c r="AR1532" i="104"/>
  <c r="AS1532" i="104"/>
  <c r="AR1533" i="104"/>
  <c r="AS1533" i="104"/>
  <c r="AR1534" i="104"/>
  <c r="AS1534" i="104"/>
  <c r="AR1535" i="104"/>
  <c r="AS1535" i="104"/>
  <c r="AR1536" i="104"/>
  <c r="AS1536" i="104"/>
  <c r="AR1537" i="104"/>
  <c r="AS1537" i="104"/>
  <c r="AR1538" i="104"/>
  <c r="AS1538" i="104"/>
  <c r="AR1539" i="104"/>
  <c r="AS1539" i="104"/>
  <c r="AR1540" i="104"/>
  <c r="AS1540" i="104"/>
  <c r="AR1541" i="104"/>
  <c r="AS1541" i="104"/>
  <c r="AR1542" i="104"/>
  <c r="AS1542" i="104"/>
  <c r="AR1543" i="104"/>
  <c r="AS1543" i="104"/>
  <c r="AR1544" i="104"/>
  <c r="AS1544" i="104"/>
  <c r="AR1545" i="104"/>
  <c r="AS1545" i="104"/>
  <c r="AR1546" i="104"/>
  <c r="AS1546" i="104"/>
  <c r="AR1547" i="104"/>
  <c r="AS1547" i="104"/>
  <c r="AR1548" i="104"/>
  <c r="AS1548" i="104"/>
  <c r="AR1549" i="104"/>
  <c r="AS1549" i="104"/>
  <c r="AR1550" i="104"/>
  <c r="AS1550" i="104"/>
  <c r="AR1551" i="104"/>
  <c r="AS1551" i="104"/>
  <c r="AR1552" i="104"/>
  <c r="AS1552" i="104"/>
  <c r="AR1553" i="104"/>
  <c r="AS1553" i="104"/>
  <c r="AR1554" i="104"/>
  <c r="AS1554" i="104"/>
  <c r="AR1555" i="104"/>
  <c r="AS1555" i="104"/>
  <c r="AR1556" i="104"/>
  <c r="AS1556" i="104"/>
  <c r="AR1557" i="104"/>
  <c r="AS1557" i="104"/>
  <c r="AR1558" i="104"/>
  <c r="AS1558" i="104"/>
  <c r="AR1559" i="104"/>
  <c r="AS1559" i="104"/>
  <c r="AR1560" i="104"/>
  <c r="AS1560" i="104"/>
  <c r="AR1561" i="104"/>
  <c r="AS1561" i="104"/>
  <c r="AR1562" i="104"/>
  <c r="AS1562" i="104"/>
  <c r="AS1175" i="104"/>
  <c r="AR1175" i="104"/>
  <c r="AR786" i="104"/>
  <c r="AS786" i="104"/>
  <c r="AR787" i="104"/>
  <c r="AS787" i="104"/>
  <c r="AR788" i="104"/>
  <c r="AS788" i="104"/>
  <c r="AR789" i="104"/>
  <c r="AS789" i="104"/>
  <c r="AR790" i="104"/>
  <c r="AS790" i="104"/>
  <c r="AR791" i="104"/>
  <c r="AS791" i="104"/>
  <c r="AR792" i="104"/>
  <c r="AS792" i="104"/>
  <c r="AR793" i="104"/>
  <c r="AS793" i="104"/>
  <c r="AR794" i="104"/>
  <c r="AS794" i="104"/>
  <c r="AR795" i="104"/>
  <c r="AS795" i="104"/>
  <c r="AR796" i="104"/>
  <c r="AS796" i="104"/>
  <c r="AR797" i="104"/>
  <c r="AS797" i="104"/>
  <c r="AR798" i="104"/>
  <c r="AS798" i="104"/>
  <c r="AR799" i="104"/>
  <c r="AS799" i="104"/>
  <c r="AR800" i="104"/>
  <c r="AS800" i="104"/>
  <c r="AR801" i="104"/>
  <c r="AS801" i="104"/>
  <c r="AR802" i="104"/>
  <c r="AS802" i="104"/>
  <c r="AR803" i="104"/>
  <c r="AS803" i="104"/>
  <c r="AR804" i="104"/>
  <c r="AS804" i="104"/>
  <c r="AR805" i="104"/>
  <c r="AS805" i="104"/>
  <c r="AR806" i="104"/>
  <c r="AS806" i="104"/>
  <c r="AR807" i="104"/>
  <c r="AS807" i="104"/>
  <c r="AR808" i="104"/>
  <c r="AS808" i="104"/>
  <c r="AR809" i="104"/>
  <c r="AS809" i="104"/>
  <c r="AR810" i="104"/>
  <c r="AS810" i="104"/>
  <c r="AR811" i="104"/>
  <c r="AS811" i="104"/>
  <c r="AR812" i="104"/>
  <c r="AS812" i="104"/>
  <c r="AR813" i="104"/>
  <c r="AS813" i="104"/>
  <c r="AR814" i="104"/>
  <c r="AS814" i="104"/>
  <c r="AR815" i="104"/>
  <c r="AS815" i="104"/>
  <c r="AR816" i="104"/>
  <c r="AS816" i="104"/>
  <c r="AR817" i="104"/>
  <c r="AS817" i="104"/>
  <c r="AR818" i="104"/>
  <c r="AS818" i="104"/>
  <c r="AR819" i="104"/>
  <c r="AS819" i="104"/>
  <c r="AR820" i="104"/>
  <c r="AS820" i="104"/>
  <c r="AR821" i="104"/>
  <c r="AS821" i="104"/>
  <c r="AR822" i="104"/>
  <c r="AS822" i="104"/>
  <c r="AR823" i="104"/>
  <c r="AS823" i="104"/>
  <c r="AR824" i="104"/>
  <c r="AS824" i="104"/>
  <c r="AR825" i="104"/>
  <c r="AS825" i="104"/>
  <c r="AR826" i="104"/>
  <c r="AS826" i="104"/>
  <c r="AR827" i="104"/>
  <c r="AS827" i="104"/>
  <c r="AR828" i="104"/>
  <c r="AS828" i="104"/>
  <c r="AR829" i="104"/>
  <c r="AS829" i="104"/>
  <c r="AR830" i="104"/>
  <c r="AS830" i="104"/>
  <c r="AR831" i="104"/>
  <c r="AS831" i="104"/>
  <c r="AR832" i="104"/>
  <c r="AS832" i="104"/>
  <c r="AR833" i="104"/>
  <c r="AS833" i="104"/>
  <c r="AR834" i="104"/>
  <c r="AS834" i="104"/>
  <c r="AR835" i="104"/>
  <c r="AS835" i="104"/>
  <c r="AR836" i="104"/>
  <c r="AS836" i="104"/>
  <c r="AR837" i="104"/>
  <c r="AS837" i="104"/>
  <c r="AR838" i="104"/>
  <c r="AS838" i="104"/>
  <c r="AR839" i="104"/>
  <c r="AS839" i="104"/>
  <c r="AR840" i="104"/>
  <c r="AS840" i="104"/>
  <c r="AR841" i="104"/>
  <c r="AS841" i="104"/>
  <c r="AR842" i="104"/>
  <c r="AS842" i="104"/>
  <c r="AR843" i="104"/>
  <c r="AS843" i="104"/>
  <c r="AR844" i="104"/>
  <c r="AS844" i="104"/>
  <c r="AR845" i="104"/>
  <c r="AS845" i="104"/>
  <c r="AR846" i="104"/>
  <c r="AS846" i="104"/>
  <c r="AR847" i="104"/>
  <c r="AS847" i="104"/>
  <c r="AR848" i="104"/>
  <c r="AS848" i="104"/>
  <c r="AR849" i="104"/>
  <c r="AS849" i="104"/>
  <c r="AR850" i="104"/>
  <c r="AS850" i="104"/>
  <c r="AR851" i="104"/>
  <c r="AS851" i="104"/>
  <c r="AR852" i="104"/>
  <c r="AS852" i="104"/>
  <c r="AR853" i="104"/>
  <c r="AS853" i="104"/>
  <c r="AR854" i="104"/>
  <c r="AS854" i="104"/>
  <c r="AR855" i="104"/>
  <c r="AS855" i="104"/>
  <c r="AR856" i="104"/>
  <c r="AS856" i="104"/>
  <c r="AR857" i="104"/>
  <c r="AS857" i="104"/>
  <c r="AR858" i="104"/>
  <c r="AS858" i="104"/>
  <c r="AR859" i="104"/>
  <c r="AS859" i="104"/>
  <c r="AR860" i="104"/>
  <c r="AS860" i="104"/>
  <c r="AR861" i="104"/>
  <c r="AS861" i="104"/>
  <c r="AR862" i="104"/>
  <c r="AS862" i="104"/>
  <c r="AR863" i="104"/>
  <c r="AS863" i="104"/>
  <c r="AR864" i="104"/>
  <c r="AS864" i="104"/>
  <c r="AR865" i="104"/>
  <c r="AS865" i="104"/>
  <c r="AR866" i="104"/>
  <c r="AS866" i="104"/>
  <c r="AR867" i="104"/>
  <c r="AS867" i="104"/>
  <c r="AR868" i="104"/>
  <c r="AS868" i="104"/>
  <c r="AR869" i="104"/>
  <c r="AS869" i="104"/>
  <c r="AR870" i="104"/>
  <c r="AS870" i="104"/>
  <c r="AR871" i="104"/>
  <c r="AS871" i="104"/>
  <c r="AR872" i="104"/>
  <c r="AS872" i="104"/>
  <c r="AR873" i="104"/>
  <c r="AS873" i="104"/>
  <c r="AR874" i="104"/>
  <c r="AS874" i="104"/>
  <c r="AR875" i="104"/>
  <c r="AS875" i="104"/>
  <c r="AR876" i="104"/>
  <c r="AS876" i="104"/>
  <c r="AR877" i="104"/>
  <c r="AS877" i="104"/>
  <c r="AR878" i="104"/>
  <c r="AS878" i="104"/>
  <c r="AR879" i="104"/>
  <c r="AS879" i="104"/>
  <c r="AR880" i="104"/>
  <c r="AS880" i="104"/>
  <c r="AR881" i="104"/>
  <c r="AS881" i="104"/>
  <c r="AR882" i="104"/>
  <c r="AS882" i="104"/>
  <c r="AR883" i="104"/>
  <c r="AS883" i="104"/>
  <c r="AR884" i="104"/>
  <c r="AS884" i="104"/>
  <c r="AR885" i="104"/>
  <c r="AS885" i="104"/>
  <c r="AR886" i="104"/>
  <c r="AS886" i="104"/>
  <c r="AR887" i="104"/>
  <c r="AS887" i="104"/>
  <c r="AR888" i="104"/>
  <c r="AS888" i="104"/>
  <c r="AR889" i="104"/>
  <c r="AS889" i="104"/>
  <c r="AR890" i="104"/>
  <c r="AS890" i="104"/>
  <c r="AR891" i="104"/>
  <c r="AS891" i="104"/>
  <c r="AR892" i="104"/>
  <c r="AS892" i="104"/>
  <c r="AR893" i="104"/>
  <c r="AS893" i="104"/>
  <c r="AR894" i="104"/>
  <c r="AS894" i="104"/>
  <c r="AR895" i="104"/>
  <c r="AS895" i="104"/>
  <c r="AR896" i="104"/>
  <c r="AS896" i="104"/>
  <c r="AR897" i="104"/>
  <c r="AS897" i="104"/>
  <c r="AR898" i="104"/>
  <c r="AS898" i="104"/>
  <c r="AR899" i="104"/>
  <c r="AS899" i="104"/>
  <c r="AR900" i="104"/>
  <c r="AS900" i="104"/>
  <c r="AR901" i="104"/>
  <c r="AS901" i="104"/>
  <c r="AR902" i="104"/>
  <c r="AS902" i="104"/>
  <c r="AR903" i="104"/>
  <c r="AS903" i="104"/>
  <c r="AR904" i="104"/>
  <c r="AS904" i="104"/>
  <c r="AR905" i="104"/>
  <c r="AS905" i="104"/>
  <c r="AR906" i="104"/>
  <c r="AS906" i="104"/>
  <c r="AR907" i="104"/>
  <c r="AS907" i="104"/>
  <c r="AR908" i="104"/>
  <c r="AS908" i="104"/>
  <c r="AR909" i="104"/>
  <c r="AS909" i="104"/>
  <c r="AR910" i="104"/>
  <c r="AS910" i="104"/>
  <c r="AR911" i="104"/>
  <c r="AS911" i="104"/>
  <c r="AR912" i="104"/>
  <c r="AS912" i="104"/>
  <c r="AR913" i="104"/>
  <c r="AS913" i="104"/>
  <c r="AR914" i="104"/>
  <c r="AS914" i="104"/>
  <c r="AR915" i="104"/>
  <c r="AS915" i="104"/>
  <c r="AR916" i="104"/>
  <c r="AS916" i="104"/>
  <c r="AR917" i="104"/>
  <c r="AS917" i="104"/>
  <c r="AR918" i="104"/>
  <c r="AS918" i="104"/>
  <c r="AR919" i="104"/>
  <c r="AS919" i="104"/>
  <c r="AR920" i="104"/>
  <c r="AS920" i="104"/>
  <c r="AR921" i="104"/>
  <c r="AS921" i="104"/>
  <c r="AR922" i="104"/>
  <c r="AS922" i="104"/>
  <c r="AR923" i="104"/>
  <c r="AS923" i="104"/>
  <c r="AR924" i="104"/>
  <c r="AS924" i="104"/>
  <c r="AR925" i="104"/>
  <c r="AS925" i="104"/>
  <c r="AR926" i="104"/>
  <c r="AS926" i="104"/>
  <c r="AR927" i="104"/>
  <c r="AS927" i="104"/>
  <c r="AR928" i="104"/>
  <c r="AS928" i="104"/>
  <c r="AR929" i="104"/>
  <c r="AS929" i="104"/>
  <c r="AR930" i="104"/>
  <c r="AS930" i="104"/>
  <c r="AR931" i="104"/>
  <c r="AS931" i="104"/>
  <c r="AR932" i="104"/>
  <c r="AS932" i="104"/>
  <c r="AR933" i="104"/>
  <c r="AS933" i="104"/>
  <c r="AR934" i="104"/>
  <c r="AS934" i="104"/>
  <c r="AR935" i="104"/>
  <c r="AS935" i="104"/>
  <c r="AR936" i="104"/>
  <c r="AS936" i="104"/>
  <c r="AR937" i="104"/>
  <c r="AS937" i="104"/>
  <c r="AR938" i="104"/>
  <c r="AS938" i="104"/>
  <c r="AR939" i="104"/>
  <c r="AS939" i="104"/>
  <c r="AR940" i="104"/>
  <c r="AS940" i="104"/>
  <c r="AR941" i="104"/>
  <c r="AS941" i="104"/>
  <c r="AR942" i="104"/>
  <c r="AS942" i="104"/>
  <c r="AR943" i="104"/>
  <c r="AS943" i="104"/>
  <c r="AR944" i="104"/>
  <c r="AS944" i="104"/>
  <c r="AR945" i="104"/>
  <c r="AS945" i="104"/>
  <c r="AR946" i="104"/>
  <c r="AS946" i="104"/>
  <c r="AR947" i="104"/>
  <c r="AS947" i="104"/>
  <c r="AR948" i="104"/>
  <c r="AS948" i="104"/>
  <c r="AR949" i="104"/>
  <c r="AS949" i="104"/>
  <c r="AR950" i="104"/>
  <c r="AS950" i="104"/>
  <c r="AR951" i="104"/>
  <c r="AS951" i="104"/>
  <c r="AR952" i="104"/>
  <c r="AS952" i="104"/>
  <c r="AR953" i="104"/>
  <c r="AS953" i="104"/>
  <c r="AR954" i="104"/>
  <c r="AS954" i="104"/>
  <c r="AR955" i="104"/>
  <c r="AS955" i="104"/>
  <c r="AR956" i="104"/>
  <c r="AS956" i="104"/>
  <c r="AR957" i="104"/>
  <c r="AS957" i="104"/>
  <c r="AR958" i="104"/>
  <c r="AS958" i="104"/>
  <c r="AR959" i="104"/>
  <c r="AS959" i="104"/>
  <c r="AR960" i="104"/>
  <c r="AS960" i="104"/>
  <c r="AR961" i="104"/>
  <c r="AS961" i="104"/>
  <c r="AR962" i="104"/>
  <c r="AS962" i="104"/>
  <c r="AR963" i="104"/>
  <c r="AS963" i="104"/>
  <c r="AR964" i="104"/>
  <c r="AS964" i="104"/>
  <c r="AR965" i="104"/>
  <c r="AS965" i="104"/>
  <c r="AR966" i="104"/>
  <c r="AS966" i="104"/>
  <c r="AR967" i="104"/>
  <c r="AS967" i="104"/>
  <c r="AR968" i="104"/>
  <c r="AS968" i="104"/>
  <c r="AR969" i="104"/>
  <c r="AS969" i="104"/>
  <c r="AR970" i="104"/>
  <c r="AS970" i="104"/>
  <c r="AR971" i="104"/>
  <c r="AS971" i="104"/>
  <c r="AR972" i="104"/>
  <c r="AS972" i="104"/>
  <c r="AR973" i="104"/>
  <c r="AS973" i="104"/>
  <c r="AR974" i="104"/>
  <c r="AS974" i="104"/>
  <c r="AR975" i="104"/>
  <c r="AS975" i="104"/>
  <c r="AR976" i="104"/>
  <c r="AS976" i="104"/>
  <c r="AR977" i="104"/>
  <c r="AS977" i="104"/>
  <c r="AR978" i="104"/>
  <c r="AS978" i="104"/>
  <c r="AR979" i="104"/>
  <c r="AS979" i="104"/>
  <c r="AR980" i="104"/>
  <c r="AS980" i="104"/>
  <c r="AR981" i="104"/>
  <c r="AS981" i="104"/>
  <c r="AR982" i="104"/>
  <c r="AS982" i="104"/>
  <c r="AR983" i="104"/>
  <c r="AS983" i="104"/>
  <c r="AR984" i="104"/>
  <c r="AS984" i="104"/>
  <c r="AR985" i="104"/>
  <c r="AS985" i="104"/>
  <c r="AR986" i="104"/>
  <c r="AS986" i="104"/>
  <c r="AR987" i="104"/>
  <c r="AS987" i="104"/>
  <c r="AR988" i="104"/>
  <c r="AS988" i="104"/>
  <c r="AR989" i="104"/>
  <c r="AS989" i="104"/>
  <c r="AR990" i="104"/>
  <c r="AS990" i="104"/>
  <c r="AR991" i="104"/>
  <c r="AS991" i="104"/>
  <c r="AR992" i="104"/>
  <c r="AS992" i="104"/>
  <c r="AR993" i="104"/>
  <c r="AS993" i="104"/>
  <c r="AR994" i="104"/>
  <c r="AS994" i="104"/>
  <c r="AR995" i="104"/>
  <c r="AS995" i="104"/>
  <c r="AR996" i="104"/>
  <c r="AS996" i="104"/>
  <c r="AR997" i="104"/>
  <c r="AS997" i="104"/>
  <c r="AR998" i="104"/>
  <c r="AS998" i="104"/>
  <c r="AR999" i="104"/>
  <c r="AS999" i="104"/>
  <c r="AR1000" i="104"/>
  <c r="AS1000" i="104"/>
  <c r="AR1001" i="104"/>
  <c r="AS1001" i="104"/>
  <c r="AR1002" i="104"/>
  <c r="AS1002" i="104"/>
  <c r="AR1003" i="104"/>
  <c r="AS1003" i="104"/>
  <c r="AR1004" i="104"/>
  <c r="AS1004" i="104"/>
  <c r="AR1005" i="104"/>
  <c r="AS1005" i="104"/>
  <c r="AR1006" i="104"/>
  <c r="AS1006" i="104"/>
  <c r="AR1007" i="104"/>
  <c r="AS1007" i="104"/>
  <c r="AR1008" i="104"/>
  <c r="AS1008" i="104"/>
  <c r="AR1009" i="104"/>
  <c r="AS1009" i="104"/>
  <c r="AR1010" i="104"/>
  <c r="AS1010" i="104"/>
  <c r="AR1011" i="104"/>
  <c r="AS1011" i="104"/>
  <c r="AR1012" i="104"/>
  <c r="AS1012" i="104"/>
  <c r="AR1013" i="104"/>
  <c r="AS1013" i="104"/>
  <c r="AR1014" i="104"/>
  <c r="AS1014" i="104"/>
  <c r="AR1015" i="104"/>
  <c r="AS1015" i="104"/>
  <c r="AR1016" i="104"/>
  <c r="AS1016" i="104"/>
  <c r="AR1017" i="104"/>
  <c r="AS1017" i="104"/>
  <c r="AR1018" i="104"/>
  <c r="AS1018" i="104"/>
  <c r="AR1019" i="104"/>
  <c r="AS1019" i="104"/>
  <c r="AR1020" i="104"/>
  <c r="AS1020" i="104"/>
  <c r="AR1021" i="104"/>
  <c r="AS1021" i="104"/>
  <c r="AR1022" i="104"/>
  <c r="AS1022" i="104"/>
  <c r="AR1023" i="104"/>
  <c r="AS1023" i="104"/>
  <c r="AR1024" i="104"/>
  <c r="AS1024" i="104"/>
  <c r="AR1025" i="104"/>
  <c r="AS1025" i="104"/>
  <c r="AR1026" i="104"/>
  <c r="AS1026" i="104"/>
  <c r="AR1027" i="104"/>
  <c r="AS1027" i="104"/>
  <c r="AR1028" i="104"/>
  <c r="AS1028" i="104"/>
  <c r="AR1029" i="104"/>
  <c r="AS1029" i="104"/>
  <c r="AR1030" i="104"/>
  <c r="AS1030" i="104"/>
  <c r="AR1031" i="104"/>
  <c r="AS1031" i="104"/>
  <c r="AR1032" i="104"/>
  <c r="AS1032" i="104"/>
  <c r="AR1033" i="104"/>
  <c r="AS1033" i="104"/>
  <c r="AR1034" i="104"/>
  <c r="AS1034" i="104"/>
  <c r="AR1035" i="104"/>
  <c r="AS1035" i="104"/>
  <c r="AR1036" i="104"/>
  <c r="AS1036" i="104"/>
  <c r="AR1037" i="104"/>
  <c r="AS1037" i="104"/>
  <c r="AR1038" i="104"/>
  <c r="AS1038" i="104"/>
  <c r="AR1039" i="104"/>
  <c r="AS1039" i="104"/>
  <c r="AR1040" i="104"/>
  <c r="AS1040" i="104"/>
  <c r="AR1041" i="104"/>
  <c r="AS1041" i="104"/>
  <c r="AR1042" i="104"/>
  <c r="AS1042" i="104"/>
  <c r="AR1043" i="104"/>
  <c r="AS1043" i="104"/>
  <c r="AR1044" i="104"/>
  <c r="AS1044" i="104"/>
  <c r="AR1045" i="104"/>
  <c r="AS1045" i="104"/>
  <c r="AR1046" i="104"/>
  <c r="AS1046" i="104"/>
  <c r="AR1047" i="104"/>
  <c r="AS1047" i="104"/>
  <c r="AR1048" i="104"/>
  <c r="AS1048" i="104"/>
  <c r="AR1049" i="104"/>
  <c r="AS1049" i="104"/>
  <c r="AR1050" i="104"/>
  <c r="AS1050" i="104"/>
  <c r="AR1051" i="104"/>
  <c r="AS1051" i="104"/>
  <c r="AR1052" i="104"/>
  <c r="AS1052" i="104"/>
  <c r="AR1053" i="104"/>
  <c r="AS1053" i="104"/>
  <c r="AR1054" i="104"/>
  <c r="AS1054" i="104"/>
  <c r="AR1055" i="104"/>
  <c r="AS1055" i="104"/>
  <c r="AR1056" i="104"/>
  <c r="AS1056" i="104"/>
  <c r="AR1057" i="104"/>
  <c r="AS1057" i="104"/>
  <c r="AR1058" i="104"/>
  <c r="AS1058" i="104"/>
  <c r="AR1059" i="104"/>
  <c r="AS1059" i="104"/>
  <c r="AR1060" i="104"/>
  <c r="AS1060" i="104"/>
  <c r="AR1061" i="104"/>
  <c r="AS1061" i="104"/>
  <c r="AR1062" i="104"/>
  <c r="AS1062" i="104"/>
  <c r="AR1063" i="104"/>
  <c r="AS1063" i="104"/>
  <c r="AR1064" i="104"/>
  <c r="AS1064" i="104"/>
  <c r="AR1065" i="104"/>
  <c r="AS1065" i="104"/>
  <c r="AR1066" i="104"/>
  <c r="AS1066" i="104"/>
  <c r="AR1067" i="104"/>
  <c r="AS1067" i="104"/>
  <c r="AR1068" i="104"/>
  <c r="AS1068" i="104"/>
  <c r="AR1069" i="104"/>
  <c r="AS1069" i="104"/>
  <c r="AR1070" i="104"/>
  <c r="AS1070" i="104"/>
  <c r="AR1071" i="104"/>
  <c r="AS1071" i="104"/>
  <c r="AR1072" i="104"/>
  <c r="AS1072" i="104"/>
  <c r="AR1073" i="104"/>
  <c r="AS1073" i="104"/>
  <c r="AR1074" i="104"/>
  <c r="AS1074" i="104"/>
  <c r="AR1075" i="104"/>
  <c r="AS1075" i="104"/>
  <c r="AR1076" i="104"/>
  <c r="AS1076" i="104"/>
  <c r="AR1077" i="104"/>
  <c r="AS1077" i="104"/>
  <c r="AR1078" i="104"/>
  <c r="AS1078" i="104"/>
  <c r="AR1079" i="104"/>
  <c r="AS1079" i="104"/>
  <c r="AR1080" i="104"/>
  <c r="AS1080" i="104"/>
  <c r="AR1081" i="104"/>
  <c r="AS1081" i="104"/>
  <c r="AR1082" i="104"/>
  <c r="AS1082" i="104"/>
  <c r="AR1083" i="104"/>
  <c r="AS1083" i="104"/>
  <c r="AR1084" i="104"/>
  <c r="AS1084" i="104"/>
  <c r="AR1085" i="104"/>
  <c r="AS1085" i="104"/>
  <c r="AR1086" i="104"/>
  <c r="AS1086" i="104"/>
  <c r="AR1087" i="104"/>
  <c r="AS1087" i="104"/>
  <c r="AR1088" i="104"/>
  <c r="AS1088" i="104"/>
  <c r="AR1089" i="104"/>
  <c r="AS1089" i="104"/>
  <c r="AR1090" i="104"/>
  <c r="AS1090" i="104"/>
  <c r="AR1091" i="104"/>
  <c r="AS1091" i="104"/>
  <c r="AR1092" i="104"/>
  <c r="AS1092" i="104"/>
  <c r="AR1093" i="104"/>
  <c r="AS1093" i="104"/>
  <c r="AR1094" i="104"/>
  <c r="AS1094" i="104"/>
  <c r="AR1095" i="104"/>
  <c r="AS1095" i="104"/>
  <c r="AR1096" i="104"/>
  <c r="AS1096" i="104"/>
  <c r="AR1097" i="104"/>
  <c r="AS1097" i="104"/>
  <c r="AR1098" i="104"/>
  <c r="AS1098" i="104"/>
  <c r="AR1099" i="104"/>
  <c r="AS1099" i="104"/>
  <c r="AR1100" i="104"/>
  <c r="AS1100" i="104"/>
  <c r="AR1101" i="104"/>
  <c r="AS1101" i="104"/>
  <c r="AR1102" i="104"/>
  <c r="AS1102" i="104"/>
  <c r="AR1103" i="104"/>
  <c r="AS1103" i="104"/>
  <c r="AR1104" i="104"/>
  <c r="AS1104" i="104"/>
  <c r="AR1105" i="104"/>
  <c r="AS1105" i="104"/>
  <c r="AR1106" i="104"/>
  <c r="AS1106" i="104"/>
  <c r="AR1107" i="104"/>
  <c r="AS1107" i="104"/>
  <c r="AR1108" i="104"/>
  <c r="AS1108" i="104"/>
  <c r="AR1109" i="104"/>
  <c r="AS1109" i="104"/>
  <c r="AR1110" i="104"/>
  <c r="AS1110" i="104"/>
  <c r="AR1111" i="104"/>
  <c r="AS1111" i="104"/>
  <c r="AR1112" i="104"/>
  <c r="AS1112" i="104"/>
  <c r="AR1113" i="104"/>
  <c r="AS1113" i="104"/>
  <c r="AR1114" i="104"/>
  <c r="AS1114" i="104"/>
  <c r="AR1115" i="104"/>
  <c r="AS1115" i="104"/>
  <c r="AR1116" i="104"/>
  <c r="AS1116" i="104"/>
  <c r="AR1117" i="104"/>
  <c r="AS1117" i="104"/>
  <c r="AR1118" i="104"/>
  <c r="AS1118" i="104"/>
  <c r="AR1119" i="104"/>
  <c r="AS1119" i="104"/>
  <c r="AR1120" i="104"/>
  <c r="AS1120" i="104"/>
  <c r="AR1121" i="104"/>
  <c r="AS1121" i="104"/>
  <c r="AR1122" i="104"/>
  <c r="AS1122" i="104"/>
  <c r="AR1123" i="104"/>
  <c r="AS1123" i="104"/>
  <c r="AR1124" i="104"/>
  <c r="AS1124" i="104"/>
  <c r="AR1125" i="104"/>
  <c r="AS1125" i="104"/>
  <c r="AR1126" i="104"/>
  <c r="AS1126" i="104"/>
  <c r="AR1127" i="104"/>
  <c r="AS1127" i="104"/>
  <c r="AR1128" i="104"/>
  <c r="AS1128" i="104"/>
  <c r="AR1129" i="104"/>
  <c r="AS1129" i="104"/>
  <c r="AR1130" i="104"/>
  <c r="AS1130" i="104"/>
  <c r="AR1131" i="104"/>
  <c r="AS1131" i="104"/>
  <c r="AR1132" i="104"/>
  <c r="AS1132" i="104"/>
  <c r="AR1133" i="104"/>
  <c r="AS1133" i="104"/>
  <c r="AR1134" i="104"/>
  <c r="AS1134" i="104"/>
  <c r="AR1135" i="104"/>
  <c r="AS1135" i="104"/>
  <c r="AR1136" i="104"/>
  <c r="AS1136" i="104"/>
  <c r="AR1137" i="104"/>
  <c r="AS1137" i="104"/>
  <c r="AR1138" i="104"/>
  <c r="AS1138" i="104"/>
  <c r="AR1139" i="104"/>
  <c r="AS1139" i="104"/>
  <c r="AR1140" i="104"/>
  <c r="AS1140" i="104"/>
  <c r="AR1141" i="104"/>
  <c r="AS1141" i="104"/>
  <c r="AR1142" i="104"/>
  <c r="AS1142" i="104"/>
  <c r="AR1143" i="104"/>
  <c r="AS1143" i="104"/>
  <c r="AR1144" i="104"/>
  <c r="AS1144" i="104"/>
  <c r="AR1145" i="104"/>
  <c r="AS1145" i="104"/>
  <c r="AR1146" i="104"/>
  <c r="AS1146" i="104"/>
  <c r="AR1147" i="104"/>
  <c r="AS1147" i="104"/>
  <c r="AR1148" i="104"/>
  <c r="AS1148" i="104"/>
  <c r="AR1149" i="104"/>
  <c r="AS1149" i="104"/>
  <c r="AR1150" i="104"/>
  <c r="AS1150" i="104"/>
  <c r="AR1151" i="104"/>
  <c r="AS1151" i="104"/>
  <c r="AR1152" i="104"/>
  <c r="AS1152" i="104"/>
  <c r="AR1153" i="104"/>
  <c r="AS1153" i="104"/>
  <c r="AR1154" i="104"/>
  <c r="AS1154" i="104"/>
  <c r="AR1155" i="104"/>
  <c r="AS1155" i="104"/>
  <c r="AR1156" i="104"/>
  <c r="AS1156" i="104"/>
  <c r="AR1157" i="104"/>
  <c r="AS1157" i="104"/>
  <c r="AR1158" i="104"/>
  <c r="AS1158" i="104"/>
  <c r="AR1159" i="104"/>
  <c r="AS1159" i="104"/>
  <c r="AR1160" i="104"/>
  <c r="AS1160" i="104"/>
  <c r="AR1161" i="104"/>
  <c r="AS1161" i="104"/>
  <c r="AR1162" i="104"/>
  <c r="AS1162" i="104"/>
  <c r="AR1163" i="104"/>
  <c r="AS1163" i="104"/>
  <c r="AR1164" i="104"/>
  <c r="AS1164" i="104"/>
  <c r="AR1165" i="104"/>
  <c r="AS1165" i="104"/>
  <c r="AR1166" i="104"/>
  <c r="AS1166" i="104"/>
  <c r="AR1167" i="104"/>
  <c r="AS1167" i="104"/>
  <c r="AR1168" i="104"/>
  <c r="AS1168" i="104"/>
  <c r="AR1169" i="104"/>
  <c r="AS1169" i="104"/>
  <c r="AR1170" i="104"/>
  <c r="AS1170" i="104"/>
  <c r="AR1171" i="104"/>
  <c r="AS1171" i="104"/>
  <c r="AR1172" i="104"/>
  <c r="AS1172" i="104"/>
  <c r="AS785" i="104"/>
  <c r="AS396" i="104"/>
  <c r="AS397" i="104"/>
  <c r="AS398" i="104"/>
  <c r="AS399" i="104"/>
  <c r="AS400" i="104"/>
  <c r="AS401" i="104"/>
  <c r="AS402" i="104"/>
  <c r="AS403" i="104"/>
  <c r="AS404" i="104"/>
  <c r="AS405" i="104"/>
  <c r="AS406" i="104"/>
  <c r="AS407" i="104"/>
  <c r="AS408" i="104"/>
  <c r="AS409" i="104"/>
  <c r="AS410" i="104"/>
  <c r="AS411" i="104"/>
  <c r="AS412" i="104"/>
  <c r="AS413" i="104"/>
  <c r="AS414" i="104"/>
  <c r="AS415" i="104"/>
  <c r="AS416" i="104"/>
  <c r="AS417" i="104"/>
  <c r="AS418" i="104"/>
  <c r="AS419" i="104"/>
  <c r="AS420" i="104"/>
  <c r="AS421" i="104"/>
  <c r="AS422" i="104"/>
  <c r="AS423" i="104"/>
  <c r="AS424" i="104"/>
  <c r="AS425" i="104"/>
  <c r="AS426" i="104"/>
  <c r="AS427" i="104"/>
  <c r="AS428" i="104"/>
  <c r="AS429" i="104"/>
  <c r="AS430" i="104"/>
  <c r="AS431" i="104"/>
  <c r="AS432" i="104"/>
  <c r="AS433" i="104"/>
  <c r="AS434" i="104"/>
  <c r="AS435" i="104"/>
  <c r="AS436" i="104"/>
  <c r="AS437" i="104"/>
  <c r="AS438" i="104"/>
  <c r="AS439" i="104"/>
  <c r="AS440" i="104"/>
  <c r="AS441" i="104"/>
  <c r="AS442" i="104"/>
  <c r="AS443" i="104"/>
  <c r="AS444" i="104"/>
  <c r="AS445" i="104"/>
  <c r="AS446" i="104"/>
  <c r="AS447" i="104"/>
  <c r="AS448" i="104"/>
  <c r="AS449" i="104"/>
  <c r="AS450" i="104"/>
  <c r="AS451" i="104"/>
  <c r="AS452" i="104"/>
  <c r="AS453" i="104"/>
  <c r="AS454" i="104"/>
  <c r="AS455" i="104"/>
  <c r="AS456" i="104"/>
  <c r="AS457" i="104"/>
  <c r="AS458" i="104"/>
  <c r="AS459" i="104"/>
  <c r="AS460" i="104"/>
  <c r="AS461" i="104"/>
  <c r="AS462" i="104"/>
  <c r="AS463" i="104"/>
  <c r="AS464" i="104"/>
  <c r="AS465" i="104"/>
  <c r="AS466" i="104"/>
  <c r="AS467" i="104"/>
  <c r="AS468" i="104"/>
  <c r="AS469" i="104"/>
  <c r="AS470" i="104"/>
  <c r="AS471" i="104"/>
  <c r="AS472" i="104"/>
  <c r="AS473" i="104"/>
  <c r="AS474" i="104"/>
  <c r="AS475" i="104"/>
  <c r="AS476" i="104"/>
  <c r="AS477" i="104"/>
  <c r="AS478" i="104"/>
  <c r="AS479" i="104"/>
  <c r="AS480" i="104"/>
  <c r="AS481" i="104"/>
  <c r="AS482" i="104"/>
  <c r="AS483" i="104"/>
  <c r="AS484" i="104"/>
  <c r="AS485" i="104"/>
  <c r="AS486" i="104"/>
  <c r="AS487" i="104"/>
  <c r="AS488" i="104"/>
  <c r="AS489" i="104"/>
  <c r="AS490" i="104"/>
  <c r="AS491" i="104"/>
  <c r="AS492" i="104"/>
  <c r="AS493" i="104"/>
  <c r="AS494" i="104"/>
  <c r="AS495" i="104"/>
  <c r="AS496" i="104"/>
  <c r="AS497" i="104"/>
  <c r="AS498" i="104"/>
  <c r="AS499" i="104"/>
  <c r="AS500" i="104"/>
  <c r="AS501" i="104"/>
  <c r="AS502" i="104"/>
  <c r="AS503" i="104"/>
  <c r="AS504" i="104"/>
  <c r="AS505" i="104"/>
  <c r="AS506" i="104"/>
  <c r="AS507" i="104"/>
  <c r="AS508" i="104"/>
  <c r="AS509" i="104"/>
  <c r="AS510" i="104"/>
  <c r="AS511" i="104"/>
  <c r="AS512" i="104"/>
  <c r="AS513" i="104"/>
  <c r="AS514" i="104"/>
  <c r="AS515" i="104"/>
  <c r="AS516" i="104"/>
  <c r="AS517" i="104"/>
  <c r="AS518" i="104"/>
  <c r="AS519" i="104"/>
  <c r="AS520" i="104"/>
  <c r="AS521" i="104"/>
  <c r="AS522" i="104"/>
  <c r="AS523" i="104"/>
  <c r="AS524" i="104"/>
  <c r="AS525" i="104"/>
  <c r="AS526" i="104"/>
  <c r="AS527" i="104"/>
  <c r="AS528" i="104"/>
  <c r="AS529" i="104"/>
  <c r="AS530" i="104"/>
  <c r="AS531" i="104"/>
  <c r="AS532" i="104"/>
  <c r="AS533" i="104"/>
  <c r="AS534" i="104"/>
  <c r="AS535" i="104"/>
  <c r="AS536" i="104"/>
  <c r="AS537" i="104"/>
  <c r="AS538" i="104"/>
  <c r="AS539" i="104"/>
  <c r="AS540" i="104"/>
  <c r="AS541" i="104"/>
  <c r="AS542" i="104"/>
  <c r="AS543" i="104"/>
  <c r="AS544" i="104"/>
  <c r="AS545" i="104"/>
  <c r="AS546" i="104"/>
  <c r="AS547" i="104"/>
  <c r="AS548" i="104"/>
  <c r="AS549" i="104"/>
  <c r="AS550" i="104"/>
  <c r="AS551" i="104"/>
  <c r="AS552" i="104"/>
  <c r="AS553" i="104"/>
  <c r="AS554" i="104"/>
  <c r="AS555" i="104"/>
  <c r="AS556" i="104"/>
  <c r="AS557" i="104"/>
  <c r="AS558" i="104"/>
  <c r="AS559" i="104"/>
  <c r="AS560" i="104"/>
  <c r="AS561" i="104"/>
  <c r="AS562" i="104"/>
  <c r="AS563" i="104"/>
  <c r="AS564" i="104"/>
  <c r="AS565" i="104"/>
  <c r="AS566" i="104"/>
  <c r="AS567" i="104"/>
  <c r="AS568" i="104"/>
  <c r="AS569" i="104"/>
  <c r="AS570" i="104"/>
  <c r="AS571" i="104"/>
  <c r="AS572" i="104"/>
  <c r="AS573" i="104"/>
  <c r="AS574" i="104"/>
  <c r="AS575" i="104"/>
  <c r="AS576" i="104"/>
  <c r="AS577" i="104"/>
  <c r="AS578" i="104"/>
  <c r="AS579" i="104"/>
  <c r="AS580" i="104"/>
  <c r="AS581" i="104"/>
  <c r="AS582" i="104"/>
  <c r="AS583" i="104"/>
  <c r="AS584" i="104"/>
  <c r="AS585" i="104"/>
  <c r="AS586" i="104"/>
  <c r="AS587" i="104"/>
  <c r="AS588" i="104"/>
  <c r="AS589" i="104"/>
  <c r="AS590" i="104"/>
  <c r="AS591" i="104"/>
  <c r="AS592" i="104"/>
  <c r="AS593" i="104"/>
  <c r="AS594" i="104"/>
  <c r="AS595" i="104"/>
  <c r="AS596" i="104"/>
  <c r="AS597" i="104"/>
  <c r="AS598" i="104"/>
  <c r="AS599" i="104"/>
  <c r="AS600" i="104"/>
  <c r="AS601" i="104"/>
  <c r="AS602" i="104"/>
  <c r="AS603" i="104"/>
  <c r="AS604" i="104"/>
  <c r="AS605" i="104"/>
  <c r="AS606" i="104"/>
  <c r="AS607" i="104"/>
  <c r="AS608" i="104"/>
  <c r="AS609" i="104"/>
  <c r="AS610" i="104"/>
  <c r="AS611" i="104"/>
  <c r="AS612" i="104"/>
  <c r="AS613" i="104"/>
  <c r="AS614" i="104"/>
  <c r="AS615" i="104"/>
  <c r="AS616" i="104"/>
  <c r="AS617" i="104"/>
  <c r="AS618" i="104"/>
  <c r="AS619" i="104"/>
  <c r="AS620" i="104"/>
  <c r="AS621" i="104"/>
  <c r="AS622" i="104"/>
  <c r="AS623" i="104"/>
  <c r="AS624" i="104"/>
  <c r="AS625" i="104"/>
  <c r="AS626" i="104"/>
  <c r="AS627" i="104"/>
  <c r="AS628" i="104"/>
  <c r="AS629" i="104"/>
  <c r="AS630" i="104"/>
  <c r="AS631" i="104"/>
  <c r="AS632" i="104"/>
  <c r="AS633" i="104"/>
  <c r="AS634" i="104"/>
  <c r="AS635" i="104"/>
  <c r="AS636" i="104"/>
  <c r="AS637" i="104"/>
  <c r="AS638" i="104"/>
  <c r="AS639" i="104"/>
  <c r="AS640" i="104"/>
  <c r="AS641" i="104"/>
  <c r="AS642" i="104"/>
  <c r="AS643" i="104"/>
  <c r="AS644" i="104"/>
  <c r="AS645" i="104"/>
  <c r="AS646" i="104"/>
  <c r="AS647" i="104"/>
  <c r="AS648" i="104"/>
  <c r="AS649" i="104"/>
  <c r="AS650" i="104"/>
  <c r="AS651" i="104"/>
  <c r="AS652" i="104"/>
  <c r="AS653" i="104"/>
  <c r="AS654" i="104"/>
  <c r="AS655" i="104"/>
  <c r="AS656" i="104"/>
  <c r="AS657" i="104"/>
  <c r="AS658" i="104"/>
  <c r="AS659" i="104"/>
  <c r="AS660" i="104"/>
  <c r="AS661" i="104"/>
  <c r="AS662" i="104"/>
  <c r="AS663" i="104"/>
  <c r="AS664" i="104"/>
  <c r="AS665" i="104"/>
  <c r="AS666" i="104"/>
  <c r="AS667" i="104"/>
  <c r="AS668" i="104"/>
  <c r="AS669" i="104"/>
  <c r="AS670" i="104"/>
  <c r="AS671" i="104"/>
  <c r="AS672" i="104"/>
  <c r="AS673" i="104"/>
  <c r="AS674" i="104"/>
  <c r="AS675" i="104"/>
  <c r="AS676" i="104"/>
  <c r="AS677" i="104"/>
  <c r="AS678" i="104"/>
  <c r="AS679" i="104"/>
  <c r="AS680" i="104"/>
  <c r="AS681" i="104"/>
  <c r="AS682" i="104"/>
  <c r="AS683" i="104"/>
  <c r="AS684" i="104"/>
  <c r="AS685" i="104"/>
  <c r="AS686" i="104"/>
  <c r="AS687" i="104"/>
  <c r="AS688" i="104"/>
  <c r="AS689" i="104"/>
  <c r="AS690" i="104"/>
  <c r="AS691" i="104"/>
  <c r="AS692" i="104"/>
  <c r="AS693" i="104"/>
  <c r="AS694" i="104"/>
  <c r="AS695" i="104"/>
  <c r="AS696" i="104"/>
  <c r="AS697" i="104"/>
  <c r="AS698" i="104"/>
  <c r="AS699" i="104"/>
  <c r="AS700" i="104"/>
  <c r="AS701" i="104"/>
  <c r="AS702" i="104"/>
  <c r="AS703" i="104"/>
  <c r="AS704" i="104"/>
  <c r="AS705" i="104"/>
  <c r="AS706" i="104"/>
  <c r="AS707" i="104"/>
  <c r="AS708" i="104"/>
  <c r="AS709" i="104"/>
  <c r="AS710" i="104"/>
  <c r="AS711" i="104"/>
  <c r="AS712" i="104"/>
  <c r="AS713" i="104"/>
  <c r="AS714" i="104"/>
  <c r="AS715" i="104"/>
  <c r="AS716" i="104"/>
  <c r="AS717" i="104"/>
  <c r="AS718" i="104"/>
  <c r="AS719" i="104"/>
  <c r="AS720" i="104"/>
  <c r="AS721" i="104"/>
  <c r="AS722" i="104"/>
  <c r="AS723" i="104"/>
  <c r="AS724" i="104"/>
  <c r="AS725" i="104"/>
  <c r="AS726" i="104"/>
  <c r="AS727" i="104"/>
  <c r="AS728" i="104"/>
  <c r="AS729" i="104"/>
  <c r="AS730" i="104"/>
  <c r="AS731" i="104"/>
  <c r="AS732" i="104"/>
  <c r="AS733" i="104"/>
  <c r="AS734" i="104"/>
  <c r="AS735" i="104"/>
  <c r="AS736" i="104"/>
  <c r="AS737" i="104"/>
  <c r="AS738" i="104"/>
  <c r="AS739" i="104"/>
  <c r="AS740" i="104"/>
  <c r="AS741" i="104"/>
  <c r="AS742" i="104"/>
  <c r="AS743" i="104"/>
  <c r="AS744" i="104"/>
  <c r="AS745" i="104"/>
  <c r="AS746" i="104"/>
  <c r="AS747" i="104"/>
  <c r="AS748" i="104"/>
  <c r="AS749" i="104"/>
  <c r="AS750" i="104"/>
  <c r="AS751" i="104"/>
  <c r="AS752" i="104"/>
  <c r="AS753" i="104"/>
  <c r="AS754" i="104"/>
  <c r="AS755" i="104"/>
  <c r="AS756" i="104"/>
  <c r="AS757" i="104"/>
  <c r="AS758" i="104"/>
  <c r="AS759" i="104"/>
  <c r="AS760" i="104"/>
  <c r="AS761" i="104"/>
  <c r="AS762" i="104"/>
  <c r="AS763" i="104"/>
  <c r="AS764" i="104"/>
  <c r="AS765" i="104"/>
  <c r="AS766" i="104"/>
  <c r="AS767" i="104"/>
  <c r="AS768" i="104"/>
  <c r="AS769" i="104"/>
  <c r="AS770" i="104"/>
  <c r="AS771" i="104"/>
  <c r="AS772" i="104"/>
  <c r="AS773" i="104"/>
  <c r="AS774" i="104"/>
  <c r="AS775" i="104"/>
  <c r="AS776" i="104"/>
  <c r="AS777" i="104"/>
  <c r="AS778" i="104"/>
  <c r="AS779" i="104"/>
  <c r="AS780" i="104"/>
  <c r="AS781" i="104"/>
  <c r="AS782" i="104"/>
  <c r="AS395" i="104"/>
  <c r="M76" i="97"/>
  <c r="M76" i="96"/>
  <c r="Y46" i="96"/>
  <c r="Y16" i="96"/>
  <c r="Y46" i="97"/>
  <c r="Y16" i="97"/>
  <c r="L45" i="101"/>
  <c r="L44" i="101"/>
  <c r="L43" i="101"/>
  <c r="L42" i="101"/>
  <c r="L41" i="101"/>
  <c r="L40" i="101"/>
  <c r="L39" i="101"/>
  <c r="L38" i="101"/>
  <c r="L37" i="101"/>
  <c r="L36" i="101"/>
  <c r="L35" i="101"/>
  <c r="L34" i="101"/>
  <c r="L33" i="101"/>
  <c r="L32" i="101"/>
  <c r="L31" i="101"/>
  <c r="L30" i="101"/>
  <c r="L29" i="101"/>
  <c r="L28" i="101"/>
  <c r="L27" i="101"/>
  <c r="L26" i="101"/>
  <c r="L25" i="101"/>
  <c r="L24" i="101"/>
  <c r="L23" i="101"/>
  <c r="L22" i="101"/>
  <c r="L21" i="101"/>
  <c r="L20" i="101"/>
  <c r="L19" i="101"/>
  <c r="L18" i="101"/>
  <c r="L17" i="101"/>
  <c r="L16" i="101"/>
  <c r="L15" i="101"/>
  <c r="L14" i="101"/>
  <c r="L13" i="101"/>
  <c r="L12" i="101"/>
  <c r="L11" i="101"/>
  <c r="L10" i="101"/>
  <c r="L9" i="101"/>
  <c r="L8" i="101"/>
  <c r="L7" i="101"/>
  <c r="L6" i="101"/>
  <c r="L5" i="101"/>
  <c r="M89" i="96" l="1"/>
  <c r="M89" i="97"/>
  <c r="AR785" i="104"/>
  <c r="AR396" i="104"/>
  <c r="AR397" i="104"/>
  <c r="AR398" i="104"/>
  <c r="AR399" i="104"/>
  <c r="AR400" i="104"/>
  <c r="AR401" i="104"/>
  <c r="AR402" i="104"/>
  <c r="AR403" i="104"/>
  <c r="AR404" i="104"/>
  <c r="AR405" i="104"/>
  <c r="AR406" i="104"/>
  <c r="AR407" i="104"/>
  <c r="AR408" i="104"/>
  <c r="AR409" i="104"/>
  <c r="AR410" i="104"/>
  <c r="AR411" i="104"/>
  <c r="AR412" i="104"/>
  <c r="AR413" i="104"/>
  <c r="AR414" i="104"/>
  <c r="AR415" i="104"/>
  <c r="AR416" i="104"/>
  <c r="AR417" i="104"/>
  <c r="AR418" i="104"/>
  <c r="AR419" i="104"/>
  <c r="AR420" i="104"/>
  <c r="AR421" i="104"/>
  <c r="AR422" i="104"/>
  <c r="AR423" i="104"/>
  <c r="AR424" i="104"/>
  <c r="AR425" i="104"/>
  <c r="AR426" i="104"/>
  <c r="AR427" i="104"/>
  <c r="AR428" i="104"/>
  <c r="AR429" i="104"/>
  <c r="AR430" i="104"/>
  <c r="AR431" i="104"/>
  <c r="AR432" i="104"/>
  <c r="AR433" i="104"/>
  <c r="AR434" i="104"/>
  <c r="AR435" i="104"/>
  <c r="AR436" i="104"/>
  <c r="AR437" i="104"/>
  <c r="AR438" i="104"/>
  <c r="AR439" i="104"/>
  <c r="AR440" i="104"/>
  <c r="AR441" i="104"/>
  <c r="AR442" i="104"/>
  <c r="AR443" i="104"/>
  <c r="AR444" i="104"/>
  <c r="AR445" i="104"/>
  <c r="AR446" i="104"/>
  <c r="AR447" i="104"/>
  <c r="AR448" i="104"/>
  <c r="AR449" i="104"/>
  <c r="AR450" i="104"/>
  <c r="AR451" i="104"/>
  <c r="AR452" i="104"/>
  <c r="AR453" i="104"/>
  <c r="AR454" i="104"/>
  <c r="AR455" i="104"/>
  <c r="AR456" i="104"/>
  <c r="AR457" i="104"/>
  <c r="AR458" i="104"/>
  <c r="AR459" i="104"/>
  <c r="AR460" i="104"/>
  <c r="AR461" i="104"/>
  <c r="AR462" i="104"/>
  <c r="AR463" i="104"/>
  <c r="AR464" i="104"/>
  <c r="AR465" i="104"/>
  <c r="AR466" i="104"/>
  <c r="AR467" i="104"/>
  <c r="AR468" i="104"/>
  <c r="AR469" i="104"/>
  <c r="AR470" i="104"/>
  <c r="AR471" i="104"/>
  <c r="AR472" i="104"/>
  <c r="AR473" i="104"/>
  <c r="AR474" i="104"/>
  <c r="AR475" i="104"/>
  <c r="AR476" i="104"/>
  <c r="AR477" i="104"/>
  <c r="AR478" i="104"/>
  <c r="AR479" i="104"/>
  <c r="AR480" i="104"/>
  <c r="AR481" i="104"/>
  <c r="AR482" i="104"/>
  <c r="AR483" i="104"/>
  <c r="AR484" i="104"/>
  <c r="AR485" i="104"/>
  <c r="AR486" i="104"/>
  <c r="AR487" i="104"/>
  <c r="AR488" i="104"/>
  <c r="AR489" i="104"/>
  <c r="AR490" i="104"/>
  <c r="AR491" i="104"/>
  <c r="AR492" i="104"/>
  <c r="AR493" i="104"/>
  <c r="AR494" i="104"/>
  <c r="AR495" i="104"/>
  <c r="AR496" i="104"/>
  <c r="AR497" i="104"/>
  <c r="AR498" i="104"/>
  <c r="AR499" i="104"/>
  <c r="AR500" i="104"/>
  <c r="AR501" i="104"/>
  <c r="AR502" i="104"/>
  <c r="AR503" i="104"/>
  <c r="AR504" i="104"/>
  <c r="AR505" i="104"/>
  <c r="AR506" i="104"/>
  <c r="AR507" i="104"/>
  <c r="AR508" i="104"/>
  <c r="AR509" i="104"/>
  <c r="AR510" i="104"/>
  <c r="AR511" i="104"/>
  <c r="AR512" i="104"/>
  <c r="AR513" i="104"/>
  <c r="AR514" i="104"/>
  <c r="AR515" i="104"/>
  <c r="AR516" i="104"/>
  <c r="AR517" i="104"/>
  <c r="AR518" i="104"/>
  <c r="AR519" i="104"/>
  <c r="AR520" i="104"/>
  <c r="AR521" i="104"/>
  <c r="AR522" i="104"/>
  <c r="AR523" i="104"/>
  <c r="AR524" i="104"/>
  <c r="AR525" i="104"/>
  <c r="AR526" i="104"/>
  <c r="AR527" i="104"/>
  <c r="AR528" i="104"/>
  <c r="AR529" i="104"/>
  <c r="AR530" i="104"/>
  <c r="AR531" i="104"/>
  <c r="AR532" i="104"/>
  <c r="AR533" i="104"/>
  <c r="AR534" i="104"/>
  <c r="AR535" i="104"/>
  <c r="AR536" i="104"/>
  <c r="AR537" i="104"/>
  <c r="AR538" i="104"/>
  <c r="AR539" i="104"/>
  <c r="AR540" i="104"/>
  <c r="AR541" i="104"/>
  <c r="AR542" i="104"/>
  <c r="AR543" i="104"/>
  <c r="AR544" i="104"/>
  <c r="AR545" i="104"/>
  <c r="AR546" i="104"/>
  <c r="AR547" i="104"/>
  <c r="AR548" i="104"/>
  <c r="AR549" i="104"/>
  <c r="AR550" i="104"/>
  <c r="AR551" i="104"/>
  <c r="AR552" i="104"/>
  <c r="AR553" i="104"/>
  <c r="AR554" i="104"/>
  <c r="AR555" i="104"/>
  <c r="AR556" i="104"/>
  <c r="AR557" i="104"/>
  <c r="AR558" i="104"/>
  <c r="AR559" i="104"/>
  <c r="AR560" i="104"/>
  <c r="AR561" i="104"/>
  <c r="AR562" i="104"/>
  <c r="AR563" i="104"/>
  <c r="AR564" i="104"/>
  <c r="AR565" i="104"/>
  <c r="AR566" i="104"/>
  <c r="AR567" i="104"/>
  <c r="AR568" i="104"/>
  <c r="AR569" i="104"/>
  <c r="AR570" i="104"/>
  <c r="AR571" i="104"/>
  <c r="AR572" i="104"/>
  <c r="AR573" i="104"/>
  <c r="AR574" i="104"/>
  <c r="AR575" i="104"/>
  <c r="AR576" i="104"/>
  <c r="AR577" i="104"/>
  <c r="AR578" i="104"/>
  <c r="AR579" i="104"/>
  <c r="AR580" i="104"/>
  <c r="AR581" i="104"/>
  <c r="AR582" i="104"/>
  <c r="AR583" i="104"/>
  <c r="AR584" i="104"/>
  <c r="AR585" i="104"/>
  <c r="AR586" i="104"/>
  <c r="AR587" i="104"/>
  <c r="AR588" i="104"/>
  <c r="AR589" i="104"/>
  <c r="AR590" i="104"/>
  <c r="AR591" i="104"/>
  <c r="AR592" i="104"/>
  <c r="AR593" i="104"/>
  <c r="AR594" i="104"/>
  <c r="AR595" i="104"/>
  <c r="AR596" i="104"/>
  <c r="AR597" i="104"/>
  <c r="AR598" i="104"/>
  <c r="AR599" i="104"/>
  <c r="AR600" i="104"/>
  <c r="AR601" i="104"/>
  <c r="AR602" i="104"/>
  <c r="AR603" i="104"/>
  <c r="AR604" i="104"/>
  <c r="AR605" i="104"/>
  <c r="AR606" i="104"/>
  <c r="AR607" i="104"/>
  <c r="AR608" i="104"/>
  <c r="AR609" i="104"/>
  <c r="AR610" i="104"/>
  <c r="AR611" i="104"/>
  <c r="AR612" i="104"/>
  <c r="AR613" i="104"/>
  <c r="AR614" i="104"/>
  <c r="AR615" i="104"/>
  <c r="AR616" i="104"/>
  <c r="AR617" i="104"/>
  <c r="AR618" i="104"/>
  <c r="AR619" i="104"/>
  <c r="AR620" i="104"/>
  <c r="AR621" i="104"/>
  <c r="AR622" i="104"/>
  <c r="AR623" i="104"/>
  <c r="AR624" i="104"/>
  <c r="AR625" i="104"/>
  <c r="AR626" i="104"/>
  <c r="AR627" i="104"/>
  <c r="AR628" i="104"/>
  <c r="AR629" i="104"/>
  <c r="AR630" i="104"/>
  <c r="AR631" i="104"/>
  <c r="AR632" i="104"/>
  <c r="AR633" i="104"/>
  <c r="AR634" i="104"/>
  <c r="AR635" i="104"/>
  <c r="AR636" i="104"/>
  <c r="AR637" i="104"/>
  <c r="AR638" i="104"/>
  <c r="AR639" i="104"/>
  <c r="AR640" i="104"/>
  <c r="AR641" i="104"/>
  <c r="AR642" i="104"/>
  <c r="AR643" i="104"/>
  <c r="AR644" i="104"/>
  <c r="AR645" i="104"/>
  <c r="AR646" i="104"/>
  <c r="AR647" i="104"/>
  <c r="AR648" i="104"/>
  <c r="AR649" i="104"/>
  <c r="AR650" i="104"/>
  <c r="AR651" i="104"/>
  <c r="AR652" i="104"/>
  <c r="AR653" i="104"/>
  <c r="AR654" i="104"/>
  <c r="AR655" i="104"/>
  <c r="AR656" i="104"/>
  <c r="AR657" i="104"/>
  <c r="AR658" i="104"/>
  <c r="AR659" i="104"/>
  <c r="AR660" i="104"/>
  <c r="AR661" i="104"/>
  <c r="AR662" i="104"/>
  <c r="AR663" i="104"/>
  <c r="AR664" i="104"/>
  <c r="AR665" i="104"/>
  <c r="AR666" i="104"/>
  <c r="AR667" i="104"/>
  <c r="AR668" i="104"/>
  <c r="AR669" i="104"/>
  <c r="AR670" i="104"/>
  <c r="AR671" i="104"/>
  <c r="AR672" i="104"/>
  <c r="AR673" i="104"/>
  <c r="AR674" i="104"/>
  <c r="AR675" i="104"/>
  <c r="AR676" i="104"/>
  <c r="AR677" i="104"/>
  <c r="AR678" i="104"/>
  <c r="AR679" i="104"/>
  <c r="AR680" i="104"/>
  <c r="AR681" i="104"/>
  <c r="AR682" i="104"/>
  <c r="AR683" i="104"/>
  <c r="AR684" i="104"/>
  <c r="AR685" i="104"/>
  <c r="AR686" i="104"/>
  <c r="AR687" i="104"/>
  <c r="AR688" i="104"/>
  <c r="AR689" i="104"/>
  <c r="AR690" i="104"/>
  <c r="AR691" i="104"/>
  <c r="AR692" i="104"/>
  <c r="AR693" i="104"/>
  <c r="AR694" i="104"/>
  <c r="AR695" i="104"/>
  <c r="AR696" i="104"/>
  <c r="AR697" i="104"/>
  <c r="AR698" i="104"/>
  <c r="AR699" i="104"/>
  <c r="AR700" i="104"/>
  <c r="AR701" i="104"/>
  <c r="AR702" i="104"/>
  <c r="AR703" i="104"/>
  <c r="AR704" i="104"/>
  <c r="AR705" i="104"/>
  <c r="AR706" i="104"/>
  <c r="AR707" i="104"/>
  <c r="AR708" i="104"/>
  <c r="AR709" i="104"/>
  <c r="AR710" i="104"/>
  <c r="AR711" i="104"/>
  <c r="AR712" i="104"/>
  <c r="AR713" i="104"/>
  <c r="AR714" i="104"/>
  <c r="AR715" i="104"/>
  <c r="AR716" i="104"/>
  <c r="AR717" i="104"/>
  <c r="AR718" i="104"/>
  <c r="AR719" i="104"/>
  <c r="AR720" i="104"/>
  <c r="AR721" i="104"/>
  <c r="AR722" i="104"/>
  <c r="AR723" i="104"/>
  <c r="AR724" i="104"/>
  <c r="AR725" i="104"/>
  <c r="AR726" i="104"/>
  <c r="AR727" i="104"/>
  <c r="AR728" i="104"/>
  <c r="AR729" i="104"/>
  <c r="AR730" i="104"/>
  <c r="AR731" i="104"/>
  <c r="AR732" i="104"/>
  <c r="AR733" i="104"/>
  <c r="AR734" i="104"/>
  <c r="AR735" i="104"/>
  <c r="AR736" i="104"/>
  <c r="AR737" i="104"/>
  <c r="AR738" i="104"/>
  <c r="AR739" i="104"/>
  <c r="AR740" i="104"/>
  <c r="AR741" i="104"/>
  <c r="AR742" i="104"/>
  <c r="AR743" i="104"/>
  <c r="AR744" i="104"/>
  <c r="AR745" i="104"/>
  <c r="AR746" i="104"/>
  <c r="AR747" i="104"/>
  <c r="AR748" i="104"/>
  <c r="AR749" i="104"/>
  <c r="AR750" i="104"/>
  <c r="AR751" i="104"/>
  <c r="AR752" i="104"/>
  <c r="AR753" i="104"/>
  <c r="AR754" i="104"/>
  <c r="AR755" i="104"/>
  <c r="AR756" i="104"/>
  <c r="AR757" i="104"/>
  <c r="AR758" i="104"/>
  <c r="AR759" i="104"/>
  <c r="AR760" i="104"/>
  <c r="AR761" i="104"/>
  <c r="AR762" i="104"/>
  <c r="AR763" i="104"/>
  <c r="AR764" i="104"/>
  <c r="AR765" i="104"/>
  <c r="AR766" i="104"/>
  <c r="AR767" i="104"/>
  <c r="AR768" i="104"/>
  <c r="AR769" i="104"/>
  <c r="AR770" i="104"/>
  <c r="AR771" i="104"/>
  <c r="AR772" i="104"/>
  <c r="AR773" i="104"/>
  <c r="AR774" i="104"/>
  <c r="AR775" i="104"/>
  <c r="AR776" i="104"/>
  <c r="AR777" i="104"/>
  <c r="AR778" i="104"/>
  <c r="AR779" i="104"/>
  <c r="AR780" i="104"/>
  <c r="AR781" i="104"/>
  <c r="AR782" i="104"/>
  <c r="AR395" i="104"/>
  <c r="D3" i="102"/>
  <c r="H3" i="102" s="1"/>
  <c r="L3" i="102" s="1"/>
  <c r="M73" i="97"/>
  <c r="Y43" i="97"/>
  <c r="M44" i="97"/>
  <c r="M73" i="96"/>
  <c r="Y43" i="96"/>
  <c r="M44" i="96"/>
  <c r="Y13" i="97"/>
  <c r="M14" i="97"/>
  <c r="Y13" i="96"/>
  <c r="M14" i="96"/>
  <c r="M6" i="96"/>
  <c r="M71" i="97"/>
  <c r="Y11" i="97"/>
  <c r="M71" i="96"/>
  <c r="Y41" i="96"/>
  <c r="Y41" i="97"/>
  <c r="AQ1176" i="104"/>
  <c r="AQ1177" i="104"/>
  <c r="AQ1178" i="104"/>
  <c r="AQ1179" i="104"/>
  <c r="AQ1180" i="104"/>
  <c r="AQ1181" i="104"/>
  <c r="AQ1182" i="104"/>
  <c r="AQ1183" i="104"/>
  <c r="AQ1184" i="104"/>
  <c r="AQ1185" i="104"/>
  <c r="AQ1186" i="104"/>
  <c r="AQ1187" i="104"/>
  <c r="AQ1188" i="104"/>
  <c r="AQ1189" i="104"/>
  <c r="AQ1190" i="104"/>
  <c r="AQ1191" i="104"/>
  <c r="AQ1192" i="104"/>
  <c r="AQ1193" i="104"/>
  <c r="AQ1194" i="104"/>
  <c r="AQ1195" i="104"/>
  <c r="AQ1196" i="104"/>
  <c r="AQ1197" i="104"/>
  <c r="AQ1198" i="104"/>
  <c r="AQ1199" i="104"/>
  <c r="AQ1200" i="104"/>
  <c r="AQ1201" i="104"/>
  <c r="AQ1202" i="104"/>
  <c r="AQ1203" i="104"/>
  <c r="AQ1204" i="104"/>
  <c r="AQ1205" i="104"/>
  <c r="AQ1206" i="104"/>
  <c r="AQ1207" i="104"/>
  <c r="AQ1208" i="104"/>
  <c r="AQ1209" i="104"/>
  <c r="AQ1210" i="104"/>
  <c r="AQ1211" i="104"/>
  <c r="AQ1212" i="104"/>
  <c r="AQ1213" i="104"/>
  <c r="AQ1214" i="104"/>
  <c r="AQ1215" i="104"/>
  <c r="AQ1216" i="104"/>
  <c r="AQ1217" i="104"/>
  <c r="AQ1218" i="104"/>
  <c r="AQ1219" i="104"/>
  <c r="AQ1220" i="104"/>
  <c r="AQ1221" i="104"/>
  <c r="AQ1222" i="104"/>
  <c r="AQ1223" i="104"/>
  <c r="AQ1224" i="104"/>
  <c r="AQ1225" i="104"/>
  <c r="AQ1226" i="104"/>
  <c r="AQ1227" i="104"/>
  <c r="AQ1228" i="104"/>
  <c r="AQ1229" i="104"/>
  <c r="AQ1230" i="104"/>
  <c r="AQ1231" i="104"/>
  <c r="AQ1232" i="104"/>
  <c r="AQ1233" i="104"/>
  <c r="AQ1234" i="104"/>
  <c r="AQ1235" i="104"/>
  <c r="AQ1236" i="104"/>
  <c r="AQ1237" i="104"/>
  <c r="AQ1238" i="104"/>
  <c r="AQ1239" i="104"/>
  <c r="AQ1240" i="104"/>
  <c r="AQ1241" i="104"/>
  <c r="AQ1242" i="104"/>
  <c r="AQ1243" i="104"/>
  <c r="AQ1244" i="104"/>
  <c r="AQ1245" i="104"/>
  <c r="AQ1246" i="104"/>
  <c r="AQ1247" i="104"/>
  <c r="AQ1248" i="104"/>
  <c r="AQ1249" i="104"/>
  <c r="AQ1250" i="104"/>
  <c r="AQ1251" i="104"/>
  <c r="AQ1252" i="104"/>
  <c r="AQ1253" i="104"/>
  <c r="AQ1254" i="104"/>
  <c r="AQ1255" i="104"/>
  <c r="AQ1256" i="104"/>
  <c r="AQ1257" i="104"/>
  <c r="AQ1258" i="104"/>
  <c r="AQ1259" i="104"/>
  <c r="AQ1260" i="104"/>
  <c r="AQ1261" i="104"/>
  <c r="AQ1262" i="104"/>
  <c r="AQ1263" i="104"/>
  <c r="AQ1264" i="104"/>
  <c r="AQ1265" i="104"/>
  <c r="AQ1266" i="104"/>
  <c r="AQ1267" i="104"/>
  <c r="AQ1268" i="104"/>
  <c r="AQ1269" i="104"/>
  <c r="AQ1270" i="104"/>
  <c r="AQ1271" i="104"/>
  <c r="AQ1272" i="104"/>
  <c r="AQ1273" i="104"/>
  <c r="AQ1274" i="104"/>
  <c r="AQ1275" i="104"/>
  <c r="AQ1276" i="104"/>
  <c r="AQ1277" i="104"/>
  <c r="AQ1278" i="104"/>
  <c r="AQ1279" i="104"/>
  <c r="AQ1280" i="104"/>
  <c r="AQ1281" i="104"/>
  <c r="AQ1282" i="104"/>
  <c r="AQ1283" i="104"/>
  <c r="AQ1284" i="104"/>
  <c r="AQ1285" i="104"/>
  <c r="AQ1286" i="104"/>
  <c r="AQ1287" i="104"/>
  <c r="AQ1288" i="104"/>
  <c r="AQ1289" i="104"/>
  <c r="AQ1290" i="104"/>
  <c r="AQ1291" i="104"/>
  <c r="AQ1292" i="104"/>
  <c r="AQ1293" i="104"/>
  <c r="AQ1294" i="104"/>
  <c r="AQ1295" i="104"/>
  <c r="AQ1296" i="104"/>
  <c r="AQ1297" i="104"/>
  <c r="AQ1298" i="104"/>
  <c r="AQ1299" i="104"/>
  <c r="AQ1300" i="104"/>
  <c r="AQ1301" i="104"/>
  <c r="AQ1302" i="104"/>
  <c r="AQ1303" i="104"/>
  <c r="AQ1304" i="104"/>
  <c r="AQ1305" i="104"/>
  <c r="AQ1306" i="104"/>
  <c r="AQ1307" i="104"/>
  <c r="AQ1308" i="104"/>
  <c r="AQ1309" i="104"/>
  <c r="AQ1310" i="104"/>
  <c r="AQ1311" i="104"/>
  <c r="AQ1312" i="104"/>
  <c r="AQ1313" i="104"/>
  <c r="AQ1314" i="104"/>
  <c r="AQ1315" i="104"/>
  <c r="AQ1316" i="104"/>
  <c r="AQ1317" i="104"/>
  <c r="AQ1318" i="104"/>
  <c r="AQ1319" i="104"/>
  <c r="AQ1320" i="104"/>
  <c r="AQ1321" i="104"/>
  <c r="AQ1322" i="104"/>
  <c r="AQ1323" i="104"/>
  <c r="AQ1324" i="104"/>
  <c r="AQ1325" i="104"/>
  <c r="AQ1326" i="104"/>
  <c r="AQ1327" i="104"/>
  <c r="AQ1328" i="104"/>
  <c r="AQ1329" i="104"/>
  <c r="AQ1330" i="104"/>
  <c r="AQ1331" i="104"/>
  <c r="AQ1332" i="104"/>
  <c r="AQ1333" i="104"/>
  <c r="AQ1334" i="104"/>
  <c r="AQ1335" i="104"/>
  <c r="AQ1336" i="104"/>
  <c r="AQ1337" i="104"/>
  <c r="AQ1338" i="104"/>
  <c r="AQ1339" i="104"/>
  <c r="AQ1340" i="104"/>
  <c r="AQ1341" i="104"/>
  <c r="AQ1342" i="104"/>
  <c r="AQ1343" i="104"/>
  <c r="AQ1344" i="104"/>
  <c r="AQ1345" i="104"/>
  <c r="AQ1346" i="104"/>
  <c r="AQ1347" i="104"/>
  <c r="AQ1348" i="104"/>
  <c r="AQ1349" i="104"/>
  <c r="AQ1350" i="104"/>
  <c r="AQ1351" i="104"/>
  <c r="AQ1352" i="104"/>
  <c r="AQ1353" i="104"/>
  <c r="AQ1354" i="104"/>
  <c r="AQ1355" i="104"/>
  <c r="AQ1356" i="104"/>
  <c r="AQ1357" i="104"/>
  <c r="AQ1358" i="104"/>
  <c r="AQ1359" i="104"/>
  <c r="AQ1360" i="104"/>
  <c r="AQ1361" i="104"/>
  <c r="AQ1362" i="104"/>
  <c r="AQ1363" i="104"/>
  <c r="AQ1364" i="104"/>
  <c r="AQ1365" i="104"/>
  <c r="AQ1366" i="104"/>
  <c r="AQ1367" i="104"/>
  <c r="AQ1368" i="104"/>
  <c r="AQ1369" i="104"/>
  <c r="AQ1370" i="104"/>
  <c r="AQ1371" i="104"/>
  <c r="AQ1372" i="104"/>
  <c r="AQ1373" i="104"/>
  <c r="AQ1374" i="104"/>
  <c r="AQ1375" i="104"/>
  <c r="AQ1376" i="104"/>
  <c r="AQ1377" i="104"/>
  <c r="AQ1378" i="104"/>
  <c r="AQ1379" i="104"/>
  <c r="AQ1380" i="104"/>
  <c r="AQ1381" i="104"/>
  <c r="AQ1382" i="104"/>
  <c r="AQ1383" i="104"/>
  <c r="AQ1384" i="104"/>
  <c r="AQ1385" i="104"/>
  <c r="AQ1386" i="104"/>
  <c r="AQ1387" i="104"/>
  <c r="AQ1388" i="104"/>
  <c r="AQ1389" i="104"/>
  <c r="AQ1390" i="104"/>
  <c r="AQ1391" i="104"/>
  <c r="AQ1392" i="104"/>
  <c r="AQ1393" i="104"/>
  <c r="AQ1394" i="104"/>
  <c r="AQ1395" i="104"/>
  <c r="AQ1396" i="104"/>
  <c r="AQ1397" i="104"/>
  <c r="AQ1398" i="104"/>
  <c r="AQ1399" i="104"/>
  <c r="AQ1400" i="104"/>
  <c r="AQ1401" i="104"/>
  <c r="AQ1402" i="104"/>
  <c r="AQ1403" i="104"/>
  <c r="AQ1404" i="104"/>
  <c r="AQ1405" i="104"/>
  <c r="AQ1406" i="104"/>
  <c r="AQ1407" i="104"/>
  <c r="AQ1408" i="104"/>
  <c r="AQ1409" i="104"/>
  <c r="AQ1410" i="104"/>
  <c r="AQ1411" i="104"/>
  <c r="AQ1412" i="104"/>
  <c r="AQ1413" i="104"/>
  <c r="AQ1414" i="104"/>
  <c r="AQ1415" i="104"/>
  <c r="AQ1416" i="104"/>
  <c r="AQ1417" i="104"/>
  <c r="AQ1418" i="104"/>
  <c r="AQ1419" i="104"/>
  <c r="AQ1420" i="104"/>
  <c r="AQ1421" i="104"/>
  <c r="AQ1422" i="104"/>
  <c r="AQ1423" i="104"/>
  <c r="AQ1424" i="104"/>
  <c r="AQ1425" i="104"/>
  <c r="AQ1426" i="104"/>
  <c r="AQ1427" i="104"/>
  <c r="AQ1428" i="104"/>
  <c r="AQ1429" i="104"/>
  <c r="AQ1430" i="104"/>
  <c r="AQ1431" i="104"/>
  <c r="AQ1432" i="104"/>
  <c r="AQ1433" i="104"/>
  <c r="AQ1434" i="104"/>
  <c r="AQ1435" i="104"/>
  <c r="AQ1436" i="104"/>
  <c r="AQ1437" i="104"/>
  <c r="AQ1438" i="104"/>
  <c r="AQ1439" i="104"/>
  <c r="AQ1440" i="104"/>
  <c r="AQ1441" i="104"/>
  <c r="AQ1442" i="104"/>
  <c r="AQ1443" i="104"/>
  <c r="AQ1444" i="104"/>
  <c r="AQ1445" i="104"/>
  <c r="AQ1446" i="104"/>
  <c r="AQ1447" i="104"/>
  <c r="AQ1448" i="104"/>
  <c r="AQ1449" i="104"/>
  <c r="AQ1450" i="104"/>
  <c r="AQ1451" i="104"/>
  <c r="AQ1452" i="104"/>
  <c r="AQ1453" i="104"/>
  <c r="AQ1454" i="104"/>
  <c r="AQ1455" i="104"/>
  <c r="AQ1456" i="104"/>
  <c r="AQ1457" i="104"/>
  <c r="AQ1458" i="104"/>
  <c r="AQ1459" i="104"/>
  <c r="AQ1460" i="104"/>
  <c r="AQ1461" i="104"/>
  <c r="AQ1462" i="104"/>
  <c r="AQ1463" i="104"/>
  <c r="AQ1464" i="104"/>
  <c r="AQ1465" i="104"/>
  <c r="AQ1466" i="104"/>
  <c r="AQ1467" i="104"/>
  <c r="AQ1468" i="104"/>
  <c r="AQ1469" i="104"/>
  <c r="AQ1470" i="104"/>
  <c r="AQ1471" i="104"/>
  <c r="AQ1472" i="104"/>
  <c r="AQ1473" i="104"/>
  <c r="AQ1474" i="104"/>
  <c r="AQ1475" i="104"/>
  <c r="AQ1476" i="104"/>
  <c r="AQ1477" i="104"/>
  <c r="AQ1478" i="104"/>
  <c r="AQ1479" i="104"/>
  <c r="AQ1480" i="104"/>
  <c r="AQ1481" i="104"/>
  <c r="AQ1482" i="104"/>
  <c r="AQ1483" i="104"/>
  <c r="AQ1484" i="104"/>
  <c r="AQ1485" i="104"/>
  <c r="AQ1486" i="104"/>
  <c r="AQ1487" i="104"/>
  <c r="AQ1488" i="104"/>
  <c r="AQ1489" i="104"/>
  <c r="AQ1490" i="104"/>
  <c r="AQ1491" i="104"/>
  <c r="AQ1492" i="104"/>
  <c r="AQ1493" i="104"/>
  <c r="AQ1494" i="104"/>
  <c r="AQ1495" i="104"/>
  <c r="AQ1496" i="104"/>
  <c r="AQ1497" i="104"/>
  <c r="AQ1498" i="104"/>
  <c r="AQ1499" i="104"/>
  <c r="AQ1500" i="104"/>
  <c r="AQ1501" i="104"/>
  <c r="AQ1502" i="104"/>
  <c r="AQ1503" i="104"/>
  <c r="AQ1504" i="104"/>
  <c r="AQ1505" i="104"/>
  <c r="AQ1506" i="104"/>
  <c r="AQ1507" i="104"/>
  <c r="AQ1508" i="104"/>
  <c r="AQ1509" i="104"/>
  <c r="AQ1510" i="104"/>
  <c r="AQ1511" i="104"/>
  <c r="AQ1512" i="104"/>
  <c r="AQ1513" i="104"/>
  <c r="AQ1514" i="104"/>
  <c r="AQ1515" i="104"/>
  <c r="AQ1516" i="104"/>
  <c r="AQ1517" i="104"/>
  <c r="AQ1518" i="104"/>
  <c r="AQ1519" i="104"/>
  <c r="AQ1520" i="104"/>
  <c r="AQ1521" i="104"/>
  <c r="AQ1522" i="104"/>
  <c r="AQ1523" i="104"/>
  <c r="AQ1524" i="104"/>
  <c r="AQ1525" i="104"/>
  <c r="AQ1526" i="104"/>
  <c r="AQ1527" i="104"/>
  <c r="AQ1528" i="104"/>
  <c r="AQ1529" i="104"/>
  <c r="AQ1530" i="104"/>
  <c r="AQ1531" i="104"/>
  <c r="AQ1532" i="104"/>
  <c r="AQ1533" i="104"/>
  <c r="AQ1534" i="104"/>
  <c r="AQ1535" i="104"/>
  <c r="AQ1536" i="104"/>
  <c r="AQ1537" i="104"/>
  <c r="AQ1538" i="104"/>
  <c r="AQ1539" i="104"/>
  <c r="AQ1540" i="104"/>
  <c r="AQ1541" i="104"/>
  <c r="AQ1542" i="104"/>
  <c r="AQ1543" i="104"/>
  <c r="AQ1544" i="104"/>
  <c r="AQ1545" i="104"/>
  <c r="AQ1546" i="104"/>
  <c r="AQ1547" i="104"/>
  <c r="AQ1548" i="104"/>
  <c r="AQ1549" i="104"/>
  <c r="AQ1550" i="104"/>
  <c r="AQ1551" i="104"/>
  <c r="AQ1552" i="104"/>
  <c r="AQ1553" i="104"/>
  <c r="AQ1554" i="104"/>
  <c r="AQ1555" i="104"/>
  <c r="AQ1556" i="104"/>
  <c r="AQ1557" i="104"/>
  <c r="AQ1558" i="104"/>
  <c r="AQ1559" i="104"/>
  <c r="AQ1560" i="104"/>
  <c r="AQ1561" i="104"/>
  <c r="AQ1562" i="104"/>
  <c r="AQ1175" i="104"/>
  <c r="AQ786" i="104"/>
  <c r="AQ787" i="104"/>
  <c r="AQ788" i="104"/>
  <c r="AQ789" i="104"/>
  <c r="AQ790" i="104"/>
  <c r="AQ791" i="104"/>
  <c r="AQ792" i="104"/>
  <c r="AQ793" i="104"/>
  <c r="AQ794" i="104"/>
  <c r="AQ795" i="104"/>
  <c r="AQ796" i="104"/>
  <c r="AQ797" i="104"/>
  <c r="AQ798" i="104"/>
  <c r="AQ799" i="104"/>
  <c r="AQ800" i="104"/>
  <c r="AQ801" i="104"/>
  <c r="AQ802" i="104"/>
  <c r="AQ803" i="104"/>
  <c r="AQ804" i="104"/>
  <c r="AQ805" i="104"/>
  <c r="AQ806" i="104"/>
  <c r="AQ807" i="104"/>
  <c r="AQ808" i="104"/>
  <c r="AQ809" i="104"/>
  <c r="AQ810" i="104"/>
  <c r="AQ811" i="104"/>
  <c r="AQ812" i="104"/>
  <c r="AQ813" i="104"/>
  <c r="AQ814" i="104"/>
  <c r="AQ815" i="104"/>
  <c r="AQ816" i="104"/>
  <c r="AQ817" i="104"/>
  <c r="AQ818" i="104"/>
  <c r="AQ819" i="104"/>
  <c r="AQ820" i="104"/>
  <c r="AQ821" i="104"/>
  <c r="AQ822" i="104"/>
  <c r="AQ823" i="104"/>
  <c r="AQ824" i="104"/>
  <c r="AQ825" i="104"/>
  <c r="AQ826" i="104"/>
  <c r="AQ827" i="104"/>
  <c r="AQ828" i="104"/>
  <c r="AQ829" i="104"/>
  <c r="AQ830" i="104"/>
  <c r="AQ831" i="104"/>
  <c r="AQ832" i="104"/>
  <c r="AQ833" i="104"/>
  <c r="AQ834" i="104"/>
  <c r="AQ835" i="104"/>
  <c r="AQ836" i="104"/>
  <c r="AQ837" i="104"/>
  <c r="AQ838" i="104"/>
  <c r="AQ839" i="104"/>
  <c r="AQ840" i="104"/>
  <c r="AQ841" i="104"/>
  <c r="AQ842" i="104"/>
  <c r="AQ843" i="104"/>
  <c r="AQ844" i="104"/>
  <c r="AQ845" i="104"/>
  <c r="AQ846" i="104"/>
  <c r="AQ847" i="104"/>
  <c r="AQ848" i="104"/>
  <c r="AQ849" i="104"/>
  <c r="AQ850" i="104"/>
  <c r="AQ851" i="104"/>
  <c r="AQ852" i="104"/>
  <c r="AQ853" i="104"/>
  <c r="AQ854" i="104"/>
  <c r="AQ855" i="104"/>
  <c r="AQ856" i="104"/>
  <c r="AQ857" i="104"/>
  <c r="AQ858" i="104"/>
  <c r="AQ859" i="104"/>
  <c r="AQ860" i="104"/>
  <c r="AQ861" i="104"/>
  <c r="AQ862" i="104"/>
  <c r="AQ863" i="104"/>
  <c r="AQ864" i="104"/>
  <c r="AQ865" i="104"/>
  <c r="AQ866" i="104"/>
  <c r="AQ867" i="104"/>
  <c r="AQ868" i="104"/>
  <c r="AQ869" i="104"/>
  <c r="AQ870" i="104"/>
  <c r="AQ871" i="104"/>
  <c r="AQ872" i="104"/>
  <c r="AQ873" i="104"/>
  <c r="AQ874" i="104"/>
  <c r="AQ875" i="104"/>
  <c r="AQ876" i="104"/>
  <c r="AQ877" i="104"/>
  <c r="AQ878" i="104"/>
  <c r="AQ879" i="104"/>
  <c r="AQ880" i="104"/>
  <c r="AQ881" i="104"/>
  <c r="AQ882" i="104"/>
  <c r="AQ883" i="104"/>
  <c r="AQ884" i="104"/>
  <c r="AQ885" i="104"/>
  <c r="AQ886" i="104"/>
  <c r="AQ887" i="104"/>
  <c r="AQ888" i="104"/>
  <c r="AQ889" i="104"/>
  <c r="AQ890" i="104"/>
  <c r="AQ891" i="104"/>
  <c r="AQ892" i="104"/>
  <c r="AQ893" i="104"/>
  <c r="AQ894" i="104"/>
  <c r="AQ895" i="104"/>
  <c r="AQ896" i="104"/>
  <c r="AQ897" i="104"/>
  <c r="AQ898" i="104"/>
  <c r="AQ899" i="104"/>
  <c r="AQ900" i="104"/>
  <c r="AQ901" i="104"/>
  <c r="AQ902" i="104"/>
  <c r="AQ903" i="104"/>
  <c r="AQ904" i="104"/>
  <c r="AQ905" i="104"/>
  <c r="AQ906" i="104"/>
  <c r="AQ907" i="104"/>
  <c r="AQ908" i="104"/>
  <c r="AQ909" i="104"/>
  <c r="AQ910" i="104"/>
  <c r="AQ911" i="104"/>
  <c r="AQ912" i="104"/>
  <c r="AQ913" i="104"/>
  <c r="AQ914" i="104"/>
  <c r="AQ915" i="104"/>
  <c r="AQ916" i="104"/>
  <c r="AQ917" i="104"/>
  <c r="AQ918" i="104"/>
  <c r="AQ919" i="104"/>
  <c r="AQ920" i="104"/>
  <c r="AQ921" i="104"/>
  <c r="AQ922" i="104"/>
  <c r="AQ923" i="104"/>
  <c r="AQ924" i="104"/>
  <c r="AQ925" i="104"/>
  <c r="AQ926" i="104"/>
  <c r="AQ927" i="104"/>
  <c r="AQ928" i="104"/>
  <c r="AQ929" i="104"/>
  <c r="AQ930" i="104"/>
  <c r="AQ931" i="104"/>
  <c r="AQ932" i="104"/>
  <c r="AQ933" i="104"/>
  <c r="AQ934" i="104"/>
  <c r="AQ935" i="104"/>
  <c r="AQ936" i="104"/>
  <c r="AQ937" i="104"/>
  <c r="AQ938" i="104"/>
  <c r="AQ939" i="104"/>
  <c r="AQ940" i="104"/>
  <c r="AQ941" i="104"/>
  <c r="AQ942" i="104"/>
  <c r="AQ943" i="104"/>
  <c r="AQ944" i="104"/>
  <c r="AQ945" i="104"/>
  <c r="AQ946" i="104"/>
  <c r="AQ947" i="104"/>
  <c r="AQ948" i="104"/>
  <c r="AQ949" i="104"/>
  <c r="AQ950" i="104"/>
  <c r="AQ951" i="104"/>
  <c r="AQ952" i="104"/>
  <c r="AQ953" i="104"/>
  <c r="AQ954" i="104"/>
  <c r="AQ955" i="104"/>
  <c r="AQ956" i="104"/>
  <c r="AQ957" i="104"/>
  <c r="AQ958" i="104"/>
  <c r="AQ959" i="104"/>
  <c r="AQ960" i="104"/>
  <c r="AQ961" i="104"/>
  <c r="AQ962" i="104"/>
  <c r="AQ963" i="104"/>
  <c r="AQ964" i="104"/>
  <c r="AQ965" i="104"/>
  <c r="AQ966" i="104"/>
  <c r="AQ967" i="104"/>
  <c r="AQ968" i="104"/>
  <c r="AQ969" i="104"/>
  <c r="AQ970" i="104"/>
  <c r="AQ971" i="104"/>
  <c r="AQ972" i="104"/>
  <c r="AQ973" i="104"/>
  <c r="AQ974" i="104"/>
  <c r="AQ975" i="104"/>
  <c r="AQ976" i="104"/>
  <c r="AQ977" i="104"/>
  <c r="AQ978" i="104"/>
  <c r="AQ979" i="104"/>
  <c r="AQ980" i="104"/>
  <c r="AQ981" i="104"/>
  <c r="AQ982" i="104"/>
  <c r="AQ983" i="104"/>
  <c r="AQ984" i="104"/>
  <c r="AQ985" i="104"/>
  <c r="AQ986" i="104"/>
  <c r="AQ987" i="104"/>
  <c r="AQ988" i="104"/>
  <c r="AQ989" i="104"/>
  <c r="AQ990" i="104"/>
  <c r="AQ991" i="104"/>
  <c r="AQ992" i="104"/>
  <c r="AQ993" i="104"/>
  <c r="AQ994" i="104"/>
  <c r="AQ995" i="104"/>
  <c r="AQ996" i="104"/>
  <c r="AQ997" i="104"/>
  <c r="AQ998" i="104"/>
  <c r="AQ999" i="104"/>
  <c r="AQ1000" i="104"/>
  <c r="AQ1001" i="104"/>
  <c r="AQ1002" i="104"/>
  <c r="AQ1003" i="104"/>
  <c r="AQ1004" i="104"/>
  <c r="AQ1005" i="104"/>
  <c r="AQ1006" i="104"/>
  <c r="AQ1007" i="104"/>
  <c r="AQ1008" i="104"/>
  <c r="AQ1009" i="104"/>
  <c r="AQ1010" i="104"/>
  <c r="AQ1011" i="104"/>
  <c r="AQ1012" i="104"/>
  <c r="AQ1013" i="104"/>
  <c r="AQ1014" i="104"/>
  <c r="AQ1015" i="104"/>
  <c r="AQ1016" i="104"/>
  <c r="AQ1017" i="104"/>
  <c r="AQ1018" i="104"/>
  <c r="AQ1019" i="104"/>
  <c r="AQ1020" i="104"/>
  <c r="AQ1021" i="104"/>
  <c r="AQ1022" i="104"/>
  <c r="AQ1023" i="104"/>
  <c r="AQ1024" i="104"/>
  <c r="AQ1025" i="104"/>
  <c r="AQ1026" i="104"/>
  <c r="AQ1027" i="104"/>
  <c r="AQ1028" i="104"/>
  <c r="AQ1029" i="104"/>
  <c r="AQ1030" i="104"/>
  <c r="AQ1031" i="104"/>
  <c r="AQ1032" i="104"/>
  <c r="AQ1033" i="104"/>
  <c r="AQ1034" i="104"/>
  <c r="AQ1035" i="104"/>
  <c r="AQ1036" i="104"/>
  <c r="AQ1037" i="104"/>
  <c r="AQ1038" i="104"/>
  <c r="AQ1039" i="104"/>
  <c r="AQ1040" i="104"/>
  <c r="AQ1041" i="104"/>
  <c r="AQ1042" i="104"/>
  <c r="AQ1043" i="104"/>
  <c r="AQ1044" i="104"/>
  <c r="AQ1045" i="104"/>
  <c r="AQ1046" i="104"/>
  <c r="AQ1047" i="104"/>
  <c r="AQ1048" i="104"/>
  <c r="AQ1049" i="104"/>
  <c r="AQ1050" i="104"/>
  <c r="AQ1051" i="104"/>
  <c r="AQ1052" i="104"/>
  <c r="AQ1053" i="104"/>
  <c r="AQ1054" i="104"/>
  <c r="AQ1055" i="104"/>
  <c r="AQ1056" i="104"/>
  <c r="AQ1057" i="104"/>
  <c r="AQ1058" i="104"/>
  <c r="AQ1059" i="104"/>
  <c r="AQ1060" i="104"/>
  <c r="AQ1061" i="104"/>
  <c r="AQ1062" i="104"/>
  <c r="AQ1063" i="104"/>
  <c r="AQ1064" i="104"/>
  <c r="AQ1065" i="104"/>
  <c r="AQ1066" i="104"/>
  <c r="AQ1067" i="104"/>
  <c r="AQ1068" i="104"/>
  <c r="AQ1069" i="104"/>
  <c r="AQ1070" i="104"/>
  <c r="AQ1071" i="104"/>
  <c r="AQ1072" i="104"/>
  <c r="AQ1073" i="104"/>
  <c r="AQ1074" i="104"/>
  <c r="AQ1075" i="104"/>
  <c r="AQ1076" i="104"/>
  <c r="AQ1077" i="104"/>
  <c r="AQ1078" i="104"/>
  <c r="AQ1079" i="104"/>
  <c r="AQ1080" i="104"/>
  <c r="AQ1081" i="104"/>
  <c r="AQ1082" i="104"/>
  <c r="AQ1083" i="104"/>
  <c r="AQ1084" i="104"/>
  <c r="AQ1085" i="104"/>
  <c r="AQ1086" i="104"/>
  <c r="AQ1087" i="104"/>
  <c r="AQ1088" i="104"/>
  <c r="AQ1089" i="104"/>
  <c r="AQ1090" i="104"/>
  <c r="AQ1091" i="104"/>
  <c r="AQ1092" i="104"/>
  <c r="AQ1093" i="104"/>
  <c r="AQ1094" i="104"/>
  <c r="AQ1095" i="104"/>
  <c r="AQ1096" i="104"/>
  <c r="AQ1097" i="104"/>
  <c r="AQ1098" i="104"/>
  <c r="AQ1099" i="104"/>
  <c r="AQ1100" i="104"/>
  <c r="AQ1101" i="104"/>
  <c r="AQ1102" i="104"/>
  <c r="AQ1103" i="104"/>
  <c r="AQ1104" i="104"/>
  <c r="AQ1105" i="104"/>
  <c r="AQ1106" i="104"/>
  <c r="AQ1107" i="104"/>
  <c r="AQ1108" i="104"/>
  <c r="AQ1109" i="104"/>
  <c r="AQ1110" i="104"/>
  <c r="AQ1111" i="104"/>
  <c r="AQ1112" i="104"/>
  <c r="AQ1113" i="104"/>
  <c r="AQ1114" i="104"/>
  <c r="AQ1115" i="104"/>
  <c r="AQ1116" i="104"/>
  <c r="AQ1117" i="104"/>
  <c r="AQ1118" i="104"/>
  <c r="AQ1119" i="104"/>
  <c r="AQ1120" i="104"/>
  <c r="AQ1121" i="104"/>
  <c r="AQ1122" i="104"/>
  <c r="AQ1123" i="104"/>
  <c r="AQ1124" i="104"/>
  <c r="AQ1125" i="104"/>
  <c r="AQ1126" i="104"/>
  <c r="AQ1127" i="104"/>
  <c r="AQ1128" i="104"/>
  <c r="AQ1129" i="104"/>
  <c r="AQ1130" i="104"/>
  <c r="AQ1131" i="104"/>
  <c r="AQ1132" i="104"/>
  <c r="AQ1133" i="104"/>
  <c r="AQ1134" i="104"/>
  <c r="AQ1135" i="104"/>
  <c r="AQ1136" i="104"/>
  <c r="AQ1137" i="104"/>
  <c r="AQ1138" i="104"/>
  <c r="AQ1139" i="104"/>
  <c r="AQ1140" i="104"/>
  <c r="AQ1141" i="104"/>
  <c r="AQ1142" i="104"/>
  <c r="AQ1143" i="104"/>
  <c r="AQ1144" i="104"/>
  <c r="AQ1145" i="104"/>
  <c r="AQ1146" i="104"/>
  <c r="AQ1147" i="104"/>
  <c r="AQ1148" i="104"/>
  <c r="AQ1149" i="104"/>
  <c r="AQ1150" i="104"/>
  <c r="AQ1151" i="104"/>
  <c r="AQ1152" i="104"/>
  <c r="AQ1153" i="104"/>
  <c r="AQ1154" i="104"/>
  <c r="AQ1155" i="104"/>
  <c r="AQ1156" i="104"/>
  <c r="AQ1157" i="104"/>
  <c r="AQ1158" i="104"/>
  <c r="AQ1159" i="104"/>
  <c r="AQ1160" i="104"/>
  <c r="AQ1161" i="104"/>
  <c r="AQ1162" i="104"/>
  <c r="AQ1163" i="104"/>
  <c r="AQ1164" i="104"/>
  <c r="AQ1165" i="104"/>
  <c r="AQ1166" i="104"/>
  <c r="AQ1167" i="104"/>
  <c r="AQ1168" i="104"/>
  <c r="AQ1169" i="104"/>
  <c r="AQ1170" i="104"/>
  <c r="AQ1171" i="104"/>
  <c r="AQ1172" i="104"/>
  <c r="AQ785" i="104"/>
  <c r="AQ396" i="104"/>
  <c r="AQ397" i="104"/>
  <c r="AQ398" i="104"/>
  <c r="AQ399" i="104"/>
  <c r="AQ400" i="104"/>
  <c r="AQ401" i="104"/>
  <c r="AQ402" i="104"/>
  <c r="AQ403" i="104"/>
  <c r="AQ404" i="104"/>
  <c r="AQ405" i="104"/>
  <c r="AQ406" i="104"/>
  <c r="AQ407" i="104"/>
  <c r="AQ408" i="104"/>
  <c r="AQ409" i="104"/>
  <c r="AQ410" i="104"/>
  <c r="AQ411" i="104"/>
  <c r="AQ412" i="104"/>
  <c r="AQ413" i="104"/>
  <c r="AQ414" i="104"/>
  <c r="AQ415" i="104"/>
  <c r="AQ416" i="104"/>
  <c r="AQ417" i="104"/>
  <c r="AQ418" i="104"/>
  <c r="AQ419" i="104"/>
  <c r="AQ420" i="104"/>
  <c r="AQ421" i="104"/>
  <c r="AQ422" i="104"/>
  <c r="AQ423" i="104"/>
  <c r="AQ424" i="104"/>
  <c r="AQ425" i="104"/>
  <c r="AQ426" i="104"/>
  <c r="AQ427" i="104"/>
  <c r="AQ428" i="104"/>
  <c r="AQ429" i="104"/>
  <c r="AQ430" i="104"/>
  <c r="AQ431" i="104"/>
  <c r="AQ432" i="104"/>
  <c r="AQ433" i="104"/>
  <c r="AQ434" i="104"/>
  <c r="AQ435" i="104"/>
  <c r="AQ436" i="104"/>
  <c r="AQ437" i="104"/>
  <c r="AQ438" i="104"/>
  <c r="AQ439" i="104"/>
  <c r="AQ440" i="104"/>
  <c r="AQ441" i="104"/>
  <c r="AQ442" i="104"/>
  <c r="AQ443" i="104"/>
  <c r="AQ444" i="104"/>
  <c r="AQ445" i="104"/>
  <c r="AQ446" i="104"/>
  <c r="AQ447" i="104"/>
  <c r="AQ448" i="104"/>
  <c r="AQ449" i="104"/>
  <c r="AQ450" i="104"/>
  <c r="AQ451" i="104"/>
  <c r="AQ452" i="104"/>
  <c r="AQ453" i="104"/>
  <c r="AQ454" i="104"/>
  <c r="AQ455" i="104"/>
  <c r="AQ456" i="104"/>
  <c r="AQ457" i="104"/>
  <c r="AQ458" i="104"/>
  <c r="AQ459" i="104"/>
  <c r="AQ460" i="104"/>
  <c r="AQ461" i="104"/>
  <c r="AQ462" i="104"/>
  <c r="AQ463" i="104"/>
  <c r="AQ464" i="104"/>
  <c r="AQ465" i="104"/>
  <c r="AQ466" i="104"/>
  <c r="AQ467" i="104"/>
  <c r="AQ468" i="104"/>
  <c r="AQ469" i="104"/>
  <c r="AQ470" i="104"/>
  <c r="AQ471" i="104"/>
  <c r="AQ472" i="104"/>
  <c r="AQ473" i="104"/>
  <c r="AQ474" i="104"/>
  <c r="AQ475" i="104"/>
  <c r="AQ476" i="104"/>
  <c r="AQ477" i="104"/>
  <c r="AQ478" i="104"/>
  <c r="AQ479" i="104"/>
  <c r="AQ480" i="104"/>
  <c r="AQ481" i="104"/>
  <c r="AQ482" i="104"/>
  <c r="AQ483" i="104"/>
  <c r="AQ484" i="104"/>
  <c r="AQ485" i="104"/>
  <c r="AQ486" i="104"/>
  <c r="AQ487" i="104"/>
  <c r="AQ488" i="104"/>
  <c r="AQ489" i="104"/>
  <c r="AQ490" i="104"/>
  <c r="AQ491" i="104"/>
  <c r="AQ492" i="104"/>
  <c r="AQ493" i="104"/>
  <c r="AQ494" i="104"/>
  <c r="AQ495" i="104"/>
  <c r="AQ496" i="104"/>
  <c r="AQ497" i="104"/>
  <c r="AQ498" i="104"/>
  <c r="AQ499" i="104"/>
  <c r="AQ500" i="104"/>
  <c r="AQ501" i="104"/>
  <c r="AQ502" i="104"/>
  <c r="AQ503" i="104"/>
  <c r="AQ504" i="104"/>
  <c r="AQ505" i="104"/>
  <c r="AQ506" i="104"/>
  <c r="AQ507" i="104"/>
  <c r="AQ508" i="104"/>
  <c r="AQ509" i="104"/>
  <c r="AQ510" i="104"/>
  <c r="AQ511" i="104"/>
  <c r="AQ512" i="104"/>
  <c r="AQ513" i="104"/>
  <c r="AQ514" i="104"/>
  <c r="AQ515" i="104"/>
  <c r="AQ516" i="104"/>
  <c r="AQ517" i="104"/>
  <c r="AQ518" i="104"/>
  <c r="AQ519" i="104"/>
  <c r="AQ520" i="104"/>
  <c r="AQ521" i="104"/>
  <c r="AQ522" i="104"/>
  <c r="AQ523" i="104"/>
  <c r="AQ524" i="104"/>
  <c r="AQ525" i="104"/>
  <c r="AQ526" i="104"/>
  <c r="AQ527" i="104"/>
  <c r="AQ528" i="104"/>
  <c r="AQ529" i="104"/>
  <c r="AQ530" i="104"/>
  <c r="AQ531" i="104"/>
  <c r="AQ532" i="104"/>
  <c r="AQ533" i="104"/>
  <c r="AQ534" i="104"/>
  <c r="AQ535" i="104"/>
  <c r="AQ536" i="104"/>
  <c r="AQ537" i="104"/>
  <c r="AQ538" i="104"/>
  <c r="AQ539" i="104"/>
  <c r="AQ540" i="104"/>
  <c r="AQ541" i="104"/>
  <c r="AQ542" i="104"/>
  <c r="AQ543" i="104"/>
  <c r="AQ544" i="104"/>
  <c r="AQ545" i="104"/>
  <c r="AQ546" i="104"/>
  <c r="AQ547" i="104"/>
  <c r="AQ548" i="104"/>
  <c r="AQ549" i="104"/>
  <c r="AQ550" i="104"/>
  <c r="AQ551" i="104"/>
  <c r="AQ552" i="104"/>
  <c r="AQ553" i="104"/>
  <c r="AQ554" i="104"/>
  <c r="AQ555" i="104"/>
  <c r="AQ556" i="104"/>
  <c r="AQ557" i="104"/>
  <c r="AQ558" i="104"/>
  <c r="AQ559" i="104"/>
  <c r="AQ560" i="104"/>
  <c r="AQ561" i="104"/>
  <c r="AQ562" i="104"/>
  <c r="AQ563" i="104"/>
  <c r="AQ564" i="104"/>
  <c r="AQ565" i="104"/>
  <c r="AQ566" i="104"/>
  <c r="AQ567" i="104"/>
  <c r="AQ568" i="104"/>
  <c r="AQ569" i="104"/>
  <c r="AQ570" i="104"/>
  <c r="AQ571" i="104"/>
  <c r="AQ572" i="104"/>
  <c r="AQ573" i="104"/>
  <c r="AQ574" i="104"/>
  <c r="AQ575" i="104"/>
  <c r="AQ576" i="104"/>
  <c r="AQ577" i="104"/>
  <c r="AQ578" i="104"/>
  <c r="AQ579" i="104"/>
  <c r="AQ580" i="104"/>
  <c r="AQ581" i="104"/>
  <c r="AQ582" i="104"/>
  <c r="AQ583" i="104"/>
  <c r="AQ584" i="104"/>
  <c r="AQ585" i="104"/>
  <c r="AQ586" i="104"/>
  <c r="AQ587" i="104"/>
  <c r="AQ588" i="104"/>
  <c r="AQ589" i="104"/>
  <c r="AQ590" i="104"/>
  <c r="AQ591" i="104"/>
  <c r="AQ592" i="104"/>
  <c r="AQ593" i="104"/>
  <c r="AQ594" i="104"/>
  <c r="AQ595" i="104"/>
  <c r="AQ596" i="104"/>
  <c r="AQ597" i="104"/>
  <c r="AQ598" i="104"/>
  <c r="AQ599" i="104"/>
  <c r="AQ600" i="104"/>
  <c r="AQ601" i="104"/>
  <c r="AQ602" i="104"/>
  <c r="AQ603" i="104"/>
  <c r="AQ604" i="104"/>
  <c r="AQ605" i="104"/>
  <c r="AQ606" i="104"/>
  <c r="AQ607" i="104"/>
  <c r="AQ608" i="104"/>
  <c r="AQ609" i="104"/>
  <c r="AQ610" i="104"/>
  <c r="AQ611" i="104"/>
  <c r="AQ612" i="104"/>
  <c r="AQ613" i="104"/>
  <c r="AQ614" i="104"/>
  <c r="AQ615" i="104"/>
  <c r="AQ616" i="104"/>
  <c r="AQ617" i="104"/>
  <c r="AQ618" i="104"/>
  <c r="AQ619" i="104"/>
  <c r="AQ620" i="104"/>
  <c r="AQ621" i="104"/>
  <c r="AQ622" i="104"/>
  <c r="AQ623" i="104"/>
  <c r="AQ624" i="104"/>
  <c r="AQ625" i="104"/>
  <c r="AQ626" i="104"/>
  <c r="AQ627" i="104"/>
  <c r="AQ628" i="104"/>
  <c r="AQ629" i="104"/>
  <c r="AQ630" i="104"/>
  <c r="AQ631" i="104"/>
  <c r="AQ632" i="104"/>
  <c r="AQ633" i="104"/>
  <c r="AQ634" i="104"/>
  <c r="AQ635" i="104"/>
  <c r="AQ636" i="104"/>
  <c r="AQ637" i="104"/>
  <c r="AQ638" i="104"/>
  <c r="AQ639" i="104"/>
  <c r="AQ640" i="104"/>
  <c r="AQ641" i="104"/>
  <c r="AQ642" i="104"/>
  <c r="AQ643" i="104"/>
  <c r="AQ644" i="104"/>
  <c r="AQ645" i="104"/>
  <c r="AQ646" i="104"/>
  <c r="AQ647" i="104"/>
  <c r="AQ648" i="104"/>
  <c r="AQ649" i="104"/>
  <c r="AQ650" i="104"/>
  <c r="AQ651" i="104"/>
  <c r="AQ652" i="104"/>
  <c r="AQ653" i="104"/>
  <c r="AQ654" i="104"/>
  <c r="AQ655" i="104"/>
  <c r="AQ656" i="104"/>
  <c r="AQ657" i="104"/>
  <c r="AQ658" i="104"/>
  <c r="AQ659" i="104"/>
  <c r="AQ660" i="104"/>
  <c r="AQ661" i="104"/>
  <c r="AQ662" i="104"/>
  <c r="AQ663" i="104"/>
  <c r="AQ664" i="104"/>
  <c r="AQ665" i="104"/>
  <c r="AQ666" i="104"/>
  <c r="AQ667" i="104"/>
  <c r="AQ668" i="104"/>
  <c r="AQ669" i="104"/>
  <c r="AQ670" i="104"/>
  <c r="AQ671" i="104"/>
  <c r="AQ672" i="104"/>
  <c r="AQ673" i="104"/>
  <c r="AQ674" i="104"/>
  <c r="AQ675" i="104"/>
  <c r="AQ676" i="104"/>
  <c r="AQ677" i="104"/>
  <c r="AQ678" i="104"/>
  <c r="AQ679" i="104"/>
  <c r="AQ680" i="104"/>
  <c r="AQ681" i="104"/>
  <c r="AQ682" i="104"/>
  <c r="AQ683" i="104"/>
  <c r="AQ684" i="104"/>
  <c r="AQ685" i="104"/>
  <c r="AQ686" i="104"/>
  <c r="AQ687" i="104"/>
  <c r="AQ688" i="104"/>
  <c r="AQ689" i="104"/>
  <c r="AQ690" i="104"/>
  <c r="AQ691" i="104"/>
  <c r="AQ692" i="104"/>
  <c r="AQ693" i="104"/>
  <c r="AQ694" i="104"/>
  <c r="AQ695" i="104"/>
  <c r="AQ696" i="104"/>
  <c r="AQ697" i="104"/>
  <c r="AQ698" i="104"/>
  <c r="AQ699" i="104"/>
  <c r="AQ700" i="104"/>
  <c r="AQ701" i="104"/>
  <c r="AQ702" i="104"/>
  <c r="AQ703" i="104"/>
  <c r="AQ704" i="104"/>
  <c r="AQ705" i="104"/>
  <c r="AQ706" i="104"/>
  <c r="AQ707" i="104"/>
  <c r="AQ708" i="104"/>
  <c r="AQ709" i="104"/>
  <c r="AQ710" i="104"/>
  <c r="AQ711" i="104"/>
  <c r="AQ712" i="104"/>
  <c r="AQ713" i="104"/>
  <c r="AQ714" i="104"/>
  <c r="AQ715" i="104"/>
  <c r="AQ716" i="104"/>
  <c r="AQ717" i="104"/>
  <c r="AQ718" i="104"/>
  <c r="AQ719" i="104"/>
  <c r="AQ720" i="104"/>
  <c r="AQ721" i="104"/>
  <c r="AQ722" i="104"/>
  <c r="AQ723" i="104"/>
  <c r="AQ724" i="104"/>
  <c r="AQ725" i="104"/>
  <c r="AQ726" i="104"/>
  <c r="AQ727" i="104"/>
  <c r="AQ728" i="104"/>
  <c r="AQ729" i="104"/>
  <c r="AQ730" i="104"/>
  <c r="AQ731" i="104"/>
  <c r="AQ732" i="104"/>
  <c r="AQ733" i="104"/>
  <c r="AQ734" i="104"/>
  <c r="AQ735" i="104"/>
  <c r="AQ736" i="104"/>
  <c r="AQ737" i="104"/>
  <c r="AQ738" i="104"/>
  <c r="AQ739" i="104"/>
  <c r="AQ740" i="104"/>
  <c r="AQ741" i="104"/>
  <c r="AQ742" i="104"/>
  <c r="AQ743" i="104"/>
  <c r="AQ744" i="104"/>
  <c r="AQ745" i="104"/>
  <c r="AQ746" i="104"/>
  <c r="AQ747" i="104"/>
  <c r="AQ748" i="104"/>
  <c r="AQ749" i="104"/>
  <c r="AQ750" i="104"/>
  <c r="AQ751" i="104"/>
  <c r="AQ752" i="104"/>
  <c r="AQ753" i="104"/>
  <c r="AQ754" i="104"/>
  <c r="AQ755" i="104"/>
  <c r="AQ756" i="104"/>
  <c r="AQ757" i="104"/>
  <c r="AQ758" i="104"/>
  <c r="AQ759" i="104"/>
  <c r="AQ760" i="104"/>
  <c r="AQ761" i="104"/>
  <c r="AQ762" i="104"/>
  <c r="AQ763" i="104"/>
  <c r="AQ764" i="104"/>
  <c r="AQ765" i="104"/>
  <c r="AQ766" i="104"/>
  <c r="AQ767" i="104"/>
  <c r="AQ768" i="104"/>
  <c r="AQ769" i="104"/>
  <c r="AQ770" i="104"/>
  <c r="AQ771" i="104"/>
  <c r="AQ772" i="104"/>
  <c r="AQ773" i="104"/>
  <c r="AQ774" i="104"/>
  <c r="AQ775" i="104"/>
  <c r="AQ776" i="104"/>
  <c r="AQ777" i="104"/>
  <c r="AQ778" i="104"/>
  <c r="AQ779" i="104"/>
  <c r="AQ780" i="104"/>
  <c r="AQ781" i="104"/>
  <c r="AQ782" i="104"/>
  <c r="AQ395" i="104"/>
  <c r="Y11" i="96"/>
  <c r="M94" i="96"/>
  <c r="AZ7" i="96" l="1"/>
  <c r="M74" i="96"/>
  <c r="M74" i="97"/>
  <c r="M69" i="97"/>
  <c r="Y9" i="97"/>
  <c r="Y39" i="97"/>
  <c r="M69" i="96"/>
  <c r="Y39" i="96"/>
  <c r="Y9" i="96"/>
  <c r="AP1175" i="104"/>
  <c r="AP1176" i="104"/>
  <c r="AP1177" i="104"/>
  <c r="AP1178" i="104"/>
  <c r="AP1179" i="104"/>
  <c r="AP1180" i="104"/>
  <c r="AP1181" i="104"/>
  <c r="AP1182" i="104"/>
  <c r="AP1183" i="104"/>
  <c r="AP1184" i="104"/>
  <c r="AP1185" i="104"/>
  <c r="AP1186" i="104"/>
  <c r="AP1187" i="104"/>
  <c r="AP1188" i="104"/>
  <c r="AP1189" i="104"/>
  <c r="AP1190" i="104"/>
  <c r="AP1191" i="104"/>
  <c r="AP1192" i="104"/>
  <c r="AP1193" i="104"/>
  <c r="AP1194" i="104"/>
  <c r="AP1195" i="104"/>
  <c r="AP1196" i="104"/>
  <c r="AP1197" i="104"/>
  <c r="AP1198" i="104"/>
  <c r="AP1199" i="104"/>
  <c r="AP1200" i="104"/>
  <c r="AP1201" i="104"/>
  <c r="AP1202" i="104"/>
  <c r="AP1203" i="104"/>
  <c r="AP1204" i="104"/>
  <c r="AP1205" i="104"/>
  <c r="AP1206" i="104"/>
  <c r="AP1207" i="104"/>
  <c r="AP1208" i="104"/>
  <c r="AP1209" i="104"/>
  <c r="AP1210" i="104"/>
  <c r="AP1211" i="104"/>
  <c r="AP1212" i="104"/>
  <c r="AP1213" i="104"/>
  <c r="AP1214" i="104"/>
  <c r="AP1215" i="104"/>
  <c r="AP1216" i="104"/>
  <c r="AP1217" i="104"/>
  <c r="AP1218" i="104"/>
  <c r="AP1219" i="104"/>
  <c r="AP1220" i="104"/>
  <c r="AP1221" i="104"/>
  <c r="AP1222" i="104"/>
  <c r="AP1223" i="104"/>
  <c r="AP1224" i="104"/>
  <c r="AP1225" i="104"/>
  <c r="AP1226" i="104"/>
  <c r="AP1227" i="104"/>
  <c r="AP1228" i="104"/>
  <c r="AP1229" i="104"/>
  <c r="AP1230" i="104"/>
  <c r="AP1231" i="104"/>
  <c r="AP1232" i="104"/>
  <c r="AP1233" i="104"/>
  <c r="AP1234" i="104"/>
  <c r="AP1235" i="104"/>
  <c r="AP1236" i="104"/>
  <c r="AP1237" i="104"/>
  <c r="AP1238" i="104"/>
  <c r="AP1239" i="104"/>
  <c r="AP1240" i="104"/>
  <c r="AP1241" i="104"/>
  <c r="AP1242" i="104"/>
  <c r="AP1243" i="104"/>
  <c r="AP1244" i="104"/>
  <c r="AP1245" i="104"/>
  <c r="AP1246" i="104"/>
  <c r="AP1247" i="104"/>
  <c r="AP1248" i="104"/>
  <c r="AP1249" i="104"/>
  <c r="AP1250" i="104"/>
  <c r="AP1251" i="104"/>
  <c r="AP1252" i="104"/>
  <c r="AP1253" i="104"/>
  <c r="AP1254" i="104"/>
  <c r="AP1255" i="104"/>
  <c r="AP1256" i="104"/>
  <c r="AP1257" i="104"/>
  <c r="AP1258" i="104"/>
  <c r="AP1259" i="104"/>
  <c r="AP1260" i="104"/>
  <c r="AP1261" i="104"/>
  <c r="AP1262" i="104"/>
  <c r="AP1263" i="104"/>
  <c r="AP1264" i="104"/>
  <c r="AP1265" i="104"/>
  <c r="AP1266" i="104"/>
  <c r="AP1267" i="104"/>
  <c r="AP1268" i="104"/>
  <c r="AP1269" i="104"/>
  <c r="AP1270" i="104"/>
  <c r="AP1271" i="104"/>
  <c r="AP1272" i="104"/>
  <c r="AP1273" i="104"/>
  <c r="AP1274" i="104"/>
  <c r="AP1275" i="104"/>
  <c r="AP1276" i="104"/>
  <c r="AP1277" i="104"/>
  <c r="AP1278" i="104"/>
  <c r="AP1279" i="104"/>
  <c r="AP1280" i="104"/>
  <c r="AP1281" i="104"/>
  <c r="AP1282" i="104"/>
  <c r="AP1283" i="104"/>
  <c r="AP1284" i="104"/>
  <c r="AP1285" i="104"/>
  <c r="AP1286" i="104"/>
  <c r="AP1287" i="104"/>
  <c r="AP1288" i="104"/>
  <c r="AP1289" i="104"/>
  <c r="AP1290" i="104"/>
  <c r="AP1291" i="104"/>
  <c r="AP1292" i="104"/>
  <c r="AP1293" i="104"/>
  <c r="AP1294" i="104"/>
  <c r="AP1295" i="104"/>
  <c r="AP1296" i="104"/>
  <c r="AP1297" i="104"/>
  <c r="AP1298" i="104"/>
  <c r="AP1299" i="104"/>
  <c r="AP1300" i="104"/>
  <c r="AP1301" i="104"/>
  <c r="AP1302" i="104"/>
  <c r="AP1303" i="104"/>
  <c r="AP1304" i="104"/>
  <c r="AP1305" i="104"/>
  <c r="AP1306" i="104"/>
  <c r="AP1307" i="104"/>
  <c r="AP1308" i="104"/>
  <c r="AP1309" i="104"/>
  <c r="AP1310" i="104"/>
  <c r="AP1311" i="104"/>
  <c r="AP1312" i="104"/>
  <c r="AP1313" i="104"/>
  <c r="AP1314" i="104"/>
  <c r="AP1315" i="104"/>
  <c r="AP1316" i="104"/>
  <c r="AP1317" i="104"/>
  <c r="AP1318" i="104"/>
  <c r="AP1319" i="104"/>
  <c r="AP1320" i="104"/>
  <c r="AP1321" i="104"/>
  <c r="AP1322" i="104"/>
  <c r="AP1323" i="104"/>
  <c r="AP1324" i="104"/>
  <c r="AP1325" i="104"/>
  <c r="AP1326" i="104"/>
  <c r="AP1327" i="104"/>
  <c r="AP1328" i="104"/>
  <c r="AP1329" i="104"/>
  <c r="AP1330" i="104"/>
  <c r="AP1331" i="104"/>
  <c r="AP1332" i="104"/>
  <c r="AP1333" i="104"/>
  <c r="AP1334" i="104"/>
  <c r="AP1335" i="104"/>
  <c r="AP1336" i="104"/>
  <c r="AP1337" i="104"/>
  <c r="AP1338" i="104"/>
  <c r="AP1339" i="104"/>
  <c r="AP1340" i="104"/>
  <c r="AP1341" i="104"/>
  <c r="AP1342" i="104"/>
  <c r="AP1343" i="104"/>
  <c r="AP1344" i="104"/>
  <c r="AP1345" i="104"/>
  <c r="AP1346" i="104"/>
  <c r="AP1347" i="104"/>
  <c r="AP1348" i="104"/>
  <c r="AP1349" i="104"/>
  <c r="AP1350" i="104"/>
  <c r="AP1351" i="104"/>
  <c r="AP1352" i="104"/>
  <c r="AP1353" i="104"/>
  <c r="AP1354" i="104"/>
  <c r="AP1355" i="104"/>
  <c r="AP1356" i="104"/>
  <c r="AP1357" i="104"/>
  <c r="AP1358" i="104"/>
  <c r="AP1359" i="104"/>
  <c r="AP1360" i="104"/>
  <c r="AP1361" i="104"/>
  <c r="AP1362" i="104"/>
  <c r="AP1363" i="104"/>
  <c r="AP1364" i="104"/>
  <c r="AP1365" i="104"/>
  <c r="AP1366" i="104"/>
  <c r="AP1367" i="104"/>
  <c r="AP1368" i="104"/>
  <c r="AP1369" i="104"/>
  <c r="AP1370" i="104"/>
  <c r="AP1371" i="104"/>
  <c r="AP1372" i="104"/>
  <c r="AP1373" i="104"/>
  <c r="AP1374" i="104"/>
  <c r="AP1375" i="104"/>
  <c r="AP1376" i="104"/>
  <c r="AP1377" i="104"/>
  <c r="AP1378" i="104"/>
  <c r="AP1379" i="104"/>
  <c r="AP1380" i="104"/>
  <c r="AP1381" i="104"/>
  <c r="AP1382" i="104"/>
  <c r="AP1383" i="104"/>
  <c r="AP1384" i="104"/>
  <c r="AP1385" i="104"/>
  <c r="AP1386" i="104"/>
  <c r="AP1387" i="104"/>
  <c r="AP1388" i="104"/>
  <c r="AP1389" i="104"/>
  <c r="AP1390" i="104"/>
  <c r="AP1391" i="104"/>
  <c r="AP1392" i="104"/>
  <c r="AP1393" i="104"/>
  <c r="AP1394" i="104"/>
  <c r="AP1395" i="104"/>
  <c r="AP1396" i="104"/>
  <c r="AP1397" i="104"/>
  <c r="AP1398" i="104"/>
  <c r="AP1399" i="104"/>
  <c r="AP1400" i="104"/>
  <c r="AP1401" i="104"/>
  <c r="AP1402" i="104"/>
  <c r="AP1403" i="104"/>
  <c r="AP1404" i="104"/>
  <c r="AP1405" i="104"/>
  <c r="AP1406" i="104"/>
  <c r="AP1407" i="104"/>
  <c r="AP1408" i="104"/>
  <c r="AP1409" i="104"/>
  <c r="AP1410" i="104"/>
  <c r="AP1411" i="104"/>
  <c r="AP1412" i="104"/>
  <c r="AP1413" i="104"/>
  <c r="AP1414" i="104"/>
  <c r="AP1415" i="104"/>
  <c r="AP1416" i="104"/>
  <c r="AP1417" i="104"/>
  <c r="AP1418" i="104"/>
  <c r="AP1419" i="104"/>
  <c r="AP1420" i="104"/>
  <c r="AP1421" i="104"/>
  <c r="AP1422" i="104"/>
  <c r="AP1423" i="104"/>
  <c r="AP1424" i="104"/>
  <c r="AP1425" i="104"/>
  <c r="AP1426" i="104"/>
  <c r="AP1427" i="104"/>
  <c r="AP1428" i="104"/>
  <c r="AP1429" i="104"/>
  <c r="AP1430" i="104"/>
  <c r="AP1431" i="104"/>
  <c r="AP1432" i="104"/>
  <c r="AP1433" i="104"/>
  <c r="AP1434" i="104"/>
  <c r="AP1435" i="104"/>
  <c r="AP1436" i="104"/>
  <c r="AP1437" i="104"/>
  <c r="AP1438" i="104"/>
  <c r="AP1439" i="104"/>
  <c r="AP1440" i="104"/>
  <c r="AP1441" i="104"/>
  <c r="AP1442" i="104"/>
  <c r="AP1443" i="104"/>
  <c r="AP1444" i="104"/>
  <c r="AP1445" i="104"/>
  <c r="AP1446" i="104"/>
  <c r="AP1447" i="104"/>
  <c r="AP1448" i="104"/>
  <c r="AP1449" i="104"/>
  <c r="AP1450" i="104"/>
  <c r="AP1451" i="104"/>
  <c r="AP1452" i="104"/>
  <c r="AP1453" i="104"/>
  <c r="AP1454" i="104"/>
  <c r="AP1455" i="104"/>
  <c r="AP1456" i="104"/>
  <c r="AP1457" i="104"/>
  <c r="AP1458" i="104"/>
  <c r="AP1459" i="104"/>
  <c r="AP1460" i="104"/>
  <c r="AP1461" i="104"/>
  <c r="AP1462" i="104"/>
  <c r="AP1463" i="104"/>
  <c r="AP1464" i="104"/>
  <c r="AP1465" i="104"/>
  <c r="AP1466" i="104"/>
  <c r="AP1467" i="104"/>
  <c r="AP1468" i="104"/>
  <c r="AP1469" i="104"/>
  <c r="AP1470" i="104"/>
  <c r="AP1471" i="104"/>
  <c r="AP1472" i="104"/>
  <c r="AP1473" i="104"/>
  <c r="AP1474" i="104"/>
  <c r="AP1475" i="104"/>
  <c r="AP1476" i="104"/>
  <c r="AP1477" i="104"/>
  <c r="AP1478" i="104"/>
  <c r="AP1479" i="104"/>
  <c r="AP1480" i="104"/>
  <c r="AP1481" i="104"/>
  <c r="AP1482" i="104"/>
  <c r="AP1483" i="104"/>
  <c r="AP1484" i="104"/>
  <c r="AP1485" i="104"/>
  <c r="AP1486" i="104"/>
  <c r="AP1487" i="104"/>
  <c r="AP1488" i="104"/>
  <c r="AP1489" i="104"/>
  <c r="AP1490" i="104"/>
  <c r="AP1491" i="104"/>
  <c r="AP1492" i="104"/>
  <c r="AP1493" i="104"/>
  <c r="AP1494" i="104"/>
  <c r="AP1495" i="104"/>
  <c r="AP1496" i="104"/>
  <c r="AP1497" i="104"/>
  <c r="AP1498" i="104"/>
  <c r="AP1499" i="104"/>
  <c r="AP1500" i="104"/>
  <c r="AP1501" i="104"/>
  <c r="AP1502" i="104"/>
  <c r="AP1503" i="104"/>
  <c r="AP1504" i="104"/>
  <c r="AP1505" i="104"/>
  <c r="AP1506" i="104"/>
  <c r="AP1507" i="104"/>
  <c r="AP1508" i="104"/>
  <c r="AP1509" i="104"/>
  <c r="AP1510" i="104"/>
  <c r="AP1511" i="104"/>
  <c r="AP1512" i="104"/>
  <c r="AP1513" i="104"/>
  <c r="AP1514" i="104"/>
  <c r="AP1515" i="104"/>
  <c r="AP1516" i="104"/>
  <c r="AP1517" i="104"/>
  <c r="AP1518" i="104"/>
  <c r="AP1519" i="104"/>
  <c r="AP1520" i="104"/>
  <c r="AP1521" i="104"/>
  <c r="AP1522" i="104"/>
  <c r="AP1523" i="104"/>
  <c r="AP1524" i="104"/>
  <c r="AP1525" i="104"/>
  <c r="AP1526" i="104"/>
  <c r="AP1527" i="104"/>
  <c r="AP1528" i="104"/>
  <c r="AP1529" i="104"/>
  <c r="AP1530" i="104"/>
  <c r="AP1531" i="104"/>
  <c r="AP1532" i="104"/>
  <c r="AP1533" i="104"/>
  <c r="AP1534" i="104"/>
  <c r="AP1535" i="104"/>
  <c r="AP1536" i="104"/>
  <c r="AP1537" i="104"/>
  <c r="AP1538" i="104"/>
  <c r="AP1539" i="104"/>
  <c r="AP1540" i="104"/>
  <c r="AP1541" i="104"/>
  <c r="AP1542" i="104"/>
  <c r="AP1543" i="104"/>
  <c r="AP1544" i="104"/>
  <c r="AP1545" i="104"/>
  <c r="AP1546" i="104"/>
  <c r="AP1547" i="104"/>
  <c r="AP1548" i="104"/>
  <c r="AP1549" i="104"/>
  <c r="AP1550" i="104"/>
  <c r="AP1551" i="104"/>
  <c r="AP1552" i="104"/>
  <c r="AP1553" i="104"/>
  <c r="AP1554" i="104"/>
  <c r="AP1555" i="104"/>
  <c r="AP1556" i="104"/>
  <c r="AP1557" i="104"/>
  <c r="AP1558" i="104"/>
  <c r="AP1559" i="104"/>
  <c r="AP1560" i="104"/>
  <c r="AP1561" i="104"/>
  <c r="AP1562" i="104"/>
  <c r="AP395" i="104"/>
  <c r="AP396" i="104"/>
  <c r="AP397" i="104"/>
  <c r="AP398" i="104"/>
  <c r="AP399" i="104"/>
  <c r="AP400" i="104"/>
  <c r="AP401" i="104"/>
  <c r="AP402" i="104"/>
  <c r="AP403" i="104"/>
  <c r="AP404" i="104"/>
  <c r="AP405" i="104"/>
  <c r="AP406" i="104"/>
  <c r="AP407" i="104"/>
  <c r="AP408" i="104"/>
  <c r="AP409" i="104"/>
  <c r="AP410" i="104"/>
  <c r="AP411" i="104"/>
  <c r="AP412" i="104"/>
  <c r="AP413" i="104"/>
  <c r="AP414" i="104"/>
  <c r="AP415" i="104"/>
  <c r="AP416" i="104"/>
  <c r="AP417" i="104"/>
  <c r="AP418" i="104"/>
  <c r="AP419" i="104"/>
  <c r="AP420" i="104"/>
  <c r="AP421" i="104"/>
  <c r="AP422" i="104"/>
  <c r="AP423" i="104"/>
  <c r="AP424" i="104"/>
  <c r="AP425" i="104"/>
  <c r="AP426" i="104"/>
  <c r="AP427" i="104"/>
  <c r="AP428" i="104"/>
  <c r="AP429" i="104"/>
  <c r="AP430" i="104"/>
  <c r="AP431" i="104"/>
  <c r="AP432" i="104"/>
  <c r="AP433" i="104"/>
  <c r="AP434" i="104"/>
  <c r="AP435" i="104"/>
  <c r="AP436" i="104"/>
  <c r="AP437" i="104"/>
  <c r="AP438" i="104"/>
  <c r="AP439" i="104"/>
  <c r="AP440" i="104"/>
  <c r="AP441" i="104"/>
  <c r="AP442" i="104"/>
  <c r="AP443" i="104"/>
  <c r="AP444" i="104"/>
  <c r="AP445" i="104"/>
  <c r="AP446" i="104"/>
  <c r="AP447" i="104"/>
  <c r="AP448" i="104"/>
  <c r="AP449" i="104"/>
  <c r="AP450" i="104"/>
  <c r="AP451" i="104"/>
  <c r="AP452" i="104"/>
  <c r="AP453" i="104"/>
  <c r="AP454" i="104"/>
  <c r="AP455" i="104"/>
  <c r="AP456" i="104"/>
  <c r="AP457" i="104"/>
  <c r="AP458" i="104"/>
  <c r="AP459" i="104"/>
  <c r="AP460" i="104"/>
  <c r="AP461" i="104"/>
  <c r="AP462" i="104"/>
  <c r="AP463" i="104"/>
  <c r="AP464" i="104"/>
  <c r="AP465" i="104"/>
  <c r="AP466" i="104"/>
  <c r="AP467" i="104"/>
  <c r="AP468" i="104"/>
  <c r="AP469" i="104"/>
  <c r="AP470" i="104"/>
  <c r="AP471" i="104"/>
  <c r="AP472" i="104"/>
  <c r="AP473" i="104"/>
  <c r="AP474" i="104"/>
  <c r="AP475" i="104"/>
  <c r="AP476" i="104"/>
  <c r="AP477" i="104"/>
  <c r="AP478" i="104"/>
  <c r="AP479" i="104"/>
  <c r="AP480" i="104"/>
  <c r="AP481" i="104"/>
  <c r="AP482" i="104"/>
  <c r="AP483" i="104"/>
  <c r="AP484" i="104"/>
  <c r="AP485" i="104"/>
  <c r="AP486" i="104"/>
  <c r="AP487" i="104"/>
  <c r="AP488" i="104"/>
  <c r="AP489" i="104"/>
  <c r="AP490" i="104"/>
  <c r="AP491" i="104"/>
  <c r="AP492" i="104"/>
  <c r="AP493" i="104"/>
  <c r="AP494" i="104"/>
  <c r="AP495" i="104"/>
  <c r="AP496" i="104"/>
  <c r="AP497" i="104"/>
  <c r="AP498" i="104"/>
  <c r="AP499" i="104"/>
  <c r="AP500" i="104"/>
  <c r="AP501" i="104"/>
  <c r="AP502" i="104"/>
  <c r="AP503" i="104"/>
  <c r="AP504" i="104"/>
  <c r="AP505" i="104"/>
  <c r="AP506" i="104"/>
  <c r="AP507" i="104"/>
  <c r="AP508" i="104"/>
  <c r="AP509" i="104"/>
  <c r="AP510" i="104"/>
  <c r="AP511" i="104"/>
  <c r="AP512" i="104"/>
  <c r="AP513" i="104"/>
  <c r="AP514" i="104"/>
  <c r="AP515" i="104"/>
  <c r="AP516" i="104"/>
  <c r="AP517" i="104"/>
  <c r="AP518" i="104"/>
  <c r="AP519" i="104"/>
  <c r="AP520" i="104"/>
  <c r="AP521" i="104"/>
  <c r="AP522" i="104"/>
  <c r="AP523" i="104"/>
  <c r="AP524" i="104"/>
  <c r="AP525" i="104"/>
  <c r="AP526" i="104"/>
  <c r="AP527" i="104"/>
  <c r="AP528" i="104"/>
  <c r="AP529" i="104"/>
  <c r="AP530" i="104"/>
  <c r="AP531" i="104"/>
  <c r="AP532" i="104"/>
  <c r="AP533" i="104"/>
  <c r="AP534" i="104"/>
  <c r="AP535" i="104"/>
  <c r="AP536" i="104"/>
  <c r="AP537" i="104"/>
  <c r="AP538" i="104"/>
  <c r="AP539" i="104"/>
  <c r="AP540" i="104"/>
  <c r="AP541" i="104"/>
  <c r="AP542" i="104"/>
  <c r="AP543" i="104"/>
  <c r="AP544" i="104"/>
  <c r="AP545" i="104"/>
  <c r="AP546" i="104"/>
  <c r="AP547" i="104"/>
  <c r="AP548" i="104"/>
  <c r="AP549" i="104"/>
  <c r="AP550" i="104"/>
  <c r="AP551" i="104"/>
  <c r="AP552" i="104"/>
  <c r="AP553" i="104"/>
  <c r="AP554" i="104"/>
  <c r="AP555" i="104"/>
  <c r="AP556" i="104"/>
  <c r="AP557" i="104"/>
  <c r="AP558" i="104"/>
  <c r="AP559" i="104"/>
  <c r="AP560" i="104"/>
  <c r="AP561" i="104"/>
  <c r="AP562" i="104"/>
  <c r="AP563" i="104"/>
  <c r="AP564" i="104"/>
  <c r="AP565" i="104"/>
  <c r="AP566" i="104"/>
  <c r="AP567" i="104"/>
  <c r="AP568" i="104"/>
  <c r="AP569" i="104"/>
  <c r="AP570" i="104"/>
  <c r="AP571" i="104"/>
  <c r="AP572" i="104"/>
  <c r="AP573" i="104"/>
  <c r="AP574" i="104"/>
  <c r="AP575" i="104"/>
  <c r="AP576" i="104"/>
  <c r="AP577" i="104"/>
  <c r="AP578" i="104"/>
  <c r="AP579" i="104"/>
  <c r="AP580" i="104"/>
  <c r="AP581" i="104"/>
  <c r="AP582" i="104"/>
  <c r="AP583" i="104"/>
  <c r="AP584" i="104"/>
  <c r="AP585" i="104"/>
  <c r="AP586" i="104"/>
  <c r="AP587" i="104"/>
  <c r="AP588" i="104"/>
  <c r="AP589" i="104"/>
  <c r="AP590" i="104"/>
  <c r="AP591" i="104"/>
  <c r="AP592" i="104"/>
  <c r="AP593" i="104"/>
  <c r="AP594" i="104"/>
  <c r="AP595" i="104"/>
  <c r="AP596" i="104"/>
  <c r="AP597" i="104"/>
  <c r="AP598" i="104"/>
  <c r="AP599" i="104"/>
  <c r="AP600" i="104"/>
  <c r="AP601" i="104"/>
  <c r="AP602" i="104"/>
  <c r="AP603" i="104"/>
  <c r="AP604" i="104"/>
  <c r="AP605" i="104"/>
  <c r="AP606" i="104"/>
  <c r="AP607" i="104"/>
  <c r="AP608" i="104"/>
  <c r="AP609" i="104"/>
  <c r="AP610" i="104"/>
  <c r="AP611" i="104"/>
  <c r="AP612" i="104"/>
  <c r="AP613" i="104"/>
  <c r="AP614" i="104"/>
  <c r="AP615" i="104"/>
  <c r="AP616" i="104"/>
  <c r="AP617" i="104"/>
  <c r="AP618" i="104"/>
  <c r="AP619" i="104"/>
  <c r="AP620" i="104"/>
  <c r="AP621" i="104"/>
  <c r="AP622" i="104"/>
  <c r="AP623" i="104"/>
  <c r="AP624" i="104"/>
  <c r="AP625" i="104"/>
  <c r="AP626" i="104"/>
  <c r="AP627" i="104"/>
  <c r="AP628" i="104"/>
  <c r="AP629" i="104"/>
  <c r="AP630" i="104"/>
  <c r="AP631" i="104"/>
  <c r="AP632" i="104"/>
  <c r="AP633" i="104"/>
  <c r="AP634" i="104"/>
  <c r="AP635" i="104"/>
  <c r="AP636" i="104"/>
  <c r="AP637" i="104"/>
  <c r="AP638" i="104"/>
  <c r="AP639" i="104"/>
  <c r="AP640" i="104"/>
  <c r="AP641" i="104"/>
  <c r="AP642" i="104"/>
  <c r="AP643" i="104"/>
  <c r="AP644" i="104"/>
  <c r="AP645" i="104"/>
  <c r="AP646" i="104"/>
  <c r="AP647" i="104"/>
  <c r="AP648" i="104"/>
  <c r="AP649" i="104"/>
  <c r="AP650" i="104"/>
  <c r="AP651" i="104"/>
  <c r="AP652" i="104"/>
  <c r="AP653" i="104"/>
  <c r="AP654" i="104"/>
  <c r="AP655" i="104"/>
  <c r="AP656" i="104"/>
  <c r="AP657" i="104"/>
  <c r="AP658" i="104"/>
  <c r="AP659" i="104"/>
  <c r="AP660" i="104"/>
  <c r="AP661" i="104"/>
  <c r="AP662" i="104"/>
  <c r="AP663" i="104"/>
  <c r="AP664" i="104"/>
  <c r="AP665" i="104"/>
  <c r="AP666" i="104"/>
  <c r="AP667" i="104"/>
  <c r="AP668" i="104"/>
  <c r="AP669" i="104"/>
  <c r="AP670" i="104"/>
  <c r="AP671" i="104"/>
  <c r="AP672" i="104"/>
  <c r="AP673" i="104"/>
  <c r="AP674" i="104"/>
  <c r="AP675" i="104"/>
  <c r="AP676" i="104"/>
  <c r="AP677" i="104"/>
  <c r="AP678" i="104"/>
  <c r="AP679" i="104"/>
  <c r="AP680" i="104"/>
  <c r="AP681" i="104"/>
  <c r="AP682" i="104"/>
  <c r="AP683" i="104"/>
  <c r="AP684" i="104"/>
  <c r="AP685" i="104"/>
  <c r="AP686" i="104"/>
  <c r="AP687" i="104"/>
  <c r="AP688" i="104"/>
  <c r="AP689" i="104"/>
  <c r="AP690" i="104"/>
  <c r="AP691" i="104"/>
  <c r="AP692" i="104"/>
  <c r="AP693" i="104"/>
  <c r="AP694" i="104"/>
  <c r="AP695" i="104"/>
  <c r="AP696" i="104"/>
  <c r="AP697" i="104"/>
  <c r="AP698" i="104"/>
  <c r="AP699" i="104"/>
  <c r="AP700" i="104"/>
  <c r="AP701" i="104"/>
  <c r="AP702" i="104"/>
  <c r="AP703" i="104"/>
  <c r="AP704" i="104"/>
  <c r="AP705" i="104"/>
  <c r="AP706" i="104"/>
  <c r="AP707" i="104"/>
  <c r="AP708" i="104"/>
  <c r="AP709" i="104"/>
  <c r="AP710" i="104"/>
  <c r="AP711" i="104"/>
  <c r="AP712" i="104"/>
  <c r="AP713" i="104"/>
  <c r="AP714" i="104"/>
  <c r="AP715" i="104"/>
  <c r="AP716" i="104"/>
  <c r="AP717" i="104"/>
  <c r="AP718" i="104"/>
  <c r="AP719" i="104"/>
  <c r="AP720" i="104"/>
  <c r="AP721" i="104"/>
  <c r="AP722" i="104"/>
  <c r="AP723" i="104"/>
  <c r="AP724" i="104"/>
  <c r="AP725" i="104"/>
  <c r="AP726" i="104"/>
  <c r="AP727" i="104"/>
  <c r="AP728" i="104"/>
  <c r="AP729" i="104"/>
  <c r="AP730" i="104"/>
  <c r="AP731" i="104"/>
  <c r="AP732" i="104"/>
  <c r="AP733" i="104"/>
  <c r="AP734" i="104"/>
  <c r="AP735" i="104"/>
  <c r="AP736" i="104"/>
  <c r="AP737" i="104"/>
  <c r="AP738" i="104"/>
  <c r="AP739" i="104"/>
  <c r="AP740" i="104"/>
  <c r="AP741" i="104"/>
  <c r="AP742" i="104"/>
  <c r="AP743" i="104"/>
  <c r="AP744" i="104"/>
  <c r="AP745" i="104"/>
  <c r="AP746" i="104"/>
  <c r="AP747" i="104"/>
  <c r="AP748" i="104"/>
  <c r="AP749" i="104"/>
  <c r="AP750" i="104"/>
  <c r="AP751" i="104"/>
  <c r="AP752" i="104"/>
  <c r="AP753" i="104"/>
  <c r="AP754" i="104"/>
  <c r="AP755" i="104"/>
  <c r="AP756" i="104"/>
  <c r="AP757" i="104"/>
  <c r="AP758" i="104"/>
  <c r="AP759" i="104"/>
  <c r="AP760" i="104"/>
  <c r="AP761" i="104"/>
  <c r="AP762" i="104"/>
  <c r="AP763" i="104"/>
  <c r="AP764" i="104"/>
  <c r="AP765" i="104"/>
  <c r="AP766" i="104"/>
  <c r="AP767" i="104"/>
  <c r="AP768" i="104"/>
  <c r="AP769" i="104"/>
  <c r="AP770" i="104"/>
  <c r="AP771" i="104"/>
  <c r="AP772" i="104"/>
  <c r="AP773" i="104"/>
  <c r="AP774" i="104"/>
  <c r="AP775" i="104"/>
  <c r="AP776" i="104"/>
  <c r="AP777" i="104"/>
  <c r="AP778" i="104"/>
  <c r="AP779" i="104"/>
  <c r="AP780" i="104"/>
  <c r="AP781" i="104"/>
  <c r="AP782" i="104"/>
  <c r="AP785" i="104"/>
  <c r="AP786" i="104"/>
  <c r="AP787" i="104"/>
  <c r="AP788" i="104"/>
  <c r="AP789" i="104"/>
  <c r="AP790" i="104"/>
  <c r="AP791" i="104"/>
  <c r="AP792" i="104"/>
  <c r="AP793" i="104"/>
  <c r="AP794" i="104"/>
  <c r="AP795" i="104"/>
  <c r="AP796" i="104"/>
  <c r="AP797" i="104"/>
  <c r="AP798" i="104"/>
  <c r="AP799" i="104"/>
  <c r="AP800" i="104"/>
  <c r="AP801" i="104"/>
  <c r="AP802" i="104"/>
  <c r="AP803" i="104"/>
  <c r="AP804" i="104"/>
  <c r="AP805" i="104"/>
  <c r="AP806" i="104"/>
  <c r="AP807" i="104"/>
  <c r="AP808" i="104"/>
  <c r="AP809" i="104"/>
  <c r="AP810" i="104"/>
  <c r="AP811" i="104"/>
  <c r="AP812" i="104"/>
  <c r="AP813" i="104"/>
  <c r="AP814" i="104"/>
  <c r="AP815" i="104"/>
  <c r="AP816" i="104"/>
  <c r="AP817" i="104"/>
  <c r="AP818" i="104"/>
  <c r="AP819" i="104"/>
  <c r="AP820" i="104"/>
  <c r="AP821" i="104"/>
  <c r="AP822" i="104"/>
  <c r="AP823" i="104"/>
  <c r="AP824" i="104"/>
  <c r="AP825" i="104"/>
  <c r="AP826" i="104"/>
  <c r="AP827" i="104"/>
  <c r="AP828" i="104"/>
  <c r="AP829" i="104"/>
  <c r="AP830" i="104"/>
  <c r="AP831" i="104"/>
  <c r="AP832" i="104"/>
  <c r="AP833" i="104"/>
  <c r="AP834" i="104"/>
  <c r="AP835" i="104"/>
  <c r="AP836" i="104"/>
  <c r="AP837" i="104"/>
  <c r="AP838" i="104"/>
  <c r="AP839" i="104"/>
  <c r="AP840" i="104"/>
  <c r="AP841" i="104"/>
  <c r="AP842" i="104"/>
  <c r="AP843" i="104"/>
  <c r="AP844" i="104"/>
  <c r="AP845" i="104"/>
  <c r="AP846" i="104"/>
  <c r="AP847" i="104"/>
  <c r="AP848" i="104"/>
  <c r="AP849" i="104"/>
  <c r="AP850" i="104"/>
  <c r="AP851" i="104"/>
  <c r="AP852" i="104"/>
  <c r="AP853" i="104"/>
  <c r="AP854" i="104"/>
  <c r="AP855" i="104"/>
  <c r="AP856" i="104"/>
  <c r="AP857" i="104"/>
  <c r="AP858" i="104"/>
  <c r="AP859" i="104"/>
  <c r="AP860" i="104"/>
  <c r="AP861" i="104"/>
  <c r="AP862" i="104"/>
  <c r="AP863" i="104"/>
  <c r="AP864" i="104"/>
  <c r="AP865" i="104"/>
  <c r="AP866" i="104"/>
  <c r="AP867" i="104"/>
  <c r="AP868" i="104"/>
  <c r="AP869" i="104"/>
  <c r="AP870" i="104"/>
  <c r="AP871" i="104"/>
  <c r="AP872" i="104"/>
  <c r="AP873" i="104"/>
  <c r="AP874" i="104"/>
  <c r="AP875" i="104"/>
  <c r="AP876" i="104"/>
  <c r="AP877" i="104"/>
  <c r="AP878" i="104"/>
  <c r="AP879" i="104"/>
  <c r="AP880" i="104"/>
  <c r="AP881" i="104"/>
  <c r="AP882" i="104"/>
  <c r="AP883" i="104"/>
  <c r="AP884" i="104"/>
  <c r="AP885" i="104"/>
  <c r="AP886" i="104"/>
  <c r="AP887" i="104"/>
  <c r="AP888" i="104"/>
  <c r="AP889" i="104"/>
  <c r="AP890" i="104"/>
  <c r="AP891" i="104"/>
  <c r="AP892" i="104"/>
  <c r="AP893" i="104"/>
  <c r="AP894" i="104"/>
  <c r="AP895" i="104"/>
  <c r="AP896" i="104"/>
  <c r="AP897" i="104"/>
  <c r="AP898" i="104"/>
  <c r="AP899" i="104"/>
  <c r="AP900" i="104"/>
  <c r="AP901" i="104"/>
  <c r="AP902" i="104"/>
  <c r="AP903" i="104"/>
  <c r="AP904" i="104"/>
  <c r="AP905" i="104"/>
  <c r="AP906" i="104"/>
  <c r="AP907" i="104"/>
  <c r="AP908" i="104"/>
  <c r="AP909" i="104"/>
  <c r="AP910" i="104"/>
  <c r="AP911" i="104"/>
  <c r="AP912" i="104"/>
  <c r="AP913" i="104"/>
  <c r="AP914" i="104"/>
  <c r="AP915" i="104"/>
  <c r="AP916" i="104"/>
  <c r="AP917" i="104"/>
  <c r="AP918" i="104"/>
  <c r="AP919" i="104"/>
  <c r="AP920" i="104"/>
  <c r="AP921" i="104"/>
  <c r="AP922" i="104"/>
  <c r="AP923" i="104"/>
  <c r="AP924" i="104"/>
  <c r="AP925" i="104"/>
  <c r="AP926" i="104"/>
  <c r="AP927" i="104"/>
  <c r="AP928" i="104"/>
  <c r="AP929" i="104"/>
  <c r="AP930" i="104"/>
  <c r="AP931" i="104"/>
  <c r="AP932" i="104"/>
  <c r="AP933" i="104"/>
  <c r="AP934" i="104"/>
  <c r="AP935" i="104"/>
  <c r="AP936" i="104"/>
  <c r="AP937" i="104"/>
  <c r="AP938" i="104"/>
  <c r="AP939" i="104"/>
  <c r="AP940" i="104"/>
  <c r="AP941" i="104"/>
  <c r="AP942" i="104"/>
  <c r="AP943" i="104"/>
  <c r="AP944" i="104"/>
  <c r="AP945" i="104"/>
  <c r="AP946" i="104"/>
  <c r="AP947" i="104"/>
  <c r="AP948" i="104"/>
  <c r="AP949" i="104"/>
  <c r="AP950" i="104"/>
  <c r="AP951" i="104"/>
  <c r="AP952" i="104"/>
  <c r="AP953" i="104"/>
  <c r="AP954" i="104"/>
  <c r="AP955" i="104"/>
  <c r="AP956" i="104"/>
  <c r="AP957" i="104"/>
  <c r="AP958" i="104"/>
  <c r="AP959" i="104"/>
  <c r="AP960" i="104"/>
  <c r="AP961" i="104"/>
  <c r="AP962" i="104"/>
  <c r="AP963" i="104"/>
  <c r="AP964" i="104"/>
  <c r="AP965" i="104"/>
  <c r="AP966" i="104"/>
  <c r="AP967" i="104"/>
  <c r="AP968" i="104"/>
  <c r="AP969" i="104"/>
  <c r="AP970" i="104"/>
  <c r="AP971" i="104"/>
  <c r="AP972" i="104"/>
  <c r="AP973" i="104"/>
  <c r="AP974" i="104"/>
  <c r="AP975" i="104"/>
  <c r="AP976" i="104"/>
  <c r="AP977" i="104"/>
  <c r="AP978" i="104"/>
  <c r="AP979" i="104"/>
  <c r="AP980" i="104"/>
  <c r="AP981" i="104"/>
  <c r="AP982" i="104"/>
  <c r="AP983" i="104"/>
  <c r="AP984" i="104"/>
  <c r="AP985" i="104"/>
  <c r="AP986" i="104"/>
  <c r="AP987" i="104"/>
  <c r="AP988" i="104"/>
  <c r="AP989" i="104"/>
  <c r="AP990" i="104"/>
  <c r="AP991" i="104"/>
  <c r="AP992" i="104"/>
  <c r="AP993" i="104"/>
  <c r="AP994" i="104"/>
  <c r="AP995" i="104"/>
  <c r="AP996" i="104"/>
  <c r="AP997" i="104"/>
  <c r="AP998" i="104"/>
  <c r="AP999" i="104"/>
  <c r="AP1000" i="104"/>
  <c r="AP1001" i="104"/>
  <c r="AP1002" i="104"/>
  <c r="AP1003" i="104"/>
  <c r="AP1004" i="104"/>
  <c r="AP1005" i="104"/>
  <c r="AP1006" i="104"/>
  <c r="AP1007" i="104"/>
  <c r="AP1008" i="104"/>
  <c r="AP1009" i="104"/>
  <c r="AP1010" i="104"/>
  <c r="AP1011" i="104"/>
  <c r="AP1012" i="104"/>
  <c r="AP1013" i="104"/>
  <c r="AP1014" i="104"/>
  <c r="AP1015" i="104"/>
  <c r="AP1016" i="104"/>
  <c r="AP1017" i="104"/>
  <c r="AP1018" i="104"/>
  <c r="AP1019" i="104"/>
  <c r="AP1020" i="104"/>
  <c r="AP1021" i="104"/>
  <c r="AP1022" i="104"/>
  <c r="AP1023" i="104"/>
  <c r="AP1024" i="104"/>
  <c r="AP1025" i="104"/>
  <c r="AP1026" i="104"/>
  <c r="AP1027" i="104"/>
  <c r="AP1028" i="104"/>
  <c r="AP1029" i="104"/>
  <c r="AP1030" i="104"/>
  <c r="AP1031" i="104"/>
  <c r="AP1032" i="104"/>
  <c r="AP1033" i="104"/>
  <c r="AP1034" i="104"/>
  <c r="AP1035" i="104"/>
  <c r="AP1036" i="104"/>
  <c r="AP1037" i="104"/>
  <c r="AP1038" i="104"/>
  <c r="AP1039" i="104"/>
  <c r="AP1040" i="104"/>
  <c r="AP1041" i="104"/>
  <c r="AP1042" i="104"/>
  <c r="AP1043" i="104"/>
  <c r="AP1044" i="104"/>
  <c r="AP1045" i="104"/>
  <c r="AP1046" i="104"/>
  <c r="AP1047" i="104"/>
  <c r="AP1048" i="104"/>
  <c r="AP1049" i="104"/>
  <c r="AP1050" i="104"/>
  <c r="AP1051" i="104"/>
  <c r="AP1052" i="104"/>
  <c r="AP1053" i="104"/>
  <c r="AP1054" i="104"/>
  <c r="AP1055" i="104"/>
  <c r="AP1056" i="104"/>
  <c r="AP1057" i="104"/>
  <c r="AP1058" i="104"/>
  <c r="AP1059" i="104"/>
  <c r="AP1060" i="104"/>
  <c r="AP1061" i="104"/>
  <c r="AP1062" i="104"/>
  <c r="AP1063" i="104"/>
  <c r="AP1064" i="104"/>
  <c r="AP1065" i="104"/>
  <c r="AP1066" i="104"/>
  <c r="AP1067" i="104"/>
  <c r="AP1068" i="104"/>
  <c r="AP1069" i="104"/>
  <c r="AP1070" i="104"/>
  <c r="AP1071" i="104"/>
  <c r="AP1072" i="104"/>
  <c r="AP1073" i="104"/>
  <c r="AP1074" i="104"/>
  <c r="AP1075" i="104"/>
  <c r="AP1076" i="104"/>
  <c r="AP1077" i="104"/>
  <c r="AP1078" i="104"/>
  <c r="AP1079" i="104"/>
  <c r="AP1080" i="104"/>
  <c r="AP1081" i="104"/>
  <c r="AP1082" i="104"/>
  <c r="AP1083" i="104"/>
  <c r="AP1084" i="104"/>
  <c r="AP1085" i="104"/>
  <c r="AP1086" i="104"/>
  <c r="AP1087" i="104"/>
  <c r="AP1088" i="104"/>
  <c r="AP1089" i="104"/>
  <c r="AP1090" i="104"/>
  <c r="AP1091" i="104"/>
  <c r="AP1092" i="104"/>
  <c r="AP1093" i="104"/>
  <c r="AP1094" i="104"/>
  <c r="AP1095" i="104"/>
  <c r="AP1096" i="104"/>
  <c r="AP1097" i="104"/>
  <c r="AP1098" i="104"/>
  <c r="AP1099" i="104"/>
  <c r="AP1100" i="104"/>
  <c r="AP1101" i="104"/>
  <c r="AP1102" i="104"/>
  <c r="AP1103" i="104"/>
  <c r="AP1104" i="104"/>
  <c r="AP1105" i="104"/>
  <c r="AP1106" i="104"/>
  <c r="AP1107" i="104"/>
  <c r="AP1108" i="104"/>
  <c r="AP1109" i="104"/>
  <c r="AP1110" i="104"/>
  <c r="AP1111" i="104"/>
  <c r="AP1112" i="104"/>
  <c r="AP1113" i="104"/>
  <c r="AP1114" i="104"/>
  <c r="AP1115" i="104"/>
  <c r="AP1116" i="104"/>
  <c r="AP1117" i="104"/>
  <c r="AP1118" i="104"/>
  <c r="AP1119" i="104"/>
  <c r="AP1120" i="104"/>
  <c r="AP1121" i="104"/>
  <c r="AP1122" i="104"/>
  <c r="AP1123" i="104"/>
  <c r="AP1124" i="104"/>
  <c r="AP1125" i="104"/>
  <c r="AP1126" i="104"/>
  <c r="AP1127" i="104"/>
  <c r="AP1128" i="104"/>
  <c r="AP1129" i="104"/>
  <c r="AP1130" i="104"/>
  <c r="AP1131" i="104"/>
  <c r="AP1132" i="104"/>
  <c r="AP1133" i="104"/>
  <c r="AP1134" i="104"/>
  <c r="AP1135" i="104"/>
  <c r="AP1136" i="104"/>
  <c r="AP1137" i="104"/>
  <c r="AP1138" i="104"/>
  <c r="AP1139" i="104"/>
  <c r="AP1140" i="104"/>
  <c r="AP1141" i="104"/>
  <c r="AP1142" i="104"/>
  <c r="AP1143" i="104"/>
  <c r="AP1144" i="104"/>
  <c r="AP1145" i="104"/>
  <c r="AP1146" i="104"/>
  <c r="AP1147" i="104"/>
  <c r="AP1148" i="104"/>
  <c r="AP1149" i="104"/>
  <c r="AP1150" i="104"/>
  <c r="AP1151" i="104"/>
  <c r="AP1152" i="104"/>
  <c r="AP1153" i="104"/>
  <c r="AP1154" i="104"/>
  <c r="AP1155" i="104"/>
  <c r="AP1156" i="104"/>
  <c r="AP1157" i="104"/>
  <c r="AP1158" i="104"/>
  <c r="AP1159" i="104"/>
  <c r="AP1160" i="104"/>
  <c r="AP1161" i="104"/>
  <c r="AP1162" i="104"/>
  <c r="AP1163" i="104"/>
  <c r="AP1164" i="104"/>
  <c r="AP1165" i="104"/>
  <c r="AP1166" i="104"/>
  <c r="AP1167" i="104"/>
  <c r="AP1168" i="104"/>
  <c r="AP1169" i="104"/>
  <c r="AP1170" i="104"/>
  <c r="AP1171" i="104"/>
  <c r="AP1172" i="104"/>
  <c r="Q78" i="103"/>
  <c r="C49" i="103"/>
  <c r="C66" i="103"/>
  <c r="C6" i="103"/>
  <c r="K256" i="103"/>
  <c r="AO1175" i="104"/>
  <c r="AO1176" i="104"/>
  <c r="AO1177" i="104"/>
  <c r="AO1178" i="104"/>
  <c r="AO1179" i="104"/>
  <c r="AO1180" i="104"/>
  <c r="AO1181" i="104"/>
  <c r="AO1182" i="104"/>
  <c r="AO1183" i="104"/>
  <c r="AO1184" i="104"/>
  <c r="AO1185" i="104"/>
  <c r="AO1186" i="104"/>
  <c r="AO1187" i="104"/>
  <c r="AO1188" i="104"/>
  <c r="AO1189" i="104"/>
  <c r="AO1190" i="104"/>
  <c r="AO1191" i="104"/>
  <c r="AO1192" i="104"/>
  <c r="AO1193" i="104"/>
  <c r="AO1194" i="104"/>
  <c r="AO1195" i="104"/>
  <c r="AO1196" i="104"/>
  <c r="AO1197" i="104"/>
  <c r="AO1198" i="104"/>
  <c r="AO1199" i="104"/>
  <c r="AO1200" i="104"/>
  <c r="AO1201" i="104"/>
  <c r="AO1202" i="104"/>
  <c r="AO1203" i="104"/>
  <c r="AO1204" i="104"/>
  <c r="AO1205" i="104"/>
  <c r="AO1206" i="104"/>
  <c r="AO1207" i="104"/>
  <c r="AO1208" i="104"/>
  <c r="AO1209" i="104"/>
  <c r="AO1210" i="104"/>
  <c r="AO1211" i="104"/>
  <c r="AO1212" i="104"/>
  <c r="AO1213" i="104"/>
  <c r="AO1214" i="104"/>
  <c r="AO1215" i="104"/>
  <c r="AO1216" i="104"/>
  <c r="AO1217" i="104"/>
  <c r="AO1218" i="104"/>
  <c r="AO1219" i="104"/>
  <c r="AO1220" i="104"/>
  <c r="AO1221" i="104"/>
  <c r="AO1222" i="104"/>
  <c r="AO1223" i="104"/>
  <c r="AO1224" i="104"/>
  <c r="AO1225" i="104"/>
  <c r="AO1226" i="104"/>
  <c r="AO1227" i="104"/>
  <c r="AO1228" i="104"/>
  <c r="AO1229" i="104"/>
  <c r="AO1230" i="104"/>
  <c r="AO1231" i="104"/>
  <c r="AO1232" i="104"/>
  <c r="AO1233" i="104"/>
  <c r="AO1234" i="104"/>
  <c r="AO1235" i="104"/>
  <c r="AO1236" i="104"/>
  <c r="AO1237" i="104"/>
  <c r="AO1238" i="104"/>
  <c r="AO1239" i="104"/>
  <c r="AO1240" i="104"/>
  <c r="AO1241" i="104"/>
  <c r="AO1242" i="104"/>
  <c r="AO1243" i="104"/>
  <c r="AO1244" i="104"/>
  <c r="AO1245" i="104"/>
  <c r="AO1246" i="104"/>
  <c r="AO1247" i="104"/>
  <c r="AO1248" i="104"/>
  <c r="AO1249" i="104"/>
  <c r="AO1250" i="104"/>
  <c r="AO1251" i="104"/>
  <c r="AO1252" i="104"/>
  <c r="AO1253" i="104"/>
  <c r="AO1254" i="104"/>
  <c r="AO1255" i="104"/>
  <c r="AO1256" i="104"/>
  <c r="AO1257" i="104"/>
  <c r="AO1258" i="104"/>
  <c r="AO1259" i="104"/>
  <c r="AO1260" i="104"/>
  <c r="AO1261" i="104"/>
  <c r="AO1262" i="104"/>
  <c r="AO1263" i="104"/>
  <c r="AO1264" i="104"/>
  <c r="AO1265" i="104"/>
  <c r="AO1266" i="104"/>
  <c r="AO1267" i="104"/>
  <c r="AO1268" i="104"/>
  <c r="AO1269" i="104"/>
  <c r="AO1270" i="104"/>
  <c r="AO1271" i="104"/>
  <c r="AO1272" i="104"/>
  <c r="AO1273" i="104"/>
  <c r="AO1274" i="104"/>
  <c r="AO1275" i="104"/>
  <c r="AO1276" i="104"/>
  <c r="AO1277" i="104"/>
  <c r="AO1278" i="104"/>
  <c r="AO1279" i="104"/>
  <c r="AO1280" i="104"/>
  <c r="AO1281" i="104"/>
  <c r="AO1282" i="104"/>
  <c r="AO1283" i="104"/>
  <c r="AO1284" i="104"/>
  <c r="AO1285" i="104"/>
  <c r="AO1286" i="104"/>
  <c r="AO1287" i="104"/>
  <c r="AO1288" i="104"/>
  <c r="AO1289" i="104"/>
  <c r="AO1290" i="104"/>
  <c r="AO1291" i="104"/>
  <c r="AO1292" i="104"/>
  <c r="AO1293" i="104"/>
  <c r="AO1294" i="104"/>
  <c r="AO1295" i="104"/>
  <c r="AO1296" i="104"/>
  <c r="AO1297" i="104"/>
  <c r="AO1298" i="104"/>
  <c r="AO1299" i="104"/>
  <c r="AO1300" i="104"/>
  <c r="AO1301" i="104"/>
  <c r="AO1302" i="104"/>
  <c r="AO1303" i="104"/>
  <c r="AO1304" i="104"/>
  <c r="AO1305" i="104"/>
  <c r="AO1306" i="104"/>
  <c r="AO1307" i="104"/>
  <c r="AO1308" i="104"/>
  <c r="AO1309" i="104"/>
  <c r="AO1310" i="104"/>
  <c r="AO1311" i="104"/>
  <c r="AO1312" i="104"/>
  <c r="AO1313" i="104"/>
  <c r="AO1314" i="104"/>
  <c r="AO1315" i="104"/>
  <c r="AO1316" i="104"/>
  <c r="AO1317" i="104"/>
  <c r="AO1318" i="104"/>
  <c r="AO1319" i="104"/>
  <c r="AO1320" i="104"/>
  <c r="AO1321" i="104"/>
  <c r="AO1322" i="104"/>
  <c r="AO1323" i="104"/>
  <c r="AO1324" i="104"/>
  <c r="AO1325" i="104"/>
  <c r="AO1326" i="104"/>
  <c r="AO1327" i="104"/>
  <c r="AO1328" i="104"/>
  <c r="AO1329" i="104"/>
  <c r="AO1330" i="104"/>
  <c r="AO1331" i="104"/>
  <c r="AO1332" i="104"/>
  <c r="AO1333" i="104"/>
  <c r="AO1334" i="104"/>
  <c r="AO1335" i="104"/>
  <c r="AO1336" i="104"/>
  <c r="AO1337" i="104"/>
  <c r="AO1338" i="104"/>
  <c r="AO1339" i="104"/>
  <c r="AO1340" i="104"/>
  <c r="AO1341" i="104"/>
  <c r="AO1342" i="104"/>
  <c r="AO1343" i="104"/>
  <c r="AO1344" i="104"/>
  <c r="AO1345" i="104"/>
  <c r="AO1346" i="104"/>
  <c r="AO1347" i="104"/>
  <c r="AO1348" i="104"/>
  <c r="AO1349" i="104"/>
  <c r="AO1350" i="104"/>
  <c r="AO1351" i="104"/>
  <c r="AO1352" i="104"/>
  <c r="AO1353" i="104"/>
  <c r="AO1354" i="104"/>
  <c r="AO1355" i="104"/>
  <c r="AO1356" i="104"/>
  <c r="AO1357" i="104"/>
  <c r="AO1358" i="104"/>
  <c r="AO1359" i="104"/>
  <c r="AO1360" i="104"/>
  <c r="AO1361" i="104"/>
  <c r="AO1362" i="104"/>
  <c r="AO1363" i="104"/>
  <c r="AO1364" i="104"/>
  <c r="AO1365" i="104"/>
  <c r="AO1366" i="104"/>
  <c r="AO1367" i="104"/>
  <c r="AO1368" i="104"/>
  <c r="AO1369" i="104"/>
  <c r="AO1370" i="104"/>
  <c r="AO1371" i="104"/>
  <c r="AO1372" i="104"/>
  <c r="AO1373" i="104"/>
  <c r="AO1374" i="104"/>
  <c r="AO1375" i="104"/>
  <c r="AO1376" i="104"/>
  <c r="AO1377" i="104"/>
  <c r="AO1378" i="104"/>
  <c r="AO1379" i="104"/>
  <c r="AO1380" i="104"/>
  <c r="AO1381" i="104"/>
  <c r="AO1382" i="104"/>
  <c r="AO1383" i="104"/>
  <c r="AO1384" i="104"/>
  <c r="AO1385" i="104"/>
  <c r="AO1386" i="104"/>
  <c r="AO1387" i="104"/>
  <c r="AO1388" i="104"/>
  <c r="AO1389" i="104"/>
  <c r="AO1390" i="104"/>
  <c r="AO1391" i="104"/>
  <c r="AO1392" i="104"/>
  <c r="AO1393" i="104"/>
  <c r="AO1394" i="104"/>
  <c r="AO1395" i="104"/>
  <c r="AO1396" i="104"/>
  <c r="AO1397" i="104"/>
  <c r="AO1398" i="104"/>
  <c r="AO1399" i="104"/>
  <c r="AO1400" i="104"/>
  <c r="AO1401" i="104"/>
  <c r="AO1402" i="104"/>
  <c r="AO1403" i="104"/>
  <c r="AO1404" i="104"/>
  <c r="AO1405" i="104"/>
  <c r="AO1406" i="104"/>
  <c r="AO1407" i="104"/>
  <c r="AO1408" i="104"/>
  <c r="AO1409" i="104"/>
  <c r="AO1410" i="104"/>
  <c r="AO1411" i="104"/>
  <c r="AO1412" i="104"/>
  <c r="AO1413" i="104"/>
  <c r="AO1414" i="104"/>
  <c r="AO1415" i="104"/>
  <c r="AO1416" i="104"/>
  <c r="AO1417" i="104"/>
  <c r="AO1418" i="104"/>
  <c r="AO1419" i="104"/>
  <c r="AO1420" i="104"/>
  <c r="AO1421" i="104"/>
  <c r="AO1422" i="104"/>
  <c r="AO1423" i="104"/>
  <c r="AO1424" i="104"/>
  <c r="AO1425" i="104"/>
  <c r="AO1426" i="104"/>
  <c r="AO1427" i="104"/>
  <c r="AO1428" i="104"/>
  <c r="AO1429" i="104"/>
  <c r="AO1430" i="104"/>
  <c r="AO1431" i="104"/>
  <c r="AO1432" i="104"/>
  <c r="AO1433" i="104"/>
  <c r="AO1434" i="104"/>
  <c r="AO1435" i="104"/>
  <c r="AO1436" i="104"/>
  <c r="AO1437" i="104"/>
  <c r="AO1438" i="104"/>
  <c r="AO1439" i="104"/>
  <c r="AO1440" i="104"/>
  <c r="AO1441" i="104"/>
  <c r="AO1442" i="104"/>
  <c r="AO1443" i="104"/>
  <c r="AO1444" i="104"/>
  <c r="AO1445" i="104"/>
  <c r="AO1446" i="104"/>
  <c r="AO1447" i="104"/>
  <c r="AO1448" i="104"/>
  <c r="AO1449" i="104"/>
  <c r="AO1450" i="104"/>
  <c r="AO1451" i="104"/>
  <c r="AO1452" i="104"/>
  <c r="AO1453" i="104"/>
  <c r="AO1454" i="104"/>
  <c r="AO1455" i="104"/>
  <c r="AO1456" i="104"/>
  <c r="AO1457" i="104"/>
  <c r="AO1458" i="104"/>
  <c r="AO1459" i="104"/>
  <c r="AO1460" i="104"/>
  <c r="AO1461" i="104"/>
  <c r="AO1462" i="104"/>
  <c r="AO1463" i="104"/>
  <c r="AO1464" i="104"/>
  <c r="AO1465" i="104"/>
  <c r="AO1466" i="104"/>
  <c r="AO1467" i="104"/>
  <c r="AO1468" i="104"/>
  <c r="AO1469" i="104"/>
  <c r="AO1470" i="104"/>
  <c r="AO1471" i="104"/>
  <c r="AO1472" i="104"/>
  <c r="AO1473" i="104"/>
  <c r="AO1474" i="104"/>
  <c r="AO1475" i="104"/>
  <c r="AO1476" i="104"/>
  <c r="AO1477" i="104"/>
  <c r="AO1478" i="104"/>
  <c r="AO1479" i="104"/>
  <c r="AO1480" i="104"/>
  <c r="AO1481" i="104"/>
  <c r="AO1482" i="104"/>
  <c r="AO1483" i="104"/>
  <c r="AO1484" i="104"/>
  <c r="AO1485" i="104"/>
  <c r="AO1486" i="104"/>
  <c r="AO1487" i="104"/>
  <c r="AO1488" i="104"/>
  <c r="AO1489" i="104"/>
  <c r="AO1490" i="104"/>
  <c r="AO1491" i="104"/>
  <c r="AO1492" i="104"/>
  <c r="AO1493" i="104"/>
  <c r="AO1494" i="104"/>
  <c r="AO1495" i="104"/>
  <c r="AO1496" i="104"/>
  <c r="AO1497" i="104"/>
  <c r="AO1498" i="104"/>
  <c r="AO1499" i="104"/>
  <c r="AO1500" i="104"/>
  <c r="AO1501" i="104"/>
  <c r="AO1502" i="104"/>
  <c r="AO1503" i="104"/>
  <c r="AO1504" i="104"/>
  <c r="AO1505" i="104"/>
  <c r="AO1506" i="104"/>
  <c r="AO1507" i="104"/>
  <c r="AO1508" i="104"/>
  <c r="AO1509" i="104"/>
  <c r="AO1510" i="104"/>
  <c r="AO1511" i="104"/>
  <c r="AO1512" i="104"/>
  <c r="AO1513" i="104"/>
  <c r="AO1514" i="104"/>
  <c r="AO1515" i="104"/>
  <c r="AO1516" i="104"/>
  <c r="AO1517" i="104"/>
  <c r="AO1518" i="104"/>
  <c r="AO1519" i="104"/>
  <c r="AO1520" i="104"/>
  <c r="AO1521" i="104"/>
  <c r="AO1522" i="104"/>
  <c r="AO1523" i="104"/>
  <c r="AO1524" i="104"/>
  <c r="AO1525" i="104"/>
  <c r="AO1526" i="104"/>
  <c r="AO1527" i="104"/>
  <c r="AO1528" i="104"/>
  <c r="AO1529" i="104"/>
  <c r="AO1530" i="104"/>
  <c r="AO1531" i="104"/>
  <c r="AO1532" i="104"/>
  <c r="AO1533" i="104"/>
  <c r="AO1534" i="104"/>
  <c r="AO1535" i="104"/>
  <c r="AO1536" i="104"/>
  <c r="AO1537" i="104"/>
  <c r="AO1538" i="104"/>
  <c r="AO1539" i="104"/>
  <c r="AO1540" i="104"/>
  <c r="AO1541" i="104"/>
  <c r="AO1542" i="104"/>
  <c r="AO1543" i="104"/>
  <c r="AO1544" i="104"/>
  <c r="AO1545" i="104"/>
  <c r="AO1546" i="104"/>
  <c r="AO1547" i="104"/>
  <c r="AO1548" i="104"/>
  <c r="AO1549" i="104"/>
  <c r="AO1550" i="104"/>
  <c r="AO1551" i="104"/>
  <c r="AO1552" i="104"/>
  <c r="AO1553" i="104"/>
  <c r="AO1554" i="104"/>
  <c r="AO1555" i="104"/>
  <c r="AO1556" i="104"/>
  <c r="AO1557" i="104"/>
  <c r="AO1558" i="104"/>
  <c r="AO1559" i="104"/>
  <c r="AO1560" i="104"/>
  <c r="AO1561" i="104"/>
  <c r="AO1562" i="104"/>
  <c r="AO395" i="104"/>
  <c r="AO396" i="104"/>
  <c r="AO397" i="104"/>
  <c r="AO398" i="104"/>
  <c r="AO399" i="104"/>
  <c r="AO400" i="104"/>
  <c r="AO401" i="104"/>
  <c r="AO402" i="104"/>
  <c r="AO403" i="104"/>
  <c r="AO404" i="104"/>
  <c r="AO405" i="104"/>
  <c r="AO406" i="104"/>
  <c r="AO407" i="104"/>
  <c r="AO408" i="104"/>
  <c r="AO409" i="104"/>
  <c r="AO410" i="104"/>
  <c r="AO411" i="104"/>
  <c r="AO412" i="104"/>
  <c r="AO413" i="104"/>
  <c r="AO414" i="104"/>
  <c r="AO415" i="104"/>
  <c r="AO416" i="104"/>
  <c r="AO417" i="104"/>
  <c r="AO418" i="104"/>
  <c r="AO419" i="104"/>
  <c r="AO420" i="104"/>
  <c r="AO421" i="104"/>
  <c r="AO422" i="104"/>
  <c r="AO423" i="104"/>
  <c r="AO424" i="104"/>
  <c r="AO425" i="104"/>
  <c r="AO426" i="104"/>
  <c r="AO427" i="104"/>
  <c r="AO428" i="104"/>
  <c r="AO429" i="104"/>
  <c r="AO430" i="104"/>
  <c r="AO431" i="104"/>
  <c r="AO432" i="104"/>
  <c r="AO433" i="104"/>
  <c r="AO434" i="104"/>
  <c r="AO435" i="104"/>
  <c r="AO436" i="104"/>
  <c r="AO437" i="104"/>
  <c r="AO438" i="104"/>
  <c r="AO439" i="104"/>
  <c r="AO440" i="104"/>
  <c r="AO441" i="104"/>
  <c r="AO442" i="104"/>
  <c r="AO443" i="104"/>
  <c r="AO444" i="104"/>
  <c r="AO445" i="104"/>
  <c r="AO446" i="104"/>
  <c r="AO447" i="104"/>
  <c r="AO448" i="104"/>
  <c r="AO449" i="104"/>
  <c r="AO450" i="104"/>
  <c r="AO451" i="104"/>
  <c r="AO452" i="104"/>
  <c r="AO453" i="104"/>
  <c r="AO454" i="104"/>
  <c r="AO455" i="104"/>
  <c r="AO456" i="104"/>
  <c r="AO457" i="104"/>
  <c r="AO458" i="104"/>
  <c r="AO459" i="104"/>
  <c r="AO460" i="104"/>
  <c r="AO461" i="104"/>
  <c r="AO462" i="104"/>
  <c r="AO463" i="104"/>
  <c r="AO464" i="104"/>
  <c r="AO465" i="104"/>
  <c r="AO466" i="104"/>
  <c r="AO467" i="104"/>
  <c r="AO468" i="104"/>
  <c r="AO469" i="104"/>
  <c r="AO470" i="104"/>
  <c r="AO471" i="104"/>
  <c r="AO472" i="104"/>
  <c r="AO473" i="104"/>
  <c r="AO474" i="104"/>
  <c r="AO475" i="104"/>
  <c r="AO476" i="104"/>
  <c r="AO477" i="104"/>
  <c r="AO478" i="104"/>
  <c r="AO479" i="104"/>
  <c r="AO480" i="104"/>
  <c r="AO481" i="104"/>
  <c r="AO482" i="104"/>
  <c r="AO483" i="104"/>
  <c r="AO484" i="104"/>
  <c r="AO485" i="104"/>
  <c r="AO486" i="104"/>
  <c r="AO487" i="104"/>
  <c r="AO488" i="104"/>
  <c r="AO489" i="104"/>
  <c r="AO490" i="104"/>
  <c r="AO491" i="104"/>
  <c r="AO492" i="104"/>
  <c r="AO493" i="104"/>
  <c r="AO494" i="104"/>
  <c r="AO495" i="104"/>
  <c r="AO496" i="104"/>
  <c r="AO497" i="104"/>
  <c r="AO498" i="104"/>
  <c r="AO499" i="104"/>
  <c r="AO500" i="104"/>
  <c r="AO501" i="104"/>
  <c r="AO502" i="104"/>
  <c r="AO503" i="104"/>
  <c r="AO504" i="104"/>
  <c r="AO505" i="104"/>
  <c r="AO506" i="104"/>
  <c r="AO507" i="104"/>
  <c r="AO508" i="104"/>
  <c r="AO509" i="104"/>
  <c r="AO510" i="104"/>
  <c r="AO511" i="104"/>
  <c r="AO512" i="104"/>
  <c r="AO513" i="104"/>
  <c r="AO514" i="104"/>
  <c r="AO515" i="104"/>
  <c r="AO516" i="104"/>
  <c r="AO517" i="104"/>
  <c r="AO518" i="104"/>
  <c r="AO519" i="104"/>
  <c r="AO520" i="104"/>
  <c r="AO521" i="104"/>
  <c r="AO522" i="104"/>
  <c r="AO523" i="104"/>
  <c r="AO524" i="104"/>
  <c r="AO525" i="104"/>
  <c r="AO526" i="104"/>
  <c r="AO527" i="104"/>
  <c r="AO528" i="104"/>
  <c r="AO529" i="104"/>
  <c r="AO530" i="104"/>
  <c r="AO531" i="104"/>
  <c r="AO532" i="104"/>
  <c r="AO533" i="104"/>
  <c r="AO534" i="104"/>
  <c r="AO535" i="104"/>
  <c r="AO536" i="104"/>
  <c r="AO537" i="104"/>
  <c r="AO538" i="104"/>
  <c r="AO539" i="104"/>
  <c r="AO540" i="104"/>
  <c r="AO541" i="104"/>
  <c r="AO542" i="104"/>
  <c r="AO543" i="104"/>
  <c r="AO544" i="104"/>
  <c r="AO545" i="104"/>
  <c r="AO546" i="104"/>
  <c r="AO547" i="104"/>
  <c r="AO548" i="104"/>
  <c r="AO549" i="104"/>
  <c r="AO550" i="104"/>
  <c r="AO551" i="104"/>
  <c r="AO552" i="104"/>
  <c r="AO553" i="104"/>
  <c r="AO554" i="104"/>
  <c r="AO555" i="104"/>
  <c r="AO556" i="104"/>
  <c r="AO557" i="104"/>
  <c r="AO558" i="104"/>
  <c r="AO559" i="104"/>
  <c r="AO560" i="104"/>
  <c r="AO561" i="104"/>
  <c r="AO562" i="104"/>
  <c r="AO563" i="104"/>
  <c r="AO564" i="104"/>
  <c r="AO565" i="104"/>
  <c r="AO566" i="104"/>
  <c r="AO567" i="104"/>
  <c r="AO568" i="104"/>
  <c r="AO569" i="104"/>
  <c r="AO570" i="104"/>
  <c r="AO571" i="104"/>
  <c r="AO572" i="104"/>
  <c r="AO573" i="104"/>
  <c r="AO574" i="104"/>
  <c r="AO575" i="104"/>
  <c r="AO576" i="104"/>
  <c r="AO577" i="104"/>
  <c r="AO578" i="104"/>
  <c r="AO579" i="104"/>
  <c r="AO580" i="104"/>
  <c r="AO581" i="104"/>
  <c r="AO582" i="104"/>
  <c r="AO583" i="104"/>
  <c r="AO584" i="104"/>
  <c r="AO585" i="104"/>
  <c r="AO586" i="104"/>
  <c r="AO587" i="104"/>
  <c r="AO588" i="104"/>
  <c r="AO589" i="104"/>
  <c r="AO590" i="104"/>
  <c r="AO591" i="104"/>
  <c r="AO592" i="104"/>
  <c r="AO593" i="104"/>
  <c r="AO594" i="104"/>
  <c r="AO595" i="104"/>
  <c r="AO596" i="104"/>
  <c r="AO597" i="104"/>
  <c r="AO598" i="104"/>
  <c r="AO599" i="104"/>
  <c r="AO600" i="104"/>
  <c r="AO601" i="104"/>
  <c r="AO602" i="104"/>
  <c r="AO603" i="104"/>
  <c r="AO604" i="104"/>
  <c r="AO605" i="104"/>
  <c r="AO606" i="104"/>
  <c r="AO607" i="104"/>
  <c r="AO608" i="104"/>
  <c r="AO609" i="104"/>
  <c r="AO610" i="104"/>
  <c r="AO611" i="104"/>
  <c r="AO612" i="104"/>
  <c r="AO613" i="104"/>
  <c r="AO614" i="104"/>
  <c r="AO615" i="104"/>
  <c r="AO616" i="104"/>
  <c r="AO617" i="104"/>
  <c r="AO618" i="104"/>
  <c r="AO619" i="104"/>
  <c r="AO620" i="104"/>
  <c r="AO621" i="104"/>
  <c r="AO622" i="104"/>
  <c r="AO623" i="104"/>
  <c r="AO624" i="104"/>
  <c r="AO625" i="104"/>
  <c r="AO626" i="104"/>
  <c r="AO627" i="104"/>
  <c r="AO628" i="104"/>
  <c r="AO629" i="104"/>
  <c r="AO630" i="104"/>
  <c r="AO631" i="104"/>
  <c r="AO632" i="104"/>
  <c r="AO633" i="104"/>
  <c r="AO634" i="104"/>
  <c r="AO635" i="104"/>
  <c r="AO636" i="104"/>
  <c r="AO637" i="104"/>
  <c r="AO638" i="104"/>
  <c r="AO639" i="104"/>
  <c r="AO640" i="104"/>
  <c r="AO641" i="104"/>
  <c r="AO642" i="104"/>
  <c r="AO643" i="104"/>
  <c r="AO644" i="104"/>
  <c r="AO645" i="104"/>
  <c r="AO646" i="104"/>
  <c r="AO647" i="104"/>
  <c r="AO648" i="104"/>
  <c r="AO649" i="104"/>
  <c r="AO650" i="104"/>
  <c r="AO651" i="104"/>
  <c r="AO652" i="104"/>
  <c r="AO653" i="104"/>
  <c r="AO654" i="104"/>
  <c r="AO655" i="104"/>
  <c r="AO656" i="104"/>
  <c r="AO657" i="104"/>
  <c r="AO658" i="104"/>
  <c r="AO659" i="104"/>
  <c r="AO660" i="104"/>
  <c r="AO661" i="104"/>
  <c r="AO662" i="104"/>
  <c r="AO663" i="104"/>
  <c r="AO664" i="104"/>
  <c r="AO665" i="104"/>
  <c r="AO666" i="104"/>
  <c r="AO667" i="104"/>
  <c r="AO668" i="104"/>
  <c r="AO669" i="104"/>
  <c r="AO670" i="104"/>
  <c r="AO671" i="104"/>
  <c r="AO672" i="104"/>
  <c r="AO673" i="104"/>
  <c r="AO674" i="104"/>
  <c r="AO675" i="104"/>
  <c r="AO676" i="104"/>
  <c r="AO677" i="104"/>
  <c r="AO678" i="104"/>
  <c r="AO679" i="104"/>
  <c r="AO680" i="104"/>
  <c r="AO681" i="104"/>
  <c r="AO682" i="104"/>
  <c r="AO683" i="104"/>
  <c r="AO684" i="104"/>
  <c r="AO685" i="104"/>
  <c r="AO686" i="104"/>
  <c r="AO687" i="104"/>
  <c r="AO688" i="104"/>
  <c r="AO689" i="104"/>
  <c r="AO690" i="104"/>
  <c r="AO691" i="104"/>
  <c r="AO692" i="104"/>
  <c r="AO693" i="104"/>
  <c r="AO694" i="104"/>
  <c r="AO695" i="104"/>
  <c r="AO696" i="104"/>
  <c r="AO697" i="104"/>
  <c r="AO698" i="104"/>
  <c r="AO699" i="104"/>
  <c r="AO700" i="104"/>
  <c r="AO701" i="104"/>
  <c r="AO702" i="104"/>
  <c r="AO703" i="104"/>
  <c r="AO704" i="104"/>
  <c r="AO705" i="104"/>
  <c r="AO706" i="104"/>
  <c r="AO707" i="104"/>
  <c r="AO708" i="104"/>
  <c r="AO709" i="104"/>
  <c r="AO710" i="104"/>
  <c r="AO711" i="104"/>
  <c r="AO712" i="104"/>
  <c r="AO713" i="104"/>
  <c r="AO714" i="104"/>
  <c r="AO715" i="104"/>
  <c r="AO716" i="104"/>
  <c r="AO717" i="104"/>
  <c r="AO718" i="104"/>
  <c r="AO719" i="104"/>
  <c r="AO720" i="104"/>
  <c r="AO721" i="104"/>
  <c r="AO722" i="104"/>
  <c r="AO723" i="104"/>
  <c r="AO724" i="104"/>
  <c r="AO725" i="104"/>
  <c r="AO726" i="104"/>
  <c r="AO727" i="104"/>
  <c r="AO728" i="104"/>
  <c r="AO729" i="104"/>
  <c r="AO730" i="104"/>
  <c r="AO731" i="104"/>
  <c r="AO732" i="104"/>
  <c r="AO733" i="104"/>
  <c r="AO734" i="104"/>
  <c r="AO735" i="104"/>
  <c r="AO736" i="104"/>
  <c r="AO737" i="104"/>
  <c r="AO738" i="104"/>
  <c r="AO739" i="104"/>
  <c r="AO740" i="104"/>
  <c r="AO741" i="104"/>
  <c r="AO742" i="104"/>
  <c r="AO743" i="104"/>
  <c r="AO744" i="104"/>
  <c r="AO745" i="104"/>
  <c r="AO746" i="104"/>
  <c r="AO747" i="104"/>
  <c r="AO748" i="104"/>
  <c r="AO749" i="104"/>
  <c r="AO750" i="104"/>
  <c r="AO751" i="104"/>
  <c r="AO752" i="104"/>
  <c r="AO753" i="104"/>
  <c r="AO754" i="104"/>
  <c r="AO755" i="104"/>
  <c r="AO756" i="104"/>
  <c r="AO757" i="104"/>
  <c r="AO758" i="104"/>
  <c r="AO759" i="104"/>
  <c r="AO760" i="104"/>
  <c r="AO761" i="104"/>
  <c r="AO762" i="104"/>
  <c r="AO763" i="104"/>
  <c r="AO764" i="104"/>
  <c r="AO765" i="104"/>
  <c r="AO766" i="104"/>
  <c r="AO767" i="104"/>
  <c r="AO768" i="104"/>
  <c r="AO769" i="104"/>
  <c r="AO770" i="104"/>
  <c r="AO771" i="104"/>
  <c r="AO772" i="104"/>
  <c r="AO773" i="104"/>
  <c r="AO774" i="104"/>
  <c r="AO775" i="104"/>
  <c r="AO776" i="104"/>
  <c r="AO777" i="104"/>
  <c r="AO778" i="104"/>
  <c r="AO779" i="104"/>
  <c r="AO780" i="104"/>
  <c r="AO781" i="104"/>
  <c r="AO782" i="104"/>
  <c r="AO785" i="104"/>
  <c r="AO786" i="104"/>
  <c r="AO787" i="104"/>
  <c r="AO788" i="104"/>
  <c r="AO789" i="104"/>
  <c r="AO790" i="104"/>
  <c r="AO791" i="104"/>
  <c r="AO792" i="104"/>
  <c r="AO793" i="104"/>
  <c r="AO794" i="104"/>
  <c r="AO795" i="104"/>
  <c r="AO796" i="104"/>
  <c r="AO797" i="104"/>
  <c r="AO798" i="104"/>
  <c r="AO799" i="104"/>
  <c r="AO800" i="104"/>
  <c r="AO801" i="104"/>
  <c r="AO802" i="104"/>
  <c r="AO803" i="104"/>
  <c r="AO804" i="104"/>
  <c r="AO805" i="104"/>
  <c r="AO806" i="104"/>
  <c r="AO807" i="104"/>
  <c r="AO808" i="104"/>
  <c r="AO809" i="104"/>
  <c r="AO810" i="104"/>
  <c r="AO811" i="104"/>
  <c r="AO812" i="104"/>
  <c r="AO813" i="104"/>
  <c r="AO814" i="104"/>
  <c r="AO815" i="104"/>
  <c r="AO816" i="104"/>
  <c r="AO817" i="104"/>
  <c r="AO818" i="104"/>
  <c r="AO819" i="104"/>
  <c r="AO820" i="104"/>
  <c r="AO821" i="104"/>
  <c r="AO822" i="104"/>
  <c r="AO823" i="104"/>
  <c r="AO824" i="104"/>
  <c r="AO825" i="104"/>
  <c r="AO826" i="104"/>
  <c r="AO827" i="104"/>
  <c r="AO828" i="104"/>
  <c r="AO829" i="104"/>
  <c r="AO830" i="104"/>
  <c r="AO831" i="104"/>
  <c r="AO832" i="104"/>
  <c r="AO833" i="104"/>
  <c r="AO834" i="104"/>
  <c r="AO835" i="104"/>
  <c r="AO836" i="104"/>
  <c r="AO837" i="104"/>
  <c r="AO838" i="104"/>
  <c r="AO839" i="104"/>
  <c r="AO840" i="104"/>
  <c r="AO841" i="104"/>
  <c r="AO842" i="104"/>
  <c r="AO843" i="104"/>
  <c r="AO844" i="104"/>
  <c r="AO845" i="104"/>
  <c r="AO846" i="104"/>
  <c r="AO847" i="104"/>
  <c r="AO848" i="104"/>
  <c r="AO849" i="104"/>
  <c r="AO850" i="104"/>
  <c r="AO851" i="104"/>
  <c r="AO852" i="104"/>
  <c r="AO853" i="104"/>
  <c r="AO854" i="104"/>
  <c r="AO855" i="104"/>
  <c r="AO856" i="104"/>
  <c r="AO857" i="104"/>
  <c r="AO858" i="104"/>
  <c r="AO859" i="104"/>
  <c r="AO860" i="104"/>
  <c r="AO861" i="104"/>
  <c r="AO862" i="104"/>
  <c r="AO863" i="104"/>
  <c r="AO864" i="104"/>
  <c r="AO865" i="104"/>
  <c r="AO866" i="104"/>
  <c r="AO867" i="104"/>
  <c r="AO868" i="104"/>
  <c r="AO869" i="104"/>
  <c r="AO870" i="104"/>
  <c r="AO871" i="104"/>
  <c r="AO872" i="104"/>
  <c r="AO873" i="104"/>
  <c r="AO874" i="104"/>
  <c r="AO875" i="104"/>
  <c r="AO876" i="104"/>
  <c r="AO877" i="104"/>
  <c r="AO878" i="104"/>
  <c r="AO879" i="104"/>
  <c r="AO880" i="104"/>
  <c r="AO881" i="104"/>
  <c r="AO882" i="104"/>
  <c r="AO883" i="104"/>
  <c r="AO884" i="104"/>
  <c r="AO885" i="104"/>
  <c r="AO886" i="104"/>
  <c r="AO887" i="104"/>
  <c r="AO888" i="104"/>
  <c r="AO889" i="104"/>
  <c r="AO890" i="104"/>
  <c r="AO891" i="104"/>
  <c r="AO892" i="104"/>
  <c r="AO893" i="104"/>
  <c r="AO894" i="104"/>
  <c r="AO895" i="104"/>
  <c r="AO896" i="104"/>
  <c r="AO897" i="104"/>
  <c r="AO898" i="104"/>
  <c r="AO899" i="104"/>
  <c r="AO900" i="104"/>
  <c r="AO901" i="104"/>
  <c r="AO902" i="104"/>
  <c r="AO903" i="104"/>
  <c r="AO904" i="104"/>
  <c r="AO905" i="104"/>
  <c r="AO906" i="104"/>
  <c r="AO907" i="104"/>
  <c r="AO908" i="104"/>
  <c r="AO909" i="104"/>
  <c r="AO910" i="104"/>
  <c r="AO911" i="104"/>
  <c r="AO912" i="104"/>
  <c r="AO913" i="104"/>
  <c r="AO914" i="104"/>
  <c r="AO915" i="104"/>
  <c r="AO916" i="104"/>
  <c r="AO917" i="104"/>
  <c r="AO918" i="104"/>
  <c r="AO919" i="104"/>
  <c r="AO920" i="104"/>
  <c r="AO921" i="104"/>
  <c r="AO922" i="104"/>
  <c r="AO923" i="104"/>
  <c r="AO924" i="104"/>
  <c r="AO925" i="104"/>
  <c r="AO926" i="104"/>
  <c r="AO927" i="104"/>
  <c r="AO928" i="104"/>
  <c r="AO929" i="104"/>
  <c r="AO930" i="104"/>
  <c r="AO931" i="104"/>
  <c r="AO932" i="104"/>
  <c r="AO933" i="104"/>
  <c r="AO934" i="104"/>
  <c r="AO935" i="104"/>
  <c r="AO936" i="104"/>
  <c r="AO937" i="104"/>
  <c r="AO938" i="104"/>
  <c r="AO939" i="104"/>
  <c r="AO940" i="104"/>
  <c r="AO941" i="104"/>
  <c r="AO942" i="104"/>
  <c r="AO943" i="104"/>
  <c r="AO944" i="104"/>
  <c r="AO945" i="104"/>
  <c r="AO946" i="104"/>
  <c r="AO947" i="104"/>
  <c r="AO948" i="104"/>
  <c r="AO949" i="104"/>
  <c r="AO950" i="104"/>
  <c r="AO951" i="104"/>
  <c r="AO952" i="104"/>
  <c r="AO953" i="104"/>
  <c r="AO954" i="104"/>
  <c r="AO955" i="104"/>
  <c r="AO956" i="104"/>
  <c r="AO957" i="104"/>
  <c r="AO958" i="104"/>
  <c r="AO959" i="104"/>
  <c r="AO960" i="104"/>
  <c r="AO961" i="104"/>
  <c r="AO962" i="104"/>
  <c r="AO963" i="104"/>
  <c r="AO964" i="104"/>
  <c r="AO965" i="104"/>
  <c r="AO966" i="104"/>
  <c r="AO967" i="104"/>
  <c r="AO968" i="104"/>
  <c r="AO969" i="104"/>
  <c r="AO970" i="104"/>
  <c r="AO971" i="104"/>
  <c r="AO972" i="104"/>
  <c r="AO973" i="104"/>
  <c r="AO974" i="104"/>
  <c r="AO975" i="104"/>
  <c r="AO976" i="104"/>
  <c r="AO977" i="104"/>
  <c r="AO978" i="104"/>
  <c r="AO979" i="104"/>
  <c r="AO980" i="104"/>
  <c r="AO981" i="104"/>
  <c r="AO982" i="104"/>
  <c r="AO983" i="104"/>
  <c r="AO984" i="104"/>
  <c r="AO985" i="104"/>
  <c r="AO986" i="104"/>
  <c r="AO987" i="104"/>
  <c r="AO988" i="104"/>
  <c r="AO989" i="104"/>
  <c r="AO990" i="104"/>
  <c r="AO991" i="104"/>
  <c r="AO992" i="104"/>
  <c r="AO993" i="104"/>
  <c r="AO994" i="104"/>
  <c r="AO995" i="104"/>
  <c r="AO996" i="104"/>
  <c r="AO997" i="104"/>
  <c r="AO998" i="104"/>
  <c r="AO999" i="104"/>
  <c r="AO1000" i="104"/>
  <c r="AO1001" i="104"/>
  <c r="AO1002" i="104"/>
  <c r="AO1003" i="104"/>
  <c r="AO1004" i="104"/>
  <c r="AO1005" i="104"/>
  <c r="AO1006" i="104"/>
  <c r="AO1007" i="104"/>
  <c r="AO1008" i="104"/>
  <c r="AO1009" i="104"/>
  <c r="AO1010" i="104"/>
  <c r="AO1011" i="104"/>
  <c r="AO1012" i="104"/>
  <c r="AO1013" i="104"/>
  <c r="AO1014" i="104"/>
  <c r="AO1015" i="104"/>
  <c r="AO1016" i="104"/>
  <c r="AO1017" i="104"/>
  <c r="AO1018" i="104"/>
  <c r="AO1019" i="104"/>
  <c r="AO1020" i="104"/>
  <c r="AO1021" i="104"/>
  <c r="AO1022" i="104"/>
  <c r="AO1023" i="104"/>
  <c r="AO1024" i="104"/>
  <c r="AO1025" i="104"/>
  <c r="AO1026" i="104"/>
  <c r="AO1027" i="104"/>
  <c r="AO1028" i="104"/>
  <c r="AO1029" i="104"/>
  <c r="AO1030" i="104"/>
  <c r="AO1031" i="104"/>
  <c r="AO1032" i="104"/>
  <c r="AO1033" i="104"/>
  <c r="AO1034" i="104"/>
  <c r="AO1035" i="104"/>
  <c r="AO1036" i="104"/>
  <c r="AO1037" i="104"/>
  <c r="AO1038" i="104"/>
  <c r="AO1039" i="104"/>
  <c r="AO1040" i="104"/>
  <c r="AO1041" i="104"/>
  <c r="AO1042" i="104"/>
  <c r="AO1043" i="104"/>
  <c r="AO1044" i="104"/>
  <c r="AO1045" i="104"/>
  <c r="AO1046" i="104"/>
  <c r="AO1047" i="104"/>
  <c r="AO1048" i="104"/>
  <c r="AO1049" i="104"/>
  <c r="AO1050" i="104"/>
  <c r="AO1051" i="104"/>
  <c r="AO1052" i="104"/>
  <c r="AO1053" i="104"/>
  <c r="AO1054" i="104"/>
  <c r="AO1055" i="104"/>
  <c r="AO1056" i="104"/>
  <c r="AO1057" i="104"/>
  <c r="AO1058" i="104"/>
  <c r="AO1059" i="104"/>
  <c r="AO1060" i="104"/>
  <c r="AO1061" i="104"/>
  <c r="AO1062" i="104"/>
  <c r="AO1063" i="104"/>
  <c r="AO1064" i="104"/>
  <c r="AO1065" i="104"/>
  <c r="AO1066" i="104"/>
  <c r="AO1067" i="104"/>
  <c r="AO1068" i="104"/>
  <c r="AO1069" i="104"/>
  <c r="AO1070" i="104"/>
  <c r="AO1071" i="104"/>
  <c r="AO1072" i="104"/>
  <c r="AO1073" i="104"/>
  <c r="AO1074" i="104"/>
  <c r="AO1075" i="104"/>
  <c r="AO1076" i="104"/>
  <c r="AO1077" i="104"/>
  <c r="AO1078" i="104"/>
  <c r="AO1079" i="104"/>
  <c r="AO1080" i="104"/>
  <c r="AO1081" i="104"/>
  <c r="AO1082" i="104"/>
  <c r="AO1083" i="104"/>
  <c r="AO1084" i="104"/>
  <c r="AO1085" i="104"/>
  <c r="AO1086" i="104"/>
  <c r="AO1087" i="104"/>
  <c r="AO1088" i="104"/>
  <c r="AO1089" i="104"/>
  <c r="AO1090" i="104"/>
  <c r="AO1091" i="104"/>
  <c r="AO1092" i="104"/>
  <c r="AO1093" i="104"/>
  <c r="AO1094" i="104"/>
  <c r="AO1095" i="104"/>
  <c r="AO1096" i="104"/>
  <c r="AO1097" i="104"/>
  <c r="AO1098" i="104"/>
  <c r="AO1099" i="104"/>
  <c r="AO1100" i="104"/>
  <c r="AO1101" i="104"/>
  <c r="AO1102" i="104"/>
  <c r="AO1103" i="104"/>
  <c r="AO1104" i="104"/>
  <c r="AO1105" i="104"/>
  <c r="AO1106" i="104"/>
  <c r="AO1107" i="104"/>
  <c r="AO1108" i="104"/>
  <c r="AO1109" i="104"/>
  <c r="AO1110" i="104"/>
  <c r="AO1111" i="104"/>
  <c r="AO1112" i="104"/>
  <c r="AO1113" i="104"/>
  <c r="AO1114" i="104"/>
  <c r="AO1115" i="104"/>
  <c r="AO1116" i="104"/>
  <c r="AO1117" i="104"/>
  <c r="AO1118" i="104"/>
  <c r="AO1119" i="104"/>
  <c r="AO1120" i="104"/>
  <c r="AO1121" i="104"/>
  <c r="AO1122" i="104"/>
  <c r="AO1123" i="104"/>
  <c r="AO1124" i="104"/>
  <c r="AO1125" i="104"/>
  <c r="AO1126" i="104"/>
  <c r="AO1127" i="104"/>
  <c r="AO1128" i="104"/>
  <c r="AO1129" i="104"/>
  <c r="AO1130" i="104"/>
  <c r="AO1131" i="104"/>
  <c r="AO1132" i="104"/>
  <c r="AO1133" i="104"/>
  <c r="AO1134" i="104"/>
  <c r="AO1135" i="104"/>
  <c r="AO1136" i="104"/>
  <c r="AO1137" i="104"/>
  <c r="AO1138" i="104"/>
  <c r="AO1139" i="104"/>
  <c r="AO1140" i="104"/>
  <c r="AO1141" i="104"/>
  <c r="AO1142" i="104"/>
  <c r="AO1143" i="104"/>
  <c r="AO1144" i="104"/>
  <c r="AO1145" i="104"/>
  <c r="AO1146" i="104"/>
  <c r="AO1147" i="104"/>
  <c r="AO1148" i="104"/>
  <c r="AO1149" i="104"/>
  <c r="AO1150" i="104"/>
  <c r="AO1151" i="104"/>
  <c r="AO1152" i="104"/>
  <c r="AO1153" i="104"/>
  <c r="AO1154" i="104"/>
  <c r="AO1155" i="104"/>
  <c r="AO1156" i="104"/>
  <c r="AO1157" i="104"/>
  <c r="AO1158" i="104"/>
  <c r="AO1159" i="104"/>
  <c r="AO1160" i="104"/>
  <c r="AO1161" i="104"/>
  <c r="AO1162" i="104"/>
  <c r="AO1163" i="104"/>
  <c r="AO1164" i="104"/>
  <c r="AO1165" i="104"/>
  <c r="AO1166" i="104"/>
  <c r="AO1167" i="104"/>
  <c r="AO1168" i="104"/>
  <c r="AO1169" i="104"/>
  <c r="AO1170" i="104"/>
  <c r="AO1171" i="104"/>
  <c r="AO1172" i="104"/>
  <c r="M67" i="97"/>
  <c r="Y37" i="97"/>
  <c r="M38" i="97"/>
  <c r="M45" i="97" s="1"/>
  <c r="Y7" i="97"/>
  <c r="M8" i="97"/>
  <c r="M67" i="96"/>
  <c r="Y37" i="96"/>
  <c r="M38" i="96"/>
  <c r="M45" i="96" s="1"/>
  <c r="M60" i="96" s="1"/>
  <c r="Y7" i="96"/>
  <c r="M8" i="96"/>
  <c r="M15" i="96" l="1"/>
  <c r="M24" i="96" s="1"/>
  <c r="AZ5" i="96"/>
  <c r="M54" i="97"/>
  <c r="M56" i="97"/>
  <c r="M54" i="96"/>
  <c r="M56" i="96"/>
  <c r="M47" i="97"/>
  <c r="M49" i="97" s="1"/>
  <c r="M52" i="97"/>
  <c r="M47" i="96"/>
  <c r="M49" i="96" s="1"/>
  <c r="M52" i="96"/>
  <c r="E3" i="102"/>
  <c r="I3" i="102" s="1"/>
  <c r="M3" i="102" s="1"/>
  <c r="M12" i="97"/>
  <c r="M15" i="97"/>
  <c r="M30" i="97" s="1"/>
  <c r="M40" i="97"/>
  <c r="M42" i="97"/>
  <c r="M10" i="96"/>
  <c r="M12" i="96"/>
  <c r="M40" i="96"/>
  <c r="M42" i="96"/>
  <c r="M68" i="97"/>
  <c r="M10" i="97"/>
  <c r="M68" i="96"/>
  <c r="F782" i="105"/>
  <c r="F783" i="105"/>
  <c r="F784" i="105"/>
  <c r="F785" i="105"/>
  <c r="F786" i="105"/>
  <c r="F787" i="105"/>
  <c r="F788" i="105"/>
  <c r="F789" i="105"/>
  <c r="F790" i="105"/>
  <c r="F791" i="105"/>
  <c r="F792" i="105"/>
  <c r="F793" i="105"/>
  <c r="F794" i="105"/>
  <c r="F795" i="105"/>
  <c r="F796" i="105"/>
  <c r="F797" i="105"/>
  <c r="F798" i="105"/>
  <c r="F799" i="105"/>
  <c r="F800" i="105"/>
  <c r="F801" i="105"/>
  <c r="F802" i="105"/>
  <c r="F803" i="105"/>
  <c r="F804" i="105"/>
  <c r="F805" i="105"/>
  <c r="F806" i="105"/>
  <c r="F807" i="105"/>
  <c r="F808" i="105"/>
  <c r="F809" i="105"/>
  <c r="F810" i="105"/>
  <c r="F811" i="105"/>
  <c r="F812" i="105"/>
  <c r="F813" i="105"/>
  <c r="F814" i="105"/>
  <c r="F815" i="105"/>
  <c r="F816" i="105"/>
  <c r="F817" i="105"/>
  <c r="F818" i="105"/>
  <c r="F819" i="105"/>
  <c r="F820" i="105"/>
  <c r="F821" i="105"/>
  <c r="F822" i="105"/>
  <c r="F823" i="105"/>
  <c r="F824" i="105"/>
  <c r="F825" i="105"/>
  <c r="F826" i="105"/>
  <c r="F827" i="105"/>
  <c r="F828" i="105"/>
  <c r="F829" i="105"/>
  <c r="F830" i="105"/>
  <c r="F831" i="105"/>
  <c r="F832" i="105"/>
  <c r="F833" i="105"/>
  <c r="F834" i="105"/>
  <c r="F835" i="105"/>
  <c r="F836" i="105"/>
  <c r="F837" i="105"/>
  <c r="F838" i="105"/>
  <c r="F839" i="105"/>
  <c r="F840" i="105"/>
  <c r="F841" i="105"/>
  <c r="F842" i="105"/>
  <c r="F843" i="105"/>
  <c r="F844" i="105"/>
  <c r="F845" i="105"/>
  <c r="F846" i="105"/>
  <c r="F847" i="105"/>
  <c r="F848" i="105"/>
  <c r="F849" i="105"/>
  <c r="F850" i="105"/>
  <c r="F851" i="105"/>
  <c r="F852" i="105"/>
  <c r="F853" i="105"/>
  <c r="F854" i="105"/>
  <c r="F855" i="105"/>
  <c r="F856" i="105"/>
  <c r="F857" i="105"/>
  <c r="F858" i="105"/>
  <c r="F859" i="105"/>
  <c r="F860" i="105"/>
  <c r="F861" i="105"/>
  <c r="F862" i="105"/>
  <c r="F863" i="105"/>
  <c r="F864" i="105"/>
  <c r="F865" i="105"/>
  <c r="F866" i="105"/>
  <c r="F867" i="105"/>
  <c r="F868" i="105"/>
  <c r="F869" i="105"/>
  <c r="F870" i="105"/>
  <c r="F871" i="105"/>
  <c r="F872" i="105"/>
  <c r="F873" i="105"/>
  <c r="F874" i="105"/>
  <c r="F875" i="105"/>
  <c r="F876" i="105"/>
  <c r="F877" i="105"/>
  <c r="F878" i="105"/>
  <c r="F879" i="105"/>
  <c r="F880" i="105"/>
  <c r="F881" i="105"/>
  <c r="F882" i="105"/>
  <c r="F883" i="105"/>
  <c r="F884" i="105"/>
  <c r="F885" i="105"/>
  <c r="F886" i="105"/>
  <c r="F887" i="105"/>
  <c r="F888" i="105"/>
  <c r="F889" i="105"/>
  <c r="F890" i="105"/>
  <c r="F891" i="105"/>
  <c r="F892" i="105"/>
  <c r="F893" i="105"/>
  <c r="F894" i="105"/>
  <c r="F895" i="105"/>
  <c r="F896" i="105"/>
  <c r="F897" i="105"/>
  <c r="F898" i="105"/>
  <c r="F899" i="105"/>
  <c r="F900" i="105"/>
  <c r="F901" i="105"/>
  <c r="F902" i="105"/>
  <c r="F903" i="105"/>
  <c r="F904" i="105"/>
  <c r="F905" i="105"/>
  <c r="F906" i="105"/>
  <c r="F907" i="105"/>
  <c r="F908" i="105"/>
  <c r="F909" i="105"/>
  <c r="F910" i="105"/>
  <c r="F911" i="105"/>
  <c r="F912" i="105"/>
  <c r="F913" i="105"/>
  <c r="F914" i="105"/>
  <c r="F915" i="105"/>
  <c r="F916" i="105"/>
  <c r="F917" i="105"/>
  <c r="F918" i="105"/>
  <c r="F919" i="105"/>
  <c r="F920" i="105"/>
  <c r="F921" i="105"/>
  <c r="F922" i="105"/>
  <c r="F923" i="105"/>
  <c r="F924" i="105"/>
  <c r="F925" i="105"/>
  <c r="F926" i="105"/>
  <c r="F927" i="105"/>
  <c r="F928" i="105"/>
  <c r="F929" i="105"/>
  <c r="F930" i="105"/>
  <c r="F931" i="105"/>
  <c r="F932" i="105"/>
  <c r="F933" i="105"/>
  <c r="F934" i="105"/>
  <c r="F935" i="105"/>
  <c r="F936" i="105"/>
  <c r="F937" i="105"/>
  <c r="F938" i="105"/>
  <c r="F939" i="105"/>
  <c r="F940" i="105"/>
  <c r="F941" i="105"/>
  <c r="F942" i="105"/>
  <c r="F943" i="105"/>
  <c r="F944" i="105"/>
  <c r="F945" i="105"/>
  <c r="F946" i="105"/>
  <c r="F947" i="105"/>
  <c r="F948" i="105"/>
  <c r="F949" i="105"/>
  <c r="F950" i="105"/>
  <c r="F951" i="105"/>
  <c r="F952" i="105"/>
  <c r="F953" i="105"/>
  <c r="F954" i="105"/>
  <c r="F955" i="105"/>
  <c r="F956" i="105"/>
  <c r="F957" i="105"/>
  <c r="F958" i="105"/>
  <c r="F959" i="105"/>
  <c r="F960" i="105"/>
  <c r="F961" i="105"/>
  <c r="F962" i="105"/>
  <c r="F963" i="105"/>
  <c r="F964" i="105"/>
  <c r="F965" i="105"/>
  <c r="F966" i="105"/>
  <c r="F967" i="105"/>
  <c r="F968" i="105"/>
  <c r="F969" i="105"/>
  <c r="F970" i="105"/>
  <c r="F971" i="105"/>
  <c r="F972" i="105"/>
  <c r="F973" i="105"/>
  <c r="F974" i="105"/>
  <c r="F975" i="105"/>
  <c r="F976" i="105"/>
  <c r="F977" i="105"/>
  <c r="F978" i="105"/>
  <c r="F979" i="105"/>
  <c r="F980" i="105"/>
  <c r="F981" i="105"/>
  <c r="F982" i="105"/>
  <c r="F983" i="105"/>
  <c r="F984" i="105"/>
  <c r="F985" i="105"/>
  <c r="F986" i="105"/>
  <c r="F987" i="105"/>
  <c r="F988" i="105"/>
  <c r="F989" i="105"/>
  <c r="F990" i="105"/>
  <c r="F991" i="105"/>
  <c r="F992" i="105"/>
  <c r="F993" i="105"/>
  <c r="F994" i="105"/>
  <c r="F995" i="105"/>
  <c r="F996" i="105"/>
  <c r="F997" i="105"/>
  <c r="F998" i="105"/>
  <c r="F999" i="105"/>
  <c r="F1000" i="105"/>
  <c r="F1001" i="105"/>
  <c r="F1002" i="105"/>
  <c r="F1003" i="105"/>
  <c r="F1004" i="105"/>
  <c r="F1005" i="105"/>
  <c r="F1006" i="105"/>
  <c r="F1007" i="105"/>
  <c r="F1008" i="105"/>
  <c r="F1009" i="105"/>
  <c r="F1010" i="105"/>
  <c r="F1011" i="105"/>
  <c r="F1012" i="105"/>
  <c r="F1013" i="105"/>
  <c r="F1014" i="105"/>
  <c r="F1015" i="105"/>
  <c r="F1016" i="105"/>
  <c r="F1017" i="105"/>
  <c r="F1018" i="105"/>
  <c r="F1019" i="105"/>
  <c r="F1020" i="105"/>
  <c r="F1021" i="105"/>
  <c r="F1022" i="105"/>
  <c r="F1023" i="105"/>
  <c r="F1024" i="105"/>
  <c r="F1025" i="105"/>
  <c r="F1026" i="105"/>
  <c r="F1027" i="105"/>
  <c r="F1028" i="105"/>
  <c r="F1029" i="105"/>
  <c r="F1030" i="105"/>
  <c r="F1031" i="105"/>
  <c r="F1032" i="105"/>
  <c r="F1033" i="105"/>
  <c r="F1034" i="105"/>
  <c r="F1035" i="105"/>
  <c r="F1036" i="105"/>
  <c r="F1037" i="105"/>
  <c r="F1038" i="105"/>
  <c r="F1039" i="105"/>
  <c r="F1040" i="105"/>
  <c r="F1041" i="105"/>
  <c r="F1042" i="105"/>
  <c r="F1043" i="105"/>
  <c r="F1044" i="105"/>
  <c r="F1045" i="105"/>
  <c r="F1046" i="105"/>
  <c r="F1047" i="105"/>
  <c r="F1048" i="105"/>
  <c r="F1049" i="105"/>
  <c r="F1050" i="105"/>
  <c r="F1051" i="105"/>
  <c r="F1052" i="105"/>
  <c r="F1053" i="105"/>
  <c r="F1054" i="105"/>
  <c r="F1055" i="105"/>
  <c r="F1056" i="105"/>
  <c r="F1057" i="105"/>
  <c r="F1058" i="105"/>
  <c r="F1059" i="105"/>
  <c r="F1060" i="105"/>
  <c r="F1061" i="105"/>
  <c r="F1062" i="105"/>
  <c r="F1063" i="105"/>
  <c r="F1064" i="105"/>
  <c r="F1065" i="105"/>
  <c r="F1066" i="105"/>
  <c r="F1067" i="105"/>
  <c r="F1068" i="105"/>
  <c r="F1069" i="105"/>
  <c r="F1070" i="105"/>
  <c r="F1071" i="105"/>
  <c r="F1072" i="105"/>
  <c r="F1073" i="105"/>
  <c r="F1074" i="105"/>
  <c r="F1075" i="105"/>
  <c r="F1076" i="105"/>
  <c r="F1077" i="105"/>
  <c r="F1078" i="105"/>
  <c r="F1079" i="105"/>
  <c r="F1080" i="105"/>
  <c r="F1081" i="105"/>
  <c r="F1082" i="105"/>
  <c r="F1083" i="105"/>
  <c r="F1084" i="105"/>
  <c r="F1085" i="105"/>
  <c r="F1086" i="105"/>
  <c r="F1087" i="105"/>
  <c r="F1088" i="105"/>
  <c r="F1089" i="105"/>
  <c r="F1090" i="105"/>
  <c r="F1091" i="105"/>
  <c r="F1092" i="105"/>
  <c r="F1093" i="105"/>
  <c r="F1094" i="105"/>
  <c r="F1095" i="105"/>
  <c r="F1096" i="105"/>
  <c r="F1097" i="105"/>
  <c r="F1098" i="105"/>
  <c r="F1099" i="105"/>
  <c r="F1100" i="105"/>
  <c r="F1101" i="105"/>
  <c r="F1102" i="105"/>
  <c r="F1103" i="105"/>
  <c r="F1104" i="105"/>
  <c r="F1105" i="105"/>
  <c r="F1106" i="105"/>
  <c r="F1107" i="105"/>
  <c r="F1108" i="105"/>
  <c r="F1109" i="105"/>
  <c r="F1110" i="105"/>
  <c r="F1111" i="105"/>
  <c r="F1112" i="105"/>
  <c r="F1113" i="105"/>
  <c r="F1114" i="105"/>
  <c r="F1115" i="105"/>
  <c r="F1116" i="105"/>
  <c r="F1117" i="105"/>
  <c r="F1118" i="105"/>
  <c r="F1119" i="105"/>
  <c r="F1120" i="105"/>
  <c r="F1121" i="105"/>
  <c r="F1122" i="105"/>
  <c r="F1123" i="105"/>
  <c r="F1124" i="105"/>
  <c r="F1125" i="105"/>
  <c r="F1126" i="105"/>
  <c r="F1127" i="105"/>
  <c r="F1128" i="105"/>
  <c r="F1129" i="105"/>
  <c r="F1130" i="105"/>
  <c r="F1131" i="105"/>
  <c r="F1132" i="105"/>
  <c r="F1133" i="105"/>
  <c r="F1134" i="105"/>
  <c r="F1135" i="105"/>
  <c r="F1136" i="105"/>
  <c r="F1137" i="105"/>
  <c r="F1138" i="105"/>
  <c r="F1139" i="105"/>
  <c r="F1140" i="105"/>
  <c r="F1141" i="105"/>
  <c r="F1142" i="105"/>
  <c r="F1143" i="105"/>
  <c r="F1144" i="105"/>
  <c r="F1145" i="105"/>
  <c r="F1146" i="105"/>
  <c r="F1147" i="105"/>
  <c r="F1148" i="105"/>
  <c r="F1149" i="105"/>
  <c r="F1150" i="105"/>
  <c r="F1151" i="105"/>
  <c r="F1152" i="105"/>
  <c r="F1153" i="105"/>
  <c r="F1154" i="105"/>
  <c r="F1155" i="105"/>
  <c r="F1156" i="105"/>
  <c r="F1157" i="105"/>
  <c r="F1158" i="105"/>
  <c r="F1159" i="105"/>
  <c r="F1160" i="105"/>
  <c r="F1161" i="105"/>
  <c r="F1162" i="105"/>
  <c r="F1163" i="105"/>
  <c r="F1164" i="105"/>
  <c r="F1165" i="105"/>
  <c r="F1166" i="105"/>
  <c r="F1167" i="105"/>
  <c r="F1168" i="105"/>
  <c r="F781" i="105"/>
  <c r="M4" i="103"/>
  <c r="K374" i="103"/>
  <c r="K367" i="103"/>
  <c r="K363" i="103"/>
  <c r="K362" i="103"/>
  <c r="K361" i="103"/>
  <c r="K344" i="103"/>
  <c r="K338" i="103"/>
  <c r="K335" i="103"/>
  <c r="K334" i="103"/>
  <c r="K327" i="103"/>
  <c r="K313" i="103"/>
  <c r="K309" i="103"/>
  <c r="K304" i="103"/>
  <c r="K277" i="103"/>
  <c r="K274" i="103"/>
  <c r="K268" i="103"/>
  <c r="K267" i="103"/>
  <c r="K264" i="103"/>
  <c r="K246" i="103"/>
  <c r="K240" i="103"/>
  <c r="K239" i="103"/>
  <c r="K236" i="103"/>
  <c r="K233" i="103"/>
  <c r="K221" i="103"/>
  <c r="K204" i="103"/>
  <c r="K200" i="103"/>
  <c r="K188" i="103"/>
  <c r="K183" i="103"/>
  <c r="K179" i="103"/>
  <c r="K174" i="103"/>
  <c r="K170" i="103"/>
  <c r="K158" i="103"/>
  <c r="K115" i="103"/>
  <c r="K108" i="103"/>
  <c r="K107" i="103"/>
  <c r="K82" i="103"/>
  <c r="K78" i="103"/>
  <c r="K66" i="103"/>
  <c r="K49" i="103"/>
  <c r="K30" i="103"/>
  <c r="K20" i="103"/>
  <c r="K15" i="103"/>
  <c r="K9" i="103"/>
  <c r="K8" i="103"/>
  <c r="K7" i="103"/>
  <c r="K6" i="103"/>
  <c r="F393" i="105"/>
  <c r="F394" i="105"/>
  <c r="F395" i="105"/>
  <c r="F396" i="105"/>
  <c r="F397" i="105"/>
  <c r="F398" i="105"/>
  <c r="F399" i="105"/>
  <c r="F400" i="105"/>
  <c r="F401" i="105"/>
  <c r="F402" i="105"/>
  <c r="F403" i="105"/>
  <c r="F404" i="105"/>
  <c r="F405" i="105"/>
  <c r="F406" i="105"/>
  <c r="F407" i="105"/>
  <c r="F408" i="105"/>
  <c r="F409" i="105"/>
  <c r="F410" i="105"/>
  <c r="F411" i="105"/>
  <c r="F412" i="105"/>
  <c r="F413" i="105"/>
  <c r="F414" i="105"/>
  <c r="F415" i="105"/>
  <c r="F416" i="105"/>
  <c r="F417" i="105"/>
  <c r="F418" i="105"/>
  <c r="F419" i="105"/>
  <c r="F420" i="105"/>
  <c r="F421" i="105"/>
  <c r="F422" i="105"/>
  <c r="F423" i="105"/>
  <c r="F424" i="105"/>
  <c r="F425" i="105"/>
  <c r="F426" i="105"/>
  <c r="F427" i="105"/>
  <c r="F428" i="105"/>
  <c r="F429" i="105"/>
  <c r="F430" i="105"/>
  <c r="F431" i="105"/>
  <c r="F432" i="105"/>
  <c r="F433" i="105"/>
  <c r="F434" i="105"/>
  <c r="F435" i="105"/>
  <c r="F436" i="105"/>
  <c r="F437" i="105"/>
  <c r="F438" i="105"/>
  <c r="F439" i="105"/>
  <c r="F440" i="105"/>
  <c r="F441" i="105"/>
  <c r="F442" i="105"/>
  <c r="F443" i="105"/>
  <c r="F444" i="105"/>
  <c r="F445" i="105"/>
  <c r="F446" i="105"/>
  <c r="F447" i="105"/>
  <c r="F448" i="105"/>
  <c r="F449" i="105"/>
  <c r="F450" i="105"/>
  <c r="F451" i="105"/>
  <c r="F452" i="105"/>
  <c r="F453" i="105"/>
  <c r="F454" i="105"/>
  <c r="F455" i="105"/>
  <c r="F456" i="105"/>
  <c r="F457" i="105"/>
  <c r="F458" i="105"/>
  <c r="F459" i="105"/>
  <c r="F460" i="105"/>
  <c r="F461" i="105"/>
  <c r="F462" i="105"/>
  <c r="F463" i="105"/>
  <c r="F464" i="105"/>
  <c r="I78" i="103" s="1"/>
  <c r="F465" i="105"/>
  <c r="F466" i="105"/>
  <c r="F467" i="105"/>
  <c r="F468" i="105"/>
  <c r="F469" i="105"/>
  <c r="F470" i="105"/>
  <c r="F471" i="105"/>
  <c r="F472" i="105"/>
  <c r="F473" i="105"/>
  <c r="F474" i="105"/>
  <c r="F475" i="105"/>
  <c r="F476" i="105"/>
  <c r="F477" i="105"/>
  <c r="F478" i="105"/>
  <c r="F479" i="105"/>
  <c r="F480" i="105"/>
  <c r="F481" i="105"/>
  <c r="F482" i="105"/>
  <c r="F483" i="105"/>
  <c r="F484" i="105"/>
  <c r="F485" i="105"/>
  <c r="F486" i="105"/>
  <c r="F487" i="105"/>
  <c r="F488" i="105"/>
  <c r="F489" i="105"/>
  <c r="F490" i="105"/>
  <c r="F491" i="105"/>
  <c r="F492" i="105"/>
  <c r="F493" i="105"/>
  <c r="F494" i="105"/>
  <c r="F495" i="105"/>
  <c r="F496" i="105"/>
  <c r="F497" i="105"/>
  <c r="F498" i="105"/>
  <c r="F499" i="105"/>
  <c r="F500" i="105"/>
  <c r="F501" i="105"/>
  <c r="F502" i="105"/>
  <c r="F503" i="105"/>
  <c r="F504" i="105"/>
  <c r="F505" i="105"/>
  <c r="F506" i="105"/>
  <c r="F507" i="105"/>
  <c r="F508" i="105"/>
  <c r="F509" i="105"/>
  <c r="F510" i="105"/>
  <c r="F511" i="105"/>
  <c r="F512" i="105"/>
  <c r="F513" i="105"/>
  <c r="F514" i="105"/>
  <c r="F515" i="105"/>
  <c r="F516" i="105"/>
  <c r="F517" i="105"/>
  <c r="F518" i="105"/>
  <c r="F519" i="105"/>
  <c r="F520" i="105"/>
  <c r="F521" i="105"/>
  <c r="F522" i="105"/>
  <c r="F523" i="105"/>
  <c r="F524" i="105"/>
  <c r="F525" i="105"/>
  <c r="F526" i="105"/>
  <c r="F527" i="105"/>
  <c r="F528" i="105"/>
  <c r="F529" i="105"/>
  <c r="F530" i="105"/>
  <c r="F531" i="105"/>
  <c r="F532" i="105"/>
  <c r="F533" i="105"/>
  <c r="F534" i="105"/>
  <c r="F535" i="105"/>
  <c r="F536" i="105"/>
  <c r="F537" i="105"/>
  <c r="F538" i="105"/>
  <c r="F539" i="105"/>
  <c r="F540" i="105"/>
  <c r="F541" i="105"/>
  <c r="F542" i="105"/>
  <c r="F543" i="105"/>
  <c r="F544" i="105"/>
  <c r="F545" i="105"/>
  <c r="F546" i="105"/>
  <c r="F547" i="105"/>
  <c r="F548" i="105"/>
  <c r="F549" i="105"/>
  <c r="F550" i="105"/>
  <c r="F551" i="105"/>
  <c r="F552" i="105"/>
  <c r="F553" i="105"/>
  <c r="F554" i="105"/>
  <c r="F555" i="105"/>
  <c r="F556" i="105"/>
  <c r="I170" i="103" s="1"/>
  <c r="F557" i="105"/>
  <c r="F558" i="105"/>
  <c r="F559" i="105"/>
  <c r="F560" i="105"/>
  <c r="F561" i="105"/>
  <c r="F562" i="105"/>
  <c r="F563" i="105"/>
  <c r="F564" i="105"/>
  <c r="F565" i="105"/>
  <c r="F566" i="105"/>
  <c r="F567" i="105"/>
  <c r="F568" i="105"/>
  <c r="F569" i="105"/>
  <c r="F570" i="105"/>
  <c r="F571" i="105"/>
  <c r="F572" i="105"/>
  <c r="F573" i="105"/>
  <c r="F574" i="105"/>
  <c r="F575" i="105"/>
  <c r="F576" i="105"/>
  <c r="F577" i="105"/>
  <c r="F578" i="105"/>
  <c r="F579" i="105"/>
  <c r="F580" i="105"/>
  <c r="F581" i="105"/>
  <c r="F582" i="105"/>
  <c r="F583" i="105"/>
  <c r="F584" i="105"/>
  <c r="F585" i="105"/>
  <c r="F586" i="105"/>
  <c r="F587" i="105"/>
  <c r="F588" i="105"/>
  <c r="F589" i="105"/>
  <c r="F590" i="105"/>
  <c r="F591" i="105"/>
  <c r="F592" i="105"/>
  <c r="F593" i="105"/>
  <c r="F594" i="105"/>
  <c r="F595" i="105"/>
  <c r="F596" i="105"/>
  <c r="F597" i="105"/>
  <c r="F598" i="105"/>
  <c r="F599" i="105"/>
  <c r="F600" i="105"/>
  <c r="F601" i="105"/>
  <c r="F602" i="105"/>
  <c r="F603" i="105"/>
  <c r="F604" i="105"/>
  <c r="F605" i="105"/>
  <c r="F606" i="105"/>
  <c r="F607" i="105"/>
  <c r="F608" i="105"/>
  <c r="F609" i="105"/>
  <c r="F610" i="105"/>
  <c r="F611" i="105"/>
  <c r="F612" i="105"/>
  <c r="F613" i="105"/>
  <c r="F614" i="105"/>
  <c r="F615" i="105"/>
  <c r="F616" i="105"/>
  <c r="F617" i="105"/>
  <c r="F618" i="105"/>
  <c r="F619" i="105"/>
  <c r="F620" i="105"/>
  <c r="F621" i="105"/>
  <c r="F622" i="105"/>
  <c r="F623" i="105"/>
  <c r="F624" i="105"/>
  <c r="F625" i="105"/>
  <c r="F626" i="105"/>
  <c r="F627" i="105"/>
  <c r="F628" i="105"/>
  <c r="F629" i="105"/>
  <c r="F630" i="105"/>
  <c r="F631" i="105"/>
  <c r="F632" i="105"/>
  <c r="F633" i="105"/>
  <c r="F634" i="105"/>
  <c r="F635" i="105"/>
  <c r="F636" i="105"/>
  <c r="F637" i="105"/>
  <c r="F638" i="105"/>
  <c r="F639" i="105"/>
  <c r="F640" i="105"/>
  <c r="F641" i="105"/>
  <c r="F642" i="105"/>
  <c r="F643" i="105"/>
  <c r="F644" i="105"/>
  <c r="F645" i="105"/>
  <c r="F646" i="105"/>
  <c r="F647" i="105"/>
  <c r="F648" i="105"/>
  <c r="F649" i="105"/>
  <c r="F650" i="105"/>
  <c r="F651" i="105"/>
  <c r="F652" i="105"/>
  <c r="F653" i="105"/>
  <c r="F654" i="105"/>
  <c r="F655" i="105"/>
  <c r="F656" i="105"/>
  <c r="F657" i="105"/>
  <c r="F658" i="105"/>
  <c r="F659" i="105"/>
  <c r="F660" i="105"/>
  <c r="F661" i="105"/>
  <c r="F662" i="105"/>
  <c r="F663" i="105"/>
  <c r="F664" i="105"/>
  <c r="F665" i="105"/>
  <c r="F666" i="105"/>
  <c r="F667" i="105"/>
  <c r="F668" i="105"/>
  <c r="F669" i="105"/>
  <c r="F670" i="105"/>
  <c r="F671" i="105"/>
  <c r="F672" i="105"/>
  <c r="F673" i="105"/>
  <c r="F674" i="105"/>
  <c r="F675" i="105"/>
  <c r="F676" i="105"/>
  <c r="F677" i="105"/>
  <c r="F678" i="105"/>
  <c r="F679" i="105"/>
  <c r="F680" i="105"/>
  <c r="F681" i="105"/>
  <c r="F682" i="105"/>
  <c r="F683" i="105"/>
  <c r="F684" i="105"/>
  <c r="F685" i="105"/>
  <c r="F686" i="105"/>
  <c r="F687" i="105"/>
  <c r="F688" i="105"/>
  <c r="F689" i="105"/>
  <c r="F690" i="105"/>
  <c r="F691" i="105"/>
  <c r="F692" i="105"/>
  <c r="F693" i="105"/>
  <c r="F694" i="105"/>
  <c r="F695" i="105"/>
  <c r="F696" i="105"/>
  <c r="F697" i="105"/>
  <c r="F698" i="105"/>
  <c r="F699" i="105"/>
  <c r="F700" i="105"/>
  <c r="F701" i="105"/>
  <c r="F702" i="105"/>
  <c r="F703" i="105"/>
  <c r="F704" i="105"/>
  <c r="F705" i="105"/>
  <c r="F706" i="105"/>
  <c r="F707" i="105"/>
  <c r="F708" i="105"/>
  <c r="F709" i="105"/>
  <c r="F710" i="105"/>
  <c r="F711" i="105"/>
  <c r="F712" i="105"/>
  <c r="F713" i="105"/>
  <c r="F714" i="105"/>
  <c r="F715" i="105"/>
  <c r="F716" i="105"/>
  <c r="F717" i="105"/>
  <c r="F718" i="105"/>
  <c r="F719" i="105"/>
  <c r="F720" i="105"/>
  <c r="F721" i="105"/>
  <c r="F722" i="105"/>
  <c r="F723" i="105"/>
  <c r="F724" i="105"/>
  <c r="F725" i="105"/>
  <c r="F726" i="105"/>
  <c r="F727" i="105"/>
  <c r="F728" i="105"/>
  <c r="F729" i="105"/>
  <c r="F730" i="105"/>
  <c r="F731" i="105"/>
  <c r="F732" i="105"/>
  <c r="F733" i="105"/>
  <c r="F734" i="105"/>
  <c r="F735" i="105"/>
  <c r="F736" i="105"/>
  <c r="F737" i="105"/>
  <c r="F738" i="105"/>
  <c r="F739" i="105"/>
  <c r="F740" i="105"/>
  <c r="F741" i="105"/>
  <c r="F742" i="105"/>
  <c r="F743" i="105"/>
  <c r="F744" i="105"/>
  <c r="F745" i="105"/>
  <c r="F746" i="105"/>
  <c r="F747" i="105"/>
  <c r="F748" i="105"/>
  <c r="F749" i="105"/>
  <c r="F750" i="105"/>
  <c r="F751" i="105"/>
  <c r="F752" i="105"/>
  <c r="F753" i="105"/>
  <c r="F754" i="105"/>
  <c r="F755" i="105"/>
  <c r="F756" i="105"/>
  <c r="F757" i="105"/>
  <c r="F758" i="105"/>
  <c r="F759" i="105"/>
  <c r="F760" i="105"/>
  <c r="F761" i="105"/>
  <c r="F762" i="105"/>
  <c r="F763" i="105"/>
  <c r="F764" i="105"/>
  <c r="F765" i="105"/>
  <c r="F766" i="105"/>
  <c r="F767" i="105"/>
  <c r="F768" i="105"/>
  <c r="F769" i="105"/>
  <c r="F770" i="105"/>
  <c r="F771" i="105"/>
  <c r="F772" i="105"/>
  <c r="F773" i="105"/>
  <c r="F774" i="105"/>
  <c r="F775" i="105"/>
  <c r="F776" i="105"/>
  <c r="F777" i="105"/>
  <c r="F778" i="105"/>
  <c r="F779" i="105"/>
  <c r="F392" i="105"/>
  <c r="G374" i="103"/>
  <c r="G367" i="103"/>
  <c r="G363" i="103"/>
  <c r="G362" i="103"/>
  <c r="G361" i="103"/>
  <c r="G344" i="103"/>
  <c r="G338" i="103"/>
  <c r="G335" i="103"/>
  <c r="G334" i="103"/>
  <c r="G327" i="103"/>
  <c r="G313" i="103"/>
  <c r="G309" i="103"/>
  <c r="G304" i="103"/>
  <c r="G277" i="103"/>
  <c r="G274" i="103"/>
  <c r="G268" i="103"/>
  <c r="G267" i="103"/>
  <c r="G264" i="103"/>
  <c r="G256" i="103"/>
  <c r="G246" i="103"/>
  <c r="G240" i="103"/>
  <c r="G239" i="103"/>
  <c r="G236" i="103"/>
  <c r="G233" i="103"/>
  <c r="G221" i="103"/>
  <c r="G204" i="103"/>
  <c r="G200" i="103"/>
  <c r="G188" i="103"/>
  <c r="G183" i="103"/>
  <c r="G179" i="103"/>
  <c r="G174" i="103"/>
  <c r="G170" i="103"/>
  <c r="G158" i="103"/>
  <c r="G115" i="103"/>
  <c r="G108" i="103"/>
  <c r="G107" i="103"/>
  <c r="G82" i="103"/>
  <c r="G78" i="103"/>
  <c r="G66" i="103"/>
  <c r="G49" i="103"/>
  <c r="G30" i="103"/>
  <c r="G20" i="103"/>
  <c r="G15" i="103"/>
  <c r="G9" i="103"/>
  <c r="G8" i="103"/>
  <c r="G7" i="103"/>
  <c r="G6" i="103"/>
  <c r="AN785" i="104"/>
  <c r="AN786" i="104"/>
  <c r="AN787" i="104"/>
  <c r="AN788" i="104"/>
  <c r="AN789" i="104"/>
  <c r="AN790" i="104"/>
  <c r="AN791" i="104"/>
  <c r="AN792" i="104"/>
  <c r="AN793" i="104"/>
  <c r="AN794" i="104"/>
  <c r="AN795" i="104"/>
  <c r="AN796" i="104"/>
  <c r="AN797" i="104"/>
  <c r="AN798" i="104"/>
  <c r="AN799" i="104"/>
  <c r="AN800" i="104"/>
  <c r="AN801" i="104"/>
  <c r="AN802" i="104"/>
  <c r="AN803" i="104"/>
  <c r="AN804" i="104"/>
  <c r="AN805" i="104"/>
  <c r="AN806" i="104"/>
  <c r="AN807" i="104"/>
  <c r="AN808" i="104"/>
  <c r="AN809" i="104"/>
  <c r="AN810" i="104"/>
  <c r="AN811" i="104"/>
  <c r="AN812" i="104"/>
  <c r="AN813" i="104"/>
  <c r="AN814" i="104"/>
  <c r="AN815" i="104"/>
  <c r="AN816" i="104"/>
  <c r="AN817" i="104"/>
  <c r="AN818" i="104"/>
  <c r="AN819" i="104"/>
  <c r="AN820" i="104"/>
  <c r="AN821" i="104"/>
  <c r="AN822" i="104"/>
  <c r="AN823" i="104"/>
  <c r="AN824" i="104"/>
  <c r="AN825" i="104"/>
  <c r="AN826" i="104"/>
  <c r="AN827" i="104"/>
  <c r="AN828" i="104"/>
  <c r="AN829" i="104"/>
  <c r="AN830" i="104"/>
  <c r="AN831" i="104"/>
  <c r="AN832" i="104"/>
  <c r="AN833" i="104"/>
  <c r="AN834" i="104"/>
  <c r="AN835" i="104"/>
  <c r="AN836" i="104"/>
  <c r="AN837" i="104"/>
  <c r="AN838" i="104"/>
  <c r="AN839" i="104"/>
  <c r="AN840" i="104"/>
  <c r="AN841" i="104"/>
  <c r="AN842" i="104"/>
  <c r="AN843" i="104"/>
  <c r="AN844" i="104"/>
  <c r="AN845" i="104"/>
  <c r="AN846" i="104"/>
  <c r="AN847" i="104"/>
  <c r="AN848" i="104"/>
  <c r="AN849" i="104"/>
  <c r="AN850" i="104"/>
  <c r="AN851" i="104"/>
  <c r="AN852" i="104"/>
  <c r="AN853" i="104"/>
  <c r="AN854" i="104"/>
  <c r="AN855" i="104"/>
  <c r="AN856" i="104"/>
  <c r="AN857" i="104"/>
  <c r="AN858" i="104"/>
  <c r="AN859" i="104"/>
  <c r="AN860" i="104"/>
  <c r="AN861" i="104"/>
  <c r="AN862" i="104"/>
  <c r="AN863" i="104"/>
  <c r="AN864" i="104"/>
  <c r="AN865" i="104"/>
  <c r="AN866" i="104"/>
  <c r="AN867" i="104"/>
  <c r="AN868" i="104"/>
  <c r="AN869" i="104"/>
  <c r="AN870" i="104"/>
  <c r="AN871" i="104"/>
  <c r="AN872" i="104"/>
  <c r="AN873" i="104"/>
  <c r="AN874" i="104"/>
  <c r="AN875" i="104"/>
  <c r="AN876" i="104"/>
  <c r="AN877" i="104"/>
  <c r="AN878" i="104"/>
  <c r="AN879" i="104"/>
  <c r="AN880" i="104"/>
  <c r="AN881" i="104"/>
  <c r="AN882" i="104"/>
  <c r="AN883" i="104"/>
  <c r="AN884" i="104"/>
  <c r="AN885" i="104"/>
  <c r="AN886" i="104"/>
  <c r="AN887" i="104"/>
  <c r="AN888" i="104"/>
  <c r="AN889" i="104"/>
  <c r="AN890" i="104"/>
  <c r="AN891" i="104"/>
  <c r="AN892" i="104"/>
  <c r="AN893" i="104"/>
  <c r="AN894" i="104"/>
  <c r="AN895" i="104"/>
  <c r="AN896" i="104"/>
  <c r="AN897" i="104"/>
  <c r="AN898" i="104"/>
  <c r="AN899" i="104"/>
  <c r="AN900" i="104"/>
  <c r="AN901" i="104"/>
  <c r="AN902" i="104"/>
  <c r="AN903" i="104"/>
  <c r="AN904" i="104"/>
  <c r="AN905" i="104"/>
  <c r="AN906" i="104"/>
  <c r="AN907" i="104"/>
  <c r="AN908" i="104"/>
  <c r="AN909" i="104"/>
  <c r="AN910" i="104"/>
  <c r="AN911" i="104"/>
  <c r="AN912" i="104"/>
  <c r="AN913" i="104"/>
  <c r="AN914" i="104"/>
  <c r="AN915" i="104"/>
  <c r="AN916" i="104"/>
  <c r="AN917" i="104"/>
  <c r="AN918" i="104"/>
  <c r="AN919" i="104"/>
  <c r="AN920" i="104"/>
  <c r="AN921" i="104"/>
  <c r="AN922" i="104"/>
  <c r="AN923" i="104"/>
  <c r="AN924" i="104"/>
  <c r="AN925" i="104"/>
  <c r="AN926" i="104"/>
  <c r="AN927" i="104"/>
  <c r="AN928" i="104"/>
  <c r="AN929" i="104"/>
  <c r="AN930" i="104"/>
  <c r="AN931" i="104"/>
  <c r="AN932" i="104"/>
  <c r="AN933" i="104"/>
  <c r="AN934" i="104"/>
  <c r="AN935" i="104"/>
  <c r="AN936" i="104"/>
  <c r="AN937" i="104"/>
  <c r="AN938" i="104"/>
  <c r="AN939" i="104"/>
  <c r="AN940" i="104"/>
  <c r="AN941" i="104"/>
  <c r="AN942" i="104"/>
  <c r="AN943" i="104"/>
  <c r="AN944" i="104"/>
  <c r="AN945" i="104"/>
  <c r="AN946" i="104"/>
  <c r="AN947" i="104"/>
  <c r="AN948" i="104"/>
  <c r="AN949" i="104"/>
  <c r="AN950" i="104"/>
  <c r="AN951" i="104"/>
  <c r="AN952" i="104"/>
  <c r="AN953" i="104"/>
  <c r="AN954" i="104"/>
  <c r="AN955" i="104"/>
  <c r="AN956" i="104"/>
  <c r="AN957" i="104"/>
  <c r="AN958" i="104"/>
  <c r="AN959" i="104"/>
  <c r="AN960" i="104"/>
  <c r="AN961" i="104"/>
  <c r="AN962" i="104"/>
  <c r="AN963" i="104"/>
  <c r="AN964" i="104"/>
  <c r="AN965" i="104"/>
  <c r="AN966" i="104"/>
  <c r="AN967" i="104"/>
  <c r="AN968" i="104"/>
  <c r="AN969" i="104"/>
  <c r="AN970" i="104"/>
  <c r="AN971" i="104"/>
  <c r="AN972" i="104"/>
  <c r="AN973" i="104"/>
  <c r="AN974" i="104"/>
  <c r="AN975" i="104"/>
  <c r="AN976" i="104"/>
  <c r="AN977" i="104"/>
  <c r="AN978" i="104"/>
  <c r="AN979" i="104"/>
  <c r="AN980" i="104"/>
  <c r="AN981" i="104"/>
  <c r="AN982" i="104"/>
  <c r="AN983" i="104"/>
  <c r="AN984" i="104"/>
  <c r="AN985" i="104"/>
  <c r="AN986" i="104"/>
  <c r="AN987" i="104"/>
  <c r="AN988" i="104"/>
  <c r="AN989" i="104"/>
  <c r="AN990" i="104"/>
  <c r="AN991" i="104"/>
  <c r="AN992" i="104"/>
  <c r="AN993" i="104"/>
  <c r="AN994" i="104"/>
  <c r="AN995" i="104"/>
  <c r="AN996" i="104"/>
  <c r="AN997" i="104"/>
  <c r="AN998" i="104"/>
  <c r="AN999" i="104"/>
  <c r="AN1000" i="104"/>
  <c r="AN1001" i="104"/>
  <c r="AN1002" i="104"/>
  <c r="AN1003" i="104"/>
  <c r="AN1004" i="104"/>
  <c r="AN1005" i="104"/>
  <c r="AN1006" i="104"/>
  <c r="AN1007" i="104"/>
  <c r="AN1008" i="104"/>
  <c r="AN1009" i="104"/>
  <c r="AN1010" i="104"/>
  <c r="AN1011" i="104"/>
  <c r="AN1012" i="104"/>
  <c r="AN1013" i="104"/>
  <c r="AN1014" i="104"/>
  <c r="AN1015" i="104"/>
  <c r="AN1016" i="104"/>
  <c r="AN1017" i="104"/>
  <c r="AN1018" i="104"/>
  <c r="AN1019" i="104"/>
  <c r="AN1020" i="104"/>
  <c r="AN1021" i="104"/>
  <c r="AN1022" i="104"/>
  <c r="AN1023" i="104"/>
  <c r="AN1024" i="104"/>
  <c r="AN1025" i="104"/>
  <c r="AN1026" i="104"/>
  <c r="AN1027" i="104"/>
  <c r="AN1028" i="104"/>
  <c r="AN1029" i="104"/>
  <c r="AN1030" i="104"/>
  <c r="AN1031" i="104"/>
  <c r="AN1032" i="104"/>
  <c r="AN1033" i="104"/>
  <c r="AN1034" i="104"/>
  <c r="AN1035" i="104"/>
  <c r="AN1036" i="104"/>
  <c r="AN1037" i="104"/>
  <c r="AN1038" i="104"/>
  <c r="AN1039" i="104"/>
  <c r="AN1040" i="104"/>
  <c r="AN1041" i="104"/>
  <c r="AN1042" i="104"/>
  <c r="AN1043" i="104"/>
  <c r="AN1044" i="104"/>
  <c r="AN1045" i="104"/>
  <c r="AN1046" i="104"/>
  <c r="AN1047" i="104"/>
  <c r="AN1048" i="104"/>
  <c r="AN1049" i="104"/>
  <c r="AN1050" i="104"/>
  <c r="AN1051" i="104"/>
  <c r="AN1052" i="104"/>
  <c r="AN1053" i="104"/>
  <c r="AN1054" i="104"/>
  <c r="AN1055" i="104"/>
  <c r="AN1056" i="104"/>
  <c r="AN1057" i="104"/>
  <c r="AN1058" i="104"/>
  <c r="AN1059" i="104"/>
  <c r="AN1060" i="104"/>
  <c r="AN1061" i="104"/>
  <c r="AN1062" i="104"/>
  <c r="AN1063" i="104"/>
  <c r="AN1064" i="104"/>
  <c r="AN1065" i="104"/>
  <c r="AN1066" i="104"/>
  <c r="AN1067" i="104"/>
  <c r="AN1068" i="104"/>
  <c r="AN1069" i="104"/>
  <c r="AN1070" i="104"/>
  <c r="AN1071" i="104"/>
  <c r="AN1072" i="104"/>
  <c r="AN1073" i="104"/>
  <c r="AN1074" i="104"/>
  <c r="AN1075" i="104"/>
  <c r="AN1076" i="104"/>
  <c r="AN1077" i="104"/>
  <c r="AN1078" i="104"/>
  <c r="AN1079" i="104"/>
  <c r="AN1080" i="104"/>
  <c r="AN1081" i="104"/>
  <c r="AN1082" i="104"/>
  <c r="AN1083" i="104"/>
  <c r="AN1084" i="104"/>
  <c r="AN1085" i="104"/>
  <c r="AN1086" i="104"/>
  <c r="AN1087" i="104"/>
  <c r="AN1088" i="104"/>
  <c r="AN1089" i="104"/>
  <c r="AN1090" i="104"/>
  <c r="AN1091" i="104"/>
  <c r="AN1092" i="104"/>
  <c r="AN1093" i="104"/>
  <c r="AN1094" i="104"/>
  <c r="AN1095" i="104"/>
  <c r="AN1096" i="104"/>
  <c r="AN1097" i="104"/>
  <c r="AN1098" i="104"/>
  <c r="AN1099" i="104"/>
  <c r="AN1100" i="104"/>
  <c r="AN1101" i="104"/>
  <c r="AN1102" i="104"/>
  <c r="AN1103" i="104"/>
  <c r="AN1104" i="104"/>
  <c r="AN1105" i="104"/>
  <c r="AN1106" i="104"/>
  <c r="AN1107" i="104"/>
  <c r="AN1108" i="104"/>
  <c r="AN1109" i="104"/>
  <c r="AN1110" i="104"/>
  <c r="AN1111" i="104"/>
  <c r="AN1112" i="104"/>
  <c r="AN1113" i="104"/>
  <c r="AN1114" i="104"/>
  <c r="AN1115" i="104"/>
  <c r="AN1116" i="104"/>
  <c r="AN1117" i="104"/>
  <c r="AN1118" i="104"/>
  <c r="AN1119" i="104"/>
  <c r="AN1120" i="104"/>
  <c r="AN1121" i="104"/>
  <c r="AN1122" i="104"/>
  <c r="AN1123" i="104"/>
  <c r="AN1124" i="104"/>
  <c r="AN1125" i="104"/>
  <c r="AN1126" i="104"/>
  <c r="AN1127" i="104"/>
  <c r="AN1128" i="104"/>
  <c r="AN1129" i="104"/>
  <c r="AN1130" i="104"/>
  <c r="AN1131" i="104"/>
  <c r="AN1132" i="104"/>
  <c r="AN1133" i="104"/>
  <c r="AN1134" i="104"/>
  <c r="AN1135" i="104"/>
  <c r="AN1136" i="104"/>
  <c r="AN1137" i="104"/>
  <c r="AN1138" i="104"/>
  <c r="AN1139" i="104"/>
  <c r="AN1140" i="104"/>
  <c r="AN1141" i="104"/>
  <c r="AN1142" i="104"/>
  <c r="AN1143" i="104"/>
  <c r="AN1144" i="104"/>
  <c r="AN1145" i="104"/>
  <c r="AN1146" i="104"/>
  <c r="AN1147" i="104"/>
  <c r="AN1148" i="104"/>
  <c r="AN1149" i="104"/>
  <c r="AN1150" i="104"/>
  <c r="AN1151" i="104"/>
  <c r="AN1152" i="104"/>
  <c r="AN1153" i="104"/>
  <c r="AN1154" i="104"/>
  <c r="AN1155" i="104"/>
  <c r="AN1156" i="104"/>
  <c r="AN1157" i="104"/>
  <c r="AN1158" i="104"/>
  <c r="AN1159" i="104"/>
  <c r="AN1160" i="104"/>
  <c r="AN1161" i="104"/>
  <c r="AN1162" i="104"/>
  <c r="AN1163" i="104"/>
  <c r="AN1164" i="104"/>
  <c r="AN1165" i="104"/>
  <c r="AN1166" i="104"/>
  <c r="AN1167" i="104"/>
  <c r="AN1168" i="104"/>
  <c r="AN1169" i="104"/>
  <c r="AN1170" i="104"/>
  <c r="AN1171" i="104"/>
  <c r="AN1172" i="104"/>
  <c r="C374" i="103"/>
  <c r="C367" i="103"/>
  <c r="C363" i="103"/>
  <c r="C362" i="103"/>
  <c r="C361" i="103"/>
  <c r="C344" i="103"/>
  <c r="C338" i="103"/>
  <c r="C335" i="103"/>
  <c r="C334" i="103"/>
  <c r="C327" i="103"/>
  <c r="C313" i="103"/>
  <c r="C309" i="103"/>
  <c r="C304" i="103"/>
  <c r="C277" i="103"/>
  <c r="C274" i="103"/>
  <c r="C268" i="103"/>
  <c r="C267" i="103"/>
  <c r="C264" i="103"/>
  <c r="C256" i="103"/>
  <c r="C246" i="103"/>
  <c r="C240" i="103"/>
  <c r="C239" i="103"/>
  <c r="C236" i="103"/>
  <c r="C233" i="103"/>
  <c r="C221" i="103"/>
  <c r="C204" i="103"/>
  <c r="C200" i="103"/>
  <c r="C188" i="103"/>
  <c r="C183" i="103"/>
  <c r="C179" i="103"/>
  <c r="C174" i="103"/>
  <c r="C170" i="103"/>
  <c r="C158" i="103"/>
  <c r="C115" i="103"/>
  <c r="C108" i="103"/>
  <c r="C107" i="103"/>
  <c r="C82" i="103"/>
  <c r="C78" i="103"/>
  <c r="C30" i="103"/>
  <c r="C20" i="103"/>
  <c r="C15" i="103"/>
  <c r="C9" i="103"/>
  <c r="C8" i="103"/>
  <c r="C7" i="103"/>
  <c r="M65" i="97"/>
  <c r="Y35" i="97"/>
  <c r="M36" i="97"/>
  <c r="M65" i="96"/>
  <c r="Y35" i="96"/>
  <c r="M75" i="96" l="1"/>
  <c r="M22" i="96"/>
  <c r="M82" i="96" s="1"/>
  <c r="M17" i="96"/>
  <c r="M19" i="96" s="1"/>
  <c r="M79" i="96" s="1"/>
  <c r="M84" i="96"/>
  <c r="M30" i="96"/>
  <c r="M90" i="96" s="1"/>
  <c r="M26" i="96"/>
  <c r="M86" i="96" s="1"/>
  <c r="M90" i="97"/>
  <c r="M24" i="97"/>
  <c r="M84" i="97" s="1"/>
  <c r="M26" i="97"/>
  <c r="M17" i="97"/>
  <c r="M77" i="97" s="1"/>
  <c r="M22" i="97"/>
  <c r="M75" i="97"/>
  <c r="M70" i="96"/>
  <c r="M72" i="97"/>
  <c r="M72" i="96"/>
  <c r="M70" i="97"/>
  <c r="I20" i="103"/>
  <c r="AN1176" i="104"/>
  <c r="AN1177" i="104"/>
  <c r="AN1178" i="104"/>
  <c r="AN1179" i="104"/>
  <c r="AN1180" i="104"/>
  <c r="AN1181" i="104"/>
  <c r="AN1182" i="104"/>
  <c r="AN1183" i="104"/>
  <c r="AN1184" i="104"/>
  <c r="AN1185" i="104"/>
  <c r="AN1186" i="104"/>
  <c r="AN1187" i="104"/>
  <c r="AN1188" i="104"/>
  <c r="AN1189" i="104"/>
  <c r="AN1190" i="104"/>
  <c r="AN1191" i="104"/>
  <c r="AN1192" i="104"/>
  <c r="AN1193" i="104"/>
  <c r="AN1194" i="104"/>
  <c r="AN1195" i="104"/>
  <c r="AN1196" i="104"/>
  <c r="AN1197" i="104"/>
  <c r="AN1198" i="104"/>
  <c r="AN1199" i="104"/>
  <c r="AN1200" i="104"/>
  <c r="AN1201" i="104"/>
  <c r="AN1202" i="104"/>
  <c r="AN1203" i="104"/>
  <c r="AN1204" i="104"/>
  <c r="AN1205" i="104"/>
  <c r="AN1206" i="104"/>
  <c r="AN1207" i="104"/>
  <c r="AN1208" i="104"/>
  <c r="AN1209" i="104"/>
  <c r="AN1210" i="104"/>
  <c r="AN1211" i="104"/>
  <c r="AN1212" i="104"/>
  <c r="AN1213" i="104"/>
  <c r="AN1214" i="104"/>
  <c r="AN1215" i="104"/>
  <c r="AN1216" i="104"/>
  <c r="AN1217" i="104"/>
  <c r="AN1218" i="104"/>
  <c r="AN1219" i="104"/>
  <c r="AN1220" i="104"/>
  <c r="AN1221" i="104"/>
  <c r="AN1222" i="104"/>
  <c r="AN1223" i="104"/>
  <c r="AN1224" i="104"/>
  <c r="AN1225" i="104"/>
  <c r="AN1226" i="104"/>
  <c r="AN1227" i="104"/>
  <c r="AN1228" i="104"/>
  <c r="AN1229" i="104"/>
  <c r="AN1230" i="104"/>
  <c r="AN1231" i="104"/>
  <c r="AN1232" i="104"/>
  <c r="AN1233" i="104"/>
  <c r="AN1234" i="104"/>
  <c r="AN1235" i="104"/>
  <c r="AN1236" i="104"/>
  <c r="AN1237" i="104"/>
  <c r="AN1238" i="104"/>
  <c r="AN1239" i="104"/>
  <c r="AN1240" i="104"/>
  <c r="AN1241" i="104"/>
  <c r="AN1242" i="104"/>
  <c r="AN1243" i="104"/>
  <c r="AN1244" i="104"/>
  <c r="AN1245" i="104"/>
  <c r="AN1246" i="104"/>
  <c r="AN1247" i="104"/>
  <c r="AN1248" i="104"/>
  <c r="AN1249" i="104"/>
  <c r="AN1250" i="104"/>
  <c r="AN1251" i="104"/>
  <c r="AN1252" i="104"/>
  <c r="AN1253" i="104"/>
  <c r="AN1254" i="104"/>
  <c r="AN1255" i="104"/>
  <c r="AN1256" i="104"/>
  <c r="AN1257" i="104"/>
  <c r="AN1258" i="104"/>
  <c r="AN1259" i="104"/>
  <c r="AN1260" i="104"/>
  <c r="AN1261" i="104"/>
  <c r="AN1262" i="104"/>
  <c r="AN1263" i="104"/>
  <c r="AN1264" i="104"/>
  <c r="AN1265" i="104"/>
  <c r="AN1266" i="104"/>
  <c r="AN1267" i="104"/>
  <c r="AN1268" i="104"/>
  <c r="AN1269" i="104"/>
  <c r="AN1270" i="104"/>
  <c r="AN1271" i="104"/>
  <c r="AN1272" i="104"/>
  <c r="AN1273" i="104"/>
  <c r="AN1274" i="104"/>
  <c r="AN1275" i="104"/>
  <c r="AN1276" i="104"/>
  <c r="AN1277" i="104"/>
  <c r="AN1278" i="104"/>
  <c r="AN1279" i="104"/>
  <c r="AN1280" i="104"/>
  <c r="AN1281" i="104"/>
  <c r="AN1282" i="104"/>
  <c r="AN1283" i="104"/>
  <c r="AN1284" i="104"/>
  <c r="AN1285" i="104"/>
  <c r="AN1286" i="104"/>
  <c r="AN1287" i="104"/>
  <c r="AN1288" i="104"/>
  <c r="AN1289" i="104"/>
  <c r="AN1290" i="104"/>
  <c r="AN1291" i="104"/>
  <c r="AN1292" i="104"/>
  <c r="AN1293" i="104"/>
  <c r="AN1294" i="104"/>
  <c r="AN1295" i="104"/>
  <c r="AN1296" i="104"/>
  <c r="AN1297" i="104"/>
  <c r="AN1298" i="104"/>
  <c r="AN1299" i="104"/>
  <c r="AN1300" i="104"/>
  <c r="AN1301" i="104"/>
  <c r="AN1302" i="104"/>
  <c r="AN1303" i="104"/>
  <c r="AN1304" i="104"/>
  <c r="AN1305" i="104"/>
  <c r="AN1306" i="104"/>
  <c r="AN1307" i="104"/>
  <c r="AN1308" i="104"/>
  <c r="AN1309" i="104"/>
  <c r="AN1310" i="104"/>
  <c r="AN1311" i="104"/>
  <c r="AN1312" i="104"/>
  <c r="AN1313" i="104"/>
  <c r="AN1314" i="104"/>
  <c r="AN1315" i="104"/>
  <c r="AN1316" i="104"/>
  <c r="AN1317" i="104"/>
  <c r="AN1318" i="104"/>
  <c r="AN1319" i="104"/>
  <c r="AN1320" i="104"/>
  <c r="AN1321" i="104"/>
  <c r="AN1322" i="104"/>
  <c r="AN1323" i="104"/>
  <c r="AN1324" i="104"/>
  <c r="AN1325" i="104"/>
  <c r="AN1326" i="104"/>
  <c r="AN1327" i="104"/>
  <c r="AN1328" i="104"/>
  <c r="AN1329" i="104"/>
  <c r="AN1330" i="104"/>
  <c r="AN1331" i="104"/>
  <c r="AN1332" i="104"/>
  <c r="AN1333" i="104"/>
  <c r="AN1334" i="104"/>
  <c r="AN1335" i="104"/>
  <c r="AN1336" i="104"/>
  <c r="AN1337" i="104"/>
  <c r="AN1338" i="104"/>
  <c r="AN1339" i="104"/>
  <c r="AN1340" i="104"/>
  <c r="AN1341" i="104"/>
  <c r="AN1342" i="104"/>
  <c r="AN1343" i="104"/>
  <c r="AN1344" i="104"/>
  <c r="AN1345" i="104"/>
  <c r="AN1346" i="104"/>
  <c r="AN1347" i="104"/>
  <c r="AN1348" i="104"/>
  <c r="AN1349" i="104"/>
  <c r="AN1350" i="104"/>
  <c r="AN1351" i="104"/>
  <c r="AN1352" i="104"/>
  <c r="AN1353" i="104"/>
  <c r="AN1354" i="104"/>
  <c r="AN1355" i="104"/>
  <c r="AN1356" i="104"/>
  <c r="AN1357" i="104"/>
  <c r="AN1358" i="104"/>
  <c r="AN1359" i="104"/>
  <c r="AN1360" i="104"/>
  <c r="AN1361" i="104"/>
  <c r="AN1362" i="104"/>
  <c r="AN1363" i="104"/>
  <c r="AN1364" i="104"/>
  <c r="AN1365" i="104"/>
  <c r="AN1366" i="104"/>
  <c r="AN1367" i="104"/>
  <c r="AN1368" i="104"/>
  <c r="AN1369" i="104"/>
  <c r="AN1370" i="104"/>
  <c r="AN1371" i="104"/>
  <c r="AN1372" i="104"/>
  <c r="AN1373" i="104"/>
  <c r="AN1374" i="104"/>
  <c r="AN1375" i="104"/>
  <c r="AN1376" i="104"/>
  <c r="AN1377" i="104"/>
  <c r="AN1378" i="104"/>
  <c r="AN1379" i="104"/>
  <c r="AN1380" i="104"/>
  <c r="AN1381" i="104"/>
  <c r="AN1382" i="104"/>
  <c r="AN1383" i="104"/>
  <c r="AN1384" i="104"/>
  <c r="AN1385" i="104"/>
  <c r="AN1386" i="104"/>
  <c r="AN1387" i="104"/>
  <c r="AN1388" i="104"/>
  <c r="AN1389" i="104"/>
  <c r="AN1390" i="104"/>
  <c r="AN1391" i="104"/>
  <c r="AN1392" i="104"/>
  <c r="AN1393" i="104"/>
  <c r="AN1394" i="104"/>
  <c r="AN1395" i="104"/>
  <c r="AN1396" i="104"/>
  <c r="AN1397" i="104"/>
  <c r="AN1398" i="104"/>
  <c r="AN1399" i="104"/>
  <c r="AN1400" i="104"/>
  <c r="AN1401" i="104"/>
  <c r="AN1402" i="104"/>
  <c r="AN1403" i="104"/>
  <c r="AN1404" i="104"/>
  <c r="AN1405" i="104"/>
  <c r="AN1406" i="104"/>
  <c r="AN1407" i="104"/>
  <c r="AN1408" i="104"/>
  <c r="AN1409" i="104"/>
  <c r="AN1410" i="104"/>
  <c r="AN1411" i="104"/>
  <c r="AN1412" i="104"/>
  <c r="AN1413" i="104"/>
  <c r="AN1414" i="104"/>
  <c r="AN1415" i="104"/>
  <c r="AN1416" i="104"/>
  <c r="AN1417" i="104"/>
  <c r="AN1418" i="104"/>
  <c r="AN1419" i="104"/>
  <c r="AN1420" i="104"/>
  <c r="AN1421" i="104"/>
  <c r="AN1422" i="104"/>
  <c r="AN1423" i="104"/>
  <c r="AN1424" i="104"/>
  <c r="AN1425" i="104"/>
  <c r="AN1426" i="104"/>
  <c r="AN1427" i="104"/>
  <c r="AN1428" i="104"/>
  <c r="AN1429" i="104"/>
  <c r="AN1430" i="104"/>
  <c r="AN1431" i="104"/>
  <c r="AN1432" i="104"/>
  <c r="AN1433" i="104"/>
  <c r="AN1434" i="104"/>
  <c r="AN1435" i="104"/>
  <c r="AN1436" i="104"/>
  <c r="AN1437" i="104"/>
  <c r="AN1438" i="104"/>
  <c r="AN1439" i="104"/>
  <c r="AN1440" i="104"/>
  <c r="AN1441" i="104"/>
  <c r="AN1442" i="104"/>
  <c r="AN1443" i="104"/>
  <c r="AN1444" i="104"/>
  <c r="AN1445" i="104"/>
  <c r="AN1446" i="104"/>
  <c r="AN1447" i="104"/>
  <c r="AN1448" i="104"/>
  <c r="AN1449" i="104"/>
  <c r="AN1450" i="104"/>
  <c r="AN1451" i="104"/>
  <c r="AN1452" i="104"/>
  <c r="AN1453" i="104"/>
  <c r="AN1454" i="104"/>
  <c r="AN1455" i="104"/>
  <c r="AN1456" i="104"/>
  <c r="AN1457" i="104"/>
  <c r="AN1458" i="104"/>
  <c r="AN1459" i="104"/>
  <c r="AN1460" i="104"/>
  <c r="AN1461" i="104"/>
  <c r="AN1462" i="104"/>
  <c r="AN1463" i="104"/>
  <c r="AN1464" i="104"/>
  <c r="AN1465" i="104"/>
  <c r="AN1466" i="104"/>
  <c r="AN1467" i="104"/>
  <c r="AN1468" i="104"/>
  <c r="AN1469" i="104"/>
  <c r="AN1470" i="104"/>
  <c r="AN1471" i="104"/>
  <c r="AN1472" i="104"/>
  <c r="AN1473" i="104"/>
  <c r="AN1474" i="104"/>
  <c r="AN1475" i="104"/>
  <c r="AN1476" i="104"/>
  <c r="AN1477" i="104"/>
  <c r="AN1478" i="104"/>
  <c r="AN1479" i="104"/>
  <c r="AN1480" i="104"/>
  <c r="AN1481" i="104"/>
  <c r="AN1482" i="104"/>
  <c r="AN1483" i="104"/>
  <c r="AN1484" i="104"/>
  <c r="AN1485" i="104"/>
  <c r="AN1486" i="104"/>
  <c r="AN1487" i="104"/>
  <c r="AN1488" i="104"/>
  <c r="AN1489" i="104"/>
  <c r="AN1490" i="104"/>
  <c r="AN1491" i="104"/>
  <c r="AN1492" i="104"/>
  <c r="AN1493" i="104"/>
  <c r="AN1494" i="104"/>
  <c r="AN1495" i="104"/>
  <c r="AN1496" i="104"/>
  <c r="AN1497" i="104"/>
  <c r="AN1498" i="104"/>
  <c r="AN1499" i="104"/>
  <c r="AN1500" i="104"/>
  <c r="AN1501" i="104"/>
  <c r="AN1502" i="104"/>
  <c r="AN1503" i="104"/>
  <c r="AN1504" i="104"/>
  <c r="AN1505" i="104"/>
  <c r="AN1506" i="104"/>
  <c r="AN1507" i="104"/>
  <c r="AN1508" i="104"/>
  <c r="AN1509" i="104"/>
  <c r="AN1510" i="104"/>
  <c r="AN1511" i="104"/>
  <c r="AN1512" i="104"/>
  <c r="AN1513" i="104"/>
  <c r="AN1514" i="104"/>
  <c r="AN1515" i="104"/>
  <c r="AN1516" i="104"/>
  <c r="AN1517" i="104"/>
  <c r="AN1518" i="104"/>
  <c r="AN1519" i="104"/>
  <c r="AN1520" i="104"/>
  <c r="AN1521" i="104"/>
  <c r="AN1522" i="104"/>
  <c r="AN1523" i="104"/>
  <c r="AN1524" i="104"/>
  <c r="AN1525" i="104"/>
  <c r="AN1526" i="104"/>
  <c r="AN1527" i="104"/>
  <c r="AN1528" i="104"/>
  <c r="AN1529" i="104"/>
  <c r="AN1530" i="104"/>
  <c r="AN1531" i="104"/>
  <c r="AN1532" i="104"/>
  <c r="AN1533" i="104"/>
  <c r="AN1534" i="104"/>
  <c r="AN1535" i="104"/>
  <c r="AN1536" i="104"/>
  <c r="AN1537" i="104"/>
  <c r="AN1538" i="104"/>
  <c r="AN1539" i="104"/>
  <c r="AN1540" i="104"/>
  <c r="AN1541" i="104"/>
  <c r="AN1542" i="104"/>
  <c r="AN1543" i="104"/>
  <c r="AN1544" i="104"/>
  <c r="AN1545" i="104"/>
  <c r="AN1546" i="104"/>
  <c r="AN1547" i="104"/>
  <c r="AN1548" i="104"/>
  <c r="AN1549" i="104"/>
  <c r="AN1550" i="104"/>
  <c r="AN1551" i="104"/>
  <c r="AN1552" i="104"/>
  <c r="AN1553" i="104"/>
  <c r="AN1554" i="104"/>
  <c r="AN1555" i="104"/>
  <c r="AN1556" i="104"/>
  <c r="AN1557" i="104"/>
  <c r="AN1558" i="104"/>
  <c r="AN1559" i="104"/>
  <c r="AN1560" i="104"/>
  <c r="AN1561" i="104"/>
  <c r="AN1562" i="104"/>
  <c r="AN1175" i="104"/>
  <c r="AN396" i="104"/>
  <c r="AN397" i="104"/>
  <c r="AN398" i="104"/>
  <c r="AN399" i="104"/>
  <c r="AN400" i="104"/>
  <c r="AN401" i="104"/>
  <c r="AN402" i="104"/>
  <c r="AN403" i="104"/>
  <c r="AN404" i="104"/>
  <c r="AN405" i="104"/>
  <c r="AN406" i="104"/>
  <c r="AN407" i="104"/>
  <c r="AN408" i="104"/>
  <c r="AN409" i="104"/>
  <c r="AN410" i="104"/>
  <c r="AN411" i="104"/>
  <c r="AN412" i="104"/>
  <c r="AN413" i="104"/>
  <c r="AN414" i="104"/>
  <c r="AN415" i="104"/>
  <c r="AN416" i="104"/>
  <c r="AN417" i="104"/>
  <c r="AN418" i="104"/>
  <c r="AN419" i="104"/>
  <c r="AN420" i="104"/>
  <c r="AN421" i="104"/>
  <c r="AN422" i="104"/>
  <c r="AN423" i="104"/>
  <c r="AN424" i="104"/>
  <c r="AN425" i="104"/>
  <c r="AN426" i="104"/>
  <c r="AN427" i="104"/>
  <c r="AN428" i="104"/>
  <c r="AN429" i="104"/>
  <c r="AN430" i="104"/>
  <c r="AN431" i="104"/>
  <c r="AN432" i="104"/>
  <c r="AN433" i="104"/>
  <c r="AN434" i="104"/>
  <c r="AN435" i="104"/>
  <c r="AN436" i="104"/>
  <c r="AN437" i="104"/>
  <c r="AN438" i="104"/>
  <c r="AN439" i="104"/>
  <c r="AN440" i="104"/>
  <c r="AN441" i="104"/>
  <c r="AN442" i="104"/>
  <c r="AN443" i="104"/>
  <c r="AN444" i="104"/>
  <c r="AN445" i="104"/>
  <c r="AN446" i="104"/>
  <c r="AN447" i="104"/>
  <c r="AN448" i="104"/>
  <c r="AN449" i="104"/>
  <c r="AN450" i="104"/>
  <c r="AN451" i="104"/>
  <c r="AN452" i="104"/>
  <c r="AN453" i="104"/>
  <c r="AN454" i="104"/>
  <c r="AN455" i="104"/>
  <c r="AN456" i="104"/>
  <c r="AN457" i="104"/>
  <c r="AN458" i="104"/>
  <c r="AN459" i="104"/>
  <c r="AN460" i="104"/>
  <c r="AN461" i="104"/>
  <c r="AN462" i="104"/>
  <c r="AN463" i="104"/>
  <c r="AN464" i="104"/>
  <c r="AN465" i="104"/>
  <c r="AN466" i="104"/>
  <c r="AN467" i="104"/>
  <c r="AN468" i="104"/>
  <c r="AN469" i="104"/>
  <c r="AN470" i="104"/>
  <c r="AN471" i="104"/>
  <c r="AN472" i="104"/>
  <c r="AN473" i="104"/>
  <c r="AN474" i="104"/>
  <c r="AN475" i="104"/>
  <c r="AN476" i="104"/>
  <c r="AN477" i="104"/>
  <c r="AN478" i="104"/>
  <c r="AN479" i="104"/>
  <c r="AN480" i="104"/>
  <c r="AN481" i="104"/>
  <c r="AN482" i="104"/>
  <c r="AN483" i="104"/>
  <c r="AN484" i="104"/>
  <c r="AN485" i="104"/>
  <c r="AN486" i="104"/>
  <c r="AN487" i="104"/>
  <c r="AN488" i="104"/>
  <c r="AN489" i="104"/>
  <c r="AN490" i="104"/>
  <c r="AN491" i="104"/>
  <c r="AN492" i="104"/>
  <c r="AN493" i="104"/>
  <c r="AN494" i="104"/>
  <c r="AN495" i="104"/>
  <c r="AN496" i="104"/>
  <c r="AN497" i="104"/>
  <c r="AN498" i="104"/>
  <c r="AN499" i="104"/>
  <c r="AN500" i="104"/>
  <c r="AN501" i="104"/>
  <c r="AN502" i="104"/>
  <c r="AN503" i="104"/>
  <c r="AN504" i="104"/>
  <c r="AN505" i="104"/>
  <c r="AN506" i="104"/>
  <c r="AN507" i="104"/>
  <c r="AN508" i="104"/>
  <c r="AN509" i="104"/>
  <c r="AN510" i="104"/>
  <c r="AN511" i="104"/>
  <c r="AN512" i="104"/>
  <c r="AN513" i="104"/>
  <c r="AN514" i="104"/>
  <c r="AN515" i="104"/>
  <c r="AN516" i="104"/>
  <c r="AN517" i="104"/>
  <c r="AN518" i="104"/>
  <c r="AN519" i="104"/>
  <c r="AN520" i="104"/>
  <c r="AN521" i="104"/>
  <c r="AN522" i="104"/>
  <c r="AN523" i="104"/>
  <c r="AN524" i="104"/>
  <c r="AN525" i="104"/>
  <c r="AN526" i="104"/>
  <c r="AN527" i="104"/>
  <c r="AN528" i="104"/>
  <c r="AN529" i="104"/>
  <c r="AN530" i="104"/>
  <c r="AN531" i="104"/>
  <c r="AN532" i="104"/>
  <c r="AN533" i="104"/>
  <c r="AN534" i="104"/>
  <c r="AN535" i="104"/>
  <c r="AN536" i="104"/>
  <c r="AN537" i="104"/>
  <c r="AN538" i="104"/>
  <c r="AN539" i="104"/>
  <c r="AN540" i="104"/>
  <c r="AN541" i="104"/>
  <c r="AN542" i="104"/>
  <c r="AN543" i="104"/>
  <c r="AN544" i="104"/>
  <c r="AN545" i="104"/>
  <c r="AN546" i="104"/>
  <c r="AN547" i="104"/>
  <c r="AN548" i="104"/>
  <c r="AN549" i="104"/>
  <c r="AN550" i="104"/>
  <c r="AN551" i="104"/>
  <c r="AN552" i="104"/>
  <c r="AN553" i="104"/>
  <c r="AN554" i="104"/>
  <c r="AN555" i="104"/>
  <c r="AN556" i="104"/>
  <c r="AN557" i="104"/>
  <c r="AN558" i="104"/>
  <c r="AN559" i="104"/>
  <c r="AN560" i="104"/>
  <c r="AN561" i="104"/>
  <c r="AN562" i="104"/>
  <c r="AN563" i="104"/>
  <c r="AN564" i="104"/>
  <c r="AN565" i="104"/>
  <c r="AN566" i="104"/>
  <c r="AN567" i="104"/>
  <c r="AN568" i="104"/>
  <c r="AN569" i="104"/>
  <c r="AN570" i="104"/>
  <c r="AN571" i="104"/>
  <c r="AN572" i="104"/>
  <c r="AN573" i="104"/>
  <c r="AN574" i="104"/>
  <c r="AN575" i="104"/>
  <c r="AN576" i="104"/>
  <c r="AN577" i="104"/>
  <c r="AN578" i="104"/>
  <c r="AN579" i="104"/>
  <c r="AN580" i="104"/>
  <c r="AN581" i="104"/>
  <c r="AN582" i="104"/>
  <c r="AN583" i="104"/>
  <c r="AN584" i="104"/>
  <c r="AN585" i="104"/>
  <c r="AN586" i="104"/>
  <c r="AN587" i="104"/>
  <c r="AN588" i="104"/>
  <c r="AN589" i="104"/>
  <c r="AN590" i="104"/>
  <c r="AN591" i="104"/>
  <c r="AN592" i="104"/>
  <c r="AN593" i="104"/>
  <c r="AN594" i="104"/>
  <c r="AN595" i="104"/>
  <c r="AN596" i="104"/>
  <c r="AN597" i="104"/>
  <c r="AN598" i="104"/>
  <c r="AN599" i="104"/>
  <c r="AN600" i="104"/>
  <c r="AN601" i="104"/>
  <c r="AN602" i="104"/>
  <c r="AN603" i="104"/>
  <c r="AN604" i="104"/>
  <c r="AN605" i="104"/>
  <c r="AN606" i="104"/>
  <c r="AN607" i="104"/>
  <c r="AN608" i="104"/>
  <c r="AN609" i="104"/>
  <c r="AN610" i="104"/>
  <c r="AN611" i="104"/>
  <c r="AN612" i="104"/>
  <c r="AN613" i="104"/>
  <c r="AN614" i="104"/>
  <c r="AN615" i="104"/>
  <c r="AN616" i="104"/>
  <c r="AN617" i="104"/>
  <c r="AN618" i="104"/>
  <c r="AN619" i="104"/>
  <c r="AN620" i="104"/>
  <c r="AN621" i="104"/>
  <c r="AN622" i="104"/>
  <c r="AN623" i="104"/>
  <c r="AN624" i="104"/>
  <c r="AN625" i="104"/>
  <c r="AN626" i="104"/>
  <c r="AN627" i="104"/>
  <c r="AN628" i="104"/>
  <c r="AN629" i="104"/>
  <c r="AN630" i="104"/>
  <c r="AN631" i="104"/>
  <c r="AN632" i="104"/>
  <c r="AN633" i="104"/>
  <c r="AN634" i="104"/>
  <c r="AN635" i="104"/>
  <c r="AN636" i="104"/>
  <c r="AN637" i="104"/>
  <c r="AN638" i="104"/>
  <c r="AN639" i="104"/>
  <c r="AN640" i="104"/>
  <c r="AN641" i="104"/>
  <c r="AN642" i="104"/>
  <c r="AN643" i="104"/>
  <c r="AN644" i="104"/>
  <c r="AN645" i="104"/>
  <c r="AN646" i="104"/>
  <c r="AN647" i="104"/>
  <c r="AN648" i="104"/>
  <c r="AN649" i="104"/>
  <c r="AN650" i="104"/>
  <c r="AN651" i="104"/>
  <c r="AN652" i="104"/>
  <c r="AN653" i="104"/>
  <c r="AN654" i="104"/>
  <c r="AN655" i="104"/>
  <c r="AN656" i="104"/>
  <c r="AN657" i="104"/>
  <c r="AN658" i="104"/>
  <c r="AN659" i="104"/>
  <c r="AN660" i="104"/>
  <c r="AN661" i="104"/>
  <c r="AN662" i="104"/>
  <c r="AN663" i="104"/>
  <c r="AN664" i="104"/>
  <c r="AN665" i="104"/>
  <c r="AN666" i="104"/>
  <c r="AN667" i="104"/>
  <c r="AN668" i="104"/>
  <c r="AN669" i="104"/>
  <c r="AN670" i="104"/>
  <c r="AN671" i="104"/>
  <c r="AN672" i="104"/>
  <c r="AN673" i="104"/>
  <c r="AN674" i="104"/>
  <c r="AN675" i="104"/>
  <c r="AN676" i="104"/>
  <c r="AN677" i="104"/>
  <c r="AN678" i="104"/>
  <c r="AN679" i="104"/>
  <c r="AN680" i="104"/>
  <c r="AN681" i="104"/>
  <c r="AN682" i="104"/>
  <c r="AN683" i="104"/>
  <c r="AN684" i="104"/>
  <c r="AN685" i="104"/>
  <c r="AN686" i="104"/>
  <c r="AN687" i="104"/>
  <c r="AN688" i="104"/>
  <c r="AN689" i="104"/>
  <c r="AN690" i="104"/>
  <c r="AN691" i="104"/>
  <c r="AN692" i="104"/>
  <c r="AN693" i="104"/>
  <c r="AN694" i="104"/>
  <c r="AN695" i="104"/>
  <c r="AN696" i="104"/>
  <c r="AN697" i="104"/>
  <c r="AN698" i="104"/>
  <c r="AN699" i="104"/>
  <c r="AN700" i="104"/>
  <c r="AN701" i="104"/>
  <c r="AN702" i="104"/>
  <c r="AN703" i="104"/>
  <c r="AN704" i="104"/>
  <c r="AN705" i="104"/>
  <c r="AN706" i="104"/>
  <c r="AN707" i="104"/>
  <c r="AN708" i="104"/>
  <c r="AN709" i="104"/>
  <c r="AN710" i="104"/>
  <c r="AN711" i="104"/>
  <c r="AN712" i="104"/>
  <c r="AN713" i="104"/>
  <c r="AN714" i="104"/>
  <c r="AN715" i="104"/>
  <c r="AN716" i="104"/>
  <c r="AN717" i="104"/>
  <c r="AN718" i="104"/>
  <c r="AN719" i="104"/>
  <c r="AN720" i="104"/>
  <c r="AN721" i="104"/>
  <c r="AN722" i="104"/>
  <c r="AN723" i="104"/>
  <c r="AN724" i="104"/>
  <c r="AN725" i="104"/>
  <c r="AN726" i="104"/>
  <c r="AN727" i="104"/>
  <c r="AN728" i="104"/>
  <c r="AN729" i="104"/>
  <c r="AN730" i="104"/>
  <c r="AN731" i="104"/>
  <c r="AN732" i="104"/>
  <c r="AN733" i="104"/>
  <c r="AN734" i="104"/>
  <c r="AN735" i="104"/>
  <c r="AN736" i="104"/>
  <c r="AN737" i="104"/>
  <c r="AN738" i="104"/>
  <c r="AN739" i="104"/>
  <c r="AN740" i="104"/>
  <c r="AN741" i="104"/>
  <c r="AN742" i="104"/>
  <c r="AN743" i="104"/>
  <c r="AN744" i="104"/>
  <c r="AN745" i="104"/>
  <c r="AN746" i="104"/>
  <c r="AN747" i="104"/>
  <c r="AN748" i="104"/>
  <c r="AN749" i="104"/>
  <c r="AN750" i="104"/>
  <c r="AN751" i="104"/>
  <c r="AN752" i="104"/>
  <c r="AN753" i="104"/>
  <c r="AN754" i="104"/>
  <c r="AN755" i="104"/>
  <c r="AN756" i="104"/>
  <c r="AN757" i="104"/>
  <c r="AN758" i="104"/>
  <c r="AN759" i="104"/>
  <c r="AN760" i="104"/>
  <c r="AN761" i="104"/>
  <c r="AN762" i="104"/>
  <c r="AN763" i="104"/>
  <c r="AN764" i="104"/>
  <c r="AN765" i="104"/>
  <c r="AN766" i="104"/>
  <c r="AN767" i="104"/>
  <c r="AN768" i="104"/>
  <c r="AN769" i="104"/>
  <c r="AN770" i="104"/>
  <c r="AN771" i="104"/>
  <c r="AN772" i="104"/>
  <c r="AN773" i="104"/>
  <c r="AN774" i="104"/>
  <c r="AN775" i="104"/>
  <c r="AN776" i="104"/>
  <c r="AN777" i="104"/>
  <c r="AN778" i="104"/>
  <c r="AN779" i="104"/>
  <c r="AN780" i="104"/>
  <c r="AN781" i="104"/>
  <c r="AN782" i="104"/>
  <c r="AN395" i="104"/>
  <c r="J4" i="101"/>
  <c r="F4" i="101"/>
  <c r="Y5" i="97"/>
  <c r="M6" i="97"/>
  <c r="M66" i="97" s="1"/>
  <c r="Y5" i="96"/>
  <c r="M66" i="96"/>
  <c r="M77" i="96" l="1"/>
  <c r="M19" i="97"/>
  <c r="M86" i="97"/>
  <c r="M82" i="97"/>
  <c r="M79" i="97"/>
  <c r="M64" i="96"/>
  <c r="D1168" i="105"/>
  <c r="D1167" i="105"/>
  <c r="D1166" i="105"/>
  <c r="D1165" i="105"/>
  <c r="D1164" i="105"/>
  <c r="D1163" i="105"/>
  <c r="D1162" i="105"/>
  <c r="D1161" i="105"/>
  <c r="D1160" i="105"/>
  <c r="D1159" i="105"/>
  <c r="D1158" i="105"/>
  <c r="D1157" i="105"/>
  <c r="D1156" i="105"/>
  <c r="D1155" i="105"/>
  <c r="D1154" i="105"/>
  <c r="D1153" i="105"/>
  <c r="D1152" i="105"/>
  <c r="D1151" i="105"/>
  <c r="D1150" i="105"/>
  <c r="D1149" i="105"/>
  <c r="D1148" i="105"/>
  <c r="D1147" i="105"/>
  <c r="D1146" i="105"/>
  <c r="D1145" i="105"/>
  <c r="D1144" i="105"/>
  <c r="D1143" i="105"/>
  <c r="D1142" i="105"/>
  <c r="D1141" i="105"/>
  <c r="D1140" i="105"/>
  <c r="D1139" i="105"/>
  <c r="D1138" i="105"/>
  <c r="D1137" i="105"/>
  <c r="D1136" i="105"/>
  <c r="D1135" i="105"/>
  <c r="D1134" i="105"/>
  <c r="D1133" i="105"/>
  <c r="D1132" i="105"/>
  <c r="D1131" i="105"/>
  <c r="D1130" i="105"/>
  <c r="D1129" i="105"/>
  <c r="D1128" i="105"/>
  <c r="D1127" i="105"/>
  <c r="D1126" i="105"/>
  <c r="D1125" i="105"/>
  <c r="D1124" i="105"/>
  <c r="D1123" i="105"/>
  <c r="D1122" i="105"/>
  <c r="D1121" i="105"/>
  <c r="D1120" i="105"/>
  <c r="D1119" i="105"/>
  <c r="D1118" i="105"/>
  <c r="D1117" i="105"/>
  <c r="D1116" i="105"/>
  <c r="D1115" i="105"/>
  <c r="D1114" i="105"/>
  <c r="D1113" i="105"/>
  <c r="D1112" i="105"/>
  <c r="D1111" i="105"/>
  <c r="D1110" i="105"/>
  <c r="D1109" i="105"/>
  <c r="D1108" i="105"/>
  <c r="D1107" i="105"/>
  <c r="D1106" i="105"/>
  <c r="D1105" i="105"/>
  <c r="D1104" i="105"/>
  <c r="D1103" i="105"/>
  <c r="D1102" i="105"/>
  <c r="D1101" i="105"/>
  <c r="D1100" i="105"/>
  <c r="D1099" i="105"/>
  <c r="D1098" i="105"/>
  <c r="D1097" i="105"/>
  <c r="D1096" i="105"/>
  <c r="D1095" i="105"/>
  <c r="D1094" i="105"/>
  <c r="D1093" i="105"/>
  <c r="D1092" i="105"/>
  <c r="D1091" i="105"/>
  <c r="D1090" i="105"/>
  <c r="D1089" i="105"/>
  <c r="D1088" i="105"/>
  <c r="D1087" i="105"/>
  <c r="D1086" i="105"/>
  <c r="D1085" i="105"/>
  <c r="D1084" i="105"/>
  <c r="D1083" i="105"/>
  <c r="D1082" i="105"/>
  <c r="D1081" i="105"/>
  <c r="D1080" i="105"/>
  <c r="D1079" i="105"/>
  <c r="D1078" i="105"/>
  <c r="D1077" i="105"/>
  <c r="D1076" i="105"/>
  <c r="D1075" i="105"/>
  <c r="D1074" i="105"/>
  <c r="D1073" i="105"/>
  <c r="D1072" i="105"/>
  <c r="D1071" i="105"/>
  <c r="D1070" i="105"/>
  <c r="D1069" i="105"/>
  <c r="D1068" i="105"/>
  <c r="D1067" i="105"/>
  <c r="D1066" i="105"/>
  <c r="D1065" i="105"/>
  <c r="D1064" i="105"/>
  <c r="D1063" i="105"/>
  <c r="D1062" i="105"/>
  <c r="D1061" i="105"/>
  <c r="D1060" i="105"/>
  <c r="D1059" i="105"/>
  <c r="D1058" i="105"/>
  <c r="D1057" i="105"/>
  <c r="D1056" i="105"/>
  <c r="D1055" i="105"/>
  <c r="D1054" i="105"/>
  <c r="D1053" i="105"/>
  <c r="D1052" i="105"/>
  <c r="D1051" i="105"/>
  <c r="D1050" i="105"/>
  <c r="D1049" i="105"/>
  <c r="D1048" i="105"/>
  <c r="D1047" i="105"/>
  <c r="D1046" i="105"/>
  <c r="D1045" i="105"/>
  <c r="D1044" i="105"/>
  <c r="D1043" i="105"/>
  <c r="D1042" i="105"/>
  <c r="D1041" i="105"/>
  <c r="D1040" i="105"/>
  <c r="D1039" i="105"/>
  <c r="D1038" i="105"/>
  <c r="D1037" i="105"/>
  <c r="D1036" i="105"/>
  <c r="D1035" i="105"/>
  <c r="D1034" i="105"/>
  <c r="D1033" i="105"/>
  <c r="D1032" i="105"/>
  <c r="D1031" i="105"/>
  <c r="D1030" i="105"/>
  <c r="D1029" i="105"/>
  <c r="D1028" i="105"/>
  <c r="D1027" i="105"/>
  <c r="D1026" i="105"/>
  <c r="D1025" i="105"/>
  <c r="D1024" i="105"/>
  <c r="D1023" i="105"/>
  <c r="D1022" i="105"/>
  <c r="D1021" i="105"/>
  <c r="D1020" i="105"/>
  <c r="D1019" i="105"/>
  <c r="D1018" i="105"/>
  <c r="D1017" i="105"/>
  <c r="D1016" i="105"/>
  <c r="D1015" i="105"/>
  <c r="D1014" i="105"/>
  <c r="D1013" i="105"/>
  <c r="D1012" i="105"/>
  <c r="D1011" i="105"/>
  <c r="D1010" i="105"/>
  <c r="D1009" i="105"/>
  <c r="D1008" i="105"/>
  <c r="D1007" i="105"/>
  <c r="D1006" i="105"/>
  <c r="D1005" i="105"/>
  <c r="D1004" i="105"/>
  <c r="D1003" i="105"/>
  <c r="D1002" i="105"/>
  <c r="D1001" i="105"/>
  <c r="D1000" i="105"/>
  <c r="D999" i="105"/>
  <c r="D998" i="105"/>
  <c r="D997" i="105"/>
  <c r="D996" i="105"/>
  <c r="D995" i="105"/>
  <c r="D994" i="105"/>
  <c r="D993" i="105"/>
  <c r="D992" i="105"/>
  <c r="D991" i="105"/>
  <c r="D990" i="105"/>
  <c r="D989" i="105"/>
  <c r="D988" i="105"/>
  <c r="D987" i="105"/>
  <c r="D986" i="105"/>
  <c r="D985" i="105"/>
  <c r="D984" i="105"/>
  <c r="D983" i="105"/>
  <c r="D982" i="105"/>
  <c r="D981" i="105"/>
  <c r="D980" i="105"/>
  <c r="D979" i="105"/>
  <c r="D978" i="105"/>
  <c r="D977" i="105"/>
  <c r="D976" i="105"/>
  <c r="D975" i="105"/>
  <c r="D974" i="105"/>
  <c r="D973" i="105"/>
  <c r="D972" i="105"/>
  <c r="D971" i="105"/>
  <c r="D970" i="105"/>
  <c r="D969" i="105"/>
  <c r="D968" i="105"/>
  <c r="D967" i="105"/>
  <c r="D966" i="105"/>
  <c r="D965" i="105"/>
  <c r="D964" i="105"/>
  <c r="D963" i="105"/>
  <c r="D962" i="105"/>
  <c r="D961" i="105"/>
  <c r="D960" i="105"/>
  <c r="D959" i="105"/>
  <c r="D958" i="105"/>
  <c r="D957" i="105"/>
  <c r="D956" i="105"/>
  <c r="D955" i="105"/>
  <c r="D954" i="105"/>
  <c r="D953" i="105"/>
  <c r="D952" i="105"/>
  <c r="D951" i="105"/>
  <c r="D950" i="105"/>
  <c r="D949" i="105"/>
  <c r="D948" i="105"/>
  <c r="D947" i="105"/>
  <c r="D946" i="105"/>
  <c r="D945" i="105"/>
  <c r="D944" i="105"/>
  <c r="D943" i="105"/>
  <c r="D942" i="105"/>
  <c r="D941" i="105"/>
  <c r="D940" i="105"/>
  <c r="D939" i="105"/>
  <c r="D938" i="105"/>
  <c r="D937" i="105"/>
  <c r="D936" i="105"/>
  <c r="D935" i="105"/>
  <c r="D934" i="105"/>
  <c r="D933" i="105"/>
  <c r="D932" i="105"/>
  <c r="D931" i="105"/>
  <c r="D930" i="105"/>
  <c r="D929" i="105"/>
  <c r="D928" i="105"/>
  <c r="D927" i="105"/>
  <c r="D926" i="105"/>
  <c r="D925" i="105"/>
  <c r="D924" i="105"/>
  <c r="D923" i="105"/>
  <c r="D922" i="105"/>
  <c r="D921" i="105"/>
  <c r="D920" i="105"/>
  <c r="D919" i="105"/>
  <c r="D918" i="105"/>
  <c r="D917" i="105"/>
  <c r="D916" i="105"/>
  <c r="D915" i="105"/>
  <c r="D914" i="105"/>
  <c r="D913" i="105"/>
  <c r="D912" i="105"/>
  <c r="D911" i="105"/>
  <c r="D910" i="105"/>
  <c r="D909" i="105"/>
  <c r="D908" i="105"/>
  <c r="D907" i="105"/>
  <c r="D906" i="105"/>
  <c r="D905" i="105"/>
  <c r="D904" i="105"/>
  <c r="D903" i="105"/>
  <c r="D902" i="105"/>
  <c r="D901" i="105"/>
  <c r="D900" i="105"/>
  <c r="D899" i="105"/>
  <c r="D898" i="105"/>
  <c r="D897" i="105"/>
  <c r="D896" i="105"/>
  <c r="D895" i="105"/>
  <c r="D894" i="105"/>
  <c r="D893" i="105"/>
  <c r="D892" i="105"/>
  <c r="D891" i="105"/>
  <c r="D890" i="105"/>
  <c r="D889" i="105"/>
  <c r="D888" i="105"/>
  <c r="D887" i="105"/>
  <c r="D886" i="105"/>
  <c r="D885" i="105"/>
  <c r="D884" i="105"/>
  <c r="D883" i="105"/>
  <c r="D882" i="105"/>
  <c r="D881" i="105"/>
  <c r="D880" i="105"/>
  <c r="D879" i="105"/>
  <c r="D878" i="105"/>
  <c r="D877" i="105"/>
  <c r="D876" i="105"/>
  <c r="D875" i="105"/>
  <c r="D874" i="105"/>
  <c r="D873" i="105"/>
  <c r="D872" i="105"/>
  <c r="D871" i="105"/>
  <c r="D870" i="105"/>
  <c r="D869" i="105"/>
  <c r="D868" i="105"/>
  <c r="D867" i="105"/>
  <c r="D866" i="105"/>
  <c r="D865" i="105"/>
  <c r="D864" i="105"/>
  <c r="D863" i="105"/>
  <c r="D862" i="105"/>
  <c r="D861" i="105"/>
  <c r="D860" i="105"/>
  <c r="D859" i="105"/>
  <c r="D858" i="105"/>
  <c r="D857" i="105"/>
  <c r="D856" i="105"/>
  <c r="D855" i="105"/>
  <c r="D854" i="105"/>
  <c r="D853" i="105"/>
  <c r="D852" i="105"/>
  <c r="D851" i="105"/>
  <c r="D850" i="105"/>
  <c r="D849" i="105"/>
  <c r="D848" i="105"/>
  <c r="D847" i="105"/>
  <c r="D846" i="105"/>
  <c r="D845" i="105"/>
  <c r="D844" i="105"/>
  <c r="D843" i="105"/>
  <c r="D842" i="105"/>
  <c r="D841" i="105"/>
  <c r="D840" i="105"/>
  <c r="D839" i="105"/>
  <c r="D838" i="105"/>
  <c r="D837" i="105"/>
  <c r="D836" i="105"/>
  <c r="D835" i="105"/>
  <c r="D834" i="105"/>
  <c r="D833" i="105"/>
  <c r="D832" i="105"/>
  <c r="D831" i="105"/>
  <c r="D830" i="105"/>
  <c r="D829" i="105"/>
  <c r="D828" i="105"/>
  <c r="D827" i="105"/>
  <c r="D826" i="105"/>
  <c r="D825" i="105"/>
  <c r="D824" i="105"/>
  <c r="D823" i="105"/>
  <c r="D822" i="105"/>
  <c r="D821" i="105"/>
  <c r="D820" i="105"/>
  <c r="D819" i="105"/>
  <c r="D818" i="105"/>
  <c r="D817" i="105"/>
  <c r="D816" i="105"/>
  <c r="D815" i="105"/>
  <c r="D814" i="105"/>
  <c r="D813" i="105"/>
  <c r="D812" i="105"/>
  <c r="D811" i="105"/>
  <c r="D810" i="105"/>
  <c r="D809" i="105"/>
  <c r="D808" i="105"/>
  <c r="D807" i="105"/>
  <c r="D806" i="105"/>
  <c r="D805" i="105"/>
  <c r="D804" i="105"/>
  <c r="D803" i="105"/>
  <c r="D802" i="105"/>
  <c r="D801" i="105"/>
  <c r="D800" i="105"/>
  <c r="D799" i="105"/>
  <c r="D798" i="105"/>
  <c r="D797" i="105"/>
  <c r="D796" i="105"/>
  <c r="D795" i="105"/>
  <c r="D794" i="105"/>
  <c r="D793" i="105"/>
  <c r="D792" i="105"/>
  <c r="D791" i="105"/>
  <c r="D790" i="105"/>
  <c r="D789" i="105"/>
  <c r="D788" i="105"/>
  <c r="D787" i="105"/>
  <c r="D786" i="105"/>
  <c r="D785" i="105"/>
  <c r="D784" i="105"/>
  <c r="D783" i="105"/>
  <c r="D782" i="105"/>
  <c r="D781" i="105"/>
  <c r="D779" i="105"/>
  <c r="D778" i="105"/>
  <c r="D777" i="105"/>
  <c r="D776" i="105"/>
  <c r="D775" i="105"/>
  <c r="D774" i="105"/>
  <c r="D773" i="105"/>
  <c r="D772" i="105"/>
  <c r="D771" i="105"/>
  <c r="D770" i="105"/>
  <c r="D769" i="105"/>
  <c r="D768" i="105"/>
  <c r="D767" i="105"/>
  <c r="D766" i="105"/>
  <c r="D765" i="105"/>
  <c r="D764" i="105"/>
  <c r="D763" i="105"/>
  <c r="D762" i="105"/>
  <c r="D761" i="105"/>
  <c r="D760" i="105"/>
  <c r="D759" i="105"/>
  <c r="D758" i="105"/>
  <c r="D757" i="105"/>
  <c r="D756" i="105"/>
  <c r="D755" i="105"/>
  <c r="D754" i="105"/>
  <c r="D753" i="105"/>
  <c r="D752" i="105"/>
  <c r="D751" i="105"/>
  <c r="D750" i="105"/>
  <c r="D749" i="105"/>
  <c r="D748" i="105"/>
  <c r="D747" i="105"/>
  <c r="D746" i="105"/>
  <c r="D745" i="105"/>
  <c r="D744" i="105"/>
  <c r="D743" i="105"/>
  <c r="D742" i="105"/>
  <c r="D741" i="105"/>
  <c r="D740" i="105"/>
  <c r="D739" i="105"/>
  <c r="D738" i="105"/>
  <c r="D737" i="105"/>
  <c r="D736" i="105"/>
  <c r="D735" i="105"/>
  <c r="D734" i="105"/>
  <c r="D733" i="105"/>
  <c r="D732" i="105"/>
  <c r="D731" i="105"/>
  <c r="D730" i="105"/>
  <c r="D729" i="105"/>
  <c r="D728" i="105"/>
  <c r="D727" i="105"/>
  <c r="D726" i="105"/>
  <c r="D725" i="105"/>
  <c r="D724" i="105"/>
  <c r="D723" i="105"/>
  <c r="D722" i="105"/>
  <c r="D721" i="105"/>
  <c r="D720" i="105"/>
  <c r="D719" i="105"/>
  <c r="D718" i="105"/>
  <c r="D717" i="105"/>
  <c r="D716" i="105"/>
  <c r="D715" i="105"/>
  <c r="D714" i="105"/>
  <c r="D713" i="105"/>
  <c r="D712" i="105"/>
  <c r="D711" i="105"/>
  <c r="D710" i="105"/>
  <c r="D709" i="105"/>
  <c r="D708" i="105"/>
  <c r="D707" i="105"/>
  <c r="D706" i="105"/>
  <c r="D705" i="105"/>
  <c r="D704" i="105"/>
  <c r="D703" i="105"/>
  <c r="D702" i="105"/>
  <c r="D701" i="105"/>
  <c r="D700" i="105"/>
  <c r="D699" i="105"/>
  <c r="D698" i="105"/>
  <c r="D697" i="105"/>
  <c r="D696" i="105"/>
  <c r="D695" i="105"/>
  <c r="D694" i="105"/>
  <c r="D693" i="105"/>
  <c r="D692" i="105"/>
  <c r="D691" i="105"/>
  <c r="D690" i="105"/>
  <c r="D689" i="105"/>
  <c r="D688" i="105"/>
  <c r="D687" i="105"/>
  <c r="D686" i="105"/>
  <c r="D685" i="105"/>
  <c r="D684" i="105"/>
  <c r="D683" i="105"/>
  <c r="D682" i="105"/>
  <c r="D681" i="105"/>
  <c r="D680" i="105"/>
  <c r="D679" i="105"/>
  <c r="D678" i="105"/>
  <c r="D677" i="105"/>
  <c r="D676" i="105"/>
  <c r="D675" i="105"/>
  <c r="D674" i="105"/>
  <c r="D673" i="105"/>
  <c r="D672" i="105"/>
  <c r="D671" i="105"/>
  <c r="D670" i="105"/>
  <c r="D669" i="105"/>
  <c r="D668" i="105"/>
  <c r="D667" i="105"/>
  <c r="D666" i="105"/>
  <c r="D665" i="105"/>
  <c r="D664" i="105"/>
  <c r="D663" i="105"/>
  <c r="D662" i="105"/>
  <c r="D661" i="105"/>
  <c r="D660" i="105"/>
  <c r="D659" i="105"/>
  <c r="D658" i="105"/>
  <c r="D657" i="105"/>
  <c r="D656" i="105"/>
  <c r="D655" i="105"/>
  <c r="D654" i="105"/>
  <c r="D653" i="105"/>
  <c r="D652" i="105"/>
  <c r="D651" i="105"/>
  <c r="D650" i="105"/>
  <c r="D649" i="105"/>
  <c r="D648" i="105"/>
  <c r="D647" i="105"/>
  <c r="D646" i="105"/>
  <c r="D645" i="105"/>
  <c r="D644" i="105"/>
  <c r="D643" i="105"/>
  <c r="D642" i="105"/>
  <c r="D641" i="105"/>
  <c r="D640" i="105"/>
  <c r="D639" i="105"/>
  <c r="D638" i="105"/>
  <c r="D637" i="105"/>
  <c r="D636" i="105"/>
  <c r="D635" i="105"/>
  <c r="D634" i="105"/>
  <c r="D633" i="105"/>
  <c r="D632" i="105"/>
  <c r="D631" i="105"/>
  <c r="D630" i="105"/>
  <c r="D629" i="105"/>
  <c r="D628" i="105"/>
  <c r="D627" i="105"/>
  <c r="D626" i="105"/>
  <c r="D625" i="105"/>
  <c r="D624" i="105"/>
  <c r="D623" i="105"/>
  <c r="D622" i="105"/>
  <c r="D621" i="105"/>
  <c r="D620" i="105"/>
  <c r="D619" i="105"/>
  <c r="D618" i="105"/>
  <c r="D617" i="105"/>
  <c r="D616" i="105"/>
  <c r="D615" i="105"/>
  <c r="D614" i="105"/>
  <c r="D613" i="105"/>
  <c r="D612" i="105"/>
  <c r="D611" i="105"/>
  <c r="D610" i="105"/>
  <c r="D609" i="105"/>
  <c r="D608" i="105"/>
  <c r="D607" i="105"/>
  <c r="D606" i="105"/>
  <c r="D605" i="105"/>
  <c r="D604" i="105"/>
  <c r="D603" i="105"/>
  <c r="D602" i="105"/>
  <c r="D601" i="105"/>
  <c r="D600" i="105"/>
  <c r="D599" i="105"/>
  <c r="D598" i="105"/>
  <c r="D597" i="105"/>
  <c r="D596" i="105"/>
  <c r="D595" i="105"/>
  <c r="D594" i="105"/>
  <c r="D593" i="105"/>
  <c r="D592" i="105"/>
  <c r="D591" i="105"/>
  <c r="D590" i="105"/>
  <c r="D589" i="105"/>
  <c r="D588" i="105"/>
  <c r="D587" i="105"/>
  <c r="D586" i="105"/>
  <c r="D585" i="105"/>
  <c r="D584" i="105"/>
  <c r="D583" i="105"/>
  <c r="D582" i="105"/>
  <c r="D581" i="105"/>
  <c r="D580" i="105"/>
  <c r="D579" i="105"/>
  <c r="D578" i="105"/>
  <c r="D577" i="105"/>
  <c r="D576" i="105"/>
  <c r="D575" i="105"/>
  <c r="D574" i="105"/>
  <c r="D573" i="105"/>
  <c r="D572" i="105"/>
  <c r="D571" i="105"/>
  <c r="D570" i="105"/>
  <c r="D569" i="105"/>
  <c r="D568" i="105"/>
  <c r="D567" i="105"/>
  <c r="D566" i="105"/>
  <c r="D565" i="105"/>
  <c r="D564" i="105"/>
  <c r="D563" i="105"/>
  <c r="D562" i="105"/>
  <c r="D561" i="105"/>
  <c r="D560" i="105"/>
  <c r="D559" i="105"/>
  <c r="D558" i="105"/>
  <c r="D557" i="105"/>
  <c r="D556" i="105"/>
  <c r="D555" i="105"/>
  <c r="D554" i="105"/>
  <c r="D553" i="105"/>
  <c r="D552" i="105"/>
  <c r="D551" i="105"/>
  <c r="D550" i="105"/>
  <c r="D549" i="105"/>
  <c r="D548" i="105"/>
  <c r="D547" i="105"/>
  <c r="D546" i="105"/>
  <c r="D545" i="105"/>
  <c r="D544" i="105"/>
  <c r="D543" i="105"/>
  <c r="D542" i="105"/>
  <c r="D541" i="105"/>
  <c r="D540" i="105"/>
  <c r="D539" i="105"/>
  <c r="D538" i="105"/>
  <c r="D537" i="105"/>
  <c r="D536" i="105"/>
  <c r="D535" i="105"/>
  <c r="D534" i="105"/>
  <c r="D533" i="105"/>
  <c r="D532" i="105"/>
  <c r="D531" i="105"/>
  <c r="D530" i="105"/>
  <c r="D529" i="105"/>
  <c r="D528" i="105"/>
  <c r="D527" i="105"/>
  <c r="D526" i="105"/>
  <c r="D525" i="105"/>
  <c r="D524" i="105"/>
  <c r="D523" i="105"/>
  <c r="D522" i="105"/>
  <c r="D521" i="105"/>
  <c r="D520" i="105"/>
  <c r="D519" i="105"/>
  <c r="D518" i="105"/>
  <c r="D517" i="105"/>
  <c r="D516" i="105"/>
  <c r="D515" i="105"/>
  <c r="D514" i="105"/>
  <c r="D513" i="105"/>
  <c r="D512" i="105"/>
  <c r="D511" i="105"/>
  <c r="D510" i="105"/>
  <c r="D509" i="105"/>
  <c r="D508" i="105"/>
  <c r="D507" i="105"/>
  <c r="D506" i="105"/>
  <c r="D505" i="105"/>
  <c r="D504" i="105"/>
  <c r="D503" i="105"/>
  <c r="D502" i="105"/>
  <c r="D501" i="105"/>
  <c r="D500" i="105"/>
  <c r="D499" i="105"/>
  <c r="D498" i="105"/>
  <c r="D497" i="105"/>
  <c r="D496" i="105"/>
  <c r="D495" i="105"/>
  <c r="D494" i="105"/>
  <c r="D493" i="105"/>
  <c r="D492" i="105"/>
  <c r="D491" i="105"/>
  <c r="D490" i="105"/>
  <c r="D489" i="105"/>
  <c r="D488" i="105"/>
  <c r="D487" i="105"/>
  <c r="D486" i="105"/>
  <c r="D485" i="105"/>
  <c r="D484" i="105"/>
  <c r="D483" i="105"/>
  <c r="D482" i="105"/>
  <c r="D481" i="105"/>
  <c r="D480" i="105"/>
  <c r="D479" i="105"/>
  <c r="D478" i="105"/>
  <c r="D477" i="105"/>
  <c r="D476" i="105"/>
  <c r="D475" i="105"/>
  <c r="D474" i="105"/>
  <c r="D473" i="105"/>
  <c r="D472" i="105"/>
  <c r="D471" i="105"/>
  <c r="D470" i="105"/>
  <c r="D469" i="105"/>
  <c r="D468" i="105"/>
  <c r="D467" i="105"/>
  <c r="D466" i="105"/>
  <c r="D465" i="105"/>
  <c r="D464" i="105"/>
  <c r="D463" i="105"/>
  <c r="D462" i="105"/>
  <c r="D461" i="105"/>
  <c r="D460" i="105"/>
  <c r="D459" i="105"/>
  <c r="D458" i="105"/>
  <c r="D457" i="105"/>
  <c r="D456" i="105"/>
  <c r="D455" i="105"/>
  <c r="D454" i="105"/>
  <c r="D453" i="105"/>
  <c r="D452" i="105"/>
  <c r="D451" i="105"/>
  <c r="D450" i="105"/>
  <c r="D449" i="105"/>
  <c r="D448" i="105"/>
  <c r="D447" i="105"/>
  <c r="D446" i="105"/>
  <c r="D445" i="105"/>
  <c r="D444" i="105"/>
  <c r="D443" i="105"/>
  <c r="D442" i="105"/>
  <c r="D441" i="105"/>
  <c r="D440" i="105"/>
  <c r="D439" i="105"/>
  <c r="D438" i="105"/>
  <c r="D437" i="105"/>
  <c r="D436" i="105"/>
  <c r="D435" i="105"/>
  <c r="D434" i="105"/>
  <c r="D433" i="105"/>
  <c r="D432" i="105"/>
  <c r="D431" i="105"/>
  <c r="D430" i="105"/>
  <c r="D429" i="105"/>
  <c r="D428" i="105"/>
  <c r="D427" i="105"/>
  <c r="D426" i="105"/>
  <c r="D425" i="105"/>
  <c r="D424" i="105"/>
  <c r="D423" i="105"/>
  <c r="D422" i="105"/>
  <c r="D421" i="105"/>
  <c r="D420" i="105"/>
  <c r="D419" i="105"/>
  <c r="D418" i="105"/>
  <c r="D417" i="105"/>
  <c r="D416" i="105"/>
  <c r="D415" i="105"/>
  <c r="D414" i="105"/>
  <c r="D413" i="105"/>
  <c r="D412" i="105"/>
  <c r="D411" i="105"/>
  <c r="D410" i="105"/>
  <c r="D409" i="105"/>
  <c r="D408" i="105"/>
  <c r="D407" i="105"/>
  <c r="D406" i="105"/>
  <c r="D405" i="105"/>
  <c r="D404" i="105"/>
  <c r="D403" i="105"/>
  <c r="D402" i="105"/>
  <c r="D401" i="105"/>
  <c r="D400" i="105"/>
  <c r="D399" i="105"/>
  <c r="D398" i="105"/>
  <c r="D397" i="105"/>
  <c r="D396" i="105"/>
  <c r="D395" i="105"/>
  <c r="D394" i="105"/>
  <c r="D393" i="105"/>
  <c r="D392" i="105"/>
  <c r="U6" i="103" l="1"/>
  <c r="Q374" i="103"/>
  <c r="Q367" i="103"/>
  <c r="Q363" i="103"/>
  <c r="Q362" i="103"/>
  <c r="Q361" i="103"/>
  <c r="Q344" i="103"/>
  <c r="Q338" i="103"/>
  <c r="Q335" i="103"/>
  <c r="Q334" i="103"/>
  <c r="Q327" i="103"/>
  <c r="Q313" i="103"/>
  <c r="Q309" i="103"/>
  <c r="Q304" i="103"/>
  <c r="Q277" i="103"/>
  <c r="Q274" i="103"/>
  <c r="Q268" i="103"/>
  <c r="Q267" i="103"/>
  <c r="Q264" i="103"/>
  <c r="Q256" i="103"/>
  <c r="Q246" i="103"/>
  <c r="Q240" i="103"/>
  <c r="Q239" i="103"/>
  <c r="Q236" i="103"/>
  <c r="Q233" i="103"/>
  <c r="Q221" i="103"/>
  <c r="Q204" i="103"/>
  <c r="Q200" i="103"/>
  <c r="Q188" i="103"/>
  <c r="Q183" i="103"/>
  <c r="Q179" i="103"/>
  <c r="Q174" i="103"/>
  <c r="Q170" i="103"/>
  <c r="Q158" i="103"/>
  <c r="Q115" i="103"/>
  <c r="Q108" i="103"/>
  <c r="Q107" i="103"/>
  <c r="Q82" i="103"/>
  <c r="Q66" i="103"/>
  <c r="J374" i="103"/>
  <c r="F374" i="103"/>
  <c r="J367" i="103"/>
  <c r="F367" i="103"/>
  <c r="J363" i="103"/>
  <c r="J362" i="103"/>
  <c r="J361" i="103"/>
  <c r="F363" i="103"/>
  <c r="F362" i="103"/>
  <c r="F361" i="103"/>
  <c r="J344" i="103"/>
  <c r="F344" i="103"/>
  <c r="J338" i="103"/>
  <c r="F338" i="103"/>
  <c r="J335" i="103"/>
  <c r="J334" i="103"/>
  <c r="F335" i="103"/>
  <c r="F334" i="103"/>
  <c r="J327" i="103"/>
  <c r="F327" i="103"/>
  <c r="J313" i="103"/>
  <c r="F313" i="103"/>
  <c r="J309" i="103"/>
  <c r="F309" i="103"/>
  <c r="J304" i="103"/>
  <c r="F304" i="103"/>
  <c r="J277" i="103"/>
  <c r="F277" i="103"/>
  <c r="J274" i="103"/>
  <c r="F274" i="103"/>
  <c r="J268" i="103"/>
  <c r="J267" i="103"/>
  <c r="F268" i="103"/>
  <c r="F267" i="103"/>
  <c r="J264" i="103"/>
  <c r="F264" i="103"/>
  <c r="J256" i="103"/>
  <c r="F256" i="103"/>
  <c r="J246" i="103"/>
  <c r="F246" i="103"/>
  <c r="J240" i="103"/>
  <c r="J239" i="103"/>
  <c r="F240" i="103"/>
  <c r="F239" i="103"/>
  <c r="J236" i="103"/>
  <c r="F236" i="103"/>
  <c r="J233" i="103"/>
  <c r="F233" i="103"/>
  <c r="J221" i="103"/>
  <c r="F221" i="103"/>
  <c r="J204" i="103"/>
  <c r="F204" i="103"/>
  <c r="J200" i="103"/>
  <c r="F200" i="103"/>
  <c r="J188" i="103"/>
  <c r="F188" i="103"/>
  <c r="J183" i="103"/>
  <c r="F183" i="103"/>
  <c r="J179" i="103"/>
  <c r="F179" i="103"/>
  <c r="J174" i="103"/>
  <c r="F174" i="103"/>
  <c r="J170" i="103"/>
  <c r="F170" i="103"/>
  <c r="J158" i="103"/>
  <c r="F158" i="103"/>
  <c r="J115" i="103"/>
  <c r="F115" i="103"/>
  <c r="J108" i="103"/>
  <c r="J107" i="103"/>
  <c r="F108" i="103"/>
  <c r="F107" i="103"/>
  <c r="J82" i="103"/>
  <c r="F82" i="103"/>
  <c r="J78" i="103"/>
  <c r="F78" i="103"/>
  <c r="J66" i="103"/>
  <c r="F66" i="103"/>
  <c r="J49" i="103"/>
  <c r="F49" i="103"/>
  <c r="J30" i="103"/>
  <c r="F30" i="103"/>
  <c r="J20" i="103"/>
  <c r="F20" i="103"/>
  <c r="J15" i="103"/>
  <c r="F15" i="103"/>
  <c r="J9" i="103"/>
  <c r="J8" i="103"/>
  <c r="J7" i="103"/>
  <c r="J6" i="103"/>
  <c r="F9" i="103"/>
  <c r="F8" i="103"/>
  <c r="F7" i="103"/>
  <c r="F6" i="103"/>
  <c r="AM1175" i="104"/>
  <c r="AM1176" i="104"/>
  <c r="AM1177" i="104"/>
  <c r="AM1178" i="104"/>
  <c r="AM1179" i="104"/>
  <c r="AM1180" i="104"/>
  <c r="AM1181" i="104"/>
  <c r="AM1182" i="104"/>
  <c r="AM1183" i="104"/>
  <c r="AM1184" i="104"/>
  <c r="AM1185" i="104"/>
  <c r="AM1186" i="104"/>
  <c r="AM1187" i="104"/>
  <c r="AM1188" i="104"/>
  <c r="AM1189" i="104"/>
  <c r="AM1190" i="104"/>
  <c r="AM1191" i="104"/>
  <c r="AM1192" i="104"/>
  <c r="AM1193" i="104"/>
  <c r="AM1194" i="104"/>
  <c r="AM1195" i="104"/>
  <c r="AM1196" i="104"/>
  <c r="AM1197" i="104"/>
  <c r="AM1198" i="104"/>
  <c r="AM1199" i="104"/>
  <c r="AM1200" i="104"/>
  <c r="AM1201" i="104"/>
  <c r="AM1202" i="104"/>
  <c r="AM1203" i="104"/>
  <c r="AM1204" i="104"/>
  <c r="AM1205" i="104"/>
  <c r="AM1206" i="104"/>
  <c r="AM1207" i="104"/>
  <c r="AM1208" i="104"/>
  <c r="AM1209" i="104"/>
  <c r="AM1210" i="104"/>
  <c r="AM1211" i="104"/>
  <c r="AM1212" i="104"/>
  <c r="AM1213" i="104"/>
  <c r="AM1214" i="104"/>
  <c r="AM1215" i="104"/>
  <c r="AM1216" i="104"/>
  <c r="AM1217" i="104"/>
  <c r="AM1218" i="104"/>
  <c r="AM1219" i="104"/>
  <c r="AM1220" i="104"/>
  <c r="AM1221" i="104"/>
  <c r="AM1222" i="104"/>
  <c r="AM1223" i="104"/>
  <c r="AM1224" i="104"/>
  <c r="AM1225" i="104"/>
  <c r="AM1226" i="104"/>
  <c r="AM1227" i="104"/>
  <c r="AM1228" i="104"/>
  <c r="AM1229" i="104"/>
  <c r="AM1230" i="104"/>
  <c r="AM1231" i="104"/>
  <c r="AM1232" i="104"/>
  <c r="AM1233" i="104"/>
  <c r="AM1234" i="104"/>
  <c r="AM1235" i="104"/>
  <c r="AM1236" i="104"/>
  <c r="AM1237" i="104"/>
  <c r="AM1238" i="104"/>
  <c r="AM1239" i="104"/>
  <c r="AM1240" i="104"/>
  <c r="AM1241" i="104"/>
  <c r="AM1242" i="104"/>
  <c r="AM1243" i="104"/>
  <c r="AM1244" i="104"/>
  <c r="AM1245" i="104"/>
  <c r="AM1246" i="104"/>
  <c r="AM1247" i="104"/>
  <c r="AM1248" i="104"/>
  <c r="AM1249" i="104"/>
  <c r="AM1250" i="104"/>
  <c r="AM1251" i="104"/>
  <c r="AM1252" i="104"/>
  <c r="AM1253" i="104"/>
  <c r="AM1254" i="104"/>
  <c r="AM1255" i="104"/>
  <c r="AM1256" i="104"/>
  <c r="AM1257" i="104"/>
  <c r="AM1258" i="104"/>
  <c r="AM1259" i="104"/>
  <c r="AM1260" i="104"/>
  <c r="AM1261" i="104"/>
  <c r="AM1262" i="104"/>
  <c r="AM1263" i="104"/>
  <c r="AM1264" i="104"/>
  <c r="AM1265" i="104"/>
  <c r="AM1266" i="104"/>
  <c r="AM1267" i="104"/>
  <c r="AM1268" i="104"/>
  <c r="AM1269" i="104"/>
  <c r="AM1270" i="104"/>
  <c r="AM1271" i="104"/>
  <c r="AM1272" i="104"/>
  <c r="AM1273" i="104"/>
  <c r="AM1274" i="104"/>
  <c r="AM1275" i="104"/>
  <c r="AM1276" i="104"/>
  <c r="AM1277" i="104"/>
  <c r="AM1278" i="104"/>
  <c r="AM1279" i="104"/>
  <c r="AM1280" i="104"/>
  <c r="AM1281" i="104"/>
  <c r="AM1282" i="104"/>
  <c r="AM1283" i="104"/>
  <c r="AM1284" i="104"/>
  <c r="AM1285" i="104"/>
  <c r="AM1286" i="104"/>
  <c r="AM1287" i="104"/>
  <c r="AM1288" i="104"/>
  <c r="AM1289" i="104"/>
  <c r="AM1290" i="104"/>
  <c r="AM1291" i="104"/>
  <c r="AM1292" i="104"/>
  <c r="AM1293" i="104"/>
  <c r="AM1294" i="104"/>
  <c r="AM1295" i="104"/>
  <c r="AM1296" i="104"/>
  <c r="AM1297" i="104"/>
  <c r="AM1298" i="104"/>
  <c r="AM1299" i="104"/>
  <c r="AM1300" i="104"/>
  <c r="AM1301" i="104"/>
  <c r="AM1302" i="104"/>
  <c r="AM1303" i="104"/>
  <c r="AM1304" i="104"/>
  <c r="AM1305" i="104"/>
  <c r="AM1306" i="104"/>
  <c r="AM1307" i="104"/>
  <c r="AM1308" i="104"/>
  <c r="AM1309" i="104"/>
  <c r="AM1310" i="104"/>
  <c r="AM1311" i="104"/>
  <c r="AM1312" i="104"/>
  <c r="AM1313" i="104"/>
  <c r="AM1314" i="104"/>
  <c r="AM1315" i="104"/>
  <c r="AM1316" i="104"/>
  <c r="AM1317" i="104"/>
  <c r="AM1318" i="104"/>
  <c r="AM1319" i="104"/>
  <c r="AM1320" i="104"/>
  <c r="AM1321" i="104"/>
  <c r="AM1322" i="104"/>
  <c r="AM1323" i="104"/>
  <c r="AM1324" i="104"/>
  <c r="AM1325" i="104"/>
  <c r="AM1326" i="104"/>
  <c r="AM1327" i="104"/>
  <c r="AM1328" i="104"/>
  <c r="AM1329" i="104"/>
  <c r="AM1330" i="104"/>
  <c r="AM1331" i="104"/>
  <c r="AM1332" i="104"/>
  <c r="AM1333" i="104"/>
  <c r="AM1334" i="104"/>
  <c r="AM1335" i="104"/>
  <c r="AM1336" i="104"/>
  <c r="AM1337" i="104"/>
  <c r="AM1338" i="104"/>
  <c r="AM1339" i="104"/>
  <c r="AM1340" i="104"/>
  <c r="AM1341" i="104"/>
  <c r="AM1342" i="104"/>
  <c r="AM1343" i="104"/>
  <c r="AM1344" i="104"/>
  <c r="AM1345" i="104"/>
  <c r="AM1346" i="104"/>
  <c r="AM1347" i="104"/>
  <c r="AM1348" i="104"/>
  <c r="AM1349" i="104"/>
  <c r="AM1350" i="104"/>
  <c r="AM1351" i="104"/>
  <c r="AM1352" i="104"/>
  <c r="AM1353" i="104"/>
  <c r="AM1354" i="104"/>
  <c r="AM1355" i="104"/>
  <c r="AM1356" i="104"/>
  <c r="AM1357" i="104"/>
  <c r="AM1358" i="104"/>
  <c r="AM1359" i="104"/>
  <c r="AM1360" i="104"/>
  <c r="AM1361" i="104"/>
  <c r="AM1362" i="104"/>
  <c r="AM1363" i="104"/>
  <c r="AM1364" i="104"/>
  <c r="AM1365" i="104"/>
  <c r="AM1366" i="104"/>
  <c r="AM1367" i="104"/>
  <c r="AM1368" i="104"/>
  <c r="AM1369" i="104"/>
  <c r="AM1370" i="104"/>
  <c r="AM1371" i="104"/>
  <c r="AM1372" i="104"/>
  <c r="AM1373" i="104"/>
  <c r="AM1374" i="104"/>
  <c r="AM1375" i="104"/>
  <c r="AM1376" i="104"/>
  <c r="AM1377" i="104"/>
  <c r="AM1378" i="104"/>
  <c r="AM1379" i="104"/>
  <c r="AM1380" i="104"/>
  <c r="AM1381" i="104"/>
  <c r="AM1382" i="104"/>
  <c r="AM1383" i="104"/>
  <c r="AM1384" i="104"/>
  <c r="AM1385" i="104"/>
  <c r="AM1386" i="104"/>
  <c r="AM1387" i="104"/>
  <c r="AM1388" i="104"/>
  <c r="AM1389" i="104"/>
  <c r="AM1390" i="104"/>
  <c r="AM1391" i="104"/>
  <c r="AM1392" i="104"/>
  <c r="AM1393" i="104"/>
  <c r="AM1394" i="104"/>
  <c r="AM1395" i="104"/>
  <c r="AM1396" i="104"/>
  <c r="AM1397" i="104"/>
  <c r="AM1398" i="104"/>
  <c r="AM1399" i="104"/>
  <c r="AM1400" i="104"/>
  <c r="AM1401" i="104"/>
  <c r="AM1402" i="104"/>
  <c r="AM1403" i="104"/>
  <c r="AM1404" i="104"/>
  <c r="AM1405" i="104"/>
  <c r="AM1406" i="104"/>
  <c r="AM1407" i="104"/>
  <c r="AM1408" i="104"/>
  <c r="AM1409" i="104"/>
  <c r="AM1410" i="104"/>
  <c r="AM1411" i="104"/>
  <c r="AM1412" i="104"/>
  <c r="AM1413" i="104"/>
  <c r="AM1414" i="104"/>
  <c r="AM1415" i="104"/>
  <c r="AM1416" i="104"/>
  <c r="AM1417" i="104"/>
  <c r="AM1418" i="104"/>
  <c r="AM1419" i="104"/>
  <c r="AM1420" i="104"/>
  <c r="AM1421" i="104"/>
  <c r="AM1422" i="104"/>
  <c r="AM1423" i="104"/>
  <c r="AM1424" i="104"/>
  <c r="AM1425" i="104"/>
  <c r="AM1426" i="104"/>
  <c r="AM1427" i="104"/>
  <c r="AM1428" i="104"/>
  <c r="AM1429" i="104"/>
  <c r="AM1430" i="104"/>
  <c r="AM1431" i="104"/>
  <c r="AM1432" i="104"/>
  <c r="AM1433" i="104"/>
  <c r="AM1434" i="104"/>
  <c r="AM1435" i="104"/>
  <c r="AM1436" i="104"/>
  <c r="AM1437" i="104"/>
  <c r="AM1438" i="104"/>
  <c r="AM1439" i="104"/>
  <c r="AM1440" i="104"/>
  <c r="AM1441" i="104"/>
  <c r="AM1442" i="104"/>
  <c r="AM1443" i="104"/>
  <c r="AM1444" i="104"/>
  <c r="AM1445" i="104"/>
  <c r="AM1446" i="104"/>
  <c r="AM1447" i="104"/>
  <c r="AM1448" i="104"/>
  <c r="AM1449" i="104"/>
  <c r="AM1450" i="104"/>
  <c r="AM1451" i="104"/>
  <c r="AM1452" i="104"/>
  <c r="AM1453" i="104"/>
  <c r="AM1454" i="104"/>
  <c r="AM1455" i="104"/>
  <c r="AM1456" i="104"/>
  <c r="AM1457" i="104"/>
  <c r="AM1458" i="104"/>
  <c r="AM1459" i="104"/>
  <c r="AM1460" i="104"/>
  <c r="AM1461" i="104"/>
  <c r="AM1462" i="104"/>
  <c r="AM1463" i="104"/>
  <c r="AM1464" i="104"/>
  <c r="AM1465" i="104"/>
  <c r="AM1466" i="104"/>
  <c r="AM1467" i="104"/>
  <c r="AM1468" i="104"/>
  <c r="AM1469" i="104"/>
  <c r="AM1470" i="104"/>
  <c r="AM1471" i="104"/>
  <c r="AM1472" i="104"/>
  <c r="AM1473" i="104"/>
  <c r="AM1474" i="104"/>
  <c r="AM1475" i="104"/>
  <c r="AM1476" i="104"/>
  <c r="AM1477" i="104"/>
  <c r="AM1478" i="104"/>
  <c r="AM1479" i="104"/>
  <c r="AM1480" i="104"/>
  <c r="AM1481" i="104"/>
  <c r="AM1482" i="104"/>
  <c r="AM1483" i="104"/>
  <c r="AM1484" i="104"/>
  <c r="AM1485" i="104"/>
  <c r="AM1486" i="104"/>
  <c r="AM1487" i="104"/>
  <c r="AM1488" i="104"/>
  <c r="AM1489" i="104"/>
  <c r="AM1490" i="104"/>
  <c r="AM1491" i="104"/>
  <c r="AM1492" i="104"/>
  <c r="AM1493" i="104"/>
  <c r="AM1494" i="104"/>
  <c r="AM1495" i="104"/>
  <c r="AM1496" i="104"/>
  <c r="AM1497" i="104"/>
  <c r="AM1498" i="104"/>
  <c r="AM1499" i="104"/>
  <c r="AM1500" i="104"/>
  <c r="AM1501" i="104"/>
  <c r="AM1502" i="104"/>
  <c r="AM1503" i="104"/>
  <c r="AM1504" i="104"/>
  <c r="AM1505" i="104"/>
  <c r="AM1506" i="104"/>
  <c r="AM1507" i="104"/>
  <c r="AM1508" i="104"/>
  <c r="AM1509" i="104"/>
  <c r="AM1510" i="104"/>
  <c r="AM1511" i="104"/>
  <c r="AM1512" i="104"/>
  <c r="AM1513" i="104"/>
  <c r="AM1514" i="104"/>
  <c r="AM1515" i="104"/>
  <c r="AM1516" i="104"/>
  <c r="AM1517" i="104"/>
  <c r="AM1518" i="104"/>
  <c r="AM1519" i="104"/>
  <c r="AM1520" i="104"/>
  <c r="AM1521" i="104"/>
  <c r="AM1522" i="104"/>
  <c r="AM1523" i="104"/>
  <c r="AM1524" i="104"/>
  <c r="AM1525" i="104"/>
  <c r="AM1526" i="104"/>
  <c r="AM1527" i="104"/>
  <c r="AM1528" i="104"/>
  <c r="AM1529" i="104"/>
  <c r="AM1530" i="104"/>
  <c r="AM1531" i="104"/>
  <c r="AM1532" i="104"/>
  <c r="AM1533" i="104"/>
  <c r="AM1534" i="104"/>
  <c r="AM1535" i="104"/>
  <c r="AM1536" i="104"/>
  <c r="AM1537" i="104"/>
  <c r="AM1538" i="104"/>
  <c r="AM1539" i="104"/>
  <c r="AM1540" i="104"/>
  <c r="AM1541" i="104"/>
  <c r="AM1542" i="104"/>
  <c r="AM1543" i="104"/>
  <c r="AM1544" i="104"/>
  <c r="AM1545" i="104"/>
  <c r="AM1546" i="104"/>
  <c r="AM1547" i="104"/>
  <c r="AM1548" i="104"/>
  <c r="AM1549" i="104"/>
  <c r="AM1550" i="104"/>
  <c r="AM1551" i="104"/>
  <c r="AM1552" i="104"/>
  <c r="AM1553" i="104"/>
  <c r="AM1554" i="104"/>
  <c r="AM1555" i="104"/>
  <c r="AM1556" i="104"/>
  <c r="AM1557" i="104"/>
  <c r="AM1558" i="104"/>
  <c r="AM1559" i="104"/>
  <c r="AM1560" i="104"/>
  <c r="AM1561" i="104"/>
  <c r="AM1562" i="104"/>
  <c r="AM785" i="104"/>
  <c r="AM786" i="104"/>
  <c r="AM787" i="104"/>
  <c r="AM788" i="104"/>
  <c r="AM789" i="104"/>
  <c r="AM790" i="104"/>
  <c r="AM791" i="104"/>
  <c r="AM792" i="104"/>
  <c r="AM793" i="104"/>
  <c r="AM794" i="104"/>
  <c r="AM795" i="104"/>
  <c r="AM796" i="104"/>
  <c r="AM797" i="104"/>
  <c r="AM798" i="104"/>
  <c r="AM799" i="104"/>
  <c r="AM800" i="104"/>
  <c r="AM801" i="104"/>
  <c r="AM802" i="104"/>
  <c r="AM803" i="104"/>
  <c r="AM804" i="104"/>
  <c r="AM805" i="104"/>
  <c r="AM806" i="104"/>
  <c r="AM807" i="104"/>
  <c r="AM808" i="104"/>
  <c r="AM809" i="104"/>
  <c r="AM810" i="104"/>
  <c r="AM811" i="104"/>
  <c r="AM812" i="104"/>
  <c r="AM813" i="104"/>
  <c r="AM814" i="104"/>
  <c r="AM815" i="104"/>
  <c r="AM816" i="104"/>
  <c r="AM817" i="104"/>
  <c r="AM818" i="104"/>
  <c r="AM819" i="104"/>
  <c r="AM820" i="104"/>
  <c r="AM821" i="104"/>
  <c r="AM822" i="104"/>
  <c r="AM823" i="104"/>
  <c r="AM824" i="104"/>
  <c r="AM825" i="104"/>
  <c r="AM826" i="104"/>
  <c r="AM827" i="104"/>
  <c r="AM828" i="104"/>
  <c r="AM829" i="104"/>
  <c r="AM830" i="104"/>
  <c r="AM831" i="104"/>
  <c r="AM832" i="104"/>
  <c r="AM833" i="104"/>
  <c r="AM834" i="104"/>
  <c r="AM835" i="104"/>
  <c r="AM836" i="104"/>
  <c r="AM837" i="104"/>
  <c r="AM838" i="104"/>
  <c r="AM839" i="104"/>
  <c r="AM840" i="104"/>
  <c r="AM841" i="104"/>
  <c r="AM842" i="104"/>
  <c r="AM843" i="104"/>
  <c r="AM844" i="104"/>
  <c r="AM845" i="104"/>
  <c r="AM846" i="104"/>
  <c r="AM847" i="104"/>
  <c r="AM848" i="104"/>
  <c r="AM849" i="104"/>
  <c r="AM850" i="104"/>
  <c r="AM851" i="104"/>
  <c r="AM852" i="104"/>
  <c r="AM853" i="104"/>
  <c r="AM854" i="104"/>
  <c r="AM855" i="104"/>
  <c r="AM856" i="104"/>
  <c r="AM857" i="104"/>
  <c r="AM858" i="104"/>
  <c r="AM859" i="104"/>
  <c r="AM860" i="104"/>
  <c r="AM861" i="104"/>
  <c r="AM862" i="104"/>
  <c r="AM863" i="104"/>
  <c r="AM864" i="104"/>
  <c r="AM865" i="104"/>
  <c r="AM866" i="104"/>
  <c r="AM867" i="104"/>
  <c r="AM868" i="104"/>
  <c r="AM869" i="104"/>
  <c r="AM870" i="104"/>
  <c r="AM871" i="104"/>
  <c r="AM872" i="104"/>
  <c r="AM873" i="104"/>
  <c r="AM874" i="104"/>
  <c r="AM875" i="104"/>
  <c r="AM876" i="104"/>
  <c r="AM877" i="104"/>
  <c r="AM878" i="104"/>
  <c r="AM879" i="104"/>
  <c r="AM880" i="104"/>
  <c r="AM881" i="104"/>
  <c r="AM882" i="104"/>
  <c r="AM883" i="104"/>
  <c r="AM884" i="104"/>
  <c r="AM885" i="104"/>
  <c r="AM886" i="104"/>
  <c r="AM887" i="104"/>
  <c r="AM888" i="104"/>
  <c r="AM889" i="104"/>
  <c r="AM890" i="104"/>
  <c r="AM891" i="104"/>
  <c r="AM892" i="104"/>
  <c r="AM893" i="104"/>
  <c r="AM894" i="104"/>
  <c r="AM895" i="104"/>
  <c r="AM896" i="104"/>
  <c r="AM897" i="104"/>
  <c r="AM898" i="104"/>
  <c r="AM899" i="104"/>
  <c r="AM900" i="104"/>
  <c r="AM901" i="104"/>
  <c r="AM902" i="104"/>
  <c r="AM903" i="104"/>
  <c r="AM904" i="104"/>
  <c r="AM905" i="104"/>
  <c r="AM906" i="104"/>
  <c r="AM907" i="104"/>
  <c r="AM908" i="104"/>
  <c r="AM909" i="104"/>
  <c r="AM910" i="104"/>
  <c r="AM911" i="104"/>
  <c r="AM912" i="104"/>
  <c r="AM913" i="104"/>
  <c r="AM914" i="104"/>
  <c r="AM915" i="104"/>
  <c r="AM916" i="104"/>
  <c r="AM917" i="104"/>
  <c r="AM918" i="104"/>
  <c r="AM919" i="104"/>
  <c r="AM920" i="104"/>
  <c r="AM921" i="104"/>
  <c r="AM922" i="104"/>
  <c r="AM923" i="104"/>
  <c r="AM924" i="104"/>
  <c r="AM925" i="104"/>
  <c r="AM926" i="104"/>
  <c r="AM927" i="104"/>
  <c r="AM928" i="104"/>
  <c r="AM929" i="104"/>
  <c r="AM930" i="104"/>
  <c r="AM931" i="104"/>
  <c r="AM932" i="104"/>
  <c r="AM933" i="104"/>
  <c r="AM934" i="104"/>
  <c r="AM935" i="104"/>
  <c r="AM936" i="104"/>
  <c r="AM937" i="104"/>
  <c r="AM938" i="104"/>
  <c r="AM939" i="104"/>
  <c r="AM940" i="104"/>
  <c r="AM941" i="104"/>
  <c r="AM942" i="104"/>
  <c r="AM943" i="104"/>
  <c r="AM944" i="104"/>
  <c r="AM945" i="104"/>
  <c r="AM946" i="104"/>
  <c r="AM947" i="104"/>
  <c r="AM948" i="104"/>
  <c r="AM949" i="104"/>
  <c r="AM950" i="104"/>
  <c r="AM951" i="104"/>
  <c r="AM952" i="104"/>
  <c r="AM953" i="104"/>
  <c r="AM954" i="104"/>
  <c r="AM955" i="104"/>
  <c r="AM956" i="104"/>
  <c r="AM957" i="104"/>
  <c r="AM958" i="104"/>
  <c r="AM959" i="104"/>
  <c r="AM960" i="104"/>
  <c r="AM961" i="104"/>
  <c r="AM962" i="104"/>
  <c r="AM963" i="104"/>
  <c r="AM964" i="104"/>
  <c r="AM965" i="104"/>
  <c r="AM966" i="104"/>
  <c r="AM967" i="104"/>
  <c r="AM968" i="104"/>
  <c r="AM969" i="104"/>
  <c r="AM970" i="104"/>
  <c r="AM971" i="104"/>
  <c r="AM972" i="104"/>
  <c r="AM973" i="104"/>
  <c r="AM974" i="104"/>
  <c r="AM975" i="104"/>
  <c r="AM976" i="104"/>
  <c r="AM977" i="104"/>
  <c r="AM978" i="104"/>
  <c r="AM979" i="104"/>
  <c r="AM980" i="104"/>
  <c r="AM981" i="104"/>
  <c r="AM982" i="104"/>
  <c r="AM983" i="104"/>
  <c r="AM984" i="104"/>
  <c r="AM985" i="104"/>
  <c r="AM986" i="104"/>
  <c r="AM987" i="104"/>
  <c r="AM988" i="104"/>
  <c r="AM989" i="104"/>
  <c r="AM990" i="104"/>
  <c r="AM991" i="104"/>
  <c r="AM992" i="104"/>
  <c r="AM993" i="104"/>
  <c r="AM994" i="104"/>
  <c r="AM995" i="104"/>
  <c r="AM996" i="104"/>
  <c r="AM997" i="104"/>
  <c r="AM998" i="104"/>
  <c r="AM999" i="104"/>
  <c r="AM1000" i="104"/>
  <c r="AM1001" i="104"/>
  <c r="AM1002" i="104"/>
  <c r="AM1003" i="104"/>
  <c r="AM1004" i="104"/>
  <c r="AM1005" i="104"/>
  <c r="AM1006" i="104"/>
  <c r="AM1007" i="104"/>
  <c r="AM1008" i="104"/>
  <c r="AM1009" i="104"/>
  <c r="AM1010" i="104"/>
  <c r="AM1011" i="104"/>
  <c r="AM1012" i="104"/>
  <c r="AM1013" i="104"/>
  <c r="AM1014" i="104"/>
  <c r="AM1015" i="104"/>
  <c r="AM1016" i="104"/>
  <c r="AM1017" i="104"/>
  <c r="AM1018" i="104"/>
  <c r="AM1019" i="104"/>
  <c r="AM1020" i="104"/>
  <c r="AM1021" i="104"/>
  <c r="AM1022" i="104"/>
  <c r="AM1023" i="104"/>
  <c r="AM1024" i="104"/>
  <c r="AM1025" i="104"/>
  <c r="AM1026" i="104"/>
  <c r="AM1027" i="104"/>
  <c r="AM1028" i="104"/>
  <c r="AM1029" i="104"/>
  <c r="AM1030" i="104"/>
  <c r="AM1031" i="104"/>
  <c r="AM1032" i="104"/>
  <c r="AM1033" i="104"/>
  <c r="AM1034" i="104"/>
  <c r="AM1035" i="104"/>
  <c r="AM1036" i="104"/>
  <c r="AM1037" i="104"/>
  <c r="AM1038" i="104"/>
  <c r="AM1039" i="104"/>
  <c r="AM1040" i="104"/>
  <c r="AM1041" i="104"/>
  <c r="AM1042" i="104"/>
  <c r="AM1043" i="104"/>
  <c r="AM1044" i="104"/>
  <c r="AM1045" i="104"/>
  <c r="AM1046" i="104"/>
  <c r="AM1047" i="104"/>
  <c r="AM1048" i="104"/>
  <c r="AM1049" i="104"/>
  <c r="AM1050" i="104"/>
  <c r="AM1051" i="104"/>
  <c r="AM1052" i="104"/>
  <c r="AM1053" i="104"/>
  <c r="AM1054" i="104"/>
  <c r="AM1055" i="104"/>
  <c r="AM1056" i="104"/>
  <c r="AM1057" i="104"/>
  <c r="AM1058" i="104"/>
  <c r="AM1059" i="104"/>
  <c r="AM1060" i="104"/>
  <c r="AM1061" i="104"/>
  <c r="AM1062" i="104"/>
  <c r="AM1063" i="104"/>
  <c r="AM1064" i="104"/>
  <c r="AM1065" i="104"/>
  <c r="AM1066" i="104"/>
  <c r="AM1067" i="104"/>
  <c r="AM1068" i="104"/>
  <c r="AM1069" i="104"/>
  <c r="AM1070" i="104"/>
  <c r="AM1071" i="104"/>
  <c r="AM1072" i="104"/>
  <c r="AM1073" i="104"/>
  <c r="AM1074" i="104"/>
  <c r="AM1075" i="104"/>
  <c r="AM1076" i="104"/>
  <c r="AM1077" i="104"/>
  <c r="AM1078" i="104"/>
  <c r="AM1079" i="104"/>
  <c r="AM1080" i="104"/>
  <c r="AM1081" i="104"/>
  <c r="AM1082" i="104"/>
  <c r="AM1083" i="104"/>
  <c r="AM1084" i="104"/>
  <c r="AM1085" i="104"/>
  <c r="AM1086" i="104"/>
  <c r="AM1087" i="104"/>
  <c r="AM1088" i="104"/>
  <c r="AM1089" i="104"/>
  <c r="AM1090" i="104"/>
  <c r="AM1091" i="104"/>
  <c r="AM1092" i="104"/>
  <c r="AM1093" i="104"/>
  <c r="AM1094" i="104"/>
  <c r="AM1095" i="104"/>
  <c r="AM1096" i="104"/>
  <c r="AM1097" i="104"/>
  <c r="AM1098" i="104"/>
  <c r="AM1099" i="104"/>
  <c r="AM1100" i="104"/>
  <c r="AM1101" i="104"/>
  <c r="AM1102" i="104"/>
  <c r="AM1103" i="104"/>
  <c r="AM1104" i="104"/>
  <c r="AM1105" i="104"/>
  <c r="AM1106" i="104"/>
  <c r="AM1107" i="104"/>
  <c r="AM1108" i="104"/>
  <c r="AM1109" i="104"/>
  <c r="AM1110" i="104"/>
  <c r="AM1111" i="104"/>
  <c r="AM1112" i="104"/>
  <c r="AM1113" i="104"/>
  <c r="AM1114" i="104"/>
  <c r="AM1115" i="104"/>
  <c r="AM1116" i="104"/>
  <c r="AM1117" i="104"/>
  <c r="AM1118" i="104"/>
  <c r="AM1119" i="104"/>
  <c r="AM1120" i="104"/>
  <c r="AM1121" i="104"/>
  <c r="AM1122" i="104"/>
  <c r="AM1123" i="104"/>
  <c r="AM1124" i="104"/>
  <c r="AM1125" i="104"/>
  <c r="AM1126" i="104"/>
  <c r="AM1127" i="104"/>
  <c r="AM1128" i="104"/>
  <c r="AM1129" i="104"/>
  <c r="AM1130" i="104"/>
  <c r="AM1131" i="104"/>
  <c r="AM1132" i="104"/>
  <c r="AM1133" i="104"/>
  <c r="AM1134" i="104"/>
  <c r="AM1135" i="104"/>
  <c r="AM1136" i="104"/>
  <c r="AM1137" i="104"/>
  <c r="AM1138" i="104"/>
  <c r="AM1139" i="104"/>
  <c r="AM1140" i="104"/>
  <c r="AM1141" i="104"/>
  <c r="AM1142" i="104"/>
  <c r="AM1143" i="104"/>
  <c r="AM1144" i="104"/>
  <c r="AM1145" i="104"/>
  <c r="AM1146" i="104"/>
  <c r="AM1147" i="104"/>
  <c r="AM1148" i="104"/>
  <c r="AM1149" i="104"/>
  <c r="AM1150" i="104"/>
  <c r="AM1151" i="104"/>
  <c r="AM1152" i="104"/>
  <c r="AM1153" i="104"/>
  <c r="AM1154" i="104"/>
  <c r="AM1155" i="104"/>
  <c r="AM1156" i="104"/>
  <c r="AM1157" i="104"/>
  <c r="AM1158" i="104"/>
  <c r="AM1159" i="104"/>
  <c r="AM1160" i="104"/>
  <c r="AM1161" i="104"/>
  <c r="AM1162" i="104"/>
  <c r="AM1163" i="104"/>
  <c r="AM1164" i="104"/>
  <c r="AM1165" i="104"/>
  <c r="AM1166" i="104"/>
  <c r="AM1167" i="104"/>
  <c r="AM1168" i="104"/>
  <c r="AM1169" i="104"/>
  <c r="AM1170" i="104"/>
  <c r="AM1171" i="104"/>
  <c r="AM1172" i="104"/>
  <c r="AM395" i="104"/>
  <c r="AM396" i="104"/>
  <c r="AM397" i="104"/>
  <c r="AM398" i="104"/>
  <c r="AM399" i="104"/>
  <c r="AM400" i="104"/>
  <c r="AM401" i="104"/>
  <c r="AM402" i="104"/>
  <c r="AM403" i="104"/>
  <c r="AM404" i="104"/>
  <c r="AM405" i="104"/>
  <c r="AM406" i="104"/>
  <c r="AM407" i="104"/>
  <c r="AM408" i="104"/>
  <c r="AM409" i="104"/>
  <c r="AM410" i="104"/>
  <c r="AM411" i="104"/>
  <c r="AM412" i="104"/>
  <c r="AM413" i="104"/>
  <c r="AM414" i="104"/>
  <c r="AM415" i="104"/>
  <c r="AM416" i="104"/>
  <c r="AM417" i="104"/>
  <c r="AM418" i="104"/>
  <c r="AM419" i="104"/>
  <c r="AM420" i="104"/>
  <c r="AM421" i="104"/>
  <c r="AM422" i="104"/>
  <c r="AM423" i="104"/>
  <c r="AM424" i="104"/>
  <c r="AM425" i="104"/>
  <c r="AM426" i="104"/>
  <c r="AM427" i="104"/>
  <c r="AM428" i="104"/>
  <c r="AM429" i="104"/>
  <c r="AM430" i="104"/>
  <c r="AM431" i="104"/>
  <c r="AM432" i="104"/>
  <c r="AM433" i="104"/>
  <c r="AM434" i="104"/>
  <c r="AM435" i="104"/>
  <c r="AM436" i="104"/>
  <c r="AM437" i="104"/>
  <c r="AM438" i="104"/>
  <c r="AM439" i="104"/>
  <c r="AM440" i="104"/>
  <c r="AM441" i="104"/>
  <c r="AM442" i="104"/>
  <c r="AM443" i="104"/>
  <c r="AM444" i="104"/>
  <c r="AM445" i="104"/>
  <c r="AM446" i="104"/>
  <c r="AM447" i="104"/>
  <c r="AM448" i="104"/>
  <c r="AM449" i="104"/>
  <c r="AM450" i="104"/>
  <c r="AM451" i="104"/>
  <c r="AM452" i="104"/>
  <c r="AM453" i="104"/>
  <c r="AM454" i="104"/>
  <c r="AM455" i="104"/>
  <c r="AM456" i="104"/>
  <c r="AM457" i="104"/>
  <c r="AM458" i="104"/>
  <c r="AM459" i="104"/>
  <c r="AM460" i="104"/>
  <c r="AM461" i="104"/>
  <c r="AM462" i="104"/>
  <c r="AM463" i="104"/>
  <c r="AM464" i="104"/>
  <c r="AM465" i="104"/>
  <c r="AM466" i="104"/>
  <c r="AM467" i="104"/>
  <c r="AM468" i="104"/>
  <c r="AM469" i="104"/>
  <c r="AM470" i="104"/>
  <c r="AM471" i="104"/>
  <c r="AM472" i="104"/>
  <c r="AM473" i="104"/>
  <c r="AM474" i="104"/>
  <c r="AM475" i="104"/>
  <c r="AM476" i="104"/>
  <c r="AM477" i="104"/>
  <c r="AM478" i="104"/>
  <c r="AM479" i="104"/>
  <c r="AM480" i="104"/>
  <c r="AM481" i="104"/>
  <c r="AM482" i="104"/>
  <c r="AM483" i="104"/>
  <c r="AM484" i="104"/>
  <c r="AM485" i="104"/>
  <c r="AM486" i="104"/>
  <c r="AM487" i="104"/>
  <c r="AM488" i="104"/>
  <c r="AM489" i="104"/>
  <c r="AM490" i="104"/>
  <c r="AM491" i="104"/>
  <c r="AM492" i="104"/>
  <c r="AM493" i="104"/>
  <c r="AM494" i="104"/>
  <c r="AM495" i="104"/>
  <c r="AM496" i="104"/>
  <c r="AM497" i="104"/>
  <c r="AM498" i="104"/>
  <c r="AM499" i="104"/>
  <c r="AM500" i="104"/>
  <c r="AM501" i="104"/>
  <c r="AM502" i="104"/>
  <c r="AM503" i="104"/>
  <c r="AM504" i="104"/>
  <c r="AM505" i="104"/>
  <c r="AM506" i="104"/>
  <c r="AM507" i="104"/>
  <c r="AM508" i="104"/>
  <c r="AM509" i="104"/>
  <c r="AM510" i="104"/>
  <c r="AM511" i="104"/>
  <c r="AM512" i="104"/>
  <c r="AM513" i="104"/>
  <c r="AM514" i="104"/>
  <c r="AM515" i="104"/>
  <c r="AM516" i="104"/>
  <c r="AM517" i="104"/>
  <c r="AM518" i="104"/>
  <c r="AM519" i="104"/>
  <c r="AM520" i="104"/>
  <c r="AM521" i="104"/>
  <c r="AM522" i="104"/>
  <c r="AM523" i="104"/>
  <c r="AM524" i="104"/>
  <c r="AM525" i="104"/>
  <c r="AM526" i="104"/>
  <c r="AM527" i="104"/>
  <c r="AM528" i="104"/>
  <c r="AM529" i="104"/>
  <c r="AM530" i="104"/>
  <c r="AM531" i="104"/>
  <c r="AM532" i="104"/>
  <c r="AM533" i="104"/>
  <c r="AM534" i="104"/>
  <c r="AM535" i="104"/>
  <c r="AM536" i="104"/>
  <c r="AM537" i="104"/>
  <c r="AM538" i="104"/>
  <c r="AM539" i="104"/>
  <c r="AM540" i="104"/>
  <c r="AM541" i="104"/>
  <c r="AM542" i="104"/>
  <c r="AM543" i="104"/>
  <c r="AM544" i="104"/>
  <c r="AM545" i="104"/>
  <c r="AM546" i="104"/>
  <c r="AM547" i="104"/>
  <c r="AM548" i="104"/>
  <c r="AM549" i="104"/>
  <c r="AM550" i="104"/>
  <c r="AM551" i="104"/>
  <c r="AM552" i="104"/>
  <c r="AM553" i="104"/>
  <c r="AM554" i="104"/>
  <c r="AM555" i="104"/>
  <c r="AM556" i="104"/>
  <c r="AM557" i="104"/>
  <c r="AM558" i="104"/>
  <c r="AM559" i="104"/>
  <c r="AM560" i="104"/>
  <c r="AM561" i="104"/>
  <c r="AM562" i="104"/>
  <c r="AM563" i="104"/>
  <c r="AM564" i="104"/>
  <c r="AM565" i="104"/>
  <c r="AM566" i="104"/>
  <c r="AM567" i="104"/>
  <c r="AM568" i="104"/>
  <c r="AM569" i="104"/>
  <c r="AM570" i="104"/>
  <c r="AM571" i="104"/>
  <c r="AM572" i="104"/>
  <c r="AM573" i="104"/>
  <c r="AM574" i="104"/>
  <c r="AM575" i="104"/>
  <c r="AM576" i="104"/>
  <c r="AM577" i="104"/>
  <c r="AM578" i="104"/>
  <c r="AM579" i="104"/>
  <c r="AM580" i="104"/>
  <c r="AM581" i="104"/>
  <c r="AM582" i="104"/>
  <c r="AM583" i="104"/>
  <c r="AM584" i="104"/>
  <c r="AM585" i="104"/>
  <c r="AM586" i="104"/>
  <c r="AM587" i="104"/>
  <c r="AM588" i="104"/>
  <c r="AM589" i="104"/>
  <c r="AM590" i="104"/>
  <c r="AM591" i="104"/>
  <c r="AM592" i="104"/>
  <c r="AM593" i="104"/>
  <c r="AM594" i="104"/>
  <c r="AM595" i="104"/>
  <c r="AM596" i="104"/>
  <c r="AM597" i="104"/>
  <c r="AM598" i="104"/>
  <c r="AM599" i="104"/>
  <c r="AM600" i="104"/>
  <c r="AM601" i="104"/>
  <c r="AM602" i="104"/>
  <c r="AM603" i="104"/>
  <c r="AM604" i="104"/>
  <c r="AM605" i="104"/>
  <c r="AM606" i="104"/>
  <c r="AM607" i="104"/>
  <c r="AM608" i="104"/>
  <c r="AM609" i="104"/>
  <c r="AM610" i="104"/>
  <c r="AM611" i="104"/>
  <c r="AM612" i="104"/>
  <c r="AM613" i="104"/>
  <c r="AM614" i="104"/>
  <c r="AM615" i="104"/>
  <c r="AM616" i="104"/>
  <c r="AM617" i="104"/>
  <c r="AM618" i="104"/>
  <c r="AM619" i="104"/>
  <c r="AM620" i="104"/>
  <c r="AM621" i="104"/>
  <c r="AM622" i="104"/>
  <c r="AM623" i="104"/>
  <c r="AM624" i="104"/>
  <c r="AM625" i="104"/>
  <c r="AM626" i="104"/>
  <c r="AM627" i="104"/>
  <c r="AM628" i="104"/>
  <c r="AM629" i="104"/>
  <c r="AM630" i="104"/>
  <c r="AM631" i="104"/>
  <c r="AM632" i="104"/>
  <c r="AM633" i="104"/>
  <c r="AM634" i="104"/>
  <c r="AM635" i="104"/>
  <c r="AM636" i="104"/>
  <c r="AM637" i="104"/>
  <c r="AM638" i="104"/>
  <c r="AM639" i="104"/>
  <c r="AM640" i="104"/>
  <c r="AM641" i="104"/>
  <c r="AM642" i="104"/>
  <c r="AM643" i="104"/>
  <c r="AM644" i="104"/>
  <c r="AM645" i="104"/>
  <c r="AM646" i="104"/>
  <c r="AM647" i="104"/>
  <c r="AM648" i="104"/>
  <c r="AM649" i="104"/>
  <c r="AM650" i="104"/>
  <c r="AM651" i="104"/>
  <c r="AM652" i="104"/>
  <c r="AM653" i="104"/>
  <c r="AM654" i="104"/>
  <c r="AM655" i="104"/>
  <c r="AM656" i="104"/>
  <c r="AM657" i="104"/>
  <c r="AM658" i="104"/>
  <c r="AM659" i="104"/>
  <c r="AM660" i="104"/>
  <c r="AM661" i="104"/>
  <c r="AM662" i="104"/>
  <c r="AM663" i="104"/>
  <c r="AM664" i="104"/>
  <c r="AM665" i="104"/>
  <c r="AM666" i="104"/>
  <c r="AM667" i="104"/>
  <c r="AM668" i="104"/>
  <c r="AM669" i="104"/>
  <c r="AM670" i="104"/>
  <c r="AM671" i="104"/>
  <c r="AM672" i="104"/>
  <c r="AM673" i="104"/>
  <c r="AM674" i="104"/>
  <c r="AM675" i="104"/>
  <c r="AM676" i="104"/>
  <c r="AM677" i="104"/>
  <c r="AM678" i="104"/>
  <c r="AM679" i="104"/>
  <c r="AM680" i="104"/>
  <c r="AM681" i="104"/>
  <c r="AM682" i="104"/>
  <c r="AM683" i="104"/>
  <c r="AM684" i="104"/>
  <c r="AM685" i="104"/>
  <c r="AM686" i="104"/>
  <c r="AM687" i="104"/>
  <c r="AM688" i="104"/>
  <c r="AM689" i="104"/>
  <c r="AM690" i="104"/>
  <c r="AM691" i="104"/>
  <c r="AM692" i="104"/>
  <c r="AM693" i="104"/>
  <c r="AM694" i="104"/>
  <c r="AM695" i="104"/>
  <c r="AM696" i="104"/>
  <c r="AM697" i="104"/>
  <c r="AM698" i="104"/>
  <c r="AM699" i="104"/>
  <c r="AM700" i="104"/>
  <c r="AM701" i="104"/>
  <c r="AM702" i="104"/>
  <c r="AM703" i="104"/>
  <c r="AM704" i="104"/>
  <c r="AM705" i="104"/>
  <c r="AM706" i="104"/>
  <c r="AM707" i="104"/>
  <c r="AM708" i="104"/>
  <c r="AM709" i="104"/>
  <c r="AM710" i="104"/>
  <c r="AM711" i="104"/>
  <c r="AM712" i="104"/>
  <c r="AM713" i="104"/>
  <c r="AM714" i="104"/>
  <c r="AM715" i="104"/>
  <c r="AM716" i="104"/>
  <c r="AM717" i="104"/>
  <c r="AM718" i="104"/>
  <c r="AM719" i="104"/>
  <c r="AM720" i="104"/>
  <c r="AM721" i="104"/>
  <c r="AM722" i="104"/>
  <c r="AM723" i="104"/>
  <c r="AM724" i="104"/>
  <c r="AM725" i="104"/>
  <c r="AM726" i="104"/>
  <c r="AM727" i="104"/>
  <c r="AM728" i="104"/>
  <c r="AM729" i="104"/>
  <c r="AM730" i="104"/>
  <c r="AM731" i="104"/>
  <c r="AM732" i="104"/>
  <c r="AM733" i="104"/>
  <c r="AM734" i="104"/>
  <c r="AM735" i="104"/>
  <c r="AM736" i="104"/>
  <c r="AM737" i="104"/>
  <c r="AM738" i="104"/>
  <c r="AM739" i="104"/>
  <c r="AM740" i="104"/>
  <c r="AM741" i="104"/>
  <c r="AM742" i="104"/>
  <c r="AM743" i="104"/>
  <c r="AM744" i="104"/>
  <c r="AM745" i="104"/>
  <c r="AM746" i="104"/>
  <c r="AM747" i="104"/>
  <c r="AM748" i="104"/>
  <c r="AM749" i="104"/>
  <c r="AM750" i="104"/>
  <c r="AM751" i="104"/>
  <c r="AM752" i="104"/>
  <c r="AM753" i="104"/>
  <c r="AM754" i="104"/>
  <c r="AM755" i="104"/>
  <c r="AM756" i="104"/>
  <c r="AM757" i="104"/>
  <c r="AM758" i="104"/>
  <c r="AM759" i="104"/>
  <c r="AM760" i="104"/>
  <c r="AM761" i="104"/>
  <c r="AM762" i="104"/>
  <c r="AM763" i="104"/>
  <c r="AM764" i="104"/>
  <c r="AM765" i="104"/>
  <c r="AM766" i="104"/>
  <c r="AM767" i="104"/>
  <c r="AM768" i="104"/>
  <c r="AM769" i="104"/>
  <c r="AM770" i="104"/>
  <c r="AM771" i="104"/>
  <c r="AM772" i="104"/>
  <c r="AM773" i="104"/>
  <c r="AM774" i="104"/>
  <c r="AM775" i="104"/>
  <c r="AM776" i="104"/>
  <c r="AM777" i="104"/>
  <c r="AM778" i="104"/>
  <c r="AM779" i="104"/>
  <c r="AM780" i="104"/>
  <c r="AM781" i="104"/>
  <c r="AM782" i="104"/>
  <c r="C2" i="100" l="1"/>
  <c r="D2" i="100"/>
  <c r="E2" i="100"/>
  <c r="F2" i="100"/>
  <c r="G2" i="100"/>
  <c r="H2" i="100"/>
  <c r="I2" i="100"/>
  <c r="J2" i="100"/>
  <c r="K2" i="100"/>
  <c r="L2" i="100"/>
  <c r="M2" i="100"/>
  <c r="N2" i="100"/>
  <c r="B2" i="100"/>
  <c r="Y34" i="96"/>
  <c r="AL34" i="96" s="1"/>
  <c r="M64" i="97"/>
  <c r="Y34" i="97"/>
  <c r="Y4" i="97"/>
  <c r="Y4" i="96"/>
  <c r="AL4" i="96" s="1"/>
  <c r="F8" i="98"/>
  <c r="AL35" i="96"/>
  <c r="AL37" i="96"/>
  <c r="AI39" i="96"/>
  <c r="AL39" i="96"/>
  <c r="AL41" i="96"/>
  <c r="AG43" i="96"/>
  <c r="AL43" i="96"/>
  <c r="AL46" i="96"/>
  <c r="AL48" i="96"/>
  <c r="AL50" i="96"/>
  <c r="AL53" i="96"/>
  <c r="AL55" i="96"/>
  <c r="AL57" i="96"/>
  <c r="AL5" i="96"/>
  <c r="AL7" i="96"/>
  <c r="AL9" i="96"/>
  <c r="AL11" i="96"/>
  <c r="AL13" i="96"/>
  <c r="AL16" i="96"/>
  <c r="AL18" i="96"/>
  <c r="AL20" i="96"/>
  <c r="AL23" i="96"/>
  <c r="AL25" i="96"/>
  <c r="AL27" i="96"/>
  <c r="I95" i="96"/>
  <c r="J95" i="96"/>
  <c r="K95" i="96"/>
  <c r="L95" i="96"/>
  <c r="M95" i="96"/>
  <c r="H95" i="96"/>
  <c r="H94" i="96"/>
  <c r="I94" i="96"/>
  <c r="J94" i="96"/>
  <c r="K94" i="96"/>
  <c r="L94" i="96"/>
  <c r="AL1175" i="104"/>
  <c r="AL1176" i="104"/>
  <c r="AL1177" i="104"/>
  <c r="AL1178" i="104"/>
  <c r="AL1179" i="104"/>
  <c r="AL1180" i="104"/>
  <c r="AL1181" i="104"/>
  <c r="AL1182" i="104"/>
  <c r="AL1183" i="104"/>
  <c r="AL1184" i="104"/>
  <c r="AL1185" i="104"/>
  <c r="AL1186" i="104"/>
  <c r="AL1187" i="104"/>
  <c r="AL1188" i="104"/>
  <c r="AL1189" i="104"/>
  <c r="AL1190" i="104"/>
  <c r="AL1191" i="104"/>
  <c r="AL1192" i="104"/>
  <c r="AL1193" i="104"/>
  <c r="AL1194" i="104"/>
  <c r="AL1195" i="104"/>
  <c r="AL1196" i="104"/>
  <c r="AL1197" i="104"/>
  <c r="AL1198" i="104"/>
  <c r="AL1199" i="104"/>
  <c r="AL1200" i="104"/>
  <c r="AL1201" i="104"/>
  <c r="AL1202" i="104"/>
  <c r="AL1203" i="104"/>
  <c r="AL1204" i="104"/>
  <c r="AL1205" i="104"/>
  <c r="AL1206" i="104"/>
  <c r="AL1207" i="104"/>
  <c r="AL1208" i="104"/>
  <c r="AL1209" i="104"/>
  <c r="AL1210" i="104"/>
  <c r="AL1211" i="104"/>
  <c r="AL1212" i="104"/>
  <c r="AL1213" i="104"/>
  <c r="AL1214" i="104"/>
  <c r="AL1215" i="104"/>
  <c r="AL1216" i="104"/>
  <c r="AL1217" i="104"/>
  <c r="AL1218" i="104"/>
  <c r="AL1219" i="104"/>
  <c r="AL1220" i="104"/>
  <c r="AL1221" i="104"/>
  <c r="AL1222" i="104"/>
  <c r="AL1223" i="104"/>
  <c r="AL1224" i="104"/>
  <c r="AL1225" i="104"/>
  <c r="AL1226" i="104"/>
  <c r="AL1227" i="104"/>
  <c r="AL1228" i="104"/>
  <c r="AL1229" i="104"/>
  <c r="AL1230" i="104"/>
  <c r="AL1231" i="104"/>
  <c r="AL1232" i="104"/>
  <c r="AL1233" i="104"/>
  <c r="AL1234" i="104"/>
  <c r="AL1235" i="104"/>
  <c r="AL1236" i="104"/>
  <c r="AL1237" i="104"/>
  <c r="AL1238" i="104"/>
  <c r="AL1239" i="104"/>
  <c r="AL1240" i="104"/>
  <c r="AL1241" i="104"/>
  <c r="AL1242" i="104"/>
  <c r="AL1243" i="104"/>
  <c r="AL1244" i="104"/>
  <c r="AL1245" i="104"/>
  <c r="AL1246" i="104"/>
  <c r="AL1247" i="104"/>
  <c r="AL1248" i="104"/>
  <c r="AL1249" i="104"/>
  <c r="AL1250" i="104"/>
  <c r="AL1251" i="104"/>
  <c r="AL1252" i="104"/>
  <c r="AL1253" i="104"/>
  <c r="AL1254" i="104"/>
  <c r="AL1255" i="104"/>
  <c r="AL1256" i="104"/>
  <c r="AL1257" i="104"/>
  <c r="AL1258" i="104"/>
  <c r="AL1259" i="104"/>
  <c r="AL1260" i="104"/>
  <c r="AL1261" i="104"/>
  <c r="AL1262" i="104"/>
  <c r="AL1263" i="104"/>
  <c r="AL1264" i="104"/>
  <c r="AL1265" i="104"/>
  <c r="AL1266" i="104"/>
  <c r="AL1267" i="104"/>
  <c r="AL1268" i="104"/>
  <c r="AL1269" i="104"/>
  <c r="AL1270" i="104"/>
  <c r="AL1271" i="104"/>
  <c r="AL1272" i="104"/>
  <c r="AL1273" i="104"/>
  <c r="AL1274" i="104"/>
  <c r="AL1275" i="104"/>
  <c r="AL1276" i="104"/>
  <c r="AL1277" i="104"/>
  <c r="AL1278" i="104"/>
  <c r="AL1279" i="104"/>
  <c r="AL1280" i="104"/>
  <c r="AL1281" i="104"/>
  <c r="AL1282" i="104"/>
  <c r="AL1283" i="104"/>
  <c r="AL1284" i="104"/>
  <c r="AL1285" i="104"/>
  <c r="AL1286" i="104"/>
  <c r="AL1287" i="104"/>
  <c r="AL1288" i="104"/>
  <c r="AL1289" i="104"/>
  <c r="AL1290" i="104"/>
  <c r="AL1291" i="104"/>
  <c r="AL1292" i="104"/>
  <c r="AL1293" i="104"/>
  <c r="AL1294" i="104"/>
  <c r="AL1295" i="104"/>
  <c r="AL1296" i="104"/>
  <c r="AL1297" i="104"/>
  <c r="AL1298" i="104"/>
  <c r="AL1299" i="104"/>
  <c r="AL1300" i="104"/>
  <c r="AL1301" i="104"/>
  <c r="AL1302" i="104"/>
  <c r="AL1303" i="104"/>
  <c r="AL1304" i="104"/>
  <c r="AL1305" i="104"/>
  <c r="AL1306" i="104"/>
  <c r="AL1307" i="104"/>
  <c r="AL1308" i="104"/>
  <c r="AL1309" i="104"/>
  <c r="AL1310" i="104"/>
  <c r="AL1311" i="104"/>
  <c r="AL1312" i="104"/>
  <c r="AL1313" i="104"/>
  <c r="AL1314" i="104"/>
  <c r="AL1315" i="104"/>
  <c r="AL1316" i="104"/>
  <c r="AL1317" i="104"/>
  <c r="AL1318" i="104"/>
  <c r="AL1319" i="104"/>
  <c r="AL1320" i="104"/>
  <c r="AL1321" i="104"/>
  <c r="AL1322" i="104"/>
  <c r="AL1323" i="104"/>
  <c r="AL1324" i="104"/>
  <c r="AL1325" i="104"/>
  <c r="AL1326" i="104"/>
  <c r="AL1327" i="104"/>
  <c r="AL1328" i="104"/>
  <c r="AL1329" i="104"/>
  <c r="AL1330" i="104"/>
  <c r="AL1331" i="104"/>
  <c r="AL1332" i="104"/>
  <c r="AL1333" i="104"/>
  <c r="AL1334" i="104"/>
  <c r="AL1335" i="104"/>
  <c r="AL1336" i="104"/>
  <c r="AL1337" i="104"/>
  <c r="AL1338" i="104"/>
  <c r="AL1339" i="104"/>
  <c r="AL1340" i="104"/>
  <c r="AL1341" i="104"/>
  <c r="AL1342" i="104"/>
  <c r="AL1343" i="104"/>
  <c r="AL1344" i="104"/>
  <c r="AL1345" i="104"/>
  <c r="AL1346" i="104"/>
  <c r="AL1347" i="104"/>
  <c r="AL1348" i="104"/>
  <c r="AL1349" i="104"/>
  <c r="AL1350" i="104"/>
  <c r="AL1351" i="104"/>
  <c r="AL1352" i="104"/>
  <c r="AL1353" i="104"/>
  <c r="AL1354" i="104"/>
  <c r="AL1355" i="104"/>
  <c r="AL1356" i="104"/>
  <c r="AL1357" i="104"/>
  <c r="AL1358" i="104"/>
  <c r="AL1359" i="104"/>
  <c r="AL1360" i="104"/>
  <c r="AL1361" i="104"/>
  <c r="AL1362" i="104"/>
  <c r="AL1363" i="104"/>
  <c r="AL1364" i="104"/>
  <c r="AL1365" i="104"/>
  <c r="AL1366" i="104"/>
  <c r="AL1367" i="104"/>
  <c r="AL1368" i="104"/>
  <c r="AL1369" i="104"/>
  <c r="AL1370" i="104"/>
  <c r="AL1371" i="104"/>
  <c r="AL1372" i="104"/>
  <c r="AL1373" i="104"/>
  <c r="AL1374" i="104"/>
  <c r="AL1375" i="104"/>
  <c r="AL1376" i="104"/>
  <c r="AL1377" i="104"/>
  <c r="AL1378" i="104"/>
  <c r="AL1379" i="104"/>
  <c r="AL1380" i="104"/>
  <c r="AL1381" i="104"/>
  <c r="AL1382" i="104"/>
  <c r="AL1383" i="104"/>
  <c r="AL1384" i="104"/>
  <c r="AL1385" i="104"/>
  <c r="AL1386" i="104"/>
  <c r="AL1387" i="104"/>
  <c r="AL1388" i="104"/>
  <c r="AL1389" i="104"/>
  <c r="AL1390" i="104"/>
  <c r="AL1391" i="104"/>
  <c r="AL1392" i="104"/>
  <c r="AL1393" i="104"/>
  <c r="AL1394" i="104"/>
  <c r="AL1395" i="104"/>
  <c r="AL1396" i="104"/>
  <c r="AL1397" i="104"/>
  <c r="AL1398" i="104"/>
  <c r="AL1399" i="104"/>
  <c r="AL1400" i="104"/>
  <c r="AL1401" i="104"/>
  <c r="AL1402" i="104"/>
  <c r="AL1403" i="104"/>
  <c r="AL1404" i="104"/>
  <c r="AL1405" i="104"/>
  <c r="AL1406" i="104"/>
  <c r="AL1407" i="104"/>
  <c r="AL1408" i="104"/>
  <c r="AL1409" i="104"/>
  <c r="AL1410" i="104"/>
  <c r="AL1411" i="104"/>
  <c r="AL1412" i="104"/>
  <c r="AL1413" i="104"/>
  <c r="AL1414" i="104"/>
  <c r="AL1415" i="104"/>
  <c r="AL1416" i="104"/>
  <c r="AL1417" i="104"/>
  <c r="AL1418" i="104"/>
  <c r="AL1419" i="104"/>
  <c r="AL1420" i="104"/>
  <c r="AL1421" i="104"/>
  <c r="AL1422" i="104"/>
  <c r="AL1423" i="104"/>
  <c r="AL1424" i="104"/>
  <c r="AL1425" i="104"/>
  <c r="AL1426" i="104"/>
  <c r="AL1427" i="104"/>
  <c r="AL1428" i="104"/>
  <c r="AL1429" i="104"/>
  <c r="AL1430" i="104"/>
  <c r="AL1431" i="104"/>
  <c r="AL1432" i="104"/>
  <c r="AL1433" i="104"/>
  <c r="AL1434" i="104"/>
  <c r="AL1435" i="104"/>
  <c r="AL1436" i="104"/>
  <c r="AL1437" i="104"/>
  <c r="AL1438" i="104"/>
  <c r="AL1439" i="104"/>
  <c r="AL1440" i="104"/>
  <c r="AL1441" i="104"/>
  <c r="AL1442" i="104"/>
  <c r="AL1443" i="104"/>
  <c r="AL1444" i="104"/>
  <c r="AL1445" i="104"/>
  <c r="AL1446" i="104"/>
  <c r="AL1447" i="104"/>
  <c r="AL1448" i="104"/>
  <c r="AL1449" i="104"/>
  <c r="AL1450" i="104"/>
  <c r="AL1451" i="104"/>
  <c r="AL1452" i="104"/>
  <c r="AL1453" i="104"/>
  <c r="AL1454" i="104"/>
  <c r="AL1455" i="104"/>
  <c r="AL1456" i="104"/>
  <c r="AL1457" i="104"/>
  <c r="AL1458" i="104"/>
  <c r="AL1459" i="104"/>
  <c r="AL1460" i="104"/>
  <c r="AL1461" i="104"/>
  <c r="AL1462" i="104"/>
  <c r="AL1463" i="104"/>
  <c r="AL1464" i="104"/>
  <c r="AL1465" i="104"/>
  <c r="AL1466" i="104"/>
  <c r="AL1467" i="104"/>
  <c r="AL1468" i="104"/>
  <c r="AL1469" i="104"/>
  <c r="AL1470" i="104"/>
  <c r="AL1471" i="104"/>
  <c r="AL1472" i="104"/>
  <c r="AL1473" i="104"/>
  <c r="AL1474" i="104"/>
  <c r="AL1475" i="104"/>
  <c r="AL1476" i="104"/>
  <c r="AL1477" i="104"/>
  <c r="AL1478" i="104"/>
  <c r="AL1479" i="104"/>
  <c r="AL1480" i="104"/>
  <c r="AL1481" i="104"/>
  <c r="AL1482" i="104"/>
  <c r="AL1483" i="104"/>
  <c r="AL1484" i="104"/>
  <c r="AL1485" i="104"/>
  <c r="AL1486" i="104"/>
  <c r="AL1487" i="104"/>
  <c r="AL1488" i="104"/>
  <c r="AL1489" i="104"/>
  <c r="AL1490" i="104"/>
  <c r="AL1491" i="104"/>
  <c r="AL1492" i="104"/>
  <c r="AL1493" i="104"/>
  <c r="AL1494" i="104"/>
  <c r="AL1495" i="104"/>
  <c r="AL1496" i="104"/>
  <c r="AL1497" i="104"/>
  <c r="AL1498" i="104"/>
  <c r="AL1499" i="104"/>
  <c r="AL1500" i="104"/>
  <c r="AL1501" i="104"/>
  <c r="AL1502" i="104"/>
  <c r="AL1503" i="104"/>
  <c r="AL1504" i="104"/>
  <c r="AL1505" i="104"/>
  <c r="AL1506" i="104"/>
  <c r="AL1507" i="104"/>
  <c r="AL1508" i="104"/>
  <c r="AL1509" i="104"/>
  <c r="AL1510" i="104"/>
  <c r="AL1511" i="104"/>
  <c r="AL1512" i="104"/>
  <c r="AL1513" i="104"/>
  <c r="AL1514" i="104"/>
  <c r="AL1515" i="104"/>
  <c r="AL1516" i="104"/>
  <c r="AL1517" i="104"/>
  <c r="AL1518" i="104"/>
  <c r="AL1519" i="104"/>
  <c r="AL1520" i="104"/>
  <c r="AL1521" i="104"/>
  <c r="AL1522" i="104"/>
  <c r="AL1523" i="104"/>
  <c r="AL1524" i="104"/>
  <c r="AL1525" i="104"/>
  <c r="AL1526" i="104"/>
  <c r="AL1527" i="104"/>
  <c r="AL1528" i="104"/>
  <c r="AL1529" i="104"/>
  <c r="AL1530" i="104"/>
  <c r="AL1531" i="104"/>
  <c r="AL1532" i="104"/>
  <c r="AL1533" i="104"/>
  <c r="AL1534" i="104"/>
  <c r="AL1535" i="104"/>
  <c r="AL1536" i="104"/>
  <c r="AL1537" i="104"/>
  <c r="AL1538" i="104"/>
  <c r="AL1539" i="104"/>
  <c r="AL1540" i="104"/>
  <c r="AL1541" i="104"/>
  <c r="AL1542" i="104"/>
  <c r="AL1543" i="104"/>
  <c r="AL1544" i="104"/>
  <c r="AL1545" i="104"/>
  <c r="AL1546" i="104"/>
  <c r="AL1547" i="104"/>
  <c r="AL1548" i="104"/>
  <c r="AL1549" i="104"/>
  <c r="AL1550" i="104"/>
  <c r="AL1551" i="104"/>
  <c r="AL1552" i="104"/>
  <c r="AL1553" i="104"/>
  <c r="AL1554" i="104"/>
  <c r="AL1555" i="104"/>
  <c r="AL1556" i="104"/>
  <c r="AL1557" i="104"/>
  <c r="AL1558" i="104"/>
  <c r="AL1559" i="104"/>
  <c r="AL1560" i="104"/>
  <c r="AL1561" i="104"/>
  <c r="AL1562" i="104"/>
  <c r="AL785" i="104"/>
  <c r="AL786" i="104"/>
  <c r="AL787" i="104"/>
  <c r="AL788" i="104"/>
  <c r="AL789" i="104"/>
  <c r="AL790" i="104"/>
  <c r="AL791" i="104"/>
  <c r="AL792" i="104"/>
  <c r="AL793" i="104"/>
  <c r="AL794" i="104"/>
  <c r="AL795" i="104"/>
  <c r="AL796" i="104"/>
  <c r="AL797" i="104"/>
  <c r="AL798" i="104"/>
  <c r="AL799" i="104"/>
  <c r="AL800" i="104"/>
  <c r="AL801" i="104"/>
  <c r="AL802" i="104"/>
  <c r="AL803" i="104"/>
  <c r="AL804" i="104"/>
  <c r="AL805" i="104"/>
  <c r="AL806" i="104"/>
  <c r="AL807" i="104"/>
  <c r="AL808" i="104"/>
  <c r="AL809" i="104"/>
  <c r="AL810" i="104"/>
  <c r="AL811" i="104"/>
  <c r="AL812" i="104"/>
  <c r="AL813" i="104"/>
  <c r="AL814" i="104"/>
  <c r="AL815" i="104"/>
  <c r="AL816" i="104"/>
  <c r="AL817" i="104"/>
  <c r="AL818" i="104"/>
  <c r="AL819" i="104"/>
  <c r="AL820" i="104"/>
  <c r="AL821" i="104"/>
  <c r="AL822" i="104"/>
  <c r="AL823" i="104"/>
  <c r="AL824" i="104"/>
  <c r="AL825" i="104"/>
  <c r="AL826" i="104"/>
  <c r="AL827" i="104"/>
  <c r="AL828" i="104"/>
  <c r="AL829" i="104"/>
  <c r="AL830" i="104"/>
  <c r="AL831" i="104"/>
  <c r="AL832" i="104"/>
  <c r="AL833" i="104"/>
  <c r="AL834" i="104"/>
  <c r="AL835" i="104"/>
  <c r="AL836" i="104"/>
  <c r="AL837" i="104"/>
  <c r="AL838" i="104"/>
  <c r="AL839" i="104"/>
  <c r="AL840" i="104"/>
  <c r="AL841" i="104"/>
  <c r="AL842" i="104"/>
  <c r="AL843" i="104"/>
  <c r="AL844" i="104"/>
  <c r="AL845" i="104"/>
  <c r="AL846" i="104"/>
  <c r="AL847" i="104"/>
  <c r="AL848" i="104"/>
  <c r="AL849" i="104"/>
  <c r="AL850" i="104"/>
  <c r="AL851" i="104"/>
  <c r="AL852" i="104"/>
  <c r="AL853" i="104"/>
  <c r="AL854" i="104"/>
  <c r="AL855" i="104"/>
  <c r="AL856" i="104"/>
  <c r="AL857" i="104"/>
  <c r="AL858" i="104"/>
  <c r="AL859" i="104"/>
  <c r="AL860" i="104"/>
  <c r="AL861" i="104"/>
  <c r="AL862" i="104"/>
  <c r="AL863" i="104"/>
  <c r="AL864" i="104"/>
  <c r="AL865" i="104"/>
  <c r="AL866" i="104"/>
  <c r="AL867" i="104"/>
  <c r="AL868" i="104"/>
  <c r="AL869" i="104"/>
  <c r="AL870" i="104"/>
  <c r="AL871" i="104"/>
  <c r="AL872" i="104"/>
  <c r="AL873" i="104"/>
  <c r="AL874" i="104"/>
  <c r="AL875" i="104"/>
  <c r="AL876" i="104"/>
  <c r="AL877" i="104"/>
  <c r="AL878" i="104"/>
  <c r="AL879" i="104"/>
  <c r="AL880" i="104"/>
  <c r="AL881" i="104"/>
  <c r="AL882" i="104"/>
  <c r="AL883" i="104"/>
  <c r="AL884" i="104"/>
  <c r="AL885" i="104"/>
  <c r="AL886" i="104"/>
  <c r="AL887" i="104"/>
  <c r="AL888" i="104"/>
  <c r="AL889" i="104"/>
  <c r="AL890" i="104"/>
  <c r="AL891" i="104"/>
  <c r="AL892" i="104"/>
  <c r="AL893" i="104"/>
  <c r="AL894" i="104"/>
  <c r="AL895" i="104"/>
  <c r="AL896" i="104"/>
  <c r="AL897" i="104"/>
  <c r="AL898" i="104"/>
  <c r="AL899" i="104"/>
  <c r="AL900" i="104"/>
  <c r="AL901" i="104"/>
  <c r="AL902" i="104"/>
  <c r="AL903" i="104"/>
  <c r="AL904" i="104"/>
  <c r="AL905" i="104"/>
  <c r="AL906" i="104"/>
  <c r="AL907" i="104"/>
  <c r="AL908" i="104"/>
  <c r="AL909" i="104"/>
  <c r="AL910" i="104"/>
  <c r="AL911" i="104"/>
  <c r="AL912" i="104"/>
  <c r="AL913" i="104"/>
  <c r="AL914" i="104"/>
  <c r="AL915" i="104"/>
  <c r="AL916" i="104"/>
  <c r="AL917" i="104"/>
  <c r="AL918" i="104"/>
  <c r="AL919" i="104"/>
  <c r="AL920" i="104"/>
  <c r="AL921" i="104"/>
  <c r="AL922" i="104"/>
  <c r="AL923" i="104"/>
  <c r="AL924" i="104"/>
  <c r="AL925" i="104"/>
  <c r="AL926" i="104"/>
  <c r="AL927" i="104"/>
  <c r="AL928" i="104"/>
  <c r="AL929" i="104"/>
  <c r="AL930" i="104"/>
  <c r="AL931" i="104"/>
  <c r="AL932" i="104"/>
  <c r="AL933" i="104"/>
  <c r="AL934" i="104"/>
  <c r="AL935" i="104"/>
  <c r="AL936" i="104"/>
  <c r="AL937" i="104"/>
  <c r="AL938" i="104"/>
  <c r="AL939" i="104"/>
  <c r="AL940" i="104"/>
  <c r="AL941" i="104"/>
  <c r="AL942" i="104"/>
  <c r="AL943" i="104"/>
  <c r="AL944" i="104"/>
  <c r="AL945" i="104"/>
  <c r="AL946" i="104"/>
  <c r="AL947" i="104"/>
  <c r="AL948" i="104"/>
  <c r="AL949" i="104"/>
  <c r="AL950" i="104"/>
  <c r="AL951" i="104"/>
  <c r="AL952" i="104"/>
  <c r="AL953" i="104"/>
  <c r="AL954" i="104"/>
  <c r="AL955" i="104"/>
  <c r="AL956" i="104"/>
  <c r="AL957" i="104"/>
  <c r="AL958" i="104"/>
  <c r="AL959" i="104"/>
  <c r="AL960" i="104"/>
  <c r="AL961" i="104"/>
  <c r="AL962" i="104"/>
  <c r="AL963" i="104"/>
  <c r="AL964" i="104"/>
  <c r="AL965" i="104"/>
  <c r="AL966" i="104"/>
  <c r="AL967" i="104"/>
  <c r="AL968" i="104"/>
  <c r="AL969" i="104"/>
  <c r="AL970" i="104"/>
  <c r="AL971" i="104"/>
  <c r="AL972" i="104"/>
  <c r="AL973" i="104"/>
  <c r="AL974" i="104"/>
  <c r="AL975" i="104"/>
  <c r="AL976" i="104"/>
  <c r="AL977" i="104"/>
  <c r="AL978" i="104"/>
  <c r="AL979" i="104"/>
  <c r="AL980" i="104"/>
  <c r="AL981" i="104"/>
  <c r="AL982" i="104"/>
  <c r="AL983" i="104"/>
  <c r="AL984" i="104"/>
  <c r="AL985" i="104"/>
  <c r="AL986" i="104"/>
  <c r="AL987" i="104"/>
  <c r="AL988" i="104"/>
  <c r="AL989" i="104"/>
  <c r="AL990" i="104"/>
  <c r="AL991" i="104"/>
  <c r="AL992" i="104"/>
  <c r="AL993" i="104"/>
  <c r="AL994" i="104"/>
  <c r="AL995" i="104"/>
  <c r="AL996" i="104"/>
  <c r="AL997" i="104"/>
  <c r="AL998" i="104"/>
  <c r="AL999" i="104"/>
  <c r="AL1000" i="104"/>
  <c r="AL1001" i="104"/>
  <c r="AL1002" i="104"/>
  <c r="AL1003" i="104"/>
  <c r="AL1004" i="104"/>
  <c r="AL1005" i="104"/>
  <c r="AL1006" i="104"/>
  <c r="AL1007" i="104"/>
  <c r="AL1008" i="104"/>
  <c r="AL1009" i="104"/>
  <c r="AL1010" i="104"/>
  <c r="AL1011" i="104"/>
  <c r="AL1012" i="104"/>
  <c r="AL1013" i="104"/>
  <c r="AL1014" i="104"/>
  <c r="AL1015" i="104"/>
  <c r="AL1016" i="104"/>
  <c r="AL1017" i="104"/>
  <c r="AL1018" i="104"/>
  <c r="AL1019" i="104"/>
  <c r="AL1020" i="104"/>
  <c r="AL1021" i="104"/>
  <c r="AL1022" i="104"/>
  <c r="AL1023" i="104"/>
  <c r="AL1024" i="104"/>
  <c r="AL1025" i="104"/>
  <c r="AL1026" i="104"/>
  <c r="AL1027" i="104"/>
  <c r="AL1028" i="104"/>
  <c r="AL1029" i="104"/>
  <c r="AL1030" i="104"/>
  <c r="AL1031" i="104"/>
  <c r="AL1032" i="104"/>
  <c r="AL1033" i="104"/>
  <c r="AL1034" i="104"/>
  <c r="AL1035" i="104"/>
  <c r="AL1036" i="104"/>
  <c r="AL1037" i="104"/>
  <c r="AL1038" i="104"/>
  <c r="AL1039" i="104"/>
  <c r="AL1040" i="104"/>
  <c r="AL1041" i="104"/>
  <c r="AL1042" i="104"/>
  <c r="AL1043" i="104"/>
  <c r="AL1044" i="104"/>
  <c r="AL1045" i="104"/>
  <c r="AL1046" i="104"/>
  <c r="AL1047" i="104"/>
  <c r="AL1048" i="104"/>
  <c r="AL1049" i="104"/>
  <c r="AL1050" i="104"/>
  <c r="AL1051" i="104"/>
  <c r="AL1052" i="104"/>
  <c r="AL1053" i="104"/>
  <c r="AL1054" i="104"/>
  <c r="AL1055" i="104"/>
  <c r="AL1056" i="104"/>
  <c r="AL1057" i="104"/>
  <c r="AL1058" i="104"/>
  <c r="AL1059" i="104"/>
  <c r="AL1060" i="104"/>
  <c r="AL1061" i="104"/>
  <c r="AL1062" i="104"/>
  <c r="AL1063" i="104"/>
  <c r="AL1064" i="104"/>
  <c r="AL1065" i="104"/>
  <c r="AL1066" i="104"/>
  <c r="AL1067" i="104"/>
  <c r="AL1068" i="104"/>
  <c r="AL1069" i="104"/>
  <c r="AL1070" i="104"/>
  <c r="AL1071" i="104"/>
  <c r="AL1072" i="104"/>
  <c r="AL1073" i="104"/>
  <c r="AL1074" i="104"/>
  <c r="AL1075" i="104"/>
  <c r="AL1076" i="104"/>
  <c r="AL1077" i="104"/>
  <c r="AL1078" i="104"/>
  <c r="AL1079" i="104"/>
  <c r="AL1080" i="104"/>
  <c r="AL1081" i="104"/>
  <c r="AL1082" i="104"/>
  <c r="AL1083" i="104"/>
  <c r="AL1084" i="104"/>
  <c r="AL1085" i="104"/>
  <c r="AL1086" i="104"/>
  <c r="AL1087" i="104"/>
  <c r="AL1088" i="104"/>
  <c r="AL1089" i="104"/>
  <c r="AL1090" i="104"/>
  <c r="AL1091" i="104"/>
  <c r="AL1092" i="104"/>
  <c r="AL1093" i="104"/>
  <c r="AL1094" i="104"/>
  <c r="AL1095" i="104"/>
  <c r="AL1096" i="104"/>
  <c r="AL1097" i="104"/>
  <c r="AL1098" i="104"/>
  <c r="AL1099" i="104"/>
  <c r="AL1100" i="104"/>
  <c r="AL1101" i="104"/>
  <c r="AL1102" i="104"/>
  <c r="AL1103" i="104"/>
  <c r="AL1104" i="104"/>
  <c r="AL1105" i="104"/>
  <c r="AL1106" i="104"/>
  <c r="AL1107" i="104"/>
  <c r="AL1108" i="104"/>
  <c r="AL1109" i="104"/>
  <c r="AL1110" i="104"/>
  <c r="AL1111" i="104"/>
  <c r="AL1112" i="104"/>
  <c r="AL1113" i="104"/>
  <c r="AL1114" i="104"/>
  <c r="AL1115" i="104"/>
  <c r="AL1116" i="104"/>
  <c r="AL1117" i="104"/>
  <c r="AL1118" i="104"/>
  <c r="AL1119" i="104"/>
  <c r="AL1120" i="104"/>
  <c r="AL1121" i="104"/>
  <c r="AL1122" i="104"/>
  <c r="AL1123" i="104"/>
  <c r="AL1124" i="104"/>
  <c r="AL1125" i="104"/>
  <c r="AL1126" i="104"/>
  <c r="AL1127" i="104"/>
  <c r="AL1128" i="104"/>
  <c r="AL1129" i="104"/>
  <c r="AL1130" i="104"/>
  <c r="AL1131" i="104"/>
  <c r="AL1132" i="104"/>
  <c r="AL1133" i="104"/>
  <c r="AL1134" i="104"/>
  <c r="AL1135" i="104"/>
  <c r="AL1136" i="104"/>
  <c r="AL1137" i="104"/>
  <c r="AL1138" i="104"/>
  <c r="AL1139" i="104"/>
  <c r="AL1140" i="104"/>
  <c r="AL1141" i="104"/>
  <c r="AL1142" i="104"/>
  <c r="AL1143" i="104"/>
  <c r="AL1144" i="104"/>
  <c r="AL1145" i="104"/>
  <c r="AL1146" i="104"/>
  <c r="AL1147" i="104"/>
  <c r="AL1148" i="104"/>
  <c r="AL1149" i="104"/>
  <c r="AL1150" i="104"/>
  <c r="AL1151" i="104"/>
  <c r="AL1152" i="104"/>
  <c r="AL1153" i="104"/>
  <c r="AL1154" i="104"/>
  <c r="AL1155" i="104"/>
  <c r="AL1156" i="104"/>
  <c r="AL1157" i="104"/>
  <c r="AL1158" i="104"/>
  <c r="AL1159" i="104"/>
  <c r="AL1160" i="104"/>
  <c r="AL1161" i="104"/>
  <c r="AL1162" i="104"/>
  <c r="AL1163" i="104"/>
  <c r="AL1164" i="104"/>
  <c r="AL1165" i="104"/>
  <c r="AL1166" i="104"/>
  <c r="AL1167" i="104"/>
  <c r="AL1168" i="104"/>
  <c r="AL1169" i="104"/>
  <c r="AL1170" i="104"/>
  <c r="AL1171" i="104"/>
  <c r="AL1172" i="104"/>
  <c r="AL395" i="104"/>
  <c r="AL396" i="104"/>
  <c r="AL397" i="104"/>
  <c r="AL398" i="104"/>
  <c r="AL399" i="104"/>
  <c r="AL400" i="104"/>
  <c r="AL401" i="104"/>
  <c r="AL402" i="104"/>
  <c r="AL403" i="104"/>
  <c r="AL404" i="104"/>
  <c r="AL405" i="104"/>
  <c r="AL406" i="104"/>
  <c r="AL407" i="104"/>
  <c r="AL408" i="104"/>
  <c r="AL409" i="104"/>
  <c r="AL410" i="104"/>
  <c r="AL411" i="104"/>
  <c r="AL412" i="104"/>
  <c r="AL413" i="104"/>
  <c r="AL414" i="104"/>
  <c r="AL415" i="104"/>
  <c r="AL416" i="104"/>
  <c r="AL417" i="104"/>
  <c r="AL418" i="104"/>
  <c r="AL419" i="104"/>
  <c r="AL420" i="104"/>
  <c r="AL421" i="104"/>
  <c r="AL422" i="104"/>
  <c r="AL423" i="104"/>
  <c r="AL424" i="104"/>
  <c r="AL425" i="104"/>
  <c r="AL426" i="104"/>
  <c r="AL427" i="104"/>
  <c r="AL428" i="104"/>
  <c r="AL429" i="104"/>
  <c r="AL430" i="104"/>
  <c r="AL431" i="104"/>
  <c r="AL432" i="104"/>
  <c r="AL433" i="104"/>
  <c r="AL434" i="104"/>
  <c r="AL435" i="104"/>
  <c r="AL436" i="104"/>
  <c r="AL437" i="104"/>
  <c r="AL438" i="104"/>
  <c r="AL439" i="104"/>
  <c r="AL440" i="104"/>
  <c r="AL441" i="104"/>
  <c r="AL442" i="104"/>
  <c r="AL443" i="104"/>
  <c r="AL444" i="104"/>
  <c r="AL445" i="104"/>
  <c r="AL446" i="104"/>
  <c r="AL447" i="104"/>
  <c r="AL448" i="104"/>
  <c r="AL449" i="104"/>
  <c r="AL450" i="104"/>
  <c r="AL451" i="104"/>
  <c r="AL452" i="104"/>
  <c r="AL453" i="104"/>
  <c r="AL454" i="104"/>
  <c r="AL455" i="104"/>
  <c r="AL456" i="104"/>
  <c r="AL457" i="104"/>
  <c r="AL458" i="104"/>
  <c r="AL459" i="104"/>
  <c r="AL460" i="104"/>
  <c r="AL461" i="104"/>
  <c r="AL462" i="104"/>
  <c r="AL463" i="104"/>
  <c r="AL464" i="104"/>
  <c r="AL465" i="104"/>
  <c r="AL466" i="104"/>
  <c r="AL467" i="104"/>
  <c r="AL468" i="104"/>
  <c r="AL469" i="104"/>
  <c r="AL470" i="104"/>
  <c r="AL471" i="104"/>
  <c r="AL472" i="104"/>
  <c r="AL473" i="104"/>
  <c r="AL474" i="104"/>
  <c r="AL475" i="104"/>
  <c r="AL476" i="104"/>
  <c r="AL477" i="104"/>
  <c r="AL478" i="104"/>
  <c r="AL479" i="104"/>
  <c r="AL480" i="104"/>
  <c r="AL481" i="104"/>
  <c r="AL482" i="104"/>
  <c r="AL483" i="104"/>
  <c r="AL484" i="104"/>
  <c r="AL485" i="104"/>
  <c r="AL486" i="104"/>
  <c r="AL487" i="104"/>
  <c r="AL488" i="104"/>
  <c r="AL489" i="104"/>
  <c r="AL490" i="104"/>
  <c r="AL491" i="104"/>
  <c r="AL492" i="104"/>
  <c r="AL493" i="104"/>
  <c r="AL494" i="104"/>
  <c r="AL495" i="104"/>
  <c r="AL496" i="104"/>
  <c r="AL497" i="104"/>
  <c r="AL498" i="104"/>
  <c r="AL499" i="104"/>
  <c r="AL500" i="104"/>
  <c r="AL501" i="104"/>
  <c r="AL502" i="104"/>
  <c r="AL503" i="104"/>
  <c r="AL504" i="104"/>
  <c r="AL505" i="104"/>
  <c r="AL506" i="104"/>
  <c r="AL507" i="104"/>
  <c r="AL508" i="104"/>
  <c r="AL509" i="104"/>
  <c r="AL510" i="104"/>
  <c r="AL511" i="104"/>
  <c r="AL512" i="104"/>
  <c r="AL513" i="104"/>
  <c r="AL514" i="104"/>
  <c r="AL515" i="104"/>
  <c r="AL516" i="104"/>
  <c r="AL517" i="104"/>
  <c r="AL518" i="104"/>
  <c r="AL519" i="104"/>
  <c r="AL520" i="104"/>
  <c r="AL521" i="104"/>
  <c r="AL522" i="104"/>
  <c r="AL523" i="104"/>
  <c r="AL524" i="104"/>
  <c r="AL525" i="104"/>
  <c r="AL526" i="104"/>
  <c r="AL527" i="104"/>
  <c r="AL528" i="104"/>
  <c r="AL529" i="104"/>
  <c r="AL530" i="104"/>
  <c r="AL531" i="104"/>
  <c r="AL532" i="104"/>
  <c r="AL533" i="104"/>
  <c r="AL534" i="104"/>
  <c r="AL535" i="104"/>
  <c r="AL536" i="104"/>
  <c r="AL537" i="104"/>
  <c r="AL538" i="104"/>
  <c r="AL539" i="104"/>
  <c r="AL540" i="104"/>
  <c r="AL541" i="104"/>
  <c r="AL542" i="104"/>
  <c r="AL543" i="104"/>
  <c r="AL544" i="104"/>
  <c r="AL545" i="104"/>
  <c r="AL546" i="104"/>
  <c r="AL547" i="104"/>
  <c r="AL548" i="104"/>
  <c r="AL549" i="104"/>
  <c r="AL550" i="104"/>
  <c r="AL551" i="104"/>
  <c r="AL552" i="104"/>
  <c r="AL553" i="104"/>
  <c r="AL554" i="104"/>
  <c r="AL555" i="104"/>
  <c r="AL556" i="104"/>
  <c r="AL557" i="104"/>
  <c r="AL558" i="104"/>
  <c r="AL559" i="104"/>
  <c r="AL560" i="104"/>
  <c r="AL561" i="104"/>
  <c r="AL562" i="104"/>
  <c r="AL563" i="104"/>
  <c r="AL564" i="104"/>
  <c r="AL565" i="104"/>
  <c r="AL566" i="104"/>
  <c r="AL567" i="104"/>
  <c r="AL568" i="104"/>
  <c r="AL569" i="104"/>
  <c r="AL570" i="104"/>
  <c r="AL571" i="104"/>
  <c r="AL572" i="104"/>
  <c r="AL573" i="104"/>
  <c r="AL574" i="104"/>
  <c r="AL575" i="104"/>
  <c r="AL576" i="104"/>
  <c r="AL577" i="104"/>
  <c r="AL578" i="104"/>
  <c r="AL579" i="104"/>
  <c r="AL580" i="104"/>
  <c r="AL581" i="104"/>
  <c r="AL582" i="104"/>
  <c r="AL583" i="104"/>
  <c r="AL584" i="104"/>
  <c r="AL585" i="104"/>
  <c r="AL586" i="104"/>
  <c r="AL587" i="104"/>
  <c r="AL588" i="104"/>
  <c r="AL589" i="104"/>
  <c r="AL590" i="104"/>
  <c r="AL591" i="104"/>
  <c r="AL592" i="104"/>
  <c r="AL593" i="104"/>
  <c r="AL594" i="104"/>
  <c r="AL595" i="104"/>
  <c r="AL596" i="104"/>
  <c r="AL597" i="104"/>
  <c r="AL598" i="104"/>
  <c r="AL599" i="104"/>
  <c r="AL600" i="104"/>
  <c r="AL601" i="104"/>
  <c r="AL602" i="104"/>
  <c r="AL603" i="104"/>
  <c r="AL604" i="104"/>
  <c r="AL605" i="104"/>
  <c r="AL606" i="104"/>
  <c r="AL607" i="104"/>
  <c r="AL608" i="104"/>
  <c r="AL609" i="104"/>
  <c r="AL610" i="104"/>
  <c r="AL611" i="104"/>
  <c r="AL612" i="104"/>
  <c r="AL613" i="104"/>
  <c r="AL614" i="104"/>
  <c r="AL615" i="104"/>
  <c r="AL616" i="104"/>
  <c r="AL617" i="104"/>
  <c r="AL618" i="104"/>
  <c r="AL619" i="104"/>
  <c r="AL620" i="104"/>
  <c r="AL621" i="104"/>
  <c r="AL622" i="104"/>
  <c r="AL623" i="104"/>
  <c r="AL624" i="104"/>
  <c r="AL625" i="104"/>
  <c r="AL626" i="104"/>
  <c r="AL627" i="104"/>
  <c r="AL628" i="104"/>
  <c r="AL629" i="104"/>
  <c r="AL630" i="104"/>
  <c r="AL631" i="104"/>
  <c r="AL632" i="104"/>
  <c r="AL633" i="104"/>
  <c r="AL634" i="104"/>
  <c r="AL635" i="104"/>
  <c r="AL636" i="104"/>
  <c r="AL637" i="104"/>
  <c r="AL638" i="104"/>
  <c r="AL639" i="104"/>
  <c r="AL640" i="104"/>
  <c r="AL641" i="104"/>
  <c r="AL642" i="104"/>
  <c r="AL643" i="104"/>
  <c r="AL644" i="104"/>
  <c r="AL645" i="104"/>
  <c r="AL646" i="104"/>
  <c r="AL647" i="104"/>
  <c r="AL648" i="104"/>
  <c r="AL649" i="104"/>
  <c r="AL650" i="104"/>
  <c r="AL651" i="104"/>
  <c r="AL652" i="104"/>
  <c r="AL653" i="104"/>
  <c r="AL654" i="104"/>
  <c r="AL655" i="104"/>
  <c r="AL656" i="104"/>
  <c r="AL657" i="104"/>
  <c r="AL658" i="104"/>
  <c r="AL659" i="104"/>
  <c r="AL660" i="104"/>
  <c r="AL661" i="104"/>
  <c r="AL662" i="104"/>
  <c r="AL663" i="104"/>
  <c r="AL664" i="104"/>
  <c r="AL665" i="104"/>
  <c r="AL666" i="104"/>
  <c r="AL667" i="104"/>
  <c r="AL668" i="104"/>
  <c r="AL669" i="104"/>
  <c r="AL670" i="104"/>
  <c r="AL671" i="104"/>
  <c r="AL672" i="104"/>
  <c r="AL673" i="104"/>
  <c r="AL674" i="104"/>
  <c r="AL675" i="104"/>
  <c r="AL676" i="104"/>
  <c r="AL677" i="104"/>
  <c r="AL678" i="104"/>
  <c r="AL679" i="104"/>
  <c r="AL680" i="104"/>
  <c r="AL681" i="104"/>
  <c r="AL682" i="104"/>
  <c r="AL683" i="104"/>
  <c r="AL684" i="104"/>
  <c r="AL685" i="104"/>
  <c r="AL686" i="104"/>
  <c r="AL687" i="104"/>
  <c r="AL688" i="104"/>
  <c r="AL689" i="104"/>
  <c r="AL690" i="104"/>
  <c r="AL691" i="104"/>
  <c r="AL692" i="104"/>
  <c r="AL693" i="104"/>
  <c r="AL694" i="104"/>
  <c r="AL695" i="104"/>
  <c r="AL696" i="104"/>
  <c r="AL697" i="104"/>
  <c r="AL698" i="104"/>
  <c r="AL699" i="104"/>
  <c r="AL700" i="104"/>
  <c r="AL701" i="104"/>
  <c r="AL702" i="104"/>
  <c r="AL703" i="104"/>
  <c r="AL704" i="104"/>
  <c r="AL705" i="104"/>
  <c r="AL706" i="104"/>
  <c r="AL707" i="104"/>
  <c r="AL708" i="104"/>
  <c r="AL709" i="104"/>
  <c r="AL710" i="104"/>
  <c r="AL711" i="104"/>
  <c r="AL712" i="104"/>
  <c r="AL713" i="104"/>
  <c r="AL714" i="104"/>
  <c r="AL715" i="104"/>
  <c r="AL716" i="104"/>
  <c r="AL717" i="104"/>
  <c r="AL718" i="104"/>
  <c r="AL719" i="104"/>
  <c r="AL720" i="104"/>
  <c r="AL721" i="104"/>
  <c r="AL722" i="104"/>
  <c r="AL723" i="104"/>
  <c r="AL724" i="104"/>
  <c r="AL725" i="104"/>
  <c r="AL726" i="104"/>
  <c r="AL727" i="104"/>
  <c r="AL728" i="104"/>
  <c r="AL729" i="104"/>
  <c r="AL730" i="104"/>
  <c r="AL731" i="104"/>
  <c r="AL732" i="104"/>
  <c r="AL733" i="104"/>
  <c r="AL734" i="104"/>
  <c r="AL735" i="104"/>
  <c r="AL736" i="104"/>
  <c r="AL737" i="104"/>
  <c r="AL738" i="104"/>
  <c r="AL739" i="104"/>
  <c r="AL740" i="104"/>
  <c r="AL741" i="104"/>
  <c r="AL742" i="104"/>
  <c r="AL743" i="104"/>
  <c r="AL744" i="104"/>
  <c r="AL745" i="104"/>
  <c r="AL746" i="104"/>
  <c r="AL747" i="104"/>
  <c r="AL748" i="104"/>
  <c r="AL749" i="104"/>
  <c r="AL750" i="104"/>
  <c r="AL751" i="104"/>
  <c r="AL752" i="104"/>
  <c r="AL753" i="104"/>
  <c r="AL754" i="104"/>
  <c r="AL755" i="104"/>
  <c r="AL756" i="104"/>
  <c r="AL757" i="104"/>
  <c r="AL758" i="104"/>
  <c r="AL759" i="104"/>
  <c r="AL760" i="104"/>
  <c r="AL761" i="104"/>
  <c r="AL762" i="104"/>
  <c r="AL763" i="104"/>
  <c r="AL764" i="104"/>
  <c r="AL765" i="104"/>
  <c r="AL766" i="104"/>
  <c r="AL767" i="104"/>
  <c r="AL768" i="104"/>
  <c r="AL769" i="104"/>
  <c r="AL770" i="104"/>
  <c r="AL771" i="104"/>
  <c r="AL772" i="104"/>
  <c r="AL773" i="104"/>
  <c r="AL774" i="104"/>
  <c r="AL775" i="104"/>
  <c r="AL776" i="104"/>
  <c r="AL777" i="104"/>
  <c r="AL778" i="104"/>
  <c r="AL779" i="104"/>
  <c r="AL780" i="104"/>
  <c r="AL781" i="104"/>
  <c r="AL782" i="104"/>
  <c r="L87" i="97"/>
  <c r="X27" i="97"/>
  <c r="L28" i="97"/>
  <c r="Y28" i="97" s="1"/>
  <c r="X57" i="97"/>
  <c r="L58" i="97"/>
  <c r="Y58" i="97" s="1"/>
  <c r="D5" i="106"/>
  <c r="L87" i="96"/>
  <c r="X57" i="96"/>
  <c r="AK57" i="96" s="1"/>
  <c r="L58" i="96"/>
  <c r="Y58" i="96" s="1"/>
  <c r="AL58" i="96" s="1"/>
  <c r="X27" i="96"/>
  <c r="AK27" i="96" s="1"/>
  <c r="L28" i="96"/>
  <c r="L14" i="96"/>
  <c r="AK1175" i="104"/>
  <c r="AK1176" i="104"/>
  <c r="AK1177" i="104"/>
  <c r="AK1178" i="104"/>
  <c r="AK1179" i="104"/>
  <c r="AK1180" i="104"/>
  <c r="AK1181" i="104"/>
  <c r="AK1182" i="104"/>
  <c r="AK1183" i="104"/>
  <c r="AK1184" i="104"/>
  <c r="AK1185" i="104"/>
  <c r="AK1186" i="104"/>
  <c r="AK1187" i="104"/>
  <c r="AK1188" i="104"/>
  <c r="AK1189" i="104"/>
  <c r="AK1190" i="104"/>
  <c r="AK1191" i="104"/>
  <c r="AK1192" i="104"/>
  <c r="AK1193" i="104"/>
  <c r="AK1194" i="104"/>
  <c r="AK1195" i="104"/>
  <c r="AK1196" i="104"/>
  <c r="AK1197" i="104"/>
  <c r="AK1198" i="104"/>
  <c r="AK1199" i="104"/>
  <c r="AK1200" i="104"/>
  <c r="AK1201" i="104"/>
  <c r="AK1202" i="104"/>
  <c r="AK1203" i="104"/>
  <c r="AK1204" i="104"/>
  <c r="AK1205" i="104"/>
  <c r="AK1206" i="104"/>
  <c r="AK1207" i="104"/>
  <c r="AK1208" i="104"/>
  <c r="AK1209" i="104"/>
  <c r="AK1210" i="104"/>
  <c r="AK1211" i="104"/>
  <c r="AK1212" i="104"/>
  <c r="AK1213" i="104"/>
  <c r="AK1214" i="104"/>
  <c r="AK1215" i="104"/>
  <c r="AK1216" i="104"/>
  <c r="AK1217" i="104"/>
  <c r="AK1218" i="104"/>
  <c r="AK1219" i="104"/>
  <c r="AK1220" i="104"/>
  <c r="AK1221" i="104"/>
  <c r="AK1222" i="104"/>
  <c r="AK1223" i="104"/>
  <c r="AK1224" i="104"/>
  <c r="AK1225" i="104"/>
  <c r="AK1226" i="104"/>
  <c r="AK1227" i="104"/>
  <c r="AK1228" i="104"/>
  <c r="AK1229" i="104"/>
  <c r="AK1230" i="104"/>
  <c r="AK1231" i="104"/>
  <c r="AK1232" i="104"/>
  <c r="AK1233" i="104"/>
  <c r="AK1234" i="104"/>
  <c r="AK1235" i="104"/>
  <c r="AK1236" i="104"/>
  <c r="AK1237" i="104"/>
  <c r="AK1238" i="104"/>
  <c r="AK1239" i="104"/>
  <c r="AK1240" i="104"/>
  <c r="AK1241" i="104"/>
  <c r="AK1242" i="104"/>
  <c r="AK1243" i="104"/>
  <c r="AK1244" i="104"/>
  <c r="AK1245" i="104"/>
  <c r="AK1246" i="104"/>
  <c r="AK1247" i="104"/>
  <c r="AK1248" i="104"/>
  <c r="AK1249" i="104"/>
  <c r="AK1250" i="104"/>
  <c r="AK1251" i="104"/>
  <c r="AK1252" i="104"/>
  <c r="AK1253" i="104"/>
  <c r="AK1254" i="104"/>
  <c r="AK1255" i="104"/>
  <c r="AK1256" i="104"/>
  <c r="AK1257" i="104"/>
  <c r="AK1258" i="104"/>
  <c r="AK1259" i="104"/>
  <c r="AK1260" i="104"/>
  <c r="AK1261" i="104"/>
  <c r="AK1262" i="104"/>
  <c r="AK1263" i="104"/>
  <c r="AK1264" i="104"/>
  <c r="AK1265" i="104"/>
  <c r="AK1266" i="104"/>
  <c r="AK1267" i="104"/>
  <c r="AK1268" i="104"/>
  <c r="AK1269" i="104"/>
  <c r="AK1270" i="104"/>
  <c r="AK1271" i="104"/>
  <c r="AK1272" i="104"/>
  <c r="AK1273" i="104"/>
  <c r="AK1274" i="104"/>
  <c r="AK1275" i="104"/>
  <c r="AK1276" i="104"/>
  <c r="AK1277" i="104"/>
  <c r="AK1278" i="104"/>
  <c r="AK1279" i="104"/>
  <c r="AK1280" i="104"/>
  <c r="AK1281" i="104"/>
  <c r="AK1282" i="104"/>
  <c r="AK1283" i="104"/>
  <c r="AK1284" i="104"/>
  <c r="AK1285" i="104"/>
  <c r="AK1286" i="104"/>
  <c r="AK1287" i="104"/>
  <c r="AK1288" i="104"/>
  <c r="AK1289" i="104"/>
  <c r="AK1290" i="104"/>
  <c r="AK1291" i="104"/>
  <c r="AK1292" i="104"/>
  <c r="AK1293" i="104"/>
  <c r="AK1294" i="104"/>
  <c r="AK1295" i="104"/>
  <c r="AK1296" i="104"/>
  <c r="AK1297" i="104"/>
  <c r="AK1298" i="104"/>
  <c r="AK1299" i="104"/>
  <c r="AK1300" i="104"/>
  <c r="AK1301" i="104"/>
  <c r="AK1302" i="104"/>
  <c r="AK1303" i="104"/>
  <c r="AK1304" i="104"/>
  <c r="AK1305" i="104"/>
  <c r="AK1306" i="104"/>
  <c r="AK1307" i="104"/>
  <c r="AK1308" i="104"/>
  <c r="AK1309" i="104"/>
  <c r="AK1310" i="104"/>
  <c r="AK1311" i="104"/>
  <c r="AK1312" i="104"/>
  <c r="AK1313" i="104"/>
  <c r="AK1314" i="104"/>
  <c r="AK1315" i="104"/>
  <c r="AK1316" i="104"/>
  <c r="AK1317" i="104"/>
  <c r="AK1318" i="104"/>
  <c r="AK1319" i="104"/>
  <c r="AK1320" i="104"/>
  <c r="AK1321" i="104"/>
  <c r="AK1322" i="104"/>
  <c r="AK1323" i="104"/>
  <c r="AK1324" i="104"/>
  <c r="AK1325" i="104"/>
  <c r="AK1326" i="104"/>
  <c r="AK1327" i="104"/>
  <c r="AK1328" i="104"/>
  <c r="AK1329" i="104"/>
  <c r="AK1330" i="104"/>
  <c r="AK1331" i="104"/>
  <c r="AK1332" i="104"/>
  <c r="AK1333" i="104"/>
  <c r="AK1334" i="104"/>
  <c r="AK1335" i="104"/>
  <c r="AK1336" i="104"/>
  <c r="AK1337" i="104"/>
  <c r="AK1338" i="104"/>
  <c r="AK1339" i="104"/>
  <c r="AK1340" i="104"/>
  <c r="AK1341" i="104"/>
  <c r="AK1342" i="104"/>
  <c r="AK1343" i="104"/>
  <c r="AK1344" i="104"/>
  <c r="AK1345" i="104"/>
  <c r="AK1346" i="104"/>
  <c r="AK1347" i="104"/>
  <c r="AK1348" i="104"/>
  <c r="AK1349" i="104"/>
  <c r="AK1350" i="104"/>
  <c r="AK1351" i="104"/>
  <c r="AK1352" i="104"/>
  <c r="AK1353" i="104"/>
  <c r="AK1354" i="104"/>
  <c r="AK1355" i="104"/>
  <c r="AK1356" i="104"/>
  <c r="AK1357" i="104"/>
  <c r="AK1358" i="104"/>
  <c r="AK1359" i="104"/>
  <c r="AK1360" i="104"/>
  <c r="AK1361" i="104"/>
  <c r="AK1362" i="104"/>
  <c r="AK1363" i="104"/>
  <c r="AK1364" i="104"/>
  <c r="AK1365" i="104"/>
  <c r="AK1366" i="104"/>
  <c r="AK1367" i="104"/>
  <c r="AK1368" i="104"/>
  <c r="AK1369" i="104"/>
  <c r="AK1370" i="104"/>
  <c r="AK1371" i="104"/>
  <c r="AK1372" i="104"/>
  <c r="AK1373" i="104"/>
  <c r="AK1374" i="104"/>
  <c r="AK1375" i="104"/>
  <c r="AK1376" i="104"/>
  <c r="AK1377" i="104"/>
  <c r="AK1378" i="104"/>
  <c r="AK1379" i="104"/>
  <c r="AK1380" i="104"/>
  <c r="AK1381" i="104"/>
  <c r="AK1382" i="104"/>
  <c r="AK1383" i="104"/>
  <c r="AK1384" i="104"/>
  <c r="AK1385" i="104"/>
  <c r="AK1386" i="104"/>
  <c r="AK1387" i="104"/>
  <c r="AK1388" i="104"/>
  <c r="AK1389" i="104"/>
  <c r="AK1390" i="104"/>
  <c r="AK1391" i="104"/>
  <c r="AK1392" i="104"/>
  <c r="AK1393" i="104"/>
  <c r="AK1394" i="104"/>
  <c r="AK1395" i="104"/>
  <c r="AK1396" i="104"/>
  <c r="AK1397" i="104"/>
  <c r="AK1398" i="104"/>
  <c r="AK1399" i="104"/>
  <c r="AK1400" i="104"/>
  <c r="AK1401" i="104"/>
  <c r="AK1402" i="104"/>
  <c r="AK1403" i="104"/>
  <c r="AK1404" i="104"/>
  <c r="AK1405" i="104"/>
  <c r="AK1406" i="104"/>
  <c r="AK1407" i="104"/>
  <c r="AK1408" i="104"/>
  <c r="AK1409" i="104"/>
  <c r="AK1410" i="104"/>
  <c r="AK1411" i="104"/>
  <c r="AK1412" i="104"/>
  <c r="AK1413" i="104"/>
  <c r="AK1414" i="104"/>
  <c r="AK1415" i="104"/>
  <c r="AK1416" i="104"/>
  <c r="AK1417" i="104"/>
  <c r="AK1418" i="104"/>
  <c r="AK1419" i="104"/>
  <c r="AK1420" i="104"/>
  <c r="AK1421" i="104"/>
  <c r="AK1422" i="104"/>
  <c r="AK1423" i="104"/>
  <c r="AK1424" i="104"/>
  <c r="AK1425" i="104"/>
  <c r="AK1426" i="104"/>
  <c r="AK1427" i="104"/>
  <c r="AK1428" i="104"/>
  <c r="AK1429" i="104"/>
  <c r="AK1430" i="104"/>
  <c r="AK1431" i="104"/>
  <c r="AK1432" i="104"/>
  <c r="AK1433" i="104"/>
  <c r="AK1434" i="104"/>
  <c r="AK1435" i="104"/>
  <c r="AK1436" i="104"/>
  <c r="AK1437" i="104"/>
  <c r="AK1438" i="104"/>
  <c r="AK1439" i="104"/>
  <c r="AK1440" i="104"/>
  <c r="AK1441" i="104"/>
  <c r="AK1442" i="104"/>
  <c r="AK1443" i="104"/>
  <c r="AK1444" i="104"/>
  <c r="AK1445" i="104"/>
  <c r="AK1446" i="104"/>
  <c r="AK1447" i="104"/>
  <c r="AK1448" i="104"/>
  <c r="AK1449" i="104"/>
  <c r="AK1450" i="104"/>
  <c r="AK1451" i="104"/>
  <c r="AK1452" i="104"/>
  <c r="AK1453" i="104"/>
  <c r="AK1454" i="104"/>
  <c r="AK1455" i="104"/>
  <c r="AK1456" i="104"/>
  <c r="AK1457" i="104"/>
  <c r="AK1458" i="104"/>
  <c r="AK1459" i="104"/>
  <c r="AK1460" i="104"/>
  <c r="AK1461" i="104"/>
  <c r="AK1462" i="104"/>
  <c r="AK1463" i="104"/>
  <c r="AK1464" i="104"/>
  <c r="AK1465" i="104"/>
  <c r="AK1466" i="104"/>
  <c r="AK1467" i="104"/>
  <c r="AK1468" i="104"/>
  <c r="AK1469" i="104"/>
  <c r="AK1470" i="104"/>
  <c r="AK1471" i="104"/>
  <c r="AK1472" i="104"/>
  <c r="AK1473" i="104"/>
  <c r="AK1474" i="104"/>
  <c r="AK1475" i="104"/>
  <c r="AK1476" i="104"/>
  <c r="AK1477" i="104"/>
  <c r="AK1478" i="104"/>
  <c r="AK1479" i="104"/>
  <c r="AK1480" i="104"/>
  <c r="AK1481" i="104"/>
  <c r="AK1482" i="104"/>
  <c r="AK1483" i="104"/>
  <c r="AK1484" i="104"/>
  <c r="AK1485" i="104"/>
  <c r="AK1486" i="104"/>
  <c r="AK1487" i="104"/>
  <c r="AK1488" i="104"/>
  <c r="AK1489" i="104"/>
  <c r="AK1490" i="104"/>
  <c r="AK1491" i="104"/>
  <c r="AK1492" i="104"/>
  <c r="AK1493" i="104"/>
  <c r="AK1494" i="104"/>
  <c r="AK1495" i="104"/>
  <c r="AK1496" i="104"/>
  <c r="AK1497" i="104"/>
  <c r="AK1498" i="104"/>
  <c r="AK1499" i="104"/>
  <c r="AK1500" i="104"/>
  <c r="AK1501" i="104"/>
  <c r="AK1502" i="104"/>
  <c r="AK1503" i="104"/>
  <c r="AK1504" i="104"/>
  <c r="AK1505" i="104"/>
  <c r="AK1506" i="104"/>
  <c r="AK1507" i="104"/>
  <c r="AK1508" i="104"/>
  <c r="AK1509" i="104"/>
  <c r="AK1510" i="104"/>
  <c r="AK1511" i="104"/>
  <c r="AK1512" i="104"/>
  <c r="AK1513" i="104"/>
  <c r="AK1514" i="104"/>
  <c r="AK1515" i="104"/>
  <c r="AK1516" i="104"/>
  <c r="AK1517" i="104"/>
  <c r="AK1518" i="104"/>
  <c r="AK1519" i="104"/>
  <c r="AK1520" i="104"/>
  <c r="AK1521" i="104"/>
  <c r="AK1522" i="104"/>
  <c r="AK1523" i="104"/>
  <c r="AK1524" i="104"/>
  <c r="AK1525" i="104"/>
  <c r="AK1526" i="104"/>
  <c r="AK1527" i="104"/>
  <c r="AK1528" i="104"/>
  <c r="AK1529" i="104"/>
  <c r="AK1530" i="104"/>
  <c r="AK1531" i="104"/>
  <c r="AK1532" i="104"/>
  <c r="AK1533" i="104"/>
  <c r="AK1534" i="104"/>
  <c r="AK1535" i="104"/>
  <c r="AK1536" i="104"/>
  <c r="AK1537" i="104"/>
  <c r="AK1538" i="104"/>
  <c r="AK1539" i="104"/>
  <c r="AK1540" i="104"/>
  <c r="AK1541" i="104"/>
  <c r="AK1542" i="104"/>
  <c r="AK1543" i="104"/>
  <c r="AK1544" i="104"/>
  <c r="AK1545" i="104"/>
  <c r="AK1546" i="104"/>
  <c r="AK1547" i="104"/>
  <c r="AK1548" i="104"/>
  <c r="AK1549" i="104"/>
  <c r="AK1550" i="104"/>
  <c r="AK1551" i="104"/>
  <c r="AK1552" i="104"/>
  <c r="AK1553" i="104"/>
  <c r="AK1554" i="104"/>
  <c r="AK1555" i="104"/>
  <c r="AK1556" i="104"/>
  <c r="AK1557" i="104"/>
  <c r="AK1558" i="104"/>
  <c r="AK1559" i="104"/>
  <c r="AK1560" i="104"/>
  <c r="AK1561" i="104"/>
  <c r="AK1562" i="104"/>
  <c r="AK785" i="104"/>
  <c r="AK786" i="104"/>
  <c r="AK787" i="104"/>
  <c r="AK788" i="104"/>
  <c r="AK789" i="104"/>
  <c r="AK790" i="104"/>
  <c r="AK791" i="104"/>
  <c r="AK792" i="104"/>
  <c r="AK793" i="104"/>
  <c r="AK794" i="104"/>
  <c r="AK795" i="104"/>
  <c r="AK796" i="104"/>
  <c r="AK797" i="104"/>
  <c r="AK798" i="104"/>
  <c r="AK799" i="104"/>
  <c r="AK800" i="104"/>
  <c r="AK801" i="104"/>
  <c r="AK802" i="104"/>
  <c r="AK803" i="104"/>
  <c r="AK804" i="104"/>
  <c r="AK805" i="104"/>
  <c r="AK806" i="104"/>
  <c r="AK807" i="104"/>
  <c r="AK808" i="104"/>
  <c r="AK809" i="104"/>
  <c r="AK810" i="104"/>
  <c r="AK811" i="104"/>
  <c r="AK812" i="104"/>
  <c r="AK813" i="104"/>
  <c r="AK814" i="104"/>
  <c r="AK815" i="104"/>
  <c r="AK816" i="104"/>
  <c r="AK817" i="104"/>
  <c r="AK818" i="104"/>
  <c r="AK819" i="104"/>
  <c r="AK820" i="104"/>
  <c r="AK821" i="104"/>
  <c r="AK822" i="104"/>
  <c r="AK823" i="104"/>
  <c r="AK824" i="104"/>
  <c r="AK825" i="104"/>
  <c r="AK826" i="104"/>
  <c r="AK827" i="104"/>
  <c r="AK828" i="104"/>
  <c r="AK829" i="104"/>
  <c r="AK830" i="104"/>
  <c r="AK831" i="104"/>
  <c r="AK832" i="104"/>
  <c r="AK833" i="104"/>
  <c r="AK834" i="104"/>
  <c r="AK835" i="104"/>
  <c r="AK836" i="104"/>
  <c r="AK837" i="104"/>
  <c r="AK838" i="104"/>
  <c r="AK839" i="104"/>
  <c r="AK840" i="104"/>
  <c r="AK841" i="104"/>
  <c r="AK842" i="104"/>
  <c r="AK843" i="104"/>
  <c r="AK844" i="104"/>
  <c r="AK845" i="104"/>
  <c r="AK846" i="104"/>
  <c r="AK847" i="104"/>
  <c r="AK848" i="104"/>
  <c r="AK849" i="104"/>
  <c r="AK850" i="104"/>
  <c r="AK851" i="104"/>
  <c r="AK852" i="104"/>
  <c r="AK853" i="104"/>
  <c r="AK854" i="104"/>
  <c r="AK855" i="104"/>
  <c r="AK856" i="104"/>
  <c r="AK857" i="104"/>
  <c r="AK858" i="104"/>
  <c r="AK859" i="104"/>
  <c r="AK860" i="104"/>
  <c r="AK861" i="104"/>
  <c r="AK862" i="104"/>
  <c r="AK863" i="104"/>
  <c r="AK864" i="104"/>
  <c r="AK865" i="104"/>
  <c r="AK866" i="104"/>
  <c r="AK867" i="104"/>
  <c r="AK868" i="104"/>
  <c r="AK869" i="104"/>
  <c r="AK870" i="104"/>
  <c r="AK871" i="104"/>
  <c r="AK872" i="104"/>
  <c r="AK873" i="104"/>
  <c r="AK874" i="104"/>
  <c r="AK875" i="104"/>
  <c r="AK876" i="104"/>
  <c r="AK877" i="104"/>
  <c r="AK878" i="104"/>
  <c r="AK879" i="104"/>
  <c r="AK880" i="104"/>
  <c r="AK881" i="104"/>
  <c r="AK882" i="104"/>
  <c r="AK883" i="104"/>
  <c r="AK884" i="104"/>
  <c r="AK885" i="104"/>
  <c r="AK886" i="104"/>
  <c r="AK887" i="104"/>
  <c r="AK888" i="104"/>
  <c r="AK889" i="104"/>
  <c r="AK890" i="104"/>
  <c r="AK891" i="104"/>
  <c r="AK892" i="104"/>
  <c r="AK893" i="104"/>
  <c r="AK894" i="104"/>
  <c r="AK895" i="104"/>
  <c r="AK896" i="104"/>
  <c r="AK897" i="104"/>
  <c r="AK898" i="104"/>
  <c r="AK899" i="104"/>
  <c r="AK900" i="104"/>
  <c r="AK901" i="104"/>
  <c r="AK902" i="104"/>
  <c r="AK903" i="104"/>
  <c r="AK904" i="104"/>
  <c r="AK905" i="104"/>
  <c r="AK906" i="104"/>
  <c r="AK907" i="104"/>
  <c r="AK908" i="104"/>
  <c r="AK909" i="104"/>
  <c r="AK910" i="104"/>
  <c r="AK911" i="104"/>
  <c r="AK912" i="104"/>
  <c r="AK913" i="104"/>
  <c r="AK914" i="104"/>
  <c r="AK915" i="104"/>
  <c r="AK916" i="104"/>
  <c r="AK917" i="104"/>
  <c r="AK918" i="104"/>
  <c r="AK919" i="104"/>
  <c r="AK920" i="104"/>
  <c r="AK921" i="104"/>
  <c r="AK922" i="104"/>
  <c r="AK923" i="104"/>
  <c r="AK924" i="104"/>
  <c r="AK925" i="104"/>
  <c r="AK926" i="104"/>
  <c r="AK927" i="104"/>
  <c r="AK928" i="104"/>
  <c r="AK929" i="104"/>
  <c r="AK930" i="104"/>
  <c r="AK931" i="104"/>
  <c r="AK932" i="104"/>
  <c r="AK933" i="104"/>
  <c r="AK934" i="104"/>
  <c r="AK935" i="104"/>
  <c r="AK936" i="104"/>
  <c r="AK937" i="104"/>
  <c r="AK938" i="104"/>
  <c r="AK939" i="104"/>
  <c r="AK940" i="104"/>
  <c r="AK941" i="104"/>
  <c r="AK942" i="104"/>
  <c r="AK943" i="104"/>
  <c r="AK944" i="104"/>
  <c r="AK945" i="104"/>
  <c r="AK946" i="104"/>
  <c r="AK947" i="104"/>
  <c r="AK948" i="104"/>
  <c r="AK949" i="104"/>
  <c r="AK950" i="104"/>
  <c r="AK951" i="104"/>
  <c r="AK952" i="104"/>
  <c r="AK953" i="104"/>
  <c r="AK954" i="104"/>
  <c r="AK955" i="104"/>
  <c r="AK956" i="104"/>
  <c r="AK957" i="104"/>
  <c r="AK958" i="104"/>
  <c r="AK959" i="104"/>
  <c r="AK960" i="104"/>
  <c r="AK961" i="104"/>
  <c r="AK962" i="104"/>
  <c r="AK963" i="104"/>
  <c r="AK964" i="104"/>
  <c r="AK965" i="104"/>
  <c r="AK966" i="104"/>
  <c r="AK967" i="104"/>
  <c r="AK968" i="104"/>
  <c r="AK969" i="104"/>
  <c r="AK970" i="104"/>
  <c r="AK971" i="104"/>
  <c r="AK972" i="104"/>
  <c r="AK973" i="104"/>
  <c r="AK974" i="104"/>
  <c r="AK975" i="104"/>
  <c r="AK976" i="104"/>
  <c r="AK977" i="104"/>
  <c r="AK978" i="104"/>
  <c r="AK979" i="104"/>
  <c r="AK980" i="104"/>
  <c r="AK981" i="104"/>
  <c r="AK982" i="104"/>
  <c r="AK983" i="104"/>
  <c r="AK984" i="104"/>
  <c r="AK985" i="104"/>
  <c r="AK986" i="104"/>
  <c r="AK987" i="104"/>
  <c r="AK988" i="104"/>
  <c r="AK989" i="104"/>
  <c r="AK990" i="104"/>
  <c r="AK991" i="104"/>
  <c r="AK992" i="104"/>
  <c r="AK993" i="104"/>
  <c r="AK994" i="104"/>
  <c r="AK995" i="104"/>
  <c r="AK996" i="104"/>
  <c r="AK997" i="104"/>
  <c r="AK998" i="104"/>
  <c r="AK999" i="104"/>
  <c r="AK1000" i="104"/>
  <c r="AK1001" i="104"/>
  <c r="AK1002" i="104"/>
  <c r="AK1003" i="104"/>
  <c r="AK1004" i="104"/>
  <c r="AK1005" i="104"/>
  <c r="AK1006" i="104"/>
  <c r="AK1007" i="104"/>
  <c r="AK1008" i="104"/>
  <c r="AK1009" i="104"/>
  <c r="AK1010" i="104"/>
  <c r="AK1011" i="104"/>
  <c r="AK1012" i="104"/>
  <c r="AK1013" i="104"/>
  <c r="AK1014" i="104"/>
  <c r="AK1015" i="104"/>
  <c r="AK1016" i="104"/>
  <c r="AK1017" i="104"/>
  <c r="AK1018" i="104"/>
  <c r="AK1019" i="104"/>
  <c r="AK1020" i="104"/>
  <c r="AK1021" i="104"/>
  <c r="AK1022" i="104"/>
  <c r="AK1023" i="104"/>
  <c r="AK1024" i="104"/>
  <c r="AK1025" i="104"/>
  <c r="AK1026" i="104"/>
  <c r="AK1027" i="104"/>
  <c r="AK1028" i="104"/>
  <c r="AK1029" i="104"/>
  <c r="AK1030" i="104"/>
  <c r="AK1031" i="104"/>
  <c r="AK1032" i="104"/>
  <c r="AK1033" i="104"/>
  <c r="AK1034" i="104"/>
  <c r="AK1035" i="104"/>
  <c r="AK1036" i="104"/>
  <c r="AK1037" i="104"/>
  <c r="AK1038" i="104"/>
  <c r="AK1039" i="104"/>
  <c r="AK1040" i="104"/>
  <c r="AK1041" i="104"/>
  <c r="AK1042" i="104"/>
  <c r="AK1043" i="104"/>
  <c r="AK1044" i="104"/>
  <c r="AK1045" i="104"/>
  <c r="AK1046" i="104"/>
  <c r="AK1047" i="104"/>
  <c r="AK1048" i="104"/>
  <c r="AK1049" i="104"/>
  <c r="AK1050" i="104"/>
  <c r="AK1051" i="104"/>
  <c r="AK1052" i="104"/>
  <c r="AK1053" i="104"/>
  <c r="AK1054" i="104"/>
  <c r="AK1055" i="104"/>
  <c r="AK1056" i="104"/>
  <c r="AK1057" i="104"/>
  <c r="AK1058" i="104"/>
  <c r="AK1059" i="104"/>
  <c r="AK1060" i="104"/>
  <c r="AK1061" i="104"/>
  <c r="AK1062" i="104"/>
  <c r="AK1063" i="104"/>
  <c r="AK1064" i="104"/>
  <c r="AK1065" i="104"/>
  <c r="AK1066" i="104"/>
  <c r="AK1067" i="104"/>
  <c r="AK1068" i="104"/>
  <c r="AK1069" i="104"/>
  <c r="AK1070" i="104"/>
  <c r="AK1071" i="104"/>
  <c r="AK1072" i="104"/>
  <c r="AK1073" i="104"/>
  <c r="AK1074" i="104"/>
  <c r="AK1075" i="104"/>
  <c r="AK1076" i="104"/>
  <c r="AK1077" i="104"/>
  <c r="AK1078" i="104"/>
  <c r="AK1079" i="104"/>
  <c r="AK1080" i="104"/>
  <c r="AK1081" i="104"/>
  <c r="AK1082" i="104"/>
  <c r="AK1083" i="104"/>
  <c r="AK1084" i="104"/>
  <c r="AK1085" i="104"/>
  <c r="AK1086" i="104"/>
  <c r="AK1087" i="104"/>
  <c r="AK1088" i="104"/>
  <c r="AK1089" i="104"/>
  <c r="AK1090" i="104"/>
  <c r="AK1091" i="104"/>
  <c r="AK1092" i="104"/>
  <c r="AK1093" i="104"/>
  <c r="AK1094" i="104"/>
  <c r="AK1095" i="104"/>
  <c r="AK1096" i="104"/>
  <c r="AK1097" i="104"/>
  <c r="AK1098" i="104"/>
  <c r="AK1099" i="104"/>
  <c r="AK1100" i="104"/>
  <c r="AK1101" i="104"/>
  <c r="AK1102" i="104"/>
  <c r="AK1103" i="104"/>
  <c r="AK1104" i="104"/>
  <c r="AK1105" i="104"/>
  <c r="AK1106" i="104"/>
  <c r="AK1107" i="104"/>
  <c r="AK1108" i="104"/>
  <c r="AK1109" i="104"/>
  <c r="AK1110" i="104"/>
  <c r="AK1111" i="104"/>
  <c r="AK1112" i="104"/>
  <c r="AK1113" i="104"/>
  <c r="AK1114" i="104"/>
  <c r="AK1115" i="104"/>
  <c r="AK1116" i="104"/>
  <c r="AK1117" i="104"/>
  <c r="AK1118" i="104"/>
  <c r="AK1119" i="104"/>
  <c r="AK1120" i="104"/>
  <c r="AK1121" i="104"/>
  <c r="AK1122" i="104"/>
  <c r="AK1123" i="104"/>
  <c r="AK1124" i="104"/>
  <c r="AK1125" i="104"/>
  <c r="AK1126" i="104"/>
  <c r="AK1127" i="104"/>
  <c r="AK1128" i="104"/>
  <c r="AK1129" i="104"/>
  <c r="AK1130" i="104"/>
  <c r="AK1131" i="104"/>
  <c r="AK1132" i="104"/>
  <c r="AK1133" i="104"/>
  <c r="AK1134" i="104"/>
  <c r="AK1135" i="104"/>
  <c r="AK1136" i="104"/>
  <c r="AK1137" i="104"/>
  <c r="AK1138" i="104"/>
  <c r="AK1139" i="104"/>
  <c r="AK1140" i="104"/>
  <c r="AK1141" i="104"/>
  <c r="AK1142" i="104"/>
  <c r="AK1143" i="104"/>
  <c r="AK1144" i="104"/>
  <c r="AK1145" i="104"/>
  <c r="AK1146" i="104"/>
  <c r="AK1147" i="104"/>
  <c r="AK1148" i="104"/>
  <c r="AK1149" i="104"/>
  <c r="AK1150" i="104"/>
  <c r="AK1151" i="104"/>
  <c r="AK1152" i="104"/>
  <c r="AK1153" i="104"/>
  <c r="AK1154" i="104"/>
  <c r="AK1155" i="104"/>
  <c r="AK1156" i="104"/>
  <c r="AK1157" i="104"/>
  <c r="AK1158" i="104"/>
  <c r="AK1159" i="104"/>
  <c r="AK1160" i="104"/>
  <c r="AK1161" i="104"/>
  <c r="AK1162" i="104"/>
  <c r="AK1163" i="104"/>
  <c r="AK1164" i="104"/>
  <c r="AK1165" i="104"/>
  <c r="AK1166" i="104"/>
  <c r="AK1167" i="104"/>
  <c r="AK1168" i="104"/>
  <c r="AK1169" i="104"/>
  <c r="AK1170" i="104"/>
  <c r="AK1171" i="104"/>
  <c r="AK1172" i="104"/>
  <c r="AK395" i="104"/>
  <c r="AK396" i="104"/>
  <c r="AK397" i="104"/>
  <c r="AK398" i="104"/>
  <c r="AK399" i="104"/>
  <c r="AK400" i="104"/>
  <c r="AK401" i="104"/>
  <c r="AK402" i="104"/>
  <c r="AK403" i="104"/>
  <c r="AK404" i="104"/>
  <c r="AK405" i="104"/>
  <c r="AK406" i="104"/>
  <c r="AK407" i="104"/>
  <c r="AK408" i="104"/>
  <c r="AK409" i="104"/>
  <c r="AK410" i="104"/>
  <c r="AK411" i="104"/>
  <c r="AK412" i="104"/>
  <c r="AK413" i="104"/>
  <c r="AK414" i="104"/>
  <c r="AK415" i="104"/>
  <c r="AK416" i="104"/>
  <c r="AK417" i="104"/>
  <c r="AK418" i="104"/>
  <c r="AK419" i="104"/>
  <c r="AK420" i="104"/>
  <c r="AK421" i="104"/>
  <c r="AK422" i="104"/>
  <c r="AK423" i="104"/>
  <c r="AK424" i="104"/>
  <c r="AK425" i="104"/>
  <c r="AK426" i="104"/>
  <c r="AK427" i="104"/>
  <c r="AK428" i="104"/>
  <c r="AK429" i="104"/>
  <c r="AK430" i="104"/>
  <c r="AK431" i="104"/>
  <c r="AK432" i="104"/>
  <c r="AK433" i="104"/>
  <c r="AK434" i="104"/>
  <c r="AK435" i="104"/>
  <c r="AK436" i="104"/>
  <c r="AK437" i="104"/>
  <c r="AK438" i="104"/>
  <c r="AK439" i="104"/>
  <c r="AK440" i="104"/>
  <c r="AK441" i="104"/>
  <c r="AK442" i="104"/>
  <c r="AK443" i="104"/>
  <c r="AK444" i="104"/>
  <c r="AK445" i="104"/>
  <c r="AK446" i="104"/>
  <c r="AK447" i="104"/>
  <c r="AK448" i="104"/>
  <c r="AK449" i="104"/>
  <c r="AK450" i="104"/>
  <c r="AK451" i="104"/>
  <c r="AK452" i="104"/>
  <c r="AK453" i="104"/>
  <c r="AK454" i="104"/>
  <c r="AK455" i="104"/>
  <c r="AK456" i="104"/>
  <c r="AK457" i="104"/>
  <c r="AK458" i="104"/>
  <c r="AK459" i="104"/>
  <c r="AK460" i="104"/>
  <c r="AK461" i="104"/>
  <c r="AK462" i="104"/>
  <c r="AK463" i="104"/>
  <c r="AK464" i="104"/>
  <c r="AK465" i="104"/>
  <c r="AK466" i="104"/>
  <c r="AK467" i="104"/>
  <c r="AK468" i="104"/>
  <c r="AK469" i="104"/>
  <c r="AK470" i="104"/>
  <c r="AK471" i="104"/>
  <c r="AK472" i="104"/>
  <c r="AK473" i="104"/>
  <c r="AK474" i="104"/>
  <c r="AK475" i="104"/>
  <c r="AK476" i="104"/>
  <c r="AK477" i="104"/>
  <c r="AK478" i="104"/>
  <c r="AK479" i="104"/>
  <c r="AK480" i="104"/>
  <c r="AK481" i="104"/>
  <c r="AK482" i="104"/>
  <c r="AK483" i="104"/>
  <c r="AK484" i="104"/>
  <c r="AK485" i="104"/>
  <c r="AK486" i="104"/>
  <c r="AK487" i="104"/>
  <c r="AK488" i="104"/>
  <c r="AK489" i="104"/>
  <c r="AK490" i="104"/>
  <c r="AK491" i="104"/>
  <c r="AK492" i="104"/>
  <c r="AK493" i="104"/>
  <c r="AK494" i="104"/>
  <c r="AK495" i="104"/>
  <c r="AK496" i="104"/>
  <c r="AK497" i="104"/>
  <c r="AK498" i="104"/>
  <c r="AK499" i="104"/>
  <c r="AK500" i="104"/>
  <c r="AK501" i="104"/>
  <c r="AK502" i="104"/>
  <c r="AK503" i="104"/>
  <c r="AK504" i="104"/>
  <c r="AK505" i="104"/>
  <c r="AK506" i="104"/>
  <c r="AK507" i="104"/>
  <c r="AK508" i="104"/>
  <c r="AK509" i="104"/>
  <c r="AK510" i="104"/>
  <c r="AK511" i="104"/>
  <c r="AK512" i="104"/>
  <c r="AK513" i="104"/>
  <c r="AK514" i="104"/>
  <c r="AK515" i="104"/>
  <c r="AK516" i="104"/>
  <c r="AK517" i="104"/>
  <c r="AK518" i="104"/>
  <c r="AK519" i="104"/>
  <c r="AK520" i="104"/>
  <c r="AK521" i="104"/>
  <c r="AK522" i="104"/>
  <c r="AK523" i="104"/>
  <c r="AK524" i="104"/>
  <c r="AK525" i="104"/>
  <c r="AK526" i="104"/>
  <c r="AK527" i="104"/>
  <c r="AK528" i="104"/>
  <c r="AK529" i="104"/>
  <c r="AK530" i="104"/>
  <c r="AK531" i="104"/>
  <c r="AK532" i="104"/>
  <c r="AK533" i="104"/>
  <c r="AK534" i="104"/>
  <c r="AK535" i="104"/>
  <c r="AK536" i="104"/>
  <c r="AK537" i="104"/>
  <c r="AK538" i="104"/>
  <c r="AK539" i="104"/>
  <c r="AK540" i="104"/>
  <c r="AK541" i="104"/>
  <c r="AK542" i="104"/>
  <c r="AK543" i="104"/>
  <c r="AK544" i="104"/>
  <c r="AK545" i="104"/>
  <c r="AK546" i="104"/>
  <c r="AK547" i="104"/>
  <c r="AK548" i="104"/>
  <c r="AK549" i="104"/>
  <c r="AK550" i="104"/>
  <c r="AK551" i="104"/>
  <c r="AK552" i="104"/>
  <c r="AK553" i="104"/>
  <c r="AK554" i="104"/>
  <c r="AK555" i="104"/>
  <c r="AK556" i="104"/>
  <c r="AK557" i="104"/>
  <c r="AK558" i="104"/>
  <c r="AK559" i="104"/>
  <c r="AK560" i="104"/>
  <c r="AK561" i="104"/>
  <c r="AK562" i="104"/>
  <c r="AK563" i="104"/>
  <c r="AK564" i="104"/>
  <c r="AK565" i="104"/>
  <c r="AK566" i="104"/>
  <c r="AK567" i="104"/>
  <c r="AK568" i="104"/>
  <c r="AK569" i="104"/>
  <c r="AK570" i="104"/>
  <c r="AK571" i="104"/>
  <c r="AK572" i="104"/>
  <c r="AK573" i="104"/>
  <c r="AK574" i="104"/>
  <c r="AK575" i="104"/>
  <c r="AK576" i="104"/>
  <c r="AK577" i="104"/>
  <c r="AK578" i="104"/>
  <c r="AK579" i="104"/>
  <c r="AK580" i="104"/>
  <c r="AK581" i="104"/>
  <c r="AK582" i="104"/>
  <c r="AK583" i="104"/>
  <c r="AK584" i="104"/>
  <c r="AK585" i="104"/>
  <c r="AK586" i="104"/>
  <c r="AK587" i="104"/>
  <c r="AK588" i="104"/>
  <c r="AK589" i="104"/>
  <c r="AK590" i="104"/>
  <c r="AK591" i="104"/>
  <c r="AK592" i="104"/>
  <c r="AK593" i="104"/>
  <c r="AK594" i="104"/>
  <c r="AK595" i="104"/>
  <c r="AK596" i="104"/>
  <c r="AK597" i="104"/>
  <c r="AK598" i="104"/>
  <c r="AK599" i="104"/>
  <c r="AK600" i="104"/>
  <c r="AK601" i="104"/>
  <c r="AK602" i="104"/>
  <c r="AK603" i="104"/>
  <c r="AK604" i="104"/>
  <c r="AK605" i="104"/>
  <c r="AK606" i="104"/>
  <c r="AK607" i="104"/>
  <c r="AK608" i="104"/>
  <c r="AK609" i="104"/>
  <c r="AK610" i="104"/>
  <c r="AK611" i="104"/>
  <c r="AK612" i="104"/>
  <c r="AK613" i="104"/>
  <c r="AK614" i="104"/>
  <c r="AK615" i="104"/>
  <c r="AK616" i="104"/>
  <c r="AK617" i="104"/>
  <c r="AK618" i="104"/>
  <c r="AK619" i="104"/>
  <c r="AK620" i="104"/>
  <c r="AK621" i="104"/>
  <c r="AK622" i="104"/>
  <c r="AK623" i="104"/>
  <c r="AK624" i="104"/>
  <c r="AK625" i="104"/>
  <c r="AK626" i="104"/>
  <c r="AK627" i="104"/>
  <c r="AK628" i="104"/>
  <c r="AK629" i="104"/>
  <c r="AK630" i="104"/>
  <c r="AK631" i="104"/>
  <c r="AK632" i="104"/>
  <c r="AK633" i="104"/>
  <c r="AK634" i="104"/>
  <c r="AK635" i="104"/>
  <c r="AK636" i="104"/>
  <c r="AK637" i="104"/>
  <c r="AK638" i="104"/>
  <c r="AK639" i="104"/>
  <c r="AK640" i="104"/>
  <c r="AK641" i="104"/>
  <c r="AK642" i="104"/>
  <c r="AK643" i="104"/>
  <c r="AK644" i="104"/>
  <c r="AK645" i="104"/>
  <c r="AK646" i="104"/>
  <c r="AK647" i="104"/>
  <c r="AK648" i="104"/>
  <c r="AK649" i="104"/>
  <c r="AK650" i="104"/>
  <c r="AK651" i="104"/>
  <c r="AK652" i="104"/>
  <c r="AK653" i="104"/>
  <c r="AK654" i="104"/>
  <c r="AK655" i="104"/>
  <c r="AK656" i="104"/>
  <c r="AK657" i="104"/>
  <c r="AK658" i="104"/>
  <c r="AK659" i="104"/>
  <c r="AK660" i="104"/>
  <c r="AK661" i="104"/>
  <c r="AK662" i="104"/>
  <c r="AK663" i="104"/>
  <c r="AK664" i="104"/>
  <c r="AK665" i="104"/>
  <c r="AK666" i="104"/>
  <c r="AK667" i="104"/>
  <c r="AK668" i="104"/>
  <c r="AK669" i="104"/>
  <c r="AK670" i="104"/>
  <c r="AK671" i="104"/>
  <c r="AK672" i="104"/>
  <c r="AK673" i="104"/>
  <c r="AK674" i="104"/>
  <c r="AK675" i="104"/>
  <c r="AK676" i="104"/>
  <c r="AK677" i="104"/>
  <c r="AK678" i="104"/>
  <c r="AK679" i="104"/>
  <c r="AK680" i="104"/>
  <c r="AK681" i="104"/>
  <c r="AK682" i="104"/>
  <c r="AK683" i="104"/>
  <c r="AK684" i="104"/>
  <c r="AK685" i="104"/>
  <c r="AK686" i="104"/>
  <c r="AK687" i="104"/>
  <c r="AK688" i="104"/>
  <c r="AK689" i="104"/>
  <c r="AK690" i="104"/>
  <c r="AK691" i="104"/>
  <c r="AK692" i="104"/>
  <c r="AK693" i="104"/>
  <c r="AK694" i="104"/>
  <c r="AK695" i="104"/>
  <c r="AK696" i="104"/>
  <c r="AK697" i="104"/>
  <c r="AK698" i="104"/>
  <c r="AK699" i="104"/>
  <c r="AK700" i="104"/>
  <c r="AK701" i="104"/>
  <c r="AK702" i="104"/>
  <c r="AK703" i="104"/>
  <c r="AK704" i="104"/>
  <c r="AK705" i="104"/>
  <c r="AK706" i="104"/>
  <c r="AK707" i="104"/>
  <c r="AK708" i="104"/>
  <c r="AK709" i="104"/>
  <c r="AK710" i="104"/>
  <c r="AK711" i="104"/>
  <c r="AK712" i="104"/>
  <c r="AK713" i="104"/>
  <c r="AK714" i="104"/>
  <c r="AK715" i="104"/>
  <c r="AK716" i="104"/>
  <c r="AK717" i="104"/>
  <c r="AK718" i="104"/>
  <c r="AK719" i="104"/>
  <c r="AK720" i="104"/>
  <c r="AK721" i="104"/>
  <c r="AK722" i="104"/>
  <c r="AK723" i="104"/>
  <c r="AK724" i="104"/>
  <c r="AK725" i="104"/>
  <c r="AK726" i="104"/>
  <c r="AK727" i="104"/>
  <c r="AK728" i="104"/>
  <c r="AK729" i="104"/>
  <c r="AK730" i="104"/>
  <c r="AK731" i="104"/>
  <c r="AK732" i="104"/>
  <c r="AK733" i="104"/>
  <c r="AK734" i="104"/>
  <c r="AK735" i="104"/>
  <c r="AK736" i="104"/>
  <c r="AK737" i="104"/>
  <c r="AK738" i="104"/>
  <c r="AK739" i="104"/>
  <c r="AK740" i="104"/>
  <c r="AK741" i="104"/>
  <c r="AK742" i="104"/>
  <c r="AK743" i="104"/>
  <c r="AK744" i="104"/>
  <c r="AK745" i="104"/>
  <c r="AK746" i="104"/>
  <c r="AK747" i="104"/>
  <c r="AK748" i="104"/>
  <c r="AK749" i="104"/>
  <c r="AK750" i="104"/>
  <c r="AK751" i="104"/>
  <c r="AK752" i="104"/>
  <c r="AK753" i="104"/>
  <c r="AK754" i="104"/>
  <c r="AK755" i="104"/>
  <c r="AK756" i="104"/>
  <c r="AK757" i="104"/>
  <c r="AK758" i="104"/>
  <c r="AK759" i="104"/>
  <c r="AK760" i="104"/>
  <c r="AK761" i="104"/>
  <c r="AK762" i="104"/>
  <c r="AK763" i="104"/>
  <c r="AK764" i="104"/>
  <c r="AK765" i="104"/>
  <c r="AK766" i="104"/>
  <c r="AK767" i="104"/>
  <c r="AK768" i="104"/>
  <c r="AK769" i="104"/>
  <c r="AK770" i="104"/>
  <c r="AK771" i="104"/>
  <c r="AK772" i="104"/>
  <c r="AK773" i="104"/>
  <c r="AK774" i="104"/>
  <c r="AK775" i="104"/>
  <c r="AK776" i="104"/>
  <c r="AK777" i="104"/>
  <c r="AK778" i="104"/>
  <c r="AK779" i="104"/>
  <c r="AK780" i="104"/>
  <c r="AK781" i="104"/>
  <c r="AK782" i="104"/>
  <c r="Y14" i="96" l="1"/>
  <c r="AL14" i="96" s="1"/>
  <c r="Y28" i="96"/>
  <c r="AS8" i="96" s="1"/>
  <c r="AZ4" i="96"/>
  <c r="AL28" i="96"/>
  <c r="L88" i="97"/>
  <c r="L88" i="96"/>
  <c r="L85" i="97"/>
  <c r="X55" i="97"/>
  <c r="X55" i="96"/>
  <c r="AK55" i="96" s="1"/>
  <c r="L85" i="96"/>
  <c r="X25" i="97"/>
  <c r="X25" i="96"/>
  <c r="AK25" i="96" s="1"/>
  <c r="G6" i="96"/>
  <c r="G8" i="96"/>
  <c r="G14" i="96"/>
  <c r="V379" i="103"/>
  <c r="U379" i="103"/>
  <c r="T379" i="103"/>
  <c r="S379" i="103"/>
  <c r="R379" i="103"/>
  <c r="Q379" i="103"/>
  <c r="P379" i="103"/>
  <c r="O379" i="103"/>
  <c r="U378" i="103"/>
  <c r="T378" i="103"/>
  <c r="S378" i="103"/>
  <c r="Q378" i="103"/>
  <c r="P378" i="103"/>
  <c r="O378" i="103"/>
  <c r="U377" i="103"/>
  <c r="T377" i="103"/>
  <c r="S377" i="103"/>
  <c r="Q377" i="103"/>
  <c r="P377" i="103"/>
  <c r="O377" i="103"/>
  <c r="U376" i="103"/>
  <c r="S376" i="103"/>
  <c r="Q376" i="103"/>
  <c r="P376" i="103"/>
  <c r="O376" i="103"/>
  <c r="U375" i="103"/>
  <c r="S375" i="103"/>
  <c r="Q375" i="103"/>
  <c r="P375" i="103"/>
  <c r="O375" i="103"/>
  <c r="P3" i="101"/>
  <c r="P5" i="101"/>
  <c r="P6" i="101"/>
  <c r="P7" i="101"/>
  <c r="P8" i="101"/>
  <c r="P9" i="101"/>
  <c r="P10" i="101"/>
  <c r="P11" i="101"/>
  <c r="P12" i="101"/>
  <c r="P13" i="101"/>
  <c r="P14" i="101"/>
  <c r="P15" i="101"/>
  <c r="P16" i="101"/>
  <c r="P17" i="101"/>
  <c r="P18" i="101"/>
  <c r="P19" i="101"/>
  <c r="P20" i="101"/>
  <c r="P21" i="101"/>
  <c r="P22" i="101"/>
  <c r="P23" i="101"/>
  <c r="P24" i="101"/>
  <c r="P25" i="101"/>
  <c r="P26" i="101"/>
  <c r="P27" i="101"/>
  <c r="P28" i="101"/>
  <c r="P29" i="101"/>
  <c r="P30" i="101"/>
  <c r="P31" i="101"/>
  <c r="P32" i="101"/>
  <c r="P33" i="101"/>
  <c r="P34" i="101"/>
  <c r="P35" i="101"/>
  <c r="P36" i="101"/>
  <c r="P37" i="101"/>
  <c r="P38" i="101"/>
  <c r="P39" i="101"/>
  <c r="P40" i="101"/>
  <c r="P41" i="101"/>
  <c r="P42" i="101"/>
  <c r="P43" i="101"/>
  <c r="P44" i="101"/>
  <c r="P45" i="101"/>
  <c r="T6" i="101"/>
  <c r="T7" i="101"/>
  <c r="T8" i="101"/>
  <c r="T9" i="101"/>
  <c r="T10" i="101"/>
  <c r="T11" i="101"/>
  <c r="T12" i="101"/>
  <c r="T13" i="101"/>
  <c r="T14" i="101"/>
  <c r="T15" i="101"/>
  <c r="T16" i="101"/>
  <c r="T17" i="101"/>
  <c r="T18" i="101"/>
  <c r="T19" i="101"/>
  <c r="T20" i="101"/>
  <c r="T21" i="101"/>
  <c r="T22" i="101"/>
  <c r="T23" i="101"/>
  <c r="T24" i="101"/>
  <c r="T25" i="101"/>
  <c r="T26" i="101"/>
  <c r="T27" i="101"/>
  <c r="T28" i="101"/>
  <c r="T29" i="101"/>
  <c r="T30" i="101"/>
  <c r="T31" i="101"/>
  <c r="T32" i="101"/>
  <c r="T33" i="101"/>
  <c r="T34" i="101"/>
  <c r="T35" i="101"/>
  <c r="T36" i="101"/>
  <c r="T37" i="101"/>
  <c r="T38" i="101"/>
  <c r="T39" i="101"/>
  <c r="T40" i="101"/>
  <c r="T41" i="101"/>
  <c r="T42" i="101"/>
  <c r="T43" i="101"/>
  <c r="T44" i="101"/>
  <c r="T45" i="101"/>
  <c r="T5" i="101"/>
  <c r="T3" i="101"/>
  <c r="D5" i="98"/>
  <c r="H4" i="98"/>
  <c r="P4" i="98" s="1"/>
  <c r="C4" i="98"/>
  <c r="AJ1176" i="104"/>
  <c r="AJ1177" i="104"/>
  <c r="AJ1178" i="104"/>
  <c r="AJ1179" i="104"/>
  <c r="AJ1180" i="104"/>
  <c r="AJ1181" i="104"/>
  <c r="AJ1182" i="104"/>
  <c r="AJ1183" i="104"/>
  <c r="AJ1184" i="104"/>
  <c r="AJ1185" i="104"/>
  <c r="AJ1186" i="104"/>
  <c r="AJ1187" i="104"/>
  <c r="AJ1188" i="104"/>
  <c r="AJ1189" i="104"/>
  <c r="AJ1190" i="104"/>
  <c r="AJ1191" i="104"/>
  <c r="AJ1192" i="104"/>
  <c r="AJ1193" i="104"/>
  <c r="AJ1194" i="104"/>
  <c r="AJ1195" i="104"/>
  <c r="AJ1196" i="104"/>
  <c r="AJ1197" i="104"/>
  <c r="AJ1198" i="104"/>
  <c r="AJ1199" i="104"/>
  <c r="AJ1200" i="104"/>
  <c r="AJ1201" i="104"/>
  <c r="AJ1202" i="104"/>
  <c r="AJ1203" i="104"/>
  <c r="AJ1204" i="104"/>
  <c r="AJ1205" i="104"/>
  <c r="AJ1206" i="104"/>
  <c r="AJ1207" i="104"/>
  <c r="AJ1208" i="104"/>
  <c r="AJ1209" i="104"/>
  <c r="AJ1210" i="104"/>
  <c r="AJ1211" i="104"/>
  <c r="AJ1212" i="104"/>
  <c r="AJ1213" i="104"/>
  <c r="AJ1214" i="104"/>
  <c r="AJ1215" i="104"/>
  <c r="AJ1216" i="104"/>
  <c r="AJ1217" i="104"/>
  <c r="AJ1218" i="104"/>
  <c r="AJ1219" i="104"/>
  <c r="AJ1220" i="104"/>
  <c r="AJ1221" i="104"/>
  <c r="AJ1222" i="104"/>
  <c r="AJ1223" i="104"/>
  <c r="AJ1224" i="104"/>
  <c r="AJ1225" i="104"/>
  <c r="AJ1226" i="104"/>
  <c r="AJ1227" i="104"/>
  <c r="AJ1228" i="104"/>
  <c r="AJ1229" i="104"/>
  <c r="AJ1230" i="104"/>
  <c r="AJ1231" i="104"/>
  <c r="AJ1232" i="104"/>
  <c r="AJ1233" i="104"/>
  <c r="AJ1234" i="104"/>
  <c r="AJ1235" i="104"/>
  <c r="AJ1236" i="104"/>
  <c r="AJ1237" i="104"/>
  <c r="AJ1238" i="104"/>
  <c r="AJ1239" i="104"/>
  <c r="AJ1240" i="104"/>
  <c r="AJ1241" i="104"/>
  <c r="AJ1242" i="104"/>
  <c r="AJ1243" i="104"/>
  <c r="AJ1244" i="104"/>
  <c r="AJ1245" i="104"/>
  <c r="AJ1246" i="104"/>
  <c r="AJ1247" i="104"/>
  <c r="AJ1248" i="104"/>
  <c r="AJ1249" i="104"/>
  <c r="AJ1250" i="104"/>
  <c r="AJ1251" i="104"/>
  <c r="AJ1252" i="104"/>
  <c r="AJ1253" i="104"/>
  <c r="AJ1254" i="104"/>
  <c r="AJ1255" i="104"/>
  <c r="AJ1256" i="104"/>
  <c r="AJ1257" i="104"/>
  <c r="AJ1258" i="104"/>
  <c r="AJ1259" i="104"/>
  <c r="AJ1260" i="104"/>
  <c r="AJ1261" i="104"/>
  <c r="AJ1262" i="104"/>
  <c r="AJ1263" i="104"/>
  <c r="AJ1264" i="104"/>
  <c r="AJ1265" i="104"/>
  <c r="AJ1266" i="104"/>
  <c r="AJ1267" i="104"/>
  <c r="AJ1268" i="104"/>
  <c r="AJ1269" i="104"/>
  <c r="AJ1270" i="104"/>
  <c r="AJ1271" i="104"/>
  <c r="AJ1272" i="104"/>
  <c r="AJ1273" i="104"/>
  <c r="AJ1274" i="104"/>
  <c r="AJ1275" i="104"/>
  <c r="AJ1276" i="104"/>
  <c r="AJ1277" i="104"/>
  <c r="AJ1278" i="104"/>
  <c r="AJ1279" i="104"/>
  <c r="AJ1280" i="104"/>
  <c r="AJ1281" i="104"/>
  <c r="AJ1282" i="104"/>
  <c r="AJ1283" i="104"/>
  <c r="AJ1284" i="104"/>
  <c r="AJ1285" i="104"/>
  <c r="AJ1286" i="104"/>
  <c r="AJ1287" i="104"/>
  <c r="AJ1288" i="104"/>
  <c r="AJ1289" i="104"/>
  <c r="AJ1290" i="104"/>
  <c r="AJ1291" i="104"/>
  <c r="AJ1292" i="104"/>
  <c r="AJ1293" i="104"/>
  <c r="AJ1294" i="104"/>
  <c r="AJ1295" i="104"/>
  <c r="AJ1296" i="104"/>
  <c r="AJ1297" i="104"/>
  <c r="AJ1298" i="104"/>
  <c r="AJ1299" i="104"/>
  <c r="AJ1300" i="104"/>
  <c r="AJ1301" i="104"/>
  <c r="AJ1302" i="104"/>
  <c r="AJ1303" i="104"/>
  <c r="AJ1304" i="104"/>
  <c r="AJ1305" i="104"/>
  <c r="AJ1306" i="104"/>
  <c r="AJ1307" i="104"/>
  <c r="AJ1308" i="104"/>
  <c r="AJ1309" i="104"/>
  <c r="AJ1310" i="104"/>
  <c r="AJ1311" i="104"/>
  <c r="AJ1312" i="104"/>
  <c r="AJ1313" i="104"/>
  <c r="AJ1314" i="104"/>
  <c r="AJ1315" i="104"/>
  <c r="AJ1316" i="104"/>
  <c r="AJ1317" i="104"/>
  <c r="AJ1318" i="104"/>
  <c r="AJ1319" i="104"/>
  <c r="AJ1320" i="104"/>
  <c r="AJ1321" i="104"/>
  <c r="AJ1322" i="104"/>
  <c r="AJ1323" i="104"/>
  <c r="AJ1324" i="104"/>
  <c r="AJ1325" i="104"/>
  <c r="AJ1326" i="104"/>
  <c r="AJ1327" i="104"/>
  <c r="AJ1328" i="104"/>
  <c r="AJ1329" i="104"/>
  <c r="AJ1330" i="104"/>
  <c r="AJ1331" i="104"/>
  <c r="AJ1332" i="104"/>
  <c r="AJ1333" i="104"/>
  <c r="AJ1334" i="104"/>
  <c r="AJ1335" i="104"/>
  <c r="AJ1336" i="104"/>
  <c r="AJ1337" i="104"/>
  <c r="AJ1338" i="104"/>
  <c r="AJ1339" i="104"/>
  <c r="AJ1340" i="104"/>
  <c r="AJ1341" i="104"/>
  <c r="AJ1342" i="104"/>
  <c r="AJ1343" i="104"/>
  <c r="AJ1344" i="104"/>
  <c r="AJ1345" i="104"/>
  <c r="AJ1346" i="104"/>
  <c r="AJ1347" i="104"/>
  <c r="AJ1348" i="104"/>
  <c r="AJ1349" i="104"/>
  <c r="AJ1350" i="104"/>
  <c r="AJ1351" i="104"/>
  <c r="AJ1352" i="104"/>
  <c r="AJ1353" i="104"/>
  <c r="AJ1354" i="104"/>
  <c r="AJ1355" i="104"/>
  <c r="AJ1356" i="104"/>
  <c r="AJ1357" i="104"/>
  <c r="AJ1358" i="104"/>
  <c r="AJ1359" i="104"/>
  <c r="AJ1360" i="104"/>
  <c r="AJ1361" i="104"/>
  <c r="AJ1362" i="104"/>
  <c r="AJ1363" i="104"/>
  <c r="AJ1364" i="104"/>
  <c r="AJ1365" i="104"/>
  <c r="AJ1366" i="104"/>
  <c r="AJ1367" i="104"/>
  <c r="AJ1368" i="104"/>
  <c r="AJ1369" i="104"/>
  <c r="AJ1370" i="104"/>
  <c r="AJ1371" i="104"/>
  <c r="AJ1372" i="104"/>
  <c r="AJ1373" i="104"/>
  <c r="AJ1374" i="104"/>
  <c r="AJ1375" i="104"/>
  <c r="AJ1376" i="104"/>
  <c r="AJ1377" i="104"/>
  <c r="AJ1378" i="104"/>
  <c r="AJ1379" i="104"/>
  <c r="AJ1380" i="104"/>
  <c r="AJ1381" i="104"/>
  <c r="AJ1382" i="104"/>
  <c r="AJ1383" i="104"/>
  <c r="AJ1384" i="104"/>
  <c r="AJ1385" i="104"/>
  <c r="AJ1386" i="104"/>
  <c r="AJ1387" i="104"/>
  <c r="AJ1388" i="104"/>
  <c r="AJ1389" i="104"/>
  <c r="AJ1390" i="104"/>
  <c r="AJ1391" i="104"/>
  <c r="AJ1392" i="104"/>
  <c r="AJ1393" i="104"/>
  <c r="AJ1394" i="104"/>
  <c r="AJ1395" i="104"/>
  <c r="AJ1396" i="104"/>
  <c r="AJ1397" i="104"/>
  <c r="AJ1398" i="104"/>
  <c r="AJ1399" i="104"/>
  <c r="AJ1400" i="104"/>
  <c r="AJ1401" i="104"/>
  <c r="AJ1402" i="104"/>
  <c r="AJ1403" i="104"/>
  <c r="AJ1404" i="104"/>
  <c r="AJ1405" i="104"/>
  <c r="AJ1406" i="104"/>
  <c r="AJ1407" i="104"/>
  <c r="AJ1408" i="104"/>
  <c r="AJ1409" i="104"/>
  <c r="AJ1410" i="104"/>
  <c r="AJ1411" i="104"/>
  <c r="AJ1412" i="104"/>
  <c r="AJ1413" i="104"/>
  <c r="AJ1414" i="104"/>
  <c r="AJ1415" i="104"/>
  <c r="AJ1416" i="104"/>
  <c r="AJ1417" i="104"/>
  <c r="AJ1418" i="104"/>
  <c r="AJ1419" i="104"/>
  <c r="AJ1420" i="104"/>
  <c r="AJ1421" i="104"/>
  <c r="AJ1422" i="104"/>
  <c r="AJ1423" i="104"/>
  <c r="AJ1424" i="104"/>
  <c r="AJ1425" i="104"/>
  <c r="AJ1426" i="104"/>
  <c r="AJ1427" i="104"/>
  <c r="AJ1428" i="104"/>
  <c r="AJ1429" i="104"/>
  <c r="AJ1430" i="104"/>
  <c r="AJ1431" i="104"/>
  <c r="AJ1432" i="104"/>
  <c r="AJ1433" i="104"/>
  <c r="AJ1434" i="104"/>
  <c r="AJ1435" i="104"/>
  <c r="AJ1436" i="104"/>
  <c r="AJ1437" i="104"/>
  <c r="AJ1438" i="104"/>
  <c r="AJ1439" i="104"/>
  <c r="AJ1440" i="104"/>
  <c r="AJ1441" i="104"/>
  <c r="AJ1442" i="104"/>
  <c r="AJ1443" i="104"/>
  <c r="AJ1444" i="104"/>
  <c r="AJ1445" i="104"/>
  <c r="AJ1446" i="104"/>
  <c r="AJ1447" i="104"/>
  <c r="AJ1448" i="104"/>
  <c r="AJ1449" i="104"/>
  <c r="AJ1450" i="104"/>
  <c r="AJ1451" i="104"/>
  <c r="AJ1452" i="104"/>
  <c r="AJ1453" i="104"/>
  <c r="AJ1454" i="104"/>
  <c r="AJ1455" i="104"/>
  <c r="AJ1456" i="104"/>
  <c r="AJ1457" i="104"/>
  <c r="AJ1458" i="104"/>
  <c r="AJ1459" i="104"/>
  <c r="AJ1460" i="104"/>
  <c r="AJ1461" i="104"/>
  <c r="AJ1462" i="104"/>
  <c r="AJ1463" i="104"/>
  <c r="AJ1464" i="104"/>
  <c r="AJ1465" i="104"/>
  <c r="AJ1466" i="104"/>
  <c r="AJ1467" i="104"/>
  <c r="AJ1468" i="104"/>
  <c r="AJ1469" i="104"/>
  <c r="AJ1470" i="104"/>
  <c r="AJ1471" i="104"/>
  <c r="AJ1472" i="104"/>
  <c r="AJ1473" i="104"/>
  <c r="AJ1474" i="104"/>
  <c r="AJ1475" i="104"/>
  <c r="AJ1476" i="104"/>
  <c r="AJ1477" i="104"/>
  <c r="AJ1478" i="104"/>
  <c r="AJ1479" i="104"/>
  <c r="AJ1480" i="104"/>
  <c r="AJ1481" i="104"/>
  <c r="AJ1482" i="104"/>
  <c r="AJ1483" i="104"/>
  <c r="AJ1484" i="104"/>
  <c r="AJ1485" i="104"/>
  <c r="AJ1486" i="104"/>
  <c r="AJ1487" i="104"/>
  <c r="AJ1488" i="104"/>
  <c r="AJ1489" i="104"/>
  <c r="AJ1490" i="104"/>
  <c r="AJ1491" i="104"/>
  <c r="AJ1492" i="104"/>
  <c r="AJ1493" i="104"/>
  <c r="AJ1494" i="104"/>
  <c r="AJ1495" i="104"/>
  <c r="AJ1496" i="104"/>
  <c r="AJ1497" i="104"/>
  <c r="AJ1498" i="104"/>
  <c r="AJ1499" i="104"/>
  <c r="AJ1500" i="104"/>
  <c r="AJ1501" i="104"/>
  <c r="AJ1502" i="104"/>
  <c r="AJ1503" i="104"/>
  <c r="AJ1504" i="104"/>
  <c r="AJ1505" i="104"/>
  <c r="AJ1506" i="104"/>
  <c r="AJ1507" i="104"/>
  <c r="AJ1508" i="104"/>
  <c r="AJ1509" i="104"/>
  <c r="AJ1510" i="104"/>
  <c r="AJ1511" i="104"/>
  <c r="AJ1512" i="104"/>
  <c r="AJ1513" i="104"/>
  <c r="AJ1514" i="104"/>
  <c r="AJ1515" i="104"/>
  <c r="AJ1516" i="104"/>
  <c r="AJ1517" i="104"/>
  <c r="AJ1518" i="104"/>
  <c r="AJ1519" i="104"/>
  <c r="AJ1520" i="104"/>
  <c r="AJ1521" i="104"/>
  <c r="AJ1522" i="104"/>
  <c r="AJ1523" i="104"/>
  <c r="AJ1524" i="104"/>
  <c r="AJ1525" i="104"/>
  <c r="AJ1526" i="104"/>
  <c r="AJ1527" i="104"/>
  <c r="AJ1528" i="104"/>
  <c r="AJ1529" i="104"/>
  <c r="AJ1530" i="104"/>
  <c r="AJ1531" i="104"/>
  <c r="AJ1532" i="104"/>
  <c r="AJ1533" i="104"/>
  <c r="AJ1534" i="104"/>
  <c r="AJ1535" i="104"/>
  <c r="AJ1536" i="104"/>
  <c r="AJ1537" i="104"/>
  <c r="AJ1538" i="104"/>
  <c r="AJ1539" i="104"/>
  <c r="AJ1540" i="104"/>
  <c r="AJ1541" i="104"/>
  <c r="AJ1542" i="104"/>
  <c r="AJ1543" i="104"/>
  <c r="AJ1544" i="104"/>
  <c r="AJ1545" i="104"/>
  <c r="AJ1546" i="104"/>
  <c r="AJ1547" i="104"/>
  <c r="AJ1548" i="104"/>
  <c r="AJ1549" i="104"/>
  <c r="AJ1550" i="104"/>
  <c r="AJ1551" i="104"/>
  <c r="AJ1552" i="104"/>
  <c r="AJ1553" i="104"/>
  <c r="AJ1554" i="104"/>
  <c r="AJ1555" i="104"/>
  <c r="AJ1556" i="104"/>
  <c r="T375" i="103" s="1"/>
  <c r="AJ1557" i="104"/>
  <c r="T376" i="103" s="1"/>
  <c r="AJ1558" i="104"/>
  <c r="AJ1559" i="104"/>
  <c r="AJ1560" i="104"/>
  <c r="AJ1561" i="104"/>
  <c r="AJ1562" i="104"/>
  <c r="AJ1175" i="104"/>
  <c r="AJ786" i="104"/>
  <c r="AJ787" i="104"/>
  <c r="AJ788" i="104"/>
  <c r="AJ789" i="104"/>
  <c r="AJ790" i="104"/>
  <c r="AJ791" i="104"/>
  <c r="AJ792" i="104"/>
  <c r="AJ793" i="104"/>
  <c r="AJ794" i="104"/>
  <c r="AJ795" i="104"/>
  <c r="AJ796" i="104"/>
  <c r="AJ797" i="104"/>
  <c r="AJ798" i="104"/>
  <c r="AJ799" i="104"/>
  <c r="AJ800" i="104"/>
  <c r="AJ801" i="104"/>
  <c r="AJ802" i="104"/>
  <c r="AJ803" i="104"/>
  <c r="AJ804" i="104"/>
  <c r="AJ805" i="104"/>
  <c r="AJ806" i="104"/>
  <c r="AJ807" i="104"/>
  <c r="AJ808" i="104"/>
  <c r="AJ809" i="104"/>
  <c r="AJ810" i="104"/>
  <c r="AJ811" i="104"/>
  <c r="AJ812" i="104"/>
  <c r="AJ813" i="104"/>
  <c r="AJ814" i="104"/>
  <c r="AJ815" i="104"/>
  <c r="AJ816" i="104"/>
  <c r="AJ817" i="104"/>
  <c r="AJ818" i="104"/>
  <c r="AJ819" i="104"/>
  <c r="AJ820" i="104"/>
  <c r="AJ821" i="104"/>
  <c r="AJ822" i="104"/>
  <c r="AJ823" i="104"/>
  <c r="AJ824" i="104"/>
  <c r="AJ825" i="104"/>
  <c r="AJ826" i="104"/>
  <c r="AJ827" i="104"/>
  <c r="AJ828" i="104"/>
  <c r="AJ829" i="104"/>
  <c r="AJ830" i="104"/>
  <c r="AJ831" i="104"/>
  <c r="AJ832" i="104"/>
  <c r="AJ833" i="104"/>
  <c r="AJ834" i="104"/>
  <c r="AJ835" i="104"/>
  <c r="AJ836" i="104"/>
  <c r="AJ837" i="104"/>
  <c r="AJ838" i="104"/>
  <c r="AJ839" i="104"/>
  <c r="AJ840" i="104"/>
  <c r="AJ841" i="104"/>
  <c r="AJ842" i="104"/>
  <c r="AJ843" i="104"/>
  <c r="AJ844" i="104"/>
  <c r="AJ845" i="104"/>
  <c r="AJ846" i="104"/>
  <c r="AJ847" i="104"/>
  <c r="AJ848" i="104"/>
  <c r="AJ849" i="104"/>
  <c r="AJ850" i="104"/>
  <c r="AJ851" i="104"/>
  <c r="AJ852" i="104"/>
  <c r="AJ853" i="104"/>
  <c r="AJ854" i="104"/>
  <c r="AJ855" i="104"/>
  <c r="AJ856" i="104"/>
  <c r="AJ857" i="104"/>
  <c r="AJ858" i="104"/>
  <c r="AJ859" i="104"/>
  <c r="AJ860" i="104"/>
  <c r="AJ861" i="104"/>
  <c r="AJ862" i="104"/>
  <c r="AJ863" i="104"/>
  <c r="AJ864" i="104"/>
  <c r="AJ865" i="104"/>
  <c r="AJ866" i="104"/>
  <c r="AJ867" i="104"/>
  <c r="AJ868" i="104"/>
  <c r="AJ869" i="104"/>
  <c r="AJ870" i="104"/>
  <c r="AJ871" i="104"/>
  <c r="AJ872" i="104"/>
  <c r="AJ873" i="104"/>
  <c r="AJ874" i="104"/>
  <c r="AJ875" i="104"/>
  <c r="AJ876" i="104"/>
  <c r="AJ877" i="104"/>
  <c r="AJ878" i="104"/>
  <c r="AJ879" i="104"/>
  <c r="AJ880" i="104"/>
  <c r="AJ881" i="104"/>
  <c r="AJ882" i="104"/>
  <c r="AJ883" i="104"/>
  <c r="AJ884" i="104"/>
  <c r="AJ885" i="104"/>
  <c r="AJ886" i="104"/>
  <c r="AJ887" i="104"/>
  <c r="AJ888" i="104"/>
  <c r="AJ889" i="104"/>
  <c r="AJ890" i="104"/>
  <c r="AJ891" i="104"/>
  <c r="AJ892" i="104"/>
  <c r="AJ893" i="104"/>
  <c r="AJ894" i="104"/>
  <c r="AJ895" i="104"/>
  <c r="AJ896" i="104"/>
  <c r="AJ897" i="104"/>
  <c r="AJ898" i="104"/>
  <c r="AJ899" i="104"/>
  <c r="AJ900" i="104"/>
  <c r="AJ901" i="104"/>
  <c r="AJ902" i="104"/>
  <c r="AJ903" i="104"/>
  <c r="AJ904" i="104"/>
  <c r="AJ905" i="104"/>
  <c r="AJ906" i="104"/>
  <c r="AJ907" i="104"/>
  <c r="AJ908" i="104"/>
  <c r="AJ909" i="104"/>
  <c r="AJ910" i="104"/>
  <c r="AJ911" i="104"/>
  <c r="AJ912" i="104"/>
  <c r="AJ913" i="104"/>
  <c r="AJ914" i="104"/>
  <c r="AJ915" i="104"/>
  <c r="AJ916" i="104"/>
  <c r="AJ917" i="104"/>
  <c r="AJ918" i="104"/>
  <c r="AJ919" i="104"/>
  <c r="AJ920" i="104"/>
  <c r="AJ921" i="104"/>
  <c r="AJ922" i="104"/>
  <c r="AJ923" i="104"/>
  <c r="AJ924" i="104"/>
  <c r="AJ925" i="104"/>
  <c r="AJ926" i="104"/>
  <c r="AJ927" i="104"/>
  <c r="AJ928" i="104"/>
  <c r="AJ929" i="104"/>
  <c r="AJ930" i="104"/>
  <c r="AJ931" i="104"/>
  <c r="AJ932" i="104"/>
  <c r="AJ933" i="104"/>
  <c r="AJ934" i="104"/>
  <c r="AJ935" i="104"/>
  <c r="AJ936" i="104"/>
  <c r="AJ937" i="104"/>
  <c r="AJ938" i="104"/>
  <c r="AJ939" i="104"/>
  <c r="AJ940" i="104"/>
  <c r="AJ941" i="104"/>
  <c r="AJ942" i="104"/>
  <c r="AJ943" i="104"/>
  <c r="AJ944" i="104"/>
  <c r="AJ945" i="104"/>
  <c r="AJ946" i="104"/>
  <c r="AJ947" i="104"/>
  <c r="AJ948" i="104"/>
  <c r="AJ949" i="104"/>
  <c r="AJ950" i="104"/>
  <c r="AJ951" i="104"/>
  <c r="AJ952" i="104"/>
  <c r="AJ953" i="104"/>
  <c r="AJ954" i="104"/>
  <c r="AJ955" i="104"/>
  <c r="AJ956" i="104"/>
  <c r="AJ957" i="104"/>
  <c r="AJ958" i="104"/>
  <c r="AJ959" i="104"/>
  <c r="AJ960" i="104"/>
  <c r="AJ961" i="104"/>
  <c r="AJ962" i="104"/>
  <c r="AJ963" i="104"/>
  <c r="AJ964" i="104"/>
  <c r="AJ965" i="104"/>
  <c r="AJ966" i="104"/>
  <c r="AJ967" i="104"/>
  <c r="AJ968" i="104"/>
  <c r="AJ969" i="104"/>
  <c r="AJ970" i="104"/>
  <c r="AJ971" i="104"/>
  <c r="AJ972" i="104"/>
  <c r="AJ973" i="104"/>
  <c r="AJ974" i="104"/>
  <c r="AJ975" i="104"/>
  <c r="AJ976" i="104"/>
  <c r="AJ977" i="104"/>
  <c r="AJ978" i="104"/>
  <c r="AJ979" i="104"/>
  <c r="AJ980" i="104"/>
  <c r="AJ981" i="104"/>
  <c r="AJ982" i="104"/>
  <c r="AJ983" i="104"/>
  <c r="AJ984" i="104"/>
  <c r="AJ985" i="104"/>
  <c r="AJ986" i="104"/>
  <c r="AJ987" i="104"/>
  <c r="AJ988" i="104"/>
  <c r="AJ989" i="104"/>
  <c r="AJ990" i="104"/>
  <c r="AJ991" i="104"/>
  <c r="AJ992" i="104"/>
  <c r="AJ993" i="104"/>
  <c r="AJ994" i="104"/>
  <c r="AJ995" i="104"/>
  <c r="AJ996" i="104"/>
  <c r="AJ997" i="104"/>
  <c r="AJ998" i="104"/>
  <c r="AJ999" i="104"/>
  <c r="AJ1000" i="104"/>
  <c r="AJ1001" i="104"/>
  <c r="AJ1002" i="104"/>
  <c r="AJ1003" i="104"/>
  <c r="AJ1004" i="104"/>
  <c r="AJ1005" i="104"/>
  <c r="AJ1006" i="104"/>
  <c r="AJ1007" i="104"/>
  <c r="AJ1008" i="104"/>
  <c r="AJ1009" i="104"/>
  <c r="AJ1010" i="104"/>
  <c r="AJ1011" i="104"/>
  <c r="AJ1012" i="104"/>
  <c r="AJ1013" i="104"/>
  <c r="AJ1014" i="104"/>
  <c r="AJ1015" i="104"/>
  <c r="AJ1016" i="104"/>
  <c r="AJ1017" i="104"/>
  <c r="AJ1018" i="104"/>
  <c r="AJ1019" i="104"/>
  <c r="AJ1020" i="104"/>
  <c r="AJ1021" i="104"/>
  <c r="AJ1022" i="104"/>
  <c r="AJ1023" i="104"/>
  <c r="AJ1024" i="104"/>
  <c r="AJ1025" i="104"/>
  <c r="AJ1026" i="104"/>
  <c r="AJ1027" i="104"/>
  <c r="AJ1028" i="104"/>
  <c r="AJ1029" i="104"/>
  <c r="AJ1030" i="104"/>
  <c r="AJ1031" i="104"/>
  <c r="AJ1032" i="104"/>
  <c r="AJ1033" i="104"/>
  <c r="AJ1034" i="104"/>
  <c r="AJ1035" i="104"/>
  <c r="AJ1036" i="104"/>
  <c r="AJ1037" i="104"/>
  <c r="AJ1038" i="104"/>
  <c r="AJ1039" i="104"/>
  <c r="AJ1040" i="104"/>
  <c r="AJ1041" i="104"/>
  <c r="AJ1042" i="104"/>
  <c r="AJ1043" i="104"/>
  <c r="AJ1044" i="104"/>
  <c r="AJ1045" i="104"/>
  <c r="AJ1046" i="104"/>
  <c r="AJ1047" i="104"/>
  <c r="AJ1048" i="104"/>
  <c r="AJ1049" i="104"/>
  <c r="AJ1050" i="104"/>
  <c r="AJ1051" i="104"/>
  <c r="AJ1052" i="104"/>
  <c r="AJ1053" i="104"/>
  <c r="AJ1054" i="104"/>
  <c r="AJ1055" i="104"/>
  <c r="AJ1056" i="104"/>
  <c r="AJ1057" i="104"/>
  <c r="AJ1058" i="104"/>
  <c r="AJ1059" i="104"/>
  <c r="AJ1060" i="104"/>
  <c r="AJ1061" i="104"/>
  <c r="AJ1062" i="104"/>
  <c r="AJ1063" i="104"/>
  <c r="AJ1064" i="104"/>
  <c r="AJ1065" i="104"/>
  <c r="AJ1066" i="104"/>
  <c r="AJ1067" i="104"/>
  <c r="AJ1068" i="104"/>
  <c r="AJ1069" i="104"/>
  <c r="AJ1070" i="104"/>
  <c r="AJ1071" i="104"/>
  <c r="AJ1072" i="104"/>
  <c r="AJ1073" i="104"/>
  <c r="AJ1074" i="104"/>
  <c r="AJ1075" i="104"/>
  <c r="AJ1076" i="104"/>
  <c r="AJ1077" i="104"/>
  <c r="AJ1078" i="104"/>
  <c r="AJ1079" i="104"/>
  <c r="AJ1080" i="104"/>
  <c r="AJ1081" i="104"/>
  <c r="AJ1082" i="104"/>
  <c r="AJ1083" i="104"/>
  <c r="AJ1084" i="104"/>
  <c r="AJ1085" i="104"/>
  <c r="AJ1086" i="104"/>
  <c r="AJ1087" i="104"/>
  <c r="AJ1088" i="104"/>
  <c r="AJ1089" i="104"/>
  <c r="AJ1090" i="104"/>
  <c r="AJ1091" i="104"/>
  <c r="AJ1092" i="104"/>
  <c r="AJ1093" i="104"/>
  <c r="AJ1094" i="104"/>
  <c r="AJ1095" i="104"/>
  <c r="AJ1096" i="104"/>
  <c r="AJ1097" i="104"/>
  <c r="AJ1098" i="104"/>
  <c r="AJ1099" i="104"/>
  <c r="AJ1100" i="104"/>
  <c r="AJ1101" i="104"/>
  <c r="AJ1102" i="104"/>
  <c r="AJ1103" i="104"/>
  <c r="AJ1104" i="104"/>
  <c r="AJ1105" i="104"/>
  <c r="AJ1106" i="104"/>
  <c r="AJ1107" i="104"/>
  <c r="AJ1108" i="104"/>
  <c r="AJ1109" i="104"/>
  <c r="AJ1110" i="104"/>
  <c r="AJ1111" i="104"/>
  <c r="AJ1112" i="104"/>
  <c r="AJ1113" i="104"/>
  <c r="AJ1114" i="104"/>
  <c r="AJ1115" i="104"/>
  <c r="AJ1116" i="104"/>
  <c r="AJ1117" i="104"/>
  <c r="AJ1118" i="104"/>
  <c r="AJ1119" i="104"/>
  <c r="AJ1120" i="104"/>
  <c r="AJ1121" i="104"/>
  <c r="AJ1122" i="104"/>
  <c r="AJ1123" i="104"/>
  <c r="AJ1124" i="104"/>
  <c r="AJ1125" i="104"/>
  <c r="AJ1126" i="104"/>
  <c r="AJ1127" i="104"/>
  <c r="AJ1128" i="104"/>
  <c r="AJ1129" i="104"/>
  <c r="AJ1130" i="104"/>
  <c r="AJ1131" i="104"/>
  <c r="AJ1132" i="104"/>
  <c r="AJ1133" i="104"/>
  <c r="AJ1134" i="104"/>
  <c r="AJ1135" i="104"/>
  <c r="AJ1136" i="104"/>
  <c r="AJ1137" i="104"/>
  <c r="AJ1138" i="104"/>
  <c r="AJ1139" i="104"/>
  <c r="AJ1140" i="104"/>
  <c r="AJ1141" i="104"/>
  <c r="AJ1142" i="104"/>
  <c r="AJ1143" i="104"/>
  <c r="AJ1144" i="104"/>
  <c r="AJ1145" i="104"/>
  <c r="AJ1146" i="104"/>
  <c r="AJ1147" i="104"/>
  <c r="AJ1148" i="104"/>
  <c r="AJ1149" i="104"/>
  <c r="AJ1150" i="104"/>
  <c r="AJ1151" i="104"/>
  <c r="AJ1152" i="104"/>
  <c r="AJ1153" i="104"/>
  <c r="AJ1154" i="104"/>
  <c r="AJ1155" i="104"/>
  <c r="AJ1156" i="104"/>
  <c r="AJ1157" i="104"/>
  <c r="AJ1158" i="104"/>
  <c r="AJ1159" i="104"/>
  <c r="AJ1160" i="104"/>
  <c r="AJ1161" i="104"/>
  <c r="AJ1162" i="104"/>
  <c r="AJ1163" i="104"/>
  <c r="AJ1164" i="104"/>
  <c r="AJ1165" i="104"/>
  <c r="AJ1166" i="104"/>
  <c r="AJ1167" i="104"/>
  <c r="AJ1168" i="104"/>
  <c r="AJ1169" i="104"/>
  <c r="AJ1170" i="104"/>
  <c r="AJ1171" i="104"/>
  <c r="AJ1172" i="104"/>
  <c r="AJ785" i="104"/>
  <c r="AJ395" i="104"/>
  <c r="AJ396" i="104"/>
  <c r="AJ397" i="104"/>
  <c r="AJ398" i="104"/>
  <c r="AJ399" i="104"/>
  <c r="AJ400" i="104"/>
  <c r="AJ401" i="104"/>
  <c r="AJ402" i="104"/>
  <c r="AJ403" i="104"/>
  <c r="AJ404" i="104"/>
  <c r="AJ405" i="104"/>
  <c r="AJ406" i="104"/>
  <c r="AJ407" i="104"/>
  <c r="AJ408" i="104"/>
  <c r="AJ409" i="104"/>
  <c r="AJ410" i="104"/>
  <c r="AJ411" i="104"/>
  <c r="AJ412" i="104"/>
  <c r="AJ413" i="104"/>
  <c r="AJ414" i="104"/>
  <c r="AJ415" i="104"/>
  <c r="AJ416" i="104"/>
  <c r="AJ417" i="104"/>
  <c r="AJ418" i="104"/>
  <c r="AJ419" i="104"/>
  <c r="AJ420" i="104"/>
  <c r="AJ421" i="104"/>
  <c r="AJ422" i="104"/>
  <c r="AJ423" i="104"/>
  <c r="AJ424" i="104"/>
  <c r="AJ425" i="104"/>
  <c r="AJ426" i="104"/>
  <c r="AJ427" i="104"/>
  <c r="AJ428" i="104"/>
  <c r="AJ429" i="104"/>
  <c r="AJ430" i="104"/>
  <c r="AJ431" i="104"/>
  <c r="AJ432" i="104"/>
  <c r="AJ433" i="104"/>
  <c r="AJ434" i="104"/>
  <c r="AJ435" i="104"/>
  <c r="AJ436" i="104"/>
  <c r="AJ437" i="104"/>
  <c r="AJ438" i="104"/>
  <c r="AJ439" i="104"/>
  <c r="AJ440" i="104"/>
  <c r="AJ441" i="104"/>
  <c r="AJ442" i="104"/>
  <c r="AJ443" i="104"/>
  <c r="AJ444" i="104"/>
  <c r="AJ445" i="104"/>
  <c r="AJ446" i="104"/>
  <c r="AJ447" i="104"/>
  <c r="AJ448" i="104"/>
  <c r="AJ449" i="104"/>
  <c r="AJ450" i="104"/>
  <c r="AJ451" i="104"/>
  <c r="AJ452" i="104"/>
  <c r="AJ453" i="104"/>
  <c r="AJ454" i="104"/>
  <c r="AJ455" i="104"/>
  <c r="AJ456" i="104"/>
  <c r="AJ457" i="104"/>
  <c r="AJ458" i="104"/>
  <c r="AJ459" i="104"/>
  <c r="AJ460" i="104"/>
  <c r="AJ461" i="104"/>
  <c r="AJ462" i="104"/>
  <c r="AJ463" i="104"/>
  <c r="AJ464" i="104"/>
  <c r="AJ465" i="104"/>
  <c r="AJ466" i="104"/>
  <c r="AJ467" i="104"/>
  <c r="AJ468" i="104"/>
  <c r="AJ469" i="104"/>
  <c r="AJ470" i="104"/>
  <c r="AJ471" i="104"/>
  <c r="AJ472" i="104"/>
  <c r="AJ473" i="104"/>
  <c r="AJ474" i="104"/>
  <c r="AJ475" i="104"/>
  <c r="AJ476" i="104"/>
  <c r="AJ477" i="104"/>
  <c r="AJ478" i="104"/>
  <c r="AJ479" i="104"/>
  <c r="AJ480" i="104"/>
  <c r="AJ481" i="104"/>
  <c r="AJ482" i="104"/>
  <c r="AJ483" i="104"/>
  <c r="AJ484" i="104"/>
  <c r="AJ485" i="104"/>
  <c r="AJ486" i="104"/>
  <c r="AJ487" i="104"/>
  <c r="AJ488" i="104"/>
  <c r="AJ489" i="104"/>
  <c r="AJ490" i="104"/>
  <c r="AJ491" i="104"/>
  <c r="AJ492" i="104"/>
  <c r="AJ493" i="104"/>
  <c r="AJ494" i="104"/>
  <c r="AJ495" i="104"/>
  <c r="AJ496" i="104"/>
  <c r="AJ497" i="104"/>
  <c r="AJ498" i="104"/>
  <c r="AJ499" i="104"/>
  <c r="AJ500" i="104"/>
  <c r="AJ501" i="104"/>
  <c r="AJ502" i="104"/>
  <c r="AJ503" i="104"/>
  <c r="AJ504" i="104"/>
  <c r="AJ505" i="104"/>
  <c r="AJ506" i="104"/>
  <c r="AJ507" i="104"/>
  <c r="AJ508" i="104"/>
  <c r="AJ509" i="104"/>
  <c r="AJ510" i="104"/>
  <c r="AJ511" i="104"/>
  <c r="AJ512" i="104"/>
  <c r="AJ513" i="104"/>
  <c r="AJ514" i="104"/>
  <c r="AJ515" i="104"/>
  <c r="AJ516" i="104"/>
  <c r="AJ517" i="104"/>
  <c r="AJ518" i="104"/>
  <c r="AJ519" i="104"/>
  <c r="AJ520" i="104"/>
  <c r="AJ521" i="104"/>
  <c r="AJ522" i="104"/>
  <c r="AJ523" i="104"/>
  <c r="AJ524" i="104"/>
  <c r="AJ525" i="104"/>
  <c r="AJ526" i="104"/>
  <c r="AJ527" i="104"/>
  <c r="AJ528" i="104"/>
  <c r="AJ529" i="104"/>
  <c r="AJ530" i="104"/>
  <c r="AJ531" i="104"/>
  <c r="AJ532" i="104"/>
  <c r="AJ533" i="104"/>
  <c r="AJ534" i="104"/>
  <c r="AJ535" i="104"/>
  <c r="AJ536" i="104"/>
  <c r="AJ537" i="104"/>
  <c r="AJ538" i="104"/>
  <c r="AJ539" i="104"/>
  <c r="AJ540" i="104"/>
  <c r="AJ541" i="104"/>
  <c r="AJ542" i="104"/>
  <c r="AJ543" i="104"/>
  <c r="AJ544" i="104"/>
  <c r="AJ545" i="104"/>
  <c r="AJ546" i="104"/>
  <c r="AJ547" i="104"/>
  <c r="AJ548" i="104"/>
  <c r="AJ549" i="104"/>
  <c r="AJ550" i="104"/>
  <c r="AJ551" i="104"/>
  <c r="AJ552" i="104"/>
  <c r="AJ553" i="104"/>
  <c r="AJ554" i="104"/>
  <c r="AJ555" i="104"/>
  <c r="AJ556" i="104"/>
  <c r="AJ557" i="104"/>
  <c r="AJ558" i="104"/>
  <c r="AJ559" i="104"/>
  <c r="AJ560" i="104"/>
  <c r="AJ561" i="104"/>
  <c r="AJ562" i="104"/>
  <c r="AJ563" i="104"/>
  <c r="AJ564" i="104"/>
  <c r="AJ565" i="104"/>
  <c r="AJ566" i="104"/>
  <c r="AJ567" i="104"/>
  <c r="AJ568" i="104"/>
  <c r="AJ569" i="104"/>
  <c r="AJ570" i="104"/>
  <c r="AJ571" i="104"/>
  <c r="AJ572" i="104"/>
  <c r="AJ573" i="104"/>
  <c r="AJ574" i="104"/>
  <c r="AJ575" i="104"/>
  <c r="AJ576" i="104"/>
  <c r="AJ577" i="104"/>
  <c r="AJ578" i="104"/>
  <c r="AJ579" i="104"/>
  <c r="AJ580" i="104"/>
  <c r="AJ581" i="104"/>
  <c r="AJ582" i="104"/>
  <c r="AJ583" i="104"/>
  <c r="AJ584" i="104"/>
  <c r="AJ585" i="104"/>
  <c r="AJ586" i="104"/>
  <c r="AJ587" i="104"/>
  <c r="AJ588" i="104"/>
  <c r="AJ589" i="104"/>
  <c r="AJ590" i="104"/>
  <c r="AJ591" i="104"/>
  <c r="AJ592" i="104"/>
  <c r="AJ593" i="104"/>
  <c r="AJ594" i="104"/>
  <c r="AJ595" i="104"/>
  <c r="AJ596" i="104"/>
  <c r="AJ597" i="104"/>
  <c r="AJ598" i="104"/>
  <c r="AJ599" i="104"/>
  <c r="AJ600" i="104"/>
  <c r="AJ601" i="104"/>
  <c r="AJ602" i="104"/>
  <c r="AJ603" i="104"/>
  <c r="AJ604" i="104"/>
  <c r="AJ605" i="104"/>
  <c r="AJ606" i="104"/>
  <c r="AJ607" i="104"/>
  <c r="AJ608" i="104"/>
  <c r="AJ609" i="104"/>
  <c r="AJ610" i="104"/>
  <c r="AJ611" i="104"/>
  <c r="AJ612" i="104"/>
  <c r="AJ613" i="104"/>
  <c r="AJ614" i="104"/>
  <c r="AJ615" i="104"/>
  <c r="AJ616" i="104"/>
  <c r="AJ617" i="104"/>
  <c r="AJ618" i="104"/>
  <c r="AJ619" i="104"/>
  <c r="AJ620" i="104"/>
  <c r="AJ621" i="104"/>
  <c r="AJ622" i="104"/>
  <c r="AJ623" i="104"/>
  <c r="AJ624" i="104"/>
  <c r="AJ625" i="104"/>
  <c r="AJ626" i="104"/>
  <c r="AJ627" i="104"/>
  <c r="AJ628" i="104"/>
  <c r="AJ629" i="104"/>
  <c r="AJ630" i="104"/>
  <c r="AJ631" i="104"/>
  <c r="AJ632" i="104"/>
  <c r="AJ633" i="104"/>
  <c r="AJ634" i="104"/>
  <c r="AJ635" i="104"/>
  <c r="AJ636" i="104"/>
  <c r="AJ637" i="104"/>
  <c r="AJ638" i="104"/>
  <c r="AJ639" i="104"/>
  <c r="AJ640" i="104"/>
  <c r="AJ641" i="104"/>
  <c r="AJ642" i="104"/>
  <c r="AJ643" i="104"/>
  <c r="AJ644" i="104"/>
  <c r="AJ645" i="104"/>
  <c r="AJ646" i="104"/>
  <c r="AJ647" i="104"/>
  <c r="AJ648" i="104"/>
  <c r="AJ649" i="104"/>
  <c r="AJ650" i="104"/>
  <c r="AJ651" i="104"/>
  <c r="AJ652" i="104"/>
  <c r="AJ653" i="104"/>
  <c r="AJ654" i="104"/>
  <c r="AJ655" i="104"/>
  <c r="AJ656" i="104"/>
  <c r="AJ657" i="104"/>
  <c r="AJ658" i="104"/>
  <c r="AJ659" i="104"/>
  <c r="AJ660" i="104"/>
  <c r="AJ661" i="104"/>
  <c r="AJ662" i="104"/>
  <c r="AJ663" i="104"/>
  <c r="AJ664" i="104"/>
  <c r="AJ665" i="104"/>
  <c r="AJ666" i="104"/>
  <c r="AJ667" i="104"/>
  <c r="AJ668" i="104"/>
  <c r="AJ669" i="104"/>
  <c r="AJ670" i="104"/>
  <c r="AJ671" i="104"/>
  <c r="AJ672" i="104"/>
  <c r="AJ673" i="104"/>
  <c r="AJ674" i="104"/>
  <c r="AJ675" i="104"/>
  <c r="AJ676" i="104"/>
  <c r="AJ677" i="104"/>
  <c r="AJ678" i="104"/>
  <c r="AJ679" i="104"/>
  <c r="AJ680" i="104"/>
  <c r="AJ681" i="104"/>
  <c r="AJ682" i="104"/>
  <c r="AJ683" i="104"/>
  <c r="AJ684" i="104"/>
  <c r="AJ685" i="104"/>
  <c r="AJ686" i="104"/>
  <c r="AJ687" i="104"/>
  <c r="AJ688" i="104"/>
  <c r="AJ689" i="104"/>
  <c r="AJ690" i="104"/>
  <c r="AJ691" i="104"/>
  <c r="AJ692" i="104"/>
  <c r="AJ693" i="104"/>
  <c r="AJ694" i="104"/>
  <c r="AJ695" i="104"/>
  <c r="AJ696" i="104"/>
  <c r="AJ697" i="104"/>
  <c r="AJ698" i="104"/>
  <c r="AJ699" i="104"/>
  <c r="AJ700" i="104"/>
  <c r="AJ701" i="104"/>
  <c r="AJ702" i="104"/>
  <c r="AJ703" i="104"/>
  <c r="AJ704" i="104"/>
  <c r="AJ705" i="104"/>
  <c r="AJ706" i="104"/>
  <c r="AJ707" i="104"/>
  <c r="AJ708" i="104"/>
  <c r="AJ709" i="104"/>
  <c r="AJ710" i="104"/>
  <c r="AJ711" i="104"/>
  <c r="AJ712" i="104"/>
  <c r="AJ713" i="104"/>
  <c r="AJ714" i="104"/>
  <c r="AJ715" i="104"/>
  <c r="AJ716" i="104"/>
  <c r="AJ717" i="104"/>
  <c r="AJ718" i="104"/>
  <c r="AJ719" i="104"/>
  <c r="AJ720" i="104"/>
  <c r="AJ721" i="104"/>
  <c r="AJ722" i="104"/>
  <c r="AJ723" i="104"/>
  <c r="AJ724" i="104"/>
  <c r="AJ725" i="104"/>
  <c r="AJ726" i="104"/>
  <c r="AJ727" i="104"/>
  <c r="AJ728" i="104"/>
  <c r="AJ729" i="104"/>
  <c r="AJ730" i="104"/>
  <c r="AJ731" i="104"/>
  <c r="AJ732" i="104"/>
  <c r="AJ733" i="104"/>
  <c r="AJ734" i="104"/>
  <c r="AJ735" i="104"/>
  <c r="AJ736" i="104"/>
  <c r="AJ737" i="104"/>
  <c r="AJ738" i="104"/>
  <c r="AJ739" i="104"/>
  <c r="AJ740" i="104"/>
  <c r="AJ741" i="104"/>
  <c r="AJ742" i="104"/>
  <c r="AJ743" i="104"/>
  <c r="AJ744" i="104"/>
  <c r="AJ745" i="104"/>
  <c r="AJ746" i="104"/>
  <c r="AJ747" i="104"/>
  <c r="AJ748" i="104"/>
  <c r="AJ749" i="104"/>
  <c r="AJ750" i="104"/>
  <c r="AJ751" i="104"/>
  <c r="AJ752" i="104"/>
  <c r="AJ753" i="104"/>
  <c r="AJ754" i="104"/>
  <c r="AJ755" i="104"/>
  <c r="AJ756" i="104"/>
  <c r="AJ757" i="104"/>
  <c r="AJ758" i="104"/>
  <c r="AJ759" i="104"/>
  <c r="AJ760" i="104"/>
  <c r="AJ761" i="104"/>
  <c r="AJ762" i="104"/>
  <c r="AJ763" i="104"/>
  <c r="AJ764" i="104"/>
  <c r="AJ765" i="104"/>
  <c r="AJ766" i="104"/>
  <c r="AJ767" i="104"/>
  <c r="AJ768" i="104"/>
  <c r="AJ769" i="104"/>
  <c r="AJ770" i="104"/>
  <c r="AJ771" i="104"/>
  <c r="AJ772" i="104"/>
  <c r="AJ773" i="104"/>
  <c r="AJ774" i="104"/>
  <c r="AJ775" i="104"/>
  <c r="AJ776" i="104"/>
  <c r="AJ777" i="104"/>
  <c r="AJ778" i="104"/>
  <c r="AJ779" i="104"/>
  <c r="AJ780" i="104"/>
  <c r="AJ781" i="104"/>
  <c r="AJ782" i="104"/>
  <c r="AS5" i="96" l="1"/>
  <c r="G10" i="96"/>
  <c r="G15" i="96"/>
  <c r="G12" i="96"/>
  <c r="N3" i="100"/>
  <c r="M3" i="100"/>
  <c r="L3" i="100"/>
  <c r="K3" i="100"/>
  <c r="J3" i="100"/>
  <c r="I3" i="100"/>
  <c r="H3" i="100"/>
  <c r="G3" i="100"/>
  <c r="F3" i="100"/>
  <c r="E3" i="100"/>
  <c r="D3" i="100"/>
  <c r="C3" i="100"/>
  <c r="D5" i="101"/>
  <c r="D6" i="101"/>
  <c r="D7" i="101"/>
  <c r="D8" i="101"/>
  <c r="D9" i="101"/>
  <c r="D10" i="101"/>
  <c r="D11" i="101"/>
  <c r="D12" i="101"/>
  <c r="D13" i="101"/>
  <c r="D14" i="101"/>
  <c r="D15" i="101"/>
  <c r="D16" i="101"/>
  <c r="D17" i="101"/>
  <c r="D18" i="101"/>
  <c r="D19" i="101"/>
  <c r="D20" i="101"/>
  <c r="D21" i="101"/>
  <c r="D22" i="101"/>
  <c r="D23" i="101"/>
  <c r="D24" i="101"/>
  <c r="D25" i="101"/>
  <c r="D26" i="101"/>
  <c r="D27" i="101"/>
  <c r="D28" i="101"/>
  <c r="D29" i="101"/>
  <c r="D30" i="101"/>
  <c r="D31" i="101"/>
  <c r="D32" i="101"/>
  <c r="D33" i="101"/>
  <c r="D34" i="101"/>
  <c r="D35" i="101"/>
  <c r="D36" i="101"/>
  <c r="D37" i="101"/>
  <c r="D38" i="101"/>
  <c r="D39" i="101"/>
  <c r="D40" i="101"/>
  <c r="D41" i="101"/>
  <c r="D42" i="101"/>
  <c r="D43" i="101"/>
  <c r="D44" i="101"/>
  <c r="D45" i="101"/>
  <c r="D4" i="98"/>
  <c r="L83" i="97"/>
  <c r="X53" i="97"/>
  <c r="X23" i="97"/>
  <c r="L83" i="96"/>
  <c r="X53" i="96"/>
  <c r="AK53" i="96" s="1"/>
  <c r="X23" i="96"/>
  <c r="AK23" i="96" s="1"/>
  <c r="R375" i="103"/>
  <c r="R376" i="103"/>
  <c r="R377" i="103"/>
  <c r="R378" i="103"/>
  <c r="M6" i="103"/>
  <c r="V6" i="103" s="1"/>
  <c r="M7" i="103"/>
  <c r="V7" i="103" s="1"/>
  <c r="M8" i="103"/>
  <c r="V8" i="103" s="1"/>
  <c r="M9" i="103"/>
  <c r="V9" i="103" s="1"/>
  <c r="M15" i="103"/>
  <c r="V15" i="103" s="1"/>
  <c r="M20" i="103"/>
  <c r="V20" i="103" s="1"/>
  <c r="M30" i="103"/>
  <c r="V30" i="103" s="1"/>
  <c r="M49" i="103"/>
  <c r="V49" i="103" s="1"/>
  <c r="M66" i="103"/>
  <c r="V66" i="103" s="1"/>
  <c r="M78" i="103"/>
  <c r="V78" i="103" s="1"/>
  <c r="M82" i="103"/>
  <c r="V82" i="103" s="1"/>
  <c r="M107" i="103"/>
  <c r="V107" i="103" s="1"/>
  <c r="M108" i="103"/>
  <c r="V108" i="103" s="1"/>
  <c r="M115" i="103"/>
  <c r="V115" i="103" s="1"/>
  <c r="M158" i="103"/>
  <c r="V158" i="103" s="1"/>
  <c r="M170" i="103"/>
  <c r="V170" i="103" s="1"/>
  <c r="M174" i="103"/>
  <c r="V174" i="103" s="1"/>
  <c r="M179" i="103"/>
  <c r="V179" i="103" s="1"/>
  <c r="M183" i="103"/>
  <c r="V183" i="103" s="1"/>
  <c r="M188" i="103"/>
  <c r="V188" i="103" s="1"/>
  <c r="M200" i="103"/>
  <c r="V200" i="103" s="1"/>
  <c r="M204" i="103"/>
  <c r="V204" i="103" s="1"/>
  <c r="M221" i="103"/>
  <c r="V221" i="103" s="1"/>
  <c r="M233" i="103"/>
  <c r="V233" i="103" s="1"/>
  <c r="M236" i="103"/>
  <c r="V236" i="103" s="1"/>
  <c r="M239" i="103"/>
  <c r="V239" i="103" s="1"/>
  <c r="M240" i="103"/>
  <c r="V240" i="103" s="1"/>
  <c r="M246" i="103"/>
  <c r="V246" i="103" s="1"/>
  <c r="M256" i="103"/>
  <c r="V256" i="103" s="1"/>
  <c r="M264" i="103"/>
  <c r="V264" i="103" s="1"/>
  <c r="M267" i="103"/>
  <c r="V267" i="103" s="1"/>
  <c r="M268" i="103"/>
  <c r="V268" i="103" s="1"/>
  <c r="M274" i="103"/>
  <c r="V274" i="103" s="1"/>
  <c r="M277" i="103"/>
  <c r="V277" i="103" s="1"/>
  <c r="M304" i="103"/>
  <c r="V304" i="103" s="1"/>
  <c r="M309" i="103"/>
  <c r="V309" i="103" s="1"/>
  <c r="M313" i="103"/>
  <c r="V313" i="103" s="1"/>
  <c r="M327" i="103"/>
  <c r="V327" i="103" s="1"/>
  <c r="M334" i="103"/>
  <c r="V334" i="103" s="1"/>
  <c r="M335" i="103"/>
  <c r="V335" i="103" s="1"/>
  <c r="M338" i="103"/>
  <c r="V338" i="103" s="1"/>
  <c r="M344" i="103"/>
  <c r="V344" i="103" s="1"/>
  <c r="M361" i="103"/>
  <c r="V361" i="103" s="1"/>
  <c r="M362" i="103"/>
  <c r="V362" i="103" s="1"/>
  <c r="M363" i="103"/>
  <c r="V363" i="103" s="1"/>
  <c r="M367" i="103"/>
  <c r="V367" i="103" s="1"/>
  <c r="M374" i="103"/>
  <c r="V374" i="103" s="1"/>
  <c r="V375" i="103"/>
  <c r="V376" i="103"/>
  <c r="V377" i="103"/>
  <c r="V378" i="103"/>
  <c r="AI1175" i="104"/>
  <c r="AI1176" i="104"/>
  <c r="AI1177" i="104"/>
  <c r="AI1178" i="104"/>
  <c r="AI1179" i="104"/>
  <c r="AI1180" i="104"/>
  <c r="AI1181" i="104"/>
  <c r="AI1182" i="104"/>
  <c r="AI1183" i="104"/>
  <c r="AI1184" i="104"/>
  <c r="AI1185" i="104"/>
  <c r="AI1186" i="104"/>
  <c r="AI1187" i="104"/>
  <c r="AI1188" i="104"/>
  <c r="AI1189" i="104"/>
  <c r="AI1190" i="104"/>
  <c r="AI1191" i="104"/>
  <c r="AI1192" i="104"/>
  <c r="AI1193" i="104"/>
  <c r="AI1194" i="104"/>
  <c r="AI1195" i="104"/>
  <c r="AI1196" i="104"/>
  <c r="AI1197" i="104"/>
  <c r="AI1198" i="104"/>
  <c r="AI1199" i="104"/>
  <c r="AI1200" i="104"/>
  <c r="AI1201" i="104"/>
  <c r="AI1202" i="104"/>
  <c r="AI1203" i="104"/>
  <c r="AI1204" i="104"/>
  <c r="AI1205" i="104"/>
  <c r="AI1206" i="104"/>
  <c r="AI1207" i="104"/>
  <c r="AI1208" i="104"/>
  <c r="AI1209" i="104"/>
  <c r="AI1210" i="104"/>
  <c r="AI1211" i="104"/>
  <c r="AI1212" i="104"/>
  <c r="AI1213" i="104"/>
  <c r="AI1214" i="104"/>
  <c r="AI1215" i="104"/>
  <c r="AI1216" i="104"/>
  <c r="AI1217" i="104"/>
  <c r="AI1218" i="104"/>
  <c r="AI1219" i="104"/>
  <c r="AI1220" i="104"/>
  <c r="AI1221" i="104"/>
  <c r="AI1222" i="104"/>
  <c r="AI1223" i="104"/>
  <c r="AI1224" i="104"/>
  <c r="AI1225" i="104"/>
  <c r="AI1226" i="104"/>
  <c r="AI1227" i="104"/>
  <c r="AI1228" i="104"/>
  <c r="AI1229" i="104"/>
  <c r="AI1230" i="104"/>
  <c r="AI1231" i="104"/>
  <c r="AI1232" i="104"/>
  <c r="AI1233" i="104"/>
  <c r="AI1234" i="104"/>
  <c r="AI1235" i="104"/>
  <c r="AI1236" i="104"/>
  <c r="AI1237" i="104"/>
  <c r="AI1238" i="104"/>
  <c r="AI1239" i="104"/>
  <c r="AI1240" i="104"/>
  <c r="AI1241" i="104"/>
  <c r="AI1242" i="104"/>
  <c r="AI1243" i="104"/>
  <c r="AI1244" i="104"/>
  <c r="AI1245" i="104"/>
  <c r="AI1246" i="104"/>
  <c r="AI1247" i="104"/>
  <c r="AI1248" i="104"/>
  <c r="AI1249" i="104"/>
  <c r="AI1250" i="104"/>
  <c r="AI1251" i="104"/>
  <c r="AI1252" i="104"/>
  <c r="AI1253" i="104"/>
  <c r="AI1254" i="104"/>
  <c r="AI1255" i="104"/>
  <c r="AI1256" i="104"/>
  <c r="AI1257" i="104"/>
  <c r="AI1258" i="104"/>
  <c r="AI1259" i="104"/>
  <c r="AI1260" i="104"/>
  <c r="AI1261" i="104"/>
  <c r="AI1262" i="104"/>
  <c r="AI1263" i="104"/>
  <c r="AI1264" i="104"/>
  <c r="AI1265" i="104"/>
  <c r="AI1266" i="104"/>
  <c r="AI1267" i="104"/>
  <c r="AI1268" i="104"/>
  <c r="AI1269" i="104"/>
  <c r="AI1270" i="104"/>
  <c r="AI1271" i="104"/>
  <c r="AI1272" i="104"/>
  <c r="AI1273" i="104"/>
  <c r="AI1274" i="104"/>
  <c r="AI1275" i="104"/>
  <c r="AI1276" i="104"/>
  <c r="AI1277" i="104"/>
  <c r="AI1278" i="104"/>
  <c r="AI1279" i="104"/>
  <c r="AI1280" i="104"/>
  <c r="AI1281" i="104"/>
  <c r="AI1282" i="104"/>
  <c r="AI1283" i="104"/>
  <c r="AI1284" i="104"/>
  <c r="AI1285" i="104"/>
  <c r="AI1286" i="104"/>
  <c r="AI1287" i="104"/>
  <c r="AI1288" i="104"/>
  <c r="AI1289" i="104"/>
  <c r="AI1290" i="104"/>
  <c r="AI1291" i="104"/>
  <c r="AI1292" i="104"/>
  <c r="AI1293" i="104"/>
  <c r="AI1294" i="104"/>
  <c r="AI1295" i="104"/>
  <c r="AI1296" i="104"/>
  <c r="AI1297" i="104"/>
  <c r="AI1298" i="104"/>
  <c r="AI1299" i="104"/>
  <c r="AI1300" i="104"/>
  <c r="AI1301" i="104"/>
  <c r="AI1302" i="104"/>
  <c r="AI1303" i="104"/>
  <c r="AI1304" i="104"/>
  <c r="AI1305" i="104"/>
  <c r="AI1306" i="104"/>
  <c r="AI1307" i="104"/>
  <c r="AI1308" i="104"/>
  <c r="AI1309" i="104"/>
  <c r="AI1310" i="104"/>
  <c r="AI1311" i="104"/>
  <c r="AI1312" i="104"/>
  <c r="AI1313" i="104"/>
  <c r="AI1314" i="104"/>
  <c r="AI1315" i="104"/>
  <c r="AI1316" i="104"/>
  <c r="AI1317" i="104"/>
  <c r="AI1318" i="104"/>
  <c r="AI1319" i="104"/>
  <c r="AI1320" i="104"/>
  <c r="AI1321" i="104"/>
  <c r="AI1322" i="104"/>
  <c r="AI1323" i="104"/>
  <c r="AI1324" i="104"/>
  <c r="AI1325" i="104"/>
  <c r="AI1326" i="104"/>
  <c r="AI1327" i="104"/>
  <c r="AI1328" i="104"/>
  <c r="AI1329" i="104"/>
  <c r="AI1330" i="104"/>
  <c r="AI1331" i="104"/>
  <c r="AI1332" i="104"/>
  <c r="AI1333" i="104"/>
  <c r="AI1334" i="104"/>
  <c r="AI1335" i="104"/>
  <c r="AI1336" i="104"/>
  <c r="AI1337" i="104"/>
  <c r="AI1338" i="104"/>
  <c r="AI1339" i="104"/>
  <c r="AI1340" i="104"/>
  <c r="AI1341" i="104"/>
  <c r="AI1342" i="104"/>
  <c r="AI1343" i="104"/>
  <c r="AI1344" i="104"/>
  <c r="AI1345" i="104"/>
  <c r="AI1346" i="104"/>
  <c r="AI1347" i="104"/>
  <c r="AI1348" i="104"/>
  <c r="AI1349" i="104"/>
  <c r="AI1350" i="104"/>
  <c r="AI1351" i="104"/>
  <c r="AI1352" i="104"/>
  <c r="AI1353" i="104"/>
  <c r="AI1354" i="104"/>
  <c r="AI1355" i="104"/>
  <c r="AI1356" i="104"/>
  <c r="AI1357" i="104"/>
  <c r="AI1358" i="104"/>
  <c r="AI1359" i="104"/>
  <c r="AI1360" i="104"/>
  <c r="AI1361" i="104"/>
  <c r="AI1362" i="104"/>
  <c r="AI1363" i="104"/>
  <c r="AI1364" i="104"/>
  <c r="AI1365" i="104"/>
  <c r="AI1366" i="104"/>
  <c r="AI1367" i="104"/>
  <c r="AI1368" i="104"/>
  <c r="AI1369" i="104"/>
  <c r="AI1370" i="104"/>
  <c r="AI1371" i="104"/>
  <c r="AI1372" i="104"/>
  <c r="AI1373" i="104"/>
  <c r="AI1374" i="104"/>
  <c r="AI1375" i="104"/>
  <c r="AI1376" i="104"/>
  <c r="AI1377" i="104"/>
  <c r="AI1378" i="104"/>
  <c r="AI1379" i="104"/>
  <c r="AI1380" i="104"/>
  <c r="AI1381" i="104"/>
  <c r="AI1382" i="104"/>
  <c r="AI1383" i="104"/>
  <c r="AI1384" i="104"/>
  <c r="AI1385" i="104"/>
  <c r="AI1386" i="104"/>
  <c r="AI1387" i="104"/>
  <c r="AI1388" i="104"/>
  <c r="AI1389" i="104"/>
  <c r="AI1390" i="104"/>
  <c r="AI1391" i="104"/>
  <c r="AI1392" i="104"/>
  <c r="AI1393" i="104"/>
  <c r="AI1394" i="104"/>
  <c r="AI1395" i="104"/>
  <c r="AI1396" i="104"/>
  <c r="AI1397" i="104"/>
  <c r="AI1398" i="104"/>
  <c r="AI1399" i="104"/>
  <c r="AI1400" i="104"/>
  <c r="AI1401" i="104"/>
  <c r="AI1402" i="104"/>
  <c r="AI1403" i="104"/>
  <c r="AI1404" i="104"/>
  <c r="AI1405" i="104"/>
  <c r="AI1406" i="104"/>
  <c r="AI1407" i="104"/>
  <c r="AI1408" i="104"/>
  <c r="AI1409" i="104"/>
  <c r="AI1410" i="104"/>
  <c r="AI1411" i="104"/>
  <c r="AI1412" i="104"/>
  <c r="AI1413" i="104"/>
  <c r="AI1414" i="104"/>
  <c r="AI1415" i="104"/>
  <c r="AI1416" i="104"/>
  <c r="AI1417" i="104"/>
  <c r="AI1418" i="104"/>
  <c r="AI1419" i="104"/>
  <c r="AI1420" i="104"/>
  <c r="AI1421" i="104"/>
  <c r="AI1422" i="104"/>
  <c r="AI1423" i="104"/>
  <c r="AI1424" i="104"/>
  <c r="AI1425" i="104"/>
  <c r="AI1426" i="104"/>
  <c r="AI1427" i="104"/>
  <c r="AI1428" i="104"/>
  <c r="AI1429" i="104"/>
  <c r="AI1430" i="104"/>
  <c r="AI1431" i="104"/>
  <c r="AI1432" i="104"/>
  <c r="AI1433" i="104"/>
  <c r="AI1434" i="104"/>
  <c r="AI1435" i="104"/>
  <c r="AI1436" i="104"/>
  <c r="AI1437" i="104"/>
  <c r="AI1438" i="104"/>
  <c r="AI1439" i="104"/>
  <c r="AI1440" i="104"/>
  <c r="AI1441" i="104"/>
  <c r="AI1442" i="104"/>
  <c r="AI1443" i="104"/>
  <c r="AI1444" i="104"/>
  <c r="AI1445" i="104"/>
  <c r="AI1446" i="104"/>
  <c r="AI1447" i="104"/>
  <c r="AI1448" i="104"/>
  <c r="AI1449" i="104"/>
  <c r="AI1450" i="104"/>
  <c r="AI1451" i="104"/>
  <c r="AI1452" i="104"/>
  <c r="AI1453" i="104"/>
  <c r="AI1454" i="104"/>
  <c r="AI1455" i="104"/>
  <c r="AI1456" i="104"/>
  <c r="AI1457" i="104"/>
  <c r="AI1458" i="104"/>
  <c r="AI1459" i="104"/>
  <c r="AI1460" i="104"/>
  <c r="AI1461" i="104"/>
  <c r="AI1462" i="104"/>
  <c r="AI1463" i="104"/>
  <c r="AI1464" i="104"/>
  <c r="AI1465" i="104"/>
  <c r="AI1466" i="104"/>
  <c r="AI1467" i="104"/>
  <c r="AI1468" i="104"/>
  <c r="AI1469" i="104"/>
  <c r="AI1470" i="104"/>
  <c r="AI1471" i="104"/>
  <c r="AI1472" i="104"/>
  <c r="AI1473" i="104"/>
  <c r="AI1474" i="104"/>
  <c r="AI1475" i="104"/>
  <c r="AI1476" i="104"/>
  <c r="AI1477" i="104"/>
  <c r="AI1478" i="104"/>
  <c r="AI1479" i="104"/>
  <c r="AI1480" i="104"/>
  <c r="AI1481" i="104"/>
  <c r="AI1482" i="104"/>
  <c r="AI1483" i="104"/>
  <c r="AI1484" i="104"/>
  <c r="AI1485" i="104"/>
  <c r="AI1486" i="104"/>
  <c r="AI1487" i="104"/>
  <c r="AI1488" i="104"/>
  <c r="AI1489" i="104"/>
  <c r="AI1490" i="104"/>
  <c r="AI1491" i="104"/>
  <c r="AI1492" i="104"/>
  <c r="AI1493" i="104"/>
  <c r="AI1494" i="104"/>
  <c r="AI1495" i="104"/>
  <c r="AI1496" i="104"/>
  <c r="AI1497" i="104"/>
  <c r="AI1498" i="104"/>
  <c r="AI1499" i="104"/>
  <c r="AI1500" i="104"/>
  <c r="AI1501" i="104"/>
  <c r="AI1502" i="104"/>
  <c r="AI1503" i="104"/>
  <c r="AI1504" i="104"/>
  <c r="AI1505" i="104"/>
  <c r="AI1506" i="104"/>
  <c r="AI1507" i="104"/>
  <c r="AI1508" i="104"/>
  <c r="AI1509" i="104"/>
  <c r="AI1510" i="104"/>
  <c r="AI1511" i="104"/>
  <c r="AI1512" i="104"/>
  <c r="AI1513" i="104"/>
  <c r="AI1514" i="104"/>
  <c r="AI1515" i="104"/>
  <c r="AI1516" i="104"/>
  <c r="AI1517" i="104"/>
  <c r="AI1518" i="104"/>
  <c r="AI1519" i="104"/>
  <c r="AI1520" i="104"/>
  <c r="AI1521" i="104"/>
  <c r="AI1522" i="104"/>
  <c r="AI1523" i="104"/>
  <c r="AI1524" i="104"/>
  <c r="AI1525" i="104"/>
  <c r="AI1526" i="104"/>
  <c r="AI1527" i="104"/>
  <c r="AI1528" i="104"/>
  <c r="AI1529" i="104"/>
  <c r="AI1530" i="104"/>
  <c r="AI1531" i="104"/>
  <c r="AI1532" i="104"/>
  <c r="AI1533" i="104"/>
  <c r="AI1534" i="104"/>
  <c r="AI1535" i="104"/>
  <c r="AI1536" i="104"/>
  <c r="AI1537" i="104"/>
  <c r="AI1538" i="104"/>
  <c r="AI1539" i="104"/>
  <c r="AI1540" i="104"/>
  <c r="AI1541" i="104"/>
  <c r="AI1542" i="104"/>
  <c r="AI1543" i="104"/>
  <c r="AI1544" i="104"/>
  <c r="AI1545" i="104"/>
  <c r="AI1546" i="104"/>
  <c r="AI1547" i="104"/>
  <c r="AI1548" i="104"/>
  <c r="AI1549" i="104"/>
  <c r="AI1550" i="104"/>
  <c r="AI1551" i="104"/>
  <c r="AI1552" i="104"/>
  <c r="AI1553" i="104"/>
  <c r="AI1554" i="104"/>
  <c r="AI1555" i="104"/>
  <c r="AI1556" i="104"/>
  <c r="AI1557" i="104"/>
  <c r="AI1558" i="104"/>
  <c r="AI1559" i="104"/>
  <c r="AI1560" i="104"/>
  <c r="AI1561" i="104"/>
  <c r="AI1562" i="104"/>
  <c r="AI785" i="104"/>
  <c r="AI786" i="104"/>
  <c r="AI787" i="104"/>
  <c r="AI788" i="104"/>
  <c r="AI789" i="104"/>
  <c r="AI790" i="104"/>
  <c r="AI791" i="104"/>
  <c r="AI792" i="104"/>
  <c r="AI793" i="104"/>
  <c r="AI794" i="104"/>
  <c r="AI795" i="104"/>
  <c r="AI796" i="104"/>
  <c r="AI797" i="104"/>
  <c r="AI798" i="104"/>
  <c r="AI799" i="104"/>
  <c r="AI800" i="104"/>
  <c r="AI801" i="104"/>
  <c r="AI802" i="104"/>
  <c r="AI803" i="104"/>
  <c r="AI804" i="104"/>
  <c r="AI805" i="104"/>
  <c r="AI806" i="104"/>
  <c r="AI807" i="104"/>
  <c r="AI808" i="104"/>
  <c r="AI809" i="104"/>
  <c r="AI810" i="104"/>
  <c r="AI811" i="104"/>
  <c r="AI812" i="104"/>
  <c r="AI813" i="104"/>
  <c r="AI814" i="104"/>
  <c r="AI815" i="104"/>
  <c r="AI816" i="104"/>
  <c r="AI817" i="104"/>
  <c r="AI818" i="104"/>
  <c r="AI819" i="104"/>
  <c r="AI820" i="104"/>
  <c r="AI821" i="104"/>
  <c r="AI822" i="104"/>
  <c r="AI823" i="104"/>
  <c r="AI824" i="104"/>
  <c r="AI825" i="104"/>
  <c r="AI826" i="104"/>
  <c r="AI827" i="104"/>
  <c r="AI828" i="104"/>
  <c r="AI829" i="104"/>
  <c r="AI830" i="104"/>
  <c r="AI831" i="104"/>
  <c r="AI832" i="104"/>
  <c r="AI833" i="104"/>
  <c r="AI834" i="104"/>
  <c r="AI835" i="104"/>
  <c r="AI836" i="104"/>
  <c r="AI837" i="104"/>
  <c r="AI838" i="104"/>
  <c r="AI839" i="104"/>
  <c r="AI840" i="104"/>
  <c r="AI841" i="104"/>
  <c r="AI842" i="104"/>
  <c r="AI843" i="104"/>
  <c r="AI844" i="104"/>
  <c r="AI845" i="104"/>
  <c r="AI846" i="104"/>
  <c r="AI847" i="104"/>
  <c r="AI848" i="104"/>
  <c r="AI849" i="104"/>
  <c r="AI850" i="104"/>
  <c r="AI851" i="104"/>
  <c r="AI852" i="104"/>
  <c r="AI853" i="104"/>
  <c r="AI854" i="104"/>
  <c r="AI855" i="104"/>
  <c r="AI856" i="104"/>
  <c r="AI857" i="104"/>
  <c r="AI858" i="104"/>
  <c r="AI859" i="104"/>
  <c r="AI860" i="104"/>
  <c r="AI861" i="104"/>
  <c r="AI862" i="104"/>
  <c r="AI863" i="104"/>
  <c r="AI864" i="104"/>
  <c r="AI865" i="104"/>
  <c r="AI866" i="104"/>
  <c r="AI867" i="104"/>
  <c r="AI868" i="104"/>
  <c r="AI869" i="104"/>
  <c r="AI870" i="104"/>
  <c r="AI871" i="104"/>
  <c r="AI872" i="104"/>
  <c r="AI873" i="104"/>
  <c r="AI874" i="104"/>
  <c r="AI875" i="104"/>
  <c r="AI876" i="104"/>
  <c r="AI877" i="104"/>
  <c r="AI878" i="104"/>
  <c r="AI879" i="104"/>
  <c r="AI880" i="104"/>
  <c r="AI881" i="104"/>
  <c r="AI882" i="104"/>
  <c r="AI883" i="104"/>
  <c r="AI884" i="104"/>
  <c r="AI885" i="104"/>
  <c r="AI886" i="104"/>
  <c r="AI887" i="104"/>
  <c r="AI888" i="104"/>
  <c r="AI889" i="104"/>
  <c r="AI890" i="104"/>
  <c r="AI891" i="104"/>
  <c r="AI892" i="104"/>
  <c r="AI893" i="104"/>
  <c r="AI894" i="104"/>
  <c r="AI895" i="104"/>
  <c r="AI896" i="104"/>
  <c r="AI897" i="104"/>
  <c r="AI898" i="104"/>
  <c r="AI899" i="104"/>
  <c r="AI900" i="104"/>
  <c r="AI901" i="104"/>
  <c r="AI902" i="104"/>
  <c r="AI903" i="104"/>
  <c r="AI904" i="104"/>
  <c r="AI905" i="104"/>
  <c r="AI906" i="104"/>
  <c r="AI907" i="104"/>
  <c r="AI908" i="104"/>
  <c r="AI909" i="104"/>
  <c r="AI910" i="104"/>
  <c r="AI911" i="104"/>
  <c r="AI912" i="104"/>
  <c r="AI913" i="104"/>
  <c r="AI914" i="104"/>
  <c r="AI915" i="104"/>
  <c r="AI916" i="104"/>
  <c r="AI917" i="104"/>
  <c r="AI918" i="104"/>
  <c r="AI919" i="104"/>
  <c r="AI920" i="104"/>
  <c r="AI921" i="104"/>
  <c r="AI922" i="104"/>
  <c r="AI923" i="104"/>
  <c r="AI924" i="104"/>
  <c r="AI925" i="104"/>
  <c r="AI926" i="104"/>
  <c r="AI927" i="104"/>
  <c r="AI928" i="104"/>
  <c r="AI929" i="104"/>
  <c r="AI930" i="104"/>
  <c r="AI931" i="104"/>
  <c r="AI932" i="104"/>
  <c r="AI933" i="104"/>
  <c r="AI934" i="104"/>
  <c r="AI935" i="104"/>
  <c r="AI936" i="104"/>
  <c r="AI937" i="104"/>
  <c r="AI938" i="104"/>
  <c r="AI939" i="104"/>
  <c r="AI940" i="104"/>
  <c r="AI941" i="104"/>
  <c r="AI942" i="104"/>
  <c r="AI943" i="104"/>
  <c r="AI944" i="104"/>
  <c r="AI945" i="104"/>
  <c r="AI946" i="104"/>
  <c r="AI947" i="104"/>
  <c r="AI948" i="104"/>
  <c r="AI949" i="104"/>
  <c r="AI950" i="104"/>
  <c r="AI951" i="104"/>
  <c r="AI952" i="104"/>
  <c r="AI953" i="104"/>
  <c r="AI954" i="104"/>
  <c r="AI955" i="104"/>
  <c r="AI956" i="104"/>
  <c r="AI957" i="104"/>
  <c r="AI958" i="104"/>
  <c r="AI959" i="104"/>
  <c r="AI960" i="104"/>
  <c r="AI961" i="104"/>
  <c r="AI962" i="104"/>
  <c r="AI963" i="104"/>
  <c r="AI964" i="104"/>
  <c r="AI965" i="104"/>
  <c r="AI966" i="104"/>
  <c r="AI967" i="104"/>
  <c r="AI968" i="104"/>
  <c r="AI969" i="104"/>
  <c r="AI970" i="104"/>
  <c r="AI971" i="104"/>
  <c r="AI972" i="104"/>
  <c r="AI973" i="104"/>
  <c r="AI974" i="104"/>
  <c r="AI975" i="104"/>
  <c r="AI976" i="104"/>
  <c r="AI977" i="104"/>
  <c r="AI978" i="104"/>
  <c r="AI979" i="104"/>
  <c r="AI980" i="104"/>
  <c r="AI981" i="104"/>
  <c r="AI982" i="104"/>
  <c r="AI983" i="104"/>
  <c r="AI984" i="104"/>
  <c r="AI985" i="104"/>
  <c r="AI986" i="104"/>
  <c r="AI987" i="104"/>
  <c r="AI988" i="104"/>
  <c r="AI989" i="104"/>
  <c r="AI990" i="104"/>
  <c r="AI991" i="104"/>
  <c r="AI992" i="104"/>
  <c r="AI993" i="104"/>
  <c r="AI994" i="104"/>
  <c r="AI995" i="104"/>
  <c r="AI996" i="104"/>
  <c r="AI997" i="104"/>
  <c r="AI998" i="104"/>
  <c r="AI999" i="104"/>
  <c r="AI1000" i="104"/>
  <c r="AI1001" i="104"/>
  <c r="AI1002" i="104"/>
  <c r="AI1003" i="104"/>
  <c r="AI1004" i="104"/>
  <c r="AI1005" i="104"/>
  <c r="AI1006" i="104"/>
  <c r="AI1007" i="104"/>
  <c r="AI1008" i="104"/>
  <c r="AI1009" i="104"/>
  <c r="AI1010" i="104"/>
  <c r="AI1011" i="104"/>
  <c r="AI1012" i="104"/>
  <c r="AI1013" i="104"/>
  <c r="AI1014" i="104"/>
  <c r="AI1015" i="104"/>
  <c r="AI1016" i="104"/>
  <c r="AI1017" i="104"/>
  <c r="AI1018" i="104"/>
  <c r="AI1019" i="104"/>
  <c r="AI1020" i="104"/>
  <c r="AI1021" i="104"/>
  <c r="AI1022" i="104"/>
  <c r="AI1023" i="104"/>
  <c r="AI1024" i="104"/>
  <c r="AI1025" i="104"/>
  <c r="AI1026" i="104"/>
  <c r="AI1027" i="104"/>
  <c r="AI1028" i="104"/>
  <c r="AI1029" i="104"/>
  <c r="AI1030" i="104"/>
  <c r="AI1031" i="104"/>
  <c r="AI1032" i="104"/>
  <c r="AI1033" i="104"/>
  <c r="AI1034" i="104"/>
  <c r="AI1035" i="104"/>
  <c r="AI1036" i="104"/>
  <c r="AI1037" i="104"/>
  <c r="AI1038" i="104"/>
  <c r="AI1039" i="104"/>
  <c r="AI1040" i="104"/>
  <c r="AI1041" i="104"/>
  <c r="AI1042" i="104"/>
  <c r="AI1043" i="104"/>
  <c r="AI1044" i="104"/>
  <c r="AI1045" i="104"/>
  <c r="AI1046" i="104"/>
  <c r="AI1047" i="104"/>
  <c r="AI1048" i="104"/>
  <c r="AI1049" i="104"/>
  <c r="AI1050" i="104"/>
  <c r="AI1051" i="104"/>
  <c r="AI1052" i="104"/>
  <c r="AI1053" i="104"/>
  <c r="AI1054" i="104"/>
  <c r="AI1055" i="104"/>
  <c r="AI1056" i="104"/>
  <c r="AI1057" i="104"/>
  <c r="AI1058" i="104"/>
  <c r="AI1059" i="104"/>
  <c r="AI1060" i="104"/>
  <c r="AI1061" i="104"/>
  <c r="AI1062" i="104"/>
  <c r="AI1063" i="104"/>
  <c r="AI1064" i="104"/>
  <c r="AI1065" i="104"/>
  <c r="AI1066" i="104"/>
  <c r="AI1067" i="104"/>
  <c r="AI1068" i="104"/>
  <c r="AI1069" i="104"/>
  <c r="AI1070" i="104"/>
  <c r="AI1071" i="104"/>
  <c r="AI1072" i="104"/>
  <c r="AI1073" i="104"/>
  <c r="AI1074" i="104"/>
  <c r="AI1075" i="104"/>
  <c r="AI1076" i="104"/>
  <c r="AI1077" i="104"/>
  <c r="AI1078" i="104"/>
  <c r="AI1079" i="104"/>
  <c r="AI1080" i="104"/>
  <c r="AI1081" i="104"/>
  <c r="AI1082" i="104"/>
  <c r="AI1083" i="104"/>
  <c r="AI1084" i="104"/>
  <c r="AI1085" i="104"/>
  <c r="AI1086" i="104"/>
  <c r="AI1087" i="104"/>
  <c r="AI1088" i="104"/>
  <c r="AI1089" i="104"/>
  <c r="AI1090" i="104"/>
  <c r="AI1091" i="104"/>
  <c r="AI1092" i="104"/>
  <c r="AI1093" i="104"/>
  <c r="AI1094" i="104"/>
  <c r="AI1095" i="104"/>
  <c r="AI1096" i="104"/>
  <c r="AI1097" i="104"/>
  <c r="AI1098" i="104"/>
  <c r="AI1099" i="104"/>
  <c r="AI1100" i="104"/>
  <c r="AI1101" i="104"/>
  <c r="AI1102" i="104"/>
  <c r="AI1103" i="104"/>
  <c r="AI1104" i="104"/>
  <c r="AI1105" i="104"/>
  <c r="AI1106" i="104"/>
  <c r="AI1107" i="104"/>
  <c r="AI1108" i="104"/>
  <c r="AI1109" i="104"/>
  <c r="AI1110" i="104"/>
  <c r="AI1111" i="104"/>
  <c r="AI1112" i="104"/>
  <c r="AI1113" i="104"/>
  <c r="AI1114" i="104"/>
  <c r="AI1115" i="104"/>
  <c r="AI1116" i="104"/>
  <c r="AI1117" i="104"/>
  <c r="AI1118" i="104"/>
  <c r="AI1119" i="104"/>
  <c r="AI1120" i="104"/>
  <c r="AI1121" i="104"/>
  <c r="AI1122" i="104"/>
  <c r="AI1123" i="104"/>
  <c r="AI1124" i="104"/>
  <c r="AI1125" i="104"/>
  <c r="AI1126" i="104"/>
  <c r="AI1127" i="104"/>
  <c r="AI1128" i="104"/>
  <c r="AI1129" i="104"/>
  <c r="AI1130" i="104"/>
  <c r="AI1131" i="104"/>
  <c r="AI1132" i="104"/>
  <c r="AI1133" i="104"/>
  <c r="AI1134" i="104"/>
  <c r="AI1135" i="104"/>
  <c r="AI1136" i="104"/>
  <c r="AI1137" i="104"/>
  <c r="AI1138" i="104"/>
  <c r="AI1139" i="104"/>
  <c r="AI1140" i="104"/>
  <c r="AI1141" i="104"/>
  <c r="AI1142" i="104"/>
  <c r="AI1143" i="104"/>
  <c r="AI1144" i="104"/>
  <c r="AI1145" i="104"/>
  <c r="AI1146" i="104"/>
  <c r="AI1147" i="104"/>
  <c r="AI1148" i="104"/>
  <c r="AI1149" i="104"/>
  <c r="AI1150" i="104"/>
  <c r="AI1151" i="104"/>
  <c r="AI1152" i="104"/>
  <c r="AI1153" i="104"/>
  <c r="AI1154" i="104"/>
  <c r="AI1155" i="104"/>
  <c r="AI1156" i="104"/>
  <c r="AI1157" i="104"/>
  <c r="AI1158" i="104"/>
  <c r="AI1159" i="104"/>
  <c r="AI1160" i="104"/>
  <c r="AI1161" i="104"/>
  <c r="AI1162" i="104"/>
  <c r="AI1163" i="104"/>
  <c r="AI1164" i="104"/>
  <c r="AI1165" i="104"/>
  <c r="AI1166" i="104"/>
  <c r="AI1167" i="104"/>
  <c r="AI1168" i="104"/>
  <c r="AI1169" i="104"/>
  <c r="AI1170" i="104"/>
  <c r="AI1171" i="104"/>
  <c r="AI1172" i="104"/>
  <c r="AI395" i="104"/>
  <c r="AI396" i="104"/>
  <c r="AI397" i="104"/>
  <c r="AI398" i="104"/>
  <c r="AI399" i="104"/>
  <c r="AI400" i="104"/>
  <c r="AI401" i="104"/>
  <c r="AI402" i="104"/>
  <c r="AI403" i="104"/>
  <c r="AI404" i="104"/>
  <c r="AI405" i="104"/>
  <c r="AI406" i="104"/>
  <c r="AI407" i="104"/>
  <c r="AI408" i="104"/>
  <c r="AI409" i="104"/>
  <c r="AI410" i="104"/>
  <c r="AI411" i="104"/>
  <c r="AI412" i="104"/>
  <c r="AI413" i="104"/>
  <c r="AI414" i="104"/>
  <c r="AI415" i="104"/>
  <c r="AI416" i="104"/>
  <c r="AI417" i="104"/>
  <c r="AI418" i="104"/>
  <c r="AI419" i="104"/>
  <c r="AI420" i="104"/>
  <c r="AI421" i="104"/>
  <c r="AI422" i="104"/>
  <c r="AI423" i="104"/>
  <c r="AI424" i="104"/>
  <c r="AI425" i="104"/>
  <c r="AI426" i="104"/>
  <c r="AI427" i="104"/>
  <c r="AI428" i="104"/>
  <c r="AI429" i="104"/>
  <c r="AI430" i="104"/>
  <c r="AI431" i="104"/>
  <c r="AI432" i="104"/>
  <c r="AI433" i="104"/>
  <c r="AI434" i="104"/>
  <c r="AI435" i="104"/>
  <c r="AI436" i="104"/>
  <c r="AI437" i="104"/>
  <c r="AI438" i="104"/>
  <c r="AI439" i="104"/>
  <c r="AI440" i="104"/>
  <c r="AI441" i="104"/>
  <c r="AI442" i="104"/>
  <c r="AI443" i="104"/>
  <c r="AI444" i="104"/>
  <c r="AI445" i="104"/>
  <c r="AI446" i="104"/>
  <c r="AI447" i="104"/>
  <c r="AI448" i="104"/>
  <c r="AI449" i="104"/>
  <c r="AI450" i="104"/>
  <c r="AI451" i="104"/>
  <c r="AI452" i="104"/>
  <c r="AI453" i="104"/>
  <c r="AI454" i="104"/>
  <c r="AI455" i="104"/>
  <c r="AI456" i="104"/>
  <c r="AI457" i="104"/>
  <c r="AI458" i="104"/>
  <c r="AI459" i="104"/>
  <c r="AI460" i="104"/>
  <c r="AI461" i="104"/>
  <c r="AI462" i="104"/>
  <c r="AI463" i="104"/>
  <c r="AI464" i="104"/>
  <c r="AI465" i="104"/>
  <c r="AI466" i="104"/>
  <c r="AI467" i="104"/>
  <c r="AI468" i="104"/>
  <c r="AI469" i="104"/>
  <c r="AI470" i="104"/>
  <c r="AI471" i="104"/>
  <c r="AI472" i="104"/>
  <c r="AI473" i="104"/>
  <c r="AI474" i="104"/>
  <c r="AI475" i="104"/>
  <c r="AI476" i="104"/>
  <c r="AI477" i="104"/>
  <c r="AI478" i="104"/>
  <c r="AI479" i="104"/>
  <c r="AI480" i="104"/>
  <c r="AI481" i="104"/>
  <c r="AI482" i="104"/>
  <c r="AI483" i="104"/>
  <c r="AI484" i="104"/>
  <c r="AI485" i="104"/>
  <c r="AI486" i="104"/>
  <c r="AI487" i="104"/>
  <c r="AI488" i="104"/>
  <c r="AI489" i="104"/>
  <c r="AI490" i="104"/>
  <c r="AI491" i="104"/>
  <c r="AI492" i="104"/>
  <c r="AI493" i="104"/>
  <c r="AI494" i="104"/>
  <c r="AI495" i="104"/>
  <c r="AI496" i="104"/>
  <c r="AI497" i="104"/>
  <c r="AI498" i="104"/>
  <c r="AI499" i="104"/>
  <c r="AI500" i="104"/>
  <c r="AI501" i="104"/>
  <c r="AI502" i="104"/>
  <c r="AI503" i="104"/>
  <c r="AI504" i="104"/>
  <c r="AI505" i="104"/>
  <c r="AI506" i="104"/>
  <c r="AI507" i="104"/>
  <c r="AI508" i="104"/>
  <c r="AI509" i="104"/>
  <c r="AI510" i="104"/>
  <c r="AI511" i="104"/>
  <c r="AI512" i="104"/>
  <c r="AI513" i="104"/>
  <c r="AI514" i="104"/>
  <c r="AI515" i="104"/>
  <c r="AI516" i="104"/>
  <c r="AI517" i="104"/>
  <c r="AI518" i="104"/>
  <c r="AI519" i="104"/>
  <c r="AI520" i="104"/>
  <c r="AI521" i="104"/>
  <c r="AI522" i="104"/>
  <c r="AI523" i="104"/>
  <c r="AI524" i="104"/>
  <c r="AI525" i="104"/>
  <c r="AI526" i="104"/>
  <c r="AI527" i="104"/>
  <c r="AI528" i="104"/>
  <c r="AI529" i="104"/>
  <c r="AI530" i="104"/>
  <c r="AI531" i="104"/>
  <c r="AI532" i="104"/>
  <c r="AI533" i="104"/>
  <c r="AI534" i="104"/>
  <c r="AI535" i="104"/>
  <c r="AI536" i="104"/>
  <c r="AI537" i="104"/>
  <c r="AI538" i="104"/>
  <c r="AI539" i="104"/>
  <c r="AI540" i="104"/>
  <c r="AI541" i="104"/>
  <c r="AI542" i="104"/>
  <c r="AI543" i="104"/>
  <c r="AI544" i="104"/>
  <c r="AI545" i="104"/>
  <c r="AI546" i="104"/>
  <c r="AI547" i="104"/>
  <c r="AI548" i="104"/>
  <c r="AI549" i="104"/>
  <c r="AI550" i="104"/>
  <c r="AI551" i="104"/>
  <c r="AI552" i="104"/>
  <c r="AI553" i="104"/>
  <c r="AI554" i="104"/>
  <c r="AI555" i="104"/>
  <c r="AI556" i="104"/>
  <c r="AI557" i="104"/>
  <c r="AI558" i="104"/>
  <c r="AI559" i="104"/>
  <c r="AI560" i="104"/>
  <c r="AI561" i="104"/>
  <c r="AI562" i="104"/>
  <c r="AI563" i="104"/>
  <c r="AI564" i="104"/>
  <c r="AI565" i="104"/>
  <c r="AI566" i="104"/>
  <c r="AI567" i="104"/>
  <c r="AI568" i="104"/>
  <c r="AI569" i="104"/>
  <c r="AI570" i="104"/>
  <c r="AI571" i="104"/>
  <c r="AI572" i="104"/>
  <c r="AI573" i="104"/>
  <c r="AI574" i="104"/>
  <c r="AI575" i="104"/>
  <c r="AI576" i="104"/>
  <c r="AI577" i="104"/>
  <c r="AI578" i="104"/>
  <c r="AI579" i="104"/>
  <c r="AI580" i="104"/>
  <c r="AI581" i="104"/>
  <c r="AI582" i="104"/>
  <c r="AI583" i="104"/>
  <c r="AI584" i="104"/>
  <c r="AI585" i="104"/>
  <c r="AI586" i="104"/>
  <c r="AI587" i="104"/>
  <c r="AI588" i="104"/>
  <c r="AI589" i="104"/>
  <c r="AI590" i="104"/>
  <c r="AI591" i="104"/>
  <c r="AI592" i="104"/>
  <c r="AI593" i="104"/>
  <c r="AI594" i="104"/>
  <c r="AI595" i="104"/>
  <c r="AI596" i="104"/>
  <c r="AI597" i="104"/>
  <c r="AI598" i="104"/>
  <c r="AI599" i="104"/>
  <c r="AI600" i="104"/>
  <c r="AI601" i="104"/>
  <c r="AI602" i="104"/>
  <c r="AI603" i="104"/>
  <c r="AI604" i="104"/>
  <c r="AI605" i="104"/>
  <c r="AI606" i="104"/>
  <c r="AI607" i="104"/>
  <c r="AI608" i="104"/>
  <c r="AI609" i="104"/>
  <c r="AI610" i="104"/>
  <c r="AI611" i="104"/>
  <c r="AI612" i="104"/>
  <c r="AI613" i="104"/>
  <c r="AI614" i="104"/>
  <c r="AI615" i="104"/>
  <c r="AI616" i="104"/>
  <c r="AI617" i="104"/>
  <c r="AI618" i="104"/>
  <c r="AI619" i="104"/>
  <c r="AI620" i="104"/>
  <c r="AI621" i="104"/>
  <c r="AI622" i="104"/>
  <c r="AI623" i="104"/>
  <c r="AI624" i="104"/>
  <c r="AI625" i="104"/>
  <c r="AI626" i="104"/>
  <c r="AI627" i="104"/>
  <c r="AI628" i="104"/>
  <c r="AI629" i="104"/>
  <c r="AI630" i="104"/>
  <c r="AI631" i="104"/>
  <c r="AI632" i="104"/>
  <c r="AI633" i="104"/>
  <c r="AI634" i="104"/>
  <c r="AI635" i="104"/>
  <c r="AI636" i="104"/>
  <c r="AI637" i="104"/>
  <c r="AI638" i="104"/>
  <c r="AI639" i="104"/>
  <c r="AI640" i="104"/>
  <c r="AI641" i="104"/>
  <c r="AI642" i="104"/>
  <c r="AI643" i="104"/>
  <c r="AI644" i="104"/>
  <c r="AI645" i="104"/>
  <c r="AI646" i="104"/>
  <c r="AI647" i="104"/>
  <c r="AI648" i="104"/>
  <c r="AI649" i="104"/>
  <c r="AI650" i="104"/>
  <c r="AI651" i="104"/>
  <c r="AI652" i="104"/>
  <c r="AI653" i="104"/>
  <c r="AI654" i="104"/>
  <c r="AI655" i="104"/>
  <c r="AI656" i="104"/>
  <c r="AI657" i="104"/>
  <c r="AI658" i="104"/>
  <c r="AI659" i="104"/>
  <c r="AI660" i="104"/>
  <c r="AI661" i="104"/>
  <c r="AI662" i="104"/>
  <c r="AI663" i="104"/>
  <c r="AI664" i="104"/>
  <c r="AI665" i="104"/>
  <c r="AI666" i="104"/>
  <c r="AI667" i="104"/>
  <c r="AI668" i="104"/>
  <c r="AI669" i="104"/>
  <c r="AI670" i="104"/>
  <c r="AI671" i="104"/>
  <c r="AI672" i="104"/>
  <c r="AI673" i="104"/>
  <c r="AI674" i="104"/>
  <c r="AI675" i="104"/>
  <c r="AI676" i="104"/>
  <c r="AI677" i="104"/>
  <c r="AI678" i="104"/>
  <c r="AI679" i="104"/>
  <c r="AI680" i="104"/>
  <c r="AI681" i="104"/>
  <c r="AI682" i="104"/>
  <c r="AI683" i="104"/>
  <c r="AI684" i="104"/>
  <c r="AI685" i="104"/>
  <c r="AI686" i="104"/>
  <c r="AI687" i="104"/>
  <c r="AI688" i="104"/>
  <c r="AI689" i="104"/>
  <c r="AI690" i="104"/>
  <c r="AI691" i="104"/>
  <c r="AI692" i="104"/>
  <c r="AI693" i="104"/>
  <c r="AI694" i="104"/>
  <c r="AI695" i="104"/>
  <c r="AI696" i="104"/>
  <c r="AI697" i="104"/>
  <c r="AI698" i="104"/>
  <c r="AI699" i="104"/>
  <c r="AI700" i="104"/>
  <c r="AI701" i="104"/>
  <c r="AI702" i="104"/>
  <c r="AI703" i="104"/>
  <c r="AI704" i="104"/>
  <c r="AI705" i="104"/>
  <c r="AI706" i="104"/>
  <c r="AI707" i="104"/>
  <c r="AI708" i="104"/>
  <c r="AI709" i="104"/>
  <c r="AI710" i="104"/>
  <c r="AI711" i="104"/>
  <c r="AI712" i="104"/>
  <c r="AI713" i="104"/>
  <c r="AI714" i="104"/>
  <c r="AI715" i="104"/>
  <c r="AI716" i="104"/>
  <c r="AI717" i="104"/>
  <c r="AI718" i="104"/>
  <c r="AI719" i="104"/>
  <c r="AI720" i="104"/>
  <c r="AI721" i="104"/>
  <c r="AI722" i="104"/>
  <c r="AI723" i="104"/>
  <c r="AI724" i="104"/>
  <c r="AI725" i="104"/>
  <c r="AI726" i="104"/>
  <c r="AI727" i="104"/>
  <c r="AI728" i="104"/>
  <c r="AI729" i="104"/>
  <c r="AI730" i="104"/>
  <c r="AI731" i="104"/>
  <c r="AI732" i="104"/>
  <c r="AI733" i="104"/>
  <c r="AI734" i="104"/>
  <c r="AI735" i="104"/>
  <c r="AI736" i="104"/>
  <c r="AI737" i="104"/>
  <c r="AI738" i="104"/>
  <c r="AI739" i="104"/>
  <c r="AI740" i="104"/>
  <c r="AI741" i="104"/>
  <c r="AI742" i="104"/>
  <c r="AI743" i="104"/>
  <c r="AI744" i="104"/>
  <c r="AI745" i="104"/>
  <c r="AI746" i="104"/>
  <c r="AI747" i="104"/>
  <c r="AI748" i="104"/>
  <c r="AI749" i="104"/>
  <c r="AI750" i="104"/>
  <c r="AI751" i="104"/>
  <c r="AI752" i="104"/>
  <c r="AI753" i="104"/>
  <c r="AI754" i="104"/>
  <c r="AI755" i="104"/>
  <c r="AI756" i="104"/>
  <c r="AI757" i="104"/>
  <c r="AI758" i="104"/>
  <c r="AI759" i="104"/>
  <c r="AI760" i="104"/>
  <c r="AI761" i="104"/>
  <c r="AI762" i="104"/>
  <c r="AI763" i="104"/>
  <c r="AI764" i="104"/>
  <c r="AI765" i="104"/>
  <c r="AI766" i="104"/>
  <c r="AI767" i="104"/>
  <c r="AI768" i="104"/>
  <c r="AI769" i="104"/>
  <c r="AI770" i="104"/>
  <c r="AI771" i="104"/>
  <c r="AI772" i="104"/>
  <c r="AI773" i="104"/>
  <c r="AI774" i="104"/>
  <c r="AI775" i="104"/>
  <c r="AI776" i="104"/>
  <c r="AI777" i="104"/>
  <c r="AI778" i="104"/>
  <c r="AI779" i="104"/>
  <c r="AI780" i="104"/>
  <c r="AI781" i="104"/>
  <c r="AI782" i="104"/>
  <c r="H76" i="98" l="1"/>
  <c r="P76" i="98" s="1"/>
  <c r="I76" i="98"/>
  <c r="Q76" i="98" s="1"/>
  <c r="J76" i="98"/>
  <c r="R76" i="98" s="1"/>
  <c r="W9" i="98"/>
  <c r="L80" i="96" l="1"/>
  <c r="X50" i="96"/>
  <c r="AK50" i="96" s="1"/>
  <c r="X20" i="96"/>
  <c r="AK20" i="96" s="1"/>
  <c r="J21" i="97"/>
  <c r="K21" i="97"/>
  <c r="L80" i="97"/>
  <c r="J51" i="97"/>
  <c r="K51" i="97"/>
  <c r="X50" i="97"/>
  <c r="AH1175" i="104"/>
  <c r="AH1176" i="104"/>
  <c r="AH1177" i="104"/>
  <c r="AH1178" i="104"/>
  <c r="AH1179" i="104"/>
  <c r="AH1180" i="104"/>
  <c r="AH1181" i="104"/>
  <c r="AH1182" i="104"/>
  <c r="AH1183" i="104"/>
  <c r="AH1184" i="104"/>
  <c r="AH1185" i="104"/>
  <c r="AH1186" i="104"/>
  <c r="AH1187" i="104"/>
  <c r="AH1188" i="104"/>
  <c r="AH1189" i="104"/>
  <c r="AH1190" i="104"/>
  <c r="AH1191" i="104"/>
  <c r="AH1192" i="104"/>
  <c r="AH1193" i="104"/>
  <c r="AH1194" i="104"/>
  <c r="AH1195" i="104"/>
  <c r="AH1196" i="104"/>
  <c r="AH1197" i="104"/>
  <c r="AH1198" i="104"/>
  <c r="AH1199" i="104"/>
  <c r="AH1200" i="104"/>
  <c r="AH1201" i="104"/>
  <c r="AH1202" i="104"/>
  <c r="AH1203" i="104"/>
  <c r="AH1204" i="104"/>
  <c r="AH1205" i="104"/>
  <c r="AH1206" i="104"/>
  <c r="AH1207" i="104"/>
  <c r="AH1208" i="104"/>
  <c r="AH1209" i="104"/>
  <c r="AH1210" i="104"/>
  <c r="AH1211" i="104"/>
  <c r="AH1212" i="104"/>
  <c r="AH1213" i="104"/>
  <c r="AH1214" i="104"/>
  <c r="AH1215" i="104"/>
  <c r="AH1216" i="104"/>
  <c r="AH1217" i="104"/>
  <c r="AH1218" i="104"/>
  <c r="AH1219" i="104"/>
  <c r="AH1220" i="104"/>
  <c r="AH1221" i="104"/>
  <c r="AH1222" i="104"/>
  <c r="AH1223" i="104"/>
  <c r="AH1224" i="104"/>
  <c r="AH1225" i="104"/>
  <c r="AH1226" i="104"/>
  <c r="AH1227" i="104"/>
  <c r="AH1228" i="104"/>
  <c r="AH1229" i="104"/>
  <c r="AH1230" i="104"/>
  <c r="AH1231" i="104"/>
  <c r="AH1232" i="104"/>
  <c r="AH1233" i="104"/>
  <c r="AH1234" i="104"/>
  <c r="AH1235" i="104"/>
  <c r="AH1236" i="104"/>
  <c r="AH1237" i="104"/>
  <c r="AH1238" i="104"/>
  <c r="AH1239" i="104"/>
  <c r="AH1240" i="104"/>
  <c r="AH1241" i="104"/>
  <c r="AH1242" i="104"/>
  <c r="AH1243" i="104"/>
  <c r="AH1244" i="104"/>
  <c r="AH1245" i="104"/>
  <c r="AH1246" i="104"/>
  <c r="AH1247" i="104"/>
  <c r="AH1248" i="104"/>
  <c r="AH1249" i="104"/>
  <c r="AH1250" i="104"/>
  <c r="AH1251" i="104"/>
  <c r="AH1252" i="104"/>
  <c r="AH1253" i="104"/>
  <c r="AH1254" i="104"/>
  <c r="AH1255" i="104"/>
  <c r="AH1256" i="104"/>
  <c r="AH1257" i="104"/>
  <c r="AH1258" i="104"/>
  <c r="AH1259" i="104"/>
  <c r="AH1260" i="104"/>
  <c r="AH1261" i="104"/>
  <c r="AH1262" i="104"/>
  <c r="AH1263" i="104"/>
  <c r="AH1264" i="104"/>
  <c r="AH1265" i="104"/>
  <c r="AH1266" i="104"/>
  <c r="AH1267" i="104"/>
  <c r="AH1268" i="104"/>
  <c r="AH1269" i="104"/>
  <c r="AH1270" i="104"/>
  <c r="AH1271" i="104"/>
  <c r="AH1272" i="104"/>
  <c r="AH1273" i="104"/>
  <c r="AH1274" i="104"/>
  <c r="AH1275" i="104"/>
  <c r="AH1276" i="104"/>
  <c r="AH1277" i="104"/>
  <c r="AH1278" i="104"/>
  <c r="AH1279" i="104"/>
  <c r="AH1280" i="104"/>
  <c r="AH1281" i="104"/>
  <c r="AH1282" i="104"/>
  <c r="AH1283" i="104"/>
  <c r="AH1284" i="104"/>
  <c r="AH1285" i="104"/>
  <c r="AH1286" i="104"/>
  <c r="AH1287" i="104"/>
  <c r="AH1288" i="104"/>
  <c r="AH1289" i="104"/>
  <c r="AH1290" i="104"/>
  <c r="AH1291" i="104"/>
  <c r="AH1292" i="104"/>
  <c r="AH1293" i="104"/>
  <c r="AH1294" i="104"/>
  <c r="AH1295" i="104"/>
  <c r="AH1296" i="104"/>
  <c r="AH1297" i="104"/>
  <c r="AH1298" i="104"/>
  <c r="AH1299" i="104"/>
  <c r="AH1300" i="104"/>
  <c r="AH1301" i="104"/>
  <c r="AH1302" i="104"/>
  <c r="AH1303" i="104"/>
  <c r="AH1304" i="104"/>
  <c r="AH1305" i="104"/>
  <c r="AH1306" i="104"/>
  <c r="AH1307" i="104"/>
  <c r="AH1308" i="104"/>
  <c r="AH1309" i="104"/>
  <c r="AH1310" i="104"/>
  <c r="AH1311" i="104"/>
  <c r="AH1312" i="104"/>
  <c r="AH1313" i="104"/>
  <c r="AH1314" i="104"/>
  <c r="AH1315" i="104"/>
  <c r="AH1316" i="104"/>
  <c r="AH1317" i="104"/>
  <c r="AH1318" i="104"/>
  <c r="AH1319" i="104"/>
  <c r="AH1320" i="104"/>
  <c r="AH1321" i="104"/>
  <c r="AH1322" i="104"/>
  <c r="AH1323" i="104"/>
  <c r="AH1324" i="104"/>
  <c r="AH1325" i="104"/>
  <c r="AH1326" i="104"/>
  <c r="AH1327" i="104"/>
  <c r="AH1328" i="104"/>
  <c r="AH1329" i="104"/>
  <c r="AH1330" i="104"/>
  <c r="AH1331" i="104"/>
  <c r="AH1332" i="104"/>
  <c r="AH1333" i="104"/>
  <c r="AH1334" i="104"/>
  <c r="AH1335" i="104"/>
  <c r="AH1336" i="104"/>
  <c r="AH1337" i="104"/>
  <c r="AH1338" i="104"/>
  <c r="AH1339" i="104"/>
  <c r="AH1340" i="104"/>
  <c r="AH1341" i="104"/>
  <c r="AH1342" i="104"/>
  <c r="AH1343" i="104"/>
  <c r="AH1344" i="104"/>
  <c r="AH1345" i="104"/>
  <c r="AH1346" i="104"/>
  <c r="AH1347" i="104"/>
  <c r="AH1348" i="104"/>
  <c r="AH1349" i="104"/>
  <c r="AH1350" i="104"/>
  <c r="AH1351" i="104"/>
  <c r="AH1352" i="104"/>
  <c r="AH1353" i="104"/>
  <c r="AH1354" i="104"/>
  <c r="AH1355" i="104"/>
  <c r="AH1356" i="104"/>
  <c r="AH1357" i="104"/>
  <c r="AH1358" i="104"/>
  <c r="AH1359" i="104"/>
  <c r="AH1360" i="104"/>
  <c r="AH1361" i="104"/>
  <c r="AH1362" i="104"/>
  <c r="AH1363" i="104"/>
  <c r="AH1364" i="104"/>
  <c r="AH1365" i="104"/>
  <c r="AH1366" i="104"/>
  <c r="AH1367" i="104"/>
  <c r="AH1368" i="104"/>
  <c r="AH1369" i="104"/>
  <c r="AH1370" i="104"/>
  <c r="AH1371" i="104"/>
  <c r="AH1372" i="104"/>
  <c r="AH1373" i="104"/>
  <c r="AH1374" i="104"/>
  <c r="AH1375" i="104"/>
  <c r="AH1376" i="104"/>
  <c r="AH1377" i="104"/>
  <c r="AH1378" i="104"/>
  <c r="AH1379" i="104"/>
  <c r="AH1380" i="104"/>
  <c r="AH1381" i="104"/>
  <c r="AH1382" i="104"/>
  <c r="AH1383" i="104"/>
  <c r="AH1384" i="104"/>
  <c r="AH1385" i="104"/>
  <c r="AH1386" i="104"/>
  <c r="AH1387" i="104"/>
  <c r="AH1388" i="104"/>
  <c r="AH1389" i="104"/>
  <c r="AH1390" i="104"/>
  <c r="AH1391" i="104"/>
  <c r="AH1392" i="104"/>
  <c r="AH1393" i="104"/>
  <c r="AH1394" i="104"/>
  <c r="AH1395" i="104"/>
  <c r="AH1396" i="104"/>
  <c r="AH1397" i="104"/>
  <c r="AH1398" i="104"/>
  <c r="AH1399" i="104"/>
  <c r="AH1400" i="104"/>
  <c r="AH1401" i="104"/>
  <c r="AH1402" i="104"/>
  <c r="AH1403" i="104"/>
  <c r="AH1404" i="104"/>
  <c r="AH1405" i="104"/>
  <c r="AH1406" i="104"/>
  <c r="AH1407" i="104"/>
  <c r="AH1408" i="104"/>
  <c r="AH1409" i="104"/>
  <c r="AH1410" i="104"/>
  <c r="AH1411" i="104"/>
  <c r="AH1412" i="104"/>
  <c r="AH1413" i="104"/>
  <c r="AH1414" i="104"/>
  <c r="AH1415" i="104"/>
  <c r="AH1416" i="104"/>
  <c r="AH1417" i="104"/>
  <c r="AH1418" i="104"/>
  <c r="AH1419" i="104"/>
  <c r="AH1420" i="104"/>
  <c r="AH1421" i="104"/>
  <c r="AH1422" i="104"/>
  <c r="AH1423" i="104"/>
  <c r="AH1424" i="104"/>
  <c r="AH1425" i="104"/>
  <c r="AH1426" i="104"/>
  <c r="AH1427" i="104"/>
  <c r="AH1428" i="104"/>
  <c r="AH1429" i="104"/>
  <c r="AH1430" i="104"/>
  <c r="AH1431" i="104"/>
  <c r="AH1432" i="104"/>
  <c r="AH1433" i="104"/>
  <c r="AH1434" i="104"/>
  <c r="AH1435" i="104"/>
  <c r="AH1436" i="104"/>
  <c r="AH1437" i="104"/>
  <c r="AH1438" i="104"/>
  <c r="AH1439" i="104"/>
  <c r="AH1440" i="104"/>
  <c r="AH1441" i="104"/>
  <c r="AH1442" i="104"/>
  <c r="AH1443" i="104"/>
  <c r="AH1444" i="104"/>
  <c r="AH1445" i="104"/>
  <c r="AH1446" i="104"/>
  <c r="AH1447" i="104"/>
  <c r="AH1448" i="104"/>
  <c r="AH1449" i="104"/>
  <c r="AH1450" i="104"/>
  <c r="AH1451" i="104"/>
  <c r="AH1452" i="104"/>
  <c r="AH1453" i="104"/>
  <c r="AH1454" i="104"/>
  <c r="AH1455" i="104"/>
  <c r="AH1456" i="104"/>
  <c r="AH1457" i="104"/>
  <c r="AH1458" i="104"/>
  <c r="AH1459" i="104"/>
  <c r="AH1460" i="104"/>
  <c r="AH1461" i="104"/>
  <c r="AH1462" i="104"/>
  <c r="AH1463" i="104"/>
  <c r="AH1464" i="104"/>
  <c r="AH1465" i="104"/>
  <c r="AH1466" i="104"/>
  <c r="AH1467" i="104"/>
  <c r="AH1468" i="104"/>
  <c r="AH1469" i="104"/>
  <c r="AH1470" i="104"/>
  <c r="AH1471" i="104"/>
  <c r="AH1472" i="104"/>
  <c r="AH1473" i="104"/>
  <c r="AH1474" i="104"/>
  <c r="AH1475" i="104"/>
  <c r="AH1476" i="104"/>
  <c r="AH1477" i="104"/>
  <c r="AH1478" i="104"/>
  <c r="AH1479" i="104"/>
  <c r="AH1480" i="104"/>
  <c r="AH1481" i="104"/>
  <c r="AH1482" i="104"/>
  <c r="AH1483" i="104"/>
  <c r="AH1484" i="104"/>
  <c r="AH1485" i="104"/>
  <c r="AH1486" i="104"/>
  <c r="AH1487" i="104"/>
  <c r="AH1488" i="104"/>
  <c r="AH1489" i="104"/>
  <c r="AH1490" i="104"/>
  <c r="AH1491" i="104"/>
  <c r="AH1492" i="104"/>
  <c r="AH1493" i="104"/>
  <c r="AH1494" i="104"/>
  <c r="AH1495" i="104"/>
  <c r="AH1496" i="104"/>
  <c r="AH1497" i="104"/>
  <c r="AH1498" i="104"/>
  <c r="AH1499" i="104"/>
  <c r="AH1500" i="104"/>
  <c r="AH1501" i="104"/>
  <c r="AH1502" i="104"/>
  <c r="AH1503" i="104"/>
  <c r="AH1504" i="104"/>
  <c r="AH1505" i="104"/>
  <c r="AH1506" i="104"/>
  <c r="AH1507" i="104"/>
  <c r="AH1508" i="104"/>
  <c r="AH1509" i="104"/>
  <c r="AH1510" i="104"/>
  <c r="AH1511" i="104"/>
  <c r="AH1512" i="104"/>
  <c r="AH1513" i="104"/>
  <c r="AH1514" i="104"/>
  <c r="AH1515" i="104"/>
  <c r="AH1516" i="104"/>
  <c r="AH1517" i="104"/>
  <c r="AH1518" i="104"/>
  <c r="AH1519" i="104"/>
  <c r="AH1520" i="104"/>
  <c r="AH1521" i="104"/>
  <c r="AH1522" i="104"/>
  <c r="AH1523" i="104"/>
  <c r="AH1524" i="104"/>
  <c r="AH1525" i="104"/>
  <c r="AH1526" i="104"/>
  <c r="AH1527" i="104"/>
  <c r="AH1528" i="104"/>
  <c r="AH1529" i="104"/>
  <c r="AH1530" i="104"/>
  <c r="AH1531" i="104"/>
  <c r="AH1532" i="104"/>
  <c r="AH1533" i="104"/>
  <c r="AH1534" i="104"/>
  <c r="AH1535" i="104"/>
  <c r="AH1536" i="104"/>
  <c r="AH1537" i="104"/>
  <c r="AH1538" i="104"/>
  <c r="AH1539" i="104"/>
  <c r="AH1540" i="104"/>
  <c r="AH1541" i="104"/>
  <c r="AH1542" i="104"/>
  <c r="AH1543" i="104"/>
  <c r="AH1544" i="104"/>
  <c r="AH1545" i="104"/>
  <c r="AH1546" i="104"/>
  <c r="AH1547" i="104"/>
  <c r="AH1548" i="104"/>
  <c r="AH1549" i="104"/>
  <c r="AH1550" i="104"/>
  <c r="AH1551" i="104"/>
  <c r="AH1552" i="104"/>
  <c r="AH1553" i="104"/>
  <c r="AH1554" i="104"/>
  <c r="AH1555" i="104"/>
  <c r="AH1556" i="104"/>
  <c r="AH1557" i="104"/>
  <c r="AH1558" i="104"/>
  <c r="AH1559" i="104"/>
  <c r="AH1560" i="104"/>
  <c r="AH1561" i="104"/>
  <c r="AH1562" i="104"/>
  <c r="AH785" i="104"/>
  <c r="AH786" i="104"/>
  <c r="AH787" i="104"/>
  <c r="AH788" i="104"/>
  <c r="AH789" i="104"/>
  <c r="AH790" i="104"/>
  <c r="AH791" i="104"/>
  <c r="AH792" i="104"/>
  <c r="AH793" i="104"/>
  <c r="AH794" i="104"/>
  <c r="AH795" i="104"/>
  <c r="AH796" i="104"/>
  <c r="AH797" i="104"/>
  <c r="AH798" i="104"/>
  <c r="AH799" i="104"/>
  <c r="AH800" i="104"/>
  <c r="AH801" i="104"/>
  <c r="AH802" i="104"/>
  <c r="AH803" i="104"/>
  <c r="AH804" i="104"/>
  <c r="AH805" i="104"/>
  <c r="AH806" i="104"/>
  <c r="AH807" i="104"/>
  <c r="AH808" i="104"/>
  <c r="AH809" i="104"/>
  <c r="AH810" i="104"/>
  <c r="AH811" i="104"/>
  <c r="AH812" i="104"/>
  <c r="AH813" i="104"/>
  <c r="AH814" i="104"/>
  <c r="AH815" i="104"/>
  <c r="AH816" i="104"/>
  <c r="AH817" i="104"/>
  <c r="AH818" i="104"/>
  <c r="AH819" i="104"/>
  <c r="AH820" i="104"/>
  <c r="AH821" i="104"/>
  <c r="AH822" i="104"/>
  <c r="AH823" i="104"/>
  <c r="AH824" i="104"/>
  <c r="AH825" i="104"/>
  <c r="AH826" i="104"/>
  <c r="AH827" i="104"/>
  <c r="AH828" i="104"/>
  <c r="AH829" i="104"/>
  <c r="AH830" i="104"/>
  <c r="AH831" i="104"/>
  <c r="AH832" i="104"/>
  <c r="AH833" i="104"/>
  <c r="AH834" i="104"/>
  <c r="AH835" i="104"/>
  <c r="AH836" i="104"/>
  <c r="AH837" i="104"/>
  <c r="AH838" i="104"/>
  <c r="AH839" i="104"/>
  <c r="AH840" i="104"/>
  <c r="AH841" i="104"/>
  <c r="AH842" i="104"/>
  <c r="AH843" i="104"/>
  <c r="AH844" i="104"/>
  <c r="AH845" i="104"/>
  <c r="AH846" i="104"/>
  <c r="AH847" i="104"/>
  <c r="AH848" i="104"/>
  <c r="AH849" i="104"/>
  <c r="AH850" i="104"/>
  <c r="AH851" i="104"/>
  <c r="AH852" i="104"/>
  <c r="AH853" i="104"/>
  <c r="AH854" i="104"/>
  <c r="AH855" i="104"/>
  <c r="AH856" i="104"/>
  <c r="AH857" i="104"/>
  <c r="AH858" i="104"/>
  <c r="AH859" i="104"/>
  <c r="AH860" i="104"/>
  <c r="AH861" i="104"/>
  <c r="AH862" i="104"/>
  <c r="AH863" i="104"/>
  <c r="AH864" i="104"/>
  <c r="AH865" i="104"/>
  <c r="AH866" i="104"/>
  <c r="AH867" i="104"/>
  <c r="AH868" i="104"/>
  <c r="AH869" i="104"/>
  <c r="AH870" i="104"/>
  <c r="AH871" i="104"/>
  <c r="AH872" i="104"/>
  <c r="AH873" i="104"/>
  <c r="AH874" i="104"/>
  <c r="AH875" i="104"/>
  <c r="AH876" i="104"/>
  <c r="AH877" i="104"/>
  <c r="AH878" i="104"/>
  <c r="AH879" i="104"/>
  <c r="AH880" i="104"/>
  <c r="AH881" i="104"/>
  <c r="AH882" i="104"/>
  <c r="AH883" i="104"/>
  <c r="AH884" i="104"/>
  <c r="AH885" i="104"/>
  <c r="AH886" i="104"/>
  <c r="AH887" i="104"/>
  <c r="AH888" i="104"/>
  <c r="AH889" i="104"/>
  <c r="AH890" i="104"/>
  <c r="AH891" i="104"/>
  <c r="AH892" i="104"/>
  <c r="AH893" i="104"/>
  <c r="AH894" i="104"/>
  <c r="AH895" i="104"/>
  <c r="AH896" i="104"/>
  <c r="AH897" i="104"/>
  <c r="AH898" i="104"/>
  <c r="AH899" i="104"/>
  <c r="AH900" i="104"/>
  <c r="AH901" i="104"/>
  <c r="AH902" i="104"/>
  <c r="AH903" i="104"/>
  <c r="AH904" i="104"/>
  <c r="AH905" i="104"/>
  <c r="AH906" i="104"/>
  <c r="AH907" i="104"/>
  <c r="AH908" i="104"/>
  <c r="AH909" i="104"/>
  <c r="AH910" i="104"/>
  <c r="AH911" i="104"/>
  <c r="AH912" i="104"/>
  <c r="AH913" i="104"/>
  <c r="AH914" i="104"/>
  <c r="AH915" i="104"/>
  <c r="AH916" i="104"/>
  <c r="AH917" i="104"/>
  <c r="AH918" i="104"/>
  <c r="AH919" i="104"/>
  <c r="AH920" i="104"/>
  <c r="AH921" i="104"/>
  <c r="AH922" i="104"/>
  <c r="AH923" i="104"/>
  <c r="AH924" i="104"/>
  <c r="AH925" i="104"/>
  <c r="AH926" i="104"/>
  <c r="AH927" i="104"/>
  <c r="AH928" i="104"/>
  <c r="AH929" i="104"/>
  <c r="AH930" i="104"/>
  <c r="AH931" i="104"/>
  <c r="AH932" i="104"/>
  <c r="AH933" i="104"/>
  <c r="AH934" i="104"/>
  <c r="AH935" i="104"/>
  <c r="AH936" i="104"/>
  <c r="AH937" i="104"/>
  <c r="AH938" i="104"/>
  <c r="AH939" i="104"/>
  <c r="AH940" i="104"/>
  <c r="AH941" i="104"/>
  <c r="AH942" i="104"/>
  <c r="AH943" i="104"/>
  <c r="AH944" i="104"/>
  <c r="AH945" i="104"/>
  <c r="AH946" i="104"/>
  <c r="AH947" i="104"/>
  <c r="AH948" i="104"/>
  <c r="AH949" i="104"/>
  <c r="AH950" i="104"/>
  <c r="AH951" i="104"/>
  <c r="AH952" i="104"/>
  <c r="AH953" i="104"/>
  <c r="AH954" i="104"/>
  <c r="AH955" i="104"/>
  <c r="AH956" i="104"/>
  <c r="AH957" i="104"/>
  <c r="AH958" i="104"/>
  <c r="AH959" i="104"/>
  <c r="AH960" i="104"/>
  <c r="AH961" i="104"/>
  <c r="AH962" i="104"/>
  <c r="AH963" i="104"/>
  <c r="AH964" i="104"/>
  <c r="AH965" i="104"/>
  <c r="AH966" i="104"/>
  <c r="AH967" i="104"/>
  <c r="AH968" i="104"/>
  <c r="AH969" i="104"/>
  <c r="AH970" i="104"/>
  <c r="AH971" i="104"/>
  <c r="AH972" i="104"/>
  <c r="AH973" i="104"/>
  <c r="AH974" i="104"/>
  <c r="AH975" i="104"/>
  <c r="AH976" i="104"/>
  <c r="AH977" i="104"/>
  <c r="AH978" i="104"/>
  <c r="AH979" i="104"/>
  <c r="AH980" i="104"/>
  <c r="AH981" i="104"/>
  <c r="AH982" i="104"/>
  <c r="AH983" i="104"/>
  <c r="AH984" i="104"/>
  <c r="AH985" i="104"/>
  <c r="AH986" i="104"/>
  <c r="AH987" i="104"/>
  <c r="AH988" i="104"/>
  <c r="AH989" i="104"/>
  <c r="AH990" i="104"/>
  <c r="AH991" i="104"/>
  <c r="AH992" i="104"/>
  <c r="AH993" i="104"/>
  <c r="AH994" i="104"/>
  <c r="AH995" i="104"/>
  <c r="AH996" i="104"/>
  <c r="AH997" i="104"/>
  <c r="AH998" i="104"/>
  <c r="AH999" i="104"/>
  <c r="AH1000" i="104"/>
  <c r="AH1001" i="104"/>
  <c r="AH1002" i="104"/>
  <c r="AH1003" i="104"/>
  <c r="AH1004" i="104"/>
  <c r="AH1005" i="104"/>
  <c r="AH1006" i="104"/>
  <c r="AH1007" i="104"/>
  <c r="AH1008" i="104"/>
  <c r="AH1009" i="104"/>
  <c r="AH1010" i="104"/>
  <c r="AH1011" i="104"/>
  <c r="AH1012" i="104"/>
  <c r="AH1013" i="104"/>
  <c r="AH1014" i="104"/>
  <c r="AH1015" i="104"/>
  <c r="AH1016" i="104"/>
  <c r="AH1017" i="104"/>
  <c r="AH1018" i="104"/>
  <c r="AH1019" i="104"/>
  <c r="AH1020" i="104"/>
  <c r="AH1021" i="104"/>
  <c r="AH1022" i="104"/>
  <c r="AH1023" i="104"/>
  <c r="AH1024" i="104"/>
  <c r="AH1025" i="104"/>
  <c r="AH1026" i="104"/>
  <c r="AH1027" i="104"/>
  <c r="AH1028" i="104"/>
  <c r="AH1029" i="104"/>
  <c r="AH1030" i="104"/>
  <c r="AH1031" i="104"/>
  <c r="AH1032" i="104"/>
  <c r="AH1033" i="104"/>
  <c r="AH1034" i="104"/>
  <c r="AH1035" i="104"/>
  <c r="AH1036" i="104"/>
  <c r="AH1037" i="104"/>
  <c r="AH1038" i="104"/>
  <c r="AH1039" i="104"/>
  <c r="AH1040" i="104"/>
  <c r="AH1041" i="104"/>
  <c r="AH1042" i="104"/>
  <c r="AH1043" i="104"/>
  <c r="AH1044" i="104"/>
  <c r="AH1045" i="104"/>
  <c r="AH1046" i="104"/>
  <c r="AH1047" i="104"/>
  <c r="AH1048" i="104"/>
  <c r="AH1049" i="104"/>
  <c r="AH1050" i="104"/>
  <c r="AH1051" i="104"/>
  <c r="AH1052" i="104"/>
  <c r="AH1053" i="104"/>
  <c r="AH1054" i="104"/>
  <c r="AH1055" i="104"/>
  <c r="AH1056" i="104"/>
  <c r="AH1057" i="104"/>
  <c r="AH1058" i="104"/>
  <c r="AH1059" i="104"/>
  <c r="AH1060" i="104"/>
  <c r="AH1061" i="104"/>
  <c r="AH1062" i="104"/>
  <c r="AH1063" i="104"/>
  <c r="AH1064" i="104"/>
  <c r="AH1065" i="104"/>
  <c r="AH1066" i="104"/>
  <c r="AH1067" i="104"/>
  <c r="AH1068" i="104"/>
  <c r="AH1069" i="104"/>
  <c r="AH1070" i="104"/>
  <c r="AH1071" i="104"/>
  <c r="AH1072" i="104"/>
  <c r="AH1073" i="104"/>
  <c r="AH1074" i="104"/>
  <c r="AH1075" i="104"/>
  <c r="AH1076" i="104"/>
  <c r="AH1077" i="104"/>
  <c r="AH1078" i="104"/>
  <c r="AH1079" i="104"/>
  <c r="AH1080" i="104"/>
  <c r="AH1081" i="104"/>
  <c r="AH1082" i="104"/>
  <c r="AH1083" i="104"/>
  <c r="AH1084" i="104"/>
  <c r="AH1085" i="104"/>
  <c r="AH1086" i="104"/>
  <c r="AH1087" i="104"/>
  <c r="AH1088" i="104"/>
  <c r="AH1089" i="104"/>
  <c r="AH1090" i="104"/>
  <c r="AH1091" i="104"/>
  <c r="AH1092" i="104"/>
  <c r="AH1093" i="104"/>
  <c r="AH1094" i="104"/>
  <c r="AH1095" i="104"/>
  <c r="AH1096" i="104"/>
  <c r="AH1097" i="104"/>
  <c r="AH1098" i="104"/>
  <c r="AH1099" i="104"/>
  <c r="AH1100" i="104"/>
  <c r="AH1101" i="104"/>
  <c r="AH1102" i="104"/>
  <c r="AH1103" i="104"/>
  <c r="AH1104" i="104"/>
  <c r="AH1105" i="104"/>
  <c r="AH1106" i="104"/>
  <c r="AH1107" i="104"/>
  <c r="AH1108" i="104"/>
  <c r="AH1109" i="104"/>
  <c r="AH1110" i="104"/>
  <c r="AH1111" i="104"/>
  <c r="AH1112" i="104"/>
  <c r="AH1113" i="104"/>
  <c r="AH1114" i="104"/>
  <c r="AH1115" i="104"/>
  <c r="AH1116" i="104"/>
  <c r="AH1117" i="104"/>
  <c r="AH1118" i="104"/>
  <c r="AH1119" i="104"/>
  <c r="AH1120" i="104"/>
  <c r="AH1121" i="104"/>
  <c r="AH1122" i="104"/>
  <c r="AH1123" i="104"/>
  <c r="AH1124" i="104"/>
  <c r="AH1125" i="104"/>
  <c r="AH1126" i="104"/>
  <c r="AH1127" i="104"/>
  <c r="AH1128" i="104"/>
  <c r="AH1129" i="104"/>
  <c r="AH1130" i="104"/>
  <c r="AH1131" i="104"/>
  <c r="AH1132" i="104"/>
  <c r="AH1133" i="104"/>
  <c r="AH1134" i="104"/>
  <c r="AH1135" i="104"/>
  <c r="AH1136" i="104"/>
  <c r="AH1137" i="104"/>
  <c r="AH1138" i="104"/>
  <c r="AH1139" i="104"/>
  <c r="AH1140" i="104"/>
  <c r="AH1141" i="104"/>
  <c r="AH1142" i="104"/>
  <c r="AH1143" i="104"/>
  <c r="AH1144" i="104"/>
  <c r="AH1145" i="104"/>
  <c r="AH1146" i="104"/>
  <c r="AH1147" i="104"/>
  <c r="AH1148" i="104"/>
  <c r="AH1149" i="104"/>
  <c r="AH1150" i="104"/>
  <c r="AH1151" i="104"/>
  <c r="AH1152" i="104"/>
  <c r="AH1153" i="104"/>
  <c r="AH1154" i="104"/>
  <c r="AH1155" i="104"/>
  <c r="AH1156" i="104"/>
  <c r="AH1157" i="104"/>
  <c r="AH1158" i="104"/>
  <c r="AH1159" i="104"/>
  <c r="AH1160" i="104"/>
  <c r="AH1161" i="104"/>
  <c r="AH1162" i="104"/>
  <c r="AH1163" i="104"/>
  <c r="AH1164" i="104"/>
  <c r="AH1165" i="104"/>
  <c r="AH1166" i="104"/>
  <c r="AH1167" i="104"/>
  <c r="AH1168" i="104"/>
  <c r="AH1169" i="104"/>
  <c r="AH1170" i="104"/>
  <c r="AH1171" i="104"/>
  <c r="AH1172" i="104"/>
  <c r="AH395" i="104"/>
  <c r="AH396" i="104"/>
  <c r="AH397" i="104"/>
  <c r="AH398" i="104"/>
  <c r="AH399" i="104"/>
  <c r="AH400" i="104"/>
  <c r="AH401" i="104"/>
  <c r="AH402" i="104"/>
  <c r="AH403" i="104"/>
  <c r="AH404" i="104"/>
  <c r="AH405" i="104"/>
  <c r="AH406" i="104"/>
  <c r="AH407" i="104"/>
  <c r="AH408" i="104"/>
  <c r="AH409" i="104"/>
  <c r="AH410" i="104"/>
  <c r="AH411" i="104"/>
  <c r="AH412" i="104"/>
  <c r="AH413" i="104"/>
  <c r="AH414" i="104"/>
  <c r="AH415" i="104"/>
  <c r="AH416" i="104"/>
  <c r="AH417" i="104"/>
  <c r="AH418" i="104"/>
  <c r="AH419" i="104"/>
  <c r="AH420" i="104"/>
  <c r="AH421" i="104"/>
  <c r="AH422" i="104"/>
  <c r="AH423" i="104"/>
  <c r="AH424" i="104"/>
  <c r="AH425" i="104"/>
  <c r="AH426" i="104"/>
  <c r="AH427" i="104"/>
  <c r="AH428" i="104"/>
  <c r="AH429" i="104"/>
  <c r="AH430" i="104"/>
  <c r="AH431" i="104"/>
  <c r="AH432" i="104"/>
  <c r="AH433" i="104"/>
  <c r="AH434" i="104"/>
  <c r="AH435" i="104"/>
  <c r="AH436" i="104"/>
  <c r="AH437" i="104"/>
  <c r="AH438" i="104"/>
  <c r="AH439" i="104"/>
  <c r="AH440" i="104"/>
  <c r="AH441" i="104"/>
  <c r="AH442" i="104"/>
  <c r="AH443" i="104"/>
  <c r="AH444" i="104"/>
  <c r="AH445" i="104"/>
  <c r="AH446" i="104"/>
  <c r="AH447" i="104"/>
  <c r="AH448" i="104"/>
  <c r="AH449" i="104"/>
  <c r="AH450" i="104"/>
  <c r="AH451" i="104"/>
  <c r="AH452" i="104"/>
  <c r="AH453" i="104"/>
  <c r="AH454" i="104"/>
  <c r="AH455" i="104"/>
  <c r="AH456" i="104"/>
  <c r="AH457" i="104"/>
  <c r="AH458" i="104"/>
  <c r="AH459" i="104"/>
  <c r="AH460" i="104"/>
  <c r="AH461" i="104"/>
  <c r="AH462" i="104"/>
  <c r="AH463" i="104"/>
  <c r="AH464" i="104"/>
  <c r="AH465" i="104"/>
  <c r="AH466" i="104"/>
  <c r="AH467" i="104"/>
  <c r="AH468" i="104"/>
  <c r="AH469" i="104"/>
  <c r="AH470" i="104"/>
  <c r="AH471" i="104"/>
  <c r="AH472" i="104"/>
  <c r="AH473" i="104"/>
  <c r="AH474" i="104"/>
  <c r="AH475" i="104"/>
  <c r="AH476" i="104"/>
  <c r="AH477" i="104"/>
  <c r="AH478" i="104"/>
  <c r="AH479" i="104"/>
  <c r="AH480" i="104"/>
  <c r="AH481" i="104"/>
  <c r="AH482" i="104"/>
  <c r="AH483" i="104"/>
  <c r="AH484" i="104"/>
  <c r="AH485" i="104"/>
  <c r="AH486" i="104"/>
  <c r="AH487" i="104"/>
  <c r="AH488" i="104"/>
  <c r="AH489" i="104"/>
  <c r="AH490" i="104"/>
  <c r="AH491" i="104"/>
  <c r="AH492" i="104"/>
  <c r="AH493" i="104"/>
  <c r="AH494" i="104"/>
  <c r="AH495" i="104"/>
  <c r="AH496" i="104"/>
  <c r="AH497" i="104"/>
  <c r="AH498" i="104"/>
  <c r="AH499" i="104"/>
  <c r="AH500" i="104"/>
  <c r="AH501" i="104"/>
  <c r="AH502" i="104"/>
  <c r="AH503" i="104"/>
  <c r="AH504" i="104"/>
  <c r="AH505" i="104"/>
  <c r="AH506" i="104"/>
  <c r="AH507" i="104"/>
  <c r="AH508" i="104"/>
  <c r="AH509" i="104"/>
  <c r="AH510" i="104"/>
  <c r="AH511" i="104"/>
  <c r="AH512" i="104"/>
  <c r="AH513" i="104"/>
  <c r="AH514" i="104"/>
  <c r="AH515" i="104"/>
  <c r="AH516" i="104"/>
  <c r="AH517" i="104"/>
  <c r="AH518" i="104"/>
  <c r="AH519" i="104"/>
  <c r="AH520" i="104"/>
  <c r="AH521" i="104"/>
  <c r="AH522" i="104"/>
  <c r="AH523" i="104"/>
  <c r="AH524" i="104"/>
  <c r="AH525" i="104"/>
  <c r="AH526" i="104"/>
  <c r="AH527" i="104"/>
  <c r="AH528" i="104"/>
  <c r="AH529" i="104"/>
  <c r="AH530" i="104"/>
  <c r="AH531" i="104"/>
  <c r="AH532" i="104"/>
  <c r="AH533" i="104"/>
  <c r="AH534" i="104"/>
  <c r="AH535" i="104"/>
  <c r="AH536" i="104"/>
  <c r="AH537" i="104"/>
  <c r="AH538" i="104"/>
  <c r="AH539" i="104"/>
  <c r="AH540" i="104"/>
  <c r="AH541" i="104"/>
  <c r="AH542" i="104"/>
  <c r="AH543" i="104"/>
  <c r="AH544" i="104"/>
  <c r="AH545" i="104"/>
  <c r="AH546" i="104"/>
  <c r="AH547" i="104"/>
  <c r="AH548" i="104"/>
  <c r="AH549" i="104"/>
  <c r="AH550" i="104"/>
  <c r="AH551" i="104"/>
  <c r="AH552" i="104"/>
  <c r="AH553" i="104"/>
  <c r="AH554" i="104"/>
  <c r="AH555" i="104"/>
  <c r="AH556" i="104"/>
  <c r="AH557" i="104"/>
  <c r="AH558" i="104"/>
  <c r="AH559" i="104"/>
  <c r="AH560" i="104"/>
  <c r="AH561" i="104"/>
  <c r="AH562" i="104"/>
  <c r="AH563" i="104"/>
  <c r="AH564" i="104"/>
  <c r="AH565" i="104"/>
  <c r="AH566" i="104"/>
  <c r="AH567" i="104"/>
  <c r="AH568" i="104"/>
  <c r="AH569" i="104"/>
  <c r="AH570" i="104"/>
  <c r="AH571" i="104"/>
  <c r="AH572" i="104"/>
  <c r="AH573" i="104"/>
  <c r="AH574" i="104"/>
  <c r="AH575" i="104"/>
  <c r="AH576" i="104"/>
  <c r="AH577" i="104"/>
  <c r="AH578" i="104"/>
  <c r="AH579" i="104"/>
  <c r="AH580" i="104"/>
  <c r="AH581" i="104"/>
  <c r="AH582" i="104"/>
  <c r="AH583" i="104"/>
  <c r="AH584" i="104"/>
  <c r="AH585" i="104"/>
  <c r="AH586" i="104"/>
  <c r="AH587" i="104"/>
  <c r="AH588" i="104"/>
  <c r="AH589" i="104"/>
  <c r="AH590" i="104"/>
  <c r="AH591" i="104"/>
  <c r="AH592" i="104"/>
  <c r="AH593" i="104"/>
  <c r="AH594" i="104"/>
  <c r="AH595" i="104"/>
  <c r="AH596" i="104"/>
  <c r="AH597" i="104"/>
  <c r="AH598" i="104"/>
  <c r="AH599" i="104"/>
  <c r="AH600" i="104"/>
  <c r="AH601" i="104"/>
  <c r="AH602" i="104"/>
  <c r="AH603" i="104"/>
  <c r="AH604" i="104"/>
  <c r="AH605" i="104"/>
  <c r="AH606" i="104"/>
  <c r="AH607" i="104"/>
  <c r="AH608" i="104"/>
  <c r="AH609" i="104"/>
  <c r="AH610" i="104"/>
  <c r="AH611" i="104"/>
  <c r="AH612" i="104"/>
  <c r="AH613" i="104"/>
  <c r="AH614" i="104"/>
  <c r="AH615" i="104"/>
  <c r="AH616" i="104"/>
  <c r="AH617" i="104"/>
  <c r="AH618" i="104"/>
  <c r="AH619" i="104"/>
  <c r="AH620" i="104"/>
  <c r="AH621" i="104"/>
  <c r="AH622" i="104"/>
  <c r="AH623" i="104"/>
  <c r="AH624" i="104"/>
  <c r="AH625" i="104"/>
  <c r="AH626" i="104"/>
  <c r="AH627" i="104"/>
  <c r="AH628" i="104"/>
  <c r="AH629" i="104"/>
  <c r="AH630" i="104"/>
  <c r="AH631" i="104"/>
  <c r="AH632" i="104"/>
  <c r="AH633" i="104"/>
  <c r="AH634" i="104"/>
  <c r="AH635" i="104"/>
  <c r="AH636" i="104"/>
  <c r="AH637" i="104"/>
  <c r="AH638" i="104"/>
  <c r="AH639" i="104"/>
  <c r="AH640" i="104"/>
  <c r="AH641" i="104"/>
  <c r="AH642" i="104"/>
  <c r="AH643" i="104"/>
  <c r="AH644" i="104"/>
  <c r="AH645" i="104"/>
  <c r="AH646" i="104"/>
  <c r="AH647" i="104"/>
  <c r="AH648" i="104"/>
  <c r="AH649" i="104"/>
  <c r="AH650" i="104"/>
  <c r="AH651" i="104"/>
  <c r="AH652" i="104"/>
  <c r="AH653" i="104"/>
  <c r="AH654" i="104"/>
  <c r="AH655" i="104"/>
  <c r="AH656" i="104"/>
  <c r="AH657" i="104"/>
  <c r="AH658" i="104"/>
  <c r="AH659" i="104"/>
  <c r="AH660" i="104"/>
  <c r="AH661" i="104"/>
  <c r="AH662" i="104"/>
  <c r="AH663" i="104"/>
  <c r="AH664" i="104"/>
  <c r="AH665" i="104"/>
  <c r="AH666" i="104"/>
  <c r="AH667" i="104"/>
  <c r="AH668" i="104"/>
  <c r="AH669" i="104"/>
  <c r="AH670" i="104"/>
  <c r="AH671" i="104"/>
  <c r="AH672" i="104"/>
  <c r="AH673" i="104"/>
  <c r="AH674" i="104"/>
  <c r="AH675" i="104"/>
  <c r="AH676" i="104"/>
  <c r="AH677" i="104"/>
  <c r="AH678" i="104"/>
  <c r="AH679" i="104"/>
  <c r="AH680" i="104"/>
  <c r="AH681" i="104"/>
  <c r="AH682" i="104"/>
  <c r="AH683" i="104"/>
  <c r="AH684" i="104"/>
  <c r="AH685" i="104"/>
  <c r="AH686" i="104"/>
  <c r="AH687" i="104"/>
  <c r="AH688" i="104"/>
  <c r="AH689" i="104"/>
  <c r="AH690" i="104"/>
  <c r="AH691" i="104"/>
  <c r="AH692" i="104"/>
  <c r="AH693" i="104"/>
  <c r="AH694" i="104"/>
  <c r="AH695" i="104"/>
  <c r="AH696" i="104"/>
  <c r="AH697" i="104"/>
  <c r="AH698" i="104"/>
  <c r="AH699" i="104"/>
  <c r="AH700" i="104"/>
  <c r="AH701" i="104"/>
  <c r="AH702" i="104"/>
  <c r="AH703" i="104"/>
  <c r="AH704" i="104"/>
  <c r="AH705" i="104"/>
  <c r="AH706" i="104"/>
  <c r="AH707" i="104"/>
  <c r="AH708" i="104"/>
  <c r="AH709" i="104"/>
  <c r="AH710" i="104"/>
  <c r="AH711" i="104"/>
  <c r="AH712" i="104"/>
  <c r="AH713" i="104"/>
  <c r="AH714" i="104"/>
  <c r="AH715" i="104"/>
  <c r="AH716" i="104"/>
  <c r="AH717" i="104"/>
  <c r="AH718" i="104"/>
  <c r="AH719" i="104"/>
  <c r="AH720" i="104"/>
  <c r="AH721" i="104"/>
  <c r="AH722" i="104"/>
  <c r="AH723" i="104"/>
  <c r="AH724" i="104"/>
  <c r="AH725" i="104"/>
  <c r="AH726" i="104"/>
  <c r="AH727" i="104"/>
  <c r="AH728" i="104"/>
  <c r="AH729" i="104"/>
  <c r="AH730" i="104"/>
  <c r="AH731" i="104"/>
  <c r="AH732" i="104"/>
  <c r="AH733" i="104"/>
  <c r="AH734" i="104"/>
  <c r="AH735" i="104"/>
  <c r="AH736" i="104"/>
  <c r="AH737" i="104"/>
  <c r="AH738" i="104"/>
  <c r="AH739" i="104"/>
  <c r="AH740" i="104"/>
  <c r="AH741" i="104"/>
  <c r="AH742" i="104"/>
  <c r="AH743" i="104"/>
  <c r="AH744" i="104"/>
  <c r="AH745" i="104"/>
  <c r="AH746" i="104"/>
  <c r="AH747" i="104"/>
  <c r="AH748" i="104"/>
  <c r="AH749" i="104"/>
  <c r="AH750" i="104"/>
  <c r="AH751" i="104"/>
  <c r="AH752" i="104"/>
  <c r="AH753" i="104"/>
  <c r="AH754" i="104"/>
  <c r="AH755" i="104"/>
  <c r="AH756" i="104"/>
  <c r="AH757" i="104"/>
  <c r="AH758" i="104"/>
  <c r="AH759" i="104"/>
  <c r="AH760" i="104"/>
  <c r="AH761" i="104"/>
  <c r="AH762" i="104"/>
  <c r="AH763" i="104"/>
  <c r="AH764" i="104"/>
  <c r="AH765" i="104"/>
  <c r="AH766" i="104"/>
  <c r="AH767" i="104"/>
  <c r="AH768" i="104"/>
  <c r="AH769" i="104"/>
  <c r="AH770" i="104"/>
  <c r="AH771" i="104"/>
  <c r="AH772" i="104"/>
  <c r="AH773" i="104"/>
  <c r="AH774" i="104"/>
  <c r="AH775" i="104"/>
  <c r="AH776" i="104"/>
  <c r="AH777" i="104"/>
  <c r="AH778" i="104"/>
  <c r="AH779" i="104"/>
  <c r="AH780" i="104"/>
  <c r="AH781" i="104"/>
  <c r="AH782" i="104"/>
  <c r="W10" i="98"/>
  <c r="B3" i="100"/>
  <c r="L78" i="97"/>
  <c r="X48" i="97"/>
  <c r="X18" i="97"/>
  <c r="L78" i="96"/>
  <c r="X48" i="96"/>
  <c r="AK48" i="96" s="1"/>
  <c r="X18" i="96"/>
  <c r="AK18" i="96" s="1"/>
  <c r="X20" i="97" l="1"/>
  <c r="W11" i="98"/>
  <c r="F222" i="103"/>
  <c r="O222" i="103" s="1"/>
  <c r="G222" i="103"/>
  <c r="P222" i="103" s="1"/>
  <c r="H222" i="103"/>
  <c r="Q222" i="103" s="1"/>
  <c r="F223" i="103"/>
  <c r="O223" i="103" s="1"/>
  <c r="G223" i="103"/>
  <c r="P223" i="103" s="1"/>
  <c r="H223" i="103"/>
  <c r="Q223" i="103" s="1"/>
  <c r="F224" i="103"/>
  <c r="O224" i="103" s="1"/>
  <c r="G224" i="103"/>
  <c r="P224" i="103" s="1"/>
  <c r="H224" i="103"/>
  <c r="Q224" i="103" s="1"/>
  <c r="F225" i="103"/>
  <c r="O225" i="103" s="1"/>
  <c r="G225" i="103"/>
  <c r="P225" i="103" s="1"/>
  <c r="H225" i="103"/>
  <c r="Q225" i="103" s="1"/>
  <c r="F226" i="103"/>
  <c r="O226" i="103" s="1"/>
  <c r="G226" i="103"/>
  <c r="P226" i="103" s="1"/>
  <c r="H226" i="103"/>
  <c r="Q226" i="103" s="1"/>
  <c r="F227" i="103"/>
  <c r="O227" i="103" s="1"/>
  <c r="G227" i="103"/>
  <c r="P227" i="103" s="1"/>
  <c r="H227" i="103"/>
  <c r="Q227" i="103" s="1"/>
  <c r="F228" i="103"/>
  <c r="O228" i="103" s="1"/>
  <c r="G228" i="103"/>
  <c r="P228" i="103" s="1"/>
  <c r="H228" i="103"/>
  <c r="Q228" i="103" s="1"/>
  <c r="F229" i="103"/>
  <c r="O229" i="103" s="1"/>
  <c r="G229" i="103"/>
  <c r="P229" i="103" s="1"/>
  <c r="H229" i="103"/>
  <c r="Q229" i="103" s="1"/>
  <c r="F230" i="103"/>
  <c r="O230" i="103" s="1"/>
  <c r="G230" i="103"/>
  <c r="P230" i="103" s="1"/>
  <c r="H230" i="103"/>
  <c r="Q230" i="103" s="1"/>
  <c r="F231" i="103"/>
  <c r="O231" i="103" s="1"/>
  <c r="G231" i="103"/>
  <c r="P231" i="103" s="1"/>
  <c r="H231" i="103"/>
  <c r="Q231" i="103" s="1"/>
  <c r="F232" i="103"/>
  <c r="O232" i="103" s="1"/>
  <c r="G232" i="103"/>
  <c r="P232" i="103" s="1"/>
  <c r="H232" i="103"/>
  <c r="Q232" i="103" s="1"/>
  <c r="O233" i="103"/>
  <c r="P233" i="103"/>
  <c r="F234" i="103"/>
  <c r="O234" i="103" s="1"/>
  <c r="G234" i="103"/>
  <c r="P234" i="103" s="1"/>
  <c r="H234" i="103"/>
  <c r="Q234" i="103" s="1"/>
  <c r="F235" i="103"/>
  <c r="O235" i="103" s="1"/>
  <c r="G235" i="103"/>
  <c r="P235" i="103" s="1"/>
  <c r="H235" i="103"/>
  <c r="Q235" i="103" s="1"/>
  <c r="O236" i="103"/>
  <c r="P236" i="103"/>
  <c r="F237" i="103"/>
  <c r="O237" i="103" s="1"/>
  <c r="G237" i="103"/>
  <c r="P237" i="103" s="1"/>
  <c r="H237" i="103"/>
  <c r="Q237" i="103" s="1"/>
  <c r="F238" i="103"/>
  <c r="O238" i="103" s="1"/>
  <c r="G238" i="103"/>
  <c r="P238" i="103" s="1"/>
  <c r="H238" i="103"/>
  <c r="Q238" i="103" s="1"/>
  <c r="O239" i="103"/>
  <c r="P239" i="103"/>
  <c r="J234" i="103" l="1"/>
  <c r="S234" i="103" s="1"/>
  <c r="K234" i="103"/>
  <c r="T234" i="103" s="1"/>
  <c r="L234" i="103"/>
  <c r="U234" i="103" s="1"/>
  <c r="J235" i="103"/>
  <c r="S235" i="103" s="1"/>
  <c r="K235" i="103"/>
  <c r="T235" i="103" s="1"/>
  <c r="L235" i="103"/>
  <c r="U235" i="103" s="1"/>
  <c r="S236" i="103"/>
  <c r="T236" i="103"/>
  <c r="U236" i="103"/>
  <c r="J237" i="103"/>
  <c r="S237" i="103" s="1"/>
  <c r="K237" i="103"/>
  <c r="T237" i="103" s="1"/>
  <c r="L237" i="103"/>
  <c r="U237" i="103" s="1"/>
  <c r="J238" i="103"/>
  <c r="S238" i="103" s="1"/>
  <c r="K238" i="103"/>
  <c r="T238" i="103" s="1"/>
  <c r="L238" i="103"/>
  <c r="U238" i="103" s="1"/>
  <c r="S239" i="103"/>
  <c r="T239" i="103"/>
  <c r="U239" i="103"/>
  <c r="L390" i="105" l="1"/>
  <c r="L389" i="105"/>
  <c r="L388" i="105"/>
  <c r="L387" i="105"/>
  <c r="L386" i="105"/>
  <c r="L385" i="105"/>
  <c r="L384" i="105"/>
  <c r="L383" i="105"/>
  <c r="L382" i="105"/>
  <c r="L381" i="105"/>
  <c r="L380" i="105"/>
  <c r="L379" i="105"/>
  <c r="L378" i="105"/>
  <c r="L377" i="105"/>
  <c r="L376" i="105"/>
  <c r="L375" i="105"/>
  <c r="L374" i="105"/>
  <c r="L373" i="105"/>
  <c r="L372" i="105"/>
  <c r="L371" i="105"/>
  <c r="L370" i="105"/>
  <c r="L369" i="105"/>
  <c r="L368" i="105"/>
  <c r="L367" i="105"/>
  <c r="L366" i="105"/>
  <c r="L365" i="105"/>
  <c r="L364" i="105"/>
  <c r="L363" i="105"/>
  <c r="L362" i="105"/>
  <c r="L361" i="105"/>
  <c r="L360" i="105"/>
  <c r="L359" i="105"/>
  <c r="L358" i="105"/>
  <c r="L357" i="105"/>
  <c r="L356" i="105"/>
  <c r="L355" i="105"/>
  <c r="L354" i="105"/>
  <c r="L353" i="105"/>
  <c r="L352" i="105"/>
  <c r="L351" i="105"/>
  <c r="L350" i="105"/>
  <c r="L349" i="105"/>
  <c r="L348" i="105"/>
  <c r="L347" i="105"/>
  <c r="L346" i="105"/>
  <c r="L345" i="105"/>
  <c r="L344" i="105"/>
  <c r="L343" i="105"/>
  <c r="L342" i="105"/>
  <c r="L341" i="105"/>
  <c r="L340" i="105"/>
  <c r="L339" i="105"/>
  <c r="L338" i="105"/>
  <c r="L337" i="105"/>
  <c r="L336" i="105"/>
  <c r="L335" i="105"/>
  <c r="L334" i="105"/>
  <c r="L333" i="105"/>
  <c r="L332" i="105"/>
  <c r="L331" i="105"/>
  <c r="L330" i="105"/>
  <c r="L329" i="105"/>
  <c r="L328" i="105"/>
  <c r="L327" i="105"/>
  <c r="L326" i="105"/>
  <c r="L325" i="105"/>
  <c r="L324" i="105"/>
  <c r="L323" i="105"/>
  <c r="L322" i="105"/>
  <c r="L321" i="105"/>
  <c r="L320" i="105"/>
  <c r="L319" i="105"/>
  <c r="L318" i="105"/>
  <c r="L317" i="105"/>
  <c r="L316" i="105"/>
  <c r="L315" i="105"/>
  <c r="L314" i="105"/>
  <c r="L313" i="105"/>
  <c r="L312" i="105"/>
  <c r="L311" i="105"/>
  <c r="L310" i="105"/>
  <c r="L309" i="105"/>
  <c r="L308" i="105"/>
  <c r="L307" i="105"/>
  <c r="L306" i="105"/>
  <c r="L305" i="105"/>
  <c r="L304" i="105"/>
  <c r="L303" i="105"/>
  <c r="L302" i="105"/>
  <c r="L301" i="105"/>
  <c r="L300" i="105"/>
  <c r="L299" i="105"/>
  <c r="L298" i="105"/>
  <c r="L297" i="105"/>
  <c r="L296" i="105"/>
  <c r="L295" i="105"/>
  <c r="L294" i="105"/>
  <c r="L293" i="105"/>
  <c r="L292" i="105"/>
  <c r="L291" i="105"/>
  <c r="L290" i="105"/>
  <c r="L289" i="105"/>
  <c r="L288" i="105"/>
  <c r="L287" i="105"/>
  <c r="L286" i="105"/>
  <c r="L285" i="105"/>
  <c r="L284" i="105"/>
  <c r="L283" i="105"/>
  <c r="L282" i="105"/>
  <c r="L281" i="105"/>
  <c r="L280" i="105"/>
  <c r="L279" i="105"/>
  <c r="L278" i="105"/>
  <c r="L277" i="105"/>
  <c r="L276" i="105"/>
  <c r="L275" i="105"/>
  <c r="L274" i="105"/>
  <c r="L273" i="105"/>
  <c r="L272" i="105"/>
  <c r="L271" i="105"/>
  <c r="L270" i="105"/>
  <c r="L269" i="105"/>
  <c r="L268" i="105"/>
  <c r="L267" i="105"/>
  <c r="L266" i="105"/>
  <c r="L265" i="105"/>
  <c r="L264" i="105"/>
  <c r="L263" i="105"/>
  <c r="L262" i="105"/>
  <c r="L261" i="105"/>
  <c r="L260" i="105"/>
  <c r="L259" i="105"/>
  <c r="L258" i="105"/>
  <c r="L257" i="105"/>
  <c r="L256" i="105"/>
  <c r="L255" i="105"/>
  <c r="L254" i="105"/>
  <c r="L253" i="105"/>
  <c r="L252" i="105"/>
  <c r="L251" i="105"/>
  <c r="L250" i="105"/>
  <c r="L249" i="105"/>
  <c r="L248" i="105"/>
  <c r="L247" i="105"/>
  <c r="L246" i="105"/>
  <c r="L245" i="105"/>
  <c r="L244" i="105"/>
  <c r="L243" i="105"/>
  <c r="L242" i="105"/>
  <c r="L241" i="105"/>
  <c r="L240" i="105"/>
  <c r="L239" i="105"/>
  <c r="L238" i="105"/>
  <c r="L237" i="105"/>
  <c r="L236" i="105"/>
  <c r="L235" i="105"/>
  <c r="L234" i="105"/>
  <c r="L233" i="105"/>
  <c r="L232" i="105"/>
  <c r="L231" i="105"/>
  <c r="L230" i="105"/>
  <c r="L229" i="105"/>
  <c r="L228" i="105"/>
  <c r="L227" i="105"/>
  <c r="L226" i="105"/>
  <c r="L225" i="105"/>
  <c r="L224" i="105"/>
  <c r="L223" i="105"/>
  <c r="L222" i="105"/>
  <c r="L221" i="105"/>
  <c r="L220" i="105"/>
  <c r="L219" i="105"/>
  <c r="L218" i="105"/>
  <c r="L217" i="105"/>
  <c r="L216" i="105"/>
  <c r="L215" i="105"/>
  <c r="L214" i="105"/>
  <c r="L213" i="105"/>
  <c r="L212" i="105"/>
  <c r="L211" i="105"/>
  <c r="L210" i="105"/>
  <c r="L209" i="105"/>
  <c r="L208" i="105"/>
  <c r="L207" i="105"/>
  <c r="L206" i="105"/>
  <c r="L205" i="105"/>
  <c r="L204" i="105"/>
  <c r="L203" i="105"/>
  <c r="L202" i="105"/>
  <c r="L201" i="105"/>
  <c r="L200" i="105"/>
  <c r="L199" i="105"/>
  <c r="L198" i="105"/>
  <c r="L197" i="105"/>
  <c r="L196" i="105"/>
  <c r="L195" i="105"/>
  <c r="L194" i="105"/>
  <c r="L193" i="105"/>
  <c r="L192" i="105"/>
  <c r="L191" i="105"/>
  <c r="L190" i="105"/>
  <c r="L189" i="105"/>
  <c r="L188" i="105"/>
  <c r="L187" i="105"/>
  <c r="L186" i="105"/>
  <c r="L185" i="105"/>
  <c r="L184" i="105"/>
  <c r="L183" i="105"/>
  <c r="L182" i="105"/>
  <c r="L181" i="105"/>
  <c r="L180" i="105"/>
  <c r="L179" i="105"/>
  <c r="L178" i="105"/>
  <c r="L177" i="105"/>
  <c r="L176" i="105"/>
  <c r="L175" i="105"/>
  <c r="L174" i="105"/>
  <c r="L173" i="105"/>
  <c r="L172" i="105"/>
  <c r="L171" i="105"/>
  <c r="L170" i="105"/>
  <c r="L169" i="105"/>
  <c r="L168" i="105"/>
  <c r="L167" i="105"/>
  <c r="L166" i="105"/>
  <c r="L165" i="105"/>
  <c r="L164" i="105"/>
  <c r="L163" i="105"/>
  <c r="L162" i="105"/>
  <c r="L161" i="105"/>
  <c r="L160" i="105"/>
  <c r="L159" i="105"/>
  <c r="L158" i="105"/>
  <c r="L157" i="105"/>
  <c r="L156" i="105"/>
  <c r="L155" i="105"/>
  <c r="L154" i="105"/>
  <c r="L153" i="105"/>
  <c r="L152" i="105"/>
  <c r="L151" i="105"/>
  <c r="L150" i="105"/>
  <c r="L149" i="105"/>
  <c r="L148" i="105"/>
  <c r="L147" i="105"/>
  <c r="L146" i="105"/>
  <c r="L145" i="105"/>
  <c r="L144" i="105"/>
  <c r="L143" i="105"/>
  <c r="L142" i="105"/>
  <c r="L141" i="105"/>
  <c r="L140" i="105"/>
  <c r="L139" i="105"/>
  <c r="L138" i="105"/>
  <c r="L137" i="105"/>
  <c r="L136" i="105"/>
  <c r="L135" i="105"/>
  <c r="L134" i="105"/>
  <c r="L133" i="105"/>
  <c r="L132" i="105"/>
  <c r="L131" i="105"/>
  <c r="L130" i="105"/>
  <c r="L129" i="105"/>
  <c r="L128" i="105"/>
  <c r="L127" i="105"/>
  <c r="L126" i="105"/>
  <c r="L125" i="105"/>
  <c r="L124" i="105"/>
  <c r="L123" i="105"/>
  <c r="L122" i="105"/>
  <c r="L121" i="105"/>
  <c r="L120" i="105"/>
  <c r="L119" i="105"/>
  <c r="L118" i="105"/>
  <c r="L117" i="105"/>
  <c r="L116" i="105"/>
  <c r="L115" i="105"/>
  <c r="L114" i="105"/>
  <c r="L113" i="105"/>
  <c r="L112" i="105"/>
  <c r="L111" i="105"/>
  <c r="L110" i="105"/>
  <c r="L109" i="105"/>
  <c r="L108" i="105"/>
  <c r="L107" i="105"/>
  <c r="L106" i="105"/>
  <c r="L105" i="105"/>
  <c r="L104" i="105"/>
  <c r="L103" i="105"/>
  <c r="L102" i="105"/>
  <c r="L101" i="105"/>
  <c r="L100" i="105"/>
  <c r="L99" i="105"/>
  <c r="L98" i="105"/>
  <c r="L97" i="105"/>
  <c r="L96" i="105"/>
  <c r="L95" i="105"/>
  <c r="L94" i="105"/>
  <c r="L93" i="105"/>
  <c r="L92" i="105"/>
  <c r="L91" i="105"/>
  <c r="L90" i="105"/>
  <c r="L89" i="105"/>
  <c r="L88" i="105"/>
  <c r="L87" i="105"/>
  <c r="L86" i="105"/>
  <c r="L85" i="105"/>
  <c r="L84" i="105"/>
  <c r="L83" i="105"/>
  <c r="L82" i="105"/>
  <c r="L81" i="105"/>
  <c r="L80" i="105"/>
  <c r="L79" i="105"/>
  <c r="L78" i="105"/>
  <c r="L77" i="105"/>
  <c r="L76" i="105"/>
  <c r="L75" i="105"/>
  <c r="L74" i="105"/>
  <c r="L73" i="105"/>
  <c r="L72" i="105"/>
  <c r="L71" i="105"/>
  <c r="L70" i="105"/>
  <c r="L69" i="105"/>
  <c r="L68" i="105"/>
  <c r="L67" i="105"/>
  <c r="L66" i="105"/>
  <c r="L65" i="105"/>
  <c r="L64" i="105"/>
  <c r="L63" i="105"/>
  <c r="L62" i="105"/>
  <c r="L61" i="105"/>
  <c r="L60" i="105"/>
  <c r="L59" i="105"/>
  <c r="L58" i="105"/>
  <c r="L57" i="105"/>
  <c r="L56" i="105"/>
  <c r="L55" i="105"/>
  <c r="L54" i="105"/>
  <c r="L53" i="105"/>
  <c r="L52" i="105"/>
  <c r="L51" i="105"/>
  <c r="L50" i="105"/>
  <c r="L49" i="105"/>
  <c r="L48" i="105"/>
  <c r="L47" i="105"/>
  <c r="L46" i="105"/>
  <c r="L45" i="105"/>
  <c r="L44" i="105"/>
  <c r="L43" i="105"/>
  <c r="L42" i="105"/>
  <c r="L41" i="105"/>
  <c r="L40" i="105"/>
  <c r="L39" i="105"/>
  <c r="L38" i="105"/>
  <c r="L37" i="105"/>
  <c r="L36" i="105"/>
  <c r="L35" i="105"/>
  <c r="L34" i="105"/>
  <c r="L33" i="105"/>
  <c r="L32" i="105"/>
  <c r="L31" i="105"/>
  <c r="L30" i="105"/>
  <c r="L29" i="105"/>
  <c r="L28" i="105"/>
  <c r="L27" i="105"/>
  <c r="L26" i="105"/>
  <c r="L25" i="105"/>
  <c r="L24" i="105"/>
  <c r="L23" i="105"/>
  <c r="L22" i="105"/>
  <c r="L21" i="105"/>
  <c r="L20" i="105"/>
  <c r="L19" i="105"/>
  <c r="L18" i="105"/>
  <c r="L17" i="105"/>
  <c r="L16" i="105"/>
  <c r="L15" i="105"/>
  <c r="L14" i="105"/>
  <c r="L13" i="105"/>
  <c r="L12" i="105"/>
  <c r="L11" i="105"/>
  <c r="L10" i="105"/>
  <c r="L9" i="105"/>
  <c r="L8" i="105"/>
  <c r="L7" i="105"/>
  <c r="L6" i="105"/>
  <c r="L5" i="105"/>
  <c r="L4" i="105"/>
  <c r="AG1175" i="104"/>
  <c r="AG1176" i="104"/>
  <c r="AG1177" i="104"/>
  <c r="AG1178" i="104"/>
  <c r="AG1179" i="104"/>
  <c r="AG1180" i="104"/>
  <c r="AG1181" i="104"/>
  <c r="AG1182" i="104"/>
  <c r="AG1183" i="104"/>
  <c r="AG1184" i="104"/>
  <c r="AG1185" i="104"/>
  <c r="AG1186" i="104"/>
  <c r="AG1187" i="104"/>
  <c r="AG1188" i="104"/>
  <c r="AG1189" i="104"/>
  <c r="AG1190" i="104"/>
  <c r="AG1191" i="104"/>
  <c r="AG1192" i="104"/>
  <c r="AG1193" i="104"/>
  <c r="AG1194" i="104"/>
  <c r="AG1195" i="104"/>
  <c r="AG1196" i="104"/>
  <c r="AG1197" i="104"/>
  <c r="AG1198" i="104"/>
  <c r="AG1199" i="104"/>
  <c r="AG1200" i="104"/>
  <c r="AG1201" i="104"/>
  <c r="AG1202" i="104"/>
  <c r="AG1203" i="104"/>
  <c r="AG1204" i="104"/>
  <c r="AG1205" i="104"/>
  <c r="AG1206" i="104"/>
  <c r="AG1207" i="104"/>
  <c r="AG1208" i="104"/>
  <c r="AG1209" i="104"/>
  <c r="AG1210" i="104"/>
  <c r="AG1211" i="104"/>
  <c r="AG1212" i="104"/>
  <c r="AG1213" i="104"/>
  <c r="AG1214" i="104"/>
  <c r="AG1215" i="104"/>
  <c r="AG1216" i="104"/>
  <c r="AG1217" i="104"/>
  <c r="AG1218" i="104"/>
  <c r="AG1219" i="104"/>
  <c r="AG1220" i="104"/>
  <c r="AG1221" i="104"/>
  <c r="AG1222" i="104"/>
  <c r="AG1223" i="104"/>
  <c r="AG1224" i="104"/>
  <c r="AG1225" i="104"/>
  <c r="AG1226" i="104"/>
  <c r="AG1227" i="104"/>
  <c r="AG1228" i="104"/>
  <c r="AG1229" i="104"/>
  <c r="AG1230" i="104"/>
  <c r="AG1231" i="104"/>
  <c r="AG1232" i="104"/>
  <c r="AG1233" i="104"/>
  <c r="AG1234" i="104"/>
  <c r="AG1235" i="104"/>
  <c r="AG1236" i="104"/>
  <c r="AG1237" i="104"/>
  <c r="AG1238" i="104"/>
  <c r="AG1239" i="104"/>
  <c r="AG1240" i="104"/>
  <c r="AG1241" i="104"/>
  <c r="AG1242" i="104"/>
  <c r="AG1243" i="104"/>
  <c r="AG1244" i="104"/>
  <c r="AG1245" i="104"/>
  <c r="AG1246" i="104"/>
  <c r="AG1247" i="104"/>
  <c r="AG1248" i="104"/>
  <c r="AG1249" i="104"/>
  <c r="AG1250" i="104"/>
  <c r="AG1251" i="104"/>
  <c r="AG1252" i="104"/>
  <c r="AG1253" i="104"/>
  <c r="AG1254" i="104"/>
  <c r="AG1255" i="104"/>
  <c r="AG1256" i="104"/>
  <c r="AG1257" i="104"/>
  <c r="AG1258" i="104"/>
  <c r="AG1259" i="104"/>
  <c r="AG1260" i="104"/>
  <c r="AG1261" i="104"/>
  <c r="AG1262" i="104"/>
  <c r="AG1263" i="104"/>
  <c r="AG1264" i="104"/>
  <c r="AG1265" i="104"/>
  <c r="AG1266" i="104"/>
  <c r="AG1267" i="104"/>
  <c r="AG1268" i="104"/>
  <c r="AG1269" i="104"/>
  <c r="AG1270" i="104"/>
  <c r="AG1271" i="104"/>
  <c r="AG1272" i="104"/>
  <c r="AG1273" i="104"/>
  <c r="AG1274" i="104"/>
  <c r="AG1275" i="104"/>
  <c r="AG1276" i="104"/>
  <c r="AG1277" i="104"/>
  <c r="AG1278" i="104"/>
  <c r="AG1279" i="104"/>
  <c r="AG1280" i="104"/>
  <c r="AG1281" i="104"/>
  <c r="AG1282" i="104"/>
  <c r="AG1283" i="104"/>
  <c r="AG1284" i="104"/>
  <c r="AG1285" i="104"/>
  <c r="AG1286" i="104"/>
  <c r="AG1287" i="104"/>
  <c r="AG1288" i="104"/>
  <c r="AG1289" i="104"/>
  <c r="AG1290" i="104"/>
  <c r="AG1291" i="104"/>
  <c r="AG1292" i="104"/>
  <c r="AG1293" i="104"/>
  <c r="AG1294" i="104"/>
  <c r="AG1295" i="104"/>
  <c r="AG1296" i="104"/>
  <c r="AG1297" i="104"/>
  <c r="AG1298" i="104"/>
  <c r="AG1299" i="104"/>
  <c r="AG1300" i="104"/>
  <c r="AG1301" i="104"/>
  <c r="AG1302" i="104"/>
  <c r="AG1303" i="104"/>
  <c r="AG1304" i="104"/>
  <c r="AG1305" i="104"/>
  <c r="AG1306" i="104"/>
  <c r="AG1307" i="104"/>
  <c r="AG1308" i="104"/>
  <c r="AG1309" i="104"/>
  <c r="AG1310" i="104"/>
  <c r="AG1311" i="104"/>
  <c r="AG1312" i="104"/>
  <c r="AG1313" i="104"/>
  <c r="AG1314" i="104"/>
  <c r="AG1315" i="104"/>
  <c r="AG1316" i="104"/>
  <c r="AG1317" i="104"/>
  <c r="AG1318" i="104"/>
  <c r="AG1319" i="104"/>
  <c r="AG1320" i="104"/>
  <c r="AG1321" i="104"/>
  <c r="AG1322" i="104"/>
  <c r="AG1323" i="104"/>
  <c r="AG1324" i="104"/>
  <c r="AG1325" i="104"/>
  <c r="AG1326" i="104"/>
  <c r="AG1327" i="104"/>
  <c r="AG1328" i="104"/>
  <c r="AG1329" i="104"/>
  <c r="AG1330" i="104"/>
  <c r="AG1331" i="104"/>
  <c r="AG1332" i="104"/>
  <c r="AG1333" i="104"/>
  <c r="AG1334" i="104"/>
  <c r="AG1335" i="104"/>
  <c r="AG1336" i="104"/>
  <c r="AG1337" i="104"/>
  <c r="AG1338" i="104"/>
  <c r="AG1339" i="104"/>
  <c r="AG1340" i="104"/>
  <c r="AG1341" i="104"/>
  <c r="AG1342" i="104"/>
  <c r="AG1343" i="104"/>
  <c r="AG1344" i="104"/>
  <c r="AG1345" i="104"/>
  <c r="AG1346" i="104"/>
  <c r="AG1347" i="104"/>
  <c r="AG1348" i="104"/>
  <c r="AG1349" i="104"/>
  <c r="AG1350" i="104"/>
  <c r="AG1351" i="104"/>
  <c r="AG1352" i="104"/>
  <c r="AG1353" i="104"/>
  <c r="AG1354" i="104"/>
  <c r="AG1355" i="104"/>
  <c r="AG1356" i="104"/>
  <c r="AG1357" i="104"/>
  <c r="AG1358" i="104"/>
  <c r="AG1359" i="104"/>
  <c r="AG1360" i="104"/>
  <c r="AG1361" i="104"/>
  <c r="AG1362" i="104"/>
  <c r="AG1363" i="104"/>
  <c r="AG1364" i="104"/>
  <c r="AG1365" i="104"/>
  <c r="AG1366" i="104"/>
  <c r="AG1367" i="104"/>
  <c r="AG1368" i="104"/>
  <c r="AG1369" i="104"/>
  <c r="AG1370" i="104"/>
  <c r="AG1371" i="104"/>
  <c r="AG1372" i="104"/>
  <c r="AG1373" i="104"/>
  <c r="AG1374" i="104"/>
  <c r="AG1375" i="104"/>
  <c r="AG1376" i="104"/>
  <c r="AG1377" i="104"/>
  <c r="AG1378" i="104"/>
  <c r="AG1379" i="104"/>
  <c r="AG1380" i="104"/>
  <c r="AG1381" i="104"/>
  <c r="AG1382" i="104"/>
  <c r="AG1383" i="104"/>
  <c r="AG1384" i="104"/>
  <c r="AG1385" i="104"/>
  <c r="AG1386" i="104"/>
  <c r="AG1387" i="104"/>
  <c r="AG1388" i="104"/>
  <c r="AG1389" i="104"/>
  <c r="AG1390" i="104"/>
  <c r="AG1391" i="104"/>
  <c r="AG1392" i="104"/>
  <c r="AG1393" i="104"/>
  <c r="AG1394" i="104"/>
  <c r="AG1395" i="104"/>
  <c r="AG1396" i="104"/>
  <c r="AG1397" i="104"/>
  <c r="AG1398" i="104"/>
  <c r="AG1399" i="104"/>
  <c r="AG1400" i="104"/>
  <c r="AG1401" i="104"/>
  <c r="AG1402" i="104"/>
  <c r="AG1403" i="104"/>
  <c r="AG1404" i="104"/>
  <c r="AG1405" i="104"/>
  <c r="AG1406" i="104"/>
  <c r="AG1407" i="104"/>
  <c r="AG1408" i="104"/>
  <c r="AG1409" i="104"/>
  <c r="AG1410" i="104"/>
  <c r="AG1411" i="104"/>
  <c r="AG1412" i="104"/>
  <c r="AG1413" i="104"/>
  <c r="AG1414" i="104"/>
  <c r="AG1415" i="104"/>
  <c r="AG1416" i="104"/>
  <c r="AG1417" i="104"/>
  <c r="AG1418" i="104"/>
  <c r="AG1419" i="104"/>
  <c r="AG1420" i="104"/>
  <c r="AG1421" i="104"/>
  <c r="AG1422" i="104"/>
  <c r="AG1423" i="104"/>
  <c r="AG1424" i="104"/>
  <c r="AG1425" i="104"/>
  <c r="AG1426" i="104"/>
  <c r="AG1427" i="104"/>
  <c r="AG1428" i="104"/>
  <c r="AG1429" i="104"/>
  <c r="AG1430" i="104"/>
  <c r="AG1431" i="104"/>
  <c r="AG1432" i="104"/>
  <c r="AG1433" i="104"/>
  <c r="AG1434" i="104"/>
  <c r="AG1435" i="104"/>
  <c r="AG1436" i="104"/>
  <c r="AG1437" i="104"/>
  <c r="AG1438" i="104"/>
  <c r="AG1439" i="104"/>
  <c r="AG1440" i="104"/>
  <c r="AG1441" i="104"/>
  <c r="AG1442" i="104"/>
  <c r="AG1443" i="104"/>
  <c r="AG1444" i="104"/>
  <c r="AG1445" i="104"/>
  <c r="AG1446" i="104"/>
  <c r="AG1447" i="104"/>
  <c r="AG1448" i="104"/>
  <c r="AG1449" i="104"/>
  <c r="AG1450" i="104"/>
  <c r="AG1451" i="104"/>
  <c r="AG1452" i="104"/>
  <c r="AG1453" i="104"/>
  <c r="AG1454" i="104"/>
  <c r="AG1455" i="104"/>
  <c r="AG1456" i="104"/>
  <c r="AG1457" i="104"/>
  <c r="AG1458" i="104"/>
  <c r="AG1459" i="104"/>
  <c r="AG1460" i="104"/>
  <c r="AG1461" i="104"/>
  <c r="AG1462" i="104"/>
  <c r="AG1463" i="104"/>
  <c r="AG1464" i="104"/>
  <c r="AG1465" i="104"/>
  <c r="AG1466" i="104"/>
  <c r="AG1467" i="104"/>
  <c r="AG1468" i="104"/>
  <c r="AG1469" i="104"/>
  <c r="AG1470" i="104"/>
  <c r="AG1471" i="104"/>
  <c r="AG1472" i="104"/>
  <c r="AG1473" i="104"/>
  <c r="AG1474" i="104"/>
  <c r="AG1475" i="104"/>
  <c r="AG1476" i="104"/>
  <c r="AG1477" i="104"/>
  <c r="AG1478" i="104"/>
  <c r="AG1479" i="104"/>
  <c r="AG1480" i="104"/>
  <c r="AG1481" i="104"/>
  <c r="AG1482" i="104"/>
  <c r="AG1483" i="104"/>
  <c r="AG1484" i="104"/>
  <c r="AG1485" i="104"/>
  <c r="AG1486" i="104"/>
  <c r="AG1487" i="104"/>
  <c r="AG1488" i="104"/>
  <c r="AG1489" i="104"/>
  <c r="AG1490" i="104"/>
  <c r="AG1491" i="104"/>
  <c r="AG1492" i="104"/>
  <c r="AG1493" i="104"/>
  <c r="AG1494" i="104"/>
  <c r="AG1495" i="104"/>
  <c r="AG1496" i="104"/>
  <c r="AG1497" i="104"/>
  <c r="AG1498" i="104"/>
  <c r="AG1499" i="104"/>
  <c r="AG1500" i="104"/>
  <c r="AG1501" i="104"/>
  <c r="AG1502" i="104"/>
  <c r="AG1503" i="104"/>
  <c r="AG1504" i="104"/>
  <c r="AG1505" i="104"/>
  <c r="AG1506" i="104"/>
  <c r="AG1507" i="104"/>
  <c r="AG1508" i="104"/>
  <c r="AG1509" i="104"/>
  <c r="AG1510" i="104"/>
  <c r="AG1511" i="104"/>
  <c r="AG1512" i="104"/>
  <c r="AG1513" i="104"/>
  <c r="AG1514" i="104"/>
  <c r="AG1515" i="104"/>
  <c r="AG1516" i="104"/>
  <c r="AG1517" i="104"/>
  <c r="AG1518" i="104"/>
  <c r="AG1519" i="104"/>
  <c r="AG1520" i="104"/>
  <c r="AG1521" i="104"/>
  <c r="AG1522" i="104"/>
  <c r="AG1523" i="104"/>
  <c r="AG1524" i="104"/>
  <c r="AG1525" i="104"/>
  <c r="AG1526" i="104"/>
  <c r="AG1527" i="104"/>
  <c r="AG1528" i="104"/>
  <c r="AG1529" i="104"/>
  <c r="AG1530" i="104"/>
  <c r="AG1531" i="104"/>
  <c r="AG1532" i="104"/>
  <c r="AG1533" i="104"/>
  <c r="AG1534" i="104"/>
  <c r="AG1535" i="104"/>
  <c r="AG1536" i="104"/>
  <c r="AG1537" i="104"/>
  <c r="AG1538" i="104"/>
  <c r="AG1539" i="104"/>
  <c r="AG1540" i="104"/>
  <c r="AG1541" i="104"/>
  <c r="AG1542" i="104"/>
  <c r="AG1543" i="104"/>
  <c r="AG1544" i="104"/>
  <c r="AG1545" i="104"/>
  <c r="AG1546" i="104"/>
  <c r="AG1547" i="104"/>
  <c r="AG1548" i="104"/>
  <c r="AG1549" i="104"/>
  <c r="AG1550" i="104"/>
  <c r="AG1551" i="104"/>
  <c r="AG1552" i="104"/>
  <c r="AG1553" i="104"/>
  <c r="AG1554" i="104"/>
  <c r="AG1555" i="104"/>
  <c r="AG1556" i="104"/>
  <c r="AG1557" i="104"/>
  <c r="AG1558" i="104"/>
  <c r="AG1559" i="104"/>
  <c r="AG1560" i="104"/>
  <c r="AG1561" i="104"/>
  <c r="AG1562" i="104"/>
  <c r="AG785" i="104"/>
  <c r="AG786" i="104"/>
  <c r="AG787" i="104"/>
  <c r="AG788" i="104"/>
  <c r="AG789" i="104"/>
  <c r="AG790" i="104"/>
  <c r="AG791" i="104"/>
  <c r="AG792" i="104"/>
  <c r="AG793" i="104"/>
  <c r="AG794" i="104"/>
  <c r="AG795" i="104"/>
  <c r="AG796" i="104"/>
  <c r="AG797" i="104"/>
  <c r="AG798" i="104"/>
  <c r="AG799" i="104"/>
  <c r="AG800" i="104"/>
  <c r="AG801" i="104"/>
  <c r="AG802" i="104"/>
  <c r="AG803" i="104"/>
  <c r="AG804" i="104"/>
  <c r="AG805" i="104"/>
  <c r="AG806" i="104"/>
  <c r="AG807" i="104"/>
  <c r="AG808" i="104"/>
  <c r="AG809" i="104"/>
  <c r="AG810" i="104"/>
  <c r="AG811" i="104"/>
  <c r="AG812" i="104"/>
  <c r="AG813" i="104"/>
  <c r="AG814" i="104"/>
  <c r="AG815" i="104"/>
  <c r="AG816" i="104"/>
  <c r="AG817" i="104"/>
  <c r="AG818" i="104"/>
  <c r="AG819" i="104"/>
  <c r="AG820" i="104"/>
  <c r="AG821" i="104"/>
  <c r="AG822" i="104"/>
  <c r="AG823" i="104"/>
  <c r="AG824" i="104"/>
  <c r="AG825" i="104"/>
  <c r="AG826" i="104"/>
  <c r="AG827" i="104"/>
  <c r="AG828" i="104"/>
  <c r="AG829" i="104"/>
  <c r="AG830" i="104"/>
  <c r="AG831" i="104"/>
  <c r="AG832" i="104"/>
  <c r="AG833" i="104"/>
  <c r="AG834" i="104"/>
  <c r="AG835" i="104"/>
  <c r="AG836" i="104"/>
  <c r="AG837" i="104"/>
  <c r="AG838" i="104"/>
  <c r="AG839" i="104"/>
  <c r="AG840" i="104"/>
  <c r="AG841" i="104"/>
  <c r="AG842" i="104"/>
  <c r="AG843" i="104"/>
  <c r="AG844" i="104"/>
  <c r="AG845" i="104"/>
  <c r="AG846" i="104"/>
  <c r="AG847" i="104"/>
  <c r="AG848" i="104"/>
  <c r="AG849" i="104"/>
  <c r="AG850" i="104"/>
  <c r="AG851" i="104"/>
  <c r="AG852" i="104"/>
  <c r="AG853" i="104"/>
  <c r="AG854" i="104"/>
  <c r="AG855" i="104"/>
  <c r="AG856" i="104"/>
  <c r="AG857" i="104"/>
  <c r="AG858" i="104"/>
  <c r="AG859" i="104"/>
  <c r="AG860" i="104"/>
  <c r="AG861" i="104"/>
  <c r="AG862" i="104"/>
  <c r="AG863" i="104"/>
  <c r="AG864" i="104"/>
  <c r="AG865" i="104"/>
  <c r="AG866" i="104"/>
  <c r="AG867" i="104"/>
  <c r="AG868" i="104"/>
  <c r="AG869" i="104"/>
  <c r="AG870" i="104"/>
  <c r="AG871" i="104"/>
  <c r="AG872" i="104"/>
  <c r="AG873" i="104"/>
  <c r="AG874" i="104"/>
  <c r="AG875" i="104"/>
  <c r="AG876" i="104"/>
  <c r="AG877" i="104"/>
  <c r="AG878" i="104"/>
  <c r="AG879" i="104"/>
  <c r="AG880" i="104"/>
  <c r="AG881" i="104"/>
  <c r="AG882" i="104"/>
  <c r="AG883" i="104"/>
  <c r="AG884" i="104"/>
  <c r="AG885" i="104"/>
  <c r="AG886" i="104"/>
  <c r="AG887" i="104"/>
  <c r="AG888" i="104"/>
  <c r="AG889" i="104"/>
  <c r="AG890" i="104"/>
  <c r="AG891" i="104"/>
  <c r="AG892" i="104"/>
  <c r="AG893" i="104"/>
  <c r="AG894" i="104"/>
  <c r="AG895" i="104"/>
  <c r="AG896" i="104"/>
  <c r="AG897" i="104"/>
  <c r="AG898" i="104"/>
  <c r="AG899" i="104"/>
  <c r="AG900" i="104"/>
  <c r="AG901" i="104"/>
  <c r="AG902" i="104"/>
  <c r="AG903" i="104"/>
  <c r="AG904" i="104"/>
  <c r="AG905" i="104"/>
  <c r="AG906" i="104"/>
  <c r="AG907" i="104"/>
  <c r="AG908" i="104"/>
  <c r="AG909" i="104"/>
  <c r="AG910" i="104"/>
  <c r="AG911" i="104"/>
  <c r="AG912" i="104"/>
  <c r="AG913" i="104"/>
  <c r="AG914" i="104"/>
  <c r="AG915" i="104"/>
  <c r="AG916" i="104"/>
  <c r="AG917" i="104"/>
  <c r="AG918" i="104"/>
  <c r="AG919" i="104"/>
  <c r="AG920" i="104"/>
  <c r="AG921" i="104"/>
  <c r="AG922" i="104"/>
  <c r="AG923" i="104"/>
  <c r="AG924" i="104"/>
  <c r="AG925" i="104"/>
  <c r="AG926" i="104"/>
  <c r="AG927" i="104"/>
  <c r="AG928" i="104"/>
  <c r="AG929" i="104"/>
  <c r="AG930" i="104"/>
  <c r="AG931" i="104"/>
  <c r="AG932" i="104"/>
  <c r="AG933" i="104"/>
  <c r="AG934" i="104"/>
  <c r="AG935" i="104"/>
  <c r="AG936" i="104"/>
  <c r="AG937" i="104"/>
  <c r="AG938" i="104"/>
  <c r="AG939" i="104"/>
  <c r="AG940" i="104"/>
  <c r="AG941" i="104"/>
  <c r="AG942" i="104"/>
  <c r="AG943" i="104"/>
  <c r="AG944" i="104"/>
  <c r="AG945" i="104"/>
  <c r="AG946" i="104"/>
  <c r="AG947" i="104"/>
  <c r="AG948" i="104"/>
  <c r="AG949" i="104"/>
  <c r="AG950" i="104"/>
  <c r="AG951" i="104"/>
  <c r="AG952" i="104"/>
  <c r="AG953" i="104"/>
  <c r="AG954" i="104"/>
  <c r="AG955" i="104"/>
  <c r="AG956" i="104"/>
  <c r="AG957" i="104"/>
  <c r="AG958" i="104"/>
  <c r="AG959" i="104"/>
  <c r="AG960" i="104"/>
  <c r="AG961" i="104"/>
  <c r="AG962" i="104"/>
  <c r="AG963" i="104"/>
  <c r="AG964" i="104"/>
  <c r="AG965" i="104"/>
  <c r="AG966" i="104"/>
  <c r="AG967" i="104"/>
  <c r="AG968" i="104"/>
  <c r="AG969" i="104"/>
  <c r="AG970" i="104"/>
  <c r="AG971" i="104"/>
  <c r="AG972" i="104"/>
  <c r="AG973" i="104"/>
  <c r="AG974" i="104"/>
  <c r="AG975" i="104"/>
  <c r="AG976" i="104"/>
  <c r="AG977" i="104"/>
  <c r="AG978" i="104"/>
  <c r="AG979" i="104"/>
  <c r="AG980" i="104"/>
  <c r="AG981" i="104"/>
  <c r="AG982" i="104"/>
  <c r="AG983" i="104"/>
  <c r="AG984" i="104"/>
  <c r="AG985" i="104"/>
  <c r="AG986" i="104"/>
  <c r="AG987" i="104"/>
  <c r="AG988" i="104"/>
  <c r="AG989" i="104"/>
  <c r="AG990" i="104"/>
  <c r="AG991" i="104"/>
  <c r="AG992" i="104"/>
  <c r="AG993" i="104"/>
  <c r="AG994" i="104"/>
  <c r="AG995" i="104"/>
  <c r="AG996" i="104"/>
  <c r="AG997" i="104"/>
  <c r="AG998" i="104"/>
  <c r="AG999" i="104"/>
  <c r="AG1000" i="104"/>
  <c r="AG1001" i="104"/>
  <c r="AG1002" i="104"/>
  <c r="AG1003" i="104"/>
  <c r="AG1004" i="104"/>
  <c r="AG1005" i="104"/>
  <c r="AG1006" i="104"/>
  <c r="AG1007" i="104"/>
  <c r="AG1008" i="104"/>
  <c r="AG1009" i="104"/>
  <c r="AG1010" i="104"/>
  <c r="AG1011" i="104"/>
  <c r="AG1012" i="104"/>
  <c r="AG1013" i="104"/>
  <c r="AG1014" i="104"/>
  <c r="AG1015" i="104"/>
  <c r="AG1016" i="104"/>
  <c r="AG1017" i="104"/>
  <c r="AG1018" i="104"/>
  <c r="AG1019" i="104"/>
  <c r="AG1020" i="104"/>
  <c r="AG1021" i="104"/>
  <c r="AG1022" i="104"/>
  <c r="AG1023" i="104"/>
  <c r="AG1024" i="104"/>
  <c r="AG1025" i="104"/>
  <c r="AG1026" i="104"/>
  <c r="AG1027" i="104"/>
  <c r="AG1028" i="104"/>
  <c r="AG1029" i="104"/>
  <c r="AG1030" i="104"/>
  <c r="AG1031" i="104"/>
  <c r="AG1032" i="104"/>
  <c r="AG1033" i="104"/>
  <c r="AG1034" i="104"/>
  <c r="AG1035" i="104"/>
  <c r="AG1036" i="104"/>
  <c r="AG1037" i="104"/>
  <c r="AG1038" i="104"/>
  <c r="AG1039" i="104"/>
  <c r="AG1040" i="104"/>
  <c r="AG1041" i="104"/>
  <c r="AG1042" i="104"/>
  <c r="AG1043" i="104"/>
  <c r="AG1044" i="104"/>
  <c r="AG1045" i="104"/>
  <c r="AG1046" i="104"/>
  <c r="AG1047" i="104"/>
  <c r="AG1048" i="104"/>
  <c r="AG1049" i="104"/>
  <c r="AG1050" i="104"/>
  <c r="AG1051" i="104"/>
  <c r="AG1052" i="104"/>
  <c r="AG1053" i="104"/>
  <c r="AG1054" i="104"/>
  <c r="AG1055" i="104"/>
  <c r="AG1056" i="104"/>
  <c r="AG1057" i="104"/>
  <c r="AG1058" i="104"/>
  <c r="AG1059" i="104"/>
  <c r="AG1060" i="104"/>
  <c r="AG1061" i="104"/>
  <c r="AG1062" i="104"/>
  <c r="AG1063" i="104"/>
  <c r="AG1064" i="104"/>
  <c r="AG1065" i="104"/>
  <c r="AG1066" i="104"/>
  <c r="AG1067" i="104"/>
  <c r="AG1068" i="104"/>
  <c r="AG1069" i="104"/>
  <c r="AG1070" i="104"/>
  <c r="AG1071" i="104"/>
  <c r="AG1072" i="104"/>
  <c r="AG1073" i="104"/>
  <c r="AG1074" i="104"/>
  <c r="AG1075" i="104"/>
  <c r="AG1076" i="104"/>
  <c r="AG1077" i="104"/>
  <c r="AG1078" i="104"/>
  <c r="AG1079" i="104"/>
  <c r="AG1080" i="104"/>
  <c r="AG1081" i="104"/>
  <c r="AG1082" i="104"/>
  <c r="AG1083" i="104"/>
  <c r="AG1084" i="104"/>
  <c r="AG1085" i="104"/>
  <c r="AG1086" i="104"/>
  <c r="AG1087" i="104"/>
  <c r="AG1088" i="104"/>
  <c r="AG1089" i="104"/>
  <c r="AG1090" i="104"/>
  <c r="AG1091" i="104"/>
  <c r="AG1092" i="104"/>
  <c r="AG1093" i="104"/>
  <c r="AG1094" i="104"/>
  <c r="AG1095" i="104"/>
  <c r="AG1096" i="104"/>
  <c r="AG1097" i="104"/>
  <c r="AG1098" i="104"/>
  <c r="AG1099" i="104"/>
  <c r="AG1100" i="104"/>
  <c r="AG1101" i="104"/>
  <c r="AG1102" i="104"/>
  <c r="AG1103" i="104"/>
  <c r="AG1104" i="104"/>
  <c r="AG1105" i="104"/>
  <c r="AG1106" i="104"/>
  <c r="AG1107" i="104"/>
  <c r="AG1108" i="104"/>
  <c r="AG1109" i="104"/>
  <c r="AG1110" i="104"/>
  <c r="AG1111" i="104"/>
  <c r="AG1112" i="104"/>
  <c r="AG1113" i="104"/>
  <c r="AG1114" i="104"/>
  <c r="AG1115" i="104"/>
  <c r="AG1116" i="104"/>
  <c r="AG1117" i="104"/>
  <c r="AG1118" i="104"/>
  <c r="AG1119" i="104"/>
  <c r="AG1120" i="104"/>
  <c r="AG1121" i="104"/>
  <c r="AG1122" i="104"/>
  <c r="AG1123" i="104"/>
  <c r="AG1124" i="104"/>
  <c r="AG1125" i="104"/>
  <c r="AG1126" i="104"/>
  <c r="AG1127" i="104"/>
  <c r="AG1128" i="104"/>
  <c r="AG1129" i="104"/>
  <c r="AG1130" i="104"/>
  <c r="AG1131" i="104"/>
  <c r="AG1132" i="104"/>
  <c r="AG1133" i="104"/>
  <c r="AG1134" i="104"/>
  <c r="AG1135" i="104"/>
  <c r="AG1136" i="104"/>
  <c r="AG1137" i="104"/>
  <c r="AG1138" i="104"/>
  <c r="AG1139" i="104"/>
  <c r="AG1140" i="104"/>
  <c r="AG1141" i="104"/>
  <c r="AG1142" i="104"/>
  <c r="AG1143" i="104"/>
  <c r="AG1144" i="104"/>
  <c r="AG1145" i="104"/>
  <c r="AG1146" i="104"/>
  <c r="AG1147" i="104"/>
  <c r="AG1148" i="104"/>
  <c r="AG1149" i="104"/>
  <c r="AG1150" i="104"/>
  <c r="AG1151" i="104"/>
  <c r="AG1152" i="104"/>
  <c r="AG1153" i="104"/>
  <c r="AG1154" i="104"/>
  <c r="AG1155" i="104"/>
  <c r="AG1156" i="104"/>
  <c r="AG1157" i="104"/>
  <c r="AG1158" i="104"/>
  <c r="AG1159" i="104"/>
  <c r="AG1160" i="104"/>
  <c r="AG1161" i="104"/>
  <c r="AG1162" i="104"/>
  <c r="AG1163" i="104"/>
  <c r="AG1164" i="104"/>
  <c r="AG1165" i="104"/>
  <c r="AG1166" i="104"/>
  <c r="AG1167" i="104"/>
  <c r="AG1168" i="104"/>
  <c r="AG1169" i="104"/>
  <c r="AG1170" i="104"/>
  <c r="AG1171" i="104"/>
  <c r="AG1172" i="104"/>
  <c r="AG395" i="104"/>
  <c r="AG396" i="104"/>
  <c r="AG397" i="104"/>
  <c r="AG398" i="104"/>
  <c r="AG399" i="104"/>
  <c r="AG400" i="104"/>
  <c r="AG401" i="104"/>
  <c r="AG402" i="104"/>
  <c r="AG403" i="104"/>
  <c r="AG404" i="104"/>
  <c r="AG405" i="104"/>
  <c r="AG406" i="104"/>
  <c r="AG407" i="104"/>
  <c r="AG408" i="104"/>
  <c r="AG409" i="104"/>
  <c r="AG410" i="104"/>
  <c r="AG411" i="104"/>
  <c r="AG412" i="104"/>
  <c r="AG413" i="104"/>
  <c r="AG414" i="104"/>
  <c r="AG415" i="104"/>
  <c r="AG416" i="104"/>
  <c r="AG417" i="104"/>
  <c r="AG418" i="104"/>
  <c r="AG419" i="104"/>
  <c r="AG420" i="104"/>
  <c r="AG421" i="104"/>
  <c r="AG422" i="104"/>
  <c r="AG423" i="104"/>
  <c r="AG424" i="104"/>
  <c r="AG425" i="104"/>
  <c r="AG426" i="104"/>
  <c r="AG427" i="104"/>
  <c r="AG428" i="104"/>
  <c r="AG429" i="104"/>
  <c r="AG430" i="104"/>
  <c r="AG431" i="104"/>
  <c r="AG432" i="104"/>
  <c r="AG433" i="104"/>
  <c r="AG434" i="104"/>
  <c r="AG435" i="104"/>
  <c r="AG436" i="104"/>
  <c r="AG437" i="104"/>
  <c r="AG438" i="104"/>
  <c r="AG439" i="104"/>
  <c r="AG440" i="104"/>
  <c r="AG441" i="104"/>
  <c r="AG442" i="104"/>
  <c r="AG443" i="104"/>
  <c r="AG444" i="104"/>
  <c r="AG445" i="104"/>
  <c r="AG446" i="104"/>
  <c r="AG447" i="104"/>
  <c r="AG448" i="104"/>
  <c r="AG449" i="104"/>
  <c r="AG450" i="104"/>
  <c r="AG451" i="104"/>
  <c r="AG452" i="104"/>
  <c r="AG453" i="104"/>
  <c r="AG454" i="104"/>
  <c r="AG455" i="104"/>
  <c r="AG456" i="104"/>
  <c r="AG457" i="104"/>
  <c r="AG458" i="104"/>
  <c r="AG459" i="104"/>
  <c r="AG460" i="104"/>
  <c r="AG461" i="104"/>
  <c r="AG462" i="104"/>
  <c r="AG463" i="104"/>
  <c r="AG464" i="104"/>
  <c r="AG465" i="104"/>
  <c r="AG466" i="104"/>
  <c r="AG467" i="104"/>
  <c r="AG468" i="104"/>
  <c r="AG469" i="104"/>
  <c r="AG470" i="104"/>
  <c r="AG471" i="104"/>
  <c r="AG472" i="104"/>
  <c r="AG473" i="104"/>
  <c r="AG474" i="104"/>
  <c r="AG475" i="104"/>
  <c r="AG476" i="104"/>
  <c r="AG477" i="104"/>
  <c r="AG478" i="104"/>
  <c r="AG479" i="104"/>
  <c r="AG480" i="104"/>
  <c r="AG481" i="104"/>
  <c r="AG482" i="104"/>
  <c r="AG483" i="104"/>
  <c r="AG484" i="104"/>
  <c r="AG485" i="104"/>
  <c r="AG486" i="104"/>
  <c r="AG487" i="104"/>
  <c r="AG488" i="104"/>
  <c r="AG489" i="104"/>
  <c r="AG490" i="104"/>
  <c r="AG491" i="104"/>
  <c r="AG492" i="104"/>
  <c r="AG493" i="104"/>
  <c r="AG494" i="104"/>
  <c r="AG495" i="104"/>
  <c r="AG496" i="104"/>
  <c r="AG497" i="104"/>
  <c r="AG498" i="104"/>
  <c r="AG499" i="104"/>
  <c r="AG500" i="104"/>
  <c r="AG501" i="104"/>
  <c r="AG502" i="104"/>
  <c r="AG503" i="104"/>
  <c r="AG504" i="104"/>
  <c r="AG505" i="104"/>
  <c r="AG506" i="104"/>
  <c r="AG507" i="104"/>
  <c r="AG508" i="104"/>
  <c r="AG509" i="104"/>
  <c r="AG510" i="104"/>
  <c r="AG511" i="104"/>
  <c r="AG512" i="104"/>
  <c r="AG513" i="104"/>
  <c r="AG514" i="104"/>
  <c r="AG515" i="104"/>
  <c r="AG516" i="104"/>
  <c r="AG517" i="104"/>
  <c r="AG518" i="104"/>
  <c r="AG519" i="104"/>
  <c r="AG520" i="104"/>
  <c r="AG521" i="104"/>
  <c r="AG522" i="104"/>
  <c r="AG523" i="104"/>
  <c r="AG524" i="104"/>
  <c r="AG525" i="104"/>
  <c r="AG526" i="104"/>
  <c r="AG527" i="104"/>
  <c r="AG528" i="104"/>
  <c r="AG529" i="104"/>
  <c r="AG530" i="104"/>
  <c r="AG531" i="104"/>
  <c r="AG532" i="104"/>
  <c r="AG533" i="104"/>
  <c r="AG534" i="104"/>
  <c r="AG535" i="104"/>
  <c r="AG536" i="104"/>
  <c r="AG537" i="104"/>
  <c r="AG538" i="104"/>
  <c r="AG539" i="104"/>
  <c r="AG540" i="104"/>
  <c r="AG541" i="104"/>
  <c r="AG542" i="104"/>
  <c r="AG543" i="104"/>
  <c r="AG544" i="104"/>
  <c r="AG545" i="104"/>
  <c r="AG546" i="104"/>
  <c r="AG547" i="104"/>
  <c r="AG548" i="104"/>
  <c r="AG549" i="104"/>
  <c r="AG550" i="104"/>
  <c r="AG551" i="104"/>
  <c r="AG552" i="104"/>
  <c r="AG553" i="104"/>
  <c r="AG554" i="104"/>
  <c r="AG555" i="104"/>
  <c r="AG556" i="104"/>
  <c r="AG557" i="104"/>
  <c r="AG558" i="104"/>
  <c r="AG559" i="104"/>
  <c r="AG560" i="104"/>
  <c r="AG561" i="104"/>
  <c r="AG562" i="104"/>
  <c r="AG563" i="104"/>
  <c r="AG564" i="104"/>
  <c r="AG565" i="104"/>
  <c r="AG566" i="104"/>
  <c r="AG567" i="104"/>
  <c r="AG568" i="104"/>
  <c r="AG569" i="104"/>
  <c r="AG570" i="104"/>
  <c r="AG571" i="104"/>
  <c r="AG572" i="104"/>
  <c r="AG573" i="104"/>
  <c r="AG574" i="104"/>
  <c r="AG575" i="104"/>
  <c r="AG576" i="104"/>
  <c r="AG577" i="104"/>
  <c r="AG578" i="104"/>
  <c r="AG579" i="104"/>
  <c r="AG580" i="104"/>
  <c r="AG581" i="104"/>
  <c r="AG582" i="104"/>
  <c r="AG583" i="104"/>
  <c r="AG584" i="104"/>
  <c r="AG585" i="104"/>
  <c r="AG586" i="104"/>
  <c r="AG587" i="104"/>
  <c r="AG588" i="104"/>
  <c r="AG589" i="104"/>
  <c r="AG590" i="104"/>
  <c r="AG591" i="104"/>
  <c r="AG592" i="104"/>
  <c r="AG593" i="104"/>
  <c r="AG594" i="104"/>
  <c r="AG595" i="104"/>
  <c r="AG596" i="104"/>
  <c r="AG597" i="104"/>
  <c r="AG598" i="104"/>
  <c r="AG599" i="104"/>
  <c r="AG600" i="104"/>
  <c r="AG601" i="104"/>
  <c r="AG602" i="104"/>
  <c r="AG603" i="104"/>
  <c r="AG604" i="104"/>
  <c r="AG605" i="104"/>
  <c r="AG606" i="104"/>
  <c r="AG607" i="104"/>
  <c r="AG608" i="104"/>
  <c r="AG609" i="104"/>
  <c r="AG610" i="104"/>
  <c r="AG611" i="104"/>
  <c r="AG612" i="104"/>
  <c r="AG613" i="104"/>
  <c r="AG614" i="104"/>
  <c r="AG615" i="104"/>
  <c r="AG616" i="104"/>
  <c r="AG617" i="104"/>
  <c r="AG618" i="104"/>
  <c r="AG619" i="104"/>
  <c r="AG620" i="104"/>
  <c r="AG621" i="104"/>
  <c r="AG622" i="104"/>
  <c r="AG623" i="104"/>
  <c r="AG624" i="104"/>
  <c r="AG625" i="104"/>
  <c r="AG626" i="104"/>
  <c r="AG627" i="104"/>
  <c r="AG628" i="104"/>
  <c r="AG629" i="104"/>
  <c r="AG630" i="104"/>
  <c r="AG631" i="104"/>
  <c r="AG632" i="104"/>
  <c r="AG633" i="104"/>
  <c r="AG634" i="104"/>
  <c r="AG635" i="104"/>
  <c r="AG636" i="104"/>
  <c r="AG637" i="104"/>
  <c r="AG638" i="104"/>
  <c r="AG639" i="104"/>
  <c r="AG640" i="104"/>
  <c r="AG641" i="104"/>
  <c r="AG642" i="104"/>
  <c r="AG643" i="104"/>
  <c r="AG644" i="104"/>
  <c r="AG645" i="104"/>
  <c r="AG646" i="104"/>
  <c r="AG647" i="104"/>
  <c r="AG648" i="104"/>
  <c r="AG649" i="104"/>
  <c r="AG650" i="104"/>
  <c r="AG651" i="104"/>
  <c r="AG652" i="104"/>
  <c r="AG653" i="104"/>
  <c r="AG654" i="104"/>
  <c r="AG655" i="104"/>
  <c r="AG656" i="104"/>
  <c r="AG657" i="104"/>
  <c r="AG658" i="104"/>
  <c r="AG659" i="104"/>
  <c r="AG660" i="104"/>
  <c r="AG661" i="104"/>
  <c r="AG662" i="104"/>
  <c r="AG663" i="104"/>
  <c r="AG664" i="104"/>
  <c r="AG665" i="104"/>
  <c r="AG666" i="104"/>
  <c r="AG667" i="104"/>
  <c r="AG668" i="104"/>
  <c r="AG669" i="104"/>
  <c r="AG670" i="104"/>
  <c r="AG671" i="104"/>
  <c r="AG672" i="104"/>
  <c r="AG673" i="104"/>
  <c r="AG674" i="104"/>
  <c r="AG675" i="104"/>
  <c r="AG676" i="104"/>
  <c r="AG677" i="104"/>
  <c r="AG678" i="104"/>
  <c r="AG679" i="104"/>
  <c r="AG680" i="104"/>
  <c r="AG681" i="104"/>
  <c r="AG682" i="104"/>
  <c r="AG683" i="104"/>
  <c r="AG684" i="104"/>
  <c r="AG685" i="104"/>
  <c r="AG686" i="104"/>
  <c r="AG687" i="104"/>
  <c r="AG688" i="104"/>
  <c r="AG689" i="104"/>
  <c r="AG690" i="104"/>
  <c r="AG691" i="104"/>
  <c r="AG692" i="104"/>
  <c r="AG693" i="104"/>
  <c r="AG694" i="104"/>
  <c r="AG695" i="104"/>
  <c r="AG696" i="104"/>
  <c r="AG697" i="104"/>
  <c r="AG698" i="104"/>
  <c r="AG699" i="104"/>
  <c r="AG700" i="104"/>
  <c r="AG701" i="104"/>
  <c r="AG702" i="104"/>
  <c r="AG703" i="104"/>
  <c r="AG704" i="104"/>
  <c r="AG705" i="104"/>
  <c r="AG706" i="104"/>
  <c r="AG707" i="104"/>
  <c r="AG708" i="104"/>
  <c r="AG709" i="104"/>
  <c r="AG710" i="104"/>
  <c r="AG711" i="104"/>
  <c r="AG712" i="104"/>
  <c r="AG713" i="104"/>
  <c r="AG714" i="104"/>
  <c r="AG715" i="104"/>
  <c r="AG716" i="104"/>
  <c r="AG717" i="104"/>
  <c r="AG718" i="104"/>
  <c r="AG719" i="104"/>
  <c r="AG720" i="104"/>
  <c r="AG721" i="104"/>
  <c r="AG722" i="104"/>
  <c r="AG723" i="104"/>
  <c r="AG724" i="104"/>
  <c r="AG725" i="104"/>
  <c r="AG726" i="104"/>
  <c r="AG727" i="104"/>
  <c r="AG728" i="104"/>
  <c r="AG729" i="104"/>
  <c r="AG730" i="104"/>
  <c r="AG731" i="104"/>
  <c r="AG732" i="104"/>
  <c r="AG733" i="104"/>
  <c r="AG734" i="104"/>
  <c r="AG735" i="104"/>
  <c r="AG736" i="104"/>
  <c r="AG737" i="104"/>
  <c r="AG738" i="104"/>
  <c r="AG739" i="104"/>
  <c r="AG740" i="104"/>
  <c r="AG741" i="104"/>
  <c r="AG742" i="104"/>
  <c r="AG743" i="104"/>
  <c r="AG744" i="104"/>
  <c r="AG745" i="104"/>
  <c r="AG746" i="104"/>
  <c r="AG747" i="104"/>
  <c r="AG748" i="104"/>
  <c r="AG749" i="104"/>
  <c r="AG750" i="104"/>
  <c r="AG751" i="104"/>
  <c r="AG752" i="104"/>
  <c r="AG753" i="104"/>
  <c r="AG754" i="104"/>
  <c r="AG755" i="104"/>
  <c r="AG756" i="104"/>
  <c r="AG757" i="104"/>
  <c r="AG758" i="104"/>
  <c r="AG759" i="104"/>
  <c r="AG760" i="104"/>
  <c r="AG761" i="104"/>
  <c r="AG762" i="104"/>
  <c r="AG763" i="104"/>
  <c r="AG764" i="104"/>
  <c r="AG765" i="104"/>
  <c r="AG766" i="104"/>
  <c r="AG767" i="104"/>
  <c r="AG768" i="104"/>
  <c r="AG769" i="104"/>
  <c r="AG770" i="104"/>
  <c r="AG771" i="104"/>
  <c r="AG772" i="104"/>
  <c r="AG773" i="104"/>
  <c r="AG774" i="104"/>
  <c r="AG775" i="104"/>
  <c r="AG776" i="104"/>
  <c r="AG777" i="104"/>
  <c r="AG778" i="104"/>
  <c r="AG779" i="104"/>
  <c r="AG780" i="104"/>
  <c r="AG781" i="104"/>
  <c r="AG782" i="104"/>
  <c r="V234" i="103"/>
  <c r="V235" i="103"/>
  <c r="V237" i="103"/>
  <c r="V238" i="103"/>
  <c r="I222" i="103"/>
  <c r="R222" i="103" s="1"/>
  <c r="I223" i="103"/>
  <c r="R223" i="103" s="1"/>
  <c r="I224" i="103"/>
  <c r="R224" i="103" s="1"/>
  <c r="I225" i="103"/>
  <c r="R225" i="103" s="1"/>
  <c r="I226" i="103"/>
  <c r="R226" i="103" s="1"/>
  <c r="I227" i="103"/>
  <c r="R227" i="103" s="1"/>
  <c r="I228" i="103"/>
  <c r="R228" i="103" s="1"/>
  <c r="I229" i="103"/>
  <c r="R229" i="103" s="1"/>
  <c r="I230" i="103"/>
  <c r="R230" i="103" s="1"/>
  <c r="I231" i="103"/>
  <c r="R231" i="103" s="1"/>
  <c r="I232" i="103"/>
  <c r="R232" i="103" s="1"/>
  <c r="I233" i="103"/>
  <c r="R233" i="103" s="1"/>
  <c r="I234" i="103"/>
  <c r="R234" i="103" s="1"/>
  <c r="I235" i="103"/>
  <c r="R235" i="103" s="1"/>
  <c r="I236" i="103"/>
  <c r="R236" i="103" s="1"/>
  <c r="I237" i="103"/>
  <c r="R237" i="103" s="1"/>
  <c r="I238" i="103"/>
  <c r="R238" i="103" s="1"/>
  <c r="I239" i="103"/>
  <c r="R239" i="103" s="1"/>
  <c r="X46" i="97" l="1"/>
  <c r="L60" i="97"/>
  <c r="L51" i="97"/>
  <c r="Y51" i="97" s="1"/>
  <c r="X16" i="97"/>
  <c r="L21" i="97"/>
  <c r="Y21" i="97" s="1"/>
  <c r="X46" i="96"/>
  <c r="AK46" i="96" s="1"/>
  <c r="L51" i="96"/>
  <c r="Y51" i="96" s="1"/>
  <c r="AL51" i="96" s="1"/>
  <c r="L21" i="96"/>
  <c r="X16" i="96"/>
  <c r="AK16" i="96" s="1"/>
  <c r="L76" i="97"/>
  <c r="L76" i="96"/>
  <c r="C1176" i="104"/>
  <c r="D1176" i="104"/>
  <c r="E1176" i="104"/>
  <c r="F1176" i="104"/>
  <c r="G1176" i="104"/>
  <c r="H1176" i="104"/>
  <c r="I1176" i="104"/>
  <c r="J1176" i="104"/>
  <c r="K1176" i="104"/>
  <c r="L1176" i="104"/>
  <c r="M1176" i="104"/>
  <c r="N1176" i="104"/>
  <c r="O1176" i="104"/>
  <c r="P1176" i="104"/>
  <c r="Q1176" i="104"/>
  <c r="R1176" i="104"/>
  <c r="S1176" i="104"/>
  <c r="T1176" i="104"/>
  <c r="U1176" i="104"/>
  <c r="V1176" i="104"/>
  <c r="W1176" i="104"/>
  <c r="X1176" i="104"/>
  <c r="Y1176" i="104"/>
  <c r="Z1176" i="104"/>
  <c r="AA1176" i="104"/>
  <c r="AB1176" i="104"/>
  <c r="AC1176" i="104"/>
  <c r="AD1176" i="104"/>
  <c r="AE1176" i="104"/>
  <c r="AF1176" i="104"/>
  <c r="C1177" i="104"/>
  <c r="D1177" i="104"/>
  <c r="E1177" i="104"/>
  <c r="F1177" i="104"/>
  <c r="G1177" i="104"/>
  <c r="H1177" i="104"/>
  <c r="I1177" i="104"/>
  <c r="J1177" i="104"/>
  <c r="K1177" i="104"/>
  <c r="L1177" i="104"/>
  <c r="M1177" i="104"/>
  <c r="N1177" i="104"/>
  <c r="O1177" i="104"/>
  <c r="P1177" i="104"/>
  <c r="Q1177" i="104"/>
  <c r="R1177" i="104"/>
  <c r="S1177" i="104"/>
  <c r="T1177" i="104"/>
  <c r="U1177" i="104"/>
  <c r="V1177" i="104"/>
  <c r="W1177" i="104"/>
  <c r="X1177" i="104"/>
  <c r="Y1177" i="104"/>
  <c r="Z1177" i="104"/>
  <c r="AA1177" i="104"/>
  <c r="AB1177" i="104"/>
  <c r="AC1177" i="104"/>
  <c r="AD1177" i="104"/>
  <c r="AE1177" i="104"/>
  <c r="AF1177" i="104"/>
  <c r="C1178" i="104"/>
  <c r="D1178" i="104"/>
  <c r="E1178" i="104"/>
  <c r="F1178" i="104"/>
  <c r="G1178" i="104"/>
  <c r="H1178" i="104"/>
  <c r="I1178" i="104"/>
  <c r="J1178" i="104"/>
  <c r="K1178" i="104"/>
  <c r="L1178" i="104"/>
  <c r="M1178" i="104"/>
  <c r="N1178" i="104"/>
  <c r="O1178" i="104"/>
  <c r="P1178" i="104"/>
  <c r="Q1178" i="104"/>
  <c r="R1178" i="104"/>
  <c r="S1178" i="104"/>
  <c r="T1178" i="104"/>
  <c r="U1178" i="104"/>
  <c r="V1178" i="104"/>
  <c r="W1178" i="104"/>
  <c r="X1178" i="104"/>
  <c r="Y1178" i="104"/>
  <c r="Z1178" i="104"/>
  <c r="AA1178" i="104"/>
  <c r="AB1178" i="104"/>
  <c r="AC1178" i="104"/>
  <c r="AD1178" i="104"/>
  <c r="AE1178" i="104"/>
  <c r="AF1178" i="104"/>
  <c r="C1179" i="104"/>
  <c r="D1179" i="104"/>
  <c r="E1179" i="104"/>
  <c r="F1179" i="104"/>
  <c r="G1179" i="104"/>
  <c r="H1179" i="104"/>
  <c r="I1179" i="104"/>
  <c r="J1179" i="104"/>
  <c r="K1179" i="104"/>
  <c r="L1179" i="104"/>
  <c r="M1179" i="104"/>
  <c r="N1179" i="104"/>
  <c r="O1179" i="104"/>
  <c r="P1179" i="104"/>
  <c r="Q1179" i="104"/>
  <c r="R1179" i="104"/>
  <c r="S1179" i="104"/>
  <c r="T1179" i="104"/>
  <c r="U1179" i="104"/>
  <c r="V1179" i="104"/>
  <c r="W1179" i="104"/>
  <c r="X1179" i="104"/>
  <c r="Y1179" i="104"/>
  <c r="Z1179" i="104"/>
  <c r="AA1179" i="104"/>
  <c r="AB1179" i="104"/>
  <c r="AC1179" i="104"/>
  <c r="AD1179" i="104"/>
  <c r="AE1179" i="104"/>
  <c r="AF1179" i="104"/>
  <c r="C1180" i="104"/>
  <c r="D1180" i="104"/>
  <c r="E1180" i="104"/>
  <c r="F1180" i="104"/>
  <c r="G1180" i="104"/>
  <c r="H1180" i="104"/>
  <c r="I1180" i="104"/>
  <c r="J1180" i="104"/>
  <c r="K1180" i="104"/>
  <c r="L1180" i="104"/>
  <c r="M1180" i="104"/>
  <c r="N1180" i="104"/>
  <c r="O1180" i="104"/>
  <c r="P1180" i="104"/>
  <c r="Q1180" i="104"/>
  <c r="R1180" i="104"/>
  <c r="S1180" i="104"/>
  <c r="T1180" i="104"/>
  <c r="U1180" i="104"/>
  <c r="V1180" i="104"/>
  <c r="W1180" i="104"/>
  <c r="X1180" i="104"/>
  <c r="Y1180" i="104"/>
  <c r="Z1180" i="104"/>
  <c r="AA1180" i="104"/>
  <c r="AB1180" i="104"/>
  <c r="AC1180" i="104"/>
  <c r="AD1180" i="104"/>
  <c r="AE1180" i="104"/>
  <c r="AF1180" i="104"/>
  <c r="C1181" i="104"/>
  <c r="D1181" i="104"/>
  <c r="E1181" i="104"/>
  <c r="F1181" i="104"/>
  <c r="G1181" i="104"/>
  <c r="H1181" i="104"/>
  <c r="I1181" i="104"/>
  <c r="J1181" i="104"/>
  <c r="K1181" i="104"/>
  <c r="L1181" i="104"/>
  <c r="M1181" i="104"/>
  <c r="N1181" i="104"/>
  <c r="O1181" i="104"/>
  <c r="P1181" i="104"/>
  <c r="Q1181" i="104"/>
  <c r="R1181" i="104"/>
  <c r="S1181" i="104"/>
  <c r="T1181" i="104"/>
  <c r="U1181" i="104"/>
  <c r="V1181" i="104"/>
  <c r="W1181" i="104"/>
  <c r="X1181" i="104"/>
  <c r="Y1181" i="104"/>
  <c r="Z1181" i="104"/>
  <c r="AA1181" i="104"/>
  <c r="AB1181" i="104"/>
  <c r="AC1181" i="104"/>
  <c r="AD1181" i="104"/>
  <c r="AE1181" i="104"/>
  <c r="AF1181" i="104"/>
  <c r="C1182" i="104"/>
  <c r="D1182" i="104"/>
  <c r="E1182" i="104"/>
  <c r="F1182" i="104"/>
  <c r="G1182" i="104"/>
  <c r="H1182" i="104"/>
  <c r="I1182" i="104"/>
  <c r="J1182" i="104"/>
  <c r="K1182" i="104"/>
  <c r="L1182" i="104"/>
  <c r="M1182" i="104"/>
  <c r="N1182" i="104"/>
  <c r="O1182" i="104"/>
  <c r="P1182" i="104"/>
  <c r="Q1182" i="104"/>
  <c r="R1182" i="104"/>
  <c r="S1182" i="104"/>
  <c r="T1182" i="104"/>
  <c r="U1182" i="104"/>
  <c r="V1182" i="104"/>
  <c r="W1182" i="104"/>
  <c r="X1182" i="104"/>
  <c r="Y1182" i="104"/>
  <c r="Z1182" i="104"/>
  <c r="AA1182" i="104"/>
  <c r="AB1182" i="104"/>
  <c r="AC1182" i="104"/>
  <c r="AD1182" i="104"/>
  <c r="AE1182" i="104"/>
  <c r="AF1182" i="104"/>
  <c r="C1183" i="104"/>
  <c r="D1183" i="104"/>
  <c r="E1183" i="104"/>
  <c r="F1183" i="104"/>
  <c r="G1183" i="104"/>
  <c r="H1183" i="104"/>
  <c r="I1183" i="104"/>
  <c r="J1183" i="104"/>
  <c r="K1183" i="104"/>
  <c r="L1183" i="104"/>
  <c r="M1183" i="104"/>
  <c r="N1183" i="104"/>
  <c r="O1183" i="104"/>
  <c r="P1183" i="104"/>
  <c r="Q1183" i="104"/>
  <c r="R1183" i="104"/>
  <c r="S1183" i="104"/>
  <c r="T1183" i="104"/>
  <c r="U1183" i="104"/>
  <c r="V1183" i="104"/>
  <c r="W1183" i="104"/>
  <c r="X1183" i="104"/>
  <c r="Y1183" i="104"/>
  <c r="Z1183" i="104"/>
  <c r="AA1183" i="104"/>
  <c r="AB1183" i="104"/>
  <c r="AC1183" i="104"/>
  <c r="AD1183" i="104"/>
  <c r="AE1183" i="104"/>
  <c r="AF1183" i="104"/>
  <c r="C1184" i="104"/>
  <c r="D1184" i="104"/>
  <c r="E1184" i="104"/>
  <c r="F1184" i="104"/>
  <c r="G1184" i="104"/>
  <c r="H1184" i="104"/>
  <c r="I1184" i="104"/>
  <c r="J1184" i="104"/>
  <c r="K1184" i="104"/>
  <c r="L1184" i="104"/>
  <c r="M1184" i="104"/>
  <c r="N1184" i="104"/>
  <c r="O1184" i="104"/>
  <c r="P1184" i="104"/>
  <c r="Q1184" i="104"/>
  <c r="R1184" i="104"/>
  <c r="S1184" i="104"/>
  <c r="T1184" i="104"/>
  <c r="U1184" i="104"/>
  <c r="V1184" i="104"/>
  <c r="W1184" i="104"/>
  <c r="X1184" i="104"/>
  <c r="Y1184" i="104"/>
  <c r="Z1184" i="104"/>
  <c r="AA1184" i="104"/>
  <c r="AB1184" i="104"/>
  <c r="AC1184" i="104"/>
  <c r="AD1184" i="104"/>
  <c r="AE1184" i="104"/>
  <c r="AF1184" i="104"/>
  <c r="C1185" i="104"/>
  <c r="D1185" i="104"/>
  <c r="E1185" i="104"/>
  <c r="F1185" i="104"/>
  <c r="G1185" i="104"/>
  <c r="H1185" i="104"/>
  <c r="I1185" i="104"/>
  <c r="J1185" i="104"/>
  <c r="K1185" i="104"/>
  <c r="L1185" i="104"/>
  <c r="M1185" i="104"/>
  <c r="N1185" i="104"/>
  <c r="O1185" i="104"/>
  <c r="P1185" i="104"/>
  <c r="Q1185" i="104"/>
  <c r="R1185" i="104"/>
  <c r="S1185" i="104"/>
  <c r="T1185" i="104"/>
  <c r="U1185" i="104"/>
  <c r="V1185" i="104"/>
  <c r="W1185" i="104"/>
  <c r="X1185" i="104"/>
  <c r="Y1185" i="104"/>
  <c r="Z1185" i="104"/>
  <c r="AA1185" i="104"/>
  <c r="AB1185" i="104"/>
  <c r="AC1185" i="104"/>
  <c r="AD1185" i="104"/>
  <c r="AE1185" i="104"/>
  <c r="AF1185" i="104"/>
  <c r="C1186" i="104"/>
  <c r="D1186" i="104"/>
  <c r="E1186" i="104"/>
  <c r="F1186" i="104"/>
  <c r="G1186" i="104"/>
  <c r="H1186" i="104"/>
  <c r="I1186" i="104"/>
  <c r="J1186" i="104"/>
  <c r="K1186" i="104"/>
  <c r="L1186" i="104"/>
  <c r="M1186" i="104"/>
  <c r="N1186" i="104"/>
  <c r="O1186" i="104"/>
  <c r="P1186" i="104"/>
  <c r="Q1186" i="104"/>
  <c r="R1186" i="104"/>
  <c r="S1186" i="104"/>
  <c r="T1186" i="104"/>
  <c r="U1186" i="104"/>
  <c r="V1186" i="104"/>
  <c r="W1186" i="104"/>
  <c r="X1186" i="104"/>
  <c r="Y1186" i="104"/>
  <c r="Z1186" i="104"/>
  <c r="AA1186" i="104"/>
  <c r="AB1186" i="104"/>
  <c r="AC1186" i="104"/>
  <c r="AD1186" i="104"/>
  <c r="AE1186" i="104"/>
  <c r="AF1186" i="104"/>
  <c r="C1187" i="104"/>
  <c r="D1187" i="104"/>
  <c r="E1187" i="104"/>
  <c r="F1187" i="104"/>
  <c r="G1187" i="104"/>
  <c r="H1187" i="104"/>
  <c r="I1187" i="104"/>
  <c r="J1187" i="104"/>
  <c r="K1187" i="104"/>
  <c r="L1187" i="104"/>
  <c r="M1187" i="104"/>
  <c r="N1187" i="104"/>
  <c r="O1187" i="104"/>
  <c r="P1187" i="104"/>
  <c r="Q1187" i="104"/>
  <c r="R1187" i="104"/>
  <c r="S1187" i="104"/>
  <c r="T1187" i="104"/>
  <c r="U1187" i="104"/>
  <c r="V1187" i="104"/>
  <c r="W1187" i="104"/>
  <c r="X1187" i="104"/>
  <c r="Y1187" i="104"/>
  <c r="Z1187" i="104"/>
  <c r="AA1187" i="104"/>
  <c r="AB1187" i="104"/>
  <c r="AC1187" i="104"/>
  <c r="AD1187" i="104"/>
  <c r="AE1187" i="104"/>
  <c r="AF1187" i="104"/>
  <c r="C1188" i="104"/>
  <c r="D1188" i="104"/>
  <c r="E1188" i="104"/>
  <c r="F1188" i="104"/>
  <c r="G1188" i="104"/>
  <c r="H1188" i="104"/>
  <c r="I1188" i="104"/>
  <c r="J1188" i="104"/>
  <c r="K1188" i="104"/>
  <c r="L1188" i="104"/>
  <c r="M1188" i="104"/>
  <c r="N1188" i="104"/>
  <c r="O1188" i="104"/>
  <c r="P1188" i="104"/>
  <c r="Q1188" i="104"/>
  <c r="R1188" i="104"/>
  <c r="S1188" i="104"/>
  <c r="T1188" i="104"/>
  <c r="U1188" i="104"/>
  <c r="V1188" i="104"/>
  <c r="W1188" i="104"/>
  <c r="X1188" i="104"/>
  <c r="Y1188" i="104"/>
  <c r="Z1188" i="104"/>
  <c r="AA1188" i="104"/>
  <c r="AB1188" i="104"/>
  <c r="AC1188" i="104"/>
  <c r="AD1188" i="104"/>
  <c r="AE1188" i="104"/>
  <c r="AF1188" i="104"/>
  <c r="C1189" i="104"/>
  <c r="D1189" i="104"/>
  <c r="E1189" i="104"/>
  <c r="F1189" i="104"/>
  <c r="G1189" i="104"/>
  <c r="H1189" i="104"/>
  <c r="I1189" i="104"/>
  <c r="J1189" i="104"/>
  <c r="K1189" i="104"/>
  <c r="L1189" i="104"/>
  <c r="M1189" i="104"/>
  <c r="N1189" i="104"/>
  <c r="O1189" i="104"/>
  <c r="P1189" i="104"/>
  <c r="Q1189" i="104"/>
  <c r="R1189" i="104"/>
  <c r="S1189" i="104"/>
  <c r="T1189" i="104"/>
  <c r="U1189" i="104"/>
  <c r="V1189" i="104"/>
  <c r="W1189" i="104"/>
  <c r="X1189" i="104"/>
  <c r="Y1189" i="104"/>
  <c r="Z1189" i="104"/>
  <c r="AA1189" i="104"/>
  <c r="AB1189" i="104"/>
  <c r="AC1189" i="104"/>
  <c r="AD1189" i="104"/>
  <c r="AE1189" i="104"/>
  <c r="AF1189" i="104"/>
  <c r="C1190" i="104"/>
  <c r="D1190" i="104"/>
  <c r="E1190" i="104"/>
  <c r="F1190" i="104"/>
  <c r="G1190" i="104"/>
  <c r="H1190" i="104"/>
  <c r="I1190" i="104"/>
  <c r="J1190" i="104"/>
  <c r="K1190" i="104"/>
  <c r="L1190" i="104"/>
  <c r="M1190" i="104"/>
  <c r="N1190" i="104"/>
  <c r="O1190" i="104"/>
  <c r="P1190" i="104"/>
  <c r="Q1190" i="104"/>
  <c r="R1190" i="104"/>
  <c r="S1190" i="104"/>
  <c r="T1190" i="104"/>
  <c r="U1190" i="104"/>
  <c r="V1190" i="104"/>
  <c r="W1190" i="104"/>
  <c r="X1190" i="104"/>
  <c r="Y1190" i="104"/>
  <c r="Z1190" i="104"/>
  <c r="AA1190" i="104"/>
  <c r="AB1190" i="104"/>
  <c r="AC1190" i="104"/>
  <c r="AD1190" i="104"/>
  <c r="AE1190" i="104"/>
  <c r="AF1190" i="104"/>
  <c r="C1191" i="104"/>
  <c r="D1191" i="104"/>
  <c r="E1191" i="104"/>
  <c r="F1191" i="104"/>
  <c r="G1191" i="104"/>
  <c r="H1191" i="104"/>
  <c r="I1191" i="104"/>
  <c r="J1191" i="104"/>
  <c r="K1191" i="104"/>
  <c r="L1191" i="104"/>
  <c r="M1191" i="104"/>
  <c r="N1191" i="104"/>
  <c r="O1191" i="104"/>
  <c r="P1191" i="104"/>
  <c r="Q1191" i="104"/>
  <c r="R1191" i="104"/>
  <c r="S1191" i="104"/>
  <c r="T1191" i="104"/>
  <c r="U1191" i="104"/>
  <c r="V1191" i="104"/>
  <c r="W1191" i="104"/>
  <c r="X1191" i="104"/>
  <c r="Y1191" i="104"/>
  <c r="Z1191" i="104"/>
  <c r="AA1191" i="104"/>
  <c r="AB1191" i="104"/>
  <c r="AC1191" i="104"/>
  <c r="AD1191" i="104"/>
  <c r="AE1191" i="104"/>
  <c r="AF1191" i="104"/>
  <c r="C1192" i="104"/>
  <c r="D1192" i="104"/>
  <c r="E1192" i="104"/>
  <c r="F1192" i="104"/>
  <c r="G1192" i="104"/>
  <c r="H1192" i="104"/>
  <c r="I1192" i="104"/>
  <c r="J1192" i="104"/>
  <c r="K1192" i="104"/>
  <c r="L1192" i="104"/>
  <c r="M1192" i="104"/>
  <c r="N1192" i="104"/>
  <c r="O1192" i="104"/>
  <c r="P1192" i="104"/>
  <c r="Q1192" i="104"/>
  <c r="R1192" i="104"/>
  <c r="S1192" i="104"/>
  <c r="T1192" i="104"/>
  <c r="U1192" i="104"/>
  <c r="V1192" i="104"/>
  <c r="W1192" i="104"/>
  <c r="X1192" i="104"/>
  <c r="Y1192" i="104"/>
  <c r="Z1192" i="104"/>
  <c r="AA1192" i="104"/>
  <c r="AB1192" i="104"/>
  <c r="AC1192" i="104"/>
  <c r="AD1192" i="104"/>
  <c r="AE1192" i="104"/>
  <c r="AF1192" i="104"/>
  <c r="C1193" i="104"/>
  <c r="D1193" i="104"/>
  <c r="E1193" i="104"/>
  <c r="F1193" i="104"/>
  <c r="G1193" i="104"/>
  <c r="H1193" i="104"/>
  <c r="I1193" i="104"/>
  <c r="J1193" i="104"/>
  <c r="K1193" i="104"/>
  <c r="L1193" i="104"/>
  <c r="M1193" i="104"/>
  <c r="N1193" i="104"/>
  <c r="O1193" i="104"/>
  <c r="P1193" i="104"/>
  <c r="Q1193" i="104"/>
  <c r="R1193" i="104"/>
  <c r="S1193" i="104"/>
  <c r="T1193" i="104"/>
  <c r="U1193" i="104"/>
  <c r="V1193" i="104"/>
  <c r="W1193" i="104"/>
  <c r="X1193" i="104"/>
  <c r="Y1193" i="104"/>
  <c r="Z1193" i="104"/>
  <c r="AA1193" i="104"/>
  <c r="AB1193" i="104"/>
  <c r="AC1193" i="104"/>
  <c r="AD1193" i="104"/>
  <c r="AE1193" i="104"/>
  <c r="AF1193" i="104"/>
  <c r="C1194" i="104"/>
  <c r="D1194" i="104"/>
  <c r="E1194" i="104"/>
  <c r="F1194" i="104"/>
  <c r="G1194" i="104"/>
  <c r="H1194" i="104"/>
  <c r="I1194" i="104"/>
  <c r="J1194" i="104"/>
  <c r="K1194" i="104"/>
  <c r="L1194" i="104"/>
  <c r="M1194" i="104"/>
  <c r="N1194" i="104"/>
  <c r="O1194" i="104"/>
  <c r="P1194" i="104"/>
  <c r="Q1194" i="104"/>
  <c r="R1194" i="104"/>
  <c r="S1194" i="104"/>
  <c r="T1194" i="104"/>
  <c r="U1194" i="104"/>
  <c r="V1194" i="104"/>
  <c r="W1194" i="104"/>
  <c r="X1194" i="104"/>
  <c r="Y1194" i="104"/>
  <c r="Z1194" i="104"/>
  <c r="AA1194" i="104"/>
  <c r="AB1194" i="104"/>
  <c r="AC1194" i="104"/>
  <c r="AD1194" i="104"/>
  <c r="AE1194" i="104"/>
  <c r="AF1194" i="104"/>
  <c r="C1195" i="104"/>
  <c r="D1195" i="104"/>
  <c r="E1195" i="104"/>
  <c r="F1195" i="104"/>
  <c r="G1195" i="104"/>
  <c r="H1195" i="104"/>
  <c r="I1195" i="104"/>
  <c r="J1195" i="104"/>
  <c r="K1195" i="104"/>
  <c r="L1195" i="104"/>
  <c r="M1195" i="104"/>
  <c r="N1195" i="104"/>
  <c r="O1195" i="104"/>
  <c r="P1195" i="104"/>
  <c r="Q1195" i="104"/>
  <c r="R1195" i="104"/>
  <c r="S1195" i="104"/>
  <c r="T1195" i="104"/>
  <c r="U1195" i="104"/>
  <c r="V1195" i="104"/>
  <c r="W1195" i="104"/>
  <c r="X1195" i="104"/>
  <c r="Y1195" i="104"/>
  <c r="Z1195" i="104"/>
  <c r="AA1195" i="104"/>
  <c r="AB1195" i="104"/>
  <c r="AC1195" i="104"/>
  <c r="AD1195" i="104"/>
  <c r="AE1195" i="104"/>
  <c r="AF1195" i="104"/>
  <c r="C1196" i="104"/>
  <c r="D1196" i="104"/>
  <c r="E1196" i="104"/>
  <c r="F1196" i="104"/>
  <c r="G1196" i="104"/>
  <c r="H1196" i="104"/>
  <c r="I1196" i="104"/>
  <c r="J1196" i="104"/>
  <c r="K1196" i="104"/>
  <c r="L1196" i="104"/>
  <c r="M1196" i="104"/>
  <c r="N1196" i="104"/>
  <c r="O1196" i="104"/>
  <c r="P1196" i="104"/>
  <c r="Q1196" i="104"/>
  <c r="R1196" i="104"/>
  <c r="S1196" i="104"/>
  <c r="T1196" i="104"/>
  <c r="U1196" i="104"/>
  <c r="V1196" i="104"/>
  <c r="W1196" i="104"/>
  <c r="X1196" i="104"/>
  <c r="Y1196" i="104"/>
  <c r="Z1196" i="104"/>
  <c r="AA1196" i="104"/>
  <c r="AB1196" i="104"/>
  <c r="AC1196" i="104"/>
  <c r="AD1196" i="104"/>
  <c r="AE1196" i="104"/>
  <c r="AF1196" i="104"/>
  <c r="C1197" i="104"/>
  <c r="D1197" i="104"/>
  <c r="E1197" i="104"/>
  <c r="F1197" i="104"/>
  <c r="G1197" i="104"/>
  <c r="H1197" i="104"/>
  <c r="I1197" i="104"/>
  <c r="J1197" i="104"/>
  <c r="K1197" i="104"/>
  <c r="L1197" i="104"/>
  <c r="M1197" i="104"/>
  <c r="N1197" i="104"/>
  <c r="O1197" i="104"/>
  <c r="P1197" i="104"/>
  <c r="Q1197" i="104"/>
  <c r="R1197" i="104"/>
  <c r="S1197" i="104"/>
  <c r="T1197" i="104"/>
  <c r="U1197" i="104"/>
  <c r="V1197" i="104"/>
  <c r="W1197" i="104"/>
  <c r="X1197" i="104"/>
  <c r="Y1197" i="104"/>
  <c r="Z1197" i="104"/>
  <c r="AA1197" i="104"/>
  <c r="AB1197" i="104"/>
  <c r="AC1197" i="104"/>
  <c r="AD1197" i="104"/>
  <c r="AE1197" i="104"/>
  <c r="AF1197" i="104"/>
  <c r="C1198" i="104"/>
  <c r="D1198" i="104"/>
  <c r="E1198" i="104"/>
  <c r="F1198" i="104"/>
  <c r="G1198" i="104"/>
  <c r="H1198" i="104"/>
  <c r="I1198" i="104"/>
  <c r="J1198" i="104"/>
  <c r="K1198" i="104"/>
  <c r="L1198" i="104"/>
  <c r="M1198" i="104"/>
  <c r="N1198" i="104"/>
  <c r="O1198" i="104"/>
  <c r="P1198" i="104"/>
  <c r="Q1198" i="104"/>
  <c r="R1198" i="104"/>
  <c r="S1198" i="104"/>
  <c r="T1198" i="104"/>
  <c r="U1198" i="104"/>
  <c r="V1198" i="104"/>
  <c r="W1198" i="104"/>
  <c r="X1198" i="104"/>
  <c r="Y1198" i="104"/>
  <c r="Z1198" i="104"/>
  <c r="AA1198" i="104"/>
  <c r="AB1198" i="104"/>
  <c r="AC1198" i="104"/>
  <c r="AD1198" i="104"/>
  <c r="AE1198" i="104"/>
  <c r="AF1198" i="104"/>
  <c r="C1199" i="104"/>
  <c r="D1199" i="104"/>
  <c r="E1199" i="104"/>
  <c r="F1199" i="104"/>
  <c r="G1199" i="104"/>
  <c r="H1199" i="104"/>
  <c r="I1199" i="104"/>
  <c r="J1199" i="104"/>
  <c r="K1199" i="104"/>
  <c r="L1199" i="104"/>
  <c r="M1199" i="104"/>
  <c r="N1199" i="104"/>
  <c r="O1199" i="104"/>
  <c r="P1199" i="104"/>
  <c r="Q1199" i="104"/>
  <c r="R1199" i="104"/>
  <c r="S1199" i="104"/>
  <c r="T1199" i="104"/>
  <c r="U1199" i="104"/>
  <c r="V1199" i="104"/>
  <c r="W1199" i="104"/>
  <c r="X1199" i="104"/>
  <c r="Y1199" i="104"/>
  <c r="Z1199" i="104"/>
  <c r="AA1199" i="104"/>
  <c r="AB1199" i="104"/>
  <c r="AC1199" i="104"/>
  <c r="AD1199" i="104"/>
  <c r="AE1199" i="104"/>
  <c r="AF1199" i="104"/>
  <c r="C1200" i="104"/>
  <c r="D1200" i="104"/>
  <c r="E1200" i="104"/>
  <c r="F1200" i="104"/>
  <c r="G1200" i="104"/>
  <c r="H1200" i="104"/>
  <c r="I1200" i="104"/>
  <c r="J1200" i="104"/>
  <c r="K1200" i="104"/>
  <c r="L1200" i="104"/>
  <c r="M1200" i="104"/>
  <c r="N1200" i="104"/>
  <c r="O1200" i="104"/>
  <c r="P1200" i="104"/>
  <c r="Q1200" i="104"/>
  <c r="R1200" i="104"/>
  <c r="S1200" i="104"/>
  <c r="T1200" i="104"/>
  <c r="U1200" i="104"/>
  <c r="V1200" i="104"/>
  <c r="W1200" i="104"/>
  <c r="X1200" i="104"/>
  <c r="Y1200" i="104"/>
  <c r="Z1200" i="104"/>
  <c r="AA1200" i="104"/>
  <c r="AB1200" i="104"/>
  <c r="AC1200" i="104"/>
  <c r="AD1200" i="104"/>
  <c r="AE1200" i="104"/>
  <c r="AF1200" i="104"/>
  <c r="C1201" i="104"/>
  <c r="D1201" i="104"/>
  <c r="E1201" i="104"/>
  <c r="F1201" i="104"/>
  <c r="G1201" i="104"/>
  <c r="H1201" i="104"/>
  <c r="I1201" i="104"/>
  <c r="J1201" i="104"/>
  <c r="K1201" i="104"/>
  <c r="L1201" i="104"/>
  <c r="M1201" i="104"/>
  <c r="N1201" i="104"/>
  <c r="O1201" i="104"/>
  <c r="P1201" i="104"/>
  <c r="Q1201" i="104"/>
  <c r="R1201" i="104"/>
  <c r="S1201" i="104"/>
  <c r="T1201" i="104"/>
  <c r="U1201" i="104"/>
  <c r="V1201" i="104"/>
  <c r="W1201" i="104"/>
  <c r="X1201" i="104"/>
  <c r="Y1201" i="104"/>
  <c r="Z1201" i="104"/>
  <c r="AA1201" i="104"/>
  <c r="AB1201" i="104"/>
  <c r="AC1201" i="104"/>
  <c r="AD1201" i="104"/>
  <c r="AE1201" i="104"/>
  <c r="AF1201" i="104"/>
  <c r="C1202" i="104"/>
  <c r="D1202" i="104"/>
  <c r="E1202" i="104"/>
  <c r="F1202" i="104"/>
  <c r="G1202" i="104"/>
  <c r="H1202" i="104"/>
  <c r="I1202" i="104"/>
  <c r="J1202" i="104"/>
  <c r="K1202" i="104"/>
  <c r="L1202" i="104"/>
  <c r="M1202" i="104"/>
  <c r="N1202" i="104"/>
  <c r="O1202" i="104"/>
  <c r="P1202" i="104"/>
  <c r="Q1202" i="104"/>
  <c r="R1202" i="104"/>
  <c r="S1202" i="104"/>
  <c r="T1202" i="104"/>
  <c r="U1202" i="104"/>
  <c r="V1202" i="104"/>
  <c r="W1202" i="104"/>
  <c r="X1202" i="104"/>
  <c r="Y1202" i="104"/>
  <c r="Z1202" i="104"/>
  <c r="AA1202" i="104"/>
  <c r="AB1202" i="104"/>
  <c r="AC1202" i="104"/>
  <c r="AD1202" i="104"/>
  <c r="AE1202" i="104"/>
  <c r="AF1202" i="104"/>
  <c r="C1203" i="104"/>
  <c r="D1203" i="104"/>
  <c r="E1203" i="104"/>
  <c r="F1203" i="104"/>
  <c r="G1203" i="104"/>
  <c r="H1203" i="104"/>
  <c r="I1203" i="104"/>
  <c r="J1203" i="104"/>
  <c r="K1203" i="104"/>
  <c r="L1203" i="104"/>
  <c r="M1203" i="104"/>
  <c r="N1203" i="104"/>
  <c r="O1203" i="104"/>
  <c r="P1203" i="104"/>
  <c r="Q1203" i="104"/>
  <c r="R1203" i="104"/>
  <c r="S1203" i="104"/>
  <c r="T1203" i="104"/>
  <c r="U1203" i="104"/>
  <c r="V1203" i="104"/>
  <c r="W1203" i="104"/>
  <c r="X1203" i="104"/>
  <c r="Y1203" i="104"/>
  <c r="Z1203" i="104"/>
  <c r="AA1203" i="104"/>
  <c r="AB1203" i="104"/>
  <c r="AC1203" i="104"/>
  <c r="AD1203" i="104"/>
  <c r="AE1203" i="104"/>
  <c r="AF1203" i="104"/>
  <c r="C1204" i="104"/>
  <c r="D1204" i="104"/>
  <c r="E1204" i="104"/>
  <c r="F1204" i="104"/>
  <c r="G1204" i="104"/>
  <c r="H1204" i="104"/>
  <c r="I1204" i="104"/>
  <c r="J1204" i="104"/>
  <c r="K1204" i="104"/>
  <c r="L1204" i="104"/>
  <c r="M1204" i="104"/>
  <c r="N1204" i="104"/>
  <c r="O1204" i="104"/>
  <c r="P1204" i="104"/>
  <c r="Q1204" i="104"/>
  <c r="R1204" i="104"/>
  <c r="S1204" i="104"/>
  <c r="T1204" i="104"/>
  <c r="U1204" i="104"/>
  <c r="V1204" i="104"/>
  <c r="W1204" i="104"/>
  <c r="X1204" i="104"/>
  <c r="Y1204" i="104"/>
  <c r="Z1204" i="104"/>
  <c r="AA1204" i="104"/>
  <c r="AB1204" i="104"/>
  <c r="AC1204" i="104"/>
  <c r="AD1204" i="104"/>
  <c r="AE1204" i="104"/>
  <c r="AF1204" i="104"/>
  <c r="C1205" i="104"/>
  <c r="D1205" i="104"/>
  <c r="E1205" i="104"/>
  <c r="F1205" i="104"/>
  <c r="G1205" i="104"/>
  <c r="H1205" i="104"/>
  <c r="I1205" i="104"/>
  <c r="J1205" i="104"/>
  <c r="K1205" i="104"/>
  <c r="L1205" i="104"/>
  <c r="M1205" i="104"/>
  <c r="N1205" i="104"/>
  <c r="O1205" i="104"/>
  <c r="P1205" i="104"/>
  <c r="Q1205" i="104"/>
  <c r="R1205" i="104"/>
  <c r="S1205" i="104"/>
  <c r="T1205" i="104"/>
  <c r="U1205" i="104"/>
  <c r="V1205" i="104"/>
  <c r="W1205" i="104"/>
  <c r="X1205" i="104"/>
  <c r="Y1205" i="104"/>
  <c r="Z1205" i="104"/>
  <c r="AA1205" i="104"/>
  <c r="AB1205" i="104"/>
  <c r="AC1205" i="104"/>
  <c r="AD1205" i="104"/>
  <c r="AE1205" i="104"/>
  <c r="AF1205" i="104"/>
  <c r="C1206" i="104"/>
  <c r="D1206" i="104"/>
  <c r="E1206" i="104"/>
  <c r="F1206" i="104"/>
  <c r="G1206" i="104"/>
  <c r="H1206" i="104"/>
  <c r="I1206" i="104"/>
  <c r="J1206" i="104"/>
  <c r="K1206" i="104"/>
  <c r="L1206" i="104"/>
  <c r="M1206" i="104"/>
  <c r="N1206" i="104"/>
  <c r="O1206" i="104"/>
  <c r="P1206" i="104"/>
  <c r="Q1206" i="104"/>
  <c r="R1206" i="104"/>
  <c r="S1206" i="104"/>
  <c r="T1206" i="104"/>
  <c r="U1206" i="104"/>
  <c r="V1206" i="104"/>
  <c r="W1206" i="104"/>
  <c r="X1206" i="104"/>
  <c r="Y1206" i="104"/>
  <c r="Z1206" i="104"/>
  <c r="AA1206" i="104"/>
  <c r="AB1206" i="104"/>
  <c r="AC1206" i="104"/>
  <c r="AD1206" i="104"/>
  <c r="AE1206" i="104"/>
  <c r="AF1206" i="104"/>
  <c r="C1207" i="104"/>
  <c r="D1207" i="104"/>
  <c r="E1207" i="104"/>
  <c r="F1207" i="104"/>
  <c r="G1207" i="104"/>
  <c r="H1207" i="104"/>
  <c r="I1207" i="104"/>
  <c r="J1207" i="104"/>
  <c r="K1207" i="104"/>
  <c r="L1207" i="104"/>
  <c r="M1207" i="104"/>
  <c r="N1207" i="104"/>
  <c r="O1207" i="104"/>
  <c r="P1207" i="104"/>
  <c r="Q1207" i="104"/>
  <c r="R1207" i="104"/>
  <c r="S1207" i="104"/>
  <c r="T1207" i="104"/>
  <c r="U1207" i="104"/>
  <c r="V1207" i="104"/>
  <c r="W1207" i="104"/>
  <c r="X1207" i="104"/>
  <c r="Y1207" i="104"/>
  <c r="Z1207" i="104"/>
  <c r="AA1207" i="104"/>
  <c r="AB1207" i="104"/>
  <c r="AC1207" i="104"/>
  <c r="AD1207" i="104"/>
  <c r="AE1207" i="104"/>
  <c r="AF1207" i="104"/>
  <c r="C1208" i="104"/>
  <c r="D1208" i="104"/>
  <c r="E1208" i="104"/>
  <c r="F1208" i="104"/>
  <c r="G1208" i="104"/>
  <c r="H1208" i="104"/>
  <c r="I1208" i="104"/>
  <c r="J1208" i="104"/>
  <c r="K1208" i="104"/>
  <c r="L1208" i="104"/>
  <c r="M1208" i="104"/>
  <c r="N1208" i="104"/>
  <c r="O1208" i="104"/>
  <c r="P1208" i="104"/>
  <c r="Q1208" i="104"/>
  <c r="R1208" i="104"/>
  <c r="S1208" i="104"/>
  <c r="T1208" i="104"/>
  <c r="U1208" i="104"/>
  <c r="V1208" i="104"/>
  <c r="W1208" i="104"/>
  <c r="X1208" i="104"/>
  <c r="Y1208" i="104"/>
  <c r="Z1208" i="104"/>
  <c r="AA1208" i="104"/>
  <c r="AB1208" i="104"/>
  <c r="AC1208" i="104"/>
  <c r="AD1208" i="104"/>
  <c r="AE1208" i="104"/>
  <c r="AF1208" i="104"/>
  <c r="C1209" i="104"/>
  <c r="D1209" i="104"/>
  <c r="E1209" i="104"/>
  <c r="F1209" i="104"/>
  <c r="G1209" i="104"/>
  <c r="H1209" i="104"/>
  <c r="I1209" i="104"/>
  <c r="J1209" i="104"/>
  <c r="K1209" i="104"/>
  <c r="L1209" i="104"/>
  <c r="M1209" i="104"/>
  <c r="N1209" i="104"/>
  <c r="O1209" i="104"/>
  <c r="P1209" i="104"/>
  <c r="Q1209" i="104"/>
  <c r="R1209" i="104"/>
  <c r="S1209" i="104"/>
  <c r="T1209" i="104"/>
  <c r="U1209" i="104"/>
  <c r="V1209" i="104"/>
  <c r="W1209" i="104"/>
  <c r="X1209" i="104"/>
  <c r="Y1209" i="104"/>
  <c r="Z1209" i="104"/>
  <c r="AA1209" i="104"/>
  <c r="AB1209" i="104"/>
  <c r="AC1209" i="104"/>
  <c r="AD1209" i="104"/>
  <c r="AE1209" i="104"/>
  <c r="AF1209" i="104"/>
  <c r="C1210" i="104"/>
  <c r="D1210" i="104"/>
  <c r="E1210" i="104"/>
  <c r="F1210" i="104"/>
  <c r="G1210" i="104"/>
  <c r="H1210" i="104"/>
  <c r="I1210" i="104"/>
  <c r="J1210" i="104"/>
  <c r="K1210" i="104"/>
  <c r="L1210" i="104"/>
  <c r="M1210" i="104"/>
  <c r="N1210" i="104"/>
  <c r="O1210" i="104"/>
  <c r="P1210" i="104"/>
  <c r="Q1210" i="104"/>
  <c r="R1210" i="104"/>
  <c r="S1210" i="104"/>
  <c r="T1210" i="104"/>
  <c r="U1210" i="104"/>
  <c r="V1210" i="104"/>
  <c r="W1210" i="104"/>
  <c r="X1210" i="104"/>
  <c r="Y1210" i="104"/>
  <c r="Z1210" i="104"/>
  <c r="AA1210" i="104"/>
  <c r="AB1210" i="104"/>
  <c r="AC1210" i="104"/>
  <c r="AD1210" i="104"/>
  <c r="AE1210" i="104"/>
  <c r="AF1210" i="104"/>
  <c r="C1211" i="104"/>
  <c r="D1211" i="104"/>
  <c r="E1211" i="104"/>
  <c r="F1211" i="104"/>
  <c r="G1211" i="104"/>
  <c r="H1211" i="104"/>
  <c r="I1211" i="104"/>
  <c r="J1211" i="104"/>
  <c r="K1211" i="104"/>
  <c r="L1211" i="104"/>
  <c r="M1211" i="104"/>
  <c r="N1211" i="104"/>
  <c r="O1211" i="104"/>
  <c r="P1211" i="104"/>
  <c r="Q1211" i="104"/>
  <c r="R1211" i="104"/>
  <c r="S1211" i="104"/>
  <c r="T1211" i="104"/>
  <c r="U1211" i="104"/>
  <c r="V1211" i="104"/>
  <c r="W1211" i="104"/>
  <c r="X1211" i="104"/>
  <c r="Y1211" i="104"/>
  <c r="Z1211" i="104"/>
  <c r="AA1211" i="104"/>
  <c r="AB1211" i="104"/>
  <c r="AC1211" i="104"/>
  <c r="AD1211" i="104"/>
  <c r="AE1211" i="104"/>
  <c r="AF1211" i="104"/>
  <c r="C1212" i="104"/>
  <c r="D1212" i="104"/>
  <c r="E1212" i="104"/>
  <c r="F1212" i="104"/>
  <c r="G1212" i="104"/>
  <c r="H1212" i="104"/>
  <c r="I1212" i="104"/>
  <c r="J1212" i="104"/>
  <c r="K1212" i="104"/>
  <c r="L1212" i="104"/>
  <c r="M1212" i="104"/>
  <c r="N1212" i="104"/>
  <c r="O1212" i="104"/>
  <c r="P1212" i="104"/>
  <c r="Q1212" i="104"/>
  <c r="R1212" i="104"/>
  <c r="S1212" i="104"/>
  <c r="T1212" i="104"/>
  <c r="U1212" i="104"/>
  <c r="V1212" i="104"/>
  <c r="W1212" i="104"/>
  <c r="X1212" i="104"/>
  <c r="Y1212" i="104"/>
  <c r="Z1212" i="104"/>
  <c r="AA1212" i="104"/>
  <c r="AB1212" i="104"/>
  <c r="AC1212" i="104"/>
  <c r="AD1212" i="104"/>
  <c r="AE1212" i="104"/>
  <c r="AF1212" i="104"/>
  <c r="C1213" i="104"/>
  <c r="D1213" i="104"/>
  <c r="E1213" i="104"/>
  <c r="F1213" i="104"/>
  <c r="G1213" i="104"/>
  <c r="H1213" i="104"/>
  <c r="I1213" i="104"/>
  <c r="J1213" i="104"/>
  <c r="K1213" i="104"/>
  <c r="L1213" i="104"/>
  <c r="M1213" i="104"/>
  <c r="N1213" i="104"/>
  <c r="O1213" i="104"/>
  <c r="P1213" i="104"/>
  <c r="Q1213" i="104"/>
  <c r="R1213" i="104"/>
  <c r="S1213" i="104"/>
  <c r="T1213" i="104"/>
  <c r="U1213" i="104"/>
  <c r="V1213" i="104"/>
  <c r="W1213" i="104"/>
  <c r="X1213" i="104"/>
  <c r="Y1213" i="104"/>
  <c r="Z1213" i="104"/>
  <c r="AA1213" i="104"/>
  <c r="AB1213" i="104"/>
  <c r="AC1213" i="104"/>
  <c r="AD1213" i="104"/>
  <c r="AE1213" i="104"/>
  <c r="AF1213" i="104"/>
  <c r="C1214" i="104"/>
  <c r="D1214" i="104"/>
  <c r="E1214" i="104"/>
  <c r="F1214" i="104"/>
  <c r="G1214" i="104"/>
  <c r="H1214" i="104"/>
  <c r="I1214" i="104"/>
  <c r="J1214" i="104"/>
  <c r="K1214" i="104"/>
  <c r="L1214" i="104"/>
  <c r="M1214" i="104"/>
  <c r="N1214" i="104"/>
  <c r="O1214" i="104"/>
  <c r="P1214" i="104"/>
  <c r="Q1214" i="104"/>
  <c r="R1214" i="104"/>
  <c r="S1214" i="104"/>
  <c r="T1214" i="104"/>
  <c r="U1214" i="104"/>
  <c r="V1214" i="104"/>
  <c r="W1214" i="104"/>
  <c r="X1214" i="104"/>
  <c r="Y1214" i="104"/>
  <c r="Z1214" i="104"/>
  <c r="AA1214" i="104"/>
  <c r="AB1214" i="104"/>
  <c r="AC1214" i="104"/>
  <c r="AD1214" i="104"/>
  <c r="AE1214" i="104"/>
  <c r="AF1214" i="104"/>
  <c r="C1215" i="104"/>
  <c r="D1215" i="104"/>
  <c r="E1215" i="104"/>
  <c r="F1215" i="104"/>
  <c r="G1215" i="104"/>
  <c r="H1215" i="104"/>
  <c r="I1215" i="104"/>
  <c r="J1215" i="104"/>
  <c r="K1215" i="104"/>
  <c r="L1215" i="104"/>
  <c r="M1215" i="104"/>
  <c r="N1215" i="104"/>
  <c r="O1215" i="104"/>
  <c r="P1215" i="104"/>
  <c r="Q1215" i="104"/>
  <c r="R1215" i="104"/>
  <c r="S1215" i="104"/>
  <c r="T1215" i="104"/>
  <c r="U1215" i="104"/>
  <c r="V1215" i="104"/>
  <c r="W1215" i="104"/>
  <c r="X1215" i="104"/>
  <c r="Y1215" i="104"/>
  <c r="Z1215" i="104"/>
  <c r="AA1215" i="104"/>
  <c r="AB1215" i="104"/>
  <c r="AC1215" i="104"/>
  <c r="AD1215" i="104"/>
  <c r="AE1215" i="104"/>
  <c r="AF1215" i="104"/>
  <c r="C1216" i="104"/>
  <c r="D1216" i="104"/>
  <c r="E1216" i="104"/>
  <c r="F1216" i="104"/>
  <c r="G1216" i="104"/>
  <c r="H1216" i="104"/>
  <c r="I1216" i="104"/>
  <c r="J1216" i="104"/>
  <c r="K1216" i="104"/>
  <c r="L1216" i="104"/>
  <c r="M1216" i="104"/>
  <c r="N1216" i="104"/>
  <c r="O1216" i="104"/>
  <c r="P1216" i="104"/>
  <c r="Q1216" i="104"/>
  <c r="R1216" i="104"/>
  <c r="S1216" i="104"/>
  <c r="T1216" i="104"/>
  <c r="U1216" i="104"/>
  <c r="V1216" i="104"/>
  <c r="W1216" i="104"/>
  <c r="X1216" i="104"/>
  <c r="Y1216" i="104"/>
  <c r="Z1216" i="104"/>
  <c r="AA1216" i="104"/>
  <c r="AB1216" i="104"/>
  <c r="AC1216" i="104"/>
  <c r="AD1216" i="104"/>
  <c r="AE1216" i="104"/>
  <c r="AF1216" i="104"/>
  <c r="C1217" i="104"/>
  <c r="D1217" i="104"/>
  <c r="E1217" i="104"/>
  <c r="F1217" i="104"/>
  <c r="G1217" i="104"/>
  <c r="H1217" i="104"/>
  <c r="I1217" i="104"/>
  <c r="J1217" i="104"/>
  <c r="K1217" i="104"/>
  <c r="L1217" i="104"/>
  <c r="M1217" i="104"/>
  <c r="N1217" i="104"/>
  <c r="O1217" i="104"/>
  <c r="P1217" i="104"/>
  <c r="Q1217" i="104"/>
  <c r="R1217" i="104"/>
  <c r="S1217" i="104"/>
  <c r="T1217" i="104"/>
  <c r="U1217" i="104"/>
  <c r="V1217" i="104"/>
  <c r="W1217" i="104"/>
  <c r="X1217" i="104"/>
  <c r="Y1217" i="104"/>
  <c r="Z1217" i="104"/>
  <c r="AA1217" i="104"/>
  <c r="AB1217" i="104"/>
  <c r="AC1217" i="104"/>
  <c r="AD1217" i="104"/>
  <c r="AE1217" i="104"/>
  <c r="AF1217" i="104"/>
  <c r="C1218" i="104"/>
  <c r="D1218" i="104"/>
  <c r="E1218" i="104"/>
  <c r="F1218" i="104"/>
  <c r="G1218" i="104"/>
  <c r="H1218" i="104"/>
  <c r="I1218" i="104"/>
  <c r="J1218" i="104"/>
  <c r="K1218" i="104"/>
  <c r="L1218" i="104"/>
  <c r="M1218" i="104"/>
  <c r="N1218" i="104"/>
  <c r="O1218" i="104"/>
  <c r="P1218" i="104"/>
  <c r="Q1218" i="104"/>
  <c r="R1218" i="104"/>
  <c r="S1218" i="104"/>
  <c r="T1218" i="104"/>
  <c r="U1218" i="104"/>
  <c r="V1218" i="104"/>
  <c r="W1218" i="104"/>
  <c r="X1218" i="104"/>
  <c r="Y1218" i="104"/>
  <c r="Z1218" i="104"/>
  <c r="AA1218" i="104"/>
  <c r="AB1218" i="104"/>
  <c r="AC1218" i="104"/>
  <c r="AD1218" i="104"/>
  <c r="AE1218" i="104"/>
  <c r="AF1218" i="104"/>
  <c r="C1219" i="104"/>
  <c r="D1219" i="104"/>
  <c r="E1219" i="104"/>
  <c r="F1219" i="104"/>
  <c r="G1219" i="104"/>
  <c r="H1219" i="104"/>
  <c r="I1219" i="104"/>
  <c r="J1219" i="104"/>
  <c r="K1219" i="104"/>
  <c r="L1219" i="104"/>
  <c r="M1219" i="104"/>
  <c r="N1219" i="104"/>
  <c r="O1219" i="104"/>
  <c r="P1219" i="104"/>
  <c r="Q1219" i="104"/>
  <c r="R1219" i="104"/>
  <c r="S1219" i="104"/>
  <c r="T1219" i="104"/>
  <c r="U1219" i="104"/>
  <c r="V1219" i="104"/>
  <c r="W1219" i="104"/>
  <c r="X1219" i="104"/>
  <c r="Y1219" i="104"/>
  <c r="Z1219" i="104"/>
  <c r="AA1219" i="104"/>
  <c r="AB1219" i="104"/>
  <c r="AC1219" i="104"/>
  <c r="AD1219" i="104"/>
  <c r="AE1219" i="104"/>
  <c r="AF1219" i="104"/>
  <c r="C1220" i="104"/>
  <c r="D1220" i="104"/>
  <c r="E1220" i="104"/>
  <c r="F1220" i="104"/>
  <c r="G1220" i="104"/>
  <c r="H1220" i="104"/>
  <c r="I1220" i="104"/>
  <c r="J1220" i="104"/>
  <c r="K1220" i="104"/>
  <c r="L1220" i="104"/>
  <c r="M1220" i="104"/>
  <c r="N1220" i="104"/>
  <c r="O1220" i="104"/>
  <c r="P1220" i="104"/>
  <c r="Q1220" i="104"/>
  <c r="R1220" i="104"/>
  <c r="S1220" i="104"/>
  <c r="T1220" i="104"/>
  <c r="U1220" i="104"/>
  <c r="V1220" i="104"/>
  <c r="W1220" i="104"/>
  <c r="X1220" i="104"/>
  <c r="Y1220" i="104"/>
  <c r="Z1220" i="104"/>
  <c r="AA1220" i="104"/>
  <c r="AB1220" i="104"/>
  <c r="AC1220" i="104"/>
  <c r="AD1220" i="104"/>
  <c r="AE1220" i="104"/>
  <c r="AF1220" i="104"/>
  <c r="C1221" i="104"/>
  <c r="D1221" i="104"/>
  <c r="E1221" i="104"/>
  <c r="F1221" i="104"/>
  <c r="G1221" i="104"/>
  <c r="H1221" i="104"/>
  <c r="I1221" i="104"/>
  <c r="J1221" i="104"/>
  <c r="K1221" i="104"/>
  <c r="L1221" i="104"/>
  <c r="M1221" i="104"/>
  <c r="N1221" i="104"/>
  <c r="O1221" i="104"/>
  <c r="P1221" i="104"/>
  <c r="Q1221" i="104"/>
  <c r="R1221" i="104"/>
  <c r="S1221" i="104"/>
  <c r="T1221" i="104"/>
  <c r="U1221" i="104"/>
  <c r="V1221" i="104"/>
  <c r="W1221" i="104"/>
  <c r="X1221" i="104"/>
  <c r="Y1221" i="104"/>
  <c r="Z1221" i="104"/>
  <c r="AA1221" i="104"/>
  <c r="AB1221" i="104"/>
  <c r="AC1221" i="104"/>
  <c r="AD1221" i="104"/>
  <c r="AE1221" i="104"/>
  <c r="AF1221" i="104"/>
  <c r="C1222" i="104"/>
  <c r="D1222" i="104"/>
  <c r="E1222" i="104"/>
  <c r="F1222" i="104"/>
  <c r="G1222" i="104"/>
  <c r="H1222" i="104"/>
  <c r="I1222" i="104"/>
  <c r="J1222" i="104"/>
  <c r="K1222" i="104"/>
  <c r="L1222" i="104"/>
  <c r="M1222" i="104"/>
  <c r="N1222" i="104"/>
  <c r="O1222" i="104"/>
  <c r="P1222" i="104"/>
  <c r="Q1222" i="104"/>
  <c r="R1222" i="104"/>
  <c r="S1222" i="104"/>
  <c r="T1222" i="104"/>
  <c r="U1222" i="104"/>
  <c r="V1222" i="104"/>
  <c r="W1222" i="104"/>
  <c r="X1222" i="104"/>
  <c r="Y1222" i="104"/>
  <c r="Z1222" i="104"/>
  <c r="AA1222" i="104"/>
  <c r="AB1222" i="104"/>
  <c r="AC1222" i="104"/>
  <c r="AD1222" i="104"/>
  <c r="AE1222" i="104"/>
  <c r="AF1222" i="104"/>
  <c r="C1223" i="104"/>
  <c r="D1223" i="104"/>
  <c r="E1223" i="104"/>
  <c r="F1223" i="104"/>
  <c r="G1223" i="104"/>
  <c r="H1223" i="104"/>
  <c r="I1223" i="104"/>
  <c r="J1223" i="104"/>
  <c r="K1223" i="104"/>
  <c r="L1223" i="104"/>
  <c r="M1223" i="104"/>
  <c r="N1223" i="104"/>
  <c r="O1223" i="104"/>
  <c r="P1223" i="104"/>
  <c r="Q1223" i="104"/>
  <c r="R1223" i="104"/>
  <c r="S1223" i="104"/>
  <c r="T1223" i="104"/>
  <c r="U1223" i="104"/>
  <c r="V1223" i="104"/>
  <c r="W1223" i="104"/>
  <c r="X1223" i="104"/>
  <c r="Y1223" i="104"/>
  <c r="Z1223" i="104"/>
  <c r="AA1223" i="104"/>
  <c r="AB1223" i="104"/>
  <c r="AC1223" i="104"/>
  <c r="AD1223" i="104"/>
  <c r="AE1223" i="104"/>
  <c r="AF1223" i="104"/>
  <c r="C1224" i="104"/>
  <c r="D1224" i="104"/>
  <c r="E1224" i="104"/>
  <c r="F1224" i="104"/>
  <c r="G1224" i="104"/>
  <c r="H1224" i="104"/>
  <c r="I1224" i="104"/>
  <c r="J1224" i="104"/>
  <c r="K1224" i="104"/>
  <c r="L1224" i="104"/>
  <c r="M1224" i="104"/>
  <c r="N1224" i="104"/>
  <c r="O1224" i="104"/>
  <c r="P1224" i="104"/>
  <c r="Q1224" i="104"/>
  <c r="R1224" i="104"/>
  <c r="S1224" i="104"/>
  <c r="T1224" i="104"/>
  <c r="U1224" i="104"/>
  <c r="V1224" i="104"/>
  <c r="W1224" i="104"/>
  <c r="X1224" i="104"/>
  <c r="Y1224" i="104"/>
  <c r="Z1224" i="104"/>
  <c r="AA1224" i="104"/>
  <c r="AB1224" i="104"/>
  <c r="AC1224" i="104"/>
  <c r="AD1224" i="104"/>
  <c r="AE1224" i="104"/>
  <c r="AF1224" i="104"/>
  <c r="C1225" i="104"/>
  <c r="D1225" i="104"/>
  <c r="E1225" i="104"/>
  <c r="F1225" i="104"/>
  <c r="G1225" i="104"/>
  <c r="H1225" i="104"/>
  <c r="I1225" i="104"/>
  <c r="J1225" i="104"/>
  <c r="K1225" i="104"/>
  <c r="L1225" i="104"/>
  <c r="M1225" i="104"/>
  <c r="N1225" i="104"/>
  <c r="O1225" i="104"/>
  <c r="P1225" i="104"/>
  <c r="Q1225" i="104"/>
  <c r="R1225" i="104"/>
  <c r="S1225" i="104"/>
  <c r="T1225" i="104"/>
  <c r="U1225" i="104"/>
  <c r="V1225" i="104"/>
  <c r="W1225" i="104"/>
  <c r="X1225" i="104"/>
  <c r="Y1225" i="104"/>
  <c r="Z1225" i="104"/>
  <c r="AA1225" i="104"/>
  <c r="AB1225" i="104"/>
  <c r="AC1225" i="104"/>
  <c r="AD1225" i="104"/>
  <c r="AE1225" i="104"/>
  <c r="AF1225" i="104"/>
  <c r="C1226" i="104"/>
  <c r="D1226" i="104"/>
  <c r="E1226" i="104"/>
  <c r="F1226" i="104"/>
  <c r="G1226" i="104"/>
  <c r="H1226" i="104"/>
  <c r="I1226" i="104"/>
  <c r="J1226" i="104"/>
  <c r="K1226" i="104"/>
  <c r="L1226" i="104"/>
  <c r="M1226" i="104"/>
  <c r="N1226" i="104"/>
  <c r="O1226" i="104"/>
  <c r="P1226" i="104"/>
  <c r="Q1226" i="104"/>
  <c r="R1226" i="104"/>
  <c r="S1226" i="104"/>
  <c r="T1226" i="104"/>
  <c r="U1226" i="104"/>
  <c r="V1226" i="104"/>
  <c r="W1226" i="104"/>
  <c r="X1226" i="104"/>
  <c r="Y1226" i="104"/>
  <c r="Z1226" i="104"/>
  <c r="AA1226" i="104"/>
  <c r="AB1226" i="104"/>
  <c r="AC1226" i="104"/>
  <c r="AD1226" i="104"/>
  <c r="AE1226" i="104"/>
  <c r="AF1226" i="104"/>
  <c r="C1227" i="104"/>
  <c r="D1227" i="104"/>
  <c r="E1227" i="104"/>
  <c r="F1227" i="104"/>
  <c r="G1227" i="104"/>
  <c r="H1227" i="104"/>
  <c r="I1227" i="104"/>
  <c r="J1227" i="104"/>
  <c r="K1227" i="104"/>
  <c r="L1227" i="104"/>
  <c r="M1227" i="104"/>
  <c r="N1227" i="104"/>
  <c r="O1227" i="104"/>
  <c r="P1227" i="104"/>
  <c r="Q1227" i="104"/>
  <c r="R1227" i="104"/>
  <c r="S1227" i="104"/>
  <c r="T1227" i="104"/>
  <c r="U1227" i="104"/>
  <c r="V1227" i="104"/>
  <c r="W1227" i="104"/>
  <c r="X1227" i="104"/>
  <c r="Y1227" i="104"/>
  <c r="Z1227" i="104"/>
  <c r="AA1227" i="104"/>
  <c r="AB1227" i="104"/>
  <c r="AC1227" i="104"/>
  <c r="AD1227" i="104"/>
  <c r="AE1227" i="104"/>
  <c r="AF1227" i="104"/>
  <c r="C1228" i="104"/>
  <c r="D1228" i="104"/>
  <c r="E1228" i="104"/>
  <c r="F1228" i="104"/>
  <c r="G1228" i="104"/>
  <c r="H1228" i="104"/>
  <c r="I1228" i="104"/>
  <c r="J1228" i="104"/>
  <c r="K1228" i="104"/>
  <c r="L1228" i="104"/>
  <c r="M1228" i="104"/>
  <c r="N1228" i="104"/>
  <c r="O1228" i="104"/>
  <c r="P1228" i="104"/>
  <c r="Q1228" i="104"/>
  <c r="R1228" i="104"/>
  <c r="S1228" i="104"/>
  <c r="T1228" i="104"/>
  <c r="U1228" i="104"/>
  <c r="V1228" i="104"/>
  <c r="W1228" i="104"/>
  <c r="X1228" i="104"/>
  <c r="Y1228" i="104"/>
  <c r="Z1228" i="104"/>
  <c r="AA1228" i="104"/>
  <c r="AB1228" i="104"/>
  <c r="AC1228" i="104"/>
  <c r="AD1228" i="104"/>
  <c r="AE1228" i="104"/>
  <c r="AF1228" i="104"/>
  <c r="C1229" i="104"/>
  <c r="D1229" i="104"/>
  <c r="E1229" i="104"/>
  <c r="F1229" i="104"/>
  <c r="G1229" i="104"/>
  <c r="H1229" i="104"/>
  <c r="I1229" i="104"/>
  <c r="J1229" i="104"/>
  <c r="K1229" i="104"/>
  <c r="L1229" i="104"/>
  <c r="M1229" i="104"/>
  <c r="N1229" i="104"/>
  <c r="O1229" i="104"/>
  <c r="P1229" i="104"/>
  <c r="Q1229" i="104"/>
  <c r="R1229" i="104"/>
  <c r="S1229" i="104"/>
  <c r="T1229" i="104"/>
  <c r="U1229" i="104"/>
  <c r="V1229" i="104"/>
  <c r="W1229" i="104"/>
  <c r="X1229" i="104"/>
  <c r="Y1229" i="104"/>
  <c r="Z1229" i="104"/>
  <c r="AA1229" i="104"/>
  <c r="AB1229" i="104"/>
  <c r="AC1229" i="104"/>
  <c r="AD1229" i="104"/>
  <c r="AE1229" i="104"/>
  <c r="AF1229" i="104"/>
  <c r="C1230" i="104"/>
  <c r="D1230" i="104"/>
  <c r="E1230" i="104"/>
  <c r="F1230" i="104"/>
  <c r="G1230" i="104"/>
  <c r="H1230" i="104"/>
  <c r="I1230" i="104"/>
  <c r="J1230" i="104"/>
  <c r="K1230" i="104"/>
  <c r="L1230" i="104"/>
  <c r="M1230" i="104"/>
  <c r="N1230" i="104"/>
  <c r="O1230" i="104"/>
  <c r="P1230" i="104"/>
  <c r="Q1230" i="104"/>
  <c r="R1230" i="104"/>
  <c r="S1230" i="104"/>
  <c r="T1230" i="104"/>
  <c r="U1230" i="104"/>
  <c r="V1230" i="104"/>
  <c r="W1230" i="104"/>
  <c r="X1230" i="104"/>
  <c r="Y1230" i="104"/>
  <c r="Z1230" i="104"/>
  <c r="AA1230" i="104"/>
  <c r="AB1230" i="104"/>
  <c r="AC1230" i="104"/>
  <c r="AD1230" i="104"/>
  <c r="AE1230" i="104"/>
  <c r="AF1230" i="104"/>
  <c r="C1231" i="104"/>
  <c r="D1231" i="104"/>
  <c r="E1231" i="104"/>
  <c r="F1231" i="104"/>
  <c r="G1231" i="104"/>
  <c r="H1231" i="104"/>
  <c r="I1231" i="104"/>
  <c r="J1231" i="104"/>
  <c r="K1231" i="104"/>
  <c r="L1231" i="104"/>
  <c r="M1231" i="104"/>
  <c r="N1231" i="104"/>
  <c r="O1231" i="104"/>
  <c r="P1231" i="104"/>
  <c r="Q1231" i="104"/>
  <c r="R1231" i="104"/>
  <c r="S1231" i="104"/>
  <c r="T1231" i="104"/>
  <c r="U1231" i="104"/>
  <c r="V1231" i="104"/>
  <c r="W1231" i="104"/>
  <c r="X1231" i="104"/>
  <c r="Y1231" i="104"/>
  <c r="Z1231" i="104"/>
  <c r="AA1231" i="104"/>
  <c r="AB1231" i="104"/>
  <c r="AC1231" i="104"/>
  <c r="AD1231" i="104"/>
  <c r="AE1231" i="104"/>
  <c r="AF1231" i="104"/>
  <c r="C1232" i="104"/>
  <c r="D1232" i="104"/>
  <c r="E1232" i="104"/>
  <c r="F1232" i="104"/>
  <c r="G1232" i="104"/>
  <c r="H1232" i="104"/>
  <c r="I1232" i="104"/>
  <c r="J1232" i="104"/>
  <c r="K1232" i="104"/>
  <c r="L1232" i="104"/>
  <c r="M1232" i="104"/>
  <c r="N1232" i="104"/>
  <c r="O1232" i="104"/>
  <c r="P1232" i="104"/>
  <c r="Q1232" i="104"/>
  <c r="R1232" i="104"/>
  <c r="S1232" i="104"/>
  <c r="T1232" i="104"/>
  <c r="U1232" i="104"/>
  <c r="V1232" i="104"/>
  <c r="W1232" i="104"/>
  <c r="X1232" i="104"/>
  <c r="Y1232" i="104"/>
  <c r="Z1232" i="104"/>
  <c r="AA1232" i="104"/>
  <c r="AB1232" i="104"/>
  <c r="AC1232" i="104"/>
  <c r="AD1232" i="104"/>
  <c r="AE1232" i="104"/>
  <c r="AF1232" i="104"/>
  <c r="C1233" i="104"/>
  <c r="D1233" i="104"/>
  <c r="E1233" i="104"/>
  <c r="F1233" i="104"/>
  <c r="G1233" i="104"/>
  <c r="H1233" i="104"/>
  <c r="I1233" i="104"/>
  <c r="J1233" i="104"/>
  <c r="K1233" i="104"/>
  <c r="L1233" i="104"/>
  <c r="M1233" i="104"/>
  <c r="N1233" i="104"/>
  <c r="O1233" i="104"/>
  <c r="P1233" i="104"/>
  <c r="Q1233" i="104"/>
  <c r="R1233" i="104"/>
  <c r="S1233" i="104"/>
  <c r="T1233" i="104"/>
  <c r="U1233" i="104"/>
  <c r="V1233" i="104"/>
  <c r="W1233" i="104"/>
  <c r="X1233" i="104"/>
  <c r="Y1233" i="104"/>
  <c r="Z1233" i="104"/>
  <c r="AA1233" i="104"/>
  <c r="AB1233" i="104"/>
  <c r="AC1233" i="104"/>
  <c r="AD1233" i="104"/>
  <c r="AE1233" i="104"/>
  <c r="AF1233" i="104"/>
  <c r="C1234" i="104"/>
  <c r="D1234" i="104"/>
  <c r="E1234" i="104"/>
  <c r="F1234" i="104"/>
  <c r="G1234" i="104"/>
  <c r="H1234" i="104"/>
  <c r="I1234" i="104"/>
  <c r="J1234" i="104"/>
  <c r="K1234" i="104"/>
  <c r="L1234" i="104"/>
  <c r="M1234" i="104"/>
  <c r="N1234" i="104"/>
  <c r="O1234" i="104"/>
  <c r="P1234" i="104"/>
  <c r="Q1234" i="104"/>
  <c r="R1234" i="104"/>
  <c r="S1234" i="104"/>
  <c r="T1234" i="104"/>
  <c r="U1234" i="104"/>
  <c r="V1234" i="104"/>
  <c r="W1234" i="104"/>
  <c r="X1234" i="104"/>
  <c r="Y1234" i="104"/>
  <c r="Z1234" i="104"/>
  <c r="AA1234" i="104"/>
  <c r="AB1234" i="104"/>
  <c r="AC1234" i="104"/>
  <c r="AD1234" i="104"/>
  <c r="AE1234" i="104"/>
  <c r="AF1234" i="104"/>
  <c r="C1235" i="104"/>
  <c r="D1235" i="104"/>
  <c r="E1235" i="104"/>
  <c r="F1235" i="104"/>
  <c r="G1235" i="104"/>
  <c r="H1235" i="104"/>
  <c r="I1235" i="104"/>
  <c r="J1235" i="104"/>
  <c r="K1235" i="104"/>
  <c r="L1235" i="104"/>
  <c r="M1235" i="104"/>
  <c r="N1235" i="104"/>
  <c r="O1235" i="104"/>
  <c r="P1235" i="104"/>
  <c r="Q1235" i="104"/>
  <c r="R1235" i="104"/>
  <c r="S1235" i="104"/>
  <c r="T1235" i="104"/>
  <c r="U1235" i="104"/>
  <c r="V1235" i="104"/>
  <c r="W1235" i="104"/>
  <c r="X1235" i="104"/>
  <c r="Y1235" i="104"/>
  <c r="Z1235" i="104"/>
  <c r="AA1235" i="104"/>
  <c r="AB1235" i="104"/>
  <c r="AC1235" i="104"/>
  <c r="AD1235" i="104"/>
  <c r="AE1235" i="104"/>
  <c r="AF1235" i="104"/>
  <c r="C1236" i="104"/>
  <c r="D1236" i="104"/>
  <c r="E1236" i="104"/>
  <c r="F1236" i="104"/>
  <c r="G1236" i="104"/>
  <c r="H1236" i="104"/>
  <c r="I1236" i="104"/>
  <c r="J1236" i="104"/>
  <c r="K1236" i="104"/>
  <c r="L1236" i="104"/>
  <c r="M1236" i="104"/>
  <c r="N1236" i="104"/>
  <c r="O1236" i="104"/>
  <c r="P1236" i="104"/>
  <c r="Q1236" i="104"/>
  <c r="R1236" i="104"/>
  <c r="S1236" i="104"/>
  <c r="T1236" i="104"/>
  <c r="U1236" i="104"/>
  <c r="V1236" i="104"/>
  <c r="W1236" i="104"/>
  <c r="X1236" i="104"/>
  <c r="Y1236" i="104"/>
  <c r="Z1236" i="104"/>
  <c r="AA1236" i="104"/>
  <c r="AB1236" i="104"/>
  <c r="AC1236" i="104"/>
  <c r="AD1236" i="104"/>
  <c r="AE1236" i="104"/>
  <c r="AF1236" i="104"/>
  <c r="C1237" i="104"/>
  <c r="D1237" i="104"/>
  <c r="E1237" i="104"/>
  <c r="F1237" i="104"/>
  <c r="G1237" i="104"/>
  <c r="H1237" i="104"/>
  <c r="I1237" i="104"/>
  <c r="J1237" i="104"/>
  <c r="K1237" i="104"/>
  <c r="L1237" i="104"/>
  <c r="M1237" i="104"/>
  <c r="N1237" i="104"/>
  <c r="O1237" i="104"/>
  <c r="P1237" i="104"/>
  <c r="Q1237" i="104"/>
  <c r="R1237" i="104"/>
  <c r="S1237" i="104"/>
  <c r="T1237" i="104"/>
  <c r="U1237" i="104"/>
  <c r="V1237" i="104"/>
  <c r="W1237" i="104"/>
  <c r="X1237" i="104"/>
  <c r="Y1237" i="104"/>
  <c r="Z1237" i="104"/>
  <c r="AA1237" i="104"/>
  <c r="AB1237" i="104"/>
  <c r="AC1237" i="104"/>
  <c r="AD1237" i="104"/>
  <c r="AE1237" i="104"/>
  <c r="AF1237" i="104"/>
  <c r="C1238" i="104"/>
  <c r="D1238" i="104"/>
  <c r="E1238" i="104"/>
  <c r="F1238" i="104"/>
  <c r="G1238" i="104"/>
  <c r="H1238" i="104"/>
  <c r="I1238" i="104"/>
  <c r="J1238" i="104"/>
  <c r="K1238" i="104"/>
  <c r="L1238" i="104"/>
  <c r="M1238" i="104"/>
  <c r="N1238" i="104"/>
  <c r="O1238" i="104"/>
  <c r="P1238" i="104"/>
  <c r="Q1238" i="104"/>
  <c r="R1238" i="104"/>
  <c r="S1238" i="104"/>
  <c r="T1238" i="104"/>
  <c r="U1238" i="104"/>
  <c r="V1238" i="104"/>
  <c r="W1238" i="104"/>
  <c r="X1238" i="104"/>
  <c r="Y1238" i="104"/>
  <c r="Z1238" i="104"/>
  <c r="AA1238" i="104"/>
  <c r="AB1238" i="104"/>
  <c r="AC1238" i="104"/>
  <c r="AD1238" i="104"/>
  <c r="AE1238" i="104"/>
  <c r="AF1238" i="104"/>
  <c r="C1239" i="104"/>
  <c r="D1239" i="104"/>
  <c r="E1239" i="104"/>
  <c r="F1239" i="104"/>
  <c r="G1239" i="104"/>
  <c r="H1239" i="104"/>
  <c r="I1239" i="104"/>
  <c r="J1239" i="104"/>
  <c r="K1239" i="104"/>
  <c r="L1239" i="104"/>
  <c r="M1239" i="104"/>
  <c r="N1239" i="104"/>
  <c r="O1239" i="104"/>
  <c r="P1239" i="104"/>
  <c r="Q1239" i="104"/>
  <c r="R1239" i="104"/>
  <c r="S1239" i="104"/>
  <c r="T1239" i="104"/>
  <c r="U1239" i="104"/>
  <c r="V1239" i="104"/>
  <c r="W1239" i="104"/>
  <c r="X1239" i="104"/>
  <c r="Y1239" i="104"/>
  <c r="Z1239" i="104"/>
  <c r="AA1239" i="104"/>
  <c r="AB1239" i="104"/>
  <c r="AC1239" i="104"/>
  <c r="AD1239" i="104"/>
  <c r="AE1239" i="104"/>
  <c r="AF1239" i="104"/>
  <c r="C1240" i="104"/>
  <c r="D1240" i="104"/>
  <c r="E1240" i="104"/>
  <c r="F1240" i="104"/>
  <c r="G1240" i="104"/>
  <c r="H1240" i="104"/>
  <c r="I1240" i="104"/>
  <c r="J1240" i="104"/>
  <c r="K1240" i="104"/>
  <c r="L1240" i="104"/>
  <c r="M1240" i="104"/>
  <c r="N1240" i="104"/>
  <c r="O1240" i="104"/>
  <c r="P1240" i="104"/>
  <c r="Q1240" i="104"/>
  <c r="R1240" i="104"/>
  <c r="S1240" i="104"/>
  <c r="T1240" i="104"/>
  <c r="U1240" i="104"/>
  <c r="V1240" i="104"/>
  <c r="W1240" i="104"/>
  <c r="X1240" i="104"/>
  <c r="Y1240" i="104"/>
  <c r="Z1240" i="104"/>
  <c r="AA1240" i="104"/>
  <c r="AB1240" i="104"/>
  <c r="AC1240" i="104"/>
  <c r="AD1240" i="104"/>
  <c r="AE1240" i="104"/>
  <c r="AF1240" i="104"/>
  <c r="C1241" i="104"/>
  <c r="D1241" i="104"/>
  <c r="E1241" i="104"/>
  <c r="F1241" i="104"/>
  <c r="G1241" i="104"/>
  <c r="H1241" i="104"/>
  <c r="I1241" i="104"/>
  <c r="J1241" i="104"/>
  <c r="K1241" i="104"/>
  <c r="L1241" i="104"/>
  <c r="M1241" i="104"/>
  <c r="N1241" i="104"/>
  <c r="O1241" i="104"/>
  <c r="P1241" i="104"/>
  <c r="Q1241" i="104"/>
  <c r="R1241" i="104"/>
  <c r="S1241" i="104"/>
  <c r="T1241" i="104"/>
  <c r="U1241" i="104"/>
  <c r="V1241" i="104"/>
  <c r="W1241" i="104"/>
  <c r="X1241" i="104"/>
  <c r="Y1241" i="104"/>
  <c r="Z1241" i="104"/>
  <c r="AA1241" i="104"/>
  <c r="AB1241" i="104"/>
  <c r="AC1241" i="104"/>
  <c r="AD1241" i="104"/>
  <c r="AE1241" i="104"/>
  <c r="AF1241" i="104"/>
  <c r="C1242" i="104"/>
  <c r="D1242" i="104"/>
  <c r="E1242" i="104"/>
  <c r="F1242" i="104"/>
  <c r="G1242" i="104"/>
  <c r="H1242" i="104"/>
  <c r="I1242" i="104"/>
  <c r="J1242" i="104"/>
  <c r="K1242" i="104"/>
  <c r="L1242" i="104"/>
  <c r="M1242" i="104"/>
  <c r="N1242" i="104"/>
  <c r="O1242" i="104"/>
  <c r="P1242" i="104"/>
  <c r="Q1242" i="104"/>
  <c r="R1242" i="104"/>
  <c r="S1242" i="104"/>
  <c r="T1242" i="104"/>
  <c r="U1242" i="104"/>
  <c r="V1242" i="104"/>
  <c r="W1242" i="104"/>
  <c r="X1242" i="104"/>
  <c r="Y1242" i="104"/>
  <c r="Z1242" i="104"/>
  <c r="AA1242" i="104"/>
  <c r="AB1242" i="104"/>
  <c r="AC1242" i="104"/>
  <c r="AD1242" i="104"/>
  <c r="AE1242" i="104"/>
  <c r="AF1242" i="104"/>
  <c r="C1243" i="104"/>
  <c r="D1243" i="104"/>
  <c r="E1243" i="104"/>
  <c r="F1243" i="104"/>
  <c r="G1243" i="104"/>
  <c r="H1243" i="104"/>
  <c r="I1243" i="104"/>
  <c r="J1243" i="104"/>
  <c r="K1243" i="104"/>
  <c r="L1243" i="104"/>
  <c r="M1243" i="104"/>
  <c r="N1243" i="104"/>
  <c r="O1243" i="104"/>
  <c r="P1243" i="104"/>
  <c r="Q1243" i="104"/>
  <c r="R1243" i="104"/>
  <c r="S1243" i="104"/>
  <c r="T1243" i="104"/>
  <c r="U1243" i="104"/>
  <c r="V1243" i="104"/>
  <c r="W1243" i="104"/>
  <c r="X1243" i="104"/>
  <c r="Y1243" i="104"/>
  <c r="Z1243" i="104"/>
  <c r="AA1243" i="104"/>
  <c r="AB1243" i="104"/>
  <c r="AC1243" i="104"/>
  <c r="AD1243" i="104"/>
  <c r="AE1243" i="104"/>
  <c r="AF1243" i="104"/>
  <c r="C1244" i="104"/>
  <c r="D1244" i="104"/>
  <c r="E1244" i="104"/>
  <c r="F1244" i="104"/>
  <c r="G1244" i="104"/>
  <c r="H1244" i="104"/>
  <c r="I1244" i="104"/>
  <c r="J1244" i="104"/>
  <c r="K1244" i="104"/>
  <c r="L1244" i="104"/>
  <c r="M1244" i="104"/>
  <c r="N1244" i="104"/>
  <c r="O1244" i="104"/>
  <c r="P1244" i="104"/>
  <c r="Q1244" i="104"/>
  <c r="R1244" i="104"/>
  <c r="S1244" i="104"/>
  <c r="T1244" i="104"/>
  <c r="U1244" i="104"/>
  <c r="V1244" i="104"/>
  <c r="W1244" i="104"/>
  <c r="X1244" i="104"/>
  <c r="Y1244" i="104"/>
  <c r="Z1244" i="104"/>
  <c r="AA1244" i="104"/>
  <c r="AB1244" i="104"/>
  <c r="AC1244" i="104"/>
  <c r="AD1244" i="104"/>
  <c r="AE1244" i="104"/>
  <c r="AF1244" i="104"/>
  <c r="C1245" i="104"/>
  <c r="D1245" i="104"/>
  <c r="E1245" i="104"/>
  <c r="F1245" i="104"/>
  <c r="G1245" i="104"/>
  <c r="H1245" i="104"/>
  <c r="I1245" i="104"/>
  <c r="J1245" i="104"/>
  <c r="K1245" i="104"/>
  <c r="L1245" i="104"/>
  <c r="M1245" i="104"/>
  <c r="N1245" i="104"/>
  <c r="O1245" i="104"/>
  <c r="P1245" i="104"/>
  <c r="Q1245" i="104"/>
  <c r="R1245" i="104"/>
  <c r="S1245" i="104"/>
  <c r="T1245" i="104"/>
  <c r="U1245" i="104"/>
  <c r="V1245" i="104"/>
  <c r="W1245" i="104"/>
  <c r="X1245" i="104"/>
  <c r="Y1245" i="104"/>
  <c r="Z1245" i="104"/>
  <c r="AA1245" i="104"/>
  <c r="AB1245" i="104"/>
  <c r="AC1245" i="104"/>
  <c r="AD1245" i="104"/>
  <c r="AE1245" i="104"/>
  <c r="AF1245" i="104"/>
  <c r="C1246" i="104"/>
  <c r="D1246" i="104"/>
  <c r="E1246" i="104"/>
  <c r="F1246" i="104"/>
  <c r="G1246" i="104"/>
  <c r="H1246" i="104"/>
  <c r="I1246" i="104"/>
  <c r="J1246" i="104"/>
  <c r="K1246" i="104"/>
  <c r="L1246" i="104"/>
  <c r="M1246" i="104"/>
  <c r="N1246" i="104"/>
  <c r="O1246" i="104"/>
  <c r="P1246" i="104"/>
  <c r="Q1246" i="104"/>
  <c r="R1246" i="104"/>
  <c r="S1246" i="104"/>
  <c r="T1246" i="104"/>
  <c r="U1246" i="104"/>
  <c r="V1246" i="104"/>
  <c r="W1246" i="104"/>
  <c r="X1246" i="104"/>
  <c r="Y1246" i="104"/>
  <c r="Z1246" i="104"/>
  <c r="AA1246" i="104"/>
  <c r="AB1246" i="104"/>
  <c r="AC1246" i="104"/>
  <c r="AD1246" i="104"/>
  <c r="AE1246" i="104"/>
  <c r="AF1246" i="104"/>
  <c r="C1247" i="104"/>
  <c r="D1247" i="104"/>
  <c r="E1247" i="104"/>
  <c r="F1247" i="104"/>
  <c r="G1247" i="104"/>
  <c r="H1247" i="104"/>
  <c r="I1247" i="104"/>
  <c r="J1247" i="104"/>
  <c r="K1247" i="104"/>
  <c r="L1247" i="104"/>
  <c r="M1247" i="104"/>
  <c r="N1247" i="104"/>
  <c r="O1247" i="104"/>
  <c r="P1247" i="104"/>
  <c r="Q1247" i="104"/>
  <c r="R1247" i="104"/>
  <c r="S1247" i="104"/>
  <c r="T1247" i="104"/>
  <c r="U1247" i="104"/>
  <c r="V1247" i="104"/>
  <c r="W1247" i="104"/>
  <c r="X1247" i="104"/>
  <c r="Y1247" i="104"/>
  <c r="Z1247" i="104"/>
  <c r="AA1247" i="104"/>
  <c r="AB1247" i="104"/>
  <c r="AC1247" i="104"/>
  <c r="AD1247" i="104"/>
  <c r="AE1247" i="104"/>
  <c r="AF1247" i="104"/>
  <c r="C1248" i="104"/>
  <c r="D1248" i="104"/>
  <c r="E1248" i="104"/>
  <c r="F1248" i="104"/>
  <c r="G1248" i="104"/>
  <c r="H1248" i="104"/>
  <c r="I1248" i="104"/>
  <c r="J1248" i="104"/>
  <c r="K1248" i="104"/>
  <c r="L1248" i="104"/>
  <c r="M1248" i="104"/>
  <c r="N1248" i="104"/>
  <c r="O1248" i="104"/>
  <c r="P1248" i="104"/>
  <c r="Q1248" i="104"/>
  <c r="R1248" i="104"/>
  <c r="S1248" i="104"/>
  <c r="T1248" i="104"/>
  <c r="U1248" i="104"/>
  <c r="V1248" i="104"/>
  <c r="W1248" i="104"/>
  <c r="X1248" i="104"/>
  <c r="Y1248" i="104"/>
  <c r="Z1248" i="104"/>
  <c r="AA1248" i="104"/>
  <c r="AB1248" i="104"/>
  <c r="AC1248" i="104"/>
  <c r="AD1248" i="104"/>
  <c r="AE1248" i="104"/>
  <c r="AF1248" i="104"/>
  <c r="C1249" i="104"/>
  <c r="D1249" i="104"/>
  <c r="E1249" i="104"/>
  <c r="F1249" i="104"/>
  <c r="G1249" i="104"/>
  <c r="H1249" i="104"/>
  <c r="I1249" i="104"/>
  <c r="J1249" i="104"/>
  <c r="K1249" i="104"/>
  <c r="L1249" i="104"/>
  <c r="M1249" i="104"/>
  <c r="N1249" i="104"/>
  <c r="O1249" i="104"/>
  <c r="P1249" i="104"/>
  <c r="Q1249" i="104"/>
  <c r="R1249" i="104"/>
  <c r="S1249" i="104"/>
  <c r="T1249" i="104"/>
  <c r="U1249" i="104"/>
  <c r="V1249" i="104"/>
  <c r="W1249" i="104"/>
  <c r="X1249" i="104"/>
  <c r="Y1249" i="104"/>
  <c r="Z1249" i="104"/>
  <c r="AA1249" i="104"/>
  <c r="AB1249" i="104"/>
  <c r="AC1249" i="104"/>
  <c r="AD1249" i="104"/>
  <c r="AE1249" i="104"/>
  <c r="AF1249" i="104"/>
  <c r="C1250" i="104"/>
  <c r="D1250" i="104"/>
  <c r="E1250" i="104"/>
  <c r="F1250" i="104"/>
  <c r="G1250" i="104"/>
  <c r="H1250" i="104"/>
  <c r="I1250" i="104"/>
  <c r="J1250" i="104"/>
  <c r="K1250" i="104"/>
  <c r="L1250" i="104"/>
  <c r="M1250" i="104"/>
  <c r="N1250" i="104"/>
  <c r="O1250" i="104"/>
  <c r="P1250" i="104"/>
  <c r="Q1250" i="104"/>
  <c r="R1250" i="104"/>
  <c r="S1250" i="104"/>
  <c r="T1250" i="104"/>
  <c r="U1250" i="104"/>
  <c r="V1250" i="104"/>
  <c r="W1250" i="104"/>
  <c r="X1250" i="104"/>
  <c r="Y1250" i="104"/>
  <c r="Z1250" i="104"/>
  <c r="AA1250" i="104"/>
  <c r="AB1250" i="104"/>
  <c r="AC1250" i="104"/>
  <c r="AD1250" i="104"/>
  <c r="AE1250" i="104"/>
  <c r="AF1250" i="104"/>
  <c r="C1251" i="104"/>
  <c r="D1251" i="104"/>
  <c r="E1251" i="104"/>
  <c r="F1251" i="104"/>
  <c r="G1251" i="104"/>
  <c r="H1251" i="104"/>
  <c r="I1251" i="104"/>
  <c r="J1251" i="104"/>
  <c r="K1251" i="104"/>
  <c r="L1251" i="104"/>
  <c r="M1251" i="104"/>
  <c r="N1251" i="104"/>
  <c r="O1251" i="104"/>
  <c r="P1251" i="104"/>
  <c r="Q1251" i="104"/>
  <c r="R1251" i="104"/>
  <c r="S1251" i="104"/>
  <c r="T1251" i="104"/>
  <c r="U1251" i="104"/>
  <c r="V1251" i="104"/>
  <c r="W1251" i="104"/>
  <c r="X1251" i="104"/>
  <c r="Y1251" i="104"/>
  <c r="Z1251" i="104"/>
  <c r="AA1251" i="104"/>
  <c r="AB1251" i="104"/>
  <c r="AC1251" i="104"/>
  <c r="AD1251" i="104"/>
  <c r="AE1251" i="104"/>
  <c r="AF1251" i="104"/>
  <c r="C1252" i="104"/>
  <c r="D1252" i="104"/>
  <c r="E1252" i="104"/>
  <c r="F1252" i="104"/>
  <c r="G1252" i="104"/>
  <c r="H1252" i="104"/>
  <c r="I1252" i="104"/>
  <c r="J1252" i="104"/>
  <c r="K1252" i="104"/>
  <c r="L1252" i="104"/>
  <c r="M1252" i="104"/>
  <c r="N1252" i="104"/>
  <c r="O1252" i="104"/>
  <c r="P1252" i="104"/>
  <c r="Q1252" i="104"/>
  <c r="R1252" i="104"/>
  <c r="S1252" i="104"/>
  <c r="T1252" i="104"/>
  <c r="U1252" i="104"/>
  <c r="V1252" i="104"/>
  <c r="W1252" i="104"/>
  <c r="X1252" i="104"/>
  <c r="Y1252" i="104"/>
  <c r="Z1252" i="104"/>
  <c r="AA1252" i="104"/>
  <c r="AB1252" i="104"/>
  <c r="AC1252" i="104"/>
  <c r="AD1252" i="104"/>
  <c r="AE1252" i="104"/>
  <c r="AF1252" i="104"/>
  <c r="C1253" i="104"/>
  <c r="D1253" i="104"/>
  <c r="E1253" i="104"/>
  <c r="F1253" i="104"/>
  <c r="G1253" i="104"/>
  <c r="H1253" i="104"/>
  <c r="I1253" i="104"/>
  <c r="J1253" i="104"/>
  <c r="K1253" i="104"/>
  <c r="L1253" i="104"/>
  <c r="M1253" i="104"/>
  <c r="N1253" i="104"/>
  <c r="O1253" i="104"/>
  <c r="P1253" i="104"/>
  <c r="Q1253" i="104"/>
  <c r="R1253" i="104"/>
  <c r="S1253" i="104"/>
  <c r="T1253" i="104"/>
  <c r="U1253" i="104"/>
  <c r="V1253" i="104"/>
  <c r="W1253" i="104"/>
  <c r="X1253" i="104"/>
  <c r="Y1253" i="104"/>
  <c r="Z1253" i="104"/>
  <c r="AA1253" i="104"/>
  <c r="AB1253" i="104"/>
  <c r="AC1253" i="104"/>
  <c r="AD1253" i="104"/>
  <c r="AE1253" i="104"/>
  <c r="AF1253" i="104"/>
  <c r="C1254" i="104"/>
  <c r="D1254" i="104"/>
  <c r="E1254" i="104"/>
  <c r="F1254" i="104"/>
  <c r="G1254" i="104"/>
  <c r="H1254" i="104"/>
  <c r="I1254" i="104"/>
  <c r="J1254" i="104"/>
  <c r="K1254" i="104"/>
  <c r="L1254" i="104"/>
  <c r="M1254" i="104"/>
  <c r="N1254" i="104"/>
  <c r="O1254" i="104"/>
  <c r="P1254" i="104"/>
  <c r="Q1254" i="104"/>
  <c r="R1254" i="104"/>
  <c r="S1254" i="104"/>
  <c r="T1254" i="104"/>
  <c r="U1254" i="104"/>
  <c r="V1254" i="104"/>
  <c r="W1254" i="104"/>
  <c r="X1254" i="104"/>
  <c r="Y1254" i="104"/>
  <c r="Z1254" i="104"/>
  <c r="AA1254" i="104"/>
  <c r="AB1254" i="104"/>
  <c r="AC1254" i="104"/>
  <c r="AD1254" i="104"/>
  <c r="AE1254" i="104"/>
  <c r="AF1254" i="104"/>
  <c r="C1255" i="104"/>
  <c r="D1255" i="104"/>
  <c r="E1255" i="104"/>
  <c r="F1255" i="104"/>
  <c r="G1255" i="104"/>
  <c r="H1255" i="104"/>
  <c r="I1255" i="104"/>
  <c r="J1255" i="104"/>
  <c r="K1255" i="104"/>
  <c r="L1255" i="104"/>
  <c r="M1255" i="104"/>
  <c r="N1255" i="104"/>
  <c r="O1255" i="104"/>
  <c r="P1255" i="104"/>
  <c r="Q1255" i="104"/>
  <c r="R1255" i="104"/>
  <c r="S1255" i="104"/>
  <c r="T1255" i="104"/>
  <c r="U1255" i="104"/>
  <c r="V1255" i="104"/>
  <c r="W1255" i="104"/>
  <c r="X1255" i="104"/>
  <c r="Y1255" i="104"/>
  <c r="Z1255" i="104"/>
  <c r="AA1255" i="104"/>
  <c r="AB1255" i="104"/>
  <c r="AC1255" i="104"/>
  <c r="AD1255" i="104"/>
  <c r="AE1255" i="104"/>
  <c r="AF1255" i="104"/>
  <c r="C1256" i="104"/>
  <c r="D1256" i="104"/>
  <c r="E1256" i="104"/>
  <c r="F1256" i="104"/>
  <c r="G1256" i="104"/>
  <c r="H1256" i="104"/>
  <c r="I1256" i="104"/>
  <c r="J1256" i="104"/>
  <c r="K1256" i="104"/>
  <c r="L1256" i="104"/>
  <c r="M1256" i="104"/>
  <c r="N1256" i="104"/>
  <c r="O1256" i="104"/>
  <c r="P1256" i="104"/>
  <c r="Q1256" i="104"/>
  <c r="R1256" i="104"/>
  <c r="S1256" i="104"/>
  <c r="T1256" i="104"/>
  <c r="U1256" i="104"/>
  <c r="V1256" i="104"/>
  <c r="W1256" i="104"/>
  <c r="X1256" i="104"/>
  <c r="Y1256" i="104"/>
  <c r="Z1256" i="104"/>
  <c r="AA1256" i="104"/>
  <c r="AB1256" i="104"/>
  <c r="AC1256" i="104"/>
  <c r="AD1256" i="104"/>
  <c r="AE1256" i="104"/>
  <c r="AF1256" i="104"/>
  <c r="C1257" i="104"/>
  <c r="D1257" i="104"/>
  <c r="E1257" i="104"/>
  <c r="F1257" i="104"/>
  <c r="G1257" i="104"/>
  <c r="H1257" i="104"/>
  <c r="I1257" i="104"/>
  <c r="J1257" i="104"/>
  <c r="K1257" i="104"/>
  <c r="L1257" i="104"/>
  <c r="M1257" i="104"/>
  <c r="N1257" i="104"/>
  <c r="O1257" i="104"/>
  <c r="P1257" i="104"/>
  <c r="Q1257" i="104"/>
  <c r="R1257" i="104"/>
  <c r="S1257" i="104"/>
  <c r="T1257" i="104"/>
  <c r="U1257" i="104"/>
  <c r="V1257" i="104"/>
  <c r="W1257" i="104"/>
  <c r="X1257" i="104"/>
  <c r="Y1257" i="104"/>
  <c r="Z1257" i="104"/>
  <c r="AA1257" i="104"/>
  <c r="AB1257" i="104"/>
  <c r="AC1257" i="104"/>
  <c r="AD1257" i="104"/>
  <c r="AE1257" i="104"/>
  <c r="AF1257" i="104"/>
  <c r="C1258" i="104"/>
  <c r="D1258" i="104"/>
  <c r="E1258" i="104"/>
  <c r="F1258" i="104"/>
  <c r="G1258" i="104"/>
  <c r="H1258" i="104"/>
  <c r="I1258" i="104"/>
  <c r="J1258" i="104"/>
  <c r="K1258" i="104"/>
  <c r="L1258" i="104"/>
  <c r="M1258" i="104"/>
  <c r="N1258" i="104"/>
  <c r="O1258" i="104"/>
  <c r="P1258" i="104"/>
  <c r="Q1258" i="104"/>
  <c r="R1258" i="104"/>
  <c r="S1258" i="104"/>
  <c r="T1258" i="104"/>
  <c r="U1258" i="104"/>
  <c r="V1258" i="104"/>
  <c r="W1258" i="104"/>
  <c r="X1258" i="104"/>
  <c r="Y1258" i="104"/>
  <c r="Z1258" i="104"/>
  <c r="AA1258" i="104"/>
  <c r="AB1258" i="104"/>
  <c r="AC1258" i="104"/>
  <c r="AD1258" i="104"/>
  <c r="AE1258" i="104"/>
  <c r="AF1258" i="104"/>
  <c r="C1259" i="104"/>
  <c r="D1259" i="104"/>
  <c r="E1259" i="104"/>
  <c r="F1259" i="104"/>
  <c r="G1259" i="104"/>
  <c r="H1259" i="104"/>
  <c r="I1259" i="104"/>
  <c r="J1259" i="104"/>
  <c r="K1259" i="104"/>
  <c r="L1259" i="104"/>
  <c r="M1259" i="104"/>
  <c r="N1259" i="104"/>
  <c r="O1259" i="104"/>
  <c r="P1259" i="104"/>
  <c r="Q1259" i="104"/>
  <c r="R1259" i="104"/>
  <c r="S1259" i="104"/>
  <c r="T1259" i="104"/>
  <c r="U1259" i="104"/>
  <c r="V1259" i="104"/>
  <c r="W1259" i="104"/>
  <c r="X1259" i="104"/>
  <c r="Y1259" i="104"/>
  <c r="Z1259" i="104"/>
  <c r="AA1259" i="104"/>
  <c r="AB1259" i="104"/>
  <c r="AC1259" i="104"/>
  <c r="AD1259" i="104"/>
  <c r="AE1259" i="104"/>
  <c r="AF1259" i="104"/>
  <c r="C1260" i="104"/>
  <c r="D1260" i="104"/>
  <c r="E1260" i="104"/>
  <c r="F1260" i="104"/>
  <c r="G1260" i="104"/>
  <c r="H1260" i="104"/>
  <c r="I1260" i="104"/>
  <c r="J1260" i="104"/>
  <c r="K1260" i="104"/>
  <c r="L1260" i="104"/>
  <c r="M1260" i="104"/>
  <c r="N1260" i="104"/>
  <c r="O1260" i="104"/>
  <c r="P1260" i="104"/>
  <c r="Q1260" i="104"/>
  <c r="R1260" i="104"/>
  <c r="S1260" i="104"/>
  <c r="T1260" i="104"/>
  <c r="U1260" i="104"/>
  <c r="V1260" i="104"/>
  <c r="W1260" i="104"/>
  <c r="X1260" i="104"/>
  <c r="Y1260" i="104"/>
  <c r="Z1260" i="104"/>
  <c r="AA1260" i="104"/>
  <c r="AB1260" i="104"/>
  <c r="AC1260" i="104"/>
  <c r="AD1260" i="104"/>
  <c r="AE1260" i="104"/>
  <c r="AF1260" i="104"/>
  <c r="C1261" i="104"/>
  <c r="D1261" i="104"/>
  <c r="E1261" i="104"/>
  <c r="F1261" i="104"/>
  <c r="G1261" i="104"/>
  <c r="H1261" i="104"/>
  <c r="I1261" i="104"/>
  <c r="J1261" i="104"/>
  <c r="K1261" i="104"/>
  <c r="L1261" i="104"/>
  <c r="M1261" i="104"/>
  <c r="N1261" i="104"/>
  <c r="O1261" i="104"/>
  <c r="P1261" i="104"/>
  <c r="Q1261" i="104"/>
  <c r="R1261" i="104"/>
  <c r="S1261" i="104"/>
  <c r="T1261" i="104"/>
  <c r="U1261" i="104"/>
  <c r="V1261" i="104"/>
  <c r="W1261" i="104"/>
  <c r="X1261" i="104"/>
  <c r="Y1261" i="104"/>
  <c r="Z1261" i="104"/>
  <c r="AA1261" i="104"/>
  <c r="AB1261" i="104"/>
  <c r="AC1261" i="104"/>
  <c r="AD1261" i="104"/>
  <c r="AE1261" i="104"/>
  <c r="AF1261" i="104"/>
  <c r="C1262" i="104"/>
  <c r="D1262" i="104"/>
  <c r="E1262" i="104"/>
  <c r="F1262" i="104"/>
  <c r="G1262" i="104"/>
  <c r="H1262" i="104"/>
  <c r="I1262" i="104"/>
  <c r="J1262" i="104"/>
  <c r="K1262" i="104"/>
  <c r="L1262" i="104"/>
  <c r="M1262" i="104"/>
  <c r="N1262" i="104"/>
  <c r="O1262" i="104"/>
  <c r="P1262" i="104"/>
  <c r="Q1262" i="104"/>
  <c r="R1262" i="104"/>
  <c r="S1262" i="104"/>
  <c r="T1262" i="104"/>
  <c r="U1262" i="104"/>
  <c r="V1262" i="104"/>
  <c r="W1262" i="104"/>
  <c r="X1262" i="104"/>
  <c r="Y1262" i="104"/>
  <c r="Z1262" i="104"/>
  <c r="AA1262" i="104"/>
  <c r="AB1262" i="104"/>
  <c r="AC1262" i="104"/>
  <c r="AD1262" i="104"/>
  <c r="AE1262" i="104"/>
  <c r="AF1262" i="104"/>
  <c r="C1263" i="104"/>
  <c r="D1263" i="104"/>
  <c r="E1263" i="104"/>
  <c r="F1263" i="104"/>
  <c r="G1263" i="104"/>
  <c r="H1263" i="104"/>
  <c r="I1263" i="104"/>
  <c r="J1263" i="104"/>
  <c r="K1263" i="104"/>
  <c r="L1263" i="104"/>
  <c r="M1263" i="104"/>
  <c r="N1263" i="104"/>
  <c r="O1263" i="104"/>
  <c r="P1263" i="104"/>
  <c r="Q1263" i="104"/>
  <c r="R1263" i="104"/>
  <c r="S1263" i="104"/>
  <c r="T1263" i="104"/>
  <c r="U1263" i="104"/>
  <c r="V1263" i="104"/>
  <c r="W1263" i="104"/>
  <c r="X1263" i="104"/>
  <c r="Y1263" i="104"/>
  <c r="Z1263" i="104"/>
  <c r="AA1263" i="104"/>
  <c r="AB1263" i="104"/>
  <c r="AC1263" i="104"/>
  <c r="AD1263" i="104"/>
  <c r="AE1263" i="104"/>
  <c r="AF1263" i="104"/>
  <c r="C1264" i="104"/>
  <c r="D1264" i="104"/>
  <c r="E1264" i="104"/>
  <c r="F1264" i="104"/>
  <c r="G1264" i="104"/>
  <c r="H1264" i="104"/>
  <c r="I1264" i="104"/>
  <c r="J1264" i="104"/>
  <c r="K1264" i="104"/>
  <c r="L1264" i="104"/>
  <c r="M1264" i="104"/>
  <c r="N1264" i="104"/>
  <c r="O1264" i="104"/>
  <c r="P1264" i="104"/>
  <c r="Q1264" i="104"/>
  <c r="R1264" i="104"/>
  <c r="S1264" i="104"/>
  <c r="T1264" i="104"/>
  <c r="U1264" i="104"/>
  <c r="V1264" i="104"/>
  <c r="W1264" i="104"/>
  <c r="X1264" i="104"/>
  <c r="Y1264" i="104"/>
  <c r="Z1264" i="104"/>
  <c r="AA1264" i="104"/>
  <c r="AB1264" i="104"/>
  <c r="AC1264" i="104"/>
  <c r="AD1264" i="104"/>
  <c r="AE1264" i="104"/>
  <c r="AF1264" i="104"/>
  <c r="C1265" i="104"/>
  <c r="D1265" i="104"/>
  <c r="E1265" i="104"/>
  <c r="F1265" i="104"/>
  <c r="G1265" i="104"/>
  <c r="H1265" i="104"/>
  <c r="I1265" i="104"/>
  <c r="J1265" i="104"/>
  <c r="K1265" i="104"/>
  <c r="L1265" i="104"/>
  <c r="M1265" i="104"/>
  <c r="N1265" i="104"/>
  <c r="O1265" i="104"/>
  <c r="P1265" i="104"/>
  <c r="Q1265" i="104"/>
  <c r="R1265" i="104"/>
  <c r="S1265" i="104"/>
  <c r="T1265" i="104"/>
  <c r="U1265" i="104"/>
  <c r="V1265" i="104"/>
  <c r="W1265" i="104"/>
  <c r="X1265" i="104"/>
  <c r="Y1265" i="104"/>
  <c r="Z1265" i="104"/>
  <c r="AA1265" i="104"/>
  <c r="AB1265" i="104"/>
  <c r="AC1265" i="104"/>
  <c r="AD1265" i="104"/>
  <c r="AE1265" i="104"/>
  <c r="AF1265" i="104"/>
  <c r="C1266" i="104"/>
  <c r="D1266" i="104"/>
  <c r="E1266" i="104"/>
  <c r="F1266" i="104"/>
  <c r="G1266" i="104"/>
  <c r="H1266" i="104"/>
  <c r="I1266" i="104"/>
  <c r="J1266" i="104"/>
  <c r="K1266" i="104"/>
  <c r="L1266" i="104"/>
  <c r="M1266" i="104"/>
  <c r="N1266" i="104"/>
  <c r="O1266" i="104"/>
  <c r="P1266" i="104"/>
  <c r="Q1266" i="104"/>
  <c r="R1266" i="104"/>
  <c r="S1266" i="104"/>
  <c r="T1266" i="104"/>
  <c r="U1266" i="104"/>
  <c r="V1266" i="104"/>
  <c r="W1266" i="104"/>
  <c r="X1266" i="104"/>
  <c r="Y1266" i="104"/>
  <c r="Z1266" i="104"/>
  <c r="AA1266" i="104"/>
  <c r="AB1266" i="104"/>
  <c r="AC1266" i="104"/>
  <c r="AD1266" i="104"/>
  <c r="AE1266" i="104"/>
  <c r="AF1266" i="104"/>
  <c r="C1267" i="104"/>
  <c r="D1267" i="104"/>
  <c r="E1267" i="104"/>
  <c r="F1267" i="104"/>
  <c r="G1267" i="104"/>
  <c r="H1267" i="104"/>
  <c r="I1267" i="104"/>
  <c r="J1267" i="104"/>
  <c r="K1267" i="104"/>
  <c r="L1267" i="104"/>
  <c r="M1267" i="104"/>
  <c r="N1267" i="104"/>
  <c r="O1267" i="104"/>
  <c r="P1267" i="104"/>
  <c r="Q1267" i="104"/>
  <c r="R1267" i="104"/>
  <c r="S1267" i="104"/>
  <c r="T1267" i="104"/>
  <c r="U1267" i="104"/>
  <c r="V1267" i="104"/>
  <c r="W1267" i="104"/>
  <c r="X1267" i="104"/>
  <c r="Y1267" i="104"/>
  <c r="Z1267" i="104"/>
  <c r="AA1267" i="104"/>
  <c r="AB1267" i="104"/>
  <c r="AC1267" i="104"/>
  <c r="AD1267" i="104"/>
  <c r="AE1267" i="104"/>
  <c r="AF1267" i="104"/>
  <c r="C1268" i="104"/>
  <c r="D1268" i="104"/>
  <c r="E1268" i="104"/>
  <c r="F1268" i="104"/>
  <c r="G1268" i="104"/>
  <c r="H1268" i="104"/>
  <c r="I1268" i="104"/>
  <c r="J1268" i="104"/>
  <c r="K1268" i="104"/>
  <c r="L1268" i="104"/>
  <c r="M1268" i="104"/>
  <c r="N1268" i="104"/>
  <c r="O1268" i="104"/>
  <c r="P1268" i="104"/>
  <c r="Q1268" i="104"/>
  <c r="R1268" i="104"/>
  <c r="S1268" i="104"/>
  <c r="T1268" i="104"/>
  <c r="U1268" i="104"/>
  <c r="V1268" i="104"/>
  <c r="W1268" i="104"/>
  <c r="X1268" i="104"/>
  <c r="Y1268" i="104"/>
  <c r="Z1268" i="104"/>
  <c r="AA1268" i="104"/>
  <c r="AB1268" i="104"/>
  <c r="AC1268" i="104"/>
  <c r="AD1268" i="104"/>
  <c r="AE1268" i="104"/>
  <c r="AF1268" i="104"/>
  <c r="C1269" i="104"/>
  <c r="D1269" i="104"/>
  <c r="E1269" i="104"/>
  <c r="F1269" i="104"/>
  <c r="G1269" i="104"/>
  <c r="H1269" i="104"/>
  <c r="I1269" i="104"/>
  <c r="J1269" i="104"/>
  <c r="K1269" i="104"/>
  <c r="L1269" i="104"/>
  <c r="M1269" i="104"/>
  <c r="N1269" i="104"/>
  <c r="O1269" i="104"/>
  <c r="P1269" i="104"/>
  <c r="Q1269" i="104"/>
  <c r="R1269" i="104"/>
  <c r="S1269" i="104"/>
  <c r="T1269" i="104"/>
  <c r="U1269" i="104"/>
  <c r="V1269" i="104"/>
  <c r="W1269" i="104"/>
  <c r="X1269" i="104"/>
  <c r="Y1269" i="104"/>
  <c r="Z1269" i="104"/>
  <c r="AA1269" i="104"/>
  <c r="AB1269" i="104"/>
  <c r="AC1269" i="104"/>
  <c r="AD1269" i="104"/>
  <c r="AE1269" i="104"/>
  <c r="AF1269" i="104"/>
  <c r="C1270" i="104"/>
  <c r="D1270" i="104"/>
  <c r="E1270" i="104"/>
  <c r="F1270" i="104"/>
  <c r="G1270" i="104"/>
  <c r="H1270" i="104"/>
  <c r="I1270" i="104"/>
  <c r="J1270" i="104"/>
  <c r="K1270" i="104"/>
  <c r="L1270" i="104"/>
  <c r="M1270" i="104"/>
  <c r="N1270" i="104"/>
  <c r="O1270" i="104"/>
  <c r="P1270" i="104"/>
  <c r="Q1270" i="104"/>
  <c r="R1270" i="104"/>
  <c r="S1270" i="104"/>
  <c r="T1270" i="104"/>
  <c r="U1270" i="104"/>
  <c r="V1270" i="104"/>
  <c r="W1270" i="104"/>
  <c r="X1270" i="104"/>
  <c r="Y1270" i="104"/>
  <c r="Z1270" i="104"/>
  <c r="AA1270" i="104"/>
  <c r="AB1270" i="104"/>
  <c r="AC1270" i="104"/>
  <c r="AD1270" i="104"/>
  <c r="AE1270" i="104"/>
  <c r="AF1270" i="104"/>
  <c r="C1271" i="104"/>
  <c r="D1271" i="104"/>
  <c r="E1271" i="104"/>
  <c r="F1271" i="104"/>
  <c r="G1271" i="104"/>
  <c r="H1271" i="104"/>
  <c r="I1271" i="104"/>
  <c r="J1271" i="104"/>
  <c r="K1271" i="104"/>
  <c r="L1271" i="104"/>
  <c r="M1271" i="104"/>
  <c r="N1271" i="104"/>
  <c r="O1271" i="104"/>
  <c r="P1271" i="104"/>
  <c r="Q1271" i="104"/>
  <c r="R1271" i="104"/>
  <c r="S1271" i="104"/>
  <c r="T1271" i="104"/>
  <c r="U1271" i="104"/>
  <c r="V1271" i="104"/>
  <c r="W1271" i="104"/>
  <c r="X1271" i="104"/>
  <c r="Y1271" i="104"/>
  <c r="Z1271" i="104"/>
  <c r="AA1271" i="104"/>
  <c r="AB1271" i="104"/>
  <c r="AC1271" i="104"/>
  <c r="AD1271" i="104"/>
  <c r="AE1271" i="104"/>
  <c r="AF1271" i="104"/>
  <c r="C1272" i="104"/>
  <c r="D1272" i="104"/>
  <c r="E1272" i="104"/>
  <c r="F1272" i="104"/>
  <c r="G1272" i="104"/>
  <c r="H1272" i="104"/>
  <c r="I1272" i="104"/>
  <c r="J1272" i="104"/>
  <c r="K1272" i="104"/>
  <c r="L1272" i="104"/>
  <c r="M1272" i="104"/>
  <c r="N1272" i="104"/>
  <c r="O1272" i="104"/>
  <c r="P1272" i="104"/>
  <c r="Q1272" i="104"/>
  <c r="R1272" i="104"/>
  <c r="S1272" i="104"/>
  <c r="T1272" i="104"/>
  <c r="U1272" i="104"/>
  <c r="V1272" i="104"/>
  <c r="W1272" i="104"/>
  <c r="X1272" i="104"/>
  <c r="Y1272" i="104"/>
  <c r="Z1272" i="104"/>
  <c r="AA1272" i="104"/>
  <c r="AB1272" i="104"/>
  <c r="AC1272" i="104"/>
  <c r="AD1272" i="104"/>
  <c r="AE1272" i="104"/>
  <c r="AF1272" i="104"/>
  <c r="C1273" i="104"/>
  <c r="D1273" i="104"/>
  <c r="E1273" i="104"/>
  <c r="F1273" i="104"/>
  <c r="G1273" i="104"/>
  <c r="H1273" i="104"/>
  <c r="I1273" i="104"/>
  <c r="J1273" i="104"/>
  <c r="K1273" i="104"/>
  <c r="L1273" i="104"/>
  <c r="M1273" i="104"/>
  <c r="N1273" i="104"/>
  <c r="O1273" i="104"/>
  <c r="P1273" i="104"/>
  <c r="Q1273" i="104"/>
  <c r="R1273" i="104"/>
  <c r="S1273" i="104"/>
  <c r="T1273" i="104"/>
  <c r="U1273" i="104"/>
  <c r="V1273" i="104"/>
  <c r="W1273" i="104"/>
  <c r="X1273" i="104"/>
  <c r="Y1273" i="104"/>
  <c r="Z1273" i="104"/>
  <c r="AA1273" i="104"/>
  <c r="AB1273" i="104"/>
  <c r="AC1273" i="104"/>
  <c r="AD1273" i="104"/>
  <c r="AE1273" i="104"/>
  <c r="AF1273" i="104"/>
  <c r="C1274" i="104"/>
  <c r="D1274" i="104"/>
  <c r="E1274" i="104"/>
  <c r="F1274" i="104"/>
  <c r="G1274" i="104"/>
  <c r="H1274" i="104"/>
  <c r="I1274" i="104"/>
  <c r="J1274" i="104"/>
  <c r="K1274" i="104"/>
  <c r="L1274" i="104"/>
  <c r="M1274" i="104"/>
  <c r="N1274" i="104"/>
  <c r="O1274" i="104"/>
  <c r="P1274" i="104"/>
  <c r="Q1274" i="104"/>
  <c r="R1274" i="104"/>
  <c r="S1274" i="104"/>
  <c r="T1274" i="104"/>
  <c r="U1274" i="104"/>
  <c r="V1274" i="104"/>
  <c r="W1274" i="104"/>
  <c r="X1274" i="104"/>
  <c r="Y1274" i="104"/>
  <c r="Z1274" i="104"/>
  <c r="AA1274" i="104"/>
  <c r="AB1274" i="104"/>
  <c r="AC1274" i="104"/>
  <c r="AD1274" i="104"/>
  <c r="AE1274" i="104"/>
  <c r="AF1274" i="104"/>
  <c r="C1275" i="104"/>
  <c r="D1275" i="104"/>
  <c r="E1275" i="104"/>
  <c r="F1275" i="104"/>
  <c r="G1275" i="104"/>
  <c r="H1275" i="104"/>
  <c r="I1275" i="104"/>
  <c r="J1275" i="104"/>
  <c r="K1275" i="104"/>
  <c r="L1275" i="104"/>
  <c r="M1275" i="104"/>
  <c r="N1275" i="104"/>
  <c r="O1275" i="104"/>
  <c r="P1275" i="104"/>
  <c r="Q1275" i="104"/>
  <c r="R1275" i="104"/>
  <c r="S1275" i="104"/>
  <c r="T1275" i="104"/>
  <c r="U1275" i="104"/>
  <c r="V1275" i="104"/>
  <c r="W1275" i="104"/>
  <c r="X1275" i="104"/>
  <c r="Y1275" i="104"/>
  <c r="Z1275" i="104"/>
  <c r="AA1275" i="104"/>
  <c r="AB1275" i="104"/>
  <c r="AC1275" i="104"/>
  <c r="AD1275" i="104"/>
  <c r="AE1275" i="104"/>
  <c r="AF1275" i="104"/>
  <c r="C1276" i="104"/>
  <c r="D1276" i="104"/>
  <c r="E1276" i="104"/>
  <c r="F1276" i="104"/>
  <c r="G1276" i="104"/>
  <c r="H1276" i="104"/>
  <c r="I1276" i="104"/>
  <c r="J1276" i="104"/>
  <c r="K1276" i="104"/>
  <c r="L1276" i="104"/>
  <c r="M1276" i="104"/>
  <c r="N1276" i="104"/>
  <c r="O1276" i="104"/>
  <c r="P1276" i="104"/>
  <c r="Q1276" i="104"/>
  <c r="R1276" i="104"/>
  <c r="S1276" i="104"/>
  <c r="T1276" i="104"/>
  <c r="U1276" i="104"/>
  <c r="V1276" i="104"/>
  <c r="W1276" i="104"/>
  <c r="X1276" i="104"/>
  <c r="Y1276" i="104"/>
  <c r="Z1276" i="104"/>
  <c r="AA1276" i="104"/>
  <c r="AB1276" i="104"/>
  <c r="AC1276" i="104"/>
  <c r="AD1276" i="104"/>
  <c r="AE1276" i="104"/>
  <c r="AF1276" i="104"/>
  <c r="C1277" i="104"/>
  <c r="D1277" i="104"/>
  <c r="E1277" i="104"/>
  <c r="F1277" i="104"/>
  <c r="G1277" i="104"/>
  <c r="H1277" i="104"/>
  <c r="I1277" i="104"/>
  <c r="J1277" i="104"/>
  <c r="K1277" i="104"/>
  <c r="L1277" i="104"/>
  <c r="M1277" i="104"/>
  <c r="N1277" i="104"/>
  <c r="O1277" i="104"/>
  <c r="P1277" i="104"/>
  <c r="Q1277" i="104"/>
  <c r="R1277" i="104"/>
  <c r="S1277" i="104"/>
  <c r="T1277" i="104"/>
  <c r="U1277" i="104"/>
  <c r="V1277" i="104"/>
  <c r="W1277" i="104"/>
  <c r="X1277" i="104"/>
  <c r="Y1277" i="104"/>
  <c r="Z1277" i="104"/>
  <c r="AA1277" i="104"/>
  <c r="AB1277" i="104"/>
  <c r="AC1277" i="104"/>
  <c r="AD1277" i="104"/>
  <c r="AE1277" i="104"/>
  <c r="AF1277" i="104"/>
  <c r="C1278" i="104"/>
  <c r="D1278" i="104"/>
  <c r="E1278" i="104"/>
  <c r="F1278" i="104"/>
  <c r="G1278" i="104"/>
  <c r="H1278" i="104"/>
  <c r="I1278" i="104"/>
  <c r="J1278" i="104"/>
  <c r="K1278" i="104"/>
  <c r="L1278" i="104"/>
  <c r="M1278" i="104"/>
  <c r="N1278" i="104"/>
  <c r="O1278" i="104"/>
  <c r="P1278" i="104"/>
  <c r="Q1278" i="104"/>
  <c r="R1278" i="104"/>
  <c r="S1278" i="104"/>
  <c r="T1278" i="104"/>
  <c r="U1278" i="104"/>
  <c r="V1278" i="104"/>
  <c r="W1278" i="104"/>
  <c r="X1278" i="104"/>
  <c r="Y1278" i="104"/>
  <c r="Z1278" i="104"/>
  <c r="AA1278" i="104"/>
  <c r="AB1278" i="104"/>
  <c r="AC1278" i="104"/>
  <c r="AD1278" i="104"/>
  <c r="AE1278" i="104"/>
  <c r="AF1278" i="104"/>
  <c r="C1279" i="104"/>
  <c r="D1279" i="104"/>
  <c r="E1279" i="104"/>
  <c r="F1279" i="104"/>
  <c r="G1279" i="104"/>
  <c r="H1279" i="104"/>
  <c r="I1279" i="104"/>
  <c r="J1279" i="104"/>
  <c r="K1279" i="104"/>
  <c r="L1279" i="104"/>
  <c r="M1279" i="104"/>
  <c r="N1279" i="104"/>
  <c r="O1279" i="104"/>
  <c r="P1279" i="104"/>
  <c r="Q1279" i="104"/>
  <c r="R1279" i="104"/>
  <c r="S1279" i="104"/>
  <c r="T1279" i="104"/>
  <c r="U1279" i="104"/>
  <c r="V1279" i="104"/>
  <c r="W1279" i="104"/>
  <c r="X1279" i="104"/>
  <c r="Y1279" i="104"/>
  <c r="Z1279" i="104"/>
  <c r="AA1279" i="104"/>
  <c r="AB1279" i="104"/>
  <c r="AC1279" i="104"/>
  <c r="AD1279" i="104"/>
  <c r="AE1279" i="104"/>
  <c r="AF1279" i="104"/>
  <c r="C1280" i="104"/>
  <c r="D1280" i="104"/>
  <c r="E1280" i="104"/>
  <c r="F1280" i="104"/>
  <c r="G1280" i="104"/>
  <c r="H1280" i="104"/>
  <c r="I1280" i="104"/>
  <c r="J1280" i="104"/>
  <c r="K1280" i="104"/>
  <c r="L1280" i="104"/>
  <c r="M1280" i="104"/>
  <c r="N1280" i="104"/>
  <c r="O1280" i="104"/>
  <c r="P1280" i="104"/>
  <c r="Q1280" i="104"/>
  <c r="R1280" i="104"/>
  <c r="S1280" i="104"/>
  <c r="T1280" i="104"/>
  <c r="U1280" i="104"/>
  <c r="V1280" i="104"/>
  <c r="W1280" i="104"/>
  <c r="X1280" i="104"/>
  <c r="Y1280" i="104"/>
  <c r="Z1280" i="104"/>
  <c r="AA1280" i="104"/>
  <c r="AB1280" i="104"/>
  <c r="AC1280" i="104"/>
  <c r="AD1280" i="104"/>
  <c r="AE1280" i="104"/>
  <c r="AF1280" i="104"/>
  <c r="C1281" i="104"/>
  <c r="D1281" i="104"/>
  <c r="E1281" i="104"/>
  <c r="F1281" i="104"/>
  <c r="G1281" i="104"/>
  <c r="H1281" i="104"/>
  <c r="I1281" i="104"/>
  <c r="J1281" i="104"/>
  <c r="K1281" i="104"/>
  <c r="L1281" i="104"/>
  <c r="M1281" i="104"/>
  <c r="N1281" i="104"/>
  <c r="O1281" i="104"/>
  <c r="P1281" i="104"/>
  <c r="Q1281" i="104"/>
  <c r="R1281" i="104"/>
  <c r="S1281" i="104"/>
  <c r="T1281" i="104"/>
  <c r="U1281" i="104"/>
  <c r="V1281" i="104"/>
  <c r="W1281" i="104"/>
  <c r="X1281" i="104"/>
  <c r="Y1281" i="104"/>
  <c r="Z1281" i="104"/>
  <c r="AA1281" i="104"/>
  <c r="AB1281" i="104"/>
  <c r="AC1281" i="104"/>
  <c r="AD1281" i="104"/>
  <c r="AE1281" i="104"/>
  <c r="AF1281" i="104"/>
  <c r="C1282" i="104"/>
  <c r="D1282" i="104"/>
  <c r="E1282" i="104"/>
  <c r="F1282" i="104"/>
  <c r="G1282" i="104"/>
  <c r="H1282" i="104"/>
  <c r="I1282" i="104"/>
  <c r="J1282" i="104"/>
  <c r="K1282" i="104"/>
  <c r="L1282" i="104"/>
  <c r="M1282" i="104"/>
  <c r="N1282" i="104"/>
  <c r="O1282" i="104"/>
  <c r="P1282" i="104"/>
  <c r="Q1282" i="104"/>
  <c r="R1282" i="104"/>
  <c r="S1282" i="104"/>
  <c r="T1282" i="104"/>
  <c r="U1282" i="104"/>
  <c r="V1282" i="104"/>
  <c r="W1282" i="104"/>
  <c r="X1282" i="104"/>
  <c r="Y1282" i="104"/>
  <c r="Z1282" i="104"/>
  <c r="AA1282" i="104"/>
  <c r="AB1282" i="104"/>
  <c r="AC1282" i="104"/>
  <c r="AD1282" i="104"/>
  <c r="AE1282" i="104"/>
  <c r="AF1282" i="104"/>
  <c r="C1283" i="104"/>
  <c r="D1283" i="104"/>
  <c r="E1283" i="104"/>
  <c r="F1283" i="104"/>
  <c r="G1283" i="104"/>
  <c r="H1283" i="104"/>
  <c r="I1283" i="104"/>
  <c r="J1283" i="104"/>
  <c r="K1283" i="104"/>
  <c r="L1283" i="104"/>
  <c r="M1283" i="104"/>
  <c r="N1283" i="104"/>
  <c r="O1283" i="104"/>
  <c r="P1283" i="104"/>
  <c r="Q1283" i="104"/>
  <c r="R1283" i="104"/>
  <c r="S1283" i="104"/>
  <c r="T1283" i="104"/>
  <c r="U1283" i="104"/>
  <c r="V1283" i="104"/>
  <c r="W1283" i="104"/>
  <c r="X1283" i="104"/>
  <c r="Y1283" i="104"/>
  <c r="Z1283" i="104"/>
  <c r="AA1283" i="104"/>
  <c r="AB1283" i="104"/>
  <c r="AC1283" i="104"/>
  <c r="AD1283" i="104"/>
  <c r="AE1283" i="104"/>
  <c r="AF1283" i="104"/>
  <c r="C1284" i="104"/>
  <c r="D1284" i="104"/>
  <c r="E1284" i="104"/>
  <c r="F1284" i="104"/>
  <c r="G1284" i="104"/>
  <c r="H1284" i="104"/>
  <c r="I1284" i="104"/>
  <c r="J1284" i="104"/>
  <c r="K1284" i="104"/>
  <c r="L1284" i="104"/>
  <c r="M1284" i="104"/>
  <c r="N1284" i="104"/>
  <c r="O1284" i="104"/>
  <c r="P1284" i="104"/>
  <c r="Q1284" i="104"/>
  <c r="R1284" i="104"/>
  <c r="S1284" i="104"/>
  <c r="T1284" i="104"/>
  <c r="U1284" i="104"/>
  <c r="V1284" i="104"/>
  <c r="W1284" i="104"/>
  <c r="X1284" i="104"/>
  <c r="Y1284" i="104"/>
  <c r="Z1284" i="104"/>
  <c r="AA1284" i="104"/>
  <c r="AB1284" i="104"/>
  <c r="AC1284" i="104"/>
  <c r="AD1284" i="104"/>
  <c r="AE1284" i="104"/>
  <c r="AF1284" i="104"/>
  <c r="C1285" i="104"/>
  <c r="D1285" i="104"/>
  <c r="E1285" i="104"/>
  <c r="F1285" i="104"/>
  <c r="G1285" i="104"/>
  <c r="H1285" i="104"/>
  <c r="I1285" i="104"/>
  <c r="J1285" i="104"/>
  <c r="K1285" i="104"/>
  <c r="L1285" i="104"/>
  <c r="M1285" i="104"/>
  <c r="N1285" i="104"/>
  <c r="O1285" i="104"/>
  <c r="P1285" i="104"/>
  <c r="Q1285" i="104"/>
  <c r="R1285" i="104"/>
  <c r="S1285" i="104"/>
  <c r="T1285" i="104"/>
  <c r="U1285" i="104"/>
  <c r="V1285" i="104"/>
  <c r="W1285" i="104"/>
  <c r="X1285" i="104"/>
  <c r="Y1285" i="104"/>
  <c r="Z1285" i="104"/>
  <c r="AA1285" i="104"/>
  <c r="AB1285" i="104"/>
  <c r="AC1285" i="104"/>
  <c r="AD1285" i="104"/>
  <c r="AE1285" i="104"/>
  <c r="AF1285" i="104"/>
  <c r="C1286" i="104"/>
  <c r="D1286" i="104"/>
  <c r="E1286" i="104"/>
  <c r="F1286" i="104"/>
  <c r="G1286" i="104"/>
  <c r="H1286" i="104"/>
  <c r="I1286" i="104"/>
  <c r="J1286" i="104"/>
  <c r="K1286" i="104"/>
  <c r="L1286" i="104"/>
  <c r="M1286" i="104"/>
  <c r="N1286" i="104"/>
  <c r="O1286" i="104"/>
  <c r="P1286" i="104"/>
  <c r="Q1286" i="104"/>
  <c r="R1286" i="104"/>
  <c r="S1286" i="104"/>
  <c r="T1286" i="104"/>
  <c r="U1286" i="104"/>
  <c r="V1286" i="104"/>
  <c r="W1286" i="104"/>
  <c r="X1286" i="104"/>
  <c r="Y1286" i="104"/>
  <c r="Z1286" i="104"/>
  <c r="AA1286" i="104"/>
  <c r="AB1286" i="104"/>
  <c r="AC1286" i="104"/>
  <c r="AD1286" i="104"/>
  <c r="AE1286" i="104"/>
  <c r="AF1286" i="104"/>
  <c r="C1287" i="104"/>
  <c r="D1287" i="104"/>
  <c r="E1287" i="104"/>
  <c r="F1287" i="104"/>
  <c r="G1287" i="104"/>
  <c r="H1287" i="104"/>
  <c r="I1287" i="104"/>
  <c r="J1287" i="104"/>
  <c r="K1287" i="104"/>
  <c r="L1287" i="104"/>
  <c r="M1287" i="104"/>
  <c r="N1287" i="104"/>
  <c r="O1287" i="104"/>
  <c r="P1287" i="104"/>
  <c r="Q1287" i="104"/>
  <c r="R1287" i="104"/>
  <c r="S1287" i="104"/>
  <c r="T1287" i="104"/>
  <c r="U1287" i="104"/>
  <c r="V1287" i="104"/>
  <c r="W1287" i="104"/>
  <c r="X1287" i="104"/>
  <c r="Y1287" i="104"/>
  <c r="Z1287" i="104"/>
  <c r="AA1287" i="104"/>
  <c r="AB1287" i="104"/>
  <c r="AC1287" i="104"/>
  <c r="AD1287" i="104"/>
  <c r="AE1287" i="104"/>
  <c r="AF1287" i="104"/>
  <c r="C1288" i="104"/>
  <c r="D1288" i="104"/>
  <c r="E1288" i="104"/>
  <c r="F1288" i="104"/>
  <c r="G1288" i="104"/>
  <c r="H1288" i="104"/>
  <c r="I1288" i="104"/>
  <c r="J1288" i="104"/>
  <c r="K1288" i="104"/>
  <c r="L1288" i="104"/>
  <c r="M1288" i="104"/>
  <c r="N1288" i="104"/>
  <c r="O1288" i="104"/>
  <c r="P1288" i="104"/>
  <c r="Q1288" i="104"/>
  <c r="R1288" i="104"/>
  <c r="S1288" i="104"/>
  <c r="T1288" i="104"/>
  <c r="U1288" i="104"/>
  <c r="V1288" i="104"/>
  <c r="W1288" i="104"/>
  <c r="X1288" i="104"/>
  <c r="Y1288" i="104"/>
  <c r="Z1288" i="104"/>
  <c r="AA1288" i="104"/>
  <c r="AB1288" i="104"/>
  <c r="AC1288" i="104"/>
  <c r="AD1288" i="104"/>
  <c r="AE1288" i="104"/>
  <c r="AF1288" i="104"/>
  <c r="C1289" i="104"/>
  <c r="D1289" i="104"/>
  <c r="E1289" i="104"/>
  <c r="F1289" i="104"/>
  <c r="G1289" i="104"/>
  <c r="H1289" i="104"/>
  <c r="I1289" i="104"/>
  <c r="J1289" i="104"/>
  <c r="K1289" i="104"/>
  <c r="L1289" i="104"/>
  <c r="M1289" i="104"/>
  <c r="N1289" i="104"/>
  <c r="O1289" i="104"/>
  <c r="P1289" i="104"/>
  <c r="Q1289" i="104"/>
  <c r="R1289" i="104"/>
  <c r="S1289" i="104"/>
  <c r="T1289" i="104"/>
  <c r="U1289" i="104"/>
  <c r="V1289" i="104"/>
  <c r="W1289" i="104"/>
  <c r="X1289" i="104"/>
  <c r="Y1289" i="104"/>
  <c r="Z1289" i="104"/>
  <c r="AA1289" i="104"/>
  <c r="AB1289" i="104"/>
  <c r="AC1289" i="104"/>
  <c r="AD1289" i="104"/>
  <c r="AE1289" i="104"/>
  <c r="AF1289" i="104"/>
  <c r="C1290" i="104"/>
  <c r="D1290" i="104"/>
  <c r="E1290" i="104"/>
  <c r="F1290" i="104"/>
  <c r="G1290" i="104"/>
  <c r="H1290" i="104"/>
  <c r="I1290" i="104"/>
  <c r="J1290" i="104"/>
  <c r="K1290" i="104"/>
  <c r="L1290" i="104"/>
  <c r="M1290" i="104"/>
  <c r="N1290" i="104"/>
  <c r="O1290" i="104"/>
  <c r="P1290" i="104"/>
  <c r="Q1290" i="104"/>
  <c r="R1290" i="104"/>
  <c r="S1290" i="104"/>
  <c r="T1290" i="104"/>
  <c r="U1290" i="104"/>
  <c r="V1290" i="104"/>
  <c r="W1290" i="104"/>
  <c r="X1290" i="104"/>
  <c r="Y1290" i="104"/>
  <c r="Z1290" i="104"/>
  <c r="AA1290" i="104"/>
  <c r="AB1290" i="104"/>
  <c r="AC1290" i="104"/>
  <c r="AD1290" i="104"/>
  <c r="AE1290" i="104"/>
  <c r="AF1290" i="104"/>
  <c r="C1291" i="104"/>
  <c r="D1291" i="104"/>
  <c r="E1291" i="104"/>
  <c r="F1291" i="104"/>
  <c r="G1291" i="104"/>
  <c r="H1291" i="104"/>
  <c r="I1291" i="104"/>
  <c r="J1291" i="104"/>
  <c r="K1291" i="104"/>
  <c r="L1291" i="104"/>
  <c r="M1291" i="104"/>
  <c r="N1291" i="104"/>
  <c r="O1291" i="104"/>
  <c r="P1291" i="104"/>
  <c r="Q1291" i="104"/>
  <c r="R1291" i="104"/>
  <c r="S1291" i="104"/>
  <c r="T1291" i="104"/>
  <c r="U1291" i="104"/>
  <c r="V1291" i="104"/>
  <c r="W1291" i="104"/>
  <c r="X1291" i="104"/>
  <c r="Y1291" i="104"/>
  <c r="Z1291" i="104"/>
  <c r="AA1291" i="104"/>
  <c r="AB1291" i="104"/>
  <c r="AC1291" i="104"/>
  <c r="AD1291" i="104"/>
  <c r="AE1291" i="104"/>
  <c r="AF1291" i="104"/>
  <c r="C1292" i="104"/>
  <c r="D1292" i="104"/>
  <c r="E1292" i="104"/>
  <c r="F1292" i="104"/>
  <c r="G1292" i="104"/>
  <c r="H1292" i="104"/>
  <c r="I1292" i="104"/>
  <c r="J1292" i="104"/>
  <c r="K1292" i="104"/>
  <c r="L1292" i="104"/>
  <c r="M1292" i="104"/>
  <c r="N1292" i="104"/>
  <c r="O1292" i="104"/>
  <c r="P1292" i="104"/>
  <c r="Q1292" i="104"/>
  <c r="R1292" i="104"/>
  <c r="S1292" i="104"/>
  <c r="T1292" i="104"/>
  <c r="U1292" i="104"/>
  <c r="V1292" i="104"/>
  <c r="W1292" i="104"/>
  <c r="X1292" i="104"/>
  <c r="Y1292" i="104"/>
  <c r="Z1292" i="104"/>
  <c r="AA1292" i="104"/>
  <c r="AB1292" i="104"/>
  <c r="AC1292" i="104"/>
  <c r="AD1292" i="104"/>
  <c r="AE1292" i="104"/>
  <c r="AF1292" i="104"/>
  <c r="C1293" i="104"/>
  <c r="D1293" i="104"/>
  <c r="E1293" i="104"/>
  <c r="F1293" i="104"/>
  <c r="G1293" i="104"/>
  <c r="H1293" i="104"/>
  <c r="I1293" i="104"/>
  <c r="J1293" i="104"/>
  <c r="K1293" i="104"/>
  <c r="L1293" i="104"/>
  <c r="M1293" i="104"/>
  <c r="N1293" i="104"/>
  <c r="O1293" i="104"/>
  <c r="P1293" i="104"/>
  <c r="Q1293" i="104"/>
  <c r="R1293" i="104"/>
  <c r="S1293" i="104"/>
  <c r="T1293" i="104"/>
  <c r="U1293" i="104"/>
  <c r="V1293" i="104"/>
  <c r="W1293" i="104"/>
  <c r="X1293" i="104"/>
  <c r="Y1293" i="104"/>
  <c r="Z1293" i="104"/>
  <c r="AA1293" i="104"/>
  <c r="AB1293" i="104"/>
  <c r="AC1293" i="104"/>
  <c r="AD1293" i="104"/>
  <c r="AE1293" i="104"/>
  <c r="AF1293" i="104"/>
  <c r="C1294" i="104"/>
  <c r="D1294" i="104"/>
  <c r="E1294" i="104"/>
  <c r="F1294" i="104"/>
  <c r="G1294" i="104"/>
  <c r="H1294" i="104"/>
  <c r="I1294" i="104"/>
  <c r="J1294" i="104"/>
  <c r="K1294" i="104"/>
  <c r="L1294" i="104"/>
  <c r="M1294" i="104"/>
  <c r="N1294" i="104"/>
  <c r="O1294" i="104"/>
  <c r="P1294" i="104"/>
  <c r="Q1294" i="104"/>
  <c r="R1294" i="104"/>
  <c r="S1294" i="104"/>
  <c r="T1294" i="104"/>
  <c r="U1294" i="104"/>
  <c r="V1294" i="104"/>
  <c r="W1294" i="104"/>
  <c r="X1294" i="104"/>
  <c r="Y1294" i="104"/>
  <c r="Z1294" i="104"/>
  <c r="AA1294" i="104"/>
  <c r="AB1294" i="104"/>
  <c r="AC1294" i="104"/>
  <c r="AD1294" i="104"/>
  <c r="AE1294" i="104"/>
  <c r="AF1294" i="104"/>
  <c r="C1295" i="104"/>
  <c r="D1295" i="104"/>
  <c r="E1295" i="104"/>
  <c r="F1295" i="104"/>
  <c r="G1295" i="104"/>
  <c r="H1295" i="104"/>
  <c r="I1295" i="104"/>
  <c r="J1295" i="104"/>
  <c r="K1295" i="104"/>
  <c r="L1295" i="104"/>
  <c r="M1295" i="104"/>
  <c r="N1295" i="104"/>
  <c r="O1295" i="104"/>
  <c r="P1295" i="104"/>
  <c r="Q1295" i="104"/>
  <c r="R1295" i="104"/>
  <c r="S1295" i="104"/>
  <c r="T1295" i="104"/>
  <c r="U1295" i="104"/>
  <c r="V1295" i="104"/>
  <c r="W1295" i="104"/>
  <c r="X1295" i="104"/>
  <c r="Y1295" i="104"/>
  <c r="Z1295" i="104"/>
  <c r="AA1295" i="104"/>
  <c r="AB1295" i="104"/>
  <c r="AC1295" i="104"/>
  <c r="AD1295" i="104"/>
  <c r="AE1295" i="104"/>
  <c r="AF1295" i="104"/>
  <c r="C1296" i="104"/>
  <c r="D1296" i="104"/>
  <c r="E1296" i="104"/>
  <c r="F1296" i="104"/>
  <c r="G1296" i="104"/>
  <c r="H1296" i="104"/>
  <c r="I1296" i="104"/>
  <c r="J1296" i="104"/>
  <c r="K1296" i="104"/>
  <c r="L1296" i="104"/>
  <c r="M1296" i="104"/>
  <c r="N1296" i="104"/>
  <c r="O1296" i="104"/>
  <c r="P1296" i="104"/>
  <c r="Q1296" i="104"/>
  <c r="R1296" i="104"/>
  <c r="S1296" i="104"/>
  <c r="T1296" i="104"/>
  <c r="U1296" i="104"/>
  <c r="V1296" i="104"/>
  <c r="W1296" i="104"/>
  <c r="X1296" i="104"/>
  <c r="Y1296" i="104"/>
  <c r="Z1296" i="104"/>
  <c r="AA1296" i="104"/>
  <c r="AB1296" i="104"/>
  <c r="AC1296" i="104"/>
  <c r="AD1296" i="104"/>
  <c r="AE1296" i="104"/>
  <c r="AF1296" i="104"/>
  <c r="C1297" i="104"/>
  <c r="D1297" i="104"/>
  <c r="E1297" i="104"/>
  <c r="F1297" i="104"/>
  <c r="G1297" i="104"/>
  <c r="H1297" i="104"/>
  <c r="I1297" i="104"/>
  <c r="J1297" i="104"/>
  <c r="K1297" i="104"/>
  <c r="L1297" i="104"/>
  <c r="M1297" i="104"/>
  <c r="N1297" i="104"/>
  <c r="O1297" i="104"/>
  <c r="P1297" i="104"/>
  <c r="Q1297" i="104"/>
  <c r="R1297" i="104"/>
  <c r="S1297" i="104"/>
  <c r="T1297" i="104"/>
  <c r="U1297" i="104"/>
  <c r="V1297" i="104"/>
  <c r="W1297" i="104"/>
  <c r="X1297" i="104"/>
  <c r="Y1297" i="104"/>
  <c r="Z1297" i="104"/>
  <c r="AA1297" i="104"/>
  <c r="AB1297" i="104"/>
  <c r="AC1297" i="104"/>
  <c r="AD1297" i="104"/>
  <c r="AE1297" i="104"/>
  <c r="AF1297" i="104"/>
  <c r="C1298" i="104"/>
  <c r="D1298" i="104"/>
  <c r="E1298" i="104"/>
  <c r="F1298" i="104"/>
  <c r="G1298" i="104"/>
  <c r="H1298" i="104"/>
  <c r="I1298" i="104"/>
  <c r="J1298" i="104"/>
  <c r="K1298" i="104"/>
  <c r="L1298" i="104"/>
  <c r="M1298" i="104"/>
  <c r="N1298" i="104"/>
  <c r="O1298" i="104"/>
  <c r="P1298" i="104"/>
  <c r="Q1298" i="104"/>
  <c r="R1298" i="104"/>
  <c r="S1298" i="104"/>
  <c r="T1298" i="104"/>
  <c r="U1298" i="104"/>
  <c r="V1298" i="104"/>
  <c r="W1298" i="104"/>
  <c r="X1298" i="104"/>
  <c r="Y1298" i="104"/>
  <c r="Z1298" i="104"/>
  <c r="AA1298" i="104"/>
  <c r="AB1298" i="104"/>
  <c r="AC1298" i="104"/>
  <c r="AD1298" i="104"/>
  <c r="AE1298" i="104"/>
  <c r="AF1298" i="104"/>
  <c r="C1299" i="104"/>
  <c r="D1299" i="104"/>
  <c r="E1299" i="104"/>
  <c r="F1299" i="104"/>
  <c r="G1299" i="104"/>
  <c r="H1299" i="104"/>
  <c r="I1299" i="104"/>
  <c r="J1299" i="104"/>
  <c r="K1299" i="104"/>
  <c r="L1299" i="104"/>
  <c r="M1299" i="104"/>
  <c r="N1299" i="104"/>
  <c r="O1299" i="104"/>
  <c r="P1299" i="104"/>
  <c r="Q1299" i="104"/>
  <c r="R1299" i="104"/>
  <c r="S1299" i="104"/>
  <c r="T1299" i="104"/>
  <c r="U1299" i="104"/>
  <c r="V1299" i="104"/>
  <c r="W1299" i="104"/>
  <c r="X1299" i="104"/>
  <c r="Y1299" i="104"/>
  <c r="Z1299" i="104"/>
  <c r="AA1299" i="104"/>
  <c r="AB1299" i="104"/>
  <c r="AC1299" i="104"/>
  <c r="AD1299" i="104"/>
  <c r="AE1299" i="104"/>
  <c r="AF1299" i="104"/>
  <c r="C1300" i="104"/>
  <c r="D1300" i="104"/>
  <c r="E1300" i="104"/>
  <c r="F1300" i="104"/>
  <c r="G1300" i="104"/>
  <c r="H1300" i="104"/>
  <c r="I1300" i="104"/>
  <c r="J1300" i="104"/>
  <c r="K1300" i="104"/>
  <c r="L1300" i="104"/>
  <c r="M1300" i="104"/>
  <c r="N1300" i="104"/>
  <c r="O1300" i="104"/>
  <c r="P1300" i="104"/>
  <c r="Q1300" i="104"/>
  <c r="R1300" i="104"/>
  <c r="S1300" i="104"/>
  <c r="T1300" i="104"/>
  <c r="U1300" i="104"/>
  <c r="V1300" i="104"/>
  <c r="W1300" i="104"/>
  <c r="X1300" i="104"/>
  <c r="Y1300" i="104"/>
  <c r="Z1300" i="104"/>
  <c r="AA1300" i="104"/>
  <c r="AB1300" i="104"/>
  <c r="AC1300" i="104"/>
  <c r="AD1300" i="104"/>
  <c r="AE1300" i="104"/>
  <c r="AF1300" i="104"/>
  <c r="C1301" i="104"/>
  <c r="D1301" i="104"/>
  <c r="E1301" i="104"/>
  <c r="F1301" i="104"/>
  <c r="G1301" i="104"/>
  <c r="H1301" i="104"/>
  <c r="I1301" i="104"/>
  <c r="J1301" i="104"/>
  <c r="K1301" i="104"/>
  <c r="L1301" i="104"/>
  <c r="M1301" i="104"/>
  <c r="N1301" i="104"/>
  <c r="O1301" i="104"/>
  <c r="P1301" i="104"/>
  <c r="Q1301" i="104"/>
  <c r="R1301" i="104"/>
  <c r="S1301" i="104"/>
  <c r="T1301" i="104"/>
  <c r="U1301" i="104"/>
  <c r="V1301" i="104"/>
  <c r="W1301" i="104"/>
  <c r="X1301" i="104"/>
  <c r="Y1301" i="104"/>
  <c r="Z1301" i="104"/>
  <c r="AA1301" i="104"/>
  <c r="AB1301" i="104"/>
  <c r="AC1301" i="104"/>
  <c r="AD1301" i="104"/>
  <c r="AE1301" i="104"/>
  <c r="AF1301" i="104"/>
  <c r="C1302" i="104"/>
  <c r="D1302" i="104"/>
  <c r="E1302" i="104"/>
  <c r="F1302" i="104"/>
  <c r="G1302" i="104"/>
  <c r="H1302" i="104"/>
  <c r="I1302" i="104"/>
  <c r="J1302" i="104"/>
  <c r="K1302" i="104"/>
  <c r="L1302" i="104"/>
  <c r="M1302" i="104"/>
  <c r="N1302" i="104"/>
  <c r="O1302" i="104"/>
  <c r="P1302" i="104"/>
  <c r="Q1302" i="104"/>
  <c r="R1302" i="104"/>
  <c r="S1302" i="104"/>
  <c r="T1302" i="104"/>
  <c r="U1302" i="104"/>
  <c r="V1302" i="104"/>
  <c r="W1302" i="104"/>
  <c r="X1302" i="104"/>
  <c r="Y1302" i="104"/>
  <c r="Z1302" i="104"/>
  <c r="AA1302" i="104"/>
  <c r="AB1302" i="104"/>
  <c r="AC1302" i="104"/>
  <c r="AD1302" i="104"/>
  <c r="AE1302" i="104"/>
  <c r="AF1302" i="104"/>
  <c r="C1303" i="104"/>
  <c r="D1303" i="104"/>
  <c r="E1303" i="104"/>
  <c r="F1303" i="104"/>
  <c r="G1303" i="104"/>
  <c r="H1303" i="104"/>
  <c r="I1303" i="104"/>
  <c r="J1303" i="104"/>
  <c r="K1303" i="104"/>
  <c r="L1303" i="104"/>
  <c r="M1303" i="104"/>
  <c r="N1303" i="104"/>
  <c r="O1303" i="104"/>
  <c r="P1303" i="104"/>
  <c r="Q1303" i="104"/>
  <c r="R1303" i="104"/>
  <c r="S1303" i="104"/>
  <c r="T1303" i="104"/>
  <c r="U1303" i="104"/>
  <c r="V1303" i="104"/>
  <c r="W1303" i="104"/>
  <c r="X1303" i="104"/>
  <c r="Y1303" i="104"/>
  <c r="Z1303" i="104"/>
  <c r="AA1303" i="104"/>
  <c r="AB1303" i="104"/>
  <c r="AC1303" i="104"/>
  <c r="AD1303" i="104"/>
  <c r="AE1303" i="104"/>
  <c r="AF1303" i="104"/>
  <c r="C1304" i="104"/>
  <c r="D1304" i="104"/>
  <c r="E1304" i="104"/>
  <c r="F1304" i="104"/>
  <c r="G1304" i="104"/>
  <c r="H1304" i="104"/>
  <c r="I1304" i="104"/>
  <c r="J1304" i="104"/>
  <c r="K1304" i="104"/>
  <c r="L1304" i="104"/>
  <c r="M1304" i="104"/>
  <c r="N1304" i="104"/>
  <c r="O1304" i="104"/>
  <c r="P1304" i="104"/>
  <c r="Q1304" i="104"/>
  <c r="R1304" i="104"/>
  <c r="S1304" i="104"/>
  <c r="T1304" i="104"/>
  <c r="U1304" i="104"/>
  <c r="V1304" i="104"/>
  <c r="W1304" i="104"/>
  <c r="X1304" i="104"/>
  <c r="Y1304" i="104"/>
  <c r="Z1304" i="104"/>
  <c r="AA1304" i="104"/>
  <c r="AB1304" i="104"/>
  <c r="AC1304" i="104"/>
  <c r="AD1304" i="104"/>
  <c r="AE1304" i="104"/>
  <c r="AF1304" i="104"/>
  <c r="C1305" i="104"/>
  <c r="D1305" i="104"/>
  <c r="E1305" i="104"/>
  <c r="F1305" i="104"/>
  <c r="G1305" i="104"/>
  <c r="H1305" i="104"/>
  <c r="I1305" i="104"/>
  <c r="J1305" i="104"/>
  <c r="K1305" i="104"/>
  <c r="L1305" i="104"/>
  <c r="M1305" i="104"/>
  <c r="N1305" i="104"/>
  <c r="O1305" i="104"/>
  <c r="P1305" i="104"/>
  <c r="Q1305" i="104"/>
  <c r="R1305" i="104"/>
  <c r="S1305" i="104"/>
  <c r="T1305" i="104"/>
  <c r="U1305" i="104"/>
  <c r="V1305" i="104"/>
  <c r="W1305" i="104"/>
  <c r="X1305" i="104"/>
  <c r="Y1305" i="104"/>
  <c r="Z1305" i="104"/>
  <c r="AA1305" i="104"/>
  <c r="AB1305" i="104"/>
  <c r="AC1305" i="104"/>
  <c r="AD1305" i="104"/>
  <c r="AE1305" i="104"/>
  <c r="AF1305" i="104"/>
  <c r="C1306" i="104"/>
  <c r="D1306" i="104"/>
  <c r="E1306" i="104"/>
  <c r="F1306" i="104"/>
  <c r="G1306" i="104"/>
  <c r="H1306" i="104"/>
  <c r="I1306" i="104"/>
  <c r="J1306" i="104"/>
  <c r="K1306" i="104"/>
  <c r="L1306" i="104"/>
  <c r="M1306" i="104"/>
  <c r="N1306" i="104"/>
  <c r="O1306" i="104"/>
  <c r="P1306" i="104"/>
  <c r="Q1306" i="104"/>
  <c r="R1306" i="104"/>
  <c r="S1306" i="104"/>
  <c r="T1306" i="104"/>
  <c r="U1306" i="104"/>
  <c r="V1306" i="104"/>
  <c r="W1306" i="104"/>
  <c r="X1306" i="104"/>
  <c r="Y1306" i="104"/>
  <c r="Z1306" i="104"/>
  <c r="AA1306" i="104"/>
  <c r="AB1306" i="104"/>
  <c r="AC1306" i="104"/>
  <c r="AD1306" i="104"/>
  <c r="AE1306" i="104"/>
  <c r="AF1306" i="104"/>
  <c r="C1307" i="104"/>
  <c r="D1307" i="104"/>
  <c r="E1307" i="104"/>
  <c r="F1307" i="104"/>
  <c r="G1307" i="104"/>
  <c r="H1307" i="104"/>
  <c r="I1307" i="104"/>
  <c r="J1307" i="104"/>
  <c r="K1307" i="104"/>
  <c r="L1307" i="104"/>
  <c r="M1307" i="104"/>
  <c r="N1307" i="104"/>
  <c r="O1307" i="104"/>
  <c r="P1307" i="104"/>
  <c r="Q1307" i="104"/>
  <c r="R1307" i="104"/>
  <c r="S1307" i="104"/>
  <c r="T1307" i="104"/>
  <c r="U1307" i="104"/>
  <c r="V1307" i="104"/>
  <c r="W1307" i="104"/>
  <c r="X1307" i="104"/>
  <c r="Y1307" i="104"/>
  <c r="Z1307" i="104"/>
  <c r="AA1307" i="104"/>
  <c r="AB1307" i="104"/>
  <c r="AC1307" i="104"/>
  <c r="AD1307" i="104"/>
  <c r="AE1307" i="104"/>
  <c r="AF1307" i="104"/>
  <c r="C1308" i="104"/>
  <c r="D1308" i="104"/>
  <c r="E1308" i="104"/>
  <c r="F1308" i="104"/>
  <c r="G1308" i="104"/>
  <c r="H1308" i="104"/>
  <c r="I1308" i="104"/>
  <c r="J1308" i="104"/>
  <c r="K1308" i="104"/>
  <c r="L1308" i="104"/>
  <c r="M1308" i="104"/>
  <c r="N1308" i="104"/>
  <c r="O1308" i="104"/>
  <c r="P1308" i="104"/>
  <c r="Q1308" i="104"/>
  <c r="R1308" i="104"/>
  <c r="S1308" i="104"/>
  <c r="T1308" i="104"/>
  <c r="U1308" i="104"/>
  <c r="V1308" i="104"/>
  <c r="W1308" i="104"/>
  <c r="X1308" i="104"/>
  <c r="Y1308" i="104"/>
  <c r="Z1308" i="104"/>
  <c r="AA1308" i="104"/>
  <c r="AB1308" i="104"/>
  <c r="AC1308" i="104"/>
  <c r="AD1308" i="104"/>
  <c r="AE1308" i="104"/>
  <c r="AF1308" i="104"/>
  <c r="C1309" i="104"/>
  <c r="D1309" i="104"/>
  <c r="E1309" i="104"/>
  <c r="F1309" i="104"/>
  <c r="G1309" i="104"/>
  <c r="H1309" i="104"/>
  <c r="I1309" i="104"/>
  <c r="J1309" i="104"/>
  <c r="K1309" i="104"/>
  <c r="L1309" i="104"/>
  <c r="M1309" i="104"/>
  <c r="N1309" i="104"/>
  <c r="O1309" i="104"/>
  <c r="P1309" i="104"/>
  <c r="Q1309" i="104"/>
  <c r="R1309" i="104"/>
  <c r="S1309" i="104"/>
  <c r="T1309" i="104"/>
  <c r="U1309" i="104"/>
  <c r="V1309" i="104"/>
  <c r="W1309" i="104"/>
  <c r="X1309" i="104"/>
  <c r="Y1309" i="104"/>
  <c r="Z1309" i="104"/>
  <c r="AA1309" i="104"/>
  <c r="AB1309" i="104"/>
  <c r="AC1309" i="104"/>
  <c r="AD1309" i="104"/>
  <c r="AE1309" i="104"/>
  <c r="AF1309" i="104"/>
  <c r="C1310" i="104"/>
  <c r="D1310" i="104"/>
  <c r="E1310" i="104"/>
  <c r="F1310" i="104"/>
  <c r="G1310" i="104"/>
  <c r="H1310" i="104"/>
  <c r="I1310" i="104"/>
  <c r="J1310" i="104"/>
  <c r="K1310" i="104"/>
  <c r="L1310" i="104"/>
  <c r="M1310" i="104"/>
  <c r="N1310" i="104"/>
  <c r="O1310" i="104"/>
  <c r="P1310" i="104"/>
  <c r="Q1310" i="104"/>
  <c r="R1310" i="104"/>
  <c r="S1310" i="104"/>
  <c r="T1310" i="104"/>
  <c r="U1310" i="104"/>
  <c r="V1310" i="104"/>
  <c r="W1310" i="104"/>
  <c r="X1310" i="104"/>
  <c r="Y1310" i="104"/>
  <c r="Z1310" i="104"/>
  <c r="AA1310" i="104"/>
  <c r="AB1310" i="104"/>
  <c r="AC1310" i="104"/>
  <c r="AD1310" i="104"/>
  <c r="AE1310" i="104"/>
  <c r="AF1310" i="104"/>
  <c r="C1311" i="104"/>
  <c r="D1311" i="104"/>
  <c r="E1311" i="104"/>
  <c r="F1311" i="104"/>
  <c r="G1311" i="104"/>
  <c r="H1311" i="104"/>
  <c r="I1311" i="104"/>
  <c r="J1311" i="104"/>
  <c r="K1311" i="104"/>
  <c r="L1311" i="104"/>
  <c r="M1311" i="104"/>
  <c r="N1311" i="104"/>
  <c r="O1311" i="104"/>
  <c r="P1311" i="104"/>
  <c r="Q1311" i="104"/>
  <c r="R1311" i="104"/>
  <c r="S1311" i="104"/>
  <c r="T1311" i="104"/>
  <c r="U1311" i="104"/>
  <c r="V1311" i="104"/>
  <c r="W1311" i="104"/>
  <c r="X1311" i="104"/>
  <c r="Y1311" i="104"/>
  <c r="Z1311" i="104"/>
  <c r="AA1311" i="104"/>
  <c r="AB1311" i="104"/>
  <c r="AC1311" i="104"/>
  <c r="AD1311" i="104"/>
  <c r="AE1311" i="104"/>
  <c r="AF1311" i="104"/>
  <c r="C1312" i="104"/>
  <c r="D1312" i="104"/>
  <c r="E1312" i="104"/>
  <c r="F1312" i="104"/>
  <c r="G1312" i="104"/>
  <c r="H1312" i="104"/>
  <c r="I1312" i="104"/>
  <c r="J1312" i="104"/>
  <c r="K1312" i="104"/>
  <c r="L1312" i="104"/>
  <c r="M1312" i="104"/>
  <c r="N1312" i="104"/>
  <c r="O1312" i="104"/>
  <c r="P1312" i="104"/>
  <c r="Q1312" i="104"/>
  <c r="R1312" i="104"/>
  <c r="S1312" i="104"/>
  <c r="T1312" i="104"/>
  <c r="U1312" i="104"/>
  <c r="V1312" i="104"/>
  <c r="W1312" i="104"/>
  <c r="X1312" i="104"/>
  <c r="Y1312" i="104"/>
  <c r="Z1312" i="104"/>
  <c r="AA1312" i="104"/>
  <c r="AB1312" i="104"/>
  <c r="AC1312" i="104"/>
  <c r="AD1312" i="104"/>
  <c r="AE1312" i="104"/>
  <c r="AF1312" i="104"/>
  <c r="C1313" i="104"/>
  <c r="D1313" i="104"/>
  <c r="E1313" i="104"/>
  <c r="F1313" i="104"/>
  <c r="G1313" i="104"/>
  <c r="H1313" i="104"/>
  <c r="I1313" i="104"/>
  <c r="J1313" i="104"/>
  <c r="K1313" i="104"/>
  <c r="L1313" i="104"/>
  <c r="M1313" i="104"/>
  <c r="N1313" i="104"/>
  <c r="O1313" i="104"/>
  <c r="P1313" i="104"/>
  <c r="Q1313" i="104"/>
  <c r="R1313" i="104"/>
  <c r="S1313" i="104"/>
  <c r="T1313" i="104"/>
  <c r="U1313" i="104"/>
  <c r="V1313" i="104"/>
  <c r="W1313" i="104"/>
  <c r="X1313" i="104"/>
  <c r="Y1313" i="104"/>
  <c r="Z1313" i="104"/>
  <c r="AA1313" i="104"/>
  <c r="AB1313" i="104"/>
  <c r="AC1313" i="104"/>
  <c r="AD1313" i="104"/>
  <c r="AE1313" i="104"/>
  <c r="AF1313" i="104"/>
  <c r="C1314" i="104"/>
  <c r="D1314" i="104"/>
  <c r="E1314" i="104"/>
  <c r="F1314" i="104"/>
  <c r="G1314" i="104"/>
  <c r="H1314" i="104"/>
  <c r="I1314" i="104"/>
  <c r="J1314" i="104"/>
  <c r="K1314" i="104"/>
  <c r="L1314" i="104"/>
  <c r="M1314" i="104"/>
  <c r="N1314" i="104"/>
  <c r="O1314" i="104"/>
  <c r="P1314" i="104"/>
  <c r="Q1314" i="104"/>
  <c r="R1314" i="104"/>
  <c r="S1314" i="104"/>
  <c r="T1314" i="104"/>
  <c r="U1314" i="104"/>
  <c r="V1314" i="104"/>
  <c r="W1314" i="104"/>
  <c r="X1314" i="104"/>
  <c r="Y1314" i="104"/>
  <c r="Z1314" i="104"/>
  <c r="AA1314" i="104"/>
  <c r="AB1314" i="104"/>
  <c r="AC1314" i="104"/>
  <c r="AD1314" i="104"/>
  <c r="AE1314" i="104"/>
  <c r="AF1314" i="104"/>
  <c r="C1315" i="104"/>
  <c r="D1315" i="104"/>
  <c r="E1315" i="104"/>
  <c r="F1315" i="104"/>
  <c r="G1315" i="104"/>
  <c r="H1315" i="104"/>
  <c r="I1315" i="104"/>
  <c r="J1315" i="104"/>
  <c r="K1315" i="104"/>
  <c r="L1315" i="104"/>
  <c r="M1315" i="104"/>
  <c r="N1315" i="104"/>
  <c r="O1315" i="104"/>
  <c r="P1315" i="104"/>
  <c r="Q1315" i="104"/>
  <c r="R1315" i="104"/>
  <c r="S1315" i="104"/>
  <c r="T1315" i="104"/>
  <c r="U1315" i="104"/>
  <c r="V1315" i="104"/>
  <c r="W1315" i="104"/>
  <c r="X1315" i="104"/>
  <c r="Y1315" i="104"/>
  <c r="Z1315" i="104"/>
  <c r="AA1315" i="104"/>
  <c r="AB1315" i="104"/>
  <c r="AC1315" i="104"/>
  <c r="AD1315" i="104"/>
  <c r="AE1315" i="104"/>
  <c r="AF1315" i="104"/>
  <c r="C1316" i="104"/>
  <c r="D1316" i="104"/>
  <c r="E1316" i="104"/>
  <c r="F1316" i="104"/>
  <c r="G1316" i="104"/>
  <c r="H1316" i="104"/>
  <c r="I1316" i="104"/>
  <c r="J1316" i="104"/>
  <c r="K1316" i="104"/>
  <c r="L1316" i="104"/>
  <c r="M1316" i="104"/>
  <c r="N1316" i="104"/>
  <c r="O1316" i="104"/>
  <c r="P1316" i="104"/>
  <c r="Q1316" i="104"/>
  <c r="R1316" i="104"/>
  <c r="S1316" i="104"/>
  <c r="T1316" i="104"/>
  <c r="U1316" i="104"/>
  <c r="V1316" i="104"/>
  <c r="W1316" i="104"/>
  <c r="X1316" i="104"/>
  <c r="Y1316" i="104"/>
  <c r="Z1316" i="104"/>
  <c r="AA1316" i="104"/>
  <c r="AB1316" i="104"/>
  <c r="AC1316" i="104"/>
  <c r="AD1316" i="104"/>
  <c r="AE1316" i="104"/>
  <c r="AF1316" i="104"/>
  <c r="C1317" i="104"/>
  <c r="D1317" i="104"/>
  <c r="E1317" i="104"/>
  <c r="F1317" i="104"/>
  <c r="G1317" i="104"/>
  <c r="H1317" i="104"/>
  <c r="I1317" i="104"/>
  <c r="J1317" i="104"/>
  <c r="K1317" i="104"/>
  <c r="L1317" i="104"/>
  <c r="M1317" i="104"/>
  <c r="N1317" i="104"/>
  <c r="O1317" i="104"/>
  <c r="P1317" i="104"/>
  <c r="Q1317" i="104"/>
  <c r="R1317" i="104"/>
  <c r="S1317" i="104"/>
  <c r="T1317" i="104"/>
  <c r="U1317" i="104"/>
  <c r="V1317" i="104"/>
  <c r="W1317" i="104"/>
  <c r="X1317" i="104"/>
  <c r="Y1317" i="104"/>
  <c r="Z1317" i="104"/>
  <c r="AA1317" i="104"/>
  <c r="AB1317" i="104"/>
  <c r="AC1317" i="104"/>
  <c r="AD1317" i="104"/>
  <c r="AE1317" i="104"/>
  <c r="AF1317" i="104"/>
  <c r="C1318" i="104"/>
  <c r="D1318" i="104"/>
  <c r="E1318" i="104"/>
  <c r="F1318" i="104"/>
  <c r="G1318" i="104"/>
  <c r="H1318" i="104"/>
  <c r="I1318" i="104"/>
  <c r="J1318" i="104"/>
  <c r="K1318" i="104"/>
  <c r="L1318" i="104"/>
  <c r="M1318" i="104"/>
  <c r="N1318" i="104"/>
  <c r="O1318" i="104"/>
  <c r="P1318" i="104"/>
  <c r="Q1318" i="104"/>
  <c r="R1318" i="104"/>
  <c r="S1318" i="104"/>
  <c r="T1318" i="104"/>
  <c r="U1318" i="104"/>
  <c r="V1318" i="104"/>
  <c r="W1318" i="104"/>
  <c r="X1318" i="104"/>
  <c r="Y1318" i="104"/>
  <c r="Z1318" i="104"/>
  <c r="AA1318" i="104"/>
  <c r="AB1318" i="104"/>
  <c r="AC1318" i="104"/>
  <c r="AD1318" i="104"/>
  <c r="AE1318" i="104"/>
  <c r="AF1318" i="104"/>
  <c r="C1319" i="104"/>
  <c r="D1319" i="104"/>
  <c r="E1319" i="104"/>
  <c r="F1319" i="104"/>
  <c r="G1319" i="104"/>
  <c r="H1319" i="104"/>
  <c r="I1319" i="104"/>
  <c r="J1319" i="104"/>
  <c r="K1319" i="104"/>
  <c r="L1319" i="104"/>
  <c r="M1319" i="104"/>
  <c r="N1319" i="104"/>
  <c r="O1319" i="104"/>
  <c r="P1319" i="104"/>
  <c r="Q1319" i="104"/>
  <c r="R1319" i="104"/>
  <c r="S1319" i="104"/>
  <c r="T1319" i="104"/>
  <c r="U1319" i="104"/>
  <c r="V1319" i="104"/>
  <c r="W1319" i="104"/>
  <c r="X1319" i="104"/>
  <c r="Y1319" i="104"/>
  <c r="Z1319" i="104"/>
  <c r="AA1319" i="104"/>
  <c r="AB1319" i="104"/>
  <c r="AC1319" i="104"/>
  <c r="AD1319" i="104"/>
  <c r="AE1319" i="104"/>
  <c r="AF1319" i="104"/>
  <c r="C1320" i="104"/>
  <c r="D1320" i="104"/>
  <c r="E1320" i="104"/>
  <c r="F1320" i="104"/>
  <c r="G1320" i="104"/>
  <c r="H1320" i="104"/>
  <c r="I1320" i="104"/>
  <c r="J1320" i="104"/>
  <c r="K1320" i="104"/>
  <c r="L1320" i="104"/>
  <c r="M1320" i="104"/>
  <c r="N1320" i="104"/>
  <c r="O1320" i="104"/>
  <c r="P1320" i="104"/>
  <c r="Q1320" i="104"/>
  <c r="R1320" i="104"/>
  <c r="S1320" i="104"/>
  <c r="T1320" i="104"/>
  <c r="U1320" i="104"/>
  <c r="V1320" i="104"/>
  <c r="W1320" i="104"/>
  <c r="X1320" i="104"/>
  <c r="Y1320" i="104"/>
  <c r="Z1320" i="104"/>
  <c r="AA1320" i="104"/>
  <c r="AB1320" i="104"/>
  <c r="AC1320" i="104"/>
  <c r="AD1320" i="104"/>
  <c r="AE1320" i="104"/>
  <c r="AF1320" i="104"/>
  <c r="C1321" i="104"/>
  <c r="D1321" i="104"/>
  <c r="E1321" i="104"/>
  <c r="F1321" i="104"/>
  <c r="G1321" i="104"/>
  <c r="H1321" i="104"/>
  <c r="I1321" i="104"/>
  <c r="J1321" i="104"/>
  <c r="K1321" i="104"/>
  <c r="L1321" i="104"/>
  <c r="M1321" i="104"/>
  <c r="N1321" i="104"/>
  <c r="O1321" i="104"/>
  <c r="P1321" i="104"/>
  <c r="Q1321" i="104"/>
  <c r="R1321" i="104"/>
  <c r="S1321" i="104"/>
  <c r="T1321" i="104"/>
  <c r="U1321" i="104"/>
  <c r="V1321" i="104"/>
  <c r="W1321" i="104"/>
  <c r="X1321" i="104"/>
  <c r="Y1321" i="104"/>
  <c r="Z1321" i="104"/>
  <c r="AA1321" i="104"/>
  <c r="AB1321" i="104"/>
  <c r="AC1321" i="104"/>
  <c r="AD1321" i="104"/>
  <c r="AE1321" i="104"/>
  <c r="AF1321" i="104"/>
  <c r="C1322" i="104"/>
  <c r="D1322" i="104"/>
  <c r="E1322" i="104"/>
  <c r="F1322" i="104"/>
  <c r="G1322" i="104"/>
  <c r="H1322" i="104"/>
  <c r="I1322" i="104"/>
  <c r="J1322" i="104"/>
  <c r="K1322" i="104"/>
  <c r="L1322" i="104"/>
  <c r="M1322" i="104"/>
  <c r="N1322" i="104"/>
  <c r="O1322" i="104"/>
  <c r="P1322" i="104"/>
  <c r="Q1322" i="104"/>
  <c r="R1322" i="104"/>
  <c r="S1322" i="104"/>
  <c r="T1322" i="104"/>
  <c r="U1322" i="104"/>
  <c r="V1322" i="104"/>
  <c r="W1322" i="104"/>
  <c r="X1322" i="104"/>
  <c r="Y1322" i="104"/>
  <c r="Z1322" i="104"/>
  <c r="AA1322" i="104"/>
  <c r="AB1322" i="104"/>
  <c r="AC1322" i="104"/>
  <c r="AD1322" i="104"/>
  <c r="AE1322" i="104"/>
  <c r="AF1322" i="104"/>
  <c r="C1323" i="104"/>
  <c r="D1323" i="104"/>
  <c r="E1323" i="104"/>
  <c r="F1323" i="104"/>
  <c r="G1323" i="104"/>
  <c r="H1323" i="104"/>
  <c r="I1323" i="104"/>
  <c r="J1323" i="104"/>
  <c r="K1323" i="104"/>
  <c r="L1323" i="104"/>
  <c r="M1323" i="104"/>
  <c r="N1323" i="104"/>
  <c r="O1323" i="104"/>
  <c r="P1323" i="104"/>
  <c r="Q1323" i="104"/>
  <c r="R1323" i="104"/>
  <c r="S1323" i="104"/>
  <c r="T1323" i="104"/>
  <c r="U1323" i="104"/>
  <c r="V1323" i="104"/>
  <c r="W1323" i="104"/>
  <c r="X1323" i="104"/>
  <c r="Y1323" i="104"/>
  <c r="Z1323" i="104"/>
  <c r="AA1323" i="104"/>
  <c r="AB1323" i="104"/>
  <c r="AC1323" i="104"/>
  <c r="AD1323" i="104"/>
  <c r="AE1323" i="104"/>
  <c r="AF1323" i="104"/>
  <c r="C1324" i="104"/>
  <c r="D1324" i="104"/>
  <c r="E1324" i="104"/>
  <c r="F1324" i="104"/>
  <c r="G1324" i="104"/>
  <c r="H1324" i="104"/>
  <c r="I1324" i="104"/>
  <c r="J1324" i="104"/>
  <c r="K1324" i="104"/>
  <c r="L1324" i="104"/>
  <c r="M1324" i="104"/>
  <c r="N1324" i="104"/>
  <c r="O1324" i="104"/>
  <c r="P1324" i="104"/>
  <c r="Q1324" i="104"/>
  <c r="R1324" i="104"/>
  <c r="S1324" i="104"/>
  <c r="T1324" i="104"/>
  <c r="U1324" i="104"/>
  <c r="V1324" i="104"/>
  <c r="W1324" i="104"/>
  <c r="X1324" i="104"/>
  <c r="Y1324" i="104"/>
  <c r="Z1324" i="104"/>
  <c r="AA1324" i="104"/>
  <c r="AB1324" i="104"/>
  <c r="AC1324" i="104"/>
  <c r="AD1324" i="104"/>
  <c r="AE1324" i="104"/>
  <c r="AF1324" i="104"/>
  <c r="C1325" i="104"/>
  <c r="D1325" i="104"/>
  <c r="E1325" i="104"/>
  <c r="F1325" i="104"/>
  <c r="G1325" i="104"/>
  <c r="H1325" i="104"/>
  <c r="I1325" i="104"/>
  <c r="J1325" i="104"/>
  <c r="K1325" i="104"/>
  <c r="L1325" i="104"/>
  <c r="M1325" i="104"/>
  <c r="N1325" i="104"/>
  <c r="O1325" i="104"/>
  <c r="P1325" i="104"/>
  <c r="Q1325" i="104"/>
  <c r="R1325" i="104"/>
  <c r="S1325" i="104"/>
  <c r="T1325" i="104"/>
  <c r="U1325" i="104"/>
  <c r="V1325" i="104"/>
  <c r="W1325" i="104"/>
  <c r="X1325" i="104"/>
  <c r="Y1325" i="104"/>
  <c r="Z1325" i="104"/>
  <c r="AA1325" i="104"/>
  <c r="AB1325" i="104"/>
  <c r="AC1325" i="104"/>
  <c r="AD1325" i="104"/>
  <c r="AE1325" i="104"/>
  <c r="AF1325" i="104"/>
  <c r="C1326" i="104"/>
  <c r="D1326" i="104"/>
  <c r="E1326" i="104"/>
  <c r="F1326" i="104"/>
  <c r="G1326" i="104"/>
  <c r="H1326" i="104"/>
  <c r="I1326" i="104"/>
  <c r="J1326" i="104"/>
  <c r="K1326" i="104"/>
  <c r="L1326" i="104"/>
  <c r="M1326" i="104"/>
  <c r="N1326" i="104"/>
  <c r="O1326" i="104"/>
  <c r="P1326" i="104"/>
  <c r="Q1326" i="104"/>
  <c r="R1326" i="104"/>
  <c r="S1326" i="104"/>
  <c r="T1326" i="104"/>
  <c r="U1326" i="104"/>
  <c r="V1326" i="104"/>
  <c r="W1326" i="104"/>
  <c r="X1326" i="104"/>
  <c r="Y1326" i="104"/>
  <c r="Z1326" i="104"/>
  <c r="AA1326" i="104"/>
  <c r="AB1326" i="104"/>
  <c r="AC1326" i="104"/>
  <c r="AD1326" i="104"/>
  <c r="AE1326" i="104"/>
  <c r="AF1326" i="104"/>
  <c r="C1327" i="104"/>
  <c r="D1327" i="104"/>
  <c r="E1327" i="104"/>
  <c r="F1327" i="104"/>
  <c r="G1327" i="104"/>
  <c r="H1327" i="104"/>
  <c r="I1327" i="104"/>
  <c r="J1327" i="104"/>
  <c r="K1327" i="104"/>
  <c r="L1327" i="104"/>
  <c r="M1327" i="104"/>
  <c r="N1327" i="104"/>
  <c r="O1327" i="104"/>
  <c r="P1327" i="104"/>
  <c r="Q1327" i="104"/>
  <c r="R1327" i="104"/>
  <c r="S1327" i="104"/>
  <c r="T1327" i="104"/>
  <c r="U1327" i="104"/>
  <c r="V1327" i="104"/>
  <c r="W1327" i="104"/>
  <c r="X1327" i="104"/>
  <c r="Y1327" i="104"/>
  <c r="Z1327" i="104"/>
  <c r="AA1327" i="104"/>
  <c r="AB1327" i="104"/>
  <c r="AC1327" i="104"/>
  <c r="AD1327" i="104"/>
  <c r="AE1327" i="104"/>
  <c r="AF1327" i="104"/>
  <c r="C1328" i="104"/>
  <c r="D1328" i="104"/>
  <c r="E1328" i="104"/>
  <c r="F1328" i="104"/>
  <c r="G1328" i="104"/>
  <c r="H1328" i="104"/>
  <c r="I1328" i="104"/>
  <c r="J1328" i="104"/>
  <c r="K1328" i="104"/>
  <c r="L1328" i="104"/>
  <c r="M1328" i="104"/>
  <c r="N1328" i="104"/>
  <c r="O1328" i="104"/>
  <c r="P1328" i="104"/>
  <c r="Q1328" i="104"/>
  <c r="R1328" i="104"/>
  <c r="S1328" i="104"/>
  <c r="T1328" i="104"/>
  <c r="U1328" i="104"/>
  <c r="V1328" i="104"/>
  <c r="W1328" i="104"/>
  <c r="X1328" i="104"/>
  <c r="Y1328" i="104"/>
  <c r="Z1328" i="104"/>
  <c r="AA1328" i="104"/>
  <c r="AB1328" i="104"/>
  <c r="AC1328" i="104"/>
  <c r="AD1328" i="104"/>
  <c r="AE1328" i="104"/>
  <c r="AF1328" i="104"/>
  <c r="C1329" i="104"/>
  <c r="D1329" i="104"/>
  <c r="E1329" i="104"/>
  <c r="F1329" i="104"/>
  <c r="G1329" i="104"/>
  <c r="H1329" i="104"/>
  <c r="I1329" i="104"/>
  <c r="J1329" i="104"/>
  <c r="K1329" i="104"/>
  <c r="L1329" i="104"/>
  <c r="M1329" i="104"/>
  <c r="N1329" i="104"/>
  <c r="O1329" i="104"/>
  <c r="P1329" i="104"/>
  <c r="Q1329" i="104"/>
  <c r="R1329" i="104"/>
  <c r="S1329" i="104"/>
  <c r="T1329" i="104"/>
  <c r="U1329" i="104"/>
  <c r="V1329" i="104"/>
  <c r="W1329" i="104"/>
  <c r="X1329" i="104"/>
  <c r="Y1329" i="104"/>
  <c r="Z1329" i="104"/>
  <c r="AA1329" i="104"/>
  <c r="AB1329" i="104"/>
  <c r="AC1329" i="104"/>
  <c r="AD1329" i="104"/>
  <c r="AE1329" i="104"/>
  <c r="AF1329" i="104"/>
  <c r="C1330" i="104"/>
  <c r="D1330" i="104"/>
  <c r="E1330" i="104"/>
  <c r="F1330" i="104"/>
  <c r="G1330" i="104"/>
  <c r="H1330" i="104"/>
  <c r="I1330" i="104"/>
  <c r="J1330" i="104"/>
  <c r="K1330" i="104"/>
  <c r="L1330" i="104"/>
  <c r="M1330" i="104"/>
  <c r="N1330" i="104"/>
  <c r="O1330" i="104"/>
  <c r="P1330" i="104"/>
  <c r="Q1330" i="104"/>
  <c r="R1330" i="104"/>
  <c r="S1330" i="104"/>
  <c r="T1330" i="104"/>
  <c r="U1330" i="104"/>
  <c r="V1330" i="104"/>
  <c r="W1330" i="104"/>
  <c r="X1330" i="104"/>
  <c r="Y1330" i="104"/>
  <c r="Z1330" i="104"/>
  <c r="AA1330" i="104"/>
  <c r="AB1330" i="104"/>
  <c r="AC1330" i="104"/>
  <c r="AD1330" i="104"/>
  <c r="AE1330" i="104"/>
  <c r="AF1330" i="104"/>
  <c r="C1331" i="104"/>
  <c r="D1331" i="104"/>
  <c r="E1331" i="104"/>
  <c r="F1331" i="104"/>
  <c r="G1331" i="104"/>
  <c r="H1331" i="104"/>
  <c r="I1331" i="104"/>
  <c r="J1331" i="104"/>
  <c r="K1331" i="104"/>
  <c r="L1331" i="104"/>
  <c r="M1331" i="104"/>
  <c r="N1331" i="104"/>
  <c r="O1331" i="104"/>
  <c r="P1331" i="104"/>
  <c r="Q1331" i="104"/>
  <c r="R1331" i="104"/>
  <c r="S1331" i="104"/>
  <c r="T1331" i="104"/>
  <c r="U1331" i="104"/>
  <c r="V1331" i="104"/>
  <c r="W1331" i="104"/>
  <c r="X1331" i="104"/>
  <c r="Y1331" i="104"/>
  <c r="Z1331" i="104"/>
  <c r="AA1331" i="104"/>
  <c r="AB1331" i="104"/>
  <c r="AC1331" i="104"/>
  <c r="AD1331" i="104"/>
  <c r="AE1331" i="104"/>
  <c r="AF1331" i="104"/>
  <c r="C1332" i="104"/>
  <c r="D1332" i="104"/>
  <c r="E1332" i="104"/>
  <c r="F1332" i="104"/>
  <c r="G1332" i="104"/>
  <c r="H1332" i="104"/>
  <c r="I1332" i="104"/>
  <c r="J1332" i="104"/>
  <c r="K1332" i="104"/>
  <c r="L1332" i="104"/>
  <c r="M1332" i="104"/>
  <c r="N1332" i="104"/>
  <c r="O1332" i="104"/>
  <c r="P1332" i="104"/>
  <c r="Q1332" i="104"/>
  <c r="R1332" i="104"/>
  <c r="S1332" i="104"/>
  <c r="T1332" i="104"/>
  <c r="U1332" i="104"/>
  <c r="V1332" i="104"/>
  <c r="W1332" i="104"/>
  <c r="X1332" i="104"/>
  <c r="Y1332" i="104"/>
  <c r="Z1332" i="104"/>
  <c r="AA1332" i="104"/>
  <c r="AB1332" i="104"/>
  <c r="AC1332" i="104"/>
  <c r="AD1332" i="104"/>
  <c r="AE1332" i="104"/>
  <c r="AF1332" i="104"/>
  <c r="C1333" i="104"/>
  <c r="D1333" i="104"/>
  <c r="E1333" i="104"/>
  <c r="F1333" i="104"/>
  <c r="G1333" i="104"/>
  <c r="H1333" i="104"/>
  <c r="I1333" i="104"/>
  <c r="J1333" i="104"/>
  <c r="K1333" i="104"/>
  <c r="L1333" i="104"/>
  <c r="M1333" i="104"/>
  <c r="N1333" i="104"/>
  <c r="O1333" i="104"/>
  <c r="P1333" i="104"/>
  <c r="Q1333" i="104"/>
  <c r="R1333" i="104"/>
  <c r="S1333" i="104"/>
  <c r="T1333" i="104"/>
  <c r="U1333" i="104"/>
  <c r="V1333" i="104"/>
  <c r="W1333" i="104"/>
  <c r="X1333" i="104"/>
  <c r="Y1333" i="104"/>
  <c r="Z1333" i="104"/>
  <c r="AA1333" i="104"/>
  <c r="AB1333" i="104"/>
  <c r="AC1333" i="104"/>
  <c r="AD1333" i="104"/>
  <c r="AE1333" i="104"/>
  <c r="AF1333" i="104"/>
  <c r="C1334" i="104"/>
  <c r="D1334" i="104"/>
  <c r="E1334" i="104"/>
  <c r="F1334" i="104"/>
  <c r="G1334" i="104"/>
  <c r="H1334" i="104"/>
  <c r="I1334" i="104"/>
  <c r="J1334" i="104"/>
  <c r="K1334" i="104"/>
  <c r="L1334" i="104"/>
  <c r="M1334" i="104"/>
  <c r="N1334" i="104"/>
  <c r="O1334" i="104"/>
  <c r="P1334" i="104"/>
  <c r="Q1334" i="104"/>
  <c r="R1334" i="104"/>
  <c r="S1334" i="104"/>
  <c r="T1334" i="104"/>
  <c r="U1334" i="104"/>
  <c r="V1334" i="104"/>
  <c r="W1334" i="104"/>
  <c r="X1334" i="104"/>
  <c r="Y1334" i="104"/>
  <c r="Z1334" i="104"/>
  <c r="AA1334" i="104"/>
  <c r="AB1334" i="104"/>
  <c r="AC1334" i="104"/>
  <c r="AD1334" i="104"/>
  <c r="AE1334" i="104"/>
  <c r="AF1334" i="104"/>
  <c r="C1335" i="104"/>
  <c r="D1335" i="104"/>
  <c r="E1335" i="104"/>
  <c r="F1335" i="104"/>
  <c r="G1335" i="104"/>
  <c r="H1335" i="104"/>
  <c r="I1335" i="104"/>
  <c r="J1335" i="104"/>
  <c r="K1335" i="104"/>
  <c r="L1335" i="104"/>
  <c r="M1335" i="104"/>
  <c r="N1335" i="104"/>
  <c r="O1335" i="104"/>
  <c r="P1335" i="104"/>
  <c r="Q1335" i="104"/>
  <c r="R1335" i="104"/>
  <c r="S1335" i="104"/>
  <c r="T1335" i="104"/>
  <c r="U1335" i="104"/>
  <c r="V1335" i="104"/>
  <c r="W1335" i="104"/>
  <c r="X1335" i="104"/>
  <c r="Y1335" i="104"/>
  <c r="Z1335" i="104"/>
  <c r="AA1335" i="104"/>
  <c r="AB1335" i="104"/>
  <c r="AC1335" i="104"/>
  <c r="AD1335" i="104"/>
  <c r="AE1335" i="104"/>
  <c r="AF1335" i="104"/>
  <c r="C1336" i="104"/>
  <c r="D1336" i="104"/>
  <c r="E1336" i="104"/>
  <c r="F1336" i="104"/>
  <c r="G1336" i="104"/>
  <c r="H1336" i="104"/>
  <c r="I1336" i="104"/>
  <c r="J1336" i="104"/>
  <c r="K1336" i="104"/>
  <c r="L1336" i="104"/>
  <c r="M1336" i="104"/>
  <c r="N1336" i="104"/>
  <c r="O1336" i="104"/>
  <c r="P1336" i="104"/>
  <c r="Q1336" i="104"/>
  <c r="R1336" i="104"/>
  <c r="S1336" i="104"/>
  <c r="T1336" i="104"/>
  <c r="U1336" i="104"/>
  <c r="V1336" i="104"/>
  <c r="W1336" i="104"/>
  <c r="X1336" i="104"/>
  <c r="Y1336" i="104"/>
  <c r="Z1336" i="104"/>
  <c r="AA1336" i="104"/>
  <c r="AB1336" i="104"/>
  <c r="AC1336" i="104"/>
  <c r="AD1336" i="104"/>
  <c r="AE1336" i="104"/>
  <c r="AF1336" i="104"/>
  <c r="C1337" i="104"/>
  <c r="D1337" i="104"/>
  <c r="E1337" i="104"/>
  <c r="F1337" i="104"/>
  <c r="G1337" i="104"/>
  <c r="H1337" i="104"/>
  <c r="I1337" i="104"/>
  <c r="J1337" i="104"/>
  <c r="K1337" i="104"/>
  <c r="L1337" i="104"/>
  <c r="M1337" i="104"/>
  <c r="N1337" i="104"/>
  <c r="O1337" i="104"/>
  <c r="P1337" i="104"/>
  <c r="Q1337" i="104"/>
  <c r="R1337" i="104"/>
  <c r="S1337" i="104"/>
  <c r="T1337" i="104"/>
  <c r="U1337" i="104"/>
  <c r="V1337" i="104"/>
  <c r="W1337" i="104"/>
  <c r="X1337" i="104"/>
  <c r="Y1337" i="104"/>
  <c r="Z1337" i="104"/>
  <c r="AA1337" i="104"/>
  <c r="AB1337" i="104"/>
  <c r="AC1337" i="104"/>
  <c r="AD1337" i="104"/>
  <c r="AE1337" i="104"/>
  <c r="AF1337" i="104"/>
  <c r="C1338" i="104"/>
  <c r="D1338" i="104"/>
  <c r="E1338" i="104"/>
  <c r="F1338" i="104"/>
  <c r="G1338" i="104"/>
  <c r="H1338" i="104"/>
  <c r="I1338" i="104"/>
  <c r="J1338" i="104"/>
  <c r="K1338" i="104"/>
  <c r="L1338" i="104"/>
  <c r="M1338" i="104"/>
  <c r="N1338" i="104"/>
  <c r="O1338" i="104"/>
  <c r="P1338" i="104"/>
  <c r="Q1338" i="104"/>
  <c r="R1338" i="104"/>
  <c r="S1338" i="104"/>
  <c r="T1338" i="104"/>
  <c r="U1338" i="104"/>
  <c r="V1338" i="104"/>
  <c r="W1338" i="104"/>
  <c r="X1338" i="104"/>
  <c r="Y1338" i="104"/>
  <c r="Z1338" i="104"/>
  <c r="AA1338" i="104"/>
  <c r="AB1338" i="104"/>
  <c r="AC1338" i="104"/>
  <c r="AD1338" i="104"/>
  <c r="AE1338" i="104"/>
  <c r="AF1338" i="104"/>
  <c r="C1339" i="104"/>
  <c r="D1339" i="104"/>
  <c r="E1339" i="104"/>
  <c r="F1339" i="104"/>
  <c r="G1339" i="104"/>
  <c r="H1339" i="104"/>
  <c r="I1339" i="104"/>
  <c r="J1339" i="104"/>
  <c r="K1339" i="104"/>
  <c r="L1339" i="104"/>
  <c r="M1339" i="104"/>
  <c r="N1339" i="104"/>
  <c r="O1339" i="104"/>
  <c r="P1339" i="104"/>
  <c r="Q1339" i="104"/>
  <c r="R1339" i="104"/>
  <c r="S1339" i="104"/>
  <c r="T1339" i="104"/>
  <c r="U1339" i="104"/>
  <c r="V1339" i="104"/>
  <c r="W1339" i="104"/>
  <c r="X1339" i="104"/>
  <c r="Y1339" i="104"/>
  <c r="Z1339" i="104"/>
  <c r="AA1339" i="104"/>
  <c r="AB1339" i="104"/>
  <c r="AC1339" i="104"/>
  <c r="AD1339" i="104"/>
  <c r="AE1339" i="104"/>
  <c r="AF1339" i="104"/>
  <c r="C1340" i="104"/>
  <c r="D1340" i="104"/>
  <c r="E1340" i="104"/>
  <c r="F1340" i="104"/>
  <c r="G1340" i="104"/>
  <c r="H1340" i="104"/>
  <c r="I1340" i="104"/>
  <c r="J1340" i="104"/>
  <c r="K1340" i="104"/>
  <c r="L1340" i="104"/>
  <c r="M1340" i="104"/>
  <c r="N1340" i="104"/>
  <c r="O1340" i="104"/>
  <c r="P1340" i="104"/>
  <c r="Q1340" i="104"/>
  <c r="R1340" i="104"/>
  <c r="S1340" i="104"/>
  <c r="T1340" i="104"/>
  <c r="U1340" i="104"/>
  <c r="V1340" i="104"/>
  <c r="W1340" i="104"/>
  <c r="X1340" i="104"/>
  <c r="Y1340" i="104"/>
  <c r="Z1340" i="104"/>
  <c r="AA1340" i="104"/>
  <c r="AB1340" i="104"/>
  <c r="AC1340" i="104"/>
  <c r="AD1340" i="104"/>
  <c r="AE1340" i="104"/>
  <c r="AF1340" i="104"/>
  <c r="C1341" i="104"/>
  <c r="D1341" i="104"/>
  <c r="E1341" i="104"/>
  <c r="F1341" i="104"/>
  <c r="G1341" i="104"/>
  <c r="H1341" i="104"/>
  <c r="I1341" i="104"/>
  <c r="J1341" i="104"/>
  <c r="K1341" i="104"/>
  <c r="L1341" i="104"/>
  <c r="M1341" i="104"/>
  <c r="N1341" i="104"/>
  <c r="O1341" i="104"/>
  <c r="P1341" i="104"/>
  <c r="Q1341" i="104"/>
  <c r="R1341" i="104"/>
  <c r="S1341" i="104"/>
  <c r="T1341" i="104"/>
  <c r="U1341" i="104"/>
  <c r="V1341" i="104"/>
  <c r="W1341" i="104"/>
  <c r="X1341" i="104"/>
  <c r="Y1341" i="104"/>
  <c r="Z1341" i="104"/>
  <c r="AA1341" i="104"/>
  <c r="AB1341" i="104"/>
  <c r="AC1341" i="104"/>
  <c r="AD1341" i="104"/>
  <c r="AE1341" i="104"/>
  <c r="AF1341" i="104"/>
  <c r="C1342" i="104"/>
  <c r="D1342" i="104"/>
  <c r="E1342" i="104"/>
  <c r="F1342" i="104"/>
  <c r="G1342" i="104"/>
  <c r="H1342" i="104"/>
  <c r="I1342" i="104"/>
  <c r="J1342" i="104"/>
  <c r="K1342" i="104"/>
  <c r="L1342" i="104"/>
  <c r="M1342" i="104"/>
  <c r="N1342" i="104"/>
  <c r="O1342" i="104"/>
  <c r="P1342" i="104"/>
  <c r="Q1342" i="104"/>
  <c r="R1342" i="104"/>
  <c r="S1342" i="104"/>
  <c r="T1342" i="104"/>
  <c r="U1342" i="104"/>
  <c r="V1342" i="104"/>
  <c r="W1342" i="104"/>
  <c r="X1342" i="104"/>
  <c r="Y1342" i="104"/>
  <c r="Z1342" i="104"/>
  <c r="AA1342" i="104"/>
  <c r="AB1342" i="104"/>
  <c r="AC1342" i="104"/>
  <c r="AD1342" i="104"/>
  <c r="AE1342" i="104"/>
  <c r="AF1342" i="104"/>
  <c r="C1343" i="104"/>
  <c r="D1343" i="104"/>
  <c r="E1343" i="104"/>
  <c r="F1343" i="104"/>
  <c r="G1343" i="104"/>
  <c r="H1343" i="104"/>
  <c r="I1343" i="104"/>
  <c r="J1343" i="104"/>
  <c r="K1343" i="104"/>
  <c r="L1343" i="104"/>
  <c r="M1343" i="104"/>
  <c r="N1343" i="104"/>
  <c r="O1343" i="104"/>
  <c r="P1343" i="104"/>
  <c r="Q1343" i="104"/>
  <c r="R1343" i="104"/>
  <c r="S1343" i="104"/>
  <c r="T1343" i="104"/>
  <c r="U1343" i="104"/>
  <c r="V1343" i="104"/>
  <c r="W1343" i="104"/>
  <c r="X1343" i="104"/>
  <c r="Y1343" i="104"/>
  <c r="Z1343" i="104"/>
  <c r="AA1343" i="104"/>
  <c r="AB1343" i="104"/>
  <c r="AC1343" i="104"/>
  <c r="AD1343" i="104"/>
  <c r="AE1343" i="104"/>
  <c r="AF1343" i="104"/>
  <c r="C1344" i="104"/>
  <c r="D1344" i="104"/>
  <c r="E1344" i="104"/>
  <c r="F1344" i="104"/>
  <c r="G1344" i="104"/>
  <c r="H1344" i="104"/>
  <c r="I1344" i="104"/>
  <c r="J1344" i="104"/>
  <c r="K1344" i="104"/>
  <c r="L1344" i="104"/>
  <c r="M1344" i="104"/>
  <c r="N1344" i="104"/>
  <c r="O1344" i="104"/>
  <c r="P1344" i="104"/>
  <c r="Q1344" i="104"/>
  <c r="R1344" i="104"/>
  <c r="S1344" i="104"/>
  <c r="T1344" i="104"/>
  <c r="U1344" i="104"/>
  <c r="V1344" i="104"/>
  <c r="W1344" i="104"/>
  <c r="X1344" i="104"/>
  <c r="Y1344" i="104"/>
  <c r="Z1344" i="104"/>
  <c r="AA1344" i="104"/>
  <c r="AB1344" i="104"/>
  <c r="AC1344" i="104"/>
  <c r="AD1344" i="104"/>
  <c r="AE1344" i="104"/>
  <c r="AF1344" i="104"/>
  <c r="C1345" i="104"/>
  <c r="D1345" i="104"/>
  <c r="E1345" i="104"/>
  <c r="F1345" i="104"/>
  <c r="G1345" i="104"/>
  <c r="H1345" i="104"/>
  <c r="I1345" i="104"/>
  <c r="J1345" i="104"/>
  <c r="K1345" i="104"/>
  <c r="L1345" i="104"/>
  <c r="M1345" i="104"/>
  <c r="N1345" i="104"/>
  <c r="O1345" i="104"/>
  <c r="P1345" i="104"/>
  <c r="Q1345" i="104"/>
  <c r="R1345" i="104"/>
  <c r="S1345" i="104"/>
  <c r="T1345" i="104"/>
  <c r="U1345" i="104"/>
  <c r="V1345" i="104"/>
  <c r="W1345" i="104"/>
  <c r="X1345" i="104"/>
  <c r="Y1345" i="104"/>
  <c r="Z1345" i="104"/>
  <c r="AA1345" i="104"/>
  <c r="AB1345" i="104"/>
  <c r="AC1345" i="104"/>
  <c r="AD1345" i="104"/>
  <c r="AE1345" i="104"/>
  <c r="AF1345" i="104"/>
  <c r="C1346" i="104"/>
  <c r="D1346" i="104"/>
  <c r="E1346" i="104"/>
  <c r="F1346" i="104"/>
  <c r="G1346" i="104"/>
  <c r="H1346" i="104"/>
  <c r="I1346" i="104"/>
  <c r="J1346" i="104"/>
  <c r="K1346" i="104"/>
  <c r="L1346" i="104"/>
  <c r="M1346" i="104"/>
  <c r="N1346" i="104"/>
  <c r="O1346" i="104"/>
  <c r="P1346" i="104"/>
  <c r="Q1346" i="104"/>
  <c r="R1346" i="104"/>
  <c r="S1346" i="104"/>
  <c r="T1346" i="104"/>
  <c r="U1346" i="104"/>
  <c r="V1346" i="104"/>
  <c r="W1346" i="104"/>
  <c r="X1346" i="104"/>
  <c r="Y1346" i="104"/>
  <c r="Z1346" i="104"/>
  <c r="AA1346" i="104"/>
  <c r="AB1346" i="104"/>
  <c r="AC1346" i="104"/>
  <c r="AD1346" i="104"/>
  <c r="AE1346" i="104"/>
  <c r="AF1346" i="104"/>
  <c r="C1347" i="104"/>
  <c r="D1347" i="104"/>
  <c r="E1347" i="104"/>
  <c r="F1347" i="104"/>
  <c r="G1347" i="104"/>
  <c r="H1347" i="104"/>
  <c r="I1347" i="104"/>
  <c r="J1347" i="104"/>
  <c r="K1347" i="104"/>
  <c r="L1347" i="104"/>
  <c r="M1347" i="104"/>
  <c r="N1347" i="104"/>
  <c r="O1347" i="104"/>
  <c r="P1347" i="104"/>
  <c r="Q1347" i="104"/>
  <c r="R1347" i="104"/>
  <c r="S1347" i="104"/>
  <c r="T1347" i="104"/>
  <c r="U1347" i="104"/>
  <c r="V1347" i="104"/>
  <c r="W1347" i="104"/>
  <c r="X1347" i="104"/>
  <c r="Y1347" i="104"/>
  <c r="Z1347" i="104"/>
  <c r="AA1347" i="104"/>
  <c r="AB1347" i="104"/>
  <c r="AC1347" i="104"/>
  <c r="AD1347" i="104"/>
  <c r="AE1347" i="104"/>
  <c r="AF1347" i="104"/>
  <c r="C1348" i="104"/>
  <c r="D1348" i="104"/>
  <c r="E1348" i="104"/>
  <c r="F1348" i="104"/>
  <c r="G1348" i="104"/>
  <c r="H1348" i="104"/>
  <c r="I1348" i="104"/>
  <c r="J1348" i="104"/>
  <c r="K1348" i="104"/>
  <c r="L1348" i="104"/>
  <c r="M1348" i="104"/>
  <c r="N1348" i="104"/>
  <c r="O1348" i="104"/>
  <c r="P1348" i="104"/>
  <c r="Q1348" i="104"/>
  <c r="R1348" i="104"/>
  <c r="S1348" i="104"/>
  <c r="T1348" i="104"/>
  <c r="U1348" i="104"/>
  <c r="V1348" i="104"/>
  <c r="W1348" i="104"/>
  <c r="X1348" i="104"/>
  <c r="Y1348" i="104"/>
  <c r="Z1348" i="104"/>
  <c r="AA1348" i="104"/>
  <c r="AB1348" i="104"/>
  <c r="AC1348" i="104"/>
  <c r="AD1348" i="104"/>
  <c r="AE1348" i="104"/>
  <c r="AF1348" i="104"/>
  <c r="C1349" i="104"/>
  <c r="D1349" i="104"/>
  <c r="E1349" i="104"/>
  <c r="F1349" i="104"/>
  <c r="G1349" i="104"/>
  <c r="H1349" i="104"/>
  <c r="I1349" i="104"/>
  <c r="J1349" i="104"/>
  <c r="K1349" i="104"/>
  <c r="L1349" i="104"/>
  <c r="M1349" i="104"/>
  <c r="N1349" i="104"/>
  <c r="O1349" i="104"/>
  <c r="P1349" i="104"/>
  <c r="Q1349" i="104"/>
  <c r="R1349" i="104"/>
  <c r="S1349" i="104"/>
  <c r="T1349" i="104"/>
  <c r="U1349" i="104"/>
  <c r="V1349" i="104"/>
  <c r="W1349" i="104"/>
  <c r="X1349" i="104"/>
  <c r="Y1349" i="104"/>
  <c r="Z1349" i="104"/>
  <c r="AA1349" i="104"/>
  <c r="AB1349" i="104"/>
  <c r="AC1349" i="104"/>
  <c r="AD1349" i="104"/>
  <c r="AE1349" i="104"/>
  <c r="AF1349" i="104"/>
  <c r="C1350" i="104"/>
  <c r="D1350" i="104"/>
  <c r="E1350" i="104"/>
  <c r="F1350" i="104"/>
  <c r="G1350" i="104"/>
  <c r="H1350" i="104"/>
  <c r="I1350" i="104"/>
  <c r="J1350" i="104"/>
  <c r="K1350" i="104"/>
  <c r="L1350" i="104"/>
  <c r="M1350" i="104"/>
  <c r="N1350" i="104"/>
  <c r="O1350" i="104"/>
  <c r="P1350" i="104"/>
  <c r="Q1350" i="104"/>
  <c r="R1350" i="104"/>
  <c r="S1350" i="104"/>
  <c r="T1350" i="104"/>
  <c r="U1350" i="104"/>
  <c r="V1350" i="104"/>
  <c r="W1350" i="104"/>
  <c r="X1350" i="104"/>
  <c r="Y1350" i="104"/>
  <c r="Z1350" i="104"/>
  <c r="AA1350" i="104"/>
  <c r="AB1350" i="104"/>
  <c r="AC1350" i="104"/>
  <c r="AD1350" i="104"/>
  <c r="AE1350" i="104"/>
  <c r="AF1350" i="104"/>
  <c r="C1351" i="104"/>
  <c r="D1351" i="104"/>
  <c r="E1351" i="104"/>
  <c r="F1351" i="104"/>
  <c r="G1351" i="104"/>
  <c r="H1351" i="104"/>
  <c r="I1351" i="104"/>
  <c r="J1351" i="104"/>
  <c r="K1351" i="104"/>
  <c r="L1351" i="104"/>
  <c r="M1351" i="104"/>
  <c r="N1351" i="104"/>
  <c r="O1351" i="104"/>
  <c r="P1351" i="104"/>
  <c r="Q1351" i="104"/>
  <c r="R1351" i="104"/>
  <c r="S1351" i="104"/>
  <c r="T1351" i="104"/>
  <c r="U1351" i="104"/>
  <c r="V1351" i="104"/>
  <c r="W1351" i="104"/>
  <c r="X1351" i="104"/>
  <c r="Y1351" i="104"/>
  <c r="Z1351" i="104"/>
  <c r="AA1351" i="104"/>
  <c r="AB1351" i="104"/>
  <c r="AC1351" i="104"/>
  <c r="AD1351" i="104"/>
  <c r="AE1351" i="104"/>
  <c r="AF1351" i="104"/>
  <c r="C1352" i="104"/>
  <c r="D1352" i="104"/>
  <c r="E1352" i="104"/>
  <c r="F1352" i="104"/>
  <c r="G1352" i="104"/>
  <c r="H1352" i="104"/>
  <c r="I1352" i="104"/>
  <c r="J1352" i="104"/>
  <c r="K1352" i="104"/>
  <c r="L1352" i="104"/>
  <c r="M1352" i="104"/>
  <c r="N1352" i="104"/>
  <c r="O1352" i="104"/>
  <c r="P1352" i="104"/>
  <c r="Q1352" i="104"/>
  <c r="R1352" i="104"/>
  <c r="S1352" i="104"/>
  <c r="T1352" i="104"/>
  <c r="U1352" i="104"/>
  <c r="V1352" i="104"/>
  <c r="W1352" i="104"/>
  <c r="X1352" i="104"/>
  <c r="Y1352" i="104"/>
  <c r="Z1352" i="104"/>
  <c r="AA1352" i="104"/>
  <c r="AB1352" i="104"/>
  <c r="AC1352" i="104"/>
  <c r="AD1352" i="104"/>
  <c r="AE1352" i="104"/>
  <c r="AF1352" i="104"/>
  <c r="C1353" i="104"/>
  <c r="D1353" i="104"/>
  <c r="E1353" i="104"/>
  <c r="F1353" i="104"/>
  <c r="G1353" i="104"/>
  <c r="H1353" i="104"/>
  <c r="I1353" i="104"/>
  <c r="J1353" i="104"/>
  <c r="K1353" i="104"/>
  <c r="L1353" i="104"/>
  <c r="M1353" i="104"/>
  <c r="N1353" i="104"/>
  <c r="O1353" i="104"/>
  <c r="P1353" i="104"/>
  <c r="Q1353" i="104"/>
  <c r="R1353" i="104"/>
  <c r="S1353" i="104"/>
  <c r="T1353" i="104"/>
  <c r="U1353" i="104"/>
  <c r="V1353" i="104"/>
  <c r="W1353" i="104"/>
  <c r="X1353" i="104"/>
  <c r="Y1353" i="104"/>
  <c r="Z1353" i="104"/>
  <c r="AA1353" i="104"/>
  <c r="AB1353" i="104"/>
  <c r="AC1353" i="104"/>
  <c r="AD1353" i="104"/>
  <c r="AE1353" i="104"/>
  <c r="AF1353" i="104"/>
  <c r="C1354" i="104"/>
  <c r="D1354" i="104"/>
  <c r="E1354" i="104"/>
  <c r="F1354" i="104"/>
  <c r="G1354" i="104"/>
  <c r="H1354" i="104"/>
  <c r="I1354" i="104"/>
  <c r="J1354" i="104"/>
  <c r="K1354" i="104"/>
  <c r="L1354" i="104"/>
  <c r="M1354" i="104"/>
  <c r="N1354" i="104"/>
  <c r="O1354" i="104"/>
  <c r="P1354" i="104"/>
  <c r="Q1354" i="104"/>
  <c r="R1354" i="104"/>
  <c r="S1354" i="104"/>
  <c r="T1354" i="104"/>
  <c r="U1354" i="104"/>
  <c r="V1354" i="104"/>
  <c r="W1354" i="104"/>
  <c r="X1354" i="104"/>
  <c r="Y1354" i="104"/>
  <c r="Z1354" i="104"/>
  <c r="AA1354" i="104"/>
  <c r="AB1354" i="104"/>
  <c r="AC1354" i="104"/>
  <c r="AD1354" i="104"/>
  <c r="AE1354" i="104"/>
  <c r="AF1354" i="104"/>
  <c r="C1355" i="104"/>
  <c r="D1355" i="104"/>
  <c r="E1355" i="104"/>
  <c r="F1355" i="104"/>
  <c r="G1355" i="104"/>
  <c r="H1355" i="104"/>
  <c r="I1355" i="104"/>
  <c r="J1355" i="104"/>
  <c r="K1355" i="104"/>
  <c r="L1355" i="104"/>
  <c r="M1355" i="104"/>
  <c r="N1355" i="104"/>
  <c r="O1355" i="104"/>
  <c r="P1355" i="104"/>
  <c r="Q1355" i="104"/>
  <c r="R1355" i="104"/>
  <c r="S1355" i="104"/>
  <c r="T1355" i="104"/>
  <c r="U1355" i="104"/>
  <c r="V1355" i="104"/>
  <c r="W1355" i="104"/>
  <c r="X1355" i="104"/>
  <c r="Y1355" i="104"/>
  <c r="Z1355" i="104"/>
  <c r="AA1355" i="104"/>
  <c r="AB1355" i="104"/>
  <c r="AC1355" i="104"/>
  <c r="AD1355" i="104"/>
  <c r="AE1355" i="104"/>
  <c r="AF1355" i="104"/>
  <c r="C1356" i="104"/>
  <c r="D1356" i="104"/>
  <c r="E1356" i="104"/>
  <c r="F1356" i="104"/>
  <c r="G1356" i="104"/>
  <c r="H1356" i="104"/>
  <c r="I1356" i="104"/>
  <c r="J1356" i="104"/>
  <c r="K1356" i="104"/>
  <c r="L1356" i="104"/>
  <c r="M1356" i="104"/>
  <c r="N1356" i="104"/>
  <c r="O1356" i="104"/>
  <c r="P1356" i="104"/>
  <c r="Q1356" i="104"/>
  <c r="R1356" i="104"/>
  <c r="S1356" i="104"/>
  <c r="T1356" i="104"/>
  <c r="U1356" i="104"/>
  <c r="V1356" i="104"/>
  <c r="W1356" i="104"/>
  <c r="X1356" i="104"/>
  <c r="Y1356" i="104"/>
  <c r="Z1356" i="104"/>
  <c r="AA1356" i="104"/>
  <c r="AB1356" i="104"/>
  <c r="AC1356" i="104"/>
  <c r="AD1356" i="104"/>
  <c r="AE1356" i="104"/>
  <c r="AF1356" i="104"/>
  <c r="C1357" i="104"/>
  <c r="D1357" i="104"/>
  <c r="E1357" i="104"/>
  <c r="F1357" i="104"/>
  <c r="G1357" i="104"/>
  <c r="H1357" i="104"/>
  <c r="I1357" i="104"/>
  <c r="J1357" i="104"/>
  <c r="K1357" i="104"/>
  <c r="L1357" i="104"/>
  <c r="M1357" i="104"/>
  <c r="N1357" i="104"/>
  <c r="O1357" i="104"/>
  <c r="P1357" i="104"/>
  <c r="Q1357" i="104"/>
  <c r="R1357" i="104"/>
  <c r="S1357" i="104"/>
  <c r="T1357" i="104"/>
  <c r="U1357" i="104"/>
  <c r="V1357" i="104"/>
  <c r="W1357" i="104"/>
  <c r="X1357" i="104"/>
  <c r="Y1357" i="104"/>
  <c r="Z1357" i="104"/>
  <c r="AA1357" i="104"/>
  <c r="AB1357" i="104"/>
  <c r="AC1357" i="104"/>
  <c r="AD1357" i="104"/>
  <c r="AE1357" i="104"/>
  <c r="AF1357" i="104"/>
  <c r="C1358" i="104"/>
  <c r="D1358" i="104"/>
  <c r="E1358" i="104"/>
  <c r="F1358" i="104"/>
  <c r="G1358" i="104"/>
  <c r="H1358" i="104"/>
  <c r="I1358" i="104"/>
  <c r="J1358" i="104"/>
  <c r="K1358" i="104"/>
  <c r="L1358" i="104"/>
  <c r="M1358" i="104"/>
  <c r="N1358" i="104"/>
  <c r="O1358" i="104"/>
  <c r="P1358" i="104"/>
  <c r="Q1358" i="104"/>
  <c r="R1358" i="104"/>
  <c r="S1358" i="104"/>
  <c r="T1358" i="104"/>
  <c r="U1358" i="104"/>
  <c r="V1358" i="104"/>
  <c r="W1358" i="104"/>
  <c r="X1358" i="104"/>
  <c r="Y1358" i="104"/>
  <c r="Z1358" i="104"/>
  <c r="AA1358" i="104"/>
  <c r="AB1358" i="104"/>
  <c r="AC1358" i="104"/>
  <c r="AD1358" i="104"/>
  <c r="AE1358" i="104"/>
  <c r="AF1358" i="104"/>
  <c r="C1359" i="104"/>
  <c r="D1359" i="104"/>
  <c r="E1359" i="104"/>
  <c r="F1359" i="104"/>
  <c r="G1359" i="104"/>
  <c r="H1359" i="104"/>
  <c r="I1359" i="104"/>
  <c r="J1359" i="104"/>
  <c r="K1359" i="104"/>
  <c r="L1359" i="104"/>
  <c r="M1359" i="104"/>
  <c r="N1359" i="104"/>
  <c r="O1359" i="104"/>
  <c r="P1359" i="104"/>
  <c r="Q1359" i="104"/>
  <c r="R1359" i="104"/>
  <c r="S1359" i="104"/>
  <c r="T1359" i="104"/>
  <c r="U1359" i="104"/>
  <c r="V1359" i="104"/>
  <c r="W1359" i="104"/>
  <c r="X1359" i="104"/>
  <c r="Y1359" i="104"/>
  <c r="Z1359" i="104"/>
  <c r="AA1359" i="104"/>
  <c r="AB1359" i="104"/>
  <c r="AC1359" i="104"/>
  <c r="AD1359" i="104"/>
  <c r="AE1359" i="104"/>
  <c r="AF1359" i="104"/>
  <c r="C1360" i="104"/>
  <c r="D1360" i="104"/>
  <c r="E1360" i="104"/>
  <c r="F1360" i="104"/>
  <c r="G1360" i="104"/>
  <c r="H1360" i="104"/>
  <c r="I1360" i="104"/>
  <c r="J1360" i="104"/>
  <c r="K1360" i="104"/>
  <c r="L1360" i="104"/>
  <c r="M1360" i="104"/>
  <c r="N1360" i="104"/>
  <c r="O1360" i="104"/>
  <c r="P1360" i="104"/>
  <c r="Q1360" i="104"/>
  <c r="R1360" i="104"/>
  <c r="S1360" i="104"/>
  <c r="T1360" i="104"/>
  <c r="U1360" i="104"/>
  <c r="V1360" i="104"/>
  <c r="W1360" i="104"/>
  <c r="X1360" i="104"/>
  <c r="Y1360" i="104"/>
  <c r="Z1360" i="104"/>
  <c r="AA1360" i="104"/>
  <c r="AB1360" i="104"/>
  <c r="AC1360" i="104"/>
  <c r="AD1360" i="104"/>
  <c r="AE1360" i="104"/>
  <c r="AF1360" i="104"/>
  <c r="C1361" i="104"/>
  <c r="D1361" i="104"/>
  <c r="E1361" i="104"/>
  <c r="F1361" i="104"/>
  <c r="G1361" i="104"/>
  <c r="H1361" i="104"/>
  <c r="I1361" i="104"/>
  <c r="J1361" i="104"/>
  <c r="K1361" i="104"/>
  <c r="L1361" i="104"/>
  <c r="M1361" i="104"/>
  <c r="N1361" i="104"/>
  <c r="O1361" i="104"/>
  <c r="P1361" i="104"/>
  <c r="Q1361" i="104"/>
  <c r="R1361" i="104"/>
  <c r="S1361" i="104"/>
  <c r="T1361" i="104"/>
  <c r="U1361" i="104"/>
  <c r="V1361" i="104"/>
  <c r="W1361" i="104"/>
  <c r="X1361" i="104"/>
  <c r="Y1361" i="104"/>
  <c r="Z1361" i="104"/>
  <c r="AA1361" i="104"/>
  <c r="AB1361" i="104"/>
  <c r="AC1361" i="104"/>
  <c r="AD1361" i="104"/>
  <c r="AE1361" i="104"/>
  <c r="AF1361" i="104"/>
  <c r="C1362" i="104"/>
  <c r="D1362" i="104"/>
  <c r="E1362" i="104"/>
  <c r="F1362" i="104"/>
  <c r="G1362" i="104"/>
  <c r="H1362" i="104"/>
  <c r="I1362" i="104"/>
  <c r="J1362" i="104"/>
  <c r="K1362" i="104"/>
  <c r="L1362" i="104"/>
  <c r="M1362" i="104"/>
  <c r="N1362" i="104"/>
  <c r="O1362" i="104"/>
  <c r="P1362" i="104"/>
  <c r="Q1362" i="104"/>
  <c r="R1362" i="104"/>
  <c r="S1362" i="104"/>
  <c r="T1362" i="104"/>
  <c r="U1362" i="104"/>
  <c r="V1362" i="104"/>
  <c r="W1362" i="104"/>
  <c r="X1362" i="104"/>
  <c r="Y1362" i="104"/>
  <c r="Z1362" i="104"/>
  <c r="AA1362" i="104"/>
  <c r="AB1362" i="104"/>
  <c r="AC1362" i="104"/>
  <c r="AD1362" i="104"/>
  <c r="AE1362" i="104"/>
  <c r="AF1362" i="104"/>
  <c r="C1363" i="104"/>
  <c r="D1363" i="104"/>
  <c r="E1363" i="104"/>
  <c r="F1363" i="104"/>
  <c r="G1363" i="104"/>
  <c r="H1363" i="104"/>
  <c r="I1363" i="104"/>
  <c r="J1363" i="104"/>
  <c r="K1363" i="104"/>
  <c r="L1363" i="104"/>
  <c r="M1363" i="104"/>
  <c r="N1363" i="104"/>
  <c r="O1363" i="104"/>
  <c r="P1363" i="104"/>
  <c r="Q1363" i="104"/>
  <c r="R1363" i="104"/>
  <c r="S1363" i="104"/>
  <c r="T1363" i="104"/>
  <c r="U1363" i="104"/>
  <c r="V1363" i="104"/>
  <c r="W1363" i="104"/>
  <c r="X1363" i="104"/>
  <c r="Y1363" i="104"/>
  <c r="Z1363" i="104"/>
  <c r="AA1363" i="104"/>
  <c r="AB1363" i="104"/>
  <c r="AC1363" i="104"/>
  <c r="AD1363" i="104"/>
  <c r="AE1363" i="104"/>
  <c r="AF1363" i="104"/>
  <c r="C1364" i="104"/>
  <c r="D1364" i="104"/>
  <c r="E1364" i="104"/>
  <c r="F1364" i="104"/>
  <c r="G1364" i="104"/>
  <c r="H1364" i="104"/>
  <c r="I1364" i="104"/>
  <c r="J1364" i="104"/>
  <c r="K1364" i="104"/>
  <c r="L1364" i="104"/>
  <c r="M1364" i="104"/>
  <c r="N1364" i="104"/>
  <c r="O1364" i="104"/>
  <c r="P1364" i="104"/>
  <c r="Q1364" i="104"/>
  <c r="R1364" i="104"/>
  <c r="S1364" i="104"/>
  <c r="T1364" i="104"/>
  <c r="U1364" i="104"/>
  <c r="V1364" i="104"/>
  <c r="W1364" i="104"/>
  <c r="X1364" i="104"/>
  <c r="Y1364" i="104"/>
  <c r="Z1364" i="104"/>
  <c r="AA1364" i="104"/>
  <c r="AB1364" i="104"/>
  <c r="AC1364" i="104"/>
  <c r="AD1364" i="104"/>
  <c r="AE1364" i="104"/>
  <c r="AF1364" i="104"/>
  <c r="C1365" i="104"/>
  <c r="D1365" i="104"/>
  <c r="E1365" i="104"/>
  <c r="F1365" i="104"/>
  <c r="G1365" i="104"/>
  <c r="H1365" i="104"/>
  <c r="I1365" i="104"/>
  <c r="J1365" i="104"/>
  <c r="K1365" i="104"/>
  <c r="L1365" i="104"/>
  <c r="M1365" i="104"/>
  <c r="N1365" i="104"/>
  <c r="O1365" i="104"/>
  <c r="P1365" i="104"/>
  <c r="Q1365" i="104"/>
  <c r="R1365" i="104"/>
  <c r="S1365" i="104"/>
  <c r="T1365" i="104"/>
  <c r="U1365" i="104"/>
  <c r="V1365" i="104"/>
  <c r="W1365" i="104"/>
  <c r="X1365" i="104"/>
  <c r="Y1365" i="104"/>
  <c r="Z1365" i="104"/>
  <c r="AA1365" i="104"/>
  <c r="AB1365" i="104"/>
  <c r="AC1365" i="104"/>
  <c r="AD1365" i="104"/>
  <c r="AE1365" i="104"/>
  <c r="AF1365" i="104"/>
  <c r="C1366" i="104"/>
  <c r="D1366" i="104"/>
  <c r="E1366" i="104"/>
  <c r="F1366" i="104"/>
  <c r="G1366" i="104"/>
  <c r="H1366" i="104"/>
  <c r="I1366" i="104"/>
  <c r="J1366" i="104"/>
  <c r="K1366" i="104"/>
  <c r="L1366" i="104"/>
  <c r="M1366" i="104"/>
  <c r="N1366" i="104"/>
  <c r="O1366" i="104"/>
  <c r="P1366" i="104"/>
  <c r="Q1366" i="104"/>
  <c r="R1366" i="104"/>
  <c r="S1366" i="104"/>
  <c r="T1366" i="104"/>
  <c r="U1366" i="104"/>
  <c r="V1366" i="104"/>
  <c r="W1366" i="104"/>
  <c r="X1366" i="104"/>
  <c r="Y1366" i="104"/>
  <c r="Z1366" i="104"/>
  <c r="AA1366" i="104"/>
  <c r="AB1366" i="104"/>
  <c r="AC1366" i="104"/>
  <c r="AD1366" i="104"/>
  <c r="AE1366" i="104"/>
  <c r="AF1366" i="104"/>
  <c r="C1367" i="104"/>
  <c r="D1367" i="104"/>
  <c r="E1367" i="104"/>
  <c r="F1367" i="104"/>
  <c r="G1367" i="104"/>
  <c r="H1367" i="104"/>
  <c r="I1367" i="104"/>
  <c r="J1367" i="104"/>
  <c r="K1367" i="104"/>
  <c r="L1367" i="104"/>
  <c r="M1367" i="104"/>
  <c r="N1367" i="104"/>
  <c r="O1367" i="104"/>
  <c r="P1367" i="104"/>
  <c r="Q1367" i="104"/>
  <c r="R1367" i="104"/>
  <c r="S1367" i="104"/>
  <c r="T1367" i="104"/>
  <c r="U1367" i="104"/>
  <c r="V1367" i="104"/>
  <c r="W1367" i="104"/>
  <c r="X1367" i="104"/>
  <c r="Y1367" i="104"/>
  <c r="Z1367" i="104"/>
  <c r="AA1367" i="104"/>
  <c r="AB1367" i="104"/>
  <c r="AC1367" i="104"/>
  <c r="AD1367" i="104"/>
  <c r="AE1367" i="104"/>
  <c r="AF1367" i="104"/>
  <c r="C1368" i="104"/>
  <c r="D1368" i="104"/>
  <c r="E1368" i="104"/>
  <c r="F1368" i="104"/>
  <c r="G1368" i="104"/>
  <c r="H1368" i="104"/>
  <c r="I1368" i="104"/>
  <c r="J1368" i="104"/>
  <c r="K1368" i="104"/>
  <c r="L1368" i="104"/>
  <c r="M1368" i="104"/>
  <c r="N1368" i="104"/>
  <c r="O1368" i="104"/>
  <c r="P1368" i="104"/>
  <c r="Q1368" i="104"/>
  <c r="R1368" i="104"/>
  <c r="S1368" i="104"/>
  <c r="T1368" i="104"/>
  <c r="U1368" i="104"/>
  <c r="V1368" i="104"/>
  <c r="W1368" i="104"/>
  <c r="X1368" i="104"/>
  <c r="Y1368" i="104"/>
  <c r="Z1368" i="104"/>
  <c r="AA1368" i="104"/>
  <c r="AB1368" i="104"/>
  <c r="AC1368" i="104"/>
  <c r="AD1368" i="104"/>
  <c r="AE1368" i="104"/>
  <c r="AF1368" i="104"/>
  <c r="C1369" i="104"/>
  <c r="D1369" i="104"/>
  <c r="E1369" i="104"/>
  <c r="F1369" i="104"/>
  <c r="G1369" i="104"/>
  <c r="H1369" i="104"/>
  <c r="I1369" i="104"/>
  <c r="J1369" i="104"/>
  <c r="K1369" i="104"/>
  <c r="L1369" i="104"/>
  <c r="M1369" i="104"/>
  <c r="N1369" i="104"/>
  <c r="O1369" i="104"/>
  <c r="P1369" i="104"/>
  <c r="Q1369" i="104"/>
  <c r="R1369" i="104"/>
  <c r="S1369" i="104"/>
  <c r="T1369" i="104"/>
  <c r="U1369" i="104"/>
  <c r="V1369" i="104"/>
  <c r="W1369" i="104"/>
  <c r="X1369" i="104"/>
  <c r="Y1369" i="104"/>
  <c r="Z1369" i="104"/>
  <c r="AA1369" i="104"/>
  <c r="AB1369" i="104"/>
  <c r="AC1369" i="104"/>
  <c r="AD1369" i="104"/>
  <c r="AE1369" i="104"/>
  <c r="AF1369" i="104"/>
  <c r="C1370" i="104"/>
  <c r="D1370" i="104"/>
  <c r="E1370" i="104"/>
  <c r="F1370" i="104"/>
  <c r="G1370" i="104"/>
  <c r="H1370" i="104"/>
  <c r="I1370" i="104"/>
  <c r="J1370" i="104"/>
  <c r="K1370" i="104"/>
  <c r="L1370" i="104"/>
  <c r="M1370" i="104"/>
  <c r="N1370" i="104"/>
  <c r="O1370" i="104"/>
  <c r="P1370" i="104"/>
  <c r="Q1370" i="104"/>
  <c r="R1370" i="104"/>
  <c r="S1370" i="104"/>
  <c r="T1370" i="104"/>
  <c r="U1370" i="104"/>
  <c r="V1370" i="104"/>
  <c r="W1370" i="104"/>
  <c r="X1370" i="104"/>
  <c r="Y1370" i="104"/>
  <c r="Z1370" i="104"/>
  <c r="AA1370" i="104"/>
  <c r="AB1370" i="104"/>
  <c r="AC1370" i="104"/>
  <c r="AD1370" i="104"/>
  <c r="AE1370" i="104"/>
  <c r="AF1370" i="104"/>
  <c r="C1371" i="104"/>
  <c r="D1371" i="104"/>
  <c r="E1371" i="104"/>
  <c r="F1371" i="104"/>
  <c r="G1371" i="104"/>
  <c r="H1371" i="104"/>
  <c r="I1371" i="104"/>
  <c r="J1371" i="104"/>
  <c r="K1371" i="104"/>
  <c r="L1371" i="104"/>
  <c r="M1371" i="104"/>
  <c r="N1371" i="104"/>
  <c r="O1371" i="104"/>
  <c r="P1371" i="104"/>
  <c r="Q1371" i="104"/>
  <c r="R1371" i="104"/>
  <c r="S1371" i="104"/>
  <c r="T1371" i="104"/>
  <c r="U1371" i="104"/>
  <c r="V1371" i="104"/>
  <c r="W1371" i="104"/>
  <c r="X1371" i="104"/>
  <c r="Y1371" i="104"/>
  <c r="Z1371" i="104"/>
  <c r="AA1371" i="104"/>
  <c r="AB1371" i="104"/>
  <c r="AC1371" i="104"/>
  <c r="AD1371" i="104"/>
  <c r="AE1371" i="104"/>
  <c r="AF1371" i="104"/>
  <c r="C1372" i="104"/>
  <c r="D1372" i="104"/>
  <c r="E1372" i="104"/>
  <c r="F1372" i="104"/>
  <c r="G1372" i="104"/>
  <c r="H1372" i="104"/>
  <c r="I1372" i="104"/>
  <c r="J1372" i="104"/>
  <c r="K1372" i="104"/>
  <c r="L1372" i="104"/>
  <c r="M1372" i="104"/>
  <c r="N1372" i="104"/>
  <c r="O1372" i="104"/>
  <c r="P1372" i="104"/>
  <c r="Q1372" i="104"/>
  <c r="R1372" i="104"/>
  <c r="S1372" i="104"/>
  <c r="T1372" i="104"/>
  <c r="U1372" i="104"/>
  <c r="V1372" i="104"/>
  <c r="W1372" i="104"/>
  <c r="X1372" i="104"/>
  <c r="Y1372" i="104"/>
  <c r="Z1372" i="104"/>
  <c r="AA1372" i="104"/>
  <c r="AB1372" i="104"/>
  <c r="AC1372" i="104"/>
  <c r="AD1372" i="104"/>
  <c r="AE1372" i="104"/>
  <c r="AF1372" i="104"/>
  <c r="C1373" i="104"/>
  <c r="D1373" i="104"/>
  <c r="E1373" i="104"/>
  <c r="F1373" i="104"/>
  <c r="G1373" i="104"/>
  <c r="H1373" i="104"/>
  <c r="I1373" i="104"/>
  <c r="J1373" i="104"/>
  <c r="K1373" i="104"/>
  <c r="L1373" i="104"/>
  <c r="M1373" i="104"/>
  <c r="N1373" i="104"/>
  <c r="O1373" i="104"/>
  <c r="P1373" i="104"/>
  <c r="Q1373" i="104"/>
  <c r="R1373" i="104"/>
  <c r="S1373" i="104"/>
  <c r="T1373" i="104"/>
  <c r="U1373" i="104"/>
  <c r="V1373" i="104"/>
  <c r="W1373" i="104"/>
  <c r="X1373" i="104"/>
  <c r="Y1373" i="104"/>
  <c r="Z1373" i="104"/>
  <c r="AA1373" i="104"/>
  <c r="AB1373" i="104"/>
  <c r="AC1373" i="104"/>
  <c r="AD1373" i="104"/>
  <c r="AE1373" i="104"/>
  <c r="AF1373" i="104"/>
  <c r="C1374" i="104"/>
  <c r="D1374" i="104"/>
  <c r="E1374" i="104"/>
  <c r="F1374" i="104"/>
  <c r="G1374" i="104"/>
  <c r="H1374" i="104"/>
  <c r="I1374" i="104"/>
  <c r="J1374" i="104"/>
  <c r="K1374" i="104"/>
  <c r="L1374" i="104"/>
  <c r="M1374" i="104"/>
  <c r="N1374" i="104"/>
  <c r="O1374" i="104"/>
  <c r="P1374" i="104"/>
  <c r="Q1374" i="104"/>
  <c r="R1374" i="104"/>
  <c r="S1374" i="104"/>
  <c r="T1374" i="104"/>
  <c r="U1374" i="104"/>
  <c r="V1374" i="104"/>
  <c r="W1374" i="104"/>
  <c r="X1374" i="104"/>
  <c r="Y1374" i="104"/>
  <c r="Z1374" i="104"/>
  <c r="AA1374" i="104"/>
  <c r="AB1374" i="104"/>
  <c r="AC1374" i="104"/>
  <c r="AD1374" i="104"/>
  <c r="AE1374" i="104"/>
  <c r="AF1374" i="104"/>
  <c r="C1375" i="104"/>
  <c r="D1375" i="104"/>
  <c r="E1375" i="104"/>
  <c r="F1375" i="104"/>
  <c r="G1375" i="104"/>
  <c r="H1375" i="104"/>
  <c r="I1375" i="104"/>
  <c r="J1375" i="104"/>
  <c r="K1375" i="104"/>
  <c r="L1375" i="104"/>
  <c r="M1375" i="104"/>
  <c r="N1375" i="104"/>
  <c r="O1375" i="104"/>
  <c r="P1375" i="104"/>
  <c r="Q1375" i="104"/>
  <c r="R1375" i="104"/>
  <c r="S1375" i="104"/>
  <c r="T1375" i="104"/>
  <c r="U1375" i="104"/>
  <c r="V1375" i="104"/>
  <c r="W1375" i="104"/>
  <c r="X1375" i="104"/>
  <c r="Y1375" i="104"/>
  <c r="Z1375" i="104"/>
  <c r="AA1375" i="104"/>
  <c r="AB1375" i="104"/>
  <c r="AC1375" i="104"/>
  <c r="AD1375" i="104"/>
  <c r="AE1375" i="104"/>
  <c r="AF1375" i="104"/>
  <c r="C1376" i="104"/>
  <c r="D1376" i="104"/>
  <c r="E1376" i="104"/>
  <c r="F1376" i="104"/>
  <c r="G1376" i="104"/>
  <c r="H1376" i="104"/>
  <c r="I1376" i="104"/>
  <c r="J1376" i="104"/>
  <c r="K1376" i="104"/>
  <c r="L1376" i="104"/>
  <c r="M1376" i="104"/>
  <c r="N1376" i="104"/>
  <c r="O1376" i="104"/>
  <c r="P1376" i="104"/>
  <c r="Q1376" i="104"/>
  <c r="R1376" i="104"/>
  <c r="S1376" i="104"/>
  <c r="T1376" i="104"/>
  <c r="U1376" i="104"/>
  <c r="V1376" i="104"/>
  <c r="W1376" i="104"/>
  <c r="X1376" i="104"/>
  <c r="Y1376" i="104"/>
  <c r="Z1376" i="104"/>
  <c r="AA1376" i="104"/>
  <c r="AB1376" i="104"/>
  <c r="AC1376" i="104"/>
  <c r="AD1376" i="104"/>
  <c r="AE1376" i="104"/>
  <c r="AF1376" i="104"/>
  <c r="C1377" i="104"/>
  <c r="D1377" i="104"/>
  <c r="E1377" i="104"/>
  <c r="F1377" i="104"/>
  <c r="G1377" i="104"/>
  <c r="H1377" i="104"/>
  <c r="I1377" i="104"/>
  <c r="J1377" i="104"/>
  <c r="K1377" i="104"/>
  <c r="L1377" i="104"/>
  <c r="M1377" i="104"/>
  <c r="N1377" i="104"/>
  <c r="O1377" i="104"/>
  <c r="P1377" i="104"/>
  <c r="Q1377" i="104"/>
  <c r="R1377" i="104"/>
  <c r="S1377" i="104"/>
  <c r="T1377" i="104"/>
  <c r="U1377" i="104"/>
  <c r="V1377" i="104"/>
  <c r="W1377" i="104"/>
  <c r="X1377" i="104"/>
  <c r="Y1377" i="104"/>
  <c r="Z1377" i="104"/>
  <c r="AA1377" i="104"/>
  <c r="AB1377" i="104"/>
  <c r="AC1377" i="104"/>
  <c r="AD1377" i="104"/>
  <c r="AE1377" i="104"/>
  <c r="AF1377" i="104"/>
  <c r="C1378" i="104"/>
  <c r="D1378" i="104"/>
  <c r="E1378" i="104"/>
  <c r="F1378" i="104"/>
  <c r="G1378" i="104"/>
  <c r="H1378" i="104"/>
  <c r="I1378" i="104"/>
  <c r="J1378" i="104"/>
  <c r="K1378" i="104"/>
  <c r="L1378" i="104"/>
  <c r="M1378" i="104"/>
  <c r="N1378" i="104"/>
  <c r="O1378" i="104"/>
  <c r="P1378" i="104"/>
  <c r="Q1378" i="104"/>
  <c r="R1378" i="104"/>
  <c r="S1378" i="104"/>
  <c r="T1378" i="104"/>
  <c r="U1378" i="104"/>
  <c r="V1378" i="104"/>
  <c r="W1378" i="104"/>
  <c r="X1378" i="104"/>
  <c r="Y1378" i="104"/>
  <c r="Z1378" i="104"/>
  <c r="AA1378" i="104"/>
  <c r="AB1378" i="104"/>
  <c r="AC1378" i="104"/>
  <c r="AD1378" i="104"/>
  <c r="AE1378" i="104"/>
  <c r="AF1378" i="104"/>
  <c r="C1379" i="104"/>
  <c r="D1379" i="104"/>
  <c r="E1379" i="104"/>
  <c r="F1379" i="104"/>
  <c r="G1379" i="104"/>
  <c r="H1379" i="104"/>
  <c r="I1379" i="104"/>
  <c r="J1379" i="104"/>
  <c r="K1379" i="104"/>
  <c r="L1379" i="104"/>
  <c r="M1379" i="104"/>
  <c r="N1379" i="104"/>
  <c r="O1379" i="104"/>
  <c r="P1379" i="104"/>
  <c r="Q1379" i="104"/>
  <c r="R1379" i="104"/>
  <c r="S1379" i="104"/>
  <c r="T1379" i="104"/>
  <c r="U1379" i="104"/>
  <c r="V1379" i="104"/>
  <c r="W1379" i="104"/>
  <c r="X1379" i="104"/>
  <c r="Y1379" i="104"/>
  <c r="Z1379" i="104"/>
  <c r="AA1379" i="104"/>
  <c r="AB1379" i="104"/>
  <c r="AC1379" i="104"/>
  <c r="AD1379" i="104"/>
  <c r="AE1379" i="104"/>
  <c r="AF1379" i="104"/>
  <c r="C1380" i="104"/>
  <c r="D1380" i="104"/>
  <c r="E1380" i="104"/>
  <c r="F1380" i="104"/>
  <c r="G1380" i="104"/>
  <c r="H1380" i="104"/>
  <c r="I1380" i="104"/>
  <c r="J1380" i="104"/>
  <c r="K1380" i="104"/>
  <c r="L1380" i="104"/>
  <c r="M1380" i="104"/>
  <c r="N1380" i="104"/>
  <c r="O1380" i="104"/>
  <c r="P1380" i="104"/>
  <c r="Q1380" i="104"/>
  <c r="R1380" i="104"/>
  <c r="S1380" i="104"/>
  <c r="T1380" i="104"/>
  <c r="U1380" i="104"/>
  <c r="V1380" i="104"/>
  <c r="W1380" i="104"/>
  <c r="X1380" i="104"/>
  <c r="Y1380" i="104"/>
  <c r="Z1380" i="104"/>
  <c r="AA1380" i="104"/>
  <c r="AB1380" i="104"/>
  <c r="AC1380" i="104"/>
  <c r="AD1380" i="104"/>
  <c r="AE1380" i="104"/>
  <c r="AF1380" i="104"/>
  <c r="C1381" i="104"/>
  <c r="D1381" i="104"/>
  <c r="E1381" i="104"/>
  <c r="F1381" i="104"/>
  <c r="G1381" i="104"/>
  <c r="H1381" i="104"/>
  <c r="I1381" i="104"/>
  <c r="J1381" i="104"/>
  <c r="K1381" i="104"/>
  <c r="L1381" i="104"/>
  <c r="M1381" i="104"/>
  <c r="N1381" i="104"/>
  <c r="O1381" i="104"/>
  <c r="P1381" i="104"/>
  <c r="Q1381" i="104"/>
  <c r="R1381" i="104"/>
  <c r="S1381" i="104"/>
  <c r="T1381" i="104"/>
  <c r="U1381" i="104"/>
  <c r="V1381" i="104"/>
  <c r="W1381" i="104"/>
  <c r="X1381" i="104"/>
  <c r="Y1381" i="104"/>
  <c r="Z1381" i="104"/>
  <c r="AA1381" i="104"/>
  <c r="AB1381" i="104"/>
  <c r="AC1381" i="104"/>
  <c r="AD1381" i="104"/>
  <c r="AE1381" i="104"/>
  <c r="AF1381" i="104"/>
  <c r="C1382" i="104"/>
  <c r="D1382" i="104"/>
  <c r="E1382" i="104"/>
  <c r="F1382" i="104"/>
  <c r="G1382" i="104"/>
  <c r="H1382" i="104"/>
  <c r="I1382" i="104"/>
  <c r="J1382" i="104"/>
  <c r="K1382" i="104"/>
  <c r="L1382" i="104"/>
  <c r="M1382" i="104"/>
  <c r="N1382" i="104"/>
  <c r="O1382" i="104"/>
  <c r="P1382" i="104"/>
  <c r="Q1382" i="104"/>
  <c r="R1382" i="104"/>
  <c r="S1382" i="104"/>
  <c r="T1382" i="104"/>
  <c r="U1382" i="104"/>
  <c r="V1382" i="104"/>
  <c r="W1382" i="104"/>
  <c r="X1382" i="104"/>
  <c r="Y1382" i="104"/>
  <c r="Z1382" i="104"/>
  <c r="AA1382" i="104"/>
  <c r="AB1382" i="104"/>
  <c r="AC1382" i="104"/>
  <c r="AD1382" i="104"/>
  <c r="AE1382" i="104"/>
  <c r="AF1382" i="104"/>
  <c r="C1383" i="104"/>
  <c r="D1383" i="104"/>
  <c r="E1383" i="104"/>
  <c r="F1383" i="104"/>
  <c r="G1383" i="104"/>
  <c r="H1383" i="104"/>
  <c r="I1383" i="104"/>
  <c r="J1383" i="104"/>
  <c r="K1383" i="104"/>
  <c r="L1383" i="104"/>
  <c r="M1383" i="104"/>
  <c r="N1383" i="104"/>
  <c r="O1383" i="104"/>
  <c r="P1383" i="104"/>
  <c r="Q1383" i="104"/>
  <c r="R1383" i="104"/>
  <c r="S1383" i="104"/>
  <c r="T1383" i="104"/>
  <c r="U1383" i="104"/>
  <c r="V1383" i="104"/>
  <c r="W1383" i="104"/>
  <c r="X1383" i="104"/>
  <c r="Y1383" i="104"/>
  <c r="Z1383" i="104"/>
  <c r="AA1383" i="104"/>
  <c r="AB1383" i="104"/>
  <c r="AC1383" i="104"/>
  <c r="AD1383" i="104"/>
  <c r="AE1383" i="104"/>
  <c r="AF1383" i="104"/>
  <c r="C1384" i="104"/>
  <c r="D1384" i="104"/>
  <c r="E1384" i="104"/>
  <c r="F1384" i="104"/>
  <c r="G1384" i="104"/>
  <c r="H1384" i="104"/>
  <c r="I1384" i="104"/>
  <c r="J1384" i="104"/>
  <c r="K1384" i="104"/>
  <c r="L1384" i="104"/>
  <c r="M1384" i="104"/>
  <c r="N1384" i="104"/>
  <c r="O1384" i="104"/>
  <c r="P1384" i="104"/>
  <c r="Q1384" i="104"/>
  <c r="R1384" i="104"/>
  <c r="S1384" i="104"/>
  <c r="T1384" i="104"/>
  <c r="U1384" i="104"/>
  <c r="V1384" i="104"/>
  <c r="W1384" i="104"/>
  <c r="X1384" i="104"/>
  <c r="Y1384" i="104"/>
  <c r="Z1384" i="104"/>
  <c r="AA1384" i="104"/>
  <c r="AB1384" i="104"/>
  <c r="AC1384" i="104"/>
  <c r="AD1384" i="104"/>
  <c r="AE1384" i="104"/>
  <c r="AF1384" i="104"/>
  <c r="C1385" i="104"/>
  <c r="D1385" i="104"/>
  <c r="E1385" i="104"/>
  <c r="F1385" i="104"/>
  <c r="G1385" i="104"/>
  <c r="H1385" i="104"/>
  <c r="I1385" i="104"/>
  <c r="J1385" i="104"/>
  <c r="K1385" i="104"/>
  <c r="L1385" i="104"/>
  <c r="M1385" i="104"/>
  <c r="N1385" i="104"/>
  <c r="O1385" i="104"/>
  <c r="P1385" i="104"/>
  <c r="Q1385" i="104"/>
  <c r="R1385" i="104"/>
  <c r="S1385" i="104"/>
  <c r="T1385" i="104"/>
  <c r="U1385" i="104"/>
  <c r="V1385" i="104"/>
  <c r="W1385" i="104"/>
  <c r="X1385" i="104"/>
  <c r="Y1385" i="104"/>
  <c r="Z1385" i="104"/>
  <c r="AA1385" i="104"/>
  <c r="AB1385" i="104"/>
  <c r="AC1385" i="104"/>
  <c r="AD1385" i="104"/>
  <c r="AE1385" i="104"/>
  <c r="AF1385" i="104"/>
  <c r="C1386" i="104"/>
  <c r="D1386" i="104"/>
  <c r="E1386" i="104"/>
  <c r="F1386" i="104"/>
  <c r="G1386" i="104"/>
  <c r="H1386" i="104"/>
  <c r="I1386" i="104"/>
  <c r="J1386" i="104"/>
  <c r="K1386" i="104"/>
  <c r="L1386" i="104"/>
  <c r="M1386" i="104"/>
  <c r="N1386" i="104"/>
  <c r="O1386" i="104"/>
  <c r="P1386" i="104"/>
  <c r="Q1386" i="104"/>
  <c r="R1386" i="104"/>
  <c r="S1386" i="104"/>
  <c r="T1386" i="104"/>
  <c r="U1386" i="104"/>
  <c r="V1386" i="104"/>
  <c r="W1386" i="104"/>
  <c r="X1386" i="104"/>
  <c r="Y1386" i="104"/>
  <c r="Z1386" i="104"/>
  <c r="AA1386" i="104"/>
  <c r="AB1386" i="104"/>
  <c r="AC1386" i="104"/>
  <c r="AD1386" i="104"/>
  <c r="AE1386" i="104"/>
  <c r="AF1386" i="104"/>
  <c r="C1387" i="104"/>
  <c r="D1387" i="104"/>
  <c r="E1387" i="104"/>
  <c r="F1387" i="104"/>
  <c r="G1387" i="104"/>
  <c r="H1387" i="104"/>
  <c r="I1387" i="104"/>
  <c r="J1387" i="104"/>
  <c r="K1387" i="104"/>
  <c r="L1387" i="104"/>
  <c r="M1387" i="104"/>
  <c r="N1387" i="104"/>
  <c r="O1387" i="104"/>
  <c r="P1387" i="104"/>
  <c r="Q1387" i="104"/>
  <c r="R1387" i="104"/>
  <c r="S1387" i="104"/>
  <c r="T1387" i="104"/>
  <c r="U1387" i="104"/>
  <c r="V1387" i="104"/>
  <c r="W1387" i="104"/>
  <c r="X1387" i="104"/>
  <c r="Y1387" i="104"/>
  <c r="Z1387" i="104"/>
  <c r="AA1387" i="104"/>
  <c r="AB1387" i="104"/>
  <c r="AC1387" i="104"/>
  <c r="AD1387" i="104"/>
  <c r="AE1387" i="104"/>
  <c r="AF1387" i="104"/>
  <c r="C1388" i="104"/>
  <c r="D1388" i="104"/>
  <c r="E1388" i="104"/>
  <c r="F1388" i="104"/>
  <c r="G1388" i="104"/>
  <c r="H1388" i="104"/>
  <c r="I1388" i="104"/>
  <c r="J1388" i="104"/>
  <c r="K1388" i="104"/>
  <c r="L1388" i="104"/>
  <c r="M1388" i="104"/>
  <c r="N1388" i="104"/>
  <c r="O1388" i="104"/>
  <c r="P1388" i="104"/>
  <c r="Q1388" i="104"/>
  <c r="R1388" i="104"/>
  <c r="S1388" i="104"/>
  <c r="T1388" i="104"/>
  <c r="U1388" i="104"/>
  <c r="V1388" i="104"/>
  <c r="W1388" i="104"/>
  <c r="X1388" i="104"/>
  <c r="Y1388" i="104"/>
  <c r="Z1388" i="104"/>
  <c r="AA1388" i="104"/>
  <c r="AB1388" i="104"/>
  <c r="AC1388" i="104"/>
  <c r="AD1388" i="104"/>
  <c r="AE1388" i="104"/>
  <c r="AF1388" i="104"/>
  <c r="C1389" i="104"/>
  <c r="D1389" i="104"/>
  <c r="E1389" i="104"/>
  <c r="F1389" i="104"/>
  <c r="G1389" i="104"/>
  <c r="H1389" i="104"/>
  <c r="I1389" i="104"/>
  <c r="J1389" i="104"/>
  <c r="K1389" i="104"/>
  <c r="L1389" i="104"/>
  <c r="M1389" i="104"/>
  <c r="N1389" i="104"/>
  <c r="O1389" i="104"/>
  <c r="P1389" i="104"/>
  <c r="Q1389" i="104"/>
  <c r="R1389" i="104"/>
  <c r="S1389" i="104"/>
  <c r="T1389" i="104"/>
  <c r="U1389" i="104"/>
  <c r="V1389" i="104"/>
  <c r="W1389" i="104"/>
  <c r="X1389" i="104"/>
  <c r="Y1389" i="104"/>
  <c r="Z1389" i="104"/>
  <c r="AA1389" i="104"/>
  <c r="AB1389" i="104"/>
  <c r="AC1389" i="104"/>
  <c r="AD1389" i="104"/>
  <c r="AE1389" i="104"/>
  <c r="AF1389" i="104"/>
  <c r="C1390" i="104"/>
  <c r="D1390" i="104"/>
  <c r="E1390" i="104"/>
  <c r="F1390" i="104"/>
  <c r="G1390" i="104"/>
  <c r="H1390" i="104"/>
  <c r="I1390" i="104"/>
  <c r="J1390" i="104"/>
  <c r="K1390" i="104"/>
  <c r="L1390" i="104"/>
  <c r="M1390" i="104"/>
  <c r="N1390" i="104"/>
  <c r="O1390" i="104"/>
  <c r="P1390" i="104"/>
  <c r="Q1390" i="104"/>
  <c r="R1390" i="104"/>
  <c r="S1390" i="104"/>
  <c r="T1390" i="104"/>
  <c r="U1390" i="104"/>
  <c r="V1390" i="104"/>
  <c r="W1390" i="104"/>
  <c r="X1390" i="104"/>
  <c r="Y1390" i="104"/>
  <c r="Z1390" i="104"/>
  <c r="AA1390" i="104"/>
  <c r="AB1390" i="104"/>
  <c r="AC1390" i="104"/>
  <c r="AD1390" i="104"/>
  <c r="AE1390" i="104"/>
  <c r="AF1390" i="104"/>
  <c r="C1391" i="104"/>
  <c r="D1391" i="104"/>
  <c r="E1391" i="104"/>
  <c r="F1391" i="104"/>
  <c r="G1391" i="104"/>
  <c r="H1391" i="104"/>
  <c r="I1391" i="104"/>
  <c r="J1391" i="104"/>
  <c r="K1391" i="104"/>
  <c r="L1391" i="104"/>
  <c r="M1391" i="104"/>
  <c r="N1391" i="104"/>
  <c r="O1391" i="104"/>
  <c r="P1391" i="104"/>
  <c r="Q1391" i="104"/>
  <c r="R1391" i="104"/>
  <c r="S1391" i="104"/>
  <c r="T1391" i="104"/>
  <c r="U1391" i="104"/>
  <c r="V1391" i="104"/>
  <c r="W1391" i="104"/>
  <c r="X1391" i="104"/>
  <c r="Y1391" i="104"/>
  <c r="Z1391" i="104"/>
  <c r="AA1391" i="104"/>
  <c r="AB1391" i="104"/>
  <c r="AC1391" i="104"/>
  <c r="AD1391" i="104"/>
  <c r="AE1391" i="104"/>
  <c r="AF1391" i="104"/>
  <c r="C1392" i="104"/>
  <c r="D1392" i="104"/>
  <c r="E1392" i="104"/>
  <c r="F1392" i="104"/>
  <c r="G1392" i="104"/>
  <c r="H1392" i="104"/>
  <c r="I1392" i="104"/>
  <c r="J1392" i="104"/>
  <c r="K1392" i="104"/>
  <c r="L1392" i="104"/>
  <c r="M1392" i="104"/>
  <c r="N1392" i="104"/>
  <c r="O1392" i="104"/>
  <c r="P1392" i="104"/>
  <c r="Q1392" i="104"/>
  <c r="R1392" i="104"/>
  <c r="S1392" i="104"/>
  <c r="T1392" i="104"/>
  <c r="U1392" i="104"/>
  <c r="V1392" i="104"/>
  <c r="W1392" i="104"/>
  <c r="X1392" i="104"/>
  <c r="Y1392" i="104"/>
  <c r="Z1392" i="104"/>
  <c r="AA1392" i="104"/>
  <c r="AB1392" i="104"/>
  <c r="AC1392" i="104"/>
  <c r="AD1392" i="104"/>
  <c r="AE1392" i="104"/>
  <c r="AF1392" i="104"/>
  <c r="C1393" i="104"/>
  <c r="D1393" i="104"/>
  <c r="E1393" i="104"/>
  <c r="F1393" i="104"/>
  <c r="G1393" i="104"/>
  <c r="H1393" i="104"/>
  <c r="I1393" i="104"/>
  <c r="J1393" i="104"/>
  <c r="K1393" i="104"/>
  <c r="L1393" i="104"/>
  <c r="M1393" i="104"/>
  <c r="N1393" i="104"/>
  <c r="O1393" i="104"/>
  <c r="P1393" i="104"/>
  <c r="Q1393" i="104"/>
  <c r="R1393" i="104"/>
  <c r="S1393" i="104"/>
  <c r="T1393" i="104"/>
  <c r="U1393" i="104"/>
  <c r="V1393" i="104"/>
  <c r="W1393" i="104"/>
  <c r="X1393" i="104"/>
  <c r="Y1393" i="104"/>
  <c r="Z1393" i="104"/>
  <c r="AA1393" i="104"/>
  <c r="AB1393" i="104"/>
  <c r="AC1393" i="104"/>
  <c r="AD1393" i="104"/>
  <c r="AE1393" i="104"/>
  <c r="AF1393" i="104"/>
  <c r="C1394" i="104"/>
  <c r="D1394" i="104"/>
  <c r="E1394" i="104"/>
  <c r="F1394" i="104"/>
  <c r="G1394" i="104"/>
  <c r="H1394" i="104"/>
  <c r="I1394" i="104"/>
  <c r="J1394" i="104"/>
  <c r="K1394" i="104"/>
  <c r="L1394" i="104"/>
  <c r="M1394" i="104"/>
  <c r="N1394" i="104"/>
  <c r="O1394" i="104"/>
  <c r="P1394" i="104"/>
  <c r="Q1394" i="104"/>
  <c r="R1394" i="104"/>
  <c r="S1394" i="104"/>
  <c r="T1394" i="104"/>
  <c r="U1394" i="104"/>
  <c r="V1394" i="104"/>
  <c r="W1394" i="104"/>
  <c r="X1394" i="104"/>
  <c r="Y1394" i="104"/>
  <c r="Z1394" i="104"/>
  <c r="AA1394" i="104"/>
  <c r="AB1394" i="104"/>
  <c r="AC1394" i="104"/>
  <c r="AD1394" i="104"/>
  <c r="AE1394" i="104"/>
  <c r="AF1394" i="104"/>
  <c r="C1395" i="104"/>
  <c r="D1395" i="104"/>
  <c r="E1395" i="104"/>
  <c r="F1395" i="104"/>
  <c r="G1395" i="104"/>
  <c r="H1395" i="104"/>
  <c r="I1395" i="104"/>
  <c r="J1395" i="104"/>
  <c r="K1395" i="104"/>
  <c r="L1395" i="104"/>
  <c r="M1395" i="104"/>
  <c r="N1395" i="104"/>
  <c r="O1395" i="104"/>
  <c r="P1395" i="104"/>
  <c r="Q1395" i="104"/>
  <c r="R1395" i="104"/>
  <c r="S1395" i="104"/>
  <c r="T1395" i="104"/>
  <c r="U1395" i="104"/>
  <c r="V1395" i="104"/>
  <c r="W1395" i="104"/>
  <c r="X1395" i="104"/>
  <c r="Y1395" i="104"/>
  <c r="Z1395" i="104"/>
  <c r="AA1395" i="104"/>
  <c r="AB1395" i="104"/>
  <c r="AC1395" i="104"/>
  <c r="AD1395" i="104"/>
  <c r="AE1395" i="104"/>
  <c r="AF1395" i="104"/>
  <c r="C1396" i="104"/>
  <c r="D1396" i="104"/>
  <c r="E1396" i="104"/>
  <c r="F1396" i="104"/>
  <c r="G1396" i="104"/>
  <c r="H1396" i="104"/>
  <c r="I1396" i="104"/>
  <c r="J1396" i="104"/>
  <c r="K1396" i="104"/>
  <c r="L1396" i="104"/>
  <c r="M1396" i="104"/>
  <c r="N1396" i="104"/>
  <c r="O1396" i="104"/>
  <c r="P1396" i="104"/>
  <c r="Q1396" i="104"/>
  <c r="R1396" i="104"/>
  <c r="S1396" i="104"/>
  <c r="T1396" i="104"/>
  <c r="U1396" i="104"/>
  <c r="V1396" i="104"/>
  <c r="W1396" i="104"/>
  <c r="X1396" i="104"/>
  <c r="Y1396" i="104"/>
  <c r="Z1396" i="104"/>
  <c r="AA1396" i="104"/>
  <c r="AB1396" i="104"/>
  <c r="AC1396" i="104"/>
  <c r="AD1396" i="104"/>
  <c r="AE1396" i="104"/>
  <c r="AF1396" i="104"/>
  <c r="C1397" i="104"/>
  <c r="D1397" i="104"/>
  <c r="E1397" i="104"/>
  <c r="F1397" i="104"/>
  <c r="G1397" i="104"/>
  <c r="H1397" i="104"/>
  <c r="I1397" i="104"/>
  <c r="J1397" i="104"/>
  <c r="K1397" i="104"/>
  <c r="L1397" i="104"/>
  <c r="M1397" i="104"/>
  <c r="N1397" i="104"/>
  <c r="O1397" i="104"/>
  <c r="P1397" i="104"/>
  <c r="Q1397" i="104"/>
  <c r="R1397" i="104"/>
  <c r="S1397" i="104"/>
  <c r="T1397" i="104"/>
  <c r="U1397" i="104"/>
  <c r="V1397" i="104"/>
  <c r="W1397" i="104"/>
  <c r="X1397" i="104"/>
  <c r="Y1397" i="104"/>
  <c r="Z1397" i="104"/>
  <c r="AA1397" i="104"/>
  <c r="AB1397" i="104"/>
  <c r="AC1397" i="104"/>
  <c r="AD1397" i="104"/>
  <c r="AE1397" i="104"/>
  <c r="AF1397" i="104"/>
  <c r="C1398" i="104"/>
  <c r="D1398" i="104"/>
  <c r="E1398" i="104"/>
  <c r="F1398" i="104"/>
  <c r="G1398" i="104"/>
  <c r="H1398" i="104"/>
  <c r="I1398" i="104"/>
  <c r="J1398" i="104"/>
  <c r="K1398" i="104"/>
  <c r="L1398" i="104"/>
  <c r="M1398" i="104"/>
  <c r="N1398" i="104"/>
  <c r="O1398" i="104"/>
  <c r="P1398" i="104"/>
  <c r="Q1398" i="104"/>
  <c r="R1398" i="104"/>
  <c r="S1398" i="104"/>
  <c r="T1398" i="104"/>
  <c r="U1398" i="104"/>
  <c r="V1398" i="104"/>
  <c r="W1398" i="104"/>
  <c r="X1398" i="104"/>
  <c r="Y1398" i="104"/>
  <c r="Z1398" i="104"/>
  <c r="AA1398" i="104"/>
  <c r="AB1398" i="104"/>
  <c r="AC1398" i="104"/>
  <c r="AD1398" i="104"/>
  <c r="AE1398" i="104"/>
  <c r="AF1398" i="104"/>
  <c r="C1399" i="104"/>
  <c r="D1399" i="104"/>
  <c r="E1399" i="104"/>
  <c r="F1399" i="104"/>
  <c r="G1399" i="104"/>
  <c r="H1399" i="104"/>
  <c r="I1399" i="104"/>
  <c r="J1399" i="104"/>
  <c r="K1399" i="104"/>
  <c r="L1399" i="104"/>
  <c r="M1399" i="104"/>
  <c r="N1399" i="104"/>
  <c r="O1399" i="104"/>
  <c r="P1399" i="104"/>
  <c r="Q1399" i="104"/>
  <c r="R1399" i="104"/>
  <c r="S1399" i="104"/>
  <c r="T1399" i="104"/>
  <c r="U1399" i="104"/>
  <c r="V1399" i="104"/>
  <c r="W1399" i="104"/>
  <c r="X1399" i="104"/>
  <c r="Y1399" i="104"/>
  <c r="Z1399" i="104"/>
  <c r="AA1399" i="104"/>
  <c r="AB1399" i="104"/>
  <c r="AC1399" i="104"/>
  <c r="AD1399" i="104"/>
  <c r="AE1399" i="104"/>
  <c r="AF1399" i="104"/>
  <c r="C1400" i="104"/>
  <c r="D1400" i="104"/>
  <c r="E1400" i="104"/>
  <c r="F1400" i="104"/>
  <c r="G1400" i="104"/>
  <c r="H1400" i="104"/>
  <c r="I1400" i="104"/>
  <c r="J1400" i="104"/>
  <c r="K1400" i="104"/>
  <c r="L1400" i="104"/>
  <c r="M1400" i="104"/>
  <c r="N1400" i="104"/>
  <c r="O1400" i="104"/>
  <c r="P1400" i="104"/>
  <c r="Q1400" i="104"/>
  <c r="R1400" i="104"/>
  <c r="S1400" i="104"/>
  <c r="T1400" i="104"/>
  <c r="U1400" i="104"/>
  <c r="V1400" i="104"/>
  <c r="W1400" i="104"/>
  <c r="X1400" i="104"/>
  <c r="Y1400" i="104"/>
  <c r="Z1400" i="104"/>
  <c r="AA1400" i="104"/>
  <c r="AB1400" i="104"/>
  <c r="AC1400" i="104"/>
  <c r="AD1400" i="104"/>
  <c r="AE1400" i="104"/>
  <c r="AF1400" i="104"/>
  <c r="C1401" i="104"/>
  <c r="D1401" i="104"/>
  <c r="E1401" i="104"/>
  <c r="F1401" i="104"/>
  <c r="G1401" i="104"/>
  <c r="H1401" i="104"/>
  <c r="I1401" i="104"/>
  <c r="J1401" i="104"/>
  <c r="K1401" i="104"/>
  <c r="L1401" i="104"/>
  <c r="M1401" i="104"/>
  <c r="N1401" i="104"/>
  <c r="O1401" i="104"/>
  <c r="P1401" i="104"/>
  <c r="Q1401" i="104"/>
  <c r="R1401" i="104"/>
  <c r="S1401" i="104"/>
  <c r="T1401" i="104"/>
  <c r="U1401" i="104"/>
  <c r="V1401" i="104"/>
  <c r="W1401" i="104"/>
  <c r="X1401" i="104"/>
  <c r="Y1401" i="104"/>
  <c r="Z1401" i="104"/>
  <c r="AA1401" i="104"/>
  <c r="AB1401" i="104"/>
  <c r="AC1401" i="104"/>
  <c r="AD1401" i="104"/>
  <c r="AE1401" i="104"/>
  <c r="AF1401" i="104"/>
  <c r="C1402" i="104"/>
  <c r="D1402" i="104"/>
  <c r="E1402" i="104"/>
  <c r="F1402" i="104"/>
  <c r="G1402" i="104"/>
  <c r="H1402" i="104"/>
  <c r="I1402" i="104"/>
  <c r="J1402" i="104"/>
  <c r="K1402" i="104"/>
  <c r="L1402" i="104"/>
  <c r="M1402" i="104"/>
  <c r="N1402" i="104"/>
  <c r="O1402" i="104"/>
  <c r="P1402" i="104"/>
  <c r="Q1402" i="104"/>
  <c r="R1402" i="104"/>
  <c r="S1402" i="104"/>
  <c r="T1402" i="104"/>
  <c r="U1402" i="104"/>
  <c r="V1402" i="104"/>
  <c r="W1402" i="104"/>
  <c r="X1402" i="104"/>
  <c r="Y1402" i="104"/>
  <c r="Z1402" i="104"/>
  <c r="AA1402" i="104"/>
  <c r="AB1402" i="104"/>
  <c r="AC1402" i="104"/>
  <c r="AD1402" i="104"/>
  <c r="AE1402" i="104"/>
  <c r="AF1402" i="104"/>
  <c r="C1403" i="104"/>
  <c r="D1403" i="104"/>
  <c r="E1403" i="104"/>
  <c r="F1403" i="104"/>
  <c r="G1403" i="104"/>
  <c r="H1403" i="104"/>
  <c r="I1403" i="104"/>
  <c r="J1403" i="104"/>
  <c r="K1403" i="104"/>
  <c r="L1403" i="104"/>
  <c r="M1403" i="104"/>
  <c r="N1403" i="104"/>
  <c r="O1403" i="104"/>
  <c r="P1403" i="104"/>
  <c r="Q1403" i="104"/>
  <c r="R1403" i="104"/>
  <c r="S1403" i="104"/>
  <c r="T1403" i="104"/>
  <c r="U1403" i="104"/>
  <c r="V1403" i="104"/>
  <c r="W1403" i="104"/>
  <c r="X1403" i="104"/>
  <c r="Y1403" i="104"/>
  <c r="Z1403" i="104"/>
  <c r="AA1403" i="104"/>
  <c r="AB1403" i="104"/>
  <c r="AC1403" i="104"/>
  <c r="AD1403" i="104"/>
  <c r="AE1403" i="104"/>
  <c r="AF1403" i="104"/>
  <c r="C1404" i="104"/>
  <c r="D1404" i="104"/>
  <c r="E1404" i="104"/>
  <c r="F1404" i="104"/>
  <c r="G1404" i="104"/>
  <c r="H1404" i="104"/>
  <c r="I1404" i="104"/>
  <c r="J1404" i="104"/>
  <c r="K1404" i="104"/>
  <c r="L1404" i="104"/>
  <c r="M1404" i="104"/>
  <c r="N1404" i="104"/>
  <c r="O1404" i="104"/>
  <c r="P1404" i="104"/>
  <c r="Q1404" i="104"/>
  <c r="R1404" i="104"/>
  <c r="S1404" i="104"/>
  <c r="T1404" i="104"/>
  <c r="U1404" i="104"/>
  <c r="V1404" i="104"/>
  <c r="W1404" i="104"/>
  <c r="X1404" i="104"/>
  <c r="Y1404" i="104"/>
  <c r="Z1404" i="104"/>
  <c r="AA1404" i="104"/>
  <c r="AB1404" i="104"/>
  <c r="AC1404" i="104"/>
  <c r="AD1404" i="104"/>
  <c r="AE1404" i="104"/>
  <c r="AF1404" i="104"/>
  <c r="C1405" i="104"/>
  <c r="D1405" i="104"/>
  <c r="E1405" i="104"/>
  <c r="F1405" i="104"/>
  <c r="G1405" i="104"/>
  <c r="H1405" i="104"/>
  <c r="I1405" i="104"/>
  <c r="J1405" i="104"/>
  <c r="K1405" i="104"/>
  <c r="L1405" i="104"/>
  <c r="M1405" i="104"/>
  <c r="N1405" i="104"/>
  <c r="O1405" i="104"/>
  <c r="P1405" i="104"/>
  <c r="Q1405" i="104"/>
  <c r="R1405" i="104"/>
  <c r="S1405" i="104"/>
  <c r="T1405" i="104"/>
  <c r="U1405" i="104"/>
  <c r="V1405" i="104"/>
  <c r="W1405" i="104"/>
  <c r="X1405" i="104"/>
  <c r="Y1405" i="104"/>
  <c r="Z1405" i="104"/>
  <c r="AA1405" i="104"/>
  <c r="AB1405" i="104"/>
  <c r="AC1405" i="104"/>
  <c r="AD1405" i="104"/>
  <c r="AE1405" i="104"/>
  <c r="AF1405" i="104"/>
  <c r="C1406" i="104"/>
  <c r="D1406" i="104"/>
  <c r="E1406" i="104"/>
  <c r="F1406" i="104"/>
  <c r="G1406" i="104"/>
  <c r="H1406" i="104"/>
  <c r="I1406" i="104"/>
  <c r="J1406" i="104"/>
  <c r="K1406" i="104"/>
  <c r="L1406" i="104"/>
  <c r="M1406" i="104"/>
  <c r="N1406" i="104"/>
  <c r="O1406" i="104"/>
  <c r="P1406" i="104"/>
  <c r="Q1406" i="104"/>
  <c r="R1406" i="104"/>
  <c r="S1406" i="104"/>
  <c r="T1406" i="104"/>
  <c r="U1406" i="104"/>
  <c r="V1406" i="104"/>
  <c r="W1406" i="104"/>
  <c r="X1406" i="104"/>
  <c r="Y1406" i="104"/>
  <c r="Z1406" i="104"/>
  <c r="AA1406" i="104"/>
  <c r="AB1406" i="104"/>
  <c r="AC1406" i="104"/>
  <c r="AD1406" i="104"/>
  <c r="AE1406" i="104"/>
  <c r="AF1406" i="104"/>
  <c r="C1407" i="104"/>
  <c r="D1407" i="104"/>
  <c r="E1407" i="104"/>
  <c r="F1407" i="104"/>
  <c r="G1407" i="104"/>
  <c r="H1407" i="104"/>
  <c r="I1407" i="104"/>
  <c r="J1407" i="104"/>
  <c r="K1407" i="104"/>
  <c r="L1407" i="104"/>
  <c r="M1407" i="104"/>
  <c r="N1407" i="104"/>
  <c r="O1407" i="104"/>
  <c r="P1407" i="104"/>
  <c r="Q1407" i="104"/>
  <c r="R1407" i="104"/>
  <c r="S1407" i="104"/>
  <c r="T1407" i="104"/>
  <c r="U1407" i="104"/>
  <c r="V1407" i="104"/>
  <c r="W1407" i="104"/>
  <c r="X1407" i="104"/>
  <c r="Y1407" i="104"/>
  <c r="Z1407" i="104"/>
  <c r="AA1407" i="104"/>
  <c r="AB1407" i="104"/>
  <c r="AC1407" i="104"/>
  <c r="AD1407" i="104"/>
  <c r="AE1407" i="104"/>
  <c r="AF1407" i="104"/>
  <c r="C1408" i="104"/>
  <c r="D1408" i="104"/>
  <c r="E1408" i="104"/>
  <c r="F1408" i="104"/>
  <c r="G1408" i="104"/>
  <c r="H1408" i="104"/>
  <c r="I1408" i="104"/>
  <c r="J1408" i="104"/>
  <c r="K1408" i="104"/>
  <c r="L1408" i="104"/>
  <c r="M1408" i="104"/>
  <c r="N1408" i="104"/>
  <c r="O1408" i="104"/>
  <c r="P1408" i="104"/>
  <c r="Q1408" i="104"/>
  <c r="R1408" i="104"/>
  <c r="S1408" i="104"/>
  <c r="T1408" i="104"/>
  <c r="U1408" i="104"/>
  <c r="V1408" i="104"/>
  <c r="W1408" i="104"/>
  <c r="X1408" i="104"/>
  <c r="Y1408" i="104"/>
  <c r="Z1408" i="104"/>
  <c r="AA1408" i="104"/>
  <c r="AB1408" i="104"/>
  <c r="AC1408" i="104"/>
  <c r="AD1408" i="104"/>
  <c r="AE1408" i="104"/>
  <c r="AF1408" i="104"/>
  <c r="C1409" i="104"/>
  <c r="D1409" i="104"/>
  <c r="E1409" i="104"/>
  <c r="F1409" i="104"/>
  <c r="G1409" i="104"/>
  <c r="H1409" i="104"/>
  <c r="I1409" i="104"/>
  <c r="J1409" i="104"/>
  <c r="K1409" i="104"/>
  <c r="L1409" i="104"/>
  <c r="M1409" i="104"/>
  <c r="N1409" i="104"/>
  <c r="O1409" i="104"/>
  <c r="P1409" i="104"/>
  <c r="Q1409" i="104"/>
  <c r="R1409" i="104"/>
  <c r="S1409" i="104"/>
  <c r="T1409" i="104"/>
  <c r="U1409" i="104"/>
  <c r="V1409" i="104"/>
  <c r="W1409" i="104"/>
  <c r="X1409" i="104"/>
  <c r="Y1409" i="104"/>
  <c r="Z1409" i="104"/>
  <c r="AA1409" i="104"/>
  <c r="AB1409" i="104"/>
  <c r="AC1409" i="104"/>
  <c r="AD1409" i="104"/>
  <c r="AE1409" i="104"/>
  <c r="AF1409" i="104"/>
  <c r="C1410" i="104"/>
  <c r="D1410" i="104"/>
  <c r="E1410" i="104"/>
  <c r="F1410" i="104"/>
  <c r="G1410" i="104"/>
  <c r="H1410" i="104"/>
  <c r="I1410" i="104"/>
  <c r="J1410" i="104"/>
  <c r="K1410" i="104"/>
  <c r="L1410" i="104"/>
  <c r="M1410" i="104"/>
  <c r="N1410" i="104"/>
  <c r="O1410" i="104"/>
  <c r="P1410" i="104"/>
  <c r="Q1410" i="104"/>
  <c r="R1410" i="104"/>
  <c r="S1410" i="104"/>
  <c r="T1410" i="104"/>
  <c r="U1410" i="104"/>
  <c r="V1410" i="104"/>
  <c r="W1410" i="104"/>
  <c r="X1410" i="104"/>
  <c r="Y1410" i="104"/>
  <c r="Z1410" i="104"/>
  <c r="AA1410" i="104"/>
  <c r="AB1410" i="104"/>
  <c r="AC1410" i="104"/>
  <c r="AD1410" i="104"/>
  <c r="AE1410" i="104"/>
  <c r="AF1410" i="104"/>
  <c r="C1411" i="104"/>
  <c r="D1411" i="104"/>
  <c r="E1411" i="104"/>
  <c r="F1411" i="104"/>
  <c r="G1411" i="104"/>
  <c r="H1411" i="104"/>
  <c r="I1411" i="104"/>
  <c r="J1411" i="104"/>
  <c r="K1411" i="104"/>
  <c r="L1411" i="104"/>
  <c r="M1411" i="104"/>
  <c r="N1411" i="104"/>
  <c r="O1411" i="104"/>
  <c r="P1411" i="104"/>
  <c r="Q1411" i="104"/>
  <c r="R1411" i="104"/>
  <c r="S1411" i="104"/>
  <c r="T1411" i="104"/>
  <c r="U1411" i="104"/>
  <c r="V1411" i="104"/>
  <c r="W1411" i="104"/>
  <c r="X1411" i="104"/>
  <c r="Y1411" i="104"/>
  <c r="Z1411" i="104"/>
  <c r="AA1411" i="104"/>
  <c r="AB1411" i="104"/>
  <c r="AC1411" i="104"/>
  <c r="AD1411" i="104"/>
  <c r="AE1411" i="104"/>
  <c r="AF1411" i="104"/>
  <c r="C1412" i="104"/>
  <c r="D1412" i="104"/>
  <c r="E1412" i="104"/>
  <c r="F1412" i="104"/>
  <c r="G1412" i="104"/>
  <c r="H1412" i="104"/>
  <c r="I1412" i="104"/>
  <c r="J1412" i="104"/>
  <c r="K1412" i="104"/>
  <c r="L1412" i="104"/>
  <c r="M1412" i="104"/>
  <c r="N1412" i="104"/>
  <c r="O1412" i="104"/>
  <c r="P1412" i="104"/>
  <c r="Q1412" i="104"/>
  <c r="R1412" i="104"/>
  <c r="S1412" i="104"/>
  <c r="T1412" i="104"/>
  <c r="U1412" i="104"/>
  <c r="V1412" i="104"/>
  <c r="W1412" i="104"/>
  <c r="X1412" i="104"/>
  <c r="Y1412" i="104"/>
  <c r="Z1412" i="104"/>
  <c r="AA1412" i="104"/>
  <c r="AB1412" i="104"/>
  <c r="AC1412" i="104"/>
  <c r="AD1412" i="104"/>
  <c r="AE1412" i="104"/>
  <c r="AF1412" i="104"/>
  <c r="C1413" i="104"/>
  <c r="D1413" i="104"/>
  <c r="E1413" i="104"/>
  <c r="F1413" i="104"/>
  <c r="G1413" i="104"/>
  <c r="H1413" i="104"/>
  <c r="I1413" i="104"/>
  <c r="J1413" i="104"/>
  <c r="K1413" i="104"/>
  <c r="L1413" i="104"/>
  <c r="M1413" i="104"/>
  <c r="N1413" i="104"/>
  <c r="O1413" i="104"/>
  <c r="P1413" i="104"/>
  <c r="Q1413" i="104"/>
  <c r="R1413" i="104"/>
  <c r="S1413" i="104"/>
  <c r="T1413" i="104"/>
  <c r="U1413" i="104"/>
  <c r="V1413" i="104"/>
  <c r="W1413" i="104"/>
  <c r="X1413" i="104"/>
  <c r="Y1413" i="104"/>
  <c r="Z1413" i="104"/>
  <c r="AA1413" i="104"/>
  <c r="AB1413" i="104"/>
  <c r="AC1413" i="104"/>
  <c r="AD1413" i="104"/>
  <c r="AE1413" i="104"/>
  <c r="AF1413" i="104"/>
  <c r="C1414" i="104"/>
  <c r="D1414" i="104"/>
  <c r="E1414" i="104"/>
  <c r="F1414" i="104"/>
  <c r="G1414" i="104"/>
  <c r="H1414" i="104"/>
  <c r="I1414" i="104"/>
  <c r="J1414" i="104"/>
  <c r="K1414" i="104"/>
  <c r="L1414" i="104"/>
  <c r="M1414" i="104"/>
  <c r="N1414" i="104"/>
  <c r="O1414" i="104"/>
  <c r="P1414" i="104"/>
  <c r="Q1414" i="104"/>
  <c r="R1414" i="104"/>
  <c r="S1414" i="104"/>
  <c r="T1414" i="104"/>
  <c r="U1414" i="104"/>
  <c r="V1414" i="104"/>
  <c r="W1414" i="104"/>
  <c r="X1414" i="104"/>
  <c r="Y1414" i="104"/>
  <c r="Z1414" i="104"/>
  <c r="AA1414" i="104"/>
  <c r="AB1414" i="104"/>
  <c r="AC1414" i="104"/>
  <c r="AD1414" i="104"/>
  <c r="AE1414" i="104"/>
  <c r="AF1414" i="104"/>
  <c r="C1415" i="104"/>
  <c r="D1415" i="104"/>
  <c r="E1415" i="104"/>
  <c r="F1415" i="104"/>
  <c r="G1415" i="104"/>
  <c r="H1415" i="104"/>
  <c r="I1415" i="104"/>
  <c r="J1415" i="104"/>
  <c r="K1415" i="104"/>
  <c r="L1415" i="104"/>
  <c r="M1415" i="104"/>
  <c r="N1415" i="104"/>
  <c r="O1415" i="104"/>
  <c r="P1415" i="104"/>
  <c r="Q1415" i="104"/>
  <c r="R1415" i="104"/>
  <c r="S1415" i="104"/>
  <c r="T1415" i="104"/>
  <c r="U1415" i="104"/>
  <c r="V1415" i="104"/>
  <c r="W1415" i="104"/>
  <c r="X1415" i="104"/>
  <c r="Y1415" i="104"/>
  <c r="Z1415" i="104"/>
  <c r="AA1415" i="104"/>
  <c r="AB1415" i="104"/>
  <c r="AC1415" i="104"/>
  <c r="AD1415" i="104"/>
  <c r="AE1415" i="104"/>
  <c r="AF1415" i="104"/>
  <c r="C1416" i="104"/>
  <c r="D1416" i="104"/>
  <c r="E1416" i="104"/>
  <c r="F1416" i="104"/>
  <c r="G1416" i="104"/>
  <c r="H1416" i="104"/>
  <c r="I1416" i="104"/>
  <c r="J1416" i="104"/>
  <c r="K1416" i="104"/>
  <c r="L1416" i="104"/>
  <c r="M1416" i="104"/>
  <c r="N1416" i="104"/>
  <c r="O1416" i="104"/>
  <c r="P1416" i="104"/>
  <c r="Q1416" i="104"/>
  <c r="R1416" i="104"/>
  <c r="S1416" i="104"/>
  <c r="T1416" i="104"/>
  <c r="U1416" i="104"/>
  <c r="V1416" i="104"/>
  <c r="W1416" i="104"/>
  <c r="X1416" i="104"/>
  <c r="Y1416" i="104"/>
  <c r="Z1416" i="104"/>
  <c r="AA1416" i="104"/>
  <c r="AB1416" i="104"/>
  <c r="AC1416" i="104"/>
  <c r="AD1416" i="104"/>
  <c r="AE1416" i="104"/>
  <c r="AF1416" i="104"/>
  <c r="C1417" i="104"/>
  <c r="D1417" i="104"/>
  <c r="E1417" i="104"/>
  <c r="F1417" i="104"/>
  <c r="G1417" i="104"/>
  <c r="H1417" i="104"/>
  <c r="I1417" i="104"/>
  <c r="J1417" i="104"/>
  <c r="K1417" i="104"/>
  <c r="L1417" i="104"/>
  <c r="M1417" i="104"/>
  <c r="N1417" i="104"/>
  <c r="O1417" i="104"/>
  <c r="P1417" i="104"/>
  <c r="Q1417" i="104"/>
  <c r="R1417" i="104"/>
  <c r="S1417" i="104"/>
  <c r="T1417" i="104"/>
  <c r="U1417" i="104"/>
  <c r="V1417" i="104"/>
  <c r="W1417" i="104"/>
  <c r="X1417" i="104"/>
  <c r="Y1417" i="104"/>
  <c r="Z1417" i="104"/>
  <c r="AA1417" i="104"/>
  <c r="AB1417" i="104"/>
  <c r="AC1417" i="104"/>
  <c r="AD1417" i="104"/>
  <c r="AE1417" i="104"/>
  <c r="AF1417" i="104"/>
  <c r="C1418" i="104"/>
  <c r="D1418" i="104"/>
  <c r="E1418" i="104"/>
  <c r="F1418" i="104"/>
  <c r="G1418" i="104"/>
  <c r="H1418" i="104"/>
  <c r="I1418" i="104"/>
  <c r="J1418" i="104"/>
  <c r="K1418" i="104"/>
  <c r="L1418" i="104"/>
  <c r="M1418" i="104"/>
  <c r="N1418" i="104"/>
  <c r="O1418" i="104"/>
  <c r="P1418" i="104"/>
  <c r="Q1418" i="104"/>
  <c r="R1418" i="104"/>
  <c r="S1418" i="104"/>
  <c r="T1418" i="104"/>
  <c r="U1418" i="104"/>
  <c r="V1418" i="104"/>
  <c r="W1418" i="104"/>
  <c r="X1418" i="104"/>
  <c r="Y1418" i="104"/>
  <c r="Z1418" i="104"/>
  <c r="AA1418" i="104"/>
  <c r="AB1418" i="104"/>
  <c r="AC1418" i="104"/>
  <c r="AD1418" i="104"/>
  <c r="AE1418" i="104"/>
  <c r="AF1418" i="104"/>
  <c r="C1419" i="104"/>
  <c r="D1419" i="104"/>
  <c r="E1419" i="104"/>
  <c r="F1419" i="104"/>
  <c r="G1419" i="104"/>
  <c r="H1419" i="104"/>
  <c r="I1419" i="104"/>
  <c r="J1419" i="104"/>
  <c r="K1419" i="104"/>
  <c r="L1419" i="104"/>
  <c r="M1419" i="104"/>
  <c r="N1419" i="104"/>
  <c r="O1419" i="104"/>
  <c r="P1419" i="104"/>
  <c r="Q1419" i="104"/>
  <c r="R1419" i="104"/>
  <c r="S1419" i="104"/>
  <c r="T1419" i="104"/>
  <c r="U1419" i="104"/>
  <c r="V1419" i="104"/>
  <c r="W1419" i="104"/>
  <c r="X1419" i="104"/>
  <c r="Y1419" i="104"/>
  <c r="Z1419" i="104"/>
  <c r="AA1419" i="104"/>
  <c r="AB1419" i="104"/>
  <c r="AC1419" i="104"/>
  <c r="AD1419" i="104"/>
  <c r="AE1419" i="104"/>
  <c r="AF1419" i="104"/>
  <c r="C1420" i="104"/>
  <c r="D1420" i="104"/>
  <c r="E1420" i="104"/>
  <c r="F1420" i="104"/>
  <c r="G1420" i="104"/>
  <c r="H1420" i="104"/>
  <c r="I1420" i="104"/>
  <c r="J1420" i="104"/>
  <c r="K1420" i="104"/>
  <c r="L1420" i="104"/>
  <c r="M1420" i="104"/>
  <c r="N1420" i="104"/>
  <c r="O1420" i="104"/>
  <c r="P1420" i="104"/>
  <c r="Q1420" i="104"/>
  <c r="R1420" i="104"/>
  <c r="S1420" i="104"/>
  <c r="T1420" i="104"/>
  <c r="U1420" i="104"/>
  <c r="V1420" i="104"/>
  <c r="W1420" i="104"/>
  <c r="X1420" i="104"/>
  <c r="Y1420" i="104"/>
  <c r="Z1420" i="104"/>
  <c r="AA1420" i="104"/>
  <c r="AB1420" i="104"/>
  <c r="AC1420" i="104"/>
  <c r="AD1420" i="104"/>
  <c r="AE1420" i="104"/>
  <c r="AF1420" i="104"/>
  <c r="C1421" i="104"/>
  <c r="D1421" i="104"/>
  <c r="E1421" i="104"/>
  <c r="F1421" i="104"/>
  <c r="G1421" i="104"/>
  <c r="H1421" i="104"/>
  <c r="I1421" i="104"/>
  <c r="J1421" i="104"/>
  <c r="K1421" i="104"/>
  <c r="L1421" i="104"/>
  <c r="M1421" i="104"/>
  <c r="N1421" i="104"/>
  <c r="O1421" i="104"/>
  <c r="P1421" i="104"/>
  <c r="Q1421" i="104"/>
  <c r="R1421" i="104"/>
  <c r="S1421" i="104"/>
  <c r="T1421" i="104"/>
  <c r="U1421" i="104"/>
  <c r="V1421" i="104"/>
  <c r="W1421" i="104"/>
  <c r="X1421" i="104"/>
  <c r="Y1421" i="104"/>
  <c r="Z1421" i="104"/>
  <c r="AA1421" i="104"/>
  <c r="AB1421" i="104"/>
  <c r="AC1421" i="104"/>
  <c r="AD1421" i="104"/>
  <c r="AE1421" i="104"/>
  <c r="AF1421" i="104"/>
  <c r="C1422" i="104"/>
  <c r="D1422" i="104"/>
  <c r="E1422" i="104"/>
  <c r="F1422" i="104"/>
  <c r="G1422" i="104"/>
  <c r="H1422" i="104"/>
  <c r="I1422" i="104"/>
  <c r="J1422" i="104"/>
  <c r="K1422" i="104"/>
  <c r="L1422" i="104"/>
  <c r="M1422" i="104"/>
  <c r="N1422" i="104"/>
  <c r="O1422" i="104"/>
  <c r="P1422" i="104"/>
  <c r="Q1422" i="104"/>
  <c r="R1422" i="104"/>
  <c r="S1422" i="104"/>
  <c r="T1422" i="104"/>
  <c r="U1422" i="104"/>
  <c r="V1422" i="104"/>
  <c r="W1422" i="104"/>
  <c r="X1422" i="104"/>
  <c r="Y1422" i="104"/>
  <c r="Z1422" i="104"/>
  <c r="AA1422" i="104"/>
  <c r="AB1422" i="104"/>
  <c r="AC1422" i="104"/>
  <c r="AD1422" i="104"/>
  <c r="AE1422" i="104"/>
  <c r="AF1422" i="104"/>
  <c r="C1423" i="104"/>
  <c r="D1423" i="104"/>
  <c r="E1423" i="104"/>
  <c r="F1423" i="104"/>
  <c r="G1423" i="104"/>
  <c r="H1423" i="104"/>
  <c r="I1423" i="104"/>
  <c r="J1423" i="104"/>
  <c r="K1423" i="104"/>
  <c r="L1423" i="104"/>
  <c r="M1423" i="104"/>
  <c r="N1423" i="104"/>
  <c r="O1423" i="104"/>
  <c r="P1423" i="104"/>
  <c r="Q1423" i="104"/>
  <c r="R1423" i="104"/>
  <c r="S1423" i="104"/>
  <c r="T1423" i="104"/>
  <c r="U1423" i="104"/>
  <c r="V1423" i="104"/>
  <c r="W1423" i="104"/>
  <c r="X1423" i="104"/>
  <c r="Y1423" i="104"/>
  <c r="Z1423" i="104"/>
  <c r="AA1423" i="104"/>
  <c r="AB1423" i="104"/>
  <c r="AC1423" i="104"/>
  <c r="AD1423" i="104"/>
  <c r="AE1423" i="104"/>
  <c r="AF1423" i="104"/>
  <c r="C1424" i="104"/>
  <c r="D1424" i="104"/>
  <c r="E1424" i="104"/>
  <c r="F1424" i="104"/>
  <c r="G1424" i="104"/>
  <c r="H1424" i="104"/>
  <c r="I1424" i="104"/>
  <c r="J1424" i="104"/>
  <c r="K1424" i="104"/>
  <c r="L1424" i="104"/>
  <c r="M1424" i="104"/>
  <c r="N1424" i="104"/>
  <c r="O1424" i="104"/>
  <c r="P1424" i="104"/>
  <c r="Q1424" i="104"/>
  <c r="R1424" i="104"/>
  <c r="S1424" i="104"/>
  <c r="T1424" i="104"/>
  <c r="U1424" i="104"/>
  <c r="V1424" i="104"/>
  <c r="W1424" i="104"/>
  <c r="X1424" i="104"/>
  <c r="Y1424" i="104"/>
  <c r="Z1424" i="104"/>
  <c r="AA1424" i="104"/>
  <c r="AB1424" i="104"/>
  <c r="AC1424" i="104"/>
  <c r="AD1424" i="104"/>
  <c r="AE1424" i="104"/>
  <c r="AF1424" i="104"/>
  <c r="C1425" i="104"/>
  <c r="D1425" i="104"/>
  <c r="E1425" i="104"/>
  <c r="F1425" i="104"/>
  <c r="G1425" i="104"/>
  <c r="H1425" i="104"/>
  <c r="I1425" i="104"/>
  <c r="J1425" i="104"/>
  <c r="K1425" i="104"/>
  <c r="L1425" i="104"/>
  <c r="M1425" i="104"/>
  <c r="N1425" i="104"/>
  <c r="O1425" i="104"/>
  <c r="P1425" i="104"/>
  <c r="Q1425" i="104"/>
  <c r="R1425" i="104"/>
  <c r="S1425" i="104"/>
  <c r="T1425" i="104"/>
  <c r="U1425" i="104"/>
  <c r="V1425" i="104"/>
  <c r="W1425" i="104"/>
  <c r="X1425" i="104"/>
  <c r="Y1425" i="104"/>
  <c r="Z1425" i="104"/>
  <c r="AA1425" i="104"/>
  <c r="AB1425" i="104"/>
  <c r="AC1425" i="104"/>
  <c r="AD1425" i="104"/>
  <c r="AE1425" i="104"/>
  <c r="AF1425" i="104"/>
  <c r="C1426" i="104"/>
  <c r="D1426" i="104"/>
  <c r="E1426" i="104"/>
  <c r="F1426" i="104"/>
  <c r="G1426" i="104"/>
  <c r="H1426" i="104"/>
  <c r="I1426" i="104"/>
  <c r="J1426" i="104"/>
  <c r="K1426" i="104"/>
  <c r="L1426" i="104"/>
  <c r="M1426" i="104"/>
  <c r="N1426" i="104"/>
  <c r="O1426" i="104"/>
  <c r="P1426" i="104"/>
  <c r="Q1426" i="104"/>
  <c r="R1426" i="104"/>
  <c r="S1426" i="104"/>
  <c r="T1426" i="104"/>
  <c r="U1426" i="104"/>
  <c r="V1426" i="104"/>
  <c r="W1426" i="104"/>
  <c r="X1426" i="104"/>
  <c r="Y1426" i="104"/>
  <c r="Z1426" i="104"/>
  <c r="AA1426" i="104"/>
  <c r="AB1426" i="104"/>
  <c r="AC1426" i="104"/>
  <c r="AD1426" i="104"/>
  <c r="AE1426" i="104"/>
  <c r="AF1426" i="104"/>
  <c r="C1427" i="104"/>
  <c r="D1427" i="104"/>
  <c r="E1427" i="104"/>
  <c r="F1427" i="104"/>
  <c r="G1427" i="104"/>
  <c r="H1427" i="104"/>
  <c r="I1427" i="104"/>
  <c r="J1427" i="104"/>
  <c r="K1427" i="104"/>
  <c r="L1427" i="104"/>
  <c r="M1427" i="104"/>
  <c r="N1427" i="104"/>
  <c r="O1427" i="104"/>
  <c r="P1427" i="104"/>
  <c r="Q1427" i="104"/>
  <c r="R1427" i="104"/>
  <c r="S1427" i="104"/>
  <c r="T1427" i="104"/>
  <c r="U1427" i="104"/>
  <c r="V1427" i="104"/>
  <c r="W1427" i="104"/>
  <c r="X1427" i="104"/>
  <c r="Y1427" i="104"/>
  <c r="Z1427" i="104"/>
  <c r="AA1427" i="104"/>
  <c r="AB1427" i="104"/>
  <c r="AC1427" i="104"/>
  <c r="AD1427" i="104"/>
  <c r="AE1427" i="104"/>
  <c r="AF1427" i="104"/>
  <c r="C1428" i="104"/>
  <c r="D1428" i="104"/>
  <c r="E1428" i="104"/>
  <c r="F1428" i="104"/>
  <c r="G1428" i="104"/>
  <c r="H1428" i="104"/>
  <c r="I1428" i="104"/>
  <c r="J1428" i="104"/>
  <c r="K1428" i="104"/>
  <c r="L1428" i="104"/>
  <c r="M1428" i="104"/>
  <c r="N1428" i="104"/>
  <c r="O1428" i="104"/>
  <c r="P1428" i="104"/>
  <c r="Q1428" i="104"/>
  <c r="R1428" i="104"/>
  <c r="S1428" i="104"/>
  <c r="T1428" i="104"/>
  <c r="U1428" i="104"/>
  <c r="V1428" i="104"/>
  <c r="W1428" i="104"/>
  <c r="X1428" i="104"/>
  <c r="Y1428" i="104"/>
  <c r="Z1428" i="104"/>
  <c r="AA1428" i="104"/>
  <c r="AB1428" i="104"/>
  <c r="AC1428" i="104"/>
  <c r="AD1428" i="104"/>
  <c r="AE1428" i="104"/>
  <c r="AF1428" i="104"/>
  <c r="C1429" i="104"/>
  <c r="D1429" i="104"/>
  <c r="E1429" i="104"/>
  <c r="F1429" i="104"/>
  <c r="G1429" i="104"/>
  <c r="H1429" i="104"/>
  <c r="I1429" i="104"/>
  <c r="J1429" i="104"/>
  <c r="K1429" i="104"/>
  <c r="L1429" i="104"/>
  <c r="M1429" i="104"/>
  <c r="N1429" i="104"/>
  <c r="O1429" i="104"/>
  <c r="P1429" i="104"/>
  <c r="Q1429" i="104"/>
  <c r="R1429" i="104"/>
  <c r="S1429" i="104"/>
  <c r="T1429" i="104"/>
  <c r="U1429" i="104"/>
  <c r="V1429" i="104"/>
  <c r="W1429" i="104"/>
  <c r="X1429" i="104"/>
  <c r="Y1429" i="104"/>
  <c r="Z1429" i="104"/>
  <c r="AA1429" i="104"/>
  <c r="AB1429" i="104"/>
  <c r="AC1429" i="104"/>
  <c r="AD1429" i="104"/>
  <c r="AE1429" i="104"/>
  <c r="AF1429" i="104"/>
  <c r="C1430" i="104"/>
  <c r="D1430" i="104"/>
  <c r="E1430" i="104"/>
  <c r="F1430" i="104"/>
  <c r="G1430" i="104"/>
  <c r="H1430" i="104"/>
  <c r="I1430" i="104"/>
  <c r="J1430" i="104"/>
  <c r="K1430" i="104"/>
  <c r="L1430" i="104"/>
  <c r="M1430" i="104"/>
  <c r="N1430" i="104"/>
  <c r="O1430" i="104"/>
  <c r="P1430" i="104"/>
  <c r="Q1430" i="104"/>
  <c r="R1430" i="104"/>
  <c r="S1430" i="104"/>
  <c r="T1430" i="104"/>
  <c r="U1430" i="104"/>
  <c r="V1430" i="104"/>
  <c r="W1430" i="104"/>
  <c r="X1430" i="104"/>
  <c r="Y1430" i="104"/>
  <c r="Z1430" i="104"/>
  <c r="AA1430" i="104"/>
  <c r="AB1430" i="104"/>
  <c r="AC1430" i="104"/>
  <c r="AD1430" i="104"/>
  <c r="AE1430" i="104"/>
  <c r="AF1430" i="104"/>
  <c r="C1431" i="104"/>
  <c r="D1431" i="104"/>
  <c r="E1431" i="104"/>
  <c r="F1431" i="104"/>
  <c r="G1431" i="104"/>
  <c r="H1431" i="104"/>
  <c r="I1431" i="104"/>
  <c r="J1431" i="104"/>
  <c r="K1431" i="104"/>
  <c r="L1431" i="104"/>
  <c r="M1431" i="104"/>
  <c r="N1431" i="104"/>
  <c r="O1431" i="104"/>
  <c r="P1431" i="104"/>
  <c r="Q1431" i="104"/>
  <c r="R1431" i="104"/>
  <c r="S1431" i="104"/>
  <c r="T1431" i="104"/>
  <c r="U1431" i="104"/>
  <c r="V1431" i="104"/>
  <c r="W1431" i="104"/>
  <c r="X1431" i="104"/>
  <c r="Y1431" i="104"/>
  <c r="Z1431" i="104"/>
  <c r="AA1431" i="104"/>
  <c r="AB1431" i="104"/>
  <c r="AC1431" i="104"/>
  <c r="AD1431" i="104"/>
  <c r="AE1431" i="104"/>
  <c r="AF1431" i="104"/>
  <c r="C1432" i="104"/>
  <c r="D1432" i="104"/>
  <c r="E1432" i="104"/>
  <c r="F1432" i="104"/>
  <c r="G1432" i="104"/>
  <c r="H1432" i="104"/>
  <c r="I1432" i="104"/>
  <c r="J1432" i="104"/>
  <c r="K1432" i="104"/>
  <c r="L1432" i="104"/>
  <c r="M1432" i="104"/>
  <c r="N1432" i="104"/>
  <c r="O1432" i="104"/>
  <c r="P1432" i="104"/>
  <c r="Q1432" i="104"/>
  <c r="R1432" i="104"/>
  <c r="S1432" i="104"/>
  <c r="T1432" i="104"/>
  <c r="U1432" i="104"/>
  <c r="V1432" i="104"/>
  <c r="W1432" i="104"/>
  <c r="X1432" i="104"/>
  <c r="Y1432" i="104"/>
  <c r="Z1432" i="104"/>
  <c r="AA1432" i="104"/>
  <c r="AB1432" i="104"/>
  <c r="AC1432" i="104"/>
  <c r="AD1432" i="104"/>
  <c r="AE1432" i="104"/>
  <c r="AF1432" i="104"/>
  <c r="C1433" i="104"/>
  <c r="D1433" i="104"/>
  <c r="E1433" i="104"/>
  <c r="F1433" i="104"/>
  <c r="G1433" i="104"/>
  <c r="H1433" i="104"/>
  <c r="I1433" i="104"/>
  <c r="J1433" i="104"/>
  <c r="K1433" i="104"/>
  <c r="L1433" i="104"/>
  <c r="M1433" i="104"/>
  <c r="N1433" i="104"/>
  <c r="O1433" i="104"/>
  <c r="P1433" i="104"/>
  <c r="Q1433" i="104"/>
  <c r="R1433" i="104"/>
  <c r="S1433" i="104"/>
  <c r="T1433" i="104"/>
  <c r="U1433" i="104"/>
  <c r="V1433" i="104"/>
  <c r="W1433" i="104"/>
  <c r="X1433" i="104"/>
  <c r="Y1433" i="104"/>
  <c r="Z1433" i="104"/>
  <c r="AA1433" i="104"/>
  <c r="AB1433" i="104"/>
  <c r="AC1433" i="104"/>
  <c r="AD1433" i="104"/>
  <c r="AE1433" i="104"/>
  <c r="AF1433" i="104"/>
  <c r="C1434" i="104"/>
  <c r="D1434" i="104"/>
  <c r="E1434" i="104"/>
  <c r="F1434" i="104"/>
  <c r="G1434" i="104"/>
  <c r="H1434" i="104"/>
  <c r="I1434" i="104"/>
  <c r="J1434" i="104"/>
  <c r="K1434" i="104"/>
  <c r="L1434" i="104"/>
  <c r="M1434" i="104"/>
  <c r="N1434" i="104"/>
  <c r="O1434" i="104"/>
  <c r="P1434" i="104"/>
  <c r="Q1434" i="104"/>
  <c r="R1434" i="104"/>
  <c r="S1434" i="104"/>
  <c r="T1434" i="104"/>
  <c r="U1434" i="104"/>
  <c r="V1434" i="104"/>
  <c r="W1434" i="104"/>
  <c r="X1434" i="104"/>
  <c r="Y1434" i="104"/>
  <c r="Z1434" i="104"/>
  <c r="AA1434" i="104"/>
  <c r="AB1434" i="104"/>
  <c r="AC1434" i="104"/>
  <c r="AD1434" i="104"/>
  <c r="AE1434" i="104"/>
  <c r="AF1434" i="104"/>
  <c r="C1435" i="104"/>
  <c r="D1435" i="104"/>
  <c r="E1435" i="104"/>
  <c r="F1435" i="104"/>
  <c r="G1435" i="104"/>
  <c r="H1435" i="104"/>
  <c r="I1435" i="104"/>
  <c r="J1435" i="104"/>
  <c r="K1435" i="104"/>
  <c r="L1435" i="104"/>
  <c r="M1435" i="104"/>
  <c r="N1435" i="104"/>
  <c r="O1435" i="104"/>
  <c r="P1435" i="104"/>
  <c r="Q1435" i="104"/>
  <c r="R1435" i="104"/>
  <c r="S1435" i="104"/>
  <c r="T1435" i="104"/>
  <c r="U1435" i="104"/>
  <c r="V1435" i="104"/>
  <c r="W1435" i="104"/>
  <c r="X1435" i="104"/>
  <c r="Y1435" i="104"/>
  <c r="Z1435" i="104"/>
  <c r="AA1435" i="104"/>
  <c r="AB1435" i="104"/>
  <c r="AC1435" i="104"/>
  <c r="AD1435" i="104"/>
  <c r="AE1435" i="104"/>
  <c r="AF1435" i="104"/>
  <c r="C1436" i="104"/>
  <c r="D1436" i="104"/>
  <c r="E1436" i="104"/>
  <c r="F1436" i="104"/>
  <c r="G1436" i="104"/>
  <c r="H1436" i="104"/>
  <c r="I1436" i="104"/>
  <c r="J1436" i="104"/>
  <c r="K1436" i="104"/>
  <c r="L1436" i="104"/>
  <c r="M1436" i="104"/>
  <c r="N1436" i="104"/>
  <c r="O1436" i="104"/>
  <c r="P1436" i="104"/>
  <c r="Q1436" i="104"/>
  <c r="R1436" i="104"/>
  <c r="S1436" i="104"/>
  <c r="T1436" i="104"/>
  <c r="U1436" i="104"/>
  <c r="V1436" i="104"/>
  <c r="W1436" i="104"/>
  <c r="X1436" i="104"/>
  <c r="Y1436" i="104"/>
  <c r="Z1436" i="104"/>
  <c r="AA1436" i="104"/>
  <c r="AB1436" i="104"/>
  <c r="AC1436" i="104"/>
  <c r="AD1436" i="104"/>
  <c r="AE1436" i="104"/>
  <c r="AF1436" i="104"/>
  <c r="C1437" i="104"/>
  <c r="D1437" i="104"/>
  <c r="E1437" i="104"/>
  <c r="F1437" i="104"/>
  <c r="G1437" i="104"/>
  <c r="H1437" i="104"/>
  <c r="I1437" i="104"/>
  <c r="J1437" i="104"/>
  <c r="K1437" i="104"/>
  <c r="L1437" i="104"/>
  <c r="M1437" i="104"/>
  <c r="N1437" i="104"/>
  <c r="O1437" i="104"/>
  <c r="P1437" i="104"/>
  <c r="Q1437" i="104"/>
  <c r="R1437" i="104"/>
  <c r="S1437" i="104"/>
  <c r="T1437" i="104"/>
  <c r="U1437" i="104"/>
  <c r="V1437" i="104"/>
  <c r="W1437" i="104"/>
  <c r="X1437" i="104"/>
  <c r="Y1437" i="104"/>
  <c r="Z1437" i="104"/>
  <c r="AA1437" i="104"/>
  <c r="AB1437" i="104"/>
  <c r="AC1437" i="104"/>
  <c r="AD1437" i="104"/>
  <c r="AE1437" i="104"/>
  <c r="AF1437" i="104"/>
  <c r="C1438" i="104"/>
  <c r="D1438" i="104"/>
  <c r="E1438" i="104"/>
  <c r="F1438" i="104"/>
  <c r="G1438" i="104"/>
  <c r="H1438" i="104"/>
  <c r="I1438" i="104"/>
  <c r="J1438" i="104"/>
  <c r="K1438" i="104"/>
  <c r="L1438" i="104"/>
  <c r="M1438" i="104"/>
  <c r="N1438" i="104"/>
  <c r="O1438" i="104"/>
  <c r="P1438" i="104"/>
  <c r="Q1438" i="104"/>
  <c r="R1438" i="104"/>
  <c r="S1438" i="104"/>
  <c r="T1438" i="104"/>
  <c r="U1438" i="104"/>
  <c r="V1438" i="104"/>
  <c r="W1438" i="104"/>
  <c r="X1438" i="104"/>
  <c r="Y1438" i="104"/>
  <c r="Z1438" i="104"/>
  <c r="AA1438" i="104"/>
  <c r="AB1438" i="104"/>
  <c r="AC1438" i="104"/>
  <c r="AD1438" i="104"/>
  <c r="AE1438" i="104"/>
  <c r="AF1438" i="104"/>
  <c r="C1439" i="104"/>
  <c r="D1439" i="104"/>
  <c r="E1439" i="104"/>
  <c r="F1439" i="104"/>
  <c r="G1439" i="104"/>
  <c r="H1439" i="104"/>
  <c r="I1439" i="104"/>
  <c r="J1439" i="104"/>
  <c r="K1439" i="104"/>
  <c r="L1439" i="104"/>
  <c r="M1439" i="104"/>
  <c r="N1439" i="104"/>
  <c r="O1439" i="104"/>
  <c r="P1439" i="104"/>
  <c r="Q1439" i="104"/>
  <c r="R1439" i="104"/>
  <c r="S1439" i="104"/>
  <c r="T1439" i="104"/>
  <c r="U1439" i="104"/>
  <c r="V1439" i="104"/>
  <c r="W1439" i="104"/>
  <c r="X1439" i="104"/>
  <c r="Y1439" i="104"/>
  <c r="Z1439" i="104"/>
  <c r="AA1439" i="104"/>
  <c r="AB1439" i="104"/>
  <c r="AC1439" i="104"/>
  <c r="AD1439" i="104"/>
  <c r="AE1439" i="104"/>
  <c r="AF1439" i="104"/>
  <c r="C1440" i="104"/>
  <c r="D1440" i="104"/>
  <c r="E1440" i="104"/>
  <c r="F1440" i="104"/>
  <c r="G1440" i="104"/>
  <c r="H1440" i="104"/>
  <c r="I1440" i="104"/>
  <c r="J1440" i="104"/>
  <c r="K1440" i="104"/>
  <c r="L1440" i="104"/>
  <c r="M1440" i="104"/>
  <c r="N1440" i="104"/>
  <c r="O1440" i="104"/>
  <c r="P1440" i="104"/>
  <c r="Q1440" i="104"/>
  <c r="R1440" i="104"/>
  <c r="S1440" i="104"/>
  <c r="T1440" i="104"/>
  <c r="U1440" i="104"/>
  <c r="V1440" i="104"/>
  <c r="W1440" i="104"/>
  <c r="X1440" i="104"/>
  <c r="Y1440" i="104"/>
  <c r="Z1440" i="104"/>
  <c r="AA1440" i="104"/>
  <c r="AB1440" i="104"/>
  <c r="AC1440" i="104"/>
  <c r="AD1440" i="104"/>
  <c r="AE1440" i="104"/>
  <c r="AF1440" i="104"/>
  <c r="C1441" i="104"/>
  <c r="D1441" i="104"/>
  <c r="E1441" i="104"/>
  <c r="F1441" i="104"/>
  <c r="G1441" i="104"/>
  <c r="H1441" i="104"/>
  <c r="I1441" i="104"/>
  <c r="J1441" i="104"/>
  <c r="K1441" i="104"/>
  <c r="L1441" i="104"/>
  <c r="M1441" i="104"/>
  <c r="N1441" i="104"/>
  <c r="O1441" i="104"/>
  <c r="P1441" i="104"/>
  <c r="Q1441" i="104"/>
  <c r="R1441" i="104"/>
  <c r="S1441" i="104"/>
  <c r="T1441" i="104"/>
  <c r="U1441" i="104"/>
  <c r="V1441" i="104"/>
  <c r="W1441" i="104"/>
  <c r="X1441" i="104"/>
  <c r="Y1441" i="104"/>
  <c r="Z1441" i="104"/>
  <c r="AA1441" i="104"/>
  <c r="AB1441" i="104"/>
  <c r="AC1441" i="104"/>
  <c r="AD1441" i="104"/>
  <c r="AE1441" i="104"/>
  <c r="AF1441" i="104"/>
  <c r="C1442" i="104"/>
  <c r="D1442" i="104"/>
  <c r="E1442" i="104"/>
  <c r="F1442" i="104"/>
  <c r="G1442" i="104"/>
  <c r="H1442" i="104"/>
  <c r="I1442" i="104"/>
  <c r="J1442" i="104"/>
  <c r="K1442" i="104"/>
  <c r="L1442" i="104"/>
  <c r="M1442" i="104"/>
  <c r="N1442" i="104"/>
  <c r="O1442" i="104"/>
  <c r="P1442" i="104"/>
  <c r="Q1442" i="104"/>
  <c r="R1442" i="104"/>
  <c r="S1442" i="104"/>
  <c r="T1442" i="104"/>
  <c r="U1442" i="104"/>
  <c r="V1442" i="104"/>
  <c r="W1442" i="104"/>
  <c r="X1442" i="104"/>
  <c r="Y1442" i="104"/>
  <c r="Z1442" i="104"/>
  <c r="AA1442" i="104"/>
  <c r="AB1442" i="104"/>
  <c r="AC1442" i="104"/>
  <c r="AD1442" i="104"/>
  <c r="AE1442" i="104"/>
  <c r="AF1442" i="104"/>
  <c r="C1443" i="104"/>
  <c r="D1443" i="104"/>
  <c r="E1443" i="104"/>
  <c r="F1443" i="104"/>
  <c r="G1443" i="104"/>
  <c r="H1443" i="104"/>
  <c r="I1443" i="104"/>
  <c r="J1443" i="104"/>
  <c r="K1443" i="104"/>
  <c r="L1443" i="104"/>
  <c r="M1443" i="104"/>
  <c r="N1443" i="104"/>
  <c r="O1443" i="104"/>
  <c r="P1443" i="104"/>
  <c r="Q1443" i="104"/>
  <c r="R1443" i="104"/>
  <c r="S1443" i="104"/>
  <c r="T1443" i="104"/>
  <c r="U1443" i="104"/>
  <c r="V1443" i="104"/>
  <c r="W1443" i="104"/>
  <c r="X1443" i="104"/>
  <c r="Y1443" i="104"/>
  <c r="Z1443" i="104"/>
  <c r="AA1443" i="104"/>
  <c r="AB1443" i="104"/>
  <c r="AC1443" i="104"/>
  <c r="AD1443" i="104"/>
  <c r="AE1443" i="104"/>
  <c r="AF1443" i="104"/>
  <c r="C1444" i="104"/>
  <c r="D1444" i="104"/>
  <c r="E1444" i="104"/>
  <c r="F1444" i="104"/>
  <c r="G1444" i="104"/>
  <c r="H1444" i="104"/>
  <c r="I1444" i="104"/>
  <c r="J1444" i="104"/>
  <c r="K1444" i="104"/>
  <c r="L1444" i="104"/>
  <c r="M1444" i="104"/>
  <c r="N1444" i="104"/>
  <c r="O1444" i="104"/>
  <c r="P1444" i="104"/>
  <c r="Q1444" i="104"/>
  <c r="R1444" i="104"/>
  <c r="S1444" i="104"/>
  <c r="T1444" i="104"/>
  <c r="U1444" i="104"/>
  <c r="V1444" i="104"/>
  <c r="W1444" i="104"/>
  <c r="X1444" i="104"/>
  <c r="Y1444" i="104"/>
  <c r="Z1444" i="104"/>
  <c r="AA1444" i="104"/>
  <c r="AB1444" i="104"/>
  <c r="AC1444" i="104"/>
  <c r="AD1444" i="104"/>
  <c r="AE1444" i="104"/>
  <c r="AF1444" i="104"/>
  <c r="C1445" i="104"/>
  <c r="D1445" i="104"/>
  <c r="E1445" i="104"/>
  <c r="F1445" i="104"/>
  <c r="G1445" i="104"/>
  <c r="H1445" i="104"/>
  <c r="I1445" i="104"/>
  <c r="J1445" i="104"/>
  <c r="K1445" i="104"/>
  <c r="L1445" i="104"/>
  <c r="M1445" i="104"/>
  <c r="N1445" i="104"/>
  <c r="O1445" i="104"/>
  <c r="P1445" i="104"/>
  <c r="Q1445" i="104"/>
  <c r="R1445" i="104"/>
  <c r="S1445" i="104"/>
  <c r="T1445" i="104"/>
  <c r="U1445" i="104"/>
  <c r="V1445" i="104"/>
  <c r="W1445" i="104"/>
  <c r="X1445" i="104"/>
  <c r="Y1445" i="104"/>
  <c r="Z1445" i="104"/>
  <c r="AA1445" i="104"/>
  <c r="AB1445" i="104"/>
  <c r="AC1445" i="104"/>
  <c r="AD1445" i="104"/>
  <c r="AE1445" i="104"/>
  <c r="AF1445" i="104"/>
  <c r="C1446" i="104"/>
  <c r="D1446" i="104"/>
  <c r="E1446" i="104"/>
  <c r="F1446" i="104"/>
  <c r="G1446" i="104"/>
  <c r="H1446" i="104"/>
  <c r="I1446" i="104"/>
  <c r="J1446" i="104"/>
  <c r="K1446" i="104"/>
  <c r="L1446" i="104"/>
  <c r="M1446" i="104"/>
  <c r="N1446" i="104"/>
  <c r="O1446" i="104"/>
  <c r="P1446" i="104"/>
  <c r="Q1446" i="104"/>
  <c r="R1446" i="104"/>
  <c r="S1446" i="104"/>
  <c r="T1446" i="104"/>
  <c r="U1446" i="104"/>
  <c r="V1446" i="104"/>
  <c r="W1446" i="104"/>
  <c r="X1446" i="104"/>
  <c r="Y1446" i="104"/>
  <c r="Z1446" i="104"/>
  <c r="AA1446" i="104"/>
  <c r="AB1446" i="104"/>
  <c r="AC1446" i="104"/>
  <c r="AD1446" i="104"/>
  <c r="AE1446" i="104"/>
  <c r="AF1446" i="104"/>
  <c r="C1447" i="104"/>
  <c r="D1447" i="104"/>
  <c r="E1447" i="104"/>
  <c r="F1447" i="104"/>
  <c r="G1447" i="104"/>
  <c r="H1447" i="104"/>
  <c r="I1447" i="104"/>
  <c r="J1447" i="104"/>
  <c r="K1447" i="104"/>
  <c r="L1447" i="104"/>
  <c r="M1447" i="104"/>
  <c r="N1447" i="104"/>
  <c r="O1447" i="104"/>
  <c r="P1447" i="104"/>
  <c r="Q1447" i="104"/>
  <c r="R1447" i="104"/>
  <c r="S1447" i="104"/>
  <c r="T1447" i="104"/>
  <c r="U1447" i="104"/>
  <c r="V1447" i="104"/>
  <c r="W1447" i="104"/>
  <c r="X1447" i="104"/>
  <c r="Y1447" i="104"/>
  <c r="Z1447" i="104"/>
  <c r="AA1447" i="104"/>
  <c r="AB1447" i="104"/>
  <c r="AC1447" i="104"/>
  <c r="AD1447" i="104"/>
  <c r="AE1447" i="104"/>
  <c r="AF1447" i="104"/>
  <c r="C1448" i="104"/>
  <c r="D1448" i="104"/>
  <c r="E1448" i="104"/>
  <c r="F1448" i="104"/>
  <c r="G1448" i="104"/>
  <c r="H1448" i="104"/>
  <c r="I1448" i="104"/>
  <c r="J1448" i="104"/>
  <c r="K1448" i="104"/>
  <c r="L1448" i="104"/>
  <c r="M1448" i="104"/>
  <c r="N1448" i="104"/>
  <c r="O1448" i="104"/>
  <c r="P1448" i="104"/>
  <c r="Q1448" i="104"/>
  <c r="R1448" i="104"/>
  <c r="S1448" i="104"/>
  <c r="T1448" i="104"/>
  <c r="U1448" i="104"/>
  <c r="V1448" i="104"/>
  <c r="W1448" i="104"/>
  <c r="X1448" i="104"/>
  <c r="Y1448" i="104"/>
  <c r="Z1448" i="104"/>
  <c r="AA1448" i="104"/>
  <c r="AB1448" i="104"/>
  <c r="AC1448" i="104"/>
  <c r="AD1448" i="104"/>
  <c r="AE1448" i="104"/>
  <c r="AF1448" i="104"/>
  <c r="C1449" i="104"/>
  <c r="D1449" i="104"/>
  <c r="E1449" i="104"/>
  <c r="F1449" i="104"/>
  <c r="G1449" i="104"/>
  <c r="H1449" i="104"/>
  <c r="I1449" i="104"/>
  <c r="J1449" i="104"/>
  <c r="K1449" i="104"/>
  <c r="L1449" i="104"/>
  <c r="M1449" i="104"/>
  <c r="N1449" i="104"/>
  <c r="O1449" i="104"/>
  <c r="P1449" i="104"/>
  <c r="Q1449" i="104"/>
  <c r="R1449" i="104"/>
  <c r="S1449" i="104"/>
  <c r="T1449" i="104"/>
  <c r="U1449" i="104"/>
  <c r="V1449" i="104"/>
  <c r="W1449" i="104"/>
  <c r="X1449" i="104"/>
  <c r="Y1449" i="104"/>
  <c r="Z1449" i="104"/>
  <c r="AA1449" i="104"/>
  <c r="AB1449" i="104"/>
  <c r="AC1449" i="104"/>
  <c r="AD1449" i="104"/>
  <c r="AE1449" i="104"/>
  <c r="AF1449" i="104"/>
  <c r="C1450" i="104"/>
  <c r="D1450" i="104"/>
  <c r="E1450" i="104"/>
  <c r="F1450" i="104"/>
  <c r="G1450" i="104"/>
  <c r="H1450" i="104"/>
  <c r="I1450" i="104"/>
  <c r="J1450" i="104"/>
  <c r="K1450" i="104"/>
  <c r="L1450" i="104"/>
  <c r="M1450" i="104"/>
  <c r="N1450" i="104"/>
  <c r="O1450" i="104"/>
  <c r="P1450" i="104"/>
  <c r="Q1450" i="104"/>
  <c r="R1450" i="104"/>
  <c r="S1450" i="104"/>
  <c r="T1450" i="104"/>
  <c r="U1450" i="104"/>
  <c r="V1450" i="104"/>
  <c r="W1450" i="104"/>
  <c r="X1450" i="104"/>
  <c r="Y1450" i="104"/>
  <c r="Z1450" i="104"/>
  <c r="AA1450" i="104"/>
  <c r="AB1450" i="104"/>
  <c r="AC1450" i="104"/>
  <c r="AD1450" i="104"/>
  <c r="AE1450" i="104"/>
  <c r="AF1450" i="104"/>
  <c r="C1451" i="104"/>
  <c r="D1451" i="104"/>
  <c r="E1451" i="104"/>
  <c r="F1451" i="104"/>
  <c r="G1451" i="104"/>
  <c r="H1451" i="104"/>
  <c r="I1451" i="104"/>
  <c r="J1451" i="104"/>
  <c r="K1451" i="104"/>
  <c r="L1451" i="104"/>
  <c r="M1451" i="104"/>
  <c r="N1451" i="104"/>
  <c r="O1451" i="104"/>
  <c r="P1451" i="104"/>
  <c r="Q1451" i="104"/>
  <c r="R1451" i="104"/>
  <c r="S1451" i="104"/>
  <c r="T1451" i="104"/>
  <c r="U1451" i="104"/>
  <c r="V1451" i="104"/>
  <c r="W1451" i="104"/>
  <c r="X1451" i="104"/>
  <c r="Y1451" i="104"/>
  <c r="Z1451" i="104"/>
  <c r="AA1451" i="104"/>
  <c r="AB1451" i="104"/>
  <c r="AC1451" i="104"/>
  <c r="AD1451" i="104"/>
  <c r="AE1451" i="104"/>
  <c r="AF1451" i="104"/>
  <c r="C1452" i="104"/>
  <c r="D1452" i="104"/>
  <c r="E1452" i="104"/>
  <c r="F1452" i="104"/>
  <c r="G1452" i="104"/>
  <c r="H1452" i="104"/>
  <c r="I1452" i="104"/>
  <c r="J1452" i="104"/>
  <c r="K1452" i="104"/>
  <c r="L1452" i="104"/>
  <c r="M1452" i="104"/>
  <c r="N1452" i="104"/>
  <c r="O1452" i="104"/>
  <c r="P1452" i="104"/>
  <c r="Q1452" i="104"/>
  <c r="R1452" i="104"/>
  <c r="S1452" i="104"/>
  <c r="T1452" i="104"/>
  <c r="U1452" i="104"/>
  <c r="V1452" i="104"/>
  <c r="W1452" i="104"/>
  <c r="X1452" i="104"/>
  <c r="Y1452" i="104"/>
  <c r="Z1452" i="104"/>
  <c r="AA1452" i="104"/>
  <c r="AB1452" i="104"/>
  <c r="AC1452" i="104"/>
  <c r="AD1452" i="104"/>
  <c r="AE1452" i="104"/>
  <c r="AF1452" i="104"/>
  <c r="C1453" i="104"/>
  <c r="D1453" i="104"/>
  <c r="E1453" i="104"/>
  <c r="F1453" i="104"/>
  <c r="G1453" i="104"/>
  <c r="H1453" i="104"/>
  <c r="I1453" i="104"/>
  <c r="J1453" i="104"/>
  <c r="K1453" i="104"/>
  <c r="L1453" i="104"/>
  <c r="M1453" i="104"/>
  <c r="N1453" i="104"/>
  <c r="O1453" i="104"/>
  <c r="P1453" i="104"/>
  <c r="Q1453" i="104"/>
  <c r="R1453" i="104"/>
  <c r="S1453" i="104"/>
  <c r="T1453" i="104"/>
  <c r="U1453" i="104"/>
  <c r="V1453" i="104"/>
  <c r="W1453" i="104"/>
  <c r="X1453" i="104"/>
  <c r="Y1453" i="104"/>
  <c r="Z1453" i="104"/>
  <c r="AA1453" i="104"/>
  <c r="AB1453" i="104"/>
  <c r="AC1453" i="104"/>
  <c r="AD1453" i="104"/>
  <c r="AE1453" i="104"/>
  <c r="AF1453" i="104"/>
  <c r="C1454" i="104"/>
  <c r="D1454" i="104"/>
  <c r="E1454" i="104"/>
  <c r="F1454" i="104"/>
  <c r="G1454" i="104"/>
  <c r="H1454" i="104"/>
  <c r="I1454" i="104"/>
  <c r="J1454" i="104"/>
  <c r="K1454" i="104"/>
  <c r="L1454" i="104"/>
  <c r="M1454" i="104"/>
  <c r="N1454" i="104"/>
  <c r="O1454" i="104"/>
  <c r="P1454" i="104"/>
  <c r="Q1454" i="104"/>
  <c r="R1454" i="104"/>
  <c r="S1454" i="104"/>
  <c r="T1454" i="104"/>
  <c r="U1454" i="104"/>
  <c r="V1454" i="104"/>
  <c r="W1454" i="104"/>
  <c r="X1454" i="104"/>
  <c r="Y1454" i="104"/>
  <c r="Z1454" i="104"/>
  <c r="AA1454" i="104"/>
  <c r="AB1454" i="104"/>
  <c r="AC1454" i="104"/>
  <c r="AD1454" i="104"/>
  <c r="AE1454" i="104"/>
  <c r="AF1454" i="104"/>
  <c r="C1455" i="104"/>
  <c r="D1455" i="104"/>
  <c r="E1455" i="104"/>
  <c r="F1455" i="104"/>
  <c r="G1455" i="104"/>
  <c r="H1455" i="104"/>
  <c r="I1455" i="104"/>
  <c r="J1455" i="104"/>
  <c r="K1455" i="104"/>
  <c r="L1455" i="104"/>
  <c r="M1455" i="104"/>
  <c r="N1455" i="104"/>
  <c r="O1455" i="104"/>
  <c r="P1455" i="104"/>
  <c r="Q1455" i="104"/>
  <c r="R1455" i="104"/>
  <c r="S1455" i="104"/>
  <c r="T1455" i="104"/>
  <c r="U1455" i="104"/>
  <c r="V1455" i="104"/>
  <c r="W1455" i="104"/>
  <c r="X1455" i="104"/>
  <c r="Y1455" i="104"/>
  <c r="Z1455" i="104"/>
  <c r="AA1455" i="104"/>
  <c r="AB1455" i="104"/>
  <c r="AC1455" i="104"/>
  <c r="AD1455" i="104"/>
  <c r="AE1455" i="104"/>
  <c r="AF1455" i="104"/>
  <c r="C1456" i="104"/>
  <c r="D1456" i="104"/>
  <c r="E1456" i="104"/>
  <c r="F1456" i="104"/>
  <c r="G1456" i="104"/>
  <c r="H1456" i="104"/>
  <c r="I1456" i="104"/>
  <c r="J1456" i="104"/>
  <c r="K1456" i="104"/>
  <c r="L1456" i="104"/>
  <c r="M1456" i="104"/>
  <c r="N1456" i="104"/>
  <c r="O1456" i="104"/>
  <c r="P1456" i="104"/>
  <c r="Q1456" i="104"/>
  <c r="R1456" i="104"/>
  <c r="S1456" i="104"/>
  <c r="T1456" i="104"/>
  <c r="U1456" i="104"/>
  <c r="V1456" i="104"/>
  <c r="W1456" i="104"/>
  <c r="X1456" i="104"/>
  <c r="Y1456" i="104"/>
  <c r="Z1456" i="104"/>
  <c r="AA1456" i="104"/>
  <c r="AB1456" i="104"/>
  <c r="AC1456" i="104"/>
  <c r="AD1456" i="104"/>
  <c r="AE1456" i="104"/>
  <c r="AF1456" i="104"/>
  <c r="C1457" i="104"/>
  <c r="D1457" i="104"/>
  <c r="E1457" i="104"/>
  <c r="F1457" i="104"/>
  <c r="G1457" i="104"/>
  <c r="H1457" i="104"/>
  <c r="I1457" i="104"/>
  <c r="J1457" i="104"/>
  <c r="K1457" i="104"/>
  <c r="L1457" i="104"/>
  <c r="M1457" i="104"/>
  <c r="N1457" i="104"/>
  <c r="O1457" i="104"/>
  <c r="P1457" i="104"/>
  <c r="Q1457" i="104"/>
  <c r="R1457" i="104"/>
  <c r="S1457" i="104"/>
  <c r="T1457" i="104"/>
  <c r="U1457" i="104"/>
  <c r="V1457" i="104"/>
  <c r="W1457" i="104"/>
  <c r="X1457" i="104"/>
  <c r="Y1457" i="104"/>
  <c r="Z1457" i="104"/>
  <c r="AA1457" i="104"/>
  <c r="AB1457" i="104"/>
  <c r="AC1457" i="104"/>
  <c r="AD1457" i="104"/>
  <c r="AE1457" i="104"/>
  <c r="AF1457" i="104"/>
  <c r="C1458" i="104"/>
  <c r="D1458" i="104"/>
  <c r="E1458" i="104"/>
  <c r="F1458" i="104"/>
  <c r="G1458" i="104"/>
  <c r="H1458" i="104"/>
  <c r="I1458" i="104"/>
  <c r="J1458" i="104"/>
  <c r="K1458" i="104"/>
  <c r="L1458" i="104"/>
  <c r="M1458" i="104"/>
  <c r="N1458" i="104"/>
  <c r="O1458" i="104"/>
  <c r="P1458" i="104"/>
  <c r="Q1458" i="104"/>
  <c r="R1458" i="104"/>
  <c r="S1458" i="104"/>
  <c r="T1458" i="104"/>
  <c r="U1458" i="104"/>
  <c r="V1458" i="104"/>
  <c r="W1458" i="104"/>
  <c r="X1458" i="104"/>
  <c r="Y1458" i="104"/>
  <c r="Z1458" i="104"/>
  <c r="AA1458" i="104"/>
  <c r="AB1458" i="104"/>
  <c r="AC1458" i="104"/>
  <c r="AD1458" i="104"/>
  <c r="AE1458" i="104"/>
  <c r="AF1458" i="104"/>
  <c r="C1459" i="104"/>
  <c r="D1459" i="104"/>
  <c r="E1459" i="104"/>
  <c r="F1459" i="104"/>
  <c r="G1459" i="104"/>
  <c r="H1459" i="104"/>
  <c r="I1459" i="104"/>
  <c r="J1459" i="104"/>
  <c r="K1459" i="104"/>
  <c r="L1459" i="104"/>
  <c r="M1459" i="104"/>
  <c r="N1459" i="104"/>
  <c r="O1459" i="104"/>
  <c r="P1459" i="104"/>
  <c r="Q1459" i="104"/>
  <c r="R1459" i="104"/>
  <c r="S1459" i="104"/>
  <c r="T1459" i="104"/>
  <c r="U1459" i="104"/>
  <c r="V1459" i="104"/>
  <c r="W1459" i="104"/>
  <c r="X1459" i="104"/>
  <c r="Y1459" i="104"/>
  <c r="Z1459" i="104"/>
  <c r="AA1459" i="104"/>
  <c r="AB1459" i="104"/>
  <c r="AC1459" i="104"/>
  <c r="AD1459" i="104"/>
  <c r="AE1459" i="104"/>
  <c r="AF1459" i="104"/>
  <c r="C1460" i="104"/>
  <c r="D1460" i="104"/>
  <c r="E1460" i="104"/>
  <c r="F1460" i="104"/>
  <c r="G1460" i="104"/>
  <c r="H1460" i="104"/>
  <c r="I1460" i="104"/>
  <c r="J1460" i="104"/>
  <c r="K1460" i="104"/>
  <c r="L1460" i="104"/>
  <c r="M1460" i="104"/>
  <c r="N1460" i="104"/>
  <c r="O1460" i="104"/>
  <c r="P1460" i="104"/>
  <c r="Q1460" i="104"/>
  <c r="R1460" i="104"/>
  <c r="S1460" i="104"/>
  <c r="T1460" i="104"/>
  <c r="U1460" i="104"/>
  <c r="V1460" i="104"/>
  <c r="W1460" i="104"/>
  <c r="X1460" i="104"/>
  <c r="Y1460" i="104"/>
  <c r="Z1460" i="104"/>
  <c r="AA1460" i="104"/>
  <c r="AB1460" i="104"/>
  <c r="AC1460" i="104"/>
  <c r="AD1460" i="104"/>
  <c r="AE1460" i="104"/>
  <c r="AF1460" i="104"/>
  <c r="C1461" i="104"/>
  <c r="D1461" i="104"/>
  <c r="E1461" i="104"/>
  <c r="F1461" i="104"/>
  <c r="G1461" i="104"/>
  <c r="H1461" i="104"/>
  <c r="I1461" i="104"/>
  <c r="J1461" i="104"/>
  <c r="K1461" i="104"/>
  <c r="L1461" i="104"/>
  <c r="M1461" i="104"/>
  <c r="N1461" i="104"/>
  <c r="O1461" i="104"/>
  <c r="P1461" i="104"/>
  <c r="Q1461" i="104"/>
  <c r="R1461" i="104"/>
  <c r="S1461" i="104"/>
  <c r="T1461" i="104"/>
  <c r="U1461" i="104"/>
  <c r="V1461" i="104"/>
  <c r="W1461" i="104"/>
  <c r="X1461" i="104"/>
  <c r="Y1461" i="104"/>
  <c r="Z1461" i="104"/>
  <c r="AA1461" i="104"/>
  <c r="AB1461" i="104"/>
  <c r="AC1461" i="104"/>
  <c r="AD1461" i="104"/>
  <c r="AE1461" i="104"/>
  <c r="AF1461" i="104"/>
  <c r="C1462" i="104"/>
  <c r="D1462" i="104"/>
  <c r="E1462" i="104"/>
  <c r="F1462" i="104"/>
  <c r="G1462" i="104"/>
  <c r="H1462" i="104"/>
  <c r="I1462" i="104"/>
  <c r="J1462" i="104"/>
  <c r="K1462" i="104"/>
  <c r="L1462" i="104"/>
  <c r="M1462" i="104"/>
  <c r="N1462" i="104"/>
  <c r="O1462" i="104"/>
  <c r="P1462" i="104"/>
  <c r="Q1462" i="104"/>
  <c r="R1462" i="104"/>
  <c r="S1462" i="104"/>
  <c r="T1462" i="104"/>
  <c r="U1462" i="104"/>
  <c r="V1462" i="104"/>
  <c r="W1462" i="104"/>
  <c r="X1462" i="104"/>
  <c r="Y1462" i="104"/>
  <c r="Z1462" i="104"/>
  <c r="AA1462" i="104"/>
  <c r="AB1462" i="104"/>
  <c r="AC1462" i="104"/>
  <c r="AD1462" i="104"/>
  <c r="AE1462" i="104"/>
  <c r="AF1462" i="104"/>
  <c r="C1463" i="104"/>
  <c r="D1463" i="104"/>
  <c r="E1463" i="104"/>
  <c r="F1463" i="104"/>
  <c r="G1463" i="104"/>
  <c r="H1463" i="104"/>
  <c r="I1463" i="104"/>
  <c r="J1463" i="104"/>
  <c r="K1463" i="104"/>
  <c r="L1463" i="104"/>
  <c r="M1463" i="104"/>
  <c r="N1463" i="104"/>
  <c r="O1463" i="104"/>
  <c r="P1463" i="104"/>
  <c r="Q1463" i="104"/>
  <c r="R1463" i="104"/>
  <c r="S1463" i="104"/>
  <c r="T1463" i="104"/>
  <c r="U1463" i="104"/>
  <c r="V1463" i="104"/>
  <c r="W1463" i="104"/>
  <c r="X1463" i="104"/>
  <c r="Y1463" i="104"/>
  <c r="Z1463" i="104"/>
  <c r="AA1463" i="104"/>
  <c r="AB1463" i="104"/>
  <c r="AC1463" i="104"/>
  <c r="AD1463" i="104"/>
  <c r="AE1463" i="104"/>
  <c r="AF1463" i="104"/>
  <c r="C1464" i="104"/>
  <c r="D1464" i="104"/>
  <c r="E1464" i="104"/>
  <c r="F1464" i="104"/>
  <c r="G1464" i="104"/>
  <c r="H1464" i="104"/>
  <c r="I1464" i="104"/>
  <c r="J1464" i="104"/>
  <c r="K1464" i="104"/>
  <c r="L1464" i="104"/>
  <c r="M1464" i="104"/>
  <c r="N1464" i="104"/>
  <c r="O1464" i="104"/>
  <c r="P1464" i="104"/>
  <c r="Q1464" i="104"/>
  <c r="R1464" i="104"/>
  <c r="S1464" i="104"/>
  <c r="T1464" i="104"/>
  <c r="U1464" i="104"/>
  <c r="V1464" i="104"/>
  <c r="W1464" i="104"/>
  <c r="X1464" i="104"/>
  <c r="Y1464" i="104"/>
  <c r="Z1464" i="104"/>
  <c r="AA1464" i="104"/>
  <c r="AB1464" i="104"/>
  <c r="AC1464" i="104"/>
  <c r="AD1464" i="104"/>
  <c r="AE1464" i="104"/>
  <c r="AF1464" i="104"/>
  <c r="C1465" i="104"/>
  <c r="D1465" i="104"/>
  <c r="E1465" i="104"/>
  <c r="F1465" i="104"/>
  <c r="G1465" i="104"/>
  <c r="H1465" i="104"/>
  <c r="I1465" i="104"/>
  <c r="J1465" i="104"/>
  <c r="K1465" i="104"/>
  <c r="L1465" i="104"/>
  <c r="M1465" i="104"/>
  <c r="N1465" i="104"/>
  <c r="O1465" i="104"/>
  <c r="P1465" i="104"/>
  <c r="Q1465" i="104"/>
  <c r="R1465" i="104"/>
  <c r="S1465" i="104"/>
  <c r="T1465" i="104"/>
  <c r="U1465" i="104"/>
  <c r="V1465" i="104"/>
  <c r="W1465" i="104"/>
  <c r="X1465" i="104"/>
  <c r="Y1465" i="104"/>
  <c r="Z1465" i="104"/>
  <c r="AA1465" i="104"/>
  <c r="AB1465" i="104"/>
  <c r="AC1465" i="104"/>
  <c r="AD1465" i="104"/>
  <c r="AE1465" i="104"/>
  <c r="AF1465" i="104"/>
  <c r="C1466" i="104"/>
  <c r="D1466" i="104"/>
  <c r="E1466" i="104"/>
  <c r="F1466" i="104"/>
  <c r="G1466" i="104"/>
  <c r="H1466" i="104"/>
  <c r="I1466" i="104"/>
  <c r="J1466" i="104"/>
  <c r="K1466" i="104"/>
  <c r="L1466" i="104"/>
  <c r="M1466" i="104"/>
  <c r="N1466" i="104"/>
  <c r="O1466" i="104"/>
  <c r="P1466" i="104"/>
  <c r="Q1466" i="104"/>
  <c r="R1466" i="104"/>
  <c r="S1466" i="104"/>
  <c r="T1466" i="104"/>
  <c r="U1466" i="104"/>
  <c r="V1466" i="104"/>
  <c r="W1466" i="104"/>
  <c r="X1466" i="104"/>
  <c r="Y1466" i="104"/>
  <c r="Z1466" i="104"/>
  <c r="AA1466" i="104"/>
  <c r="AB1466" i="104"/>
  <c r="AC1466" i="104"/>
  <c r="AD1466" i="104"/>
  <c r="AE1466" i="104"/>
  <c r="AF1466" i="104"/>
  <c r="C1467" i="104"/>
  <c r="D1467" i="104"/>
  <c r="E1467" i="104"/>
  <c r="F1467" i="104"/>
  <c r="G1467" i="104"/>
  <c r="H1467" i="104"/>
  <c r="I1467" i="104"/>
  <c r="J1467" i="104"/>
  <c r="K1467" i="104"/>
  <c r="L1467" i="104"/>
  <c r="M1467" i="104"/>
  <c r="N1467" i="104"/>
  <c r="O1467" i="104"/>
  <c r="P1467" i="104"/>
  <c r="Q1467" i="104"/>
  <c r="R1467" i="104"/>
  <c r="S1467" i="104"/>
  <c r="T1467" i="104"/>
  <c r="U1467" i="104"/>
  <c r="V1467" i="104"/>
  <c r="W1467" i="104"/>
  <c r="X1467" i="104"/>
  <c r="Y1467" i="104"/>
  <c r="Z1467" i="104"/>
  <c r="AA1467" i="104"/>
  <c r="AB1467" i="104"/>
  <c r="AC1467" i="104"/>
  <c r="AD1467" i="104"/>
  <c r="AE1467" i="104"/>
  <c r="AF1467" i="104"/>
  <c r="C1468" i="104"/>
  <c r="D1468" i="104"/>
  <c r="E1468" i="104"/>
  <c r="F1468" i="104"/>
  <c r="G1468" i="104"/>
  <c r="H1468" i="104"/>
  <c r="I1468" i="104"/>
  <c r="J1468" i="104"/>
  <c r="K1468" i="104"/>
  <c r="L1468" i="104"/>
  <c r="M1468" i="104"/>
  <c r="N1468" i="104"/>
  <c r="O1468" i="104"/>
  <c r="P1468" i="104"/>
  <c r="Q1468" i="104"/>
  <c r="R1468" i="104"/>
  <c r="S1468" i="104"/>
  <c r="T1468" i="104"/>
  <c r="U1468" i="104"/>
  <c r="V1468" i="104"/>
  <c r="W1468" i="104"/>
  <c r="X1468" i="104"/>
  <c r="Y1468" i="104"/>
  <c r="Z1468" i="104"/>
  <c r="AA1468" i="104"/>
  <c r="AB1468" i="104"/>
  <c r="AC1468" i="104"/>
  <c r="AD1468" i="104"/>
  <c r="AE1468" i="104"/>
  <c r="AF1468" i="104"/>
  <c r="C1469" i="104"/>
  <c r="D1469" i="104"/>
  <c r="E1469" i="104"/>
  <c r="F1469" i="104"/>
  <c r="G1469" i="104"/>
  <c r="H1469" i="104"/>
  <c r="I1469" i="104"/>
  <c r="J1469" i="104"/>
  <c r="K1469" i="104"/>
  <c r="L1469" i="104"/>
  <c r="M1469" i="104"/>
  <c r="N1469" i="104"/>
  <c r="O1469" i="104"/>
  <c r="P1469" i="104"/>
  <c r="Q1469" i="104"/>
  <c r="R1469" i="104"/>
  <c r="S1469" i="104"/>
  <c r="T1469" i="104"/>
  <c r="U1469" i="104"/>
  <c r="V1469" i="104"/>
  <c r="W1469" i="104"/>
  <c r="X1469" i="104"/>
  <c r="Y1469" i="104"/>
  <c r="Z1469" i="104"/>
  <c r="AA1469" i="104"/>
  <c r="AB1469" i="104"/>
  <c r="AC1469" i="104"/>
  <c r="AD1469" i="104"/>
  <c r="AE1469" i="104"/>
  <c r="AF1469" i="104"/>
  <c r="C1470" i="104"/>
  <c r="D1470" i="104"/>
  <c r="E1470" i="104"/>
  <c r="F1470" i="104"/>
  <c r="G1470" i="104"/>
  <c r="H1470" i="104"/>
  <c r="I1470" i="104"/>
  <c r="J1470" i="104"/>
  <c r="K1470" i="104"/>
  <c r="L1470" i="104"/>
  <c r="M1470" i="104"/>
  <c r="N1470" i="104"/>
  <c r="O1470" i="104"/>
  <c r="P1470" i="104"/>
  <c r="Q1470" i="104"/>
  <c r="R1470" i="104"/>
  <c r="S1470" i="104"/>
  <c r="T1470" i="104"/>
  <c r="U1470" i="104"/>
  <c r="V1470" i="104"/>
  <c r="W1470" i="104"/>
  <c r="X1470" i="104"/>
  <c r="Y1470" i="104"/>
  <c r="Z1470" i="104"/>
  <c r="AA1470" i="104"/>
  <c r="AB1470" i="104"/>
  <c r="AC1470" i="104"/>
  <c r="AD1470" i="104"/>
  <c r="AE1470" i="104"/>
  <c r="AF1470" i="104"/>
  <c r="C1471" i="104"/>
  <c r="D1471" i="104"/>
  <c r="E1471" i="104"/>
  <c r="F1471" i="104"/>
  <c r="G1471" i="104"/>
  <c r="H1471" i="104"/>
  <c r="I1471" i="104"/>
  <c r="J1471" i="104"/>
  <c r="K1471" i="104"/>
  <c r="L1471" i="104"/>
  <c r="M1471" i="104"/>
  <c r="N1471" i="104"/>
  <c r="O1471" i="104"/>
  <c r="P1471" i="104"/>
  <c r="Q1471" i="104"/>
  <c r="R1471" i="104"/>
  <c r="S1471" i="104"/>
  <c r="T1471" i="104"/>
  <c r="U1471" i="104"/>
  <c r="V1471" i="104"/>
  <c r="W1471" i="104"/>
  <c r="X1471" i="104"/>
  <c r="Y1471" i="104"/>
  <c r="Z1471" i="104"/>
  <c r="AA1471" i="104"/>
  <c r="AB1471" i="104"/>
  <c r="AC1471" i="104"/>
  <c r="AD1471" i="104"/>
  <c r="AE1471" i="104"/>
  <c r="AF1471" i="104"/>
  <c r="C1472" i="104"/>
  <c r="D1472" i="104"/>
  <c r="E1472" i="104"/>
  <c r="F1472" i="104"/>
  <c r="G1472" i="104"/>
  <c r="H1472" i="104"/>
  <c r="I1472" i="104"/>
  <c r="J1472" i="104"/>
  <c r="K1472" i="104"/>
  <c r="L1472" i="104"/>
  <c r="M1472" i="104"/>
  <c r="N1472" i="104"/>
  <c r="O1472" i="104"/>
  <c r="P1472" i="104"/>
  <c r="Q1472" i="104"/>
  <c r="R1472" i="104"/>
  <c r="S1472" i="104"/>
  <c r="T1472" i="104"/>
  <c r="U1472" i="104"/>
  <c r="V1472" i="104"/>
  <c r="W1472" i="104"/>
  <c r="X1472" i="104"/>
  <c r="Y1472" i="104"/>
  <c r="Z1472" i="104"/>
  <c r="AA1472" i="104"/>
  <c r="AB1472" i="104"/>
  <c r="AC1472" i="104"/>
  <c r="AD1472" i="104"/>
  <c r="AE1472" i="104"/>
  <c r="AF1472" i="104"/>
  <c r="C1473" i="104"/>
  <c r="D1473" i="104"/>
  <c r="E1473" i="104"/>
  <c r="F1473" i="104"/>
  <c r="G1473" i="104"/>
  <c r="H1473" i="104"/>
  <c r="I1473" i="104"/>
  <c r="J1473" i="104"/>
  <c r="K1473" i="104"/>
  <c r="L1473" i="104"/>
  <c r="M1473" i="104"/>
  <c r="N1473" i="104"/>
  <c r="O1473" i="104"/>
  <c r="P1473" i="104"/>
  <c r="Q1473" i="104"/>
  <c r="R1473" i="104"/>
  <c r="S1473" i="104"/>
  <c r="T1473" i="104"/>
  <c r="U1473" i="104"/>
  <c r="V1473" i="104"/>
  <c r="W1473" i="104"/>
  <c r="X1473" i="104"/>
  <c r="Y1473" i="104"/>
  <c r="Z1473" i="104"/>
  <c r="AA1473" i="104"/>
  <c r="AB1473" i="104"/>
  <c r="AC1473" i="104"/>
  <c r="AD1473" i="104"/>
  <c r="AE1473" i="104"/>
  <c r="AF1473" i="104"/>
  <c r="C1474" i="104"/>
  <c r="D1474" i="104"/>
  <c r="E1474" i="104"/>
  <c r="F1474" i="104"/>
  <c r="G1474" i="104"/>
  <c r="H1474" i="104"/>
  <c r="I1474" i="104"/>
  <c r="J1474" i="104"/>
  <c r="K1474" i="104"/>
  <c r="L1474" i="104"/>
  <c r="M1474" i="104"/>
  <c r="N1474" i="104"/>
  <c r="O1474" i="104"/>
  <c r="P1474" i="104"/>
  <c r="Q1474" i="104"/>
  <c r="R1474" i="104"/>
  <c r="S1474" i="104"/>
  <c r="T1474" i="104"/>
  <c r="U1474" i="104"/>
  <c r="V1474" i="104"/>
  <c r="W1474" i="104"/>
  <c r="X1474" i="104"/>
  <c r="Y1474" i="104"/>
  <c r="Z1474" i="104"/>
  <c r="AA1474" i="104"/>
  <c r="AB1474" i="104"/>
  <c r="AC1474" i="104"/>
  <c r="AD1474" i="104"/>
  <c r="AE1474" i="104"/>
  <c r="AF1474" i="104"/>
  <c r="C1475" i="104"/>
  <c r="D1475" i="104"/>
  <c r="E1475" i="104"/>
  <c r="F1475" i="104"/>
  <c r="G1475" i="104"/>
  <c r="H1475" i="104"/>
  <c r="I1475" i="104"/>
  <c r="J1475" i="104"/>
  <c r="K1475" i="104"/>
  <c r="L1475" i="104"/>
  <c r="M1475" i="104"/>
  <c r="N1475" i="104"/>
  <c r="O1475" i="104"/>
  <c r="P1475" i="104"/>
  <c r="Q1475" i="104"/>
  <c r="R1475" i="104"/>
  <c r="S1475" i="104"/>
  <c r="T1475" i="104"/>
  <c r="U1475" i="104"/>
  <c r="V1475" i="104"/>
  <c r="W1475" i="104"/>
  <c r="X1475" i="104"/>
  <c r="Y1475" i="104"/>
  <c r="Z1475" i="104"/>
  <c r="AA1475" i="104"/>
  <c r="AB1475" i="104"/>
  <c r="AC1475" i="104"/>
  <c r="AD1475" i="104"/>
  <c r="AE1475" i="104"/>
  <c r="AF1475" i="104"/>
  <c r="C1476" i="104"/>
  <c r="D1476" i="104"/>
  <c r="E1476" i="104"/>
  <c r="F1476" i="104"/>
  <c r="G1476" i="104"/>
  <c r="H1476" i="104"/>
  <c r="I1476" i="104"/>
  <c r="J1476" i="104"/>
  <c r="K1476" i="104"/>
  <c r="L1476" i="104"/>
  <c r="M1476" i="104"/>
  <c r="N1476" i="104"/>
  <c r="O1476" i="104"/>
  <c r="P1476" i="104"/>
  <c r="Q1476" i="104"/>
  <c r="R1476" i="104"/>
  <c r="S1476" i="104"/>
  <c r="T1476" i="104"/>
  <c r="U1476" i="104"/>
  <c r="V1476" i="104"/>
  <c r="W1476" i="104"/>
  <c r="X1476" i="104"/>
  <c r="Y1476" i="104"/>
  <c r="Z1476" i="104"/>
  <c r="AA1476" i="104"/>
  <c r="AB1476" i="104"/>
  <c r="AC1476" i="104"/>
  <c r="AD1476" i="104"/>
  <c r="AE1476" i="104"/>
  <c r="AF1476" i="104"/>
  <c r="C1477" i="104"/>
  <c r="D1477" i="104"/>
  <c r="E1477" i="104"/>
  <c r="F1477" i="104"/>
  <c r="G1477" i="104"/>
  <c r="H1477" i="104"/>
  <c r="I1477" i="104"/>
  <c r="J1477" i="104"/>
  <c r="K1477" i="104"/>
  <c r="L1477" i="104"/>
  <c r="M1477" i="104"/>
  <c r="N1477" i="104"/>
  <c r="O1477" i="104"/>
  <c r="P1477" i="104"/>
  <c r="Q1477" i="104"/>
  <c r="R1477" i="104"/>
  <c r="S1477" i="104"/>
  <c r="T1477" i="104"/>
  <c r="U1477" i="104"/>
  <c r="V1477" i="104"/>
  <c r="W1477" i="104"/>
  <c r="X1477" i="104"/>
  <c r="Y1477" i="104"/>
  <c r="Z1477" i="104"/>
  <c r="AA1477" i="104"/>
  <c r="AB1477" i="104"/>
  <c r="AC1477" i="104"/>
  <c r="AD1477" i="104"/>
  <c r="AE1477" i="104"/>
  <c r="AF1477" i="104"/>
  <c r="C1478" i="104"/>
  <c r="D1478" i="104"/>
  <c r="E1478" i="104"/>
  <c r="F1478" i="104"/>
  <c r="G1478" i="104"/>
  <c r="H1478" i="104"/>
  <c r="I1478" i="104"/>
  <c r="J1478" i="104"/>
  <c r="K1478" i="104"/>
  <c r="L1478" i="104"/>
  <c r="M1478" i="104"/>
  <c r="N1478" i="104"/>
  <c r="O1478" i="104"/>
  <c r="P1478" i="104"/>
  <c r="Q1478" i="104"/>
  <c r="R1478" i="104"/>
  <c r="S1478" i="104"/>
  <c r="T1478" i="104"/>
  <c r="U1478" i="104"/>
  <c r="V1478" i="104"/>
  <c r="W1478" i="104"/>
  <c r="X1478" i="104"/>
  <c r="Y1478" i="104"/>
  <c r="Z1478" i="104"/>
  <c r="AA1478" i="104"/>
  <c r="AB1478" i="104"/>
  <c r="AC1478" i="104"/>
  <c r="AD1478" i="104"/>
  <c r="AE1478" i="104"/>
  <c r="AF1478" i="104"/>
  <c r="C1479" i="104"/>
  <c r="D1479" i="104"/>
  <c r="E1479" i="104"/>
  <c r="F1479" i="104"/>
  <c r="G1479" i="104"/>
  <c r="H1479" i="104"/>
  <c r="I1479" i="104"/>
  <c r="J1479" i="104"/>
  <c r="K1479" i="104"/>
  <c r="L1479" i="104"/>
  <c r="M1479" i="104"/>
  <c r="N1479" i="104"/>
  <c r="O1479" i="104"/>
  <c r="P1479" i="104"/>
  <c r="Q1479" i="104"/>
  <c r="R1479" i="104"/>
  <c r="S1479" i="104"/>
  <c r="T1479" i="104"/>
  <c r="U1479" i="104"/>
  <c r="V1479" i="104"/>
  <c r="W1479" i="104"/>
  <c r="X1479" i="104"/>
  <c r="Y1479" i="104"/>
  <c r="Z1479" i="104"/>
  <c r="AA1479" i="104"/>
  <c r="AB1479" i="104"/>
  <c r="AC1479" i="104"/>
  <c r="AD1479" i="104"/>
  <c r="AE1479" i="104"/>
  <c r="AF1479" i="104"/>
  <c r="C1480" i="104"/>
  <c r="D1480" i="104"/>
  <c r="E1480" i="104"/>
  <c r="F1480" i="104"/>
  <c r="G1480" i="104"/>
  <c r="H1480" i="104"/>
  <c r="I1480" i="104"/>
  <c r="J1480" i="104"/>
  <c r="K1480" i="104"/>
  <c r="L1480" i="104"/>
  <c r="M1480" i="104"/>
  <c r="N1480" i="104"/>
  <c r="O1480" i="104"/>
  <c r="P1480" i="104"/>
  <c r="Q1480" i="104"/>
  <c r="R1480" i="104"/>
  <c r="S1480" i="104"/>
  <c r="T1480" i="104"/>
  <c r="U1480" i="104"/>
  <c r="V1480" i="104"/>
  <c r="W1480" i="104"/>
  <c r="X1480" i="104"/>
  <c r="Y1480" i="104"/>
  <c r="Z1480" i="104"/>
  <c r="AA1480" i="104"/>
  <c r="AB1480" i="104"/>
  <c r="AC1480" i="104"/>
  <c r="AD1480" i="104"/>
  <c r="AE1480" i="104"/>
  <c r="AF1480" i="104"/>
  <c r="C1481" i="104"/>
  <c r="D1481" i="104"/>
  <c r="E1481" i="104"/>
  <c r="F1481" i="104"/>
  <c r="G1481" i="104"/>
  <c r="H1481" i="104"/>
  <c r="I1481" i="104"/>
  <c r="J1481" i="104"/>
  <c r="K1481" i="104"/>
  <c r="L1481" i="104"/>
  <c r="M1481" i="104"/>
  <c r="N1481" i="104"/>
  <c r="O1481" i="104"/>
  <c r="P1481" i="104"/>
  <c r="Q1481" i="104"/>
  <c r="R1481" i="104"/>
  <c r="S1481" i="104"/>
  <c r="T1481" i="104"/>
  <c r="U1481" i="104"/>
  <c r="V1481" i="104"/>
  <c r="W1481" i="104"/>
  <c r="X1481" i="104"/>
  <c r="Y1481" i="104"/>
  <c r="Z1481" i="104"/>
  <c r="AA1481" i="104"/>
  <c r="AB1481" i="104"/>
  <c r="AC1481" i="104"/>
  <c r="AD1481" i="104"/>
  <c r="AE1481" i="104"/>
  <c r="AF1481" i="104"/>
  <c r="C1482" i="104"/>
  <c r="D1482" i="104"/>
  <c r="E1482" i="104"/>
  <c r="F1482" i="104"/>
  <c r="G1482" i="104"/>
  <c r="H1482" i="104"/>
  <c r="I1482" i="104"/>
  <c r="J1482" i="104"/>
  <c r="K1482" i="104"/>
  <c r="L1482" i="104"/>
  <c r="M1482" i="104"/>
  <c r="N1482" i="104"/>
  <c r="O1482" i="104"/>
  <c r="P1482" i="104"/>
  <c r="Q1482" i="104"/>
  <c r="R1482" i="104"/>
  <c r="S1482" i="104"/>
  <c r="T1482" i="104"/>
  <c r="U1482" i="104"/>
  <c r="V1482" i="104"/>
  <c r="W1482" i="104"/>
  <c r="X1482" i="104"/>
  <c r="Y1482" i="104"/>
  <c r="Z1482" i="104"/>
  <c r="AA1482" i="104"/>
  <c r="AB1482" i="104"/>
  <c r="AC1482" i="104"/>
  <c r="AD1482" i="104"/>
  <c r="AE1482" i="104"/>
  <c r="AF1482" i="104"/>
  <c r="C1483" i="104"/>
  <c r="D1483" i="104"/>
  <c r="E1483" i="104"/>
  <c r="F1483" i="104"/>
  <c r="G1483" i="104"/>
  <c r="H1483" i="104"/>
  <c r="I1483" i="104"/>
  <c r="J1483" i="104"/>
  <c r="K1483" i="104"/>
  <c r="L1483" i="104"/>
  <c r="M1483" i="104"/>
  <c r="N1483" i="104"/>
  <c r="O1483" i="104"/>
  <c r="P1483" i="104"/>
  <c r="Q1483" i="104"/>
  <c r="R1483" i="104"/>
  <c r="S1483" i="104"/>
  <c r="T1483" i="104"/>
  <c r="U1483" i="104"/>
  <c r="V1483" i="104"/>
  <c r="W1483" i="104"/>
  <c r="X1483" i="104"/>
  <c r="Y1483" i="104"/>
  <c r="Z1483" i="104"/>
  <c r="AA1483" i="104"/>
  <c r="AB1483" i="104"/>
  <c r="AC1483" i="104"/>
  <c r="AD1483" i="104"/>
  <c r="AE1483" i="104"/>
  <c r="AF1483" i="104"/>
  <c r="C1484" i="104"/>
  <c r="D1484" i="104"/>
  <c r="E1484" i="104"/>
  <c r="F1484" i="104"/>
  <c r="G1484" i="104"/>
  <c r="H1484" i="104"/>
  <c r="I1484" i="104"/>
  <c r="J1484" i="104"/>
  <c r="K1484" i="104"/>
  <c r="L1484" i="104"/>
  <c r="M1484" i="104"/>
  <c r="N1484" i="104"/>
  <c r="O1484" i="104"/>
  <c r="P1484" i="104"/>
  <c r="Q1484" i="104"/>
  <c r="R1484" i="104"/>
  <c r="S1484" i="104"/>
  <c r="T1484" i="104"/>
  <c r="U1484" i="104"/>
  <c r="V1484" i="104"/>
  <c r="W1484" i="104"/>
  <c r="X1484" i="104"/>
  <c r="Y1484" i="104"/>
  <c r="Z1484" i="104"/>
  <c r="AA1484" i="104"/>
  <c r="AB1484" i="104"/>
  <c r="AC1484" i="104"/>
  <c r="AD1484" i="104"/>
  <c r="AE1484" i="104"/>
  <c r="AF1484" i="104"/>
  <c r="C1485" i="104"/>
  <c r="D1485" i="104"/>
  <c r="E1485" i="104"/>
  <c r="F1485" i="104"/>
  <c r="G1485" i="104"/>
  <c r="H1485" i="104"/>
  <c r="I1485" i="104"/>
  <c r="J1485" i="104"/>
  <c r="K1485" i="104"/>
  <c r="L1485" i="104"/>
  <c r="M1485" i="104"/>
  <c r="N1485" i="104"/>
  <c r="O1485" i="104"/>
  <c r="P1485" i="104"/>
  <c r="Q1485" i="104"/>
  <c r="R1485" i="104"/>
  <c r="S1485" i="104"/>
  <c r="T1485" i="104"/>
  <c r="U1485" i="104"/>
  <c r="V1485" i="104"/>
  <c r="W1485" i="104"/>
  <c r="X1485" i="104"/>
  <c r="Y1485" i="104"/>
  <c r="Z1485" i="104"/>
  <c r="AA1485" i="104"/>
  <c r="AB1485" i="104"/>
  <c r="AC1485" i="104"/>
  <c r="AD1485" i="104"/>
  <c r="AE1485" i="104"/>
  <c r="AF1485" i="104"/>
  <c r="C1486" i="104"/>
  <c r="D1486" i="104"/>
  <c r="E1486" i="104"/>
  <c r="F1486" i="104"/>
  <c r="G1486" i="104"/>
  <c r="H1486" i="104"/>
  <c r="I1486" i="104"/>
  <c r="J1486" i="104"/>
  <c r="K1486" i="104"/>
  <c r="L1486" i="104"/>
  <c r="M1486" i="104"/>
  <c r="N1486" i="104"/>
  <c r="O1486" i="104"/>
  <c r="P1486" i="104"/>
  <c r="Q1486" i="104"/>
  <c r="R1486" i="104"/>
  <c r="S1486" i="104"/>
  <c r="T1486" i="104"/>
  <c r="U1486" i="104"/>
  <c r="V1486" i="104"/>
  <c r="W1486" i="104"/>
  <c r="X1486" i="104"/>
  <c r="Y1486" i="104"/>
  <c r="Z1486" i="104"/>
  <c r="AA1486" i="104"/>
  <c r="AB1486" i="104"/>
  <c r="AC1486" i="104"/>
  <c r="AD1486" i="104"/>
  <c r="AE1486" i="104"/>
  <c r="AF1486" i="104"/>
  <c r="C1487" i="104"/>
  <c r="D1487" i="104"/>
  <c r="E1487" i="104"/>
  <c r="F1487" i="104"/>
  <c r="G1487" i="104"/>
  <c r="H1487" i="104"/>
  <c r="I1487" i="104"/>
  <c r="J1487" i="104"/>
  <c r="K1487" i="104"/>
  <c r="L1487" i="104"/>
  <c r="M1487" i="104"/>
  <c r="N1487" i="104"/>
  <c r="O1487" i="104"/>
  <c r="P1487" i="104"/>
  <c r="Q1487" i="104"/>
  <c r="R1487" i="104"/>
  <c r="S1487" i="104"/>
  <c r="T1487" i="104"/>
  <c r="U1487" i="104"/>
  <c r="V1487" i="104"/>
  <c r="W1487" i="104"/>
  <c r="X1487" i="104"/>
  <c r="Y1487" i="104"/>
  <c r="Z1487" i="104"/>
  <c r="AA1487" i="104"/>
  <c r="AB1487" i="104"/>
  <c r="AC1487" i="104"/>
  <c r="AD1487" i="104"/>
  <c r="AE1487" i="104"/>
  <c r="AF1487" i="104"/>
  <c r="C1488" i="104"/>
  <c r="D1488" i="104"/>
  <c r="E1488" i="104"/>
  <c r="F1488" i="104"/>
  <c r="G1488" i="104"/>
  <c r="H1488" i="104"/>
  <c r="I1488" i="104"/>
  <c r="J1488" i="104"/>
  <c r="K1488" i="104"/>
  <c r="L1488" i="104"/>
  <c r="M1488" i="104"/>
  <c r="N1488" i="104"/>
  <c r="O1488" i="104"/>
  <c r="P1488" i="104"/>
  <c r="Q1488" i="104"/>
  <c r="R1488" i="104"/>
  <c r="S1488" i="104"/>
  <c r="T1488" i="104"/>
  <c r="U1488" i="104"/>
  <c r="V1488" i="104"/>
  <c r="W1488" i="104"/>
  <c r="X1488" i="104"/>
  <c r="Y1488" i="104"/>
  <c r="Z1488" i="104"/>
  <c r="AA1488" i="104"/>
  <c r="AB1488" i="104"/>
  <c r="AC1488" i="104"/>
  <c r="AD1488" i="104"/>
  <c r="AE1488" i="104"/>
  <c r="AF1488" i="104"/>
  <c r="C1489" i="104"/>
  <c r="D1489" i="104"/>
  <c r="E1489" i="104"/>
  <c r="F1489" i="104"/>
  <c r="G1489" i="104"/>
  <c r="H1489" i="104"/>
  <c r="I1489" i="104"/>
  <c r="J1489" i="104"/>
  <c r="K1489" i="104"/>
  <c r="L1489" i="104"/>
  <c r="M1489" i="104"/>
  <c r="N1489" i="104"/>
  <c r="O1489" i="104"/>
  <c r="P1489" i="104"/>
  <c r="Q1489" i="104"/>
  <c r="R1489" i="104"/>
  <c r="S1489" i="104"/>
  <c r="T1489" i="104"/>
  <c r="U1489" i="104"/>
  <c r="V1489" i="104"/>
  <c r="W1489" i="104"/>
  <c r="X1489" i="104"/>
  <c r="Y1489" i="104"/>
  <c r="Z1489" i="104"/>
  <c r="AA1489" i="104"/>
  <c r="AB1489" i="104"/>
  <c r="AC1489" i="104"/>
  <c r="AD1489" i="104"/>
  <c r="AE1489" i="104"/>
  <c r="AF1489" i="104"/>
  <c r="C1490" i="104"/>
  <c r="D1490" i="104"/>
  <c r="E1490" i="104"/>
  <c r="F1490" i="104"/>
  <c r="G1490" i="104"/>
  <c r="H1490" i="104"/>
  <c r="I1490" i="104"/>
  <c r="J1490" i="104"/>
  <c r="K1490" i="104"/>
  <c r="L1490" i="104"/>
  <c r="M1490" i="104"/>
  <c r="N1490" i="104"/>
  <c r="O1490" i="104"/>
  <c r="P1490" i="104"/>
  <c r="Q1490" i="104"/>
  <c r="R1490" i="104"/>
  <c r="S1490" i="104"/>
  <c r="T1490" i="104"/>
  <c r="U1490" i="104"/>
  <c r="V1490" i="104"/>
  <c r="W1490" i="104"/>
  <c r="X1490" i="104"/>
  <c r="Y1490" i="104"/>
  <c r="Z1490" i="104"/>
  <c r="AA1490" i="104"/>
  <c r="AB1490" i="104"/>
  <c r="AC1490" i="104"/>
  <c r="AD1490" i="104"/>
  <c r="AE1490" i="104"/>
  <c r="AF1490" i="104"/>
  <c r="C1491" i="104"/>
  <c r="D1491" i="104"/>
  <c r="E1491" i="104"/>
  <c r="F1491" i="104"/>
  <c r="G1491" i="104"/>
  <c r="H1491" i="104"/>
  <c r="I1491" i="104"/>
  <c r="J1491" i="104"/>
  <c r="K1491" i="104"/>
  <c r="L1491" i="104"/>
  <c r="M1491" i="104"/>
  <c r="N1491" i="104"/>
  <c r="O1491" i="104"/>
  <c r="P1491" i="104"/>
  <c r="Q1491" i="104"/>
  <c r="R1491" i="104"/>
  <c r="S1491" i="104"/>
  <c r="T1491" i="104"/>
  <c r="U1491" i="104"/>
  <c r="V1491" i="104"/>
  <c r="W1491" i="104"/>
  <c r="X1491" i="104"/>
  <c r="Y1491" i="104"/>
  <c r="Z1491" i="104"/>
  <c r="AA1491" i="104"/>
  <c r="AB1491" i="104"/>
  <c r="AC1491" i="104"/>
  <c r="AD1491" i="104"/>
  <c r="AE1491" i="104"/>
  <c r="AF1491" i="104"/>
  <c r="C1492" i="104"/>
  <c r="D1492" i="104"/>
  <c r="E1492" i="104"/>
  <c r="F1492" i="104"/>
  <c r="G1492" i="104"/>
  <c r="H1492" i="104"/>
  <c r="I1492" i="104"/>
  <c r="J1492" i="104"/>
  <c r="K1492" i="104"/>
  <c r="L1492" i="104"/>
  <c r="M1492" i="104"/>
  <c r="N1492" i="104"/>
  <c r="O1492" i="104"/>
  <c r="P1492" i="104"/>
  <c r="Q1492" i="104"/>
  <c r="R1492" i="104"/>
  <c r="S1492" i="104"/>
  <c r="T1492" i="104"/>
  <c r="U1492" i="104"/>
  <c r="V1492" i="104"/>
  <c r="W1492" i="104"/>
  <c r="X1492" i="104"/>
  <c r="Y1492" i="104"/>
  <c r="Z1492" i="104"/>
  <c r="AA1492" i="104"/>
  <c r="AB1492" i="104"/>
  <c r="AC1492" i="104"/>
  <c r="AD1492" i="104"/>
  <c r="AE1492" i="104"/>
  <c r="AF1492" i="104"/>
  <c r="C1493" i="104"/>
  <c r="D1493" i="104"/>
  <c r="E1493" i="104"/>
  <c r="F1493" i="104"/>
  <c r="G1493" i="104"/>
  <c r="H1493" i="104"/>
  <c r="I1493" i="104"/>
  <c r="J1493" i="104"/>
  <c r="K1493" i="104"/>
  <c r="L1493" i="104"/>
  <c r="M1493" i="104"/>
  <c r="N1493" i="104"/>
  <c r="O1493" i="104"/>
  <c r="P1493" i="104"/>
  <c r="Q1493" i="104"/>
  <c r="R1493" i="104"/>
  <c r="S1493" i="104"/>
  <c r="T1493" i="104"/>
  <c r="U1493" i="104"/>
  <c r="V1493" i="104"/>
  <c r="W1493" i="104"/>
  <c r="X1493" i="104"/>
  <c r="Y1493" i="104"/>
  <c r="Z1493" i="104"/>
  <c r="AA1493" i="104"/>
  <c r="AB1493" i="104"/>
  <c r="AC1493" i="104"/>
  <c r="AD1493" i="104"/>
  <c r="AE1493" i="104"/>
  <c r="AF1493" i="104"/>
  <c r="C1494" i="104"/>
  <c r="D1494" i="104"/>
  <c r="E1494" i="104"/>
  <c r="F1494" i="104"/>
  <c r="G1494" i="104"/>
  <c r="H1494" i="104"/>
  <c r="I1494" i="104"/>
  <c r="J1494" i="104"/>
  <c r="K1494" i="104"/>
  <c r="L1494" i="104"/>
  <c r="M1494" i="104"/>
  <c r="N1494" i="104"/>
  <c r="O1494" i="104"/>
  <c r="P1494" i="104"/>
  <c r="Q1494" i="104"/>
  <c r="R1494" i="104"/>
  <c r="S1494" i="104"/>
  <c r="T1494" i="104"/>
  <c r="U1494" i="104"/>
  <c r="V1494" i="104"/>
  <c r="W1494" i="104"/>
  <c r="X1494" i="104"/>
  <c r="Y1494" i="104"/>
  <c r="Z1494" i="104"/>
  <c r="AA1494" i="104"/>
  <c r="AB1494" i="104"/>
  <c r="AC1494" i="104"/>
  <c r="AD1494" i="104"/>
  <c r="AE1494" i="104"/>
  <c r="AF1494" i="104"/>
  <c r="C1495" i="104"/>
  <c r="D1495" i="104"/>
  <c r="E1495" i="104"/>
  <c r="F1495" i="104"/>
  <c r="G1495" i="104"/>
  <c r="H1495" i="104"/>
  <c r="I1495" i="104"/>
  <c r="J1495" i="104"/>
  <c r="K1495" i="104"/>
  <c r="L1495" i="104"/>
  <c r="M1495" i="104"/>
  <c r="N1495" i="104"/>
  <c r="O1495" i="104"/>
  <c r="P1495" i="104"/>
  <c r="Q1495" i="104"/>
  <c r="R1495" i="104"/>
  <c r="S1495" i="104"/>
  <c r="T1495" i="104"/>
  <c r="U1495" i="104"/>
  <c r="V1495" i="104"/>
  <c r="W1495" i="104"/>
  <c r="X1495" i="104"/>
  <c r="Y1495" i="104"/>
  <c r="Z1495" i="104"/>
  <c r="AA1495" i="104"/>
  <c r="AB1495" i="104"/>
  <c r="AC1495" i="104"/>
  <c r="AD1495" i="104"/>
  <c r="AE1495" i="104"/>
  <c r="AF1495" i="104"/>
  <c r="C1496" i="104"/>
  <c r="D1496" i="104"/>
  <c r="E1496" i="104"/>
  <c r="F1496" i="104"/>
  <c r="G1496" i="104"/>
  <c r="H1496" i="104"/>
  <c r="I1496" i="104"/>
  <c r="J1496" i="104"/>
  <c r="K1496" i="104"/>
  <c r="L1496" i="104"/>
  <c r="M1496" i="104"/>
  <c r="N1496" i="104"/>
  <c r="O1496" i="104"/>
  <c r="P1496" i="104"/>
  <c r="Q1496" i="104"/>
  <c r="R1496" i="104"/>
  <c r="S1496" i="104"/>
  <c r="T1496" i="104"/>
  <c r="U1496" i="104"/>
  <c r="V1496" i="104"/>
  <c r="W1496" i="104"/>
  <c r="X1496" i="104"/>
  <c r="Y1496" i="104"/>
  <c r="Z1496" i="104"/>
  <c r="AA1496" i="104"/>
  <c r="AB1496" i="104"/>
  <c r="AC1496" i="104"/>
  <c r="AD1496" i="104"/>
  <c r="AE1496" i="104"/>
  <c r="AF1496" i="104"/>
  <c r="C1497" i="104"/>
  <c r="D1497" i="104"/>
  <c r="E1497" i="104"/>
  <c r="F1497" i="104"/>
  <c r="G1497" i="104"/>
  <c r="H1497" i="104"/>
  <c r="I1497" i="104"/>
  <c r="J1497" i="104"/>
  <c r="K1497" i="104"/>
  <c r="L1497" i="104"/>
  <c r="M1497" i="104"/>
  <c r="N1497" i="104"/>
  <c r="O1497" i="104"/>
  <c r="P1497" i="104"/>
  <c r="Q1497" i="104"/>
  <c r="R1497" i="104"/>
  <c r="S1497" i="104"/>
  <c r="T1497" i="104"/>
  <c r="U1497" i="104"/>
  <c r="V1497" i="104"/>
  <c r="W1497" i="104"/>
  <c r="X1497" i="104"/>
  <c r="Y1497" i="104"/>
  <c r="Z1497" i="104"/>
  <c r="AA1497" i="104"/>
  <c r="AB1497" i="104"/>
  <c r="AC1497" i="104"/>
  <c r="AD1497" i="104"/>
  <c r="AE1497" i="104"/>
  <c r="AF1497" i="104"/>
  <c r="C1498" i="104"/>
  <c r="D1498" i="104"/>
  <c r="E1498" i="104"/>
  <c r="F1498" i="104"/>
  <c r="G1498" i="104"/>
  <c r="H1498" i="104"/>
  <c r="I1498" i="104"/>
  <c r="J1498" i="104"/>
  <c r="K1498" i="104"/>
  <c r="L1498" i="104"/>
  <c r="M1498" i="104"/>
  <c r="N1498" i="104"/>
  <c r="O1498" i="104"/>
  <c r="P1498" i="104"/>
  <c r="Q1498" i="104"/>
  <c r="R1498" i="104"/>
  <c r="S1498" i="104"/>
  <c r="T1498" i="104"/>
  <c r="U1498" i="104"/>
  <c r="V1498" i="104"/>
  <c r="W1498" i="104"/>
  <c r="X1498" i="104"/>
  <c r="Y1498" i="104"/>
  <c r="Z1498" i="104"/>
  <c r="AA1498" i="104"/>
  <c r="AB1498" i="104"/>
  <c r="AC1498" i="104"/>
  <c r="AD1498" i="104"/>
  <c r="AE1498" i="104"/>
  <c r="AF1498" i="104"/>
  <c r="C1499" i="104"/>
  <c r="D1499" i="104"/>
  <c r="E1499" i="104"/>
  <c r="F1499" i="104"/>
  <c r="G1499" i="104"/>
  <c r="H1499" i="104"/>
  <c r="I1499" i="104"/>
  <c r="J1499" i="104"/>
  <c r="K1499" i="104"/>
  <c r="L1499" i="104"/>
  <c r="M1499" i="104"/>
  <c r="N1499" i="104"/>
  <c r="O1499" i="104"/>
  <c r="P1499" i="104"/>
  <c r="Q1499" i="104"/>
  <c r="R1499" i="104"/>
  <c r="S1499" i="104"/>
  <c r="T1499" i="104"/>
  <c r="U1499" i="104"/>
  <c r="V1499" i="104"/>
  <c r="W1499" i="104"/>
  <c r="X1499" i="104"/>
  <c r="Y1499" i="104"/>
  <c r="Z1499" i="104"/>
  <c r="AA1499" i="104"/>
  <c r="AB1499" i="104"/>
  <c r="AC1499" i="104"/>
  <c r="AD1499" i="104"/>
  <c r="AE1499" i="104"/>
  <c r="AF1499" i="104"/>
  <c r="C1500" i="104"/>
  <c r="D1500" i="104"/>
  <c r="E1500" i="104"/>
  <c r="F1500" i="104"/>
  <c r="G1500" i="104"/>
  <c r="H1500" i="104"/>
  <c r="I1500" i="104"/>
  <c r="J1500" i="104"/>
  <c r="K1500" i="104"/>
  <c r="L1500" i="104"/>
  <c r="M1500" i="104"/>
  <c r="N1500" i="104"/>
  <c r="O1500" i="104"/>
  <c r="P1500" i="104"/>
  <c r="Q1500" i="104"/>
  <c r="R1500" i="104"/>
  <c r="S1500" i="104"/>
  <c r="T1500" i="104"/>
  <c r="U1500" i="104"/>
  <c r="V1500" i="104"/>
  <c r="W1500" i="104"/>
  <c r="X1500" i="104"/>
  <c r="Y1500" i="104"/>
  <c r="Z1500" i="104"/>
  <c r="AA1500" i="104"/>
  <c r="AB1500" i="104"/>
  <c r="AC1500" i="104"/>
  <c r="AD1500" i="104"/>
  <c r="AE1500" i="104"/>
  <c r="AF1500" i="104"/>
  <c r="C1501" i="104"/>
  <c r="D1501" i="104"/>
  <c r="E1501" i="104"/>
  <c r="F1501" i="104"/>
  <c r="G1501" i="104"/>
  <c r="H1501" i="104"/>
  <c r="I1501" i="104"/>
  <c r="J1501" i="104"/>
  <c r="K1501" i="104"/>
  <c r="L1501" i="104"/>
  <c r="M1501" i="104"/>
  <c r="N1501" i="104"/>
  <c r="O1501" i="104"/>
  <c r="P1501" i="104"/>
  <c r="Q1501" i="104"/>
  <c r="R1501" i="104"/>
  <c r="S1501" i="104"/>
  <c r="T1501" i="104"/>
  <c r="U1501" i="104"/>
  <c r="V1501" i="104"/>
  <c r="W1501" i="104"/>
  <c r="X1501" i="104"/>
  <c r="Y1501" i="104"/>
  <c r="Z1501" i="104"/>
  <c r="AA1501" i="104"/>
  <c r="AB1501" i="104"/>
  <c r="AC1501" i="104"/>
  <c r="AD1501" i="104"/>
  <c r="AE1501" i="104"/>
  <c r="AF1501" i="104"/>
  <c r="C1502" i="104"/>
  <c r="D1502" i="104"/>
  <c r="E1502" i="104"/>
  <c r="F1502" i="104"/>
  <c r="G1502" i="104"/>
  <c r="H1502" i="104"/>
  <c r="I1502" i="104"/>
  <c r="J1502" i="104"/>
  <c r="K1502" i="104"/>
  <c r="L1502" i="104"/>
  <c r="M1502" i="104"/>
  <c r="N1502" i="104"/>
  <c r="O1502" i="104"/>
  <c r="P1502" i="104"/>
  <c r="Q1502" i="104"/>
  <c r="R1502" i="104"/>
  <c r="S1502" i="104"/>
  <c r="T1502" i="104"/>
  <c r="U1502" i="104"/>
  <c r="V1502" i="104"/>
  <c r="W1502" i="104"/>
  <c r="X1502" i="104"/>
  <c r="Y1502" i="104"/>
  <c r="Z1502" i="104"/>
  <c r="AA1502" i="104"/>
  <c r="AB1502" i="104"/>
  <c r="AC1502" i="104"/>
  <c r="AD1502" i="104"/>
  <c r="AE1502" i="104"/>
  <c r="AF1502" i="104"/>
  <c r="C1503" i="104"/>
  <c r="D1503" i="104"/>
  <c r="E1503" i="104"/>
  <c r="F1503" i="104"/>
  <c r="G1503" i="104"/>
  <c r="H1503" i="104"/>
  <c r="I1503" i="104"/>
  <c r="J1503" i="104"/>
  <c r="K1503" i="104"/>
  <c r="L1503" i="104"/>
  <c r="M1503" i="104"/>
  <c r="N1503" i="104"/>
  <c r="O1503" i="104"/>
  <c r="P1503" i="104"/>
  <c r="Q1503" i="104"/>
  <c r="R1503" i="104"/>
  <c r="S1503" i="104"/>
  <c r="T1503" i="104"/>
  <c r="U1503" i="104"/>
  <c r="V1503" i="104"/>
  <c r="W1503" i="104"/>
  <c r="X1503" i="104"/>
  <c r="Y1503" i="104"/>
  <c r="Z1503" i="104"/>
  <c r="AA1503" i="104"/>
  <c r="AB1503" i="104"/>
  <c r="AC1503" i="104"/>
  <c r="AD1503" i="104"/>
  <c r="AE1503" i="104"/>
  <c r="AF1503" i="104"/>
  <c r="C1504" i="104"/>
  <c r="D1504" i="104"/>
  <c r="E1504" i="104"/>
  <c r="F1504" i="104"/>
  <c r="G1504" i="104"/>
  <c r="H1504" i="104"/>
  <c r="I1504" i="104"/>
  <c r="J1504" i="104"/>
  <c r="K1504" i="104"/>
  <c r="L1504" i="104"/>
  <c r="M1504" i="104"/>
  <c r="N1504" i="104"/>
  <c r="O1504" i="104"/>
  <c r="P1504" i="104"/>
  <c r="Q1504" i="104"/>
  <c r="R1504" i="104"/>
  <c r="S1504" i="104"/>
  <c r="T1504" i="104"/>
  <c r="U1504" i="104"/>
  <c r="V1504" i="104"/>
  <c r="W1504" i="104"/>
  <c r="X1504" i="104"/>
  <c r="Y1504" i="104"/>
  <c r="Z1504" i="104"/>
  <c r="AA1504" i="104"/>
  <c r="AB1504" i="104"/>
  <c r="AC1504" i="104"/>
  <c r="AD1504" i="104"/>
  <c r="AE1504" i="104"/>
  <c r="AF1504" i="104"/>
  <c r="C1505" i="104"/>
  <c r="D1505" i="104"/>
  <c r="E1505" i="104"/>
  <c r="F1505" i="104"/>
  <c r="G1505" i="104"/>
  <c r="H1505" i="104"/>
  <c r="I1505" i="104"/>
  <c r="J1505" i="104"/>
  <c r="K1505" i="104"/>
  <c r="L1505" i="104"/>
  <c r="M1505" i="104"/>
  <c r="N1505" i="104"/>
  <c r="O1505" i="104"/>
  <c r="P1505" i="104"/>
  <c r="Q1505" i="104"/>
  <c r="R1505" i="104"/>
  <c r="S1505" i="104"/>
  <c r="T1505" i="104"/>
  <c r="U1505" i="104"/>
  <c r="V1505" i="104"/>
  <c r="W1505" i="104"/>
  <c r="X1505" i="104"/>
  <c r="Y1505" i="104"/>
  <c r="Z1505" i="104"/>
  <c r="AA1505" i="104"/>
  <c r="AB1505" i="104"/>
  <c r="AC1505" i="104"/>
  <c r="AD1505" i="104"/>
  <c r="AE1505" i="104"/>
  <c r="AF1505" i="104"/>
  <c r="C1506" i="104"/>
  <c r="D1506" i="104"/>
  <c r="E1506" i="104"/>
  <c r="F1506" i="104"/>
  <c r="G1506" i="104"/>
  <c r="H1506" i="104"/>
  <c r="I1506" i="104"/>
  <c r="J1506" i="104"/>
  <c r="K1506" i="104"/>
  <c r="L1506" i="104"/>
  <c r="M1506" i="104"/>
  <c r="N1506" i="104"/>
  <c r="O1506" i="104"/>
  <c r="P1506" i="104"/>
  <c r="Q1506" i="104"/>
  <c r="R1506" i="104"/>
  <c r="S1506" i="104"/>
  <c r="T1506" i="104"/>
  <c r="U1506" i="104"/>
  <c r="V1506" i="104"/>
  <c r="W1506" i="104"/>
  <c r="X1506" i="104"/>
  <c r="Y1506" i="104"/>
  <c r="Z1506" i="104"/>
  <c r="AA1506" i="104"/>
  <c r="AB1506" i="104"/>
  <c r="AC1506" i="104"/>
  <c r="AD1506" i="104"/>
  <c r="AE1506" i="104"/>
  <c r="AF1506" i="104"/>
  <c r="C1507" i="104"/>
  <c r="D1507" i="104"/>
  <c r="E1507" i="104"/>
  <c r="F1507" i="104"/>
  <c r="G1507" i="104"/>
  <c r="H1507" i="104"/>
  <c r="I1507" i="104"/>
  <c r="J1507" i="104"/>
  <c r="K1507" i="104"/>
  <c r="L1507" i="104"/>
  <c r="M1507" i="104"/>
  <c r="N1507" i="104"/>
  <c r="O1507" i="104"/>
  <c r="P1507" i="104"/>
  <c r="Q1507" i="104"/>
  <c r="R1507" i="104"/>
  <c r="S1507" i="104"/>
  <c r="T1507" i="104"/>
  <c r="U1507" i="104"/>
  <c r="V1507" i="104"/>
  <c r="W1507" i="104"/>
  <c r="X1507" i="104"/>
  <c r="Y1507" i="104"/>
  <c r="Z1507" i="104"/>
  <c r="AA1507" i="104"/>
  <c r="AB1507" i="104"/>
  <c r="AC1507" i="104"/>
  <c r="AD1507" i="104"/>
  <c r="AE1507" i="104"/>
  <c r="AF1507" i="104"/>
  <c r="C1508" i="104"/>
  <c r="D1508" i="104"/>
  <c r="E1508" i="104"/>
  <c r="F1508" i="104"/>
  <c r="G1508" i="104"/>
  <c r="H1508" i="104"/>
  <c r="I1508" i="104"/>
  <c r="J1508" i="104"/>
  <c r="K1508" i="104"/>
  <c r="L1508" i="104"/>
  <c r="M1508" i="104"/>
  <c r="N1508" i="104"/>
  <c r="O1508" i="104"/>
  <c r="P1508" i="104"/>
  <c r="Q1508" i="104"/>
  <c r="R1508" i="104"/>
  <c r="S1508" i="104"/>
  <c r="T1508" i="104"/>
  <c r="U1508" i="104"/>
  <c r="V1508" i="104"/>
  <c r="W1508" i="104"/>
  <c r="X1508" i="104"/>
  <c r="Y1508" i="104"/>
  <c r="Z1508" i="104"/>
  <c r="AA1508" i="104"/>
  <c r="AB1508" i="104"/>
  <c r="AC1508" i="104"/>
  <c r="AD1508" i="104"/>
  <c r="AE1508" i="104"/>
  <c r="AF1508" i="104"/>
  <c r="C1509" i="104"/>
  <c r="D1509" i="104"/>
  <c r="E1509" i="104"/>
  <c r="F1509" i="104"/>
  <c r="G1509" i="104"/>
  <c r="H1509" i="104"/>
  <c r="I1509" i="104"/>
  <c r="J1509" i="104"/>
  <c r="K1509" i="104"/>
  <c r="L1509" i="104"/>
  <c r="M1509" i="104"/>
  <c r="N1509" i="104"/>
  <c r="O1509" i="104"/>
  <c r="P1509" i="104"/>
  <c r="Q1509" i="104"/>
  <c r="R1509" i="104"/>
  <c r="S1509" i="104"/>
  <c r="T1509" i="104"/>
  <c r="U1509" i="104"/>
  <c r="V1509" i="104"/>
  <c r="W1509" i="104"/>
  <c r="X1509" i="104"/>
  <c r="Y1509" i="104"/>
  <c r="Z1509" i="104"/>
  <c r="AA1509" i="104"/>
  <c r="AB1509" i="104"/>
  <c r="AC1509" i="104"/>
  <c r="AD1509" i="104"/>
  <c r="AE1509" i="104"/>
  <c r="AF1509" i="104"/>
  <c r="C1510" i="104"/>
  <c r="D1510" i="104"/>
  <c r="E1510" i="104"/>
  <c r="F1510" i="104"/>
  <c r="G1510" i="104"/>
  <c r="H1510" i="104"/>
  <c r="I1510" i="104"/>
  <c r="J1510" i="104"/>
  <c r="K1510" i="104"/>
  <c r="L1510" i="104"/>
  <c r="M1510" i="104"/>
  <c r="N1510" i="104"/>
  <c r="O1510" i="104"/>
  <c r="P1510" i="104"/>
  <c r="Q1510" i="104"/>
  <c r="R1510" i="104"/>
  <c r="S1510" i="104"/>
  <c r="T1510" i="104"/>
  <c r="U1510" i="104"/>
  <c r="V1510" i="104"/>
  <c r="W1510" i="104"/>
  <c r="X1510" i="104"/>
  <c r="Y1510" i="104"/>
  <c r="Z1510" i="104"/>
  <c r="AA1510" i="104"/>
  <c r="AB1510" i="104"/>
  <c r="AC1510" i="104"/>
  <c r="AD1510" i="104"/>
  <c r="AE1510" i="104"/>
  <c r="AF1510" i="104"/>
  <c r="C1511" i="104"/>
  <c r="D1511" i="104"/>
  <c r="E1511" i="104"/>
  <c r="F1511" i="104"/>
  <c r="G1511" i="104"/>
  <c r="H1511" i="104"/>
  <c r="I1511" i="104"/>
  <c r="J1511" i="104"/>
  <c r="K1511" i="104"/>
  <c r="L1511" i="104"/>
  <c r="M1511" i="104"/>
  <c r="N1511" i="104"/>
  <c r="O1511" i="104"/>
  <c r="P1511" i="104"/>
  <c r="Q1511" i="104"/>
  <c r="R1511" i="104"/>
  <c r="S1511" i="104"/>
  <c r="T1511" i="104"/>
  <c r="U1511" i="104"/>
  <c r="V1511" i="104"/>
  <c r="W1511" i="104"/>
  <c r="X1511" i="104"/>
  <c r="Y1511" i="104"/>
  <c r="Z1511" i="104"/>
  <c r="AA1511" i="104"/>
  <c r="AB1511" i="104"/>
  <c r="AC1511" i="104"/>
  <c r="AD1511" i="104"/>
  <c r="AE1511" i="104"/>
  <c r="AF1511" i="104"/>
  <c r="C1512" i="104"/>
  <c r="D1512" i="104"/>
  <c r="E1512" i="104"/>
  <c r="F1512" i="104"/>
  <c r="G1512" i="104"/>
  <c r="H1512" i="104"/>
  <c r="I1512" i="104"/>
  <c r="J1512" i="104"/>
  <c r="K1512" i="104"/>
  <c r="L1512" i="104"/>
  <c r="M1512" i="104"/>
  <c r="N1512" i="104"/>
  <c r="O1512" i="104"/>
  <c r="P1512" i="104"/>
  <c r="Q1512" i="104"/>
  <c r="R1512" i="104"/>
  <c r="S1512" i="104"/>
  <c r="T1512" i="104"/>
  <c r="U1512" i="104"/>
  <c r="V1512" i="104"/>
  <c r="W1512" i="104"/>
  <c r="X1512" i="104"/>
  <c r="Y1512" i="104"/>
  <c r="Z1512" i="104"/>
  <c r="AA1512" i="104"/>
  <c r="AB1512" i="104"/>
  <c r="AC1512" i="104"/>
  <c r="AD1512" i="104"/>
  <c r="AE1512" i="104"/>
  <c r="AF1512" i="104"/>
  <c r="C1513" i="104"/>
  <c r="D1513" i="104"/>
  <c r="E1513" i="104"/>
  <c r="F1513" i="104"/>
  <c r="G1513" i="104"/>
  <c r="H1513" i="104"/>
  <c r="I1513" i="104"/>
  <c r="J1513" i="104"/>
  <c r="K1513" i="104"/>
  <c r="L1513" i="104"/>
  <c r="M1513" i="104"/>
  <c r="N1513" i="104"/>
  <c r="O1513" i="104"/>
  <c r="P1513" i="104"/>
  <c r="Q1513" i="104"/>
  <c r="R1513" i="104"/>
  <c r="S1513" i="104"/>
  <c r="T1513" i="104"/>
  <c r="U1513" i="104"/>
  <c r="V1513" i="104"/>
  <c r="W1513" i="104"/>
  <c r="X1513" i="104"/>
  <c r="Y1513" i="104"/>
  <c r="Z1513" i="104"/>
  <c r="AA1513" i="104"/>
  <c r="AB1513" i="104"/>
  <c r="AC1513" i="104"/>
  <c r="AD1513" i="104"/>
  <c r="AE1513" i="104"/>
  <c r="AF1513" i="104"/>
  <c r="C1514" i="104"/>
  <c r="D1514" i="104"/>
  <c r="E1514" i="104"/>
  <c r="F1514" i="104"/>
  <c r="G1514" i="104"/>
  <c r="H1514" i="104"/>
  <c r="I1514" i="104"/>
  <c r="J1514" i="104"/>
  <c r="K1514" i="104"/>
  <c r="L1514" i="104"/>
  <c r="M1514" i="104"/>
  <c r="N1514" i="104"/>
  <c r="O1514" i="104"/>
  <c r="P1514" i="104"/>
  <c r="Q1514" i="104"/>
  <c r="R1514" i="104"/>
  <c r="S1514" i="104"/>
  <c r="T1514" i="104"/>
  <c r="U1514" i="104"/>
  <c r="V1514" i="104"/>
  <c r="W1514" i="104"/>
  <c r="X1514" i="104"/>
  <c r="Y1514" i="104"/>
  <c r="Z1514" i="104"/>
  <c r="AA1514" i="104"/>
  <c r="AB1514" i="104"/>
  <c r="AC1514" i="104"/>
  <c r="AD1514" i="104"/>
  <c r="AE1514" i="104"/>
  <c r="AF1514" i="104"/>
  <c r="C1515" i="104"/>
  <c r="D1515" i="104"/>
  <c r="E1515" i="104"/>
  <c r="F1515" i="104"/>
  <c r="G1515" i="104"/>
  <c r="H1515" i="104"/>
  <c r="I1515" i="104"/>
  <c r="J1515" i="104"/>
  <c r="K1515" i="104"/>
  <c r="L1515" i="104"/>
  <c r="M1515" i="104"/>
  <c r="N1515" i="104"/>
  <c r="O1515" i="104"/>
  <c r="P1515" i="104"/>
  <c r="Q1515" i="104"/>
  <c r="R1515" i="104"/>
  <c r="S1515" i="104"/>
  <c r="T1515" i="104"/>
  <c r="U1515" i="104"/>
  <c r="V1515" i="104"/>
  <c r="W1515" i="104"/>
  <c r="X1515" i="104"/>
  <c r="Y1515" i="104"/>
  <c r="Z1515" i="104"/>
  <c r="AA1515" i="104"/>
  <c r="AB1515" i="104"/>
  <c r="AC1515" i="104"/>
  <c r="AD1515" i="104"/>
  <c r="AE1515" i="104"/>
  <c r="AF1515" i="104"/>
  <c r="C1516" i="104"/>
  <c r="D1516" i="104"/>
  <c r="E1516" i="104"/>
  <c r="F1516" i="104"/>
  <c r="G1516" i="104"/>
  <c r="H1516" i="104"/>
  <c r="I1516" i="104"/>
  <c r="J1516" i="104"/>
  <c r="K1516" i="104"/>
  <c r="L1516" i="104"/>
  <c r="M1516" i="104"/>
  <c r="N1516" i="104"/>
  <c r="O1516" i="104"/>
  <c r="P1516" i="104"/>
  <c r="Q1516" i="104"/>
  <c r="R1516" i="104"/>
  <c r="S1516" i="104"/>
  <c r="T1516" i="104"/>
  <c r="U1516" i="104"/>
  <c r="V1516" i="104"/>
  <c r="W1516" i="104"/>
  <c r="X1516" i="104"/>
  <c r="Y1516" i="104"/>
  <c r="Z1516" i="104"/>
  <c r="AA1516" i="104"/>
  <c r="AB1516" i="104"/>
  <c r="AC1516" i="104"/>
  <c r="AD1516" i="104"/>
  <c r="AE1516" i="104"/>
  <c r="AF1516" i="104"/>
  <c r="C1517" i="104"/>
  <c r="D1517" i="104"/>
  <c r="E1517" i="104"/>
  <c r="F1517" i="104"/>
  <c r="G1517" i="104"/>
  <c r="H1517" i="104"/>
  <c r="I1517" i="104"/>
  <c r="J1517" i="104"/>
  <c r="K1517" i="104"/>
  <c r="L1517" i="104"/>
  <c r="M1517" i="104"/>
  <c r="N1517" i="104"/>
  <c r="O1517" i="104"/>
  <c r="P1517" i="104"/>
  <c r="Q1517" i="104"/>
  <c r="R1517" i="104"/>
  <c r="S1517" i="104"/>
  <c r="T1517" i="104"/>
  <c r="U1517" i="104"/>
  <c r="V1517" i="104"/>
  <c r="W1517" i="104"/>
  <c r="X1517" i="104"/>
  <c r="Y1517" i="104"/>
  <c r="Z1517" i="104"/>
  <c r="AA1517" i="104"/>
  <c r="AB1517" i="104"/>
  <c r="AC1517" i="104"/>
  <c r="AD1517" i="104"/>
  <c r="AE1517" i="104"/>
  <c r="AF1517" i="104"/>
  <c r="C1518" i="104"/>
  <c r="D1518" i="104"/>
  <c r="E1518" i="104"/>
  <c r="F1518" i="104"/>
  <c r="G1518" i="104"/>
  <c r="H1518" i="104"/>
  <c r="I1518" i="104"/>
  <c r="J1518" i="104"/>
  <c r="K1518" i="104"/>
  <c r="L1518" i="104"/>
  <c r="M1518" i="104"/>
  <c r="N1518" i="104"/>
  <c r="O1518" i="104"/>
  <c r="P1518" i="104"/>
  <c r="Q1518" i="104"/>
  <c r="R1518" i="104"/>
  <c r="S1518" i="104"/>
  <c r="T1518" i="104"/>
  <c r="U1518" i="104"/>
  <c r="V1518" i="104"/>
  <c r="W1518" i="104"/>
  <c r="X1518" i="104"/>
  <c r="Y1518" i="104"/>
  <c r="Z1518" i="104"/>
  <c r="AA1518" i="104"/>
  <c r="AB1518" i="104"/>
  <c r="AC1518" i="104"/>
  <c r="AD1518" i="104"/>
  <c r="AE1518" i="104"/>
  <c r="AF1518" i="104"/>
  <c r="C1519" i="104"/>
  <c r="D1519" i="104"/>
  <c r="E1519" i="104"/>
  <c r="F1519" i="104"/>
  <c r="G1519" i="104"/>
  <c r="H1519" i="104"/>
  <c r="I1519" i="104"/>
  <c r="J1519" i="104"/>
  <c r="K1519" i="104"/>
  <c r="L1519" i="104"/>
  <c r="M1519" i="104"/>
  <c r="N1519" i="104"/>
  <c r="O1519" i="104"/>
  <c r="P1519" i="104"/>
  <c r="Q1519" i="104"/>
  <c r="R1519" i="104"/>
  <c r="S1519" i="104"/>
  <c r="T1519" i="104"/>
  <c r="U1519" i="104"/>
  <c r="V1519" i="104"/>
  <c r="W1519" i="104"/>
  <c r="X1519" i="104"/>
  <c r="Y1519" i="104"/>
  <c r="Z1519" i="104"/>
  <c r="AA1519" i="104"/>
  <c r="AB1519" i="104"/>
  <c r="AC1519" i="104"/>
  <c r="AD1519" i="104"/>
  <c r="AE1519" i="104"/>
  <c r="AF1519" i="104"/>
  <c r="C1520" i="104"/>
  <c r="D1520" i="104"/>
  <c r="E1520" i="104"/>
  <c r="F1520" i="104"/>
  <c r="G1520" i="104"/>
  <c r="H1520" i="104"/>
  <c r="I1520" i="104"/>
  <c r="J1520" i="104"/>
  <c r="K1520" i="104"/>
  <c r="L1520" i="104"/>
  <c r="M1520" i="104"/>
  <c r="N1520" i="104"/>
  <c r="O1520" i="104"/>
  <c r="P1520" i="104"/>
  <c r="Q1520" i="104"/>
  <c r="R1520" i="104"/>
  <c r="S1520" i="104"/>
  <c r="T1520" i="104"/>
  <c r="U1520" i="104"/>
  <c r="V1520" i="104"/>
  <c r="W1520" i="104"/>
  <c r="X1520" i="104"/>
  <c r="Y1520" i="104"/>
  <c r="Z1520" i="104"/>
  <c r="AA1520" i="104"/>
  <c r="AB1520" i="104"/>
  <c r="AC1520" i="104"/>
  <c r="AD1520" i="104"/>
  <c r="AE1520" i="104"/>
  <c r="AF1520" i="104"/>
  <c r="C1521" i="104"/>
  <c r="D1521" i="104"/>
  <c r="E1521" i="104"/>
  <c r="F1521" i="104"/>
  <c r="G1521" i="104"/>
  <c r="H1521" i="104"/>
  <c r="I1521" i="104"/>
  <c r="J1521" i="104"/>
  <c r="K1521" i="104"/>
  <c r="L1521" i="104"/>
  <c r="M1521" i="104"/>
  <c r="N1521" i="104"/>
  <c r="O1521" i="104"/>
  <c r="P1521" i="104"/>
  <c r="Q1521" i="104"/>
  <c r="R1521" i="104"/>
  <c r="S1521" i="104"/>
  <c r="T1521" i="104"/>
  <c r="U1521" i="104"/>
  <c r="V1521" i="104"/>
  <c r="W1521" i="104"/>
  <c r="X1521" i="104"/>
  <c r="Y1521" i="104"/>
  <c r="Z1521" i="104"/>
  <c r="AA1521" i="104"/>
  <c r="AB1521" i="104"/>
  <c r="AC1521" i="104"/>
  <c r="AD1521" i="104"/>
  <c r="AE1521" i="104"/>
  <c r="AF1521" i="104"/>
  <c r="C1522" i="104"/>
  <c r="D1522" i="104"/>
  <c r="E1522" i="104"/>
  <c r="F1522" i="104"/>
  <c r="G1522" i="104"/>
  <c r="H1522" i="104"/>
  <c r="I1522" i="104"/>
  <c r="J1522" i="104"/>
  <c r="K1522" i="104"/>
  <c r="L1522" i="104"/>
  <c r="M1522" i="104"/>
  <c r="N1522" i="104"/>
  <c r="O1522" i="104"/>
  <c r="P1522" i="104"/>
  <c r="Q1522" i="104"/>
  <c r="R1522" i="104"/>
  <c r="S1522" i="104"/>
  <c r="T1522" i="104"/>
  <c r="U1522" i="104"/>
  <c r="V1522" i="104"/>
  <c r="W1522" i="104"/>
  <c r="X1522" i="104"/>
  <c r="Y1522" i="104"/>
  <c r="Z1522" i="104"/>
  <c r="AA1522" i="104"/>
  <c r="AB1522" i="104"/>
  <c r="AC1522" i="104"/>
  <c r="AD1522" i="104"/>
  <c r="AE1522" i="104"/>
  <c r="AF1522" i="104"/>
  <c r="C1523" i="104"/>
  <c r="D1523" i="104"/>
  <c r="E1523" i="104"/>
  <c r="F1523" i="104"/>
  <c r="G1523" i="104"/>
  <c r="H1523" i="104"/>
  <c r="I1523" i="104"/>
  <c r="J1523" i="104"/>
  <c r="K1523" i="104"/>
  <c r="L1523" i="104"/>
  <c r="M1523" i="104"/>
  <c r="N1523" i="104"/>
  <c r="O1523" i="104"/>
  <c r="P1523" i="104"/>
  <c r="Q1523" i="104"/>
  <c r="R1523" i="104"/>
  <c r="S1523" i="104"/>
  <c r="T1523" i="104"/>
  <c r="U1523" i="104"/>
  <c r="V1523" i="104"/>
  <c r="W1523" i="104"/>
  <c r="X1523" i="104"/>
  <c r="Y1523" i="104"/>
  <c r="Z1523" i="104"/>
  <c r="AA1523" i="104"/>
  <c r="AB1523" i="104"/>
  <c r="AC1523" i="104"/>
  <c r="AD1523" i="104"/>
  <c r="AE1523" i="104"/>
  <c r="AF1523" i="104"/>
  <c r="C1524" i="104"/>
  <c r="D1524" i="104"/>
  <c r="E1524" i="104"/>
  <c r="F1524" i="104"/>
  <c r="G1524" i="104"/>
  <c r="H1524" i="104"/>
  <c r="I1524" i="104"/>
  <c r="J1524" i="104"/>
  <c r="K1524" i="104"/>
  <c r="L1524" i="104"/>
  <c r="M1524" i="104"/>
  <c r="N1524" i="104"/>
  <c r="O1524" i="104"/>
  <c r="P1524" i="104"/>
  <c r="Q1524" i="104"/>
  <c r="R1524" i="104"/>
  <c r="S1524" i="104"/>
  <c r="T1524" i="104"/>
  <c r="U1524" i="104"/>
  <c r="V1524" i="104"/>
  <c r="W1524" i="104"/>
  <c r="X1524" i="104"/>
  <c r="Y1524" i="104"/>
  <c r="Z1524" i="104"/>
  <c r="AA1524" i="104"/>
  <c r="AB1524" i="104"/>
  <c r="AC1524" i="104"/>
  <c r="AD1524" i="104"/>
  <c r="AE1524" i="104"/>
  <c r="AF1524" i="104"/>
  <c r="C1525" i="104"/>
  <c r="D1525" i="104"/>
  <c r="E1525" i="104"/>
  <c r="F1525" i="104"/>
  <c r="G1525" i="104"/>
  <c r="H1525" i="104"/>
  <c r="I1525" i="104"/>
  <c r="J1525" i="104"/>
  <c r="K1525" i="104"/>
  <c r="L1525" i="104"/>
  <c r="M1525" i="104"/>
  <c r="N1525" i="104"/>
  <c r="O1525" i="104"/>
  <c r="P1525" i="104"/>
  <c r="Q1525" i="104"/>
  <c r="R1525" i="104"/>
  <c r="S1525" i="104"/>
  <c r="T1525" i="104"/>
  <c r="U1525" i="104"/>
  <c r="V1525" i="104"/>
  <c r="W1525" i="104"/>
  <c r="X1525" i="104"/>
  <c r="Y1525" i="104"/>
  <c r="Z1525" i="104"/>
  <c r="AA1525" i="104"/>
  <c r="AB1525" i="104"/>
  <c r="AC1525" i="104"/>
  <c r="AD1525" i="104"/>
  <c r="AE1525" i="104"/>
  <c r="AF1525" i="104"/>
  <c r="C1526" i="104"/>
  <c r="D1526" i="104"/>
  <c r="E1526" i="104"/>
  <c r="F1526" i="104"/>
  <c r="G1526" i="104"/>
  <c r="H1526" i="104"/>
  <c r="I1526" i="104"/>
  <c r="J1526" i="104"/>
  <c r="K1526" i="104"/>
  <c r="L1526" i="104"/>
  <c r="M1526" i="104"/>
  <c r="N1526" i="104"/>
  <c r="O1526" i="104"/>
  <c r="P1526" i="104"/>
  <c r="Q1526" i="104"/>
  <c r="R1526" i="104"/>
  <c r="S1526" i="104"/>
  <c r="T1526" i="104"/>
  <c r="U1526" i="104"/>
  <c r="V1526" i="104"/>
  <c r="W1526" i="104"/>
  <c r="X1526" i="104"/>
  <c r="Y1526" i="104"/>
  <c r="Z1526" i="104"/>
  <c r="AA1526" i="104"/>
  <c r="AB1526" i="104"/>
  <c r="AC1526" i="104"/>
  <c r="AD1526" i="104"/>
  <c r="AE1526" i="104"/>
  <c r="AF1526" i="104"/>
  <c r="C1527" i="104"/>
  <c r="D1527" i="104"/>
  <c r="E1527" i="104"/>
  <c r="F1527" i="104"/>
  <c r="G1527" i="104"/>
  <c r="H1527" i="104"/>
  <c r="I1527" i="104"/>
  <c r="J1527" i="104"/>
  <c r="K1527" i="104"/>
  <c r="L1527" i="104"/>
  <c r="M1527" i="104"/>
  <c r="N1527" i="104"/>
  <c r="O1527" i="104"/>
  <c r="P1527" i="104"/>
  <c r="Q1527" i="104"/>
  <c r="R1527" i="104"/>
  <c r="S1527" i="104"/>
  <c r="T1527" i="104"/>
  <c r="U1527" i="104"/>
  <c r="V1527" i="104"/>
  <c r="W1527" i="104"/>
  <c r="X1527" i="104"/>
  <c r="Y1527" i="104"/>
  <c r="Z1527" i="104"/>
  <c r="AA1527" i="104"/>
  <c r="AB1527" i="104"/>
  <c r="AC1527" i="104"/>
  <c r="AD1527" i="104"/>
  <c r="AE1527" i="104"/>
  <c r="AF1527" i="104"/>
  <c r="C1528" i="104"/>
  <c r="D1528" i="104"/>
  <c r="E1528" i="104"/>
  <c r="F1528" i="104"/>
  <c r="G1528" i="104"/>
  <c r="H1528" i="104"/>
  <c r="I1528" i="104"/>
  <c r="J1528" i="104"/>
  <c r="K1528" i="104"/>
  <c r="L1528" i="104"/>
  <c r="M1528" i="104"/>
  <c r="N1528" i="104"/>
  <c r="O1528" i="104"/>
  <c r="P1528" i="104"/>
  <c r="Q1528" i="104"/>
  <c r="R1528" i="104"/>
  <c r="S1528" i="104"/>
  <c r="T1528" i="104"/>
  <c r="U1528" i="104"/>
  <c r="V1528" i="104"/>
  <c r="W1528" i="104"/>
  <c r="X1528" i="104"/>
  <c r="Y1528" i="104"/>
  <c r="Z1528" i="104"/>
  <c r="AA1528" i="104"/>
  <c r="AB1528" i="104"/>
  <c r="AC1528" i="104"/>
  <c r="AD1528" i="104"/>
  <c r="AE1528" i="104"/>
  <c r="AF1528" i="104"/>
  <c r="C1529" i="104"/>
  <c r="D1529" i="104"/>
  <c r="E1529" i="104"/>
  <c r="F1529" i="104"/>
  <c r="G1529" i="104"/>
  <c r="H1529" i="104"/>
  <c r="I1529" i="104"/>
  <c r="J1529" i="104"/>
  <c r="K1529" i="104"/>
  <c r="L1529" i="104"/>
  <c r="M1529" i="104"/>
  <c r="N1529" i="104"/>
  <c r="O1529" i="104"/>
  <c r="P1529" i="104"/>
  <c r="Q1529" i="104"/>
  <c r="R1529" i="104"/>
  <c r="S1529" i="104"/>
  <c r="T1529" i="104"/>
  <c r="U1529" i="104"/>
  <c r="V1529" i="104"/>
  <c r="W1529" i="104"/>
  <c r="X1529" i="104"/>
  <c r="Y1529" i="104"/>
  <c r="Z1529" i="104"/>
  <c r="AA1529" i="104"/>
  <c r="AB1529" i="104"/>
  <c r="AC1529" i="104"/>
  <c r="AD1529" i="104"/>
  <c r="AE1529" i="104"/>
  <c r="AF1529" i="104"/>
  <c r="C1530" i="104"/>
  <c r="D1530" i="104"/>
  <c r="E1530" i="104"/>
  <c r="F1530" i="104"/>
  <c r="G1530" i="104"/>
  <c r="H1530" i="104"/>
  <c r="I1530" i="104"/>
  <c r="J1530" i="104"/>
  <c r="K1530" i="104"/>
  <c r="L1530" i="104"/>
  <c r="M1530" i="104"/>
  <c r="N1530" i="104"/>
  <c r="O1530" i="104"/>
  <c r="P1530" i="104"/>
  <c r="Q1530" i="104"/>
  <c r="R1530" i="104"/>
  <c r="S1530" i="104"/>
  <c r="T1530" i="104"/>
  <c r="U1530" i="104"/>
  <c r="V1530" i="104"/>
  <c r="W1530" i="104"/>
  <c r="X1530" i="104"/>
  <c r="Y1530" i="104"/>
  <c r="Z1530" i="104"/>
  <c r="AA1530" i="104"/>
  <c r="AB1530" i="104"/>
  <c r="AC1530" i="104"/>
  <c r="AD1530" i="104"/>
  <c r="AE1530" i="104"/>
  <c r="AF1530" i="104"/>
  <c r="C1531" i="104"/>
  <c r="D1531" i="104"/>
  <c r="E1531" i="104"/>
  <c r="F1531" i="104"/>
  <c r="G1531" i="104"/>
  <c r="H1531" i="104"/>
  <c r="I1531" i="104"/>
  <c r="J1531" i="104"/>
  <c r="K1531" i="104"/>
  <c r="L1531" i="104"/>
  <c r="M1531" i="104"/>
  <c r="N1531" i="104"/>
  <c r="O1531" i="104"/>
  <c r="P1531" i="104"/>
  <c r="Q1531" i="104"/>
  <c r="R1531" i="104"/>
  <c r="S1531" i="104"/>
  <c r="T1531" i="104"/>
  <c r="U1531" i="104"/>
  <c r="V1531" i="104"/>
  <c r="W1531" i="104"/>
  <c r="X1531" i="104"/>
  <c r="Y1531" i="104"/>
  <c r="Z1531" i="104"/>
  <c r="AA1531" i="104"/>
  <c r="AB1531" i="104"/>
  <c r="AC1531" i="104"/>
  <c r="AD1531" i="104"/>
  <c r="AE1531" i="104"/>
  <c r="AF1531" i="104"/>
  <c r="C1532" i="104"/>
  <c r="D1532" i="104"/>
  <c r="E1532" i="104"/>
  <c r="F1532" i="104"/>
  <c r="G1532" i="104"/>
  <c r="H1532" i="104"/>
  <c r="I1532" i="104"/>
  <c r="J1532" i="104"/>
  <c r="K1532" i="104"/>
  <c r="L1532" i="104"/>
  <c r="M1532" i="104"/>
  <c r="N1532" i="104"/>
  <c r="O1532" i="104"/>
  <c r="P1532" i="104"/>
  <c r="Q1532" i="104"/>
  <c r="R1532" i="104"/>
  <c r="S1532" i="104"/>
  <c r="T1532" i="104"/>
  <c r="U1532" i="104"/>
  <c r="V1532" i="104"/>
  <c r="W1532" i="104"/>
  <c r="X1532" i="104"/>
  <c r="Y1532" i="104"/>
  <c r="Z1532" i="104"/>
  <c r="AA1532" i="104"/>
  <c r="AB1532" i="104"/>
  <c r="AC1532" i="104"/>
  <c r="AD1532" i="104"/>
  <c r="AE1532" i="104"/>
  <c r="AF1532" i="104"/>
  <c r="C1533" i="104"/>
  <c r="D1533" i="104"/>
  <c r="E1533" i="104"/>
  <c r="F1533" i="104"/>
  <c r="G1533" i="104"/>
  <c r="H1533" i="104"/>
  <c r="I1533" i="104"/>
  <c r="J1533" i="104"/>
  <c r="K1533" i="104"/>
  <c r="L1533" i="104"/>
  <c r="M1533" i="104"/>
  <c r="N1533" i="104"/>
  <c r="O1533" i="104"/>
  <c r="P1533" i="104"/>
  <c r="Q1533" i="104"/>
  <c r="R1533" i="104"/>
  <c r="S1533" i="104"/>
  <c r="T1533" i="104"/>
  <c r="U1533" i="104"/>
  <c r="V1533" i="104"/>
  <c r="W1533" i="104"/>
  <c r="X1533" i="104"/>
  <c r="Y1533" i="104"/>
  <c r="Z1533" i="104"/>
  <c r="AA1533" i="104"/>
  <c r="AB1533" i="104"/>
  <c r="AC1533" i="104"/>
  <c r="AD1533" i="104"/>
  <c r="AE1533" i="104"/>
  <c r="AF1533" i="104"/>
  <c r="C1534" i="104"/>
  <c r="D1534" i="104"/>
  <c r="E1534" i="104"/>
  <c r="F1534" i="104"/>
  <c r="G1534" i="104"/>
  <c r="H1534" i="104"/>
  <c r="I1534" i="104"/>
  <c r="J1534" i="104"/>
  <c r="K1534" i="104"/>
  <c r="L1534" i="104"/>
  <c r="M1534" i="104"/>
  <c r="N1534" i="104"/>
  <c r="O1534" i="104"/>
  <c r="P1534" i="104"/>
  <c r="Q1534" i="104"/>
  <c r="R1534" i="104"/>
  <c r="S1534" i="104"/>
  <c r="T1534" i="104"/>
  <c r="U1534" i="104"/>
  <c r="V1534" i="104"/>
  <c r="W1534" i="104"/>
  <c r="X1534" i="104"/>
  <c r="Y1534" i="104"/>
  <c r="Z1534" i="104"/>
  <c r="AA1534" i="104"/>
  <c r="AB1534" i="104"/>
  <c r="AC1534" i="104"/>
  <c r="AD1534" i="104"/>
  <c r="AE1534" i="104"/>
  <c r="AF1534" i="104"/>
  <c r="C1535" i="104"/>
  <c r="D1535" i="104"/>
  <c r="E1535" i="104"/>
  <c r="F1535" i="104"/>
  <c r="G1535" i="104"/>
  <c r="H1535" i="104"/>
  <c r="I1535" i="104"/>
  <c r="J1535" i="104"/>
  <c r="K1535" i="104"/>
  <c r="L1535" i="104"/>
  <c r="M1535" i="104"/>
  <c r="N1535" i="104"/>
  <c r="O1535" i="104"/>
  <c r="P1535" i="104"/>
  <c r="Q1535" i="104"/>
  <c r="R1535" i="104"/>
  <c r="S1535" i="104"/>
  <c r="T1535" i="104"/>
  <c r="U1535" i="104"/>
  <c r="V1535" i="104"/>
  <c r="W1535" i="104"/>
  <c r="X1535" i="104"/>
  <c r="Y1535" i="104"/>
  <c r="Z1535" i="104"/>
  <c r="AA1535" i="104"/>
  <c r="AB1535" i="104"/>
  <c r="AC1535" i="104"/>
  <c r="AD1535" i="104"/>
  <c r="AE1535" i="104"/>
  <c r="AF1535" i="104"/>
  <c r="C1536" i="104"/>
  <c r="D1536" i="104"/>
  <c r="E1536" i="104"/>
  <c r="F1536" i="104"/>
  <c r="G1536" i="104"/>
  <c r="H1536" i="104"/>
  <c r="I1536" i="104"/>
  <c r="J1536" i="104"/>
  <c r="K1536" i="104"/>
  <c r="L1536" i="104"/>
  <c r="M1536" i="104"/>
  <c r="N1536" i="104"/>
  <c r="O1536" i="104"/>
  <c r="P1536" i="104"/>
  <c r="Q1536" i="104"/>
  <c r="R1536" i="104"/>
  <c r="S1536" i="104"/>
  <c r="T1536" i="104"/>
  <c r="U1536" i="104"/>
  <c r="V1536" i="104"/>
  <c r="W1536" i="104"/>
  <c r="X1536" i="104"/>
  <c r="Y1536" i="104"/>
  <c r="Z1536" i="104"/>
  <c r="AA1536" i="104"/>
  <c r="AB1536" i="104"/>
  <c r="AC1536" i="104"/>
  <c r="AD1536" i="104"/>
  <c r="AE1536" i="104"/>
  <c r="AF1536" i="104"/>
  <c r="C1537" i="104"/>
  <c r="D1537" i="104"/>
  <c r="E1537" i="104"/>
  <c r="F1537" i="104"/>
  <c r="G1537" i="104"/>
  <c r="H1537" i="104"/>
  <c r="I1537" i="104"/>
  <c r="J1537" i="104"/>
  <c r="K1537" i="104"/>
  <c r="L1537" i="104"/>
  <c r="M1537" i="104"/>
  <c r="N1537" i="104"/>
  <c r="O1537" i="104"/>
  <c r="P1537" i="104"/>
  <c r="Q1537" i="104"/>
  <c r="R1537" i="104"/>
  <c r="S1537" i="104"/>
  <c r="T1537" i="104"/>
  <c r="U1537" i="104"/>
  <c r="V1537" i="104"/>
  <c r="W1537" i="104"/>
  <c r="X1537" i="104"/>
  <c r="Y1537" i="104"/>
  <c r="Z1537" i="104"/>
  <c r="AA1537" i="104"/>
  <c r="AB1537" i="104"/>
  <c r="AC1537" i="104"/>
  <c r="AD1537" i="104"/>
  <c r="AE1537" i="104"/>
  <c r="AF1537" i="104"/>
  <c r="C1538" i="104"/>
  <c r="D1538" i="104"/>
  <c r="E1538" i="104"/>
  <c r="F1538" i="104"/>
  <c r="G1538" i="104"/>
  <c r="H1538" i="104"/>
  <c r="I1538" i="104"/>
  <c r="J1538" i="104"/>
  <c r="K1538" i="104"/>
  <c r="L1538" i="104"/>
  <c r="M1538" i="104"/>
  <c r="N1538" i="104"/>
  <c r="O1538" i="104"/>
  <c r="P1538" i="104"/>
  <c r="Q1538" i="104"/>
  <c r="R1538" i="104"/>
  <c r="S1538" i="104"/>
  <c r="T1538" i="104"/>
  <c r="U1538" i="104"/>
  <c r="V1538" i="104"/>
  <c r="W1538" i="104"/>
  <c r="X1538" i="104"/>
  <c r="Y1538" i="104"/>
  <c r="Z1538" i="104"/>
  <c r="AA1538" i="104"/>
  <c r="AB1538" i="104"/>
  <c r="AC1538" i="104"/>
  <c r="AD1538" i="104"/>
  <c r="AE1538" i="104"/>
  <c r="AF1538" i="104"/>
  <c r="C1539" i="104"/>
  <c r="D1539" i="104"/>
  <c r="E1539" i="104"/>
  <c r="F1539" i="104"/>
  <c r="G1539" i="104"/>
  <c r="H1539" i="104"/>
  <c r="I1539" i="104"/>
  <c r="J1539" i="104"/>
  <c r="K1539" i="104"/>
  <c r="L1539" i="104"/>
  <c r="M1539" i="104"/>
  <c r="N1539" i="104"/>
  <c r="O1539" i="104"/>
  <c r="P1539" i="104"/>
  <c r="Q1539" i="104"/>
  <c r="R1539" i="104"/>
  <c r="S1539" i="104"/>
  <c r="T1539" i="104"/>
  <c r="U1539" i="104"/>
  <c r="V1539" i="104"/>
  <c r="W1539" i="104"/>
  <c r="X1539" i="104"/>
  <c r="Y1539" i="104"/>
  <c r="Z1539" i="104"/>
  <c r="AA1539" i="104"/>
  <c r="AB1539" i="104"/>
  <c r="AC1539" i="104"/>
  <c r="AD1539" i="104"/>
  <c r="AE1539" i="104"/>
  <c r="AF1539" i="104"/>
  <c r="C1540" i="104"/>
  <c r="D1540" i="104"/>
  <c r="E1540" i="104"/>
  <c r="F1540" i="104"/>
  <c r="G1540" i="104"/>
  <c r="H1540" i="104"/>
  <c r="I1540" i="104"/>
  <c r="J1540" i="104"/>
  <c r="K1540" i="104"/>
  <c r="L1540" i="104"/>
  <c r="M1540" i="104"/>
  <c r="N1540" i="104"/>
  <c r="O1540" i="104"/>
  <c r="P1540" i="104"/>
  <c r="Q1540" i="104"/>
  <c r="R1540" i="104"/>
  <c r="S1540" i="104"/>
  <c r="T1540" i="104"/>
  <c r="U1540" i="104"/>
  <c r="V1540" i="104"/>
  <c r="W1540" i="104"/>
  <c r="X1540" i="104"/>
  <c r="Y1540" i="104"/>
  <c r="Z1540" i="104"/>
  <c r="AA1540" i="104"/>
  <c r="AB1540" i="104"/>
  <c r="AC1540" i="104"/>
  <c r="AD1540" i="104"/>
  <c r="AE1540" i="104"/>
  <c r="AF1540" i="104"/>
  <c r="C1541" i="104"/>
  <c r="D1541" i="104"/>
  <c r="E1541" i="104"/>
  <c r="F1541" i="104"/>
  <c r="G1541" i="104"/>
  <c r="H1541" i="104"/>
  <c r="I1541" i="104"/>
  <c r="J1541" i="104"/>
  <c r="K1541" i="104"/>
  <c r="L1541" i="104"/>
  <c r="M1541" i="104"/>
  <c r="N1541" i="104"/>
  <c r="O1541" i="104"/>
  <c r="P1541" i="104"/>
  <c r="Q1541" i="104"/>
  <c r="R1541" i="104"/>
  <c r="S1541" i="104"/>
  <c r="T1541" i="104"/>
  <c r="U1541" i="104"/>
  <c r="V1541" i="104"/>
  <c r="W1541" i="104"/>
  <c r="X1541" i="104"/>
  <c r="Y1541" i="104"/>
  <c r="Z1541" i="104"/>
  <c r="AA1541" i="104"/>
  <c r="AB1541" i="104"/>
  <c r="AC1541" i="104"/>
  <c r="AD1541" i="104"/>
  <c r="AE1541" i="104"/>
  <c r="AF1541" i="104"/>
  <c r="C1542" i="104"/>
  <c r="D1542" i="104"/>
  <c r="E1542" i="104"/>
  <c r="F1542" i="104"/>
  <c r="G1542" i="104"/>
  <c r="H1542" i="104"/>
  <c r="I1542" i="104"/>
  <c r="J1542" i="104"/>
  <c r="K1542" i="104"/>
  <c r="L1542" i="104"/>
  <c r="M1542" i="104"/>
  <c r="N1542" i="104"/>
  <c r="O1542" i="104"/>
  <c r="P1542" i="104"/>
  <c r="Q1542" i="104"/>
  <c r="R1542" i="104"/>
  <c r="S1542" i="104"/>
  <c r="T1542" i="104"/>
  <c r="U1542" i="104"/>
  <c r="V1542" i="104"/>
  <c r="W1542" i="104"/>
  <c r="X1542" i="104"/>
  <c r="Y1542" i="104"/>
  <c r="Z1542" i="104"/>
  <c r="AA1542" i="104"/>
  <c r="AB1542" i="104"/>
  <c r="AC1542" i="104"/>
  <c r="AD1542" i="104"/>
  <c r="AE1542" i="104"/>
  <c r="AF1542" i="104"/>
  <c r="C1543" i="104"/>
  <c r="D1543" i="104"/>
  <c r="E1543" i="104"/>
  <c r="F1543" i="104"/>
  <c r="G1543" i="104"/>
  <c r="H1543" i="104"/>
  <c r="I1543" i="104"/>
  <c r="J1543" i="104"/>
  <c r="K1543" i="104"/>
  <c r="L1543" i="104"/>
  <c r="M1543" i="104"/>
  <c r="N1543" i="104"/>
  <c r="O1543" i="104"/>
  <c r="P1543" i="104"/>
  <c r="Q1543" i="104"/>
  <c r="R1543" i="104"/>
  <c r="S1543" i="104"/>
  <c r="T1543" i="104"/>
  <c r="U1543" i="104"/>
  <c r="V1543" i="104"/>
  <c r="W1543" i="104"/>
  <c r="X1543" i="104"/>
  <c r="Y1543" i="104"/>
  <c r="Z1543" i="104"/>
  <c r="AA1543" i="104"/>
  <c r="AB1543" i="104"/>
  <c r="AC1543" i="104"/>
  <c r="AD1543" i="104"/>
  <c r="AE1543" i="104"/>
  <c r="AF1543" i="104"/>
  <c r="C1544" i="104"/>
  <c r="D1544" i="104"/>
  <c r="E1544" i="104"/>
  <c r="F1544" i="104"/>
  <c r="G1544" i="104"/>
  <c r="H1544" i="104"/>
  <c r="I1544" i="104"/>
  <c r="J1544" i="104"/>
  <c r="K1544" i="104"/>
  <c r="L1544" i="104"/>
  <c r="M1544" i="104"/>
  <c r="N1544" i="104"/>
  <c r="O1544" i="104"/>
  <c r="P1544" i="104"/>
  <c r="Q1544" i="104"/>
  <c r="R1544" i="104"/>
  <c r="S1544" i="104"/>
  <c r="T1544" i="104"/>
  <c r="U1544" i="104"/>
  <c r="V1544" i="104"/>
  <c r="W1544" i="104"/>
  <c r="X1544" i="104"/>
  <c r="Y1544" i="104"/>
  <c r="Z1544" i="104"/>
  <c r="AA1544" i="104"/>
  <c r="AB1544" i="104"/>
  <c r="AC1544" i="104"/>
  <c r="AD1544" i="104"/>
  <c r="AE1544" i="104"/>
  <c r="AF1544" i="104"/>
  <c r="C1545" i="104"/>
  <c r="D1545" i="104"/>
  <c r="E1545" i="104"/>
  <c r="F1545" i="104"/>
  <c r="G1545" i="104"/>
  <c r="H1545" i="104"/>
  <c r="I1545" i="104"/>
  <c r="J1545" i="104"/>
  <c r="K1545" i="104"/>
  <c r="L1545" i="104"/>
  <c r="M1545" i="104"/>
  <c r="N1545" i="104"/>
  <c r="O1545" i="104"/>
  <c r="P1545" i="104"/>
  <c r="Q1545" i="104"/>
  <c r="R1545" i="104"/>
  <c r="S1545" i="104"/>
  <c r="T1545" i="104"/>
  <c r="U1545" i="104"/>
  <c r="V1545" i="104"/>
  <c r="W1545" i="104"/>
  <c r="X1545" i="104"/>
  <c r="Y1545" i="104"/>
  <c r="Z1545" i="104"/>
  <c r="AA1545" i="104"/>
  <c r="AB1545" i="104"/>
  <c r="AC1545" i="104"/>
  <c r="AD1545" i="104"/>
  <c r="AE1545" i="104"/>
  <c r="AF1545" i="104"/>
  <c r="C1546" i="104"/>
  <c r="D1546" i="104"/>
  <c r="E1546" i="104"/>
  <c r="F1546" i="104"/>
  <c r="G1546" i="104"/>
  <c r="H1546" i="104"/>
  <c r="I1546" i="104"/>
  <c r="J1546" i="104"/>
  <c r="K1546" i="104"/>
  <c r="L1546" i="104"/>
  <c r="M1546" i="104"/>
  <c r="N1546" i="104"/>
  <c r="O1546" i="104"/>
  <c r="P1546" i="104"/>
  <c r="Q1546" i="104"/>
  <c r="R1546" i="104"/>
  <c r="S1546" i="104"/>
  <c r="T1546" i="104"/>
  <c r="U1546" i="104"/>
  <c r="V1546" i="104"/>
  <c r="W1546" i="104"/>
  <c r="X1546" i="104"/>
  <c r="Y1546" i="104"/>
  <c r="Z1546" i="104"/>
  <c r="AA1546" i="104"/>
  <c r="AB1546" i="104"/>
  <c r="AC1546" i="104"/>
  <c r="AD1546" i="104"/>
  <c r="AE1546" i="104"/>
  <c r="AF1546" i="104"/>
  <c r="C1547" i="104"/>
  <c r="D1547" i="104"/>
  <c r="E1547" i="104"/>
  <c r="F1547" i="104"/>
  <c r="G1547" i="104"/>
  <c r="H1547" i="104"/>
  <c r="I1547" i="104"/>
  <c r="J1547" i="104"/>
  <c r="K1547" i="104"/>
  <c r="L1547" i="104"/>
  <c r="M1547" i="104"/>
  <c r="N1547" i="104"/>
  <c r="O1547" i="104"/>
  <c r="P1547" i="104"/>
  <c r="Q1547" i="104"/>
  <c r="R1547" i="104"/>
  <c r="S1547" i="104"/>
  <c r="T1547" i="104"/>
  <c r="U1547" i="104"/>
  <c r="V1547" i="104"/>
  <c r="W1547" i="104"/>
  <c r="X1547" i="104"/>
  <c r="Y1547" i="104"/>
  <c r="Z1547" i="104"/>
  <c r="AA1547" i="104"/>
  <c r="AB1547" i="104"/>
  <c r="AC1547" i="104"/>
  <c r="AD1547" i="104"/>
  <c r="AE1547" i="104"/>
  <c r="AF1547" i="104"/>
  <c r="C1548" i="104"/>
  <c r="D1548" i="104"/>
  <c r="E1548" i="104"/>
  <c r="F1548" i="104"/>
  <c r="G1548" i="104"/>
  <c r="H1548" i="104"/>
  <c r="I1548" i="104"/>
  <c r="J1548" i="104"/>
  <c r="K1548" i="104"/>
  <c r="L1548" i="104"/>
  <c r="M1548" i="104"/>
  <c r="N1548" i="104"/>
  <c r="O1548" i="104"/>
  <c r="P1548" i="104"/>
  <c r="Q1548" i="104"/>
  <c r="R1548" i="104"/>
  <c r="S1548" i="104"/>
  <c r="T1548" i="104"/>
  <c r="U1548" i="104"/>
  <c r="V1548" i="104"/>
  <c r="W1548" i="104"/>
  <c r="X1548" i="104"/>
  <c r="Y1548" i="104"/>
  <c r="Z1548" i="104"/>
  <c r="AA1548" i="104"/>
  <c r="AB1548" i="104"/>
  <c r="AC1548" i="104"/>
  <c r="AD1548" i="104"/>
  <c r="AE1548" i="104"/>
  <c r="AF1548" i="104"/>
  <c r="C1549" i="104"/>
  <c r="D1549" i="104"/>
  <c r="E1549" i="104"/>
  <c r="F1549" i="104"/>
  <c r="G1549" i="104"/>
  <c r="H1549" i="104"/>
  <c r="I1549" i="104"/>
  <c r="J1549" i="104"/>
  <c r="K1549" i="104"/>
  <c r="L1549" i="104"/>
  <c r="M1549" i="104"/>
  <c r="N1549" i="104"/>
  <c r="O1549" i="104"/>
  <c r="P1549" i="104"/>
  <c r="Q1549" i="104"/>
  <c r="R1549" i="104"/>
  <c r="S1549" i="104"/>
  <c r="T1549" i="104"/>
  <c r="U1549" i="104"/>
  <c r="V1549" i="104"/>
  <c r="W1549" i="104"/>
  <c r="X1549" i="104"/>
  <c r="Y1549" i="104"/>
  <c r="Z1549" i="104"/>
  <c r="AA1549" i="104"/>
  <c r="AB1549" i="104"/>
  <c r="AC1549" i="104"/>
  <c r="AD1549" i="104"/>
  <c r="AE1549" i="104"/>
  <c r="AF1549" i="104"/>
  <c r="C1550" i="104"/>
  <c r="D1550" i="104"/>
  <c r="E1550" i="104"/>
  <c r="F1550" i="104"/>
  <c r="G1550" i="104"/>
  <c r="H1550" i="104"/>
  <c r="I1550" i="104"/>
  <c r="J1550" i="104"/>
  <c r="K1550" i="104"/>
  <c r="L1550" i="104"/>
  <c r="M1550" i="104"/>
  <c r="N1550" i="104"/>
  <c r="O1550" i="104"/>
  <c r="P1550" i="104"/>
  <c r="Q1550" i="104"/>
  <c r="R1550" i="104"/>
  <c r="S1550" i="104"/>
  <c r="T1550" i="104"/>
  <c r="U1550" i="104"/>
  <c r="V1550" i="104"/>
  <c r="W1550" i="104"/>
  <c r="X1550" i="104"/>
  <c r="Y1550" i="104"/>
  <c r="Z1550" i="104"/>
  <c r="AA1550" i="104"/>
  <c r="AB1550" i="104"/>
  <c r="AC1550" i="104"/>
  <c r="AD1550" i="104"/>
  <c r="AE1550" i="104"/>
  <c r="AF1550" i="104"/>
  <c r="C1551" i="104"/>
  <c r="D1551" i="104"/>
  <c r="E1551" i="104"/>
  <c r="F1551" i="104"/>
  <c r="G1551" i="104"/>
  <c r="H1551" i="104"/>
  <c r="I1551" i="104"/>
  <c r="J1551" i="104"/>
  <c r="K1551" i="104"/>
  <c r="L1551" i="104"/>
  <c r="M1551" i="104"/>
  <c r="N1551" i="104"/>
  <c r="O1551" i="104"/>
  <c r="P1551" i="104"/>
  <c r="Q1551" i="104"/>
  <c r="R1551" i="104"/>
  <c r="S1551" i="104"/>
  <c r="T1551" i="104"/>
  <c r="U1551" i="104"/>
  <c r="V1551" i="104"/>
  <c r="W1551" i="104"/>
  <c r="X1551" i="104"/>
  <c r="Y1551" i="104"/>
  <c r="Z1551" i="104"/>
  <c r="AA1551" i="104"/>
  <c r="AB1551" i="104"/>
  <c r="AC1551" i="104"/>
  <c r="AD1551" i="104"/>
  <c r="AE1551" i="104"/>
  <c r="AF1551" i="104"/>
  <c r="C1552" i="104"/>
  <c r="D1552" i="104"/>
  <c r="E1552" i="104"/>
  <c r="F1552" i="104"/>
  <c r="G1552" i="104"/>
  <c r="H1552" i="104"/>
  <c r="I1552" i="104"/>
  <c r="J1552" i="104"/>
  <c r="K1552" i="104"/>
  <c r="L1552" i="104"/>
  <c r="M1552" i="104"/>
  <c r="N1552" i="104"/>
  <c r="O1552" i="104"/>
  <c r="P1552" i="104"/>
  <c r="Q1552" i="104"/>
  <c r="R1552" i="104"/>
  <c r="S1552" i="104"/>
  <c r="T1552" i="104"/>
  <c r="U1552" i="104"/>
  <c r="V1552" i="104"/>
  <c r="W1552" i="104"/>
  <c r="X1552" i="104"/>
  <c r="Y1552" i="104"/>
  <c r="Z1552" i="104"/>
  <c r="AA1552" i="104"/>
  <c r="AB1552" i="104"/>
  <c r="AC1552" i="104"/>
  <c r="AD1552" i="104"/>
  <c r="AE1552" i="104"/>
  <c r="AF1552" i="104"/>
  <c r="C1553" i="104"/>
  <c r="D1553" i="104"/>
  <c r="E1553" i="104"/>
  <c r="F1553" i="104"/>
  <c r="G1553" i="104"/>
  <c r="H1553" i="104"/>
  <c r="I1553" i="104"/>
  <c r="J1553" i="104"/>
  <c r="K1553" i="104"/>
  <c r="L1553" i="104"/>
  <c r="M1553" i="104"/>
  <c r="N1553" i="104"/>
  <c r="O1553" i="104"/>
  <c r="P1553" i="104"/>
  <c r="Q1553" i="104"/>
  <c r="R1553" i="104"/>
  <c r="S1553" i="104"/>
  <c r="T1553" i="104"/>
  <c r="U1553" i="104"/>
  <c r="V1553" i="104"/>
  <c r="W1553" i="104"/>
  <c r="X1553" i="104"/>
  <c r="Y1553" i="104"/>
  <c r="Z1553" i="104"/>
  <c r="AA1553" i="104"/>
  <c r="AB1553" i="104"/>
  <c r="AC1553" i="104"/>
  <c r="AD1553" i="104"/>
  <c r="AE1553" i="104"/>
  <c r="AF1553" i="104"/>
  <c r="C1554" i="104"/>
  <c r="D1554" i="104"/>
  <c r="E1554" i="104"/>
  <c r="F1554" i="104"/>
  <c r="G1554" i="104"/>
  <c r="H1554" i="104"/>
  <c r="I1554" i="104"/>
  <c r="J1554" i="104"/>
  <c r="K1554" i="104"/>
  <c r="L1554" i="104"/>
  <c r="M1554" i="104"/>
  <c r="N1554" i="104"/>
  <c r="O1554" i="104"/>
  <c r="P1554" i="104"/>
  <c r="Q1554" i="104"/>
  <c r="R1554" i="104"/>
  <c r="S1554" i="104"/>
  <c r="T1554" i="104"/>
  <c r="U1554" i="104"/>
  <c r="V1554" i="104"/>
  <c r="W1554" i="104"/>
  <c r="X1554" i="104"/>
  <c r="Y1554" i="104"/>
  <c r="Z1554" i="104"/>
  <c r="AA1554" i="104"/>
  <c r="AB1554" i="104"/>
  <c r="AC1554" i="104"/>
  <c r="AD1554" i="104"/>
  <c r="AE1554" i="104"/>
  <c r="AF1554" i="104"/>
  <c r="C1555" i="104"/>
  <c r="D1555" i="104"/>
  <c r="E1555" i="104"/>
  <c r="F1555" i="104"/>
  <c r="G1555" i="104"/>
  <c r="H1555" i="104"/>
  <c r="I1555" i="104"/>
  <c r="J1555" i="104"/>
  <c r="K1555" i="104"/>
  <c r="L1555" i="104"/>
  <c r="M1555" i="104"/>
  <c r="N1555" i="104"/>
  <c r="O1555" i="104"/>
  <c r="P1555" i="104"/>
  <c r="Q1555" i="104"/>
  <c r="R1555" i="104"/>
  <c r="S1555" i="104"/>
  <c r="T1555" i="104"/>
  <c r="U1555" i="104"/>
  <c r="V1555" i="104"/>
  <c r="W1555" i="104"/>
  <c r="X1555" i="104"/>
  <c r="Y1555" i="104"/>
  <c r="Z1555" i="104"/>
  <c r="AA1555" i="104"/>
  <c r="AB1555" i="104"/>
  <c r="AC1555" i="104"/>
  <c r="AD1555" i="104"/>
  <c r="AE1555" i="104"/>
  <c r="AF1555" i="104"/>
  <c r="C1556" i="104"/>
  <c r="D1556" i="104"/>
  <c r="E1556" i="104"/>
  <c r="F1556" i="104"/>
  <c r="G1556" i="104"/>
  <c r="H1556" i="104"/>
  <c r="I1556" i="104"/>
  <c r="J1556" i="104"/>
  <c r="K1556" i="104"/>
  <c r="L1556" i="104"/>
  <c r="M1556" i="104"/>
  <c r="N1556" i="104"/>
  <c r="O1556" i="104"/>
  <c r="P1556" i="104"/>
  <c r="Q1556" i="104"/>
  <c r="R1556" i="104"/>
  <c r="S1556" i="104"/>
  <c r="T1556" i="104"/>
  <c r="U1556" i="104"/>
  <c r="V1556" i="104"/>
  <c r="W1556" i="104"/>
  <c r="X1556" i="104"/>
  <c r="Y1556" i="104"/>
  <c r="Z1556" i="104"/>
  <c r="AA1556" i="104"/>
  <c r="AB1556" i="104"/>
  <c r="AC1556" i="104"/>
  <c r="AD1556" i="104"/>
  <c r="AE1556" i="104"/>
  <c r="AF1556" i="104"/>
  <c r="C1557" i="104"/>
  <c r="D1557" i="104"/>
  <c r="E1557" i="104"/>
  <c r="F1557" i="104"/>
  <c r="G1557" i="104"/>
  <c r="H1557" i="104"/>
  <c r="I1557" i="104"/>
  <c r="J1557" i="104"/>
  <c r="K1557" i="104"/>
  <c r="L1557" i="104"/>
  <c r="M1557" i="104"/>
  <c r="N1557" i="104"/>
  <c r="O1557" i="104"/>
  <c r="P1557" i="104"/>
  <c r="Q1557" i="104"/>
  <c r="R1557" i="104"/>
  <c r="S1557" i="104"/>
  <c r="T1557" i="104"/>
  <c r="U1557" i="104"/>
  <c r="V1557" i="104"/>
  <c r="W1557" i="104"/>
  <c r="X1557" i="104"/>
  <c r="Y1557" i="104"/>
  <c r="Z1557" i="104"/>
  <c r="AA1557" i="104"/>
  <c r="AB1557" i="104"/>
  <c r="AC1557" i="104"/>
  <c r="AD1557" i="104"/>
  <c r="AE1557" i="104"/>
  <c r="AF1557" i="104"/>
  <c r="C1558" i="104"/>
  <c r="D1558" i="104"/>
  <c r="E1558" i="104"/>
  <c r="F1558" i="104"/>
  <c r="G1558" i="104"/>
  <c r="H1558" i="104"/>
  <c r="I1558" i="104"/>
  <c r="J1558" i="104"/>
  <c r="K1558" i="104"/>
  <c r="L1558" i="104"/>
  <c r="M1558" i="104"/>
  <c r="N1558" i="104"/>
  <c r="O1558" i="104"/>
  <c r="P1558" i="104"/>
  <c r="Q1558" i="104"/>
  <c r="R1558" i="104"/>
  <c r="S1558" i="104"/>
  <c r="T1558" i="104"/>
  <c r="U1558" i="104"/>
  <c r="V1558" i="104"/>
  <c r="W1558" i="104"/>
  <c r="X1558" i="104"/>
  <c r="Y1558" i="104"/>
  <c r="Z1558" i="104"/>
  <c r="AA1558" i="104"/>
  <c r="AB1558" i="104"/>
  <c r="AC1558" i="104"/>
  <c r="AD1558" i="104"/>
  <c r="AE1558" i="104"/>
  <c r="AF1558" i="104"/>
  <c r="C1559" i="104"/>
  <c r="D1559" i="104"/>
  <c r="E1559" i="104"/>
  <c r="F1559" i="104"/>
  <c r="G1559" i="104"/>
  <c r="H1559" i="104"/>
  <c r="I1559" i="104"/>
  <c r="J1559" i="104"/>
  <c r="K1559" i="104"/>
  <c r="L1559" i="104"/>
  <c r="M1559" i="104"/>
  <c r="N1559" i="104"/>
  <c r="O1559" i="104"/>
  <c r="P1559" i="104"/>
  <c r="Q1559" i="104"/>
  <c r="R1559" i="104"/>
  <c r="S1559" i="104"/>
  <c r="T1559" i="104"/>
  <c r="U1559" i="104"/>
  <c r="V1559" i="104"/>
  <c r="W1559" i="104"/>
  <c r="X1559" i="104"/>
  <c r="Y1559" i="104"/>
  <c r="Z1559" i="104"/>
  <c r="AA1559" i="104"/>
  <c r="AB1559" i="104"/>
  <c r="AC1559" i="104"/>
  <c r="AD1559" i="104"/>
  <c r="AE1559" i="104"/>
  <c r="AF1559" i="104"/>
  <c r="C1560" i="104"/>
  <c r="D1560" i="104"/>
  <c r="E1560" i="104"/>
  <c r="F1560" i="104"/>
  <c r="G1560" i="104"/>
  <c r="H1560" i="104"/>
  <c r="I1560" i="104"/>
  <c r="J1560" i="104"/>
  <c r="K1560" i="104"/>
  <c r="L1560" i="104"/>
  <c r="M1560" i="104"/>
  <c r="N1560" i="104"/>
  <c r="O1560" i="104"/>
  <c r="P1560" i="104"/>
  <c r="Q1560" i="104"/>
  <c r="R1560" i="104"/>
  <c r="S1560" i="104"/>
  <c r="T1560" i="104"/>
  <c r="U1560" i="104"/>
  <c r="V1560" i="104"/>
  <c r="W1560" i="104"/>
  <c r="X1560" i="104"/>
  <c r="Y1560" i="104"/>
  <c r="Z1560" i="104"/>
  <c r="AA1560" i="104"/>
  <c r="AB1560" i="104"/>
  <c r="AC1560" i="104"/>
  <c r="AD1560" i="104"/>
  <c r="AE1560" i="104"/>
  <c r="AF1560" i="104"/>
  <c r="C1561" i="104"/>
  <c r="D1561" i="104"/>
  <c r="E1561" i="104"/>
  <c r="F1561" i="104"/>
  <c r="G1561" i="104"/>
  <c r="H1561" i="104"/>
  <c r="I1561" i="104"/>
  <c r="J1561" i="104"/>
  <c r="K1561" i="104"/>
  <c r="L1561" i="104"/>
  <c r="M1561" i="104"/>
  <c r="N1561" i="104"/>
  <c r="O1561" i="104"/>
  <c r="P1561" i="104"/>
  <c r="Q1561" i="104"/>
  <c r="R1561" i="104"/>
  <c r="S1561" i="104"/>
  <c r="T1561" i="104"/>
  <c r="U1561" i="104"/>
  <c r="V1561" i="104"/>
  <c r="W1561" i="104"/>
  <c r="X1561" i="104"/>
  <c r="Y1561" i="104"/>
  <c r="Z1561" i="104"/>
  <c r="AA1561" i="104"/>
  <c r="AB1561" i="104"/>
  <c r="AC1561" i="104"/>
  <c r="AD1561" i="104"/>
  <c r="AE1561" i="104"/>
  <c r="AF1561" i="104"/>
  <c r="C1562" i="104"/>
  <c r="D1562" i="104"/>
  <c r="E1562" i="104"/>
  <c r="F1562" i="104"/>
  <c r="G1562" i="104"/>
  <c r="H1562" i="104"/>
  <c r="I1562" i="104"/>
  <c r="J1562" i="104"/>
  <c r="K1562" i="104"/>
  <c r="L1562" i="104"/>
  <c r="M1562" i="104"/>
  <c r="N1562" i="104"/>
  <c r="O1562" i="104"/>
  <c r="P1562" i="104"/>
  <c r="Q1562" i="104"/>
  <c r="R1562" i="104"/>
  <c r="S1562" i="104"/>
  <c r="T1562" i="104"/>
  <c r="U1562" i="104"/>
  <c r="V1562" i="104"/>
  <c r="W1562" i="104"/>
  <c r="X1562" i="104"/>
  <c r="Y1562" i="104"/>
  <c r="Z1562" i="104"/>
  <c r="AA1562" i="104"/>
  <c r="AB1562" i="104"/>
  <c r="AC1562" i="104"/>
  <c r="AD1562" i="104"/>
  <c r="AE1562" i="104"/>
  <c r="AF1562" i="104"/>
  <c r="D1175" i="104"/>
  <c r="E1175" i="104"/>
  <c r="F1175" i="104"/>
  <c r="G1175" i="104"/>
  <c r="H1175" i="104"/>
  <c r="I1175" i="104"/>
  <c r="J1175" i="104"/>
  <c r="K1175" i="104"/>
  <c r="L1175" i="104"/>
  <c r="M1175" i="104"/>
  <c r="N1175" i="104"/>
  <c r="O1175" i="104"/>
  <c r="P1175" i="104"/>
  <c r="Q1175" i="104"/>
  <c r="R1175" i="104"/>
  <c r="S1175" i="104"/>
  <c r="T1175" i="104"/>
  <c r="U1175" i="104"/>
  <c r="V1175" i="104"/>
  <c r="W1175" i="104"/>
  <c r="X1175" i="104"/>
  <c r="Y1175" i="104"/>
  <c r="Z1175" i="104"/>
  <c r="AA1175" i="104"/>
  <c r="AB1175" i="104"/>
  <c r="AC1175" i="104"/>
  <c r="AD1175" i="104"/>
  <c r="AE1175" i="104"/>
  <c r="AF1175" i="104"/>
  <c r="C1175" i="104"/>
  <c r="O786" i="104"/>
  <c r="P786" i="104"/>
  <c r="Q786" i="104"/>
  <c r="R786" i="104"/>
  <c r="S786" i="104"/>
  <c r="T786" i="104"/>
  <c r="U786" i="104"/>
  <c r="V786" i="104"/>
  <c r="W786" i="104"/>
  <c r="X786" i="104"/>
  <c r="Y786" i="104"/>
  <c r="Z786" i="104"/>
  <c r="AA786" i="104"/>
  <c r="AB786" i="104"/>
  <c r="AC786" i="104"/>
  <c r="AD786" i="104"/>
  <c r="AE786" i="104"/>
  <c r="AF786" i="104"/>
  <c r="O787" i="104"/>
  <c r="P787" i="104"/>
  <c r="Q787" i="104"/>
  <c r="R787" i="104"/>
  <c r="S787" i="104"/>
  <c r="T787" i="104"/>
  <c r="U787" i="104"/>
  <c r="V787" i="104"/>
  <c r="W787" i="104"/>
  <c r="X787" i="104"/>
  <c r="Y787" i="104"/>
  <c r="Z787" i="104"/>
  <c r="AA787" i="104"/>
  <c r="AB787" i="104"/>
  <c r="AC787" i="104"/>
  <c r="AD787" i="104"/>
  <c r="AE787" i="104"/>
  <c r="AF787" i="104"/>
  <c r="O788" i="104"/>
  <c r="P788" i="104"/>
  <c r="Q788" i="104"/>
  <c r="R788" i="104"/>
  <c r="S788" i="104"/>
  <c r="T788" i="104"/>
  <c r="U788" i="104"/>
  <c r="V788" i="104"/>
  <c r="W788" i="104"/>
  <c r="X788" i="104"/>
  <c r="Y788" i="104"/>
  <c r="Z788" i="104"/>
  <c r="AA788" i="104"/>
  <c r="AB788" i="104"/>
  <c r="AC788" i="104"/>
  <c r="AD788" i="104"/>
  <c r="AE788" i="104"/>
  <c r="AF788" i="104"/>
  <c r="O789" i="104"/>
  <c r="P789" i="104"/>
  <c r="Q789" i="104"/>
  <c r="R789" i="104"/>
  <c r="S789" i="104"/>
  <c r="T789" i="104"/>
  <c r="U789" i="104"/>
  <c r="V789" i="104"/>
  <c r="W789" i="104"/>
  <c r="X789" i="104"/>
  <c r="Y789" i="104"/>
  <c r="Z789" i="104"/>
  <c r="AA789" i="104"/>
  <c r="AB789" i="104"/>
  <c r="AC789" i="104"/>
  <c r="AD789" i="104"/>
  <c r="AE789" i="104"/>
  <c r="AF789" i="104"/>
  <c r="O790" i="104"/>
  <c r="P790" i="104"/>
  <c r="Q790" i="104"/>
  <c r="R790" i="104"/>
  <c r="S790" i="104"/>
  <c r="T790" i="104"/>
  <c r="U790" i="104"/>
  <c r="V790" i="104"/>
  <c r="W790" i="104"/>
  <c r="X790" i="104"/>
  <c r="Y790" i="104"/>
  <c r="Z790" i="104"/>
  <c r="AA790" i="104"/>
  <c r="AB790" i="104"/>
  <c r="AC790" i="104"/>
  <c r="AD790" i="104"/>
  <c r="AE790" i="104"/>
  <c r="AF790" i="104"/>
  <c r="O791" i="104"/>
  <c r="P791" i="104"/>
  <c r="Q791" i="104"/>
  <c r="R791" i="104"/>
  <c r="S791" i="104"/>
  <c r="T791" i="104"/>
  <c r="U791" i="104"/>
  <c r="V791" i="104"/>
  <c r="W791" i="104"/>
  <c r="X791" i="104"/>
  <c r="Y791" i="104"/>
  <c r="Z791" i="104"/>
  <c r="AA791" i="104"/>
  <c r="AB791" i="104"/>
  <c r="AC791" i="104"/>
  <c r="AD791" i="104"/>
  <c r="AE791" i="104"/>
  <c r="AF791" i="104"/>
  <c r="O792" i="104"/>
  <c r="P792" i="104"/>
  <c r="Q792" i="104"/>
  <c r="R792" i="104"/>
  <c r="S792" i="104"/>
  <c r="T792" i="104"/>
  <c r="U792" i="104"/>
  <c r="V792" i="104"/>
  <c r="W792" i="104"/>
  <c r="X792" i="104"/>
  <c r="Y792" i="104"/>
  <c r="Z792" i="104"/>
  <c r="AA792" i="104"/>
  <c r="AB792" i="104"/>
  <c r="AC792" i="104"/>
  <c r="AD792" i="104"/>
  <c r="AE792" i="104"/>
  <c r="AF792" i="104"/>
  <c r="O793" i="104"/>
  <c r="P793" i="104"/>
  <c r="Q793" i="104"/>
  <c r="R793" i="104"/>
  <c r="S793" i="104"/>
  <c r="T793" i="104"/>
  <c r="U793" i="104"/>
  <c r="V793" i="104"/>
  <c r="W793" i="104"/>
  <c r="X793" i="104"/>
  <c r="Y793" i="104"/>
  <c r="Z793" i="104"/>
  <c r="AA793" i="104"/>
  <c r="AB793" i="104"/>
  <c r="AC793" i="104"/>
  <c r="AD793" i="104"/>
  <c r="AE793" i="104"/>
  <c r="AF793" i="104"/>
  <c r="O794" i="104"/>
  <c r="P794" i="104"/>
  <c r="Q794" i="104"/>
  <c r="R794" i="104"/>
  <c r="S794" i="104"/>
  <c r="T794" i="104"/>
  <c r="U794" i="104"/>
  <c r="V794" i="104"/>
  <c r="W794" i="104"/>
  <c r="X794" i="104"/>
  <c r="Y794" i="104"/>
  <c r="Z794" i="104"/>
  <c r="AA794" i="104"/>
  <c r="AB794" i="104"/>
  <c r="AC794" i="104"/>
  <c r="AD794" i="104"/>
  <c r="AE794" i="104"/>
  <c r="AF794" i="104"/>
  <c r="O795" i="104"/>
  <c r="P795" i="104"/>
  <c r="Q795" i="104"/>
  <c r="R795" i="104"/>
  <c r="S795" i="104"/>
  <c r="T795" i="104"/>
  <c r="U795" i="104"/>
  <c r="V795" i="104"/>
  <c r="W795" i="104"/>
  <c r="X795" i="104"/>
  <c r="Y795" i="104"/>
  <c r="Z795" i="104"/>
  <c r="AA795" i="104"/>
  <c r="AB795" i="104"/>
  <c r="AC795" i="104"/>
  <c r="AD795" i="104"/>
  <c r="AE795" i="104"/>
  <c r="AF795" i="104"/>
  <c r="O796" i="104"/>
  <c r="P796" i="104"/>
  <c r="Q796" i="104"/>
  <c r="R796" i="104"/>
  <c r="S796" i="104"/>
  <c r="T796" i="104"/>
  <c r="U796" i="104"/>
  <c r="V796" i="104"/>
  <c r="W796" i="104"/>
  <c r="X796" i="104"/>
  <c r="Y796" i="104"/>
  <c r="Z796" i="104"/>
  <c r="AA796" i="104"/>
  <c r="AB796" i="104"/>
  <c r="AC796" i="104"/>
  <c r="AD796" i="104"/>
  <c r="AE796" i="104"/>
  <c r="AF796" i="104"/>
  <c r="O797" i="104"/>
  <c r="P797" i="104"/>
  <c r="Q797" i="104"/>
  <c r="R797" i="104"/>
  <c r="S797" i="104"/>
  <c r="T797" i="104"/>
  <c r="U797" i="104"/>
  <c r="V797" i="104"/>
  <c r="W797" i="104"/>
  <c r="X797" i="104"/>
  <c r="Y797" i="104"/>
  <c r="Z797" i="104"/>
  <c r="AA797" i="104"/>
  <c r="AB797" i="104"/>
  <c r="AC797" i="104"/>
  <c r="AD797" i="104"/>
  <c r="AE797" i="104"/>
  <c r="AF797" i="104"/>
  <c r="O798" i="104"/>
  <c r="P798" i="104"/>
  <c r="Q798" i="104"/>
  <c r="R798" i="104"/>
  <c r="S798" i="104"/>
  <c r="T798" i="104"/>
  <c r="U798" i="104"/>
  <c r="V798" i="104"/>
  <c r="W798" i="104"/>
  <c r="X798" i="104"/>
  <c r="Y798" i="104"/>
  <c r="Z798" i="104"/>
  <c r="AA798" i="104"/>
  <c r="AB798" i="104"/>
  <c r="AC798" i="104"/>
  <c r="AD798" i="104"/>
  <c r="AE798" i="104"/>
  <c r="AF798" i="104"/>
  <c r="O799" i="104"/>
  <c r="P799" i="104"/>
  <c r="Q799" i="104"/>
  <c r="R799" i="104"/>
  <c r="S799" i="104"/>
  <c r="T799" i="104"/>
  <c r="U799" i="104"/>
  <c r="V799" i="104"/>
  <c r="W799" i="104"/>
  <c r="X799" i="104"/>
  <c r="Y799" i="104"/>
  <c r="Z799" i="104"/>
  <c r="AA799" i="104"/>
  <c r="AB799" i="104"/>
  <c r="AC799" i="104"/>
  <c r="AD799" i="104"/>
  <c r="AE799" i="104"/>
  <c r="AF799" i="104"/>
  <c r="O800" i="104"/>
  <c r="P800" i="104"/>
  <c r="Q800" i="104"/>
  <c r="R800" i="104"/>
  <c r="S800" i="104"/>
  <c r="T800" i="104"/>
  <c r="U800" i="104"/>
  <c r="V800" i="104"/>
  <c r="W800" i="104"/>
  <c r="X800" i="104"/>
  <c r="Y800" i="104"/>
  <c r="Z800" i="104"/>
  <c r="AA800" i="104"/>
  <c r="AB800" i="104"/>
  <c r="AC800" i="104"/>
  <c r="AD800" i="104"/>
  <c r="AE800" i="104"/>
  <c r="AF800" i="104"/>
  <c r="O801" i="104"/>
  <c r="P801" i="104"/>
  <c r="Q801" i="104"/>
  <c r="R801" i="104"/>
  <c r="S801" i="104"/>
  <c r="T801" i="104"/>
  <c r="U801" i="104"/>
  <c r="V801" i="104"/>
  <c r="W801" i="104"/>
  <c r="X801" i="104"/>
  <c r="Y801" i="104"/>
  <c r="Z801" i="104"/>
  <c r="AA801" i="104"/>
  <c r="AB801" i="104"/>
  <c r="AC801" i="104"/>
  <c r="AD801" i="104"/>
  <c r="AE801" i="104"/>
  <c r="AF801" i="104"/>
  <c r="O802" i="104"/>
  <c r="P802" i="104"/>
  <c r="Q802" i="104"/>
  <c r="R802" i="104"/>
  <c r="S802" i="104"/>
  <c r="T802" i="104"/>
  <c r="U802" i="104"/>
  <c r="V802" i="104"/>
  <c r="W802" i="104"/>
  <c r="X802" i="104"/>
  <c r="Y802" i="104"/>
  <c r="Z802" i="104"/>
  <c r="AA802" i="104"/>
  <c r="AB802" i="104"/>
  <c r="AC802" i="104"/>
  <c r="AD802" i="104"/>
  <c r="AE802" i="104"/>
  <c r="AF802" i="104"/>
  <c r="O803" i="104"/>
  <c r="P803" i="104"/>
  <c r="Q803" i="104"/>
  <c r="R803" i="104"/>
  <c r="S803" i="104"/>
  <c r="T803" i="104"/>
  <c r="U803" i="104"/>
  <c r="V803" i="104"/>
  <c r="W803" i="104"/>
  <c r="X803" i="104"/>
  <c r="Y803" i="104"/>
  <c r="Z803" i="104"/>
  <c r="AA803" i="104"/>
  <c r="AB803" i="104"/>
  <c r="AC803" i="104"/>
  <c r="AD803" i="104"/>
  <c r="AE803" i="104"/>
  <c r="AF803" i="104"/>
  <c r="O804" i="104"/>
  <c r="P804" i="104"/>
  <c r="Q804" i="104"/>
  <c r="R804" i="104"/>
  <c r="S804" i="104"/>
  <c r="T804" i="104"/>
  <c r="U804" i="104"/>
  <c r="V804" i="104"/>
  <c r="W804" i="104"/>
  <c r="X804" i="104"/>
  <c r="Y804" i="104"/>
  <c r="Z804" i="104"/>
  <c r="AA804" i="104"/>
  <c r="AB804" i="104"/>
  <c r="AC804" i="104"/>
  <c r="AD804" i="104"/>
  <c r="AE804" i="104"/>
  <c r="AF804" i="104"/>
  <c r="O805" i="104"/>
  <c r="P805" i="104"/>
  <c r="Q805" i="104"/>
  <c r="R805" i="104"/>
  <c r="S805" i="104"/>
  <c r="T805" i="104"/>
  <c r="U805" i="104"/>
  <c r="V805" i="104"/>
  <c r="W805" i="104"/>
  <c r="X805" i="104"/>
  <c r="Y805" i="104"/>
  <c r="Z805" i="104"/>
  <c r="AA805" i="104"/>
  <c r="AB805" i="104"/>
  <c r="AC805" i="104"/>
  <c r="AD805" i="104"/>
  <c r="AE805" i="104"/>
  <c r="AF805" i="104"/>
  <c r="O806" i="104"/>
  <c r="P806" i="104"/>
  <c r="Q806" i="104"/>
  <c r="R806" i="104"/>
  <c r="S806" i="104"/>
  <c r="T806" i="104"/>
  <c r="U806" i="104"/>
  <c r="V806" i="104"/>
  <c r="W806" i="104"/>
  <c r="X806" i="104"/>
  <c r="Y806" i="104"/>
  <c r="Z806" i="104"/>
  <c r="AA806" i="104"/>
  <c r="AB806" i="104"/>
  <c r="AC806" i="104"/>
  <c r="AD806" i="104"/>
  <c r="AE806" i="104"/>
  <c r="AF806" i="104"/>
  <c r="O807" i="104"/>
  <c r="P807" i="104"/>
  <c r="Q807" i="104"/>
  <c r="R807" i="104"/>
  <c r="S807" i="104"/>
  <c r="T807" i="104"/>
  <c r="U807" i="104"/>
  <c r="V807" i="104"/>
  <c r="W807" i="104"/>
  <c r="X807" i="104"/>
  <c r="Y807" i="104"/>
  <c r="Z807" i="104"/>
  <c r="AA807" i="104"/>
  <c r="AB807" i="104"/>
  <c r="AC807" i="104"/>
  <c r="AD807" i="104"/>
  <c r="AE807" i="104"/>
  <c r="AF807" i="104"/>
  <c r="O808" i="104"/>
  <c r="P808" i="104"/>
  <c r="Q808" i="104"/>
  <c r="R808" i="104"/>
  <c r="S808" i="104"/>
  <c r="T808" i="104"/>
  <c r="U808" i="104"/>
  <c r="V808" i="104"/>
  <c r="W808" i="104"/>
  <c r="X808" i="104"/>
  <c r="Y808" i="104"/>
  <c r="Z808" i="104"/>
  <c r="AA808" i="104"/>
  <c r="AB808" i="104"/>
  <c r="AC808" i="104"/>
  <c r="AD808" i="104"/>
  <c r="AE808" i="104"/>
  <c r="AF808" i="104"/>
  <c r="O809" i="104"/>
  <c r="P809" i="104"/>
  <c r="Q809" i="104"/>
  <c r="R809" i="104"/>
  <c r="S809" i="104"/>
  <c r="T809" i="104"/>
  <c r="U809" i="104"/>
  <c r="V809" i="104"/>
  <c r="W809" i="104"/>
  <c r="X809" i="104"/>
  <c r="Y809" i="104"/>
  <c r="Z809" i="104"/>
  <c r="AA809" i="104"/>
  <c r="AB809" i="104"/>
  <c r="AC809" i="104"/>
  <c r="AD809" i="104"/>
  <c r="AE809" i="104"/>
  <c r="AF809" i="104"/>
  <c r="O810" i="104"/>
  <c r="P810" i="104"/>
  <c r="Q810" i="104"/>
  <c r="R810" i="104"/>
  <c r="S810" i="104"/>
  <c r="T810" i="104"/>
  <c r="U810" i="104"/>
  <c r="V810" i="104"/>
  <c r="W810" i="104"/>
  <c r="X810" i="104"/>
  <c r="Y810" i="104"/>
  <c r="Z810" i="104"/>
  <c r="AA810" i="104"/>
  <c r="AB810" i="104"/>
  <c r="AC810" i="104"/>
  <c r="AD810" i="104"/>
  <c r="AE810" i="104"/>
  <c r="AF810" i="104"/>
  <c r="O811" i="104"/>
  <c r="P811" i="104"/>
  <c r="Q811" i="104"/>
  <c r="R811" i="104"/>
  <c r="S811" i="104"/>
  <c r="T811" i="104"/>
  <c r="U811" i="104"/>
  <c r="V811" i="104"/>
  <c r="W811" i="104"/>
  <c r="X811" i="104"/>
  <c r="Y811" i="104"/>
  <c r="Z811" i="104"/>
  <c r="AA811" i="104"/>
  <c r="AB811" i="104"/>
  <c r="AC811" i="104"/>
  <c r="AD811" i="104"/>
  <c r="AE811" i="104"/>
  <c r="AF811" i="104"/>
  <c r="O812" i="104"/>
  <c r="P812" i="104"/>
  <c r="Q812" i="104"/>
  <c r="R812" i="104"/>
  <c r="S812" i="104"/>
  <c r="T812" i="104"/>
  <c r="U812" i="104"/>
  <c r="V812" i="104"/>
  <c r="W812" i="104"/>
  <c r="X812" i="104"/>
  <c r="Y812" i="104"/>
  <c r="Z812" i="104"/>
  <c r="AA812" i="104"/>
  <c r="AB812" i="104"/>
  <c r="AC812" i="104"/>
  <c r="AD812" i="104"/>
  <c r="AE812" i="104"/>
  <c r="AF812" i="104"/>
  <c r="O813" i="104"/>
  <c r="P813" i="104"/>
  <c r="Q813" i="104"/>
  <c r="R813" i="104"/>
  <c r="S813" i="104"/>
  <c r="T813" i="104"/>
  <c r="U813" i="104"/>
  <c r="V813" i="104"/>
  <c r="W813" i="104"/>
  <c r="X813" i="104"/>
  <c r="Y813" i="104"/>
  <c r="Z813" i="104"/>
  <c r="AA813" i="104"/>
  <c r="AB813" i="104"/>
  <c r="AC813" i="104"/>
  <c r="AD813" i="104"/>
  <c r="AE813" i="104"/>
  <c r="AF813" i="104"/>
  <c r="O814" i="104"/>
  <c r="P814" i="104"/>
  <c r="Q814" i="104"/>
  <c r="R814" i="104"/>
  <c r="S814" i="104"/>
  <c r="T814" i="104"/>
  <c r="U814" i="104"/>
  <c r="V814" i="104"/>
  <c r="W814" i="104"/>
  <c r="X814" i="104"/>
  <c r="Y814" i="104"/>
  <c r="Z814" i="104"/>
  <c r="AA814" i="104"/>
  <c r="AB814" i="104"/>
  <c r="AC814" i="104"/>
  <c r="AD814" i="104"/>
  <c r="AE814" i="104"/>
  <c r="AF814" i="104"/>
  <c r="O815" i="104"/>
  <c r="P815" i="104"/>
  <c r="Q815" i="104"/>
  <c r="R815" i="104"/>
  <c r="S815" i="104"/>
  <c r="T815" i="104"/>
  <c r="U815" i="104"/>
  <c r="V815" i="104"/>
  <c r="W815" i="104"/>
  <c r="X815" i="104"/>
  <c r="Y815" i="104"/>
  <c r="Z815" i="104"/>
  <c r="AA815" i="104"/>
  <c r="AB815" i="104"/>
  <c r="AC815" i="104"/>
  <c r="AD815" i="104"/>
  <c r="AE815" i="104"/>
  <c r="AF815" i="104"/>
  <c r="O816" i="104"/>
  <c r="P816" i="104"/>
  <c r="Q816" i="104"/>
  <c r="R816" i="104"/>
  <c r="S816" i="104"/>
  <c r="T816" i="104"/>
  <c r="U816" i="104"/>
  <c r="V816" i="104"/>
  <c r="W816" i="104"/>
  <c r="X816" i="104"/>
  <c r="Y816" i="104"/>
  <c r="Z816" i="104"/>
  <c r="AA816" i="104"/>
  <c r="AB816" i="104"/>
  <c r="AC816" i="104"/>
  <c r="AD816" i="104"/>
  <c r="AE816" i="104"/>
  <c r="AF816" i="104"/>
  <c r="O817" i="104"/>
  <c r="P817" i="104"/>
  <c r="Q817" i="104"/>
  <c r="R817" i="104"/>
  <c r="S817" i="104"/>
  <c r="T817" i="104"/>
  <c r="U817" i="104"/>
  <c r="V817" i="104"/>
  <c r="W817" i="104"/>
  <c r="X817" i="104"/>
  <c r="Y817" i="104"/>
  <c r="Z817" i="104"/>
  <c r="AA817" i="104"/>
  <c r="AB817" i="104"/>
  <c r="AC817" i="104"/>
  <c r="AD817" i="104"/>
  <c r="AE817" i="104"/>
  <c r="AF817" i="104"/>
  <c r="O818" i="104"/>
  <c r="P818" i="104"/>
  <c r="Q818" i="104"/>
  <c r="R818" i="104"/>
  <c r="S818" i="104"/>
  <c r="T818" i="104"/>
  <c r="U818" i="104"/>
  <c r="V818" i="104"/>
  <c r="W818" i="104"/>
  <c r="X818" i="104"/>
  <c r="Y818" i="104"/>
  <c r="Z818" i="104"/>
  <c r="AA818" i="104"/>
  <c r="AB818" i="104"/>
  <c r="AC818" i="104"/>
  <c r="AD818" i="104"/>
  <c r="AE818" i="104"/>
  <c r="AF818" i="104"/>
  <c r="O819" i="104"/>
  <c r="P819" i="104"/>
  <c r="Q819" i="104"/>
  <c r="R819" i="104"/>
  <c r="S819" i="104"/>
  <c r="T819" i="104"/>
  <c r="U819" i="104"/>
  <c r="V819" i="104"/>
  <c r="W819" i="104"/>
  <c r="X819" i="104"/>
  <c r="Y819" i="104"/>
  <c r="Z819" i="104"/>
  <c r="AA819" i="104"/>
  <c r="AB819" i="104"/>
  <c r="AC819" i="104"/>
  <c r="AD819" i="104"/>
  <c r="AE819" i="104"/>
  <c r="AF819" i="104"/>
  <c r="O820" i="104"/>
  <c r="P820" i="104"/>
  <c r="Q820" i="104"/>
  <c r="R820" i="104"/>
  <c r="S820" i="104"/>
  <c r="T820" i="104"/>
  <c r="U820" i="104"/>
  <c r="V820" i="104"/>
  <c r="W820" i="104"/>
  <c r="X820" i="104"/>
  <c r="Y820" i="104"/>
  <c r="Z820" i="104"/>
  <c r="AA820" i="104"/>
  <c r="AB820" i="104"/>
  <c r="AC820" i="104"/>
  <c r="AD820" i="104"/>
  <c r="AE820" i="104"/>
  <c r="AF820" i="104"/>
  <c r="O821" i="104"/>
  <c r="P821" i="104"/>
  <c r="Q821" i="104"/>
  <c r="R821" i="104"/>
  <c r="S821" i="104"/>
  <c r="T821" i="104"/>
  <c r="U821" i="104"/>
  <c r="V821" i="104"/>
  <c r="W821" i="104"/>
  <c r="X821" i="104"/>
  <c r="Y821" i="104"/>
  <c r="Z821" i="104"/>
  <c r="AA821" i="104"/>
  <c r="AB821" i="104"/>
  <c r="AC821" i="104"/>
  <c r="AD821" i="104"/>
  <c r="AE821" i="104"/>
  <c r="AF821" i="104"/>
  <c r="O822" i="104"/>
  <c r="P822" i="104"/>
  <c r="Q822" i="104"/>
  <c r="R822" i="104"/>
  <c r="S822" i="104"/>
  <c r="T822" i="104"/>
  <c r="U822" i="104"/>
  <c r="V822" i="104"/>
  <c r="W822" i="104"/>
  <c r="X822" i="104"/>
  <c r="Y822" i="104"/>
  <c r="Z822" i="104"/>
  <c r="AA822" i="104"/>
  <c r="AB822" i="104"/>
  <c r="AC822" i="104"/>
  <c r="AD822" i="104"/>
  <c r="AE822" i="104"/>
  <c r="AF822" i="104"/>
  <c r="O823" i="104"/>
  <c r="P823" i="104"/>
  <c r="Q823" i="104"/>
  <c r="R823" i="104"/>
  <c r="S823" i="104"/>
  <c r="T823" i="104"/>
  <c r="U823" i="104"/>
  <c r="V823" i="104"/>
  <c r="W823" i="104"/>
  <c r="X823" i="104"/>
  <c r="Y823" i="104"/>
  <c r="Z823" i="104"/>
  <c r="AA823" i="104"/>
  <c r="AB823" i="104"/>
  <c r="AC823" i="104"/>
  <c r="AD823" i="104"/>
  <c r="AE823" i="104"/>
  <c r="AF823" i="104"/>
  <c r="O824" i="104"/>
  <c r="P824" i="104"/>
  <c r="Q824" i="104"/>
  <c r="R824" i="104"/>
  <c r="S824" i="104"/>
  <c r="T824" i="104"/>
  <c r="U824" i="104"/>
  <c r="V824" i="104"/>
  <c r="W824" i="104"/>
  <c r="X824" i="104"/>
  <c r="Y824" i="104"/>
  <c r="Z824" i="104"/>
  <c r="AA824" i="104"/>
  <c r="AB824" i="104"/>
  <c r="AC824" i="104"/>
  <c r="AD824" i="104"/>
  <c r="AE824" i="104"/>
  <c r="AF824" i="104"/>
  <c r="O825" i="104"/>
  <c r="P825" i="104"/>
  <c r="Q825" i="104"/>
  <c r="R825" i="104"/>
  <c r="S825" i="104"/>
  <c r="T825" i="104"/>
  <c r="U825" i="104"/>
  <c r="V825" i="104"/>
  <c r="W825" i="104"/>
  <c r="X825" i="104"/>
  <c r="Y825" i="104"/>
  <c r="Z825" i="104"/>
  <c r="AA825" i="104"/>
  <c r="AB825" i="104"/>
  <c r="AC825" i="104"/>
  <c r="AD825" i="104"/>
  <c r="AE825" i="104"/>
  <c r="AF825" i="104"/>
  <c r="O826" i="104"/>
  <c r="P826" i="104"/>
  <c r="Q826" i="104"/>
  <c r="R826" i="104"/>
  <c r="S826" i="104"/>
  <c r="T826" i="104"/>
  <c r="U826" i="104"/>
  <c r="V826" i="104"/>
  <c r="W826" i="104"/>
  <c r="X826" i="104"/>
  <c r="Y826" i="104"/>
  <c r="Z826" i="104"/>
  <c r="AA826" i="104"/>
  <c r="AB826" i="104"/>
  <c r="AC826" i="104"/>
  <c r="AD826" i="104"/>
  <c r="AE826" i="104"/>
  <c r="AF826" i="104"/>
  <c r="O827" i="104"/>
  <c r="P827" i="104"/>
  <c r="Q827" i="104"/>
  <c r="R827" i="104"/>
  <c r="S827" i="104"/>
  <c r="T827" i="104"/>
  <c r="U827" i="104"/>
  <c r="V827" i="104"/>
  <c r="W827" i="104"/>
  <c r="X827" i="104"/>
  <c r="Y827" i="104"/>
  <c r="Z827" i="104"/>
  <c r="AA827" i="104"/>
  <c r="AB827" i="104"/>
  <c r="AC827" i="104"/>
  <c r="AD827" i="104"/>
  <c r="AE827" i="104"/>
  <c r="AF827" i="104"/>
  <c r="O828" i="104"/>
  <c r="P828" i="104"/>
  <c r="Q828" i="104"/>
  <c r="R828" i="104"/>
  <c r="S828" i="104"/>
  <c r="T828" i="104"/>
  <c r="U828" i="104"/>
  <c r="V828" i="104"/>
  <c r="W828" i="104"/>
  <c r="X828" i="104"/>
  <c r="Y828" i="104"/>
  <c r="Z828" i="104"/>
  <c r="AA828" i="104"/>
  <c r="AB828" i="104"/>
  <c r="AC828" i="104"/>
  <c r="AD828" i="104"/>
  <c r="AE828" i="104"/>
  <c r="AF828" i="104"/>
  <c r="O829" i="104"/>
  <c r="P829" i="104"/>
  <c r="Q829" i="104"/>
  <c r="R829" i="104"/>
  <c r="S829" i="104"/>
  <c r="T829" i="104"/>
  <c r="U829" i="104"/>
  <c r="V829" i="104"/>
  <c r="W829" i="104"/>
  <c r="X829" i="104"/>
  <c r="Y829" i="104"/>
  <c r="Z829" i="104"/>
  <c r="AA829" i="104"/>
  <c r="AB829" i="104"/>
  <c r="AC829" i="104"/>
  <c r="AD829" i="104"/>
  <c r="AE829" i="104"/>
  <c r="AF829" i="104"/>
  <c r="O830" i="104"/>
  <c r="P830" i="104"/>
  <c r="Q830" i="104"/>
  <c r="R830" i="104"/>
  <c r="S830" i="104"/>
  <c r="T830" i="104"/>
  <c r="U830" i="104"/>
  <c r="V830" i="104"/>
  <c r="W830" i="104"/>
  <c r="X830" i="104"/>
  <c r="Y830" i="104"/>
  <c r="Z830" i="104"/>
  <c r="AA830" i="104"/>
  <c r="AB830" i="104"/>
  <c r="AC830" i="104"/>
  <c r="AD830" i="104"/>
  <c r="AE830" i="104"/>
  <c r="AF830" i="104"/>
  <c r="O831" i="104"/>
  <c r="P831" i="104"/>
  <c r="Q831" i="104"/>
  <c r="R831" i="104"/>
  <c r="S831" i="104"/>
  <c r="T831" i="104"/>
  <c r="U831" i="104"/>
  <c r="V831" i="104"/>
  <c r="W831" i="104"/>
  <c r="X831" i="104"/>
  <c r="Y831" i="104"/>
  <c r="Z831" i="104"/>
  <c r="AA831" i="104"/>
  <c r="AB831" i="104"/>
  <c r="AC831" i="104"/>
  <c r="AD831" i="104"/>
  <c r="AE831" i="104"/>
  <c r="AF831" i="104"/>
  <c r="O832" i="104"/>
  <c r="P832" i="104"/>
  <c r="Q832" i="104"/>
  <c r="R832" i="104"/>
  <c r="S832" i="104"/>
  <c r="T832" i="104"/>
  <c r="U832" i="104"/>
  <c r="V832" i="104"/>
  <c r="W832" i="104"/>
  <c r="X832" i="104"/>
  <c r="Y832" i="104"/>
  <c r="Z832" i="104"/>
  <c r="AA832" i="104"/>
  <c r="AB832" i="104"/>
  <c r="AC832" i="104"/>
  <c r="AD832" i="104"/>
  <c r="AE832" i="104"/>
  <c r="AF832" i="104"/>
  <c r="O833" i="104"/>
  <c r="P833" i="104"/>
  <c r="Q833" i="104"/>
  <c r="R833" i="104"/>
  <c r="S833" i="104"/>
  <c r="T833" i="104"/>
  <c r="U833" i="104"/>
  <c r="V833" i="104"/>
  <c r="W833" i="104"/>
  <c r="X833" i="104"/>
  <c r="Y833" i="104"/>
  <c r="Z833" i="104"/>
  <c r="AA833" i="104"/>
  <c r="AB833" i="104"/>
  <c r="AC833" i="104"/>
  <c r="AD833" i="104"/>
  <c r="AE833" i="104"/>
  <c r="AF833" i="104"/>
  <c r="O834" i="104"/>
  <c r="P834" i="104"/>
  <c r="Q834" i="104"/>
  <c r="R834" i="104"/>
  <c r="S834" i="104"/>
  <c r="T834" i="104"/>
  <c r="U834" i="104"/>
  <c r="V834" i="104"/>
  <c r="W834" i="104"/>
  <c r="X834" i="104"/>
  <c r="Y834" i="104"/>
  <c r="Z834" i="104"/>
  <c r="AA834" i="104"/>
  <c r="AB834" i="104"/>
  <c r="AC834" i="104"/>
  <c r="AD834" i="104"/>
  <c r="AE834" i="104"/>
  <c r="AF834" i="104"/>
  <c r="O835" i="104"/>
  <c r="P835" i="104"/>
  <c r="Q835" i="104"/>
  <c r="R835" i="104"/>
  <c r="S835" i="104"/>
  <c r="T835" i="104"/>
  <c r="U835" i="104"/>
  <c r="V835" i="104"/>
  <c r="W835" i="104"/>
  <c r="X835" i="104"/>
  <c r="Y835" i="104"/>
  <c r="Z835" i="104"/>
  <c r="AA835" i="104"/>
  <c r="AB835" i="104"/>
  <c r="AC835" i="104"/>
  <c r="AD835" i="104"/>
  <c r="AE835" i="104"/>
  <c r="AF835" i="104"/>
  <c r="O836" i="104"/>
  <c r="P836" i="104"/>
  <c r="Q836" i="104"/>
  <c r="R836" i="104"/>
  <c r="S836" i="104"/>
  <c r="T836" i="104"/>
  <c r="U836" i="104"/>
  <c r="V836" i="104"/>
  <c r="W836" i="104"/>
  <c r="X836" i="104"/>
  <c r="Y836" i="104"/>
  <c r="Z836" i="104"/>
  <c r="AA836" i="104"/>
  <c r="AB836" i="104"/>
  <c r="AC836" i="104"/>
  <c r="AD836" i="104"/>
  <c r="AE836" i="104"/>
  <c r="AF836" i="104"/>
  <c r="O837" i="104"/>
  <c r="P837" i="104"/>
  <c r="Q837" i="104"/>
  <c r="R837" i="104"/>
  <c r="S837" i="104"/>
  <c r="T837" i="104"/>
  <c r="U837" i="104"/>
  <c r="V837" i="104"/>
  <c r="W837" i="104"/>
  <c r="X837" i="104"/>
  <c r="Y837" i="104"/>
  <c r="Z837" i="104"/>
  <c r="AA837" i="104"/>
  <c r="AB837" i="104"/>
  <c r="AC837" i="104"/>
  <c r="AD837" i="104"/>
  <c r="AE837" i="104"/>
  <c r="AF837" i="104"/>
  <c r="O838" i="104"/>
  <c r="P838" i="104"/>
  <c r="Q838" i="104"/>
  <c r="R838" i="104"/>
  <c r="S838" i="104"/>
  <c r="T838" i="104"/>
  <c r="U838" i="104"/>
  <c r="V838" i="104"/>
  <c r="W838" i="104"/>
  <c r="X838" i="104"/>
  <c r="Y838" i="104"/>
  <c r="Z838" i="104"/>
  <c r="AA838" i="104"/>
  <c r="AB838" i="104"/>
  <c r="AC838" i="104"/>
  <c r="AD838" i="104"/>
  <c r="AE838" i="104"/>
  <c r="AF838" i="104"/>
  <c r="O839" i="104"/>
  <c r="P839" i="104"/>
  <c r="Q839" i="104"/>
  <c r="R839" i="104"/>
  <c r="S839" i="104"/>
  <c r="T839" i="104"/>
  <c r="U839" i="104"/>
  <c r="V839" i="104"/>
  <c r="W839" i="104"/>
  <c r="X839" i="104"/>
  <c r="Y839" i="104"/>
  <c r="Z839" i="104"/>
  <c r="AA839" i="104"/>
  <c r="AB839" i="104"/>
  <c r="AC839" i="104"/>
  <c r="AD839" i="104"/>
  <c r="AE839" i="104"/>
  <c r="AF839" i="104"/>
  <c r="O840" i="104"/>
  <c r="P840" i="104"/>
  <c r="Q840" i="104"/>
  <c r="R840" i="104"/>
  <c r="S840" i="104"/>
  <c r="T840" i="104"/>
  <c r="U840" i="104"/>
  <c r="V840" i="104"/>
  <c r="W840" i="104"/>
  <c r="X840" i="104"/>
  <c r="Y840" i="104"/>
  <c r="Z840" i="104"/>
  <c r="AA840" i="104"/>
  <c r="AB840" i="104"/>
  <c r="AC840" i="104"/>
  <c r="AD840" i="104"/>
  <c r="AE840" i="104"/>
  <c r="AF840" i="104"/>
  <c r="O841" i="104"/>
  <c r="P841" i="104"/>
  <c r="Q841" i="104"/>
  <c r="R841" i="104"/>
  <c r="S841" i="104"/>
  <c r="T841" i="104"/>
  <c r="U841" i="104"/>
  <c r="V841" i="104"/>
  <c r="W841" i="104"/>
  <c r="X841" i="104"/>
  <c r="Y841" i="104"/>
  <c r="Z841" i="104"/>
  <c r="AA841" i="104"/>
  <c r="AB841" i="104"/>
  <c r="AC841" i="104"/>
  <c r="AD841" i="104"/>
  <c r="AE841" i="104"/>
  <c r="AF841" i="104"/>
  <c r="O842" i="104"/>
  <c r="P842" i="104"/>
  <c r="Q842" i="104"/>
  <c r="R842" i="104"/>
  <c r="S842" i="104"/>
  <c r="T842" i="104"/>
  <c r="U842" i="104"/>
  <c r="V842" i="104"/>
  <c r="W842" i="104"/>
  <c r="X842" i="104"/>
  <c r="Y842" i="104"/>
  <c r="Z842" i="104"/>
  <c r="AA842" i="104"/>
  <c r="AB842" i="104"/>
  <c r="AC842" i="104"/>
  <c r="AD842" i="104"/>
  <c r="AE842" i="104"/>
  <c r="AF842" i="104"/>
  <c r="O843" i="104"/>
  <c r="P843" i="104"/>
  <c r="Q843" i="104"/>
  <c r="R843" i="104"/>
  <c r="S843" i="104"/>
  <c r="T843" i="104"/>
  <c r="U843" i="104"/>
  <c r="V843" i="104"/>
  <c r="W843" i="104"/>
  <c r="X843" i="104"/>
  <c r="Y843" i="104"/>
  <c r="Z843" i="104"/>
  <c r="AA843" i="104"/>
  <c r="AB843" i="104"/>
  <c r="AC843" i="104"/>
  <c r="AD843" i="104"/>
  <c r="AE843" i="104"/>
  <c r="AF843" i="104"/>
  <c r="O844" i="104"/>
  <c r="P844" i="104"/>
  <c r="Q844" i="104"/>
  <c r="R844" i="104"/>
  <c r="S844" i="104"/>
  <c r="T844" i="104"/>
  <c r="U844" i="104"/>
  <c r="V844" i="104"/>
  <c r="W844" i="104"/>
  <c r="X844" i="104"/>
  <c r="Y844" i="104"/>
  <c r="Z844" i="104"/>
  <c r="AA844" i="104"/>
  <c r="AB844" i="104"/>
  <c r="AC844" i="104"/>
  <c r="AD844" i="104"/>
  <c r="AE844" i="104"/>
  <c r="AF844" i="104"/>
  <c r="O845" i="104"/>
  <c r="P845" i="104"/>
  <c r="Q845" i="104"/>
  <c r="R845" i="104"/>
  <c r="S845" i="104"/>
  <c r="T845" i="104"/>
  <c r="U845" i="104"/>
  <c r="V845" i="104"/>
  <c r="W845" i="104"/>
  <c r="X845" i="104"/>
  <c r="Y845" i="104"/>
  <c r="Z845" i="104"/>
  <c r="AA845" i="104"/>
  <c r="AB845" i="104"/>
  <c r="AC845" i="104"/>
  <c r="AD845" i="104"/>
  <c r="AE845" i="104"/>
  <c r="AF845" i="104"/>
  <c r="O846" i="104"/>
  <c r="P846" i="104"/>
  <c r="Q846" i="104"/>
  <c r="R846" i="104"/>
  <c r="S846" i="104"/>
  <c r="T846" i="104"/>
  <c r="U846" i="104"/>
  <c r="V846" i="104"/>
  <c r="W846" i="104"/>
  <c r="X846" i="104"/>
  <c r="Y846" i="104"/>
  <c r="Z846" i="104"/>
  <c r="AA846" i="104"/>
  <c r="AB846" i="104"/>
  <c r="AC846" i="104"/>
  <c r="AD846" i="104"/>
  <c r="AE846" i="104"/>
  <c r="AF846" i="104"/>
  <c r="O847" i="104"/>
  <c r="P847" i="104"/>
  <c r="Q847" i="104"/>
  <c r="R847" i="104"/>
  <c r="S847" i="104"/>
  <c r="T847" i="104"/>
  <c r="U847" i="104"/>
  <c r="V847" i="104"/>
  <c r="W847" i="104"/>
  <c r="X847" i="104"/>
  <c r="Y847" i="104"/>
  <c r="Z847" i="104"/>
  <c r="AA847" i="104"/>
  <c r="AB847" i="104"/>
  <c r="AC847" i="104"/>
  <c r="AD847" i="104"/>
  <c r="AE847" i="104"/>
  <c r="AF847" i="104"/>
  <c r="O848" i="104"/>
  <c r="P848" i="104"/>
  <c r="Q848" i="104"/>
  <c r="R848" i="104"/>
  <c r="S848" i="104"/>
  <c r="T848" i="104"/>
  <c r="U848" i="104"/>
  <c r="V848" i="104"/>
  <c r="W848" i="104"/>
  <c r="X848" i="104"/>
  <c r="Y848" i="104"/>
  <c r="Z848" i="104"/>
  <c r="AA848" i="104"/>
  <c r="AB848" i="104"/>
  <c r="AC848" i="104"/>
  <c r="AD848" i="104"/>
  <c r="AE848" i="104"/>
  <c r="AF848" i="104"/>
  <c r="O849" i="104"/>
  <c r="P849" i="104"/>
  <c r="Q849" i="104"/>
  <c r="R849" i="104"/>
  <c r="S849" i="104"/>
  <c r="T849" i="104"/>
  <c r="U849" i="104"/>
  <c r="V849" i="104"/>
  <c r="W849" i="104"/>
  <c r="X849" i="104"/>
  <c r="Y849" i="104"/>
  <c r="Z849" i="104"/>
  <c r="AA849" i="104"/>
  <c r="AB849" i="104"/>
  <c r="AC849" i="104"/>
  <c r="AD849" i="104"/>
  <c r="AE849" i="104"/>
  <c r="AF849" i="104"/>
  <c r="O850" i="104"/>
  <c r="P850" i="104"/>
  <c r="Q850" i="104"/>
  <c r="R850" i="104"/>
  <c r="S850" i="104"/>
  <c r="T850" i="104"/>
  <c r="U850" i="104"/>
  <c r="V850" i="104"/>
  <c r="W850" i="104"/>
  <c r="X850" i="104"/>
  <c r="Y850" i="104"/>
  <c r="Z850" i="104"/>
  <c r="AA850" i="104"/>
  <c r="AB850" i="104"/>
  <c r="AC850" i="104"/>
  <c r="AD850" i="104"/>
  <c r="AE850" i="104"/>
  <c r="AF850" i="104"/>
  <c r="O851" i="104"/>
  <c r="P851" i="104"/>
  <c r="Q851" i="104"/>
  <c r="R851" i="104"/>
  <c r="S851" i="104"/>
  <c r="T851" i="104"/>
  <c r="U851" i="104"/>
  <c r="V851" i="104"/>
  <c r="W851" i="104"/>
  <c r="X851" i="104"/>
  <c r="Y851" i="104"/>
  <c r="Z851" i="104"/>
  <c r="AA851" i="104"/>
  <c r="AB851" i="104"/>
  <c r="AC851" i="104"/>
  <c r="AD851" i="104"/>
  <c r="AE851" i="104"/>
  <c r="AF851" i="104"/>
  <c r="O852" i="104"/>
  <c r="P852" i="104"/>
  <c r="Q852" i="104"/>
  <c r="R852" i="104"/>
  <c r="S852" i="104"/>
  <c r="T852" i="104"/>
  <c r="U852" i="104"/>
  <c r="V852" i="104"/>
  <c r="W852" i="104"/>
  <c r="X852" i="104"/>
  <c r="Y852" i="104"/>
  <c r="Z852" i="104"/>
  <c r="AA852" i="104"/>
  <c r="AB852" i="104"/>
  <c r="AC852" i="104"/>
  <c r="AD852" i="104"/>
  <c r="AE852" i="104"/>
  <c r="AF852" i="104"/>
  <c r="O853" i="104"/>
  <c r="P853" i="104"/>
  <c r="Q853" i="104"/>
  <c r="R853" i="104"/>
  <c r="S853" i="104"/>
  <c r="T853" i="104"/>
  <c r="U853" i="104"/>
  <c r="V853" i="104"/>
  <c r="W853" i="104"/>
  <c r="X853" i="104"/>
  <c r="Y853" i="104"/>
  <c r="Z853" i="104"/>
  <c r="AA853" i="104"/>
  <c r="AB853" i="104"/>
  <c r="AC853" i="104"/>
  <c r="AD853" i="104"/>
  <c r="AE853" i="104"/>
  <c r="AF853" i="104"/>
  <c r="O854" i="104"/>
  <c r="P854" i="104"/>
  <c r="Q854" i="104"/>
  <c r="R854" i="104"/>
  <c r="S854" i="104"/>
  <c r="T854" i="104"/>
  <c r="U854" i="104"/>
  <c r="V854" i="104"/>
  <c r="W854" i="104"/>
  <c r="X854" i="104"/>
  <c r="Y854" i="104"/>
  <c r="Z854" i="104"/>
  <c r="AA854" i="104"/>
  <c r="AB854" i="104"/>
  <c r="AC854" i="104"/>
  <c r="AD854" i="104"/>
  <c r="AE854" i="104"/>
  <c r="AF854" i="104"/>
  <c r="O855" i="104"/>
  <c r="P855" i="104"/>
  <c r="Q855" i="104"/>
  <c r="R855" i="104"/>
  <c r="S855" i="104"/>
  <c r="T855" i="104"/>
  <c r="U855" i="104"/>
  <c r="V855" i="104"/>
  <c r="W855" i="104"/>
  <c r="X855" i="104"/>
  <c r="Y855" i="104"/>
  <c r="Z855" i="104"/>
  <c r="AA855" i="104"/>
  <c r="AB855" i="104"/>
  <c r="AC855" i="104"/>
  <c r="AD855" i="104"/>
  <c r="AE855" i="104"/>
  <c r="AF855" i="104"/>
  <c r="O856" i="104"/>
  <c r="P856" i="104"/>
  <c r="Q856" i="104"/>
  <c r="R856" i="104"/>
  <c r="S856" i="104"/>
  <c r="T856" i="104"/>
  <c r="U856" i="104"/>
  <c r="V856" i="104"/>
  <c r="W856" i="104"/>
  <c r="X856" i="104"/>
  <c r="Y856" i="104"/>
  <c r="Z856" i="104"/>
  <c r="AA856" i="104"/>
  <c r="AB856" i="104"/>
  <c r="AC856" i="104"/>
  <c r="AD856" i="104"/>
  <c r="AE856" i="104"/>
  <c r="AF856" i="104"/>
  <c r="O857" i="104"/>
  <c r="P857" i="104"/>
  <c r="Q857" i="104"/>
  <c r="R857" i="104"/>
  <c r="S857" i="104"/>
  <c r="T857" i="104"/>
  <c r="U857" i="104"/>
  <c r="V857" i="104"/>
  <c r="W857" i="104"/>
  <c r="X857" i="104"/>
  <c r="Y857" i="104"/>
  <c r="Z857" i="104"/>
  <c r="AA857" i="104"/>
  <c r="AB857" i="104"/>
  <c r="AC857" i="104"/>
  <c r="AD857" i="104"/>
  <c r="AE857" i="104"/>
  <c r="AF857" i="104"/>
  <c r="O858" i="104"/>
  <c r="P858" i="104"/>
  <c r="Q858" i="104"/>
  <c r="R858" i="104"/>
  <c r="S858" i="104"/>
  <c r="T858" i="104"/>
  <c r="U858" i="104"/>
  <c r="V858" i="104"/>
  <c r="W858" i="104"/>
  <c r="X858" i="104"/>
  <c r="Y858" i="104"/>
  <c r="Z858" i="104"/>
  <c r="AA858" i="104"/>
  <c r="AB858" i="104"/>
  <c r="AC858" i="104"/>
  <c r="AD858" i="104"/>
  <c r="AE858" i="104"/>
  <c r="AF858" i="104"/>
  <c r="O859" i="104"/>
  <c r="P859" i="104"/>
  <c r="Q859" i="104"/>
  <c r="R859" i="104"/>
  <c r="S859" i="104"/>
  <c r="T859" i="104"/>
  <c r="U859" i="104"/>
  <c r="V859" i="104"/>
  <c r="W859" i="104"/>
  <c r="X859" i="104"/>
  <c r="Y859" i="104"/>
  <c r="Z859" i="104"/>
  <c r="AA859" i="104"/>
  <c r="AB859" i="104"/>
  <c r="AC859" i="104"/>
  <c r="AD859" i="104"/>
  <c r="AE859" i="104"/>
  <c r="AF859" i="104"/>
  <c r="O860" i="104"/>
  <c r="P860" i="104"/>
  <c r="Q860" i="104"/>
  <c r="R860" i="104"/>
  <c r="S860" i="104"/>
  <c r="T860" i="104"/>
  <c r="U860" i="104"/>
  <c r="V860" i="104"/>
  <c r="W860" i="104"/>
  <c r="X860" i="104"/>
  <c r="Y860" i="104"/>
  <c r="Z860" i="104"/>
  <c r="AA860" i="104"/>
  <c r="AB860" i="104"/>
  <c r="AC860" i="104"/>
  <c r="AD860" i="104"/>
  <c r="AE860" i="104"/>
  <c r="AF860" i="104"/>
  <c r="O861" i="104"/>
  <c r="P861" i="104"/>
  <c r="Q861" i="104"/>
  <c r="R861" i="104"/>
  <c r="S861" i="104"/>
  <c r="T861" i="104"/>
  <c r="U861" i="104"/>
  <c r="V861" i="104"/>
  <c r="W861" i="104"/>
  <c r="X861" i="104"/>
  <c r="Y861" i="104"/>
  <c r="Z861" i="104"/>
  <c r="AA861" i="104"/>
  <c r="AB861" i="104"/>
  <c r="AC861" i="104"/>
  <c r="AD861" i="104"/>
  <c r="AE861" i="104"/>
  <c r="AF861" i="104"/>
  <c r="O862" i="104"/>
  <c r="P862" i="104"/>
  <c r="Q862" i="104"/>
  <c r="R862" i="104"/>
  <c r="S862" i="104"/>
  <c r="T862" i="104"/>
  <c r="U862" i="104"/>
  <c r="V862" i="104"/>
  <c r="W862" i="104"/>
  <c r="X862" i="104"/>
  <c r="Y862" i="104"/>
  <c r="Z862" i="104"/>
  <c r="AA862" i="104"/>
  <c r="AB862" i="104"/>
  <c r="AC862" i="104"/>
  <c r="AD862" i="104"/>
  <c r="AE862" i="104"/>
  <c r="AF862" i="104"/>
  <c r="O863" i="104"/>
  <c r="P863" i="104"/>
  <c r="Q863" i="104"/>
  <c r="R863" i="104"/>
  <c r="S863" i="104"/>
  <c r="T863" i="104"/>
  <c r="U863" i="104"/>
  <c r="V863" i="104"/>
  <c r="W863" i="104"/>
  <c r="X863" i="104"/>
  <c r="Y863" i="104"/>
  <c r="Z863" i="104"/>
  <c r="AA863" i="104"/>
  <c r="AB863" i="104"/>
  <c r="AC863" i="104"/>
  <c r="AD863" i="104"/>
  <c r="AE863" i="104"/>
  <c r="AF863" i="104"/>
  <c r="O864" i="104"/>
  <c r="P864" i="104"/>
  <c r="Q864" i="104"/>
  <c r="R864" i="104"/>
  <c r="S864" i="104"/>
  <c r="T864" i="104"/>
  <c r="U864" i="104"/>
  <c r="V864" i="104"/>
  <c r="W864" i="104"/>
  <c r="X864" i="104"/>
  <c r="Y864" i="104"/>
  <c r="Z864" i="104"/>
  <c r="AA864" i="104"/>
  <c r="AB864" i="104"/>
  <c r="AC864" i="104"/>
  <c r="AD864" i="104"/>
  <c r="AE864" i="104"/>
  <c r="AF864" i="104"/>
  <c r="O865" i="104"/>
  <c r="P865" i="104"/>
  <c r="Q865" i="104"/>
  <c r="R865" i="104"/>
  <c r="S865" i="104"/>
  <c r="T865" i="104"/>
  <c r="U865" i="104"/>
  <c r="V865" i="104"/>
  <c r="W865" i="104"/>
  <c r="X865" i="104"/>
  <c r="Y865" i="104"/>
  <c r="Z865" i="104"/>
  <c r="AA865" i="104"/>
  <c r="AB865" i="104"/>
  <c r="AC865" i="104"/>
  <c r="AD865" i="104"/>
  <c r="AE865" i="104"/>
  <c r="AF865" i="104"/>
  <c r="O866" i="104"/>
  <c r="P866" i="104"/>
  <c r="Q866" i="104"/>
  <c r="R866" i="104"/>
  <c r="S866" i="104"/>
  <c r="T866" i="104"/>
  <c r="U866" i="104"/>
  <c r="V866" i="104"/>
  <c r="W866" i="104"/>
  <c r="X866" i="104"/>
  <c r="Y866" i="104"/>
  <c r="Z866" i="104"/>
  <c r="AA866" i="104"/>
  <c r="AB866" i="104"/>
  <c r="AC866" i="104"/>
  <c r="AD866" i="104"/>
  <c r="AE866" i="104"/>
  <c r="AF866" i="104"/>
  <c r="O867" i="104"/>
  <c r="P867" i="104"/>
  <c r="Q867" i="104"/>
  <c r="R867" i="104"/>
  <c r="S867" i="104"/>
  <c r="T867" i="104"/>
  <c r="U867" i="104"/>
  <c r="V867" i="104"/>
  <c r="W867" i="104"/>
  <c r="X867" i="104"/>
  <c r="Y867" i="104"/>
  <c r="Z867" i="104"/>
  <c r="AA867" i="104"/>
  <c r="AB867" i="104"/>
  <c r="AC867" i="104"/>
  <c r="AD867" i="104"/>
  <c r="AE867" i="104"/>
  <c r="AF867" i="104"/>
  <c r="O868" i="104"/>
  <c r="P868" i="104"/>
  <c r="Q868" i="104"/>
  <c r="R868" i="104"/>
  <c r="S868" i="104"/>
  <c r="T868" i="104"/>
  <c r="U868" i="104"/>
  <c r="V868" i="104"/>
  <c r="W868" i="104"/>
  <c r="X868" i="104"/>
  <c r="Y868" i="104"/>
  <c r="Z868" i="104"/>
  <c r="AA868" i="104"/>
  <c r="AB868" i="104"/>
  <c r="AC868" i="104"/>
  <c r="AD868" i="104"/>
  <c r="AE868" i="104"/>
  <c r="AF868" i="104"/>
  <c r="O869" i="104"/>
  <c r="P869" i="104"/>
  <c r="Q869" i="104"/>
  <c r="R869" i="104"/>
  <c r="S869" i="104"/>
  <c r="T869" i="104"/>
  <c r="U869" i="104"/>
  <c r="V869" i="104"/>
  <c r="W869" i="104"/>
  <c r="X869" i="104"/>
  <c r="Y869" i="104"/>
  <c r="Z869" i="104"/>
  <c r="AA869" i="104"/>
  <c r="AB869" i="104"/>
  <c r="AC869" i="104"/>
  <c r="AD869" i="104"/>
  <c r="AE869" i="104"/>
  <c r="AF869" i="104"/>
  <c r="O870" i="104"/>
  <c r="P870" i="104"/>
  <c r="Q870" i="104"/>
  <c r="R870" i="104"/>
  <c r="S870" i="104"/>
  <c r="T870" i="104"/>
  <c r="U870" i="104"/>
  <c r="V870" i="104"/>
  <c r="W870" i="104"/>
  <c r="X870" i="104"/>
  <c r="Y870" i="104"/>
  <c r="Z870" i="104"/>
  <c r="AA870" i="104"/>
  <c r="AB870" i="104"/>
  <c r="AC870" i="104"/>
  <c r="AD870" i="104"/>
  <c r="AE870" i="104"/>
  <c r="AF870" i="104"/>
  <c r="O871" i="104"/>
  <c r="P871" i="104"/>
  <c r="Q871" i="104"/>
  <c r="R871" i="104"/>
  <c r="S871" i="104"/>
  <c r="T871" i="104"/>
  <c r="U871" i="104"/>
  <c r="V871" i="104"/>
  <c r="W871" i="104"/>
  <c r="X871" i="104"/>
  <c r="Y871" i="104"/>
  <c r="Z871" i="104"/>
  <c r="AA871" i="104"/>
  <c r="AB871" i="104"/>
  <c r="AC871" i="104"/>
  <c r="AD871" i="104"/>
  <c r="AE871" i="104"/>
  <c r="AF871" i="104"/>
  <c r="O872" i="104"/>
  <c r="P872" i="104"/>
  <c r="Q872" i="104"/>
  <c r="R872" i="104"/>
  <c r="S872" i="104"/>
  <c r="T872" i="104"/>
  <c r="U872" i="104"/>
  <c r="V872" i="104"/>
  <c r="W872" i="104"/>
  <c r="X872" i="104"/>
  <c r="Y872" i="104"/>
  <c r="Z872" i="104"/>
  <c r="AA872" i="104"/>
  <c r="AB872" i="104"/>
  <c r="AC872" i="104"/>
  <c r="AD872" i="104"/>
  <c r="AE872" i="104"/>
  <c r="AF872" i="104"/>
  <c r="O873" i="104"/>
  <c r="P873" i="104"/>
  <c r="Q873" i="104"/>
  <c r="R873" i="104"/>
  <c r="S873" i="104"/>
  <c r="T873" i="104"/>
  <c r="U873" i="104"/>
  <c r="V873" i="104"/>
  <c r="W873" i="104"/>
  <c r="X873" i="104"/>
  <c r="Y873" i="104"/>
  <c r="Z873" i="104"/>
  <c r="AA873" i="104"/>
  <c r="AB873" i="104"/>
  <c r="AC873" i="104"/>
  <c r="AD873" i="104"/>
  <c r="AE873" i="104"/>
  <c r="AF873" i="104"/>
  <c r="O874" i="104"/>
  <c r="P874" i="104"/>
  <c r="Q874" i="104"/>
  <c r="R874" i="104"/>
  <c r="S874" i="104"/>
  <c r="T874" i="104"/>
  <c r="U874" i="104"/>
  <c r="V874" i="104"/>
  <c r="W874" i="104"/>
  <c r="X874" i="104"/>
  <c r="Y874" i="104"/>
  <c r="Z874" i="104"/>
  <c r="AA874" i="104"/>
  <c r="AB874" i="104"/>
  <c r="AC874" i="104"/>
  <c r="AD874" i="104"/>
  <c r="AE874" i="104"/>
  <c r="AF874" i="104"/>
  <c r="O875" i="104"/>
  <c r="P875" i="104"/>
  <c r="Q875" i="104"/>
  <c r="R875" i="104"/>
  <c r="S875" i="104"/>
  <c r="T875" i="104"/>
  <c r="U875" i="104"/>
  <c r="V875" i="104"/>
  <c r="W875" i="104"/>
  <c r="X875" i="104"/>
  <c r="Y875" i="104"/>
  <c r="Z875" i="104"/>
  <c r="AA875" i="104"/>
  <c r="AB875" i="104"/>
  <c r="AC875" i="104"/>
  <c r="AD875" i="104"/>
  <c r="AE875" i="104"/>
  <c r="AF875" i="104"/>
  <c r="O876" i="104"/>
  <c r="P876" i="104"/>
  <c r="Q876" i="104"/>
  <c r="R876" i="104"/>
  <c r="S876" i="104"/>
  <c r="T876" i="104"/>
  <c r="U876" i="104"/>
  <c r="V876" i="104"/>
  <c r="W876" i="104"/>
  <c r="X876" i="104"/>
  <c r="Y876" i="104"/>
  <c r="Z876" i="104"/>
  <c r="AA876" i="104"/>
  <c r="AB876" i="104"/>
  <c r="AC876" i="104"/>
  <c r="AD876" i="104"/>
  <c r="AE876" i="104"/>
  <c r="AF876" i="104"/>
  <c r="O877" i="104"/>
  <c r="P877" i="104"/>
  <c r="Q877" i="104"/>
  <c r="R877" i="104"/>
  <c r="S877" i="104"/>
  <c r="T877" i="104"/>
  <c r="U877" i="104"/>
  <c r="V877" i="104"/>
  <c r="W877" i="104"/>
  <c r="X877" i="104"/>
  <c r="Y877" i="104"/>
  <c r="Z877" i="104"/>
  <c r="AA877" i="104"/>
  <c r="AB877" i="104"/>
  <c r="AC877" i="104"/>
  <c r="AD877" i="104"/>
  <c r="AE877" i="104"/>
  <c r="AF877" i="104"/>
  <c r="O878" i="104"/>
  <c r="P878" i="104"/>
  <c r="Q878" i="104"/>
  <c r="R878" i="104"/>
  <c r="S878" i="104"/>
  <c r="T878" i="104"/>
  <c r="U878" i="104"/>
  <c r="V878" i="104"/>
  <c r="W878" i="104"/>
  <c r="X878" i="104"/>
  <c r="Y878" i="104"/>
  <c r="Z878" i="104"/>
  <c r="AA878" i="104"/>
  <c r="AB878" i="104"/>
  <c r="AC878" i="104"/>
  <c r="AD878" i="104"/>
  <c r="AE878" i="104"/>
  <c r="AF878" i="104"/>
  <c r="O879" i="104"/>
  <c r="P879" i="104"/>
  <c r="Q879" i="104"/>
  <c r="R879" i="104"/>
  <c r="S879" i="104"/>
  <c r="T879" i="104"/>
  <c r="U879" i="104"/>
  <c r="V879" i="104"/>
  <c r="W879" i="104"/>
  <c r="X879" i="104"/>
  <c r="Y879" i="104"/>
  <c r="Z879" i="104"/>
  <c r="AA879" i="104"/>
  <c r="AB879" i="104"/>
  <c r="AC879" i="104"/>
  <c r="AD879" i="104"/>
  <c r="AE879" i="104"/>
  <c r="AF879" i="104"/>
  <c r="O880" i="104"/>
  <c r="P880" i="104"/>
  <c r="Q880" i="104"/>
  <c r="R880" i="104"/>
  <c r="S880" i="104"/>
  <c r="T880" i="104"/>
  <c r="U880" i="104"/>
  <c r="V880" i="104"/>
  <c r="W880" i="104"/>
  <c r="X880" i="104"/>
  <c r="Y880" i="104"/>
  <c r="Z880" i="104"/>
  <c r="AA880" i="104"/>
  <c r="AB880" i="104"/>
  <c r="AC880" i="104"/>
  <c r="AD880" i="104"/>
  <c r="AE880" i="104"/>
  <c r="AF880" i="104"/>
  <c r="O881" i="104"/>
  <c r="P881" i="104"/>
  <c r="Q881" i="104"/>
  <c r="R881" i="104"/>
  <c r="S881" i="104"/>
  <c r="T881" i="104"/>
  <c r="U881" i="104"/>
  <c r="V881" i="104"/>
  <c r="W881" i="104"/>
  <c r="X881" i="104"/>
  <c r="Y881" i="104"/>
  <c r="Z881" i="104"/>
  <c r="AA881" i="104"/>
  <c r="AB881" i="104"/>
  <c r="AC881" i="104"/>
  <c r="AD881" i="104"/>
  <c r="AE881" i="104"/>
  <c r="AF881" i="104"/>
  <c r="O882" i="104"/>
  <c r="P882" i="104"/>
  <c r="Q882" i="104"/>
  <c r="R882" i="104"/>
  <c r="S882" i="104"/>
  <c r="T882" i="104"/>
  <c r="U882" i="104"/>
  <c r="V882" i="104"/>
  <c r="W882" i="104"/>
  <c r="X882" i="104"/>
  <c r="Y882" i="104"/>
  <c r="Z882" i="104"/>
  <c r="AA882" i="104"/>
  <c r="AB882" i="104"/>
  <c r="AC882" i="104"/>
  <c r="AD882" i="104"/>
  <c r="AE882" i="104"/>
  <c r="AF882" i="104"/>
  <c r="O883" i="104"/>
  <c r="P883" i="104"/>
  <c r="Q883" i="104"/>
  <c r="R883" i="104"/>
  <c r="S883" i="104"/>
  <c r="T883" i="104"/>
  <c r="U883" i="104"/>
  <c r="V883" i="104"/>
  <c r="W883" i="104"/>
  <c r="X883" i="104"/>
  <c r="Y883" i="104"/>
  <c r="Z883" i="104"/>
  <c r="AA883" i="104"/>
  <c r="AB883" i="104"/>
  <c r="AC883" i="104"/>
  <c r="AD883" i="104"/>
  <c r="AE883" i="104"/>
  <c r="AF883" i="104"/>
  <c r="O884" i="104"/>
  <c r="P884" i="104"/>
  <c r="Q884" i="104"/>
  <c r="R884" i="104"/>
  <c r="S884" i="104"/>
  <c r="T884" i="104"/>
  <c r="U884" i="104"/>
  <c r="V884" i="104"/>
  <c r="W884" i="104"/>
  <c r="X884" i="104"/>
  <c r="Y884" i="104"/>
  <c r="Z884" i="104"/>
  <c r="AA884" i="104"/>
  <c r="AB884" i="104"/>
  <c r="AC884" i="104"/>
  <c r="AD884" i="104"/>
  <c r="AE884" i="104"/>
  <c r="AF884" i="104"/>
  <c r="O885" i="104"/>
  <c r="P885" i="104"/>
  <c r="Q885" i="104"/>
  <c r="R885" i="104"/>
  <c r="S885" i="104"/>
  <c r="T885" i="104"/>
  <c r="U885" i="104"/>
  <c r="V885" i="104"/>
  <c r="W885" i="104"/>
  <c r="X885" i="104"/>
  <c r="Y885" i="104"/>
  <c r="Z885" i="104"/>
  <c r="AA885" i="104"/>
  <c r="AB885" i="104"/>
  <c r="AC885" i="104"/>
  <c r="AD885" i="104"/>
  <c r="AE885" i="104"/>
  <c r="AF885" i="104"/>
  <c r="O886" i="104"/>
  <c r="P886" i="104"/>
  <c r="Q886" i="104"/>
  <c r="R886" i="104"/>
  <c r="S886" i="104"/>
  <c r="T886" i="104"/>
  <c r="U886" i="104"/>
  <c r="V886" i="104"/>
  <c r="W886" i="104"/>
  <c r="X886" i="104"/>
  <c r="Y886" i="104"/>
  <c r="Z886" i="104"/>
  <c r="AA886" i="104"/>
  <c r="AB886" i="104"/>
  <c r="AC886" i="104"/>
  <c r="AD886" i="104"/>
  <c r="AE886" i="104"/>
  <c r="AF886" i="104"/>
  <c r="O887" i="104"/>
  <c r="P887" i="104"/>
  <c r="Q887" i="104"/>
  <c r="R887" i="104"/>
  <c r="S887" i="104"/>
  <c r="T887" i="104"/>
  <c r="U887" i="104"/>
  <c r="V887" i="104"/>
  <c r="W887" i="104"/>
  <c r="X887" i="104"/>
  <c r="Y887" i="104"/>
  <c r="Z887" i="104"/>
  <c r="AA887" i="104"/>
  <c r="AB887" i="104"/>
  <c r="AC887" i="104"/>
  <c r="AD887" i="104"/>
  <c r="AE887" i="104"/>
  <c r="AF887" i="104"/>
  <c r="O888" i="104"/>
  <c r="P888" i="104"/>
  <c r="Q888" i="104"/>
  <c r="R888" i="104"/>
  <c r="S888" i="104"/>
  <c r="T888" i="104"/>
  <c r="U888" i="104"/>
  <c r="V888" i="104"/>
  <c r="W888" i="104"/>
  <c r="X888" i="104"/>
  <c r="Y888" i="104"/>
  <c r="Z888" i="104"/>
  <c r="AA888" i="104"/>
  <c r="AB888" i="104"/>
  <c r="AC888" i="104"/>
  <c r="AD888" i="104"/>
  <c r="AE888" i="104"/>
  <c r="AF888" i="104"/>
  <c r="O889" i="104"/>
  <c r="P889" i="104"/>
  <c r="Q889" i="104"/>
  <c r="R889" i="104"/>
  <c r="S889" i="104"/>
  <c r="T889" i="104"/>
  <c r="U889" i="104"/>
  <c r="V889" i="104"/>
  <c r="W889" i="104"/>
  <c r="X889" i="104"/>
  <c r="Y889" i="104"/>
  <c r="Z889" i="104"/>
  <c r="AA889" i="104"/>
  <c r="AB889" i="104"/>
  <c r="AC889" i="104"/>
  <c r="AD889" i="104"/>
  <c r="AE889" i="104"/>
  <c r="AF889" i="104"/>
  <c r="O890" i="104"/>
  <c r="P890" i="104"/>
  <c r="Q890" i="104"/>
  <c r="R890" i="104"/>
  <c r="S890" i="104"/>
  <c r="T890" i="104"/>
  <c r="U890" i="104"/>
  <c r="V890" i="104"/>
  <c r="W890" i="104"/>
  <c r="X890" i="104"/>
  <c r="Y890" i="104"/>
  <c r="Z890" i="104"/>
  <c r="AA890" i="104"/>
  <c r="AB890" i="104"/>
  <c r="AC890" i="104"/>
  <c r="AD890" i="104"/>
  <c r="AE890" i="104"/>
  <c r="AF890" i="104"/>
  <c r="O891" i="104"/>
  <c r="P891" i="104"/>
  <c r="Q891" i="104"/>
  <c r="R891" i="104"/>
  <c r="S891" i="104"/>
  <c r="T891" i="104"/>
  <c r="U891" i="104"/>
  <c r="V891" i="104"/>
  <c r="W891" i="104"/>
  <c r="X891" i="104"/>
  <c r="Y891" i="104"/>
  <c r="Z891" i="104"/>
  <c r="AA891" i="104"/>
  <c r="AB891" i="104"/>
  <c r="AC891" i="104"/>
  <c r="AD891" i="104"/>
  <c r="AE891" i="104"/>
  <c r="AF891" i="104"/>
  <c r="O892" i="104"/>
  <c r="P892" i="104"/>
  <c r="Q892" i="104"/>
  <c r="R892" i="104"/>
  <c r="S892" i="104"/>
  <c r="T892" i="104"/>
  <c r="U892" i="104"/>
  <c r="V892" i="104"/>
  <c r="W892" i="104"/>
  <c r="X892" i="104"/>
  <c r="Y892" i="104"/>
  <c r="Z892" i="104"/>
  <c r="AA892" i="104"/>
  <c r="AB892" i="104"/>
  <c r="AC892" i="104"/>
  <c r="AD892" i="104"/>
  <c r="AE892" i="104"/>
  <c r="AF892" i="104"/>
  <c r="O893" i="104"/>
  <c r="P893" i="104"/>
  <c r="Q893" i="104"/>
  <c r="R893" i="104"/>
  <c r="S893" i="104"/>
  <c r="T893" i="104"/>
  <c r="U893" i="104"/>
  <c r="V893" i="104"/>
  <c r="W893" i="104"/>
  <c r="X893" i="104"/>
  <c r="Y893" i="104"/>
  <c r="Z893" i="104"/>
  <c r="AA893" i="104"/>
  <c r="AB893" i="104"/>
  <c r="AC893" i="104"/>
  <c r="AD893" i="104"/>
  <c r="AE893" i="104"/>
  <c r="AF893" i="104"/>
  <c r="O894" i="104"/>
  <c r="P894" i="104"/>
  <c r="Q894" i="104"/>
  <c r="R894" i="104"/>
  <c r="S894" i="104"/>
  <c r="T894" i="104"/>
  <c r="U894" i="104"/>
  <c r="V894" i="104"/>
  <c r="W894" i="104"/>
  <c r="X894" i="104"/>
  <c r="Y894" i="104"/>
  <c r="Z894" i="104"/>
  <c r="AA894" i="104"/>
  <c r="AB894" i="104"/>
  <c r="AC894" i="104"/>
  <c r="AD894" i="104"/>
  <c r="AE894" i="104"/>
  <c r="AF894" i="104"/>
  <c r="O895" i="104"/>
  <c r="P895" i="104"/>
  <c r="Q895" i="104"/>
  <c r="R895" i="104"/>
  <c r="S895" i="104"/>
  <c r="T895" i="104"/>
  <c r="U895" i="104"/>
  <c r="V895" i="104"/>
  <c r="W895" i="104"/>
  <c r="X895" i="104"/>
  <c r="Y895" i="104"/>
  <c r="Z895" i="104"/>
  <c r="AA895" i="104"/>
  <c r="AB895" i="104"/>
  <c r="AC895" i="104"/>
  <c r="AD895" i="104"/>
  <c r="AE895" i="104"/>
  <c r="AF895" i="104"/>
  <c r="O896" i="104"/>
  <c r="P896" i="104"/>
  <c r="Q896" i="104"/>
  <c r="R896" i="104"/>
  <c r="S896" i="104"/>
  <c r="T896" i="104"/>
  <c r="U896" i="104"/>
  <c r="V896" i="104"/>
  <c r="W896" i="104"/>
  <c r="X896" i="104"/>
  <c r="Y896" i="104"/>
  <c r="Z896" i="104"/>
  <c r="AA896" i="104"/>
  <c r="AB896" i="104"/>
  <c r="AC896" i="104"/>
  <c r="AD896" i="104"/>
  <c r="AE896" i="104"/>
  <c r="AF896" i="104"/>
  <c r="O897" i="104"/>
  <c r="P897" i="104"/>
  <c r="Q897" i="104"/>
  <c r="R897" i="104"/>
  <c r="S897" i="104"/>
  <c r="T897" i="104"/>
  <c r="U897" i="104"/>
  <c r="V897" i="104"/>
  <c r="W897" i="104"/>
  <c r="X897" i="104"/>
  <c r="Y897" i="104"/>
  <c r="Z897" i="104"/>
  <c r="AA897" i="104"/>
  <c r="AB897" i="104"/>
  <c r="AC897" i="104"/>
  <c r="AD897" i="104"/>
  <c r="AE897" i="104"/>
  <c r="AF897" i="104"/>
  <c r="O898" i="104"/>
  <c r="P898" i="104"/>
  <c r="Q898" i="104"/>
  <c r="R898" i="104"/>
  <c r="S898" i="104"/>
  <c r="T898" i="104"/>
  <c r="U898" i="104"/>
  <c r="V898" i="104"/>
  <c r="W898" i="104"/>
  <c r="X898" i="104"/>
  <c r="Y898" i="104"/>
  <c r="Z898" i="104"/>
  <c r="AA898" i="104"/>
  <c r="AB898" i="104"/>
  <c r="AC898" i="104"/>
  <c r="AD898" i="104"/>
  <c r="AE898" i="104"/>
  <c r="AF898" i="104"/>
  <c r="O899" i="104"/>
  <c r="P899" i="104"/>
  <c r="Q899" i="104"/>
  <c r="R899" i="104"/>
  <c r="S899" i="104"/>
  <c r="T899" i="104"/>
  <c r="U899" i="104"/>
  <c r="V899" i="104"/>
  <c r="W899" i="104"/>
  <c r="X899" i="104"/>
  <c r="Y899" i="104"/>
  <c r="Z899" i="104"/>
  <c r="AA899" i="104"/>
  <c r="AB899" i="104"/>
  <c r="AC899" i="104"/>
  <c r="AD899" i="104"/>
  <c r="AE899" i="104"/>
  <c r="AF899" i="104"/>
  <c r="O900" i="104"/>
  <c r="P900" i="104"/>
  <c r="Q900" i="104"/>
  <c r="R900" i="104"/>
  <c r="S900" i="104"/>
  <c r="T900" i="104"/>
  <c r="U900" i="104"/>
  <c r="V900" i="104"/>
  <c r="W900" i="104"/>
  <c r="X900" i="104"/>
  <c r="Y900" i="104"/>
  <c r="Z900" i="104"/>
  <c r="AA900" i="104"/>
  <c r="AB900" i="104"/>
  <c r="AC900" i="104"/>
  <c r="AD900" i="104"/>
  <c r="AE900" i="104"/>
  <c r="AF900" i="104"/>
  <c r="O901" i="104"/>
  <c r="P901" i="104"/>
  <c r="Q901" i="104"/>
  <c r="R901" i="104"/>
  <c r="S901" i="104"/>
  <c r="T901" i="104"/>
  <c r="U901" i="104"/>
  <c r="V901" i="104"/>
  <c r="W901" i="104"/>
  <c r="X901" i="104"/>
  <c r="Y901" i="104"/>
  <c r="Z901" i="104"/>
  <c r="AA901" i="104"/>
  <c r="AB901" i="104"/>
  <c r="AC901" i="104"/>
  <c r="AD901" i="104"/>
  <c r="AE901" i="104"/>
  <c r="AF901" i="104"/>
  <c r="O902" i="104"/>
  <c r="P902" i="104"/>
  <c r="Q902" i="104"/>
  <c r="R902" i="104"/>
  <c r="S902" i="104"/>
  <c r="T902" i="104"/>
  <c r="U902" i="104"/>
  <c r="V902" i="104"/>
  <c r="W902" i="104"/>
  <c r="X902" i="104"/>
  <c r="Y902" i="104"/>
  <c r="Z902" i="104"/>
  <c r="AA902" i="104"/>
  <c r="AB902" i="104"/>
  <c r="AC902" i="104"/>
  <c r="AD902" i="104"/>
  <c r="AE902" i="104"/>
  <c r="AF902" i="104"/>
  <c r="O903" i="104"/>
  <c r="P903" i="104"/>
  <c r="Q903" i="104"/>
  <c r="R903" i="104"/>
  <c r="S903" i="104"/>
  <c r="T903" i="104"/>
  <c r="U903" i="104"/>
  <c r="V903" i="104"/>
  <c r="W903" i="104"/>
  <c r="X903" i="104"/>
  <c r="Y903" i="104"/>
  <c r="Z903" i="104"/>
  <c r="AA903" i="104"/>
  <c r="AB903" i="104"/>
  <c r="AC903" i="104"/>
  <c r="AD903" i="104"/>
  <c r="AE903" i="104"/>
  <c r="AF903" i="104"/>
  <c r="O904" i="104"/>
  <c r="P904" i="104"/>
  <c r="Q904" i="104"/>
  <c r="R904" i="104"/>
  <c r="S904" i="104"/>
  <c r="T904" i="104"/>
  <c r="U904" i="104"/>
  <c r="V904" i="104"/>
  <c r="W904" i="104"/>
  <c r="X904" i="104"/>
  <c r="Y904" i="104"/>
  <c r="Z904" i="104"/>
  <c r="AA904" i="104"/>
  <c r="AB904" i="104"/>
  <c r="AC904" i="104"/>
  <c r="AD904" i="104"/>
  <c r="AE904" i="104"/>
  <c r="AF904" i="104"/>
  <c r="O905" i="104"/>
  <c r="P905" i="104"/>
  <c r="Q905" i="104"/>
  <c r="R905" i="104"/>
  <c r="S905" i="104"/>
  <c r="T905" i="104"/>
  <c r="U905" i="104"/>
  <c r="V905" i="104"/>
  <c r="W905" i="104"/>
  <c r="X905" i="104"/>
  <c r="Y905" i="104"/>
  <c r="Z905" i="104"/>
  <c r="AA905" i="104"/>
  <c r="AB905" i="104"/>
  <c r="AC905" i="104"/>
  <c r="AD905" i="104"/>
  <c r="AE905" i="104"/>
  <c r="AF905" i="104"/>
  <c r="O906" i="104"/>
  <c r="P906" i="104"/>
  <c r="Q906" i="104"/>
  <c r="R906" i="104"/>
  <c r="S906" i="104"/>
  <c r="T906" i="104"/>
  <c r="U906" i="104"/>
  <c r="V906" i="104"/>
  <c r="W906" i="104"/>
  <c r="X906" i="104"/>
  <c r="Y906" i="104"/>
  <c r="Z906" i="104"/>
  <c r="AA906" i="104"/>
  <c r="AB906" i="104"/>
  <c r="AC906" i="104"/>
  <c r="AD906" i="104"/>
  <c r="AE906" i="104"/>
  <c r="AF906" i="104"/>
  <c r="O907" i="104"/>
  <c r="P907" i="104"/>
  <c r="Q907" i="104"/>
  <c r="R907" i="104"/>
  <c r="S907" i="104"/>
  <c r="T907" i="104"/>
  <c r="U907" i="104"/>
  <c r="V907" i="104"/>
  <c r="W907" i="104"/>
  <c r="X907" i="104"/>
  <c r="Y907" i="104"/>
  <c r="Z907" i="104"/>
  <c r="AA907" i="104"/>
  <c r="AB907" i="104"/>
  <c r="AC907" i="104"/>
  <c r="AD907" i="104"/>
  <c r="AE907" i="104"/>
  <c r="AF907" i="104"/>
  <c r="O908" i="104"/>
  <c r="P908" i="104"/>
  <c r="Q908" i="104"/>
  <c r="R908" i="104"/>
  <c r="S908" i="104"/>
  <c r="T908" i="104"/>
  <c r="U908" i="104"/>
  <c r="V908" i="104"/>
  <c r="W908" i="104"/>
  <c r="X908" i="104"/>
  <c r="Y908" i="104"/>
  <c r="Z908" i="104"/>
  <c r="AA908" i="104"/>
  <c r="AB908" i="104"/>
  <c r="AC908" i="104"/>
  <c r="AD908" i="104"/>
  <c r="AE908" i="104"/>
  <c r="AF908" i="104"/>
  <c r="O909" i="104"/>
  <c r="P909" i="104"/>
  <c r="Q909" i="104"/>
  <c r="R909" i="104"/>
  <c r="S909" i="104"/>
  <c r="T909" i="104"/>
  <c r="U909" i="104"/>
  <c r="V909" i="104"/>
  <c r="W909" i="104"/>
  <c r="X909" i="104"/>
  <c r="Y909" i="104"/>
  <c r="Z909" i="104"/>
  <c r="AA909" i="104"/>
  <c r="AB909" i="104"/>
  <c r="AC909" i="104"/>
  <c r="AD909" i="104"/>
  <c r="AE909" i="104"/>
  <c r="AF909" i="104"/>
  <c r="O910" i="104"/>
  <c r="P910" i="104"/>
  <c r="Q910" i="104"/>
  <c r="R910" i="104"/>
  <c r="S910" i="104"/>
  <c r="T910" i="104"/>
  <c r="U910" i="104"/>
  <c r="V910" i="104"/>
  <c r="W910" i="104"/>
  <c r="X910" i="104"/>
  <c r="Y910" i="104"/>
  <c r="Z910" i="104"/>
  <c r="AA910" i="104"/>
  <c r="AB910" i="104"/>
  <c r="AC910" i="104"/>
  <c r="AD910" i="104"/>
  <c r="AE910" i="104"/>
  <c r="AF910" i="104"/>
  <c r="O911" i="104"/>
  <c r="P911" i="104"/>
  <c r="Q911" i="104"/>
  <c r="R911" i="104"/>
  <c r="S911" i="104"/>
  <c r="T911" i="104"/>
  <c r="U911" i="104"/>
  <c r="V911" i="104"/>
  <c r="W911" i="104"/>
  <c r="X911" i="104"/>
  <c r="Y911" i="104"/>
  <c r="Z911" i="104"/>
  <c r="AA911" i="104"/>
  <c r="AB911" i="104"/>
  <c r="AC911" i="104"/>
  <c r="AD911" i="104"/>
  <c r="AE911" i="104"/>
  <c r="AF911" i="104"/>
  <c r="O912" i="104"/>
  <c r="P912" i="104"/>
  <c r="Q912" i="104"/>
  <c r="R912" i="104"/>
  <c r="S912" i="104"/>
  <c r="T912" i="104"/>
  <c r="U912" i="104"/>
  <c r="V912" i="104"/>
  <c r="W912" i="104"/>
  <c r="X912" i="104"/>
  <c r="Y912" i="104"/>
  <c r="Z912" i="104"/>
  <c r="AA912" i="104"/>
  <c r="AB912" i="104"/>
  <c r="AC912" i="104"/>
  <c r="AD912" i="104"/>
  <c r="AE912" i="104"/>
  <c r="AF912" i="104"/>
  <c r="O913" i="104"/>
  <c r="P913" i="104"/>
  <c r="Q913" i="104"/>
  <c r="R913" i="104"/>
  <c r="S913" i="104"/>
  <c r="T913" i="104"/>
  <c r="U913" i="104"/>
  <c r="V913" i="104"/>
  <c r="W913" i="104"/>
  <c r="X913" i="104"/>
  <c r="Y913" i="104"/>
  <c r="Z913" i="104"/>
  <c r="AA913" i="104"/>
  <c r="AB913" i="104"/>
  <c r="AC913" i="104"/>
  <c r="AD913" i="104"/>
  <c r="AE913" i="104"/>
  <c r="AF913" i="104"/>
  <c r="O914" i="104"/>
  <c r="P914" i="104"/>
  <c r="Q914" i="104"/>
  <c r="R914" i="104"/>
  <c r="S914" i="104"/>
  <c r="T914" i="104"/>
  <c r="U914" i="104"/>
  <c r="V914" i="104"/>
  <c r="W914" i="104"/>
  <c r="X914" i="104"/>
  <c r="Y914" i="104"/>
  <c r="Z914" i="104"/>
  <c r="AA914" i="104"/>
  <c r="AB914" i="104"/>
  <c r="AC914" i="104"/>
  <c r="AD914" i="104"/>
  <c r="AE914" i="104"/>
  <c r="AF914" i="104"/>
  <c r="O915" i="104"/>
  <c r="P915" i="104"/>
  <c r="Q915" i="104"/>
  <c r="R915" i="104"/>
  <c r="S915" i="104"/>
  <c r="T915" i="104"/>
  <c r="U915" i="104"/>
  <c r="V915" i="104"/>
  <c r="W915" i="104"/>
  <c r="X915" i="104"/>
  <c r="Y915" i="104"/>
  <c r="Z915" i="104"/>
  <c r="AA915" i="104"/>
  <c r="AB915" i="104"/>
  <c r="AC915" i="104"/>
  <c r="AD915" i="104"/>
  <c r="AE915" i="104"/>
  <c r="AF915" i="104"/>
  <c r="O916" i="104"/>
  <c r="P916" i="104"/>
  <c r="Q916" i="104"/>
  <c r="R916" i="104"/>
  <c r="S916" i="104"/>
  <c r="T916" i="104"/>
  <c r="U916" i="104"/>
  <c r="V916" i="104"/>
  <c r="W916" i="104"/>
  <c r="X916" i="104"/>
  <c r="Y916" i="104"/>
  <c r="Z916" i="104"/>
  <c r="AA916" i="104"/>
  <c r="AB916" i="104"/>
  <c r="AC916" i="104"/>
  <c r="AD916" i="104"/>
  <c r="AE916" i="104"/>
  <c r="AF916" i="104"/>
  <c r="O917" i="104"/>
  <c r="P917" i="104"/>
  <c r="Q917" i="104"/>
  <c r="R917" i="104"/>
  <c r="S917" i="104"/>
  <c r="T917" i="104"/>
  <c r="U917" i="104"/>
  <c r="V917" i="104"/>
  <c r="W917" i="104"/>
  <c r="X917" i="104"/>
  <c r="Y917" i="104"/>
  <c r="Z917" i="104"/>
  <c r="AA917" i="104"/>
  <c r="AB917" i="104"/>
  <c r="AC917" i="104"/>
  <c r="AD917" i="104"/>
  <c r="AE917" i="104"/>
  <c r="AF917" i="104"/>
  <c r="O918" i="104"/>
  <c r="P918" i="104"/>
  <c r="Q918" i="104"/>
  <c r="R918" i="104"/>
  <c r="S918" i="104"/>
  <c r="T918" i="104"/>
  <c r="U918" i="104"/>
  <c r="V918" i="104"/>
  <c r="W918" i="104"/>
  <c r="X918" i="104"/>
  <c r="Y918" i="104"/>
  <c r="Z918" i="104"/>
  <c r="AA918" i="104"/>
  <c r="AB918" i="104"/>
  <c r="AC918" i="104"/>
  <c r="AD918" i="104"/>
  <c r="AE918" i="104"/>
  <c r="AF918" i="104"/>
  <c r="O919" i="104"/>
  <c r="P919" i="104"/>
  <c r="Q919" i="104"/>
  <c r="R919" i="104"/>
  <c r="S919" i="104"/>
  <c r="T919" i="104"/>
  <c r="U919" i="104"/>
  <c r="V919" i="104"/>
  <c r="W919" i="104"/>
  <c r="X919" i="104"/>
  <c r="Y919" i="104"/>
  <c r="Z919" i="104"/>
  <c r="AA919" i="104"/>
  <c r="AB919" i="104"/>
  <c r="AC919" i="104"/>
  <c r="AD919" i="104"/>
  <c r="AE919" i="104"/>
  <c r="AF919" i="104"/>
  <c r="O920" i="104"/>
  <c r="P920" i="104"/>
  <c r="Q920" i="104"/>
  <c r="R920" i="104"/>
  <c r="S920" i="104"/>
  <c r="T920" i="104"/>
  <c r="U920" i="104"/>
  <c r="V920" i="104"/>
  <c r="W920" i="104"/>
  <c r="X920" i="104"/>
  <c r="Y920" i="104"/>
  <c r="Z920" i="104"/>
  <c r="AA920" i="104"/>
  <c r="AB920" i="104"/>
  <c r="AC920" i="104"/>
  <c r="AD920" i="104"/>
  <c r="AE920" i="104"/>
  <c r="AF920" i="104"/>
  <c r="O921" i="104"/>
  <c r="P921" i="104"/>
  <c r="Q921" i="104"/>
  <c r="R921" i="104"/>
  <c r="S921" i="104"/>
  <c r="T921" i="104"/>
  <c r="U921" i="104"/>
  <c r="V921" i="104"/>
  <c r="W921" i="104"/>
  <c r="X921" i="104"/>
  <c r="Y921" i="104"/>
  <c r="Z921" i="104"/>
  <c r="AA921" i="104"/>
  <c r="AB921" i="104"/>
  <c r="AC921" i="104"/>
  <c r="AD921" i="104"/>
  <c r="AE921" i="104"/>
  <c r="AF921" i="104"/>
  <c r="O922" i="104"/>
  <c r="P922" i="104"/>
  <c r="Q922" i="104"/>
  <c r="R922" i="104"/>
  <c r="S922" i="104"/>
  <c r="T922" i="104"/>
  <c r="U922" i="104"/>
  <c r="V922" i="104"/>
  <c r="W922" i="104"/>
  <c r="X922" i="104"/>
  <c r="Y922" i="104"/>
  <c r="Z922" i="104"/>
  <c r="AA922" i="104"/>
  <c r="AB922" i="104"/>
  <c r="AC922" i="104"/>
  <c r="AD922" i="104"/>
  <c r="AE922" i="104"/>
  <c r="AF922" i="104"/>
  <c r="O923" i="104"/>
  <c r="P923" i="104"/>
  <c r="Q923" i="104"/>
  <c r="R923" i="104"/>
  <c r="S923" i="104"/>
  <c r="T923" i="104"/>
  <c r="U923" i="104"/>
  <c r="V923" i="104"/>
  <c r="W923" i="104"/>
  <c r="X923" i="104"/>
  <c r="Y923" i="104"/>
  <c r="Z923" i="104"/>
  <c r="AA923" i="104"/>
  <c r="AB923" i="104"/>
  <c r="AC923" i="104"/>
  <c r="AD923" i="104"/>
  <c r="AE923" i="104"/>
  <c r="AF923" i="104"/>
  <c r="O924" i="104"/>
  <c r="P924" i="104"/>
  <c r="Q924" i="104"/>
  <c r="R924" i="104"/>
  <c r="S924" i="104"/>
  <c r="T924" i="104"/>
  <c r="U924" i="104"/>
  <c r="V924" i="104"/>
  <c r="W924" i="104"/>
  <c r="X924" i="104"/>
  <c r="Y924" i="104"/>
  <c r="Z924" i="104"/>
  <c r="AA924" i="104"/>
  <c r="AB924" i="104"/>
  <c r="AC924" i="104"/>
  <c r="AD924" i="104"/>
  <c r="AE924" i="104"/>
  <c r="AF924" i="104"/>
  <c r="O925" i="104"/>
  <c r="P925" i="104"/>
  <c r="Q925" i="104"/>
  <c r="R925" i="104"/>
  <c r="S925" i="104"/>
  <c r="T925" i="104"/>
  <c r="U925" i="104"/>
  <c r="V925" i="104"/>
  <c r="W925" i="104"/>
  <c r="X925" i="104"/>
  <c r="Y925" i="104"/>
  <c r="Z925" i="104"/>
  <c r="AA925" i="104"/>
  <c r="AB925" i="104"/>
  <c r="AC925" i="104"/>
  <c r="AD925" i="104"/>
  <c r="AE925" i="104"/>
  <c r="AF925" i="104"/>
  <c r="O926" i="104"/>
  <c r="P926" i="104"/>
  <c r="Q926" i="104"/>
  <c r="R926" i="104"/>
  <c r="S926" i="104"/>
  <c r="T926" i="104"/>
  <c r="U926" i="104"/>
  <c r="V926" i="104"/>
  <c r="W926" i="104"/>
  <c r="X926" i="104"/>
  <c r="Y926" i="104"/>
  <c r="Z926" i="104"/>
  <c r="AA926" i="104"/>
  <c r="AB926" i="104"/>
  <c r="AC926" i="104"/>
  <c r="AD926" i="104"/>
  <c r="AE926" i="104"/>
  <c r="AF926" i="104"/>
  <c r="O927" i="104"/>
  <c r="P927" i="104"/>
  <c r="Q927" i="104"/>
  <c r="R927" i="104"/>
  <c r="S927" i="104"/>
  <c r="T927" i="104"/>
  <c r="U927" i="104"/>
  <c r="V927" i="104"/>
  <c r="W927" i="104"/>
  <c r="X927" i="104"/>
  <c r="Y927" i="104"/>
  <c r="Z927" i="104"/>
  <c r="AA927" i="104"/>
  <c r="AB927" i="104"/>
  <c r="AC927" i="104"/>
  <c r="AD927" i="104"/>
  <c r="AE927" i="104"/>
  <c r="AF927" i="104"/>
  <c r="O928" i="104"/>
  <c r="P928" i="104"/>
  <c r="Q928" i="104"/>
  <c r="R928" i="104"/>
  <c r="S928" i="104"/>
  <c r="T928" i="104"/>
  <c r="U928" i="104"/>
  <c r="V928" i="104"/>
  <c r="W928" i="104"/>
  <c r="X928" i="104"/>
  <c r="Y928" i="104"/>
  <c r="Z928" i="104"/>
  <c r="AA928" i="104"/>
  <c r="AB928" i="104"/>
  <c r="AC928" i="104"/>
  <c r="AD928" i="104"/>
  <c r="AE928" i="104"/>
  <c r="AF928" i="104"/>
  <c r="O929" i="104"/>
  <c r="P929" i="104"/>
  <c r="Q929" i="104"/>
  <c r="R929" i="104"/>
  <c r="S929" i="104"/>
  <c r="T929" i="104"/>
  <c r="U929" i="104"/>
  <c r="V929" i="104"/>
  <c r="W929" i="104"/>
  <c r="X929" i="104"/>
  <c r="Y929" i="104"/>
  <c r="Z929" i="104"/>
  <c r="AA929" i="104"/>
  <c r="AB929" i="104"/>
  <c r="AC929" i="104"/>
  <c r="AD929" i="104"/>
  <c r="AE929" i="104"/>
  <c r="AF929" i="104"/>
  <c r="O930" i="104"/>
  <c r="P930" i="104"/>
  <c r="Q930" i="104"/>
  <c r="R930" i="104"/>
  <c r="S930" i="104"/>
  <c r="T930" i="104"/>
  <c r="U930" i="104"/>
  <c r="V930" i="104"/>
  <c r="W930" i="104"/>
  <c r="X930" i="104"/>
  <c r="Y930" i="104"/>
  <c r="Z930" i="104"/>
  <c r="AA930" i="104"/>
  <c r="AB930" i="104"/>
  <c r="AC930" i="104"/>
  <c r="AD930" i="104"/>
  <c r="AE930" i="104"/>
  <c r="AF930" i="104"/>
  <c r="O931" i="104"/>
  <c r="P931" i="104"/>
  <c r="Q931" i="104"/>
  <c r="R931" i="104"/>
  <c r="S931" i="104"/>
  <c r="T931" i="104"/>
  <c r="U931" i="104"/>
  <c r="V931" i="104"/>
  <c r="W931" i="104"/>
  <c r="X931" i="104"/>
  <c r="Y931" i="104"/>
  <c r="Z931" i="104"/>
  <c r="AA931" i="104"/>
  <c r="AB931" i="104"/>
  <c r="AC931" i="104"/>
  <c r="AD931" i="104"/>
  <c r="AE931" i="104"/>
  <c r="AF931" i="104"/>
  <c r="O932" i="104"/>
  <c r="P932" i="104"/>
  <c r="Q932" i="104"/>
  <c r="R932" i="104"/>
  <c r="S932" i="104"/>
  <c r="T932" i="104"/>
  <c r="U932" i="104"/>
  <c r="V932" i="104"/>
  <c r="W932" i="104"/>
  <c r="X932" i="104"/>
  <c r="Y932" i="104"/>
  <c r="Z932" i="104"/>
  <c r="AA932" i="104"/>
  <c r="AB932" i="104"/>
  <c r="AC932" i="104"/>
  <c r="AD932" i="104"/>
  <c r="AE932" i="104"/>
  <c r="AF932" i="104"/>
  <c r="O933" i="104"/>
  <c r="P933" i="104"/>
  <c r="Q933" i="104"/>
  <c r="R933" i="104"/>
  <c r="S933" i="104"/>
  <c r="T933" i="104"/>
  <c r="U933" i="104"/>
  <c r="V933" i="104"/>
  <c r="W933" i="104"/>
  <c r="X933" i="104"/>
  <c r="Y933" i="104"/>
  <c r="Z933" i="104"/>
  <c r="AA933" i="104"/>
  <c r="AB933" i="104"/>
  <c r="AC933" i="104"/>
  <c r="AD933" i="104"/>
  <c r="AE933" i="104"/>
  <c r="AF933" i="104"/>
  <c r="O934" i="104"/>
  <c r="P934" i="104"/>
  <c r="Q934" i="104"/>
  <c r="R934" i="104"/>
  <c r="S934" i="104"/>
  <c r="T934" i="104"/>
  <c r="U934" i="104"/>
  <c r="V934" i="104"/>
  <c r="W934" i="104"/>
  <c r="X934" i="104"/>
  <c r="Y934" i="104"/>
  <c r="Z934" i="104"/>
  <c r="AA934" i="104"/>
  <c r="AB934" i="104"/>
  <c r="AC934" i="104"/>
  <c r="AD934" i="104"/>
  <c r="AE934" i="104"/>
  <c r="AF934" i="104"/>
  <c r="O935" i="104"/>
  <c r="P935" i="104"/>
  <c r="Q935" i="104"/>
  <c r="R935" i="104"/>
  <c r="S935" i="104"/>
  <c r="T935" i="104"/>
  <c r="U935" i="104"/>
  <c r="V935" i="104"/>
  <c r="W935" i="104"/>
  <c r="X935" i="104"/>
  <c r="Y935" i="104"/>
  <c r="Z935" i="104"/>
  <c r="AA935" i="104"/>
  <c r="AB935" i="104"/>
  <c r="AC935" i="104"/>
  <c r="AD935" i="104"/>
  <c r="AE935" i="104"/>
  <c r="AF935" i="104"/>
  <c r="O936" i="104"/>
  <c r="P936" i="104"/>
  <c r="Q936" i="104"/>
  <c r="R936" i="104"/>
  <c r="S936" i="104"/>
  <c r="T936" i="104"/>
  <c r="U936" i="104"/>
  <c r="V936" i="104"/>
  <c r="W936" i="104"/>
  <c r="X936" i="104"/>
  <c r="Y936" i="104"/>
  <c r="Z936" i="104"/>
  <c r="AA936" i="104"/>
  <c r="AB936" i="104"/>
  <c r="AC936" i="104"/>
  <c r="AD936" i="104"/>
  <c r="AE936" i="104"/>
  <c r="AF936" i="104"/>
  <c r="O937" i="104"/>
  <c r="P937" i="104"/>
  <c r="Q937" i="104"/>
  <c r="R937" i="104"/>
  <c r="S937" i="104"/>
  <c r="T937" i="104"/>
  <c r="U937" i="104"/>
  <c r="V937" i="104"/>
  <c r="W937" i="104"/>
  <c r="X937" i="104"/>
  <c r="Y937" i="104"/>
  <c r="Z937" i="104"/>
  <c r="AA937" i="104"/>
  <c r="AB937" i="104"/>
  <c r="AC937" i="104"/>
  <c r="AD937" i="104"/>
  <c r="AE937" i="104"/>
  <c r="AF937" i="104"/>
  <c r="O938" i="104"/>
  <c r="P938" i="104"/>
  <c r="Q938" i="104"/>
  <c r="R938" i="104"/>
  <c r="S938" i="104"/>
  <c r="T938" i="104"/>
  <c r="U938" i="104"/>
  <c r="V938" i="104"/>
  <c r="W938" i="104"/>
  <c r="X938" i="104"/>
  <c r="Y938" i="104"/>
  <c r="Z938" i="104"/>
  <c r="AA938" i="104"/>
  <c r="AB938" i="104"/>
  <c r="AC938" i="104"/>
  <c r="AD938" i="104"/>
  <c r="AE938" i="104"/>
  <c r="AF938" i="104"/>
  <c r="O939" i="104"/>
  <c r="P939" i="104"/>
  <c r="Q939" i="104"/>
  <c r="R939" i="104"/>
  <c r="S939" i="104"/>
  <c r="T939" i="104"/>
  <c r="U939" i="104"/>
  <c r="V939" i="104"/>
  <c r="W939" i="104"/>
  <c r="X939" i="104"/>
  <c r="Y939" i="104"/>
  <c r="Z939" i="104"/>
  <c r="AA939" i="104"/>
  <c r="AB939" i="104"/>
  <c r="AC939" i="104"/>
  <c r="AD939" i="104"/>
  <c r="AE939" i="104"/>
  <c r="AF939" i="104"/>
  <c r="O940" i="104"/>
  <c r="P940" i="104"/>
  <c r="Q940" i="104"/>
  <c r="R940" i="104"/>
  <c r="S940" i="104"/>
  <c r="T940" i="104"/>
  <c r="U940" i="104"/>
  <c r="V940" i="104"/>
  <c r="W940" i="104"/>
  <c r="X940" i="104"/>
  <c r="Y940" i="104"/>
  <c r="Z940" i="104"/>
  <c r="AA940" i="104"/>
  <c r="AB940" i="104"/>
  <c r="AC940" i="104"/>
  <c r="AD940" i="104"/>
  <c r="AE940" i="104"/>
  <c r="AF940" i="104"/>
  <c r="O941" i="104"/>
  <c r="P941" i="104"/>
  <c r="Q941" i="104"/>
  <c r="R941" i="104"/>
  <c r="S941" i="104"/>
  <c r="T941" i="104"/>
  <c r="U941" i="104"/>
  <c r="V941" i="104"/>
  <c r="W941" i="104"/>
  <c r="X941" i="104"/>
  <c r="Y941" i="104"/>
  <c r="Z941" i="104"/>
  <c r="AA941" i="104"/>
  <c r="AB941" i="104"/>
  <c r="AC941" i="104"/>
  <c r="AD941" i="104"/>
  <c r="AE941" i="104"/>
  <c r="AF941" i="104"/>
  <c r="O942" i="104"/>
  <c r="P942" i="104"/>
  <c r="Q942" i="104"/>
  <c r="R942" i="104"/>
  <c r="S942" i="104"/>
  <c r="T942" i="104"/>
  <c r="U942" i="104"/>
  <c r="V942" i="104"/>
  <c r="W942" i="104"/>
  <c r="X942" i="104"/>
  <c r="Y942" i="104"/>
  <c r="Z942" i="104"/>
  <c r="AA942" i="104"/>
  <c r="AB942" i="104"/>
  <c r="AC942" i="104"/>
  <c r="AD942" i="104"/>
  <c r="AE942" i="104"/>
  <c r="AF942" i="104"/>
  <c r="O943" i="104"/>
  <c r="P943" i="104"/>
  <c r="Q943" i="104"/>
  <c r="R943" i="104"/>
  <c r="S943" i="104"/>
  <c r="T943" i="104"/>
  <c r="U943" i="104"/>
  <c r="V943" i="104"/>
  <c r="W943" i="104"/>
  <c r="X943" i="104"/>
  <c r="Y943" i="104"/>
  <c r="Z943" i="104"/>
  <c r="AA943" i="104"/>
  <c r="AB943" i="104"/>
  <c r="AC943" i="104"/>
  <c r="AD943" i="104"/>
  <c r="AE943" i="104"/>
  <c r="AF943" i="104"/>
  <c r="O944" i="104"/>
  <c r="P944" i="104"/>
  <c r="Q944" i="104"/>
  <c r="R944" i="104"/>
  <c r="S944" i="104"/>
  <c r="T944" i="104"/>
  <c r="U944" i="104"/>
  <c r="V944" i="104"/>
  <c r="W944" i="104"/>
  <c r="X944" i="104"/>
  <c r="Y944" i="104"/>
  <c r="Z944" i="104"/>
  <c r="AA944" i="104"/>
  <c r="AB944" i="104"/>
  <c r="AC944" i="104"/>
  <c r="AD944" i="104"/>
  <c r="AE944" i="104"/>
  <c r="AF944" i="104"/>
  <c r="O945" i="104"/>
  <c r="P945" i="104"/>
  <c r="Q945" i="104"/>
  <c r="R945" i="104"/>
  <c r="S945" i="104"/>
  <c r="T945" i="104"/>
  <c r="U945" i="104"/>
  <c r="V945" i="104"/>
  <c r="W945" i="104"/>
  <c r="X945" i="104"/>
  <c r="Y945" i="104"/>
  <c r="Z945" i="104"/>
  <c r="AA945" i="104"/>
  <c r="AB945" i="104"/>
  <c r="AC945" i="104"/>
  <c r="AD945" i="104"/>
  <c r="AE945" i="104"/>
  <c r="AF945" i="104"/>
  <c r="O946" i="104"/>
  <c r="P946" i="104"/>
  <c r="Q946" i="104"/>
  <c r="R946" i="104"/>
  <c r="S946" i="104"/>
  <c r="T946" i="104"/>
  <c r="U946" i="104"/>
  <c r="V946" i="104"/>
  <c r="W946" i="104"/>
  <c r="X946" i="104"/>
  <c r="Y946" i="104"/>
  <c r="Z946" i="104"/>
  <c r="AA946" i="104"/>
  <c r="AB946" i="104"/>
  <c r="AC946" i="104"/>
  <c r="AD946" i="104"/>
  <c r="AE946" i="104"/>
  <c r="AF946" i="104"/>
  <c r="O947" i="104"/>
  <c r="P947" i="104"/>
  <c r="Q947" i="104"/>
  <c r="R947" i="104"/>
  <c r="S947" i="104"/>
  <c r="T947" i="104"/>
  <c r="U947" i="104"/>
  <c r="V947" i="104"/>
  <c r="W947" i="104"/>
  <c r="X947" i="104"/>
  <c r="Y947" i="104"/>
  <c r="Z947" i="104"/>
  <c r="AA947" i="104"/>
  <c r="AB947" i="104"/>
  <c r="AC947" i="104"/>
  <c r="AD947" i="104"/>
  <c r="AE947" i="104"/>
  <c r="AF947" i="104"/>
  <c r="O948" i="104"/>
  <c r="P948" i="104"/>
  <c r="Q948" i="104"/>
  <c r="R948" i="104"/>
  <c r="S948" i="104"/>
  <c r="T948" i="104"/>
  <c r="U948" i="104"/>
  <c r="V948" i="104"/>
  <c r="W948" i="104"/>
  <c r="X948" i="104"/>
  <c r="Y948" i="104"/>
  <c r="Z948" i="104"/>
  <c r="AA948" i="104"/>
  <c r="AB948" i="104"/>
  <c r="AC948" i="104"/>
  <c r="AD948" i="104"/>
  <c r="AE948" i="104"/>
  <c r="AF948" i="104"/>
  <c r="O949" i="104"/>
  <c r="P949" i="104"/>
  <c r="Q949" i="104"/>
  <c r="R949" i="104"/>
  <c r="S949" i="104"/>
  <c r="T949" i="104"/>
  <c r="U949" i="104"/>
  <c r="V949" i="104"/>
  <c r="W949" i="104"/>
  <c r="X949" i="104"/>
  <c r="Y949" i="104"/>
  <c r="Z949" i="104"/>
  <c r="AA949" i="104"/>
  <c r="AB949" i="104"/>
  <c r="AC949" i="104"/>
  <c r="AD949" i="104"/>
  <c r="AE949" i="104"/>
  <c r="AF949" i="104"/>
  <c r="O950" i="104"/>
  <c r="P950" i="104"/>
  <c r="Q950" i="104"/>
  <c r="R950" i="104"/>
  <c r="S950" i="104"/>
  <c r="T950" i="104"/>
  <c r="U950" i="104"/>
  <c r="V950" i="104"/>
  <c r="W950" i="104"/>
  <c r="X950" i="104"/>
  <c r="Y950" i="104"/>
  <c r="Z950" i="104"/>
  <c r="AA950" i="104"/>
  <c r="AB950" i="104"/>
  <c r="AC950" i="104"/>
  <c r="AD950" i="104"/>
  <c r="AE950" i="104"/>
  <c r="AF950" i="104"/>
  <c r="O951" i="104"/>
  <c r="P951" i="104"/>
  <c r="Q951" i="104"/>
  <c r="R951" i="104"/>
  <c r="S951" i="104"/>
  <c r="T951" i="104"/>
  <c r="U951" i="104"/>
  <c r="V951" i="104"/>
  <c r="W951" i="104"/>
  <c r="X951" i="104"/>
  <c r="Y951" i="104"/>
  <c r="Z951" i="104"/>
  <c r="AA951" i="104"/>
  <c r="AB951" i="104"/>
  <c r="AC951" i="104"/>
  <c r="AD951" i="104"/>
  <c r="AE951" i="104"/>
  <c r="AF951" i="104"/>
  <c r="O952" i="104"/>
  <c r="P952" i="104"/>
  <c r="Q952" i="104"/>
  <c r="R952" i="104"/>
  <c r="S952" i="104"/>
  <c r="T952" i="104"/>
  <c r="U952" i="104"/>
  <c r="V952" i="104"/>
  <c r="W952" i="104"/>
  <c r="X952" i="104"/>
  <c r="Y952" i="104"/>
  <c r="Z952" i="104"/>
  <c r="AA952" i="104"/>
  <c r="AB952" i="104"/>
  <c r="AC952" i="104"/>
  <c r="AD952" i="104"/>
  <c r="AE952" i="104"/>
  <c r="AF952" i="104"/>
  <c r="O953" i="104"/>
  <c r="P953" i="104"/>
  <c r="Q953" i="104"/>
  <c r="R953" i="104"/>
  <c r="S953" i="104"/>
  <c r="T953" i="104"/>
  <c r="U953" i="104"/>
  <c r="V953" i="104"/>
  <c r="W953" i="104"/>
  <c r="X953" i="104"/>
  <c r="Y953" i="104"/>
  <c r="Z953" i="104"/>
  <c r="AA953" i="104"/>
  <c r="AB953" i="104"/>
  <c r="AC953" i="104"/>
  <c r="AD953" i="104"/>
  <c r="AE953" i="104"/>
  <c r="AF953" i="104"/>
  <c r="O954" i="104"/>
  <c r="P954" i="104"/>
  <c r="Q954" i="104"/>
  <c r="R954" i="104"/>
  <c r="S954" i="104"/>
  <c r="T954" i="104"/>
  <c r="U954" i="104"/>
  <c r="V954" i="104"/>
  <c r="W954" i="104"/>
  <c r="X954" i="104"/>
  <c r="Y954" i="104"/>
  <c r="Z954" i="104"/>
  <c r="AA954" i="104"/>
  <c r="AB954" i="104"/>
  <c r="AC954" i="104"/>
  <c r="AD954" i="104"/>
  <c r="AE954" i="104"/>
  <c r="AF954" i="104"/>
  <c r="O955" i="104"/>
  <c r="P955" i="104"/>
  <c r="Q955" i="104"/>
  <c r="R955" i="104"/>
  <c r="S955" i="104"/>
  <c r="T955" i="104"/>
  <c r="U955" i="104"/>
  <c r="V955" i="104"/>
  <c r="W955" i="104"/>
  <c r="X955" i="104"/>
  <c r="Y955" i="104"/>
  <c r="Z955" i="104"/>
  <c r="AA955" i="104"/>
  <c r="AB955" i="104"/>
  <c r="AC955" i="104"/>
  <c r="AD955" i="104"/>
  <c r="AE955" i="104"/>
  <c r="AF955" i="104"/>
  <c r="O956" i="104"/>
  <c r="P956" i="104"/>
  <c r="Q956" i="104"/>
  <c r="R956" i="104"/>
  <c r="S956" i="104"/>
  <c r="T956" i="104"/>
  <c r="U956" i="104"/>
  <c r="V956" i="104"/>
  <c r="W956" i="104"/>
  <c r="X956" i="104"/>
  <c r="Y956" i="104"/>
  <c r="Z956" i="104"/>
  <c r="AA956" i="104"/>
  <c r="AB956" i="104"/>
  <c r="AC956" i="104"/>
  <c r="AD956" i="104"/>
  <c r="AE956" i="104"/>
  <c r="AF956" i="104"/>
  <c r="O957" i="104"/>
  <c r="P957" i="104"/>
  <c r="Q957" i="104"/>
  <c r="R957" i="104"/>
  <c r="S957" i="104"/>
  <c r="T957" i="104"/>
  <c r="U957" i="104"/>
  <c r="V957" i="104"/>
  <c r="W957" i="104"/>
  <c r="X957" i="104"/>
  <c r="Y957" i="104"/>
  <c r="Z957" i="104"/>
  <c r="AA957" i="104"/>
  <c r="AB957" i="104"/>
  <c r="AC957" i="104"/>
  <c r="AD957" i="104"/>
  <c r="AE957" i="104"/>
  <c r="AF957" i="104"/>
  <c r="O958" i="104"/>
  <c r="P958" i="104"/>
  <c r="Q958" i="104"/>
  <c r="R958" i="104"/>
  <c r="S958" i="104"/>
  <c r="T958" i="104"/>
  <c r="U958" i="104"/>
  <c r="V958" i="104"/>
  <c r="W958" i="104"/>
  <c r="X958" i="104"/>
  <c r="Y958" i="104"/>
  <c r="Z958" i="104"/>
  <c r="AA958" i="104"/>
  <c r="AB958" i="104"/>
  <c r="AC958" i="104"/>
  <c r="AD958" i="104"/>
  <c r="AE958" i="104"/>
  <c r="AF958" i="104"/>
  <c r="O959" i="104"/>
  <c r="P959" i="104"/>
  <c r="Q959" i="104"/>
  <c r="R959" i="104"/>
  <c r="S959" i="104"/>
  <c r="T959" i="104"/>
  <c r="U959" i="104"/>
  <c r="V959" i="104"/>
  <c r="W959" i="104"/>
  <c r="X959" i="104"/>
  <c r="Y959" i="104"/>
  <c r="Z959" i="104"/>
  <c r="AA959" i="104"/>
  <c r="AB959" i="104"/>
  <c r="AC959" i="104"/>
  <c r="AD959" i="104"/>
  <c r="AE959" i="104"/>
  <c r="AF959" i="104"/>
  <c r="O960" i="104"/>
  <c r="P960" i="104"/>
  <c r="Q960" i="104"/>
  <c r="R960" i="104"/>
  <c r="S960" i="104"/>
  <c r="T960" i="104"/>
  <c r="U960" i="104"/>
  <c r="V960" i="104"/>
  <c r="W960" i="104"/>
  <c r="X960" i="104"/>
  <c r="Y960" i="104"/>
  <c r="Z960" i="104"/>
  <c r="AA960" i="104"/>
  <c r="AB960" i="104"/>
  <c r="AC960" i="104"/>
  <c r="AD960" i="104"/>
  <c r="AE960" i="104"/>
  <c r="AF960" i="104"/>
  <c r="O961" i="104"/>
  <c r="P961" i="104"/>
  <c r="Q961" i="104"/>
  <c r="R961" i="104"/>
  <c r="S961" i="104"/>
  <c r="T961" i="104"/>
  <c r="U961" i="104"/>
  <c r="V961" i="104"/>
  <c r="W961" i="104"/>
  <c r="X961" i="104"/>
  <c r="Y961" i="104"/>
  <c r="Z961" i="104"/>
  <c r="AA961" i="104"/>
  <c r="AB961" i="104"/>
  <c r="AC961" i="104"/>
  <c r="AD961" i="104"/>
  <c r="AE961" i="104"/>
  <c r="AF961" i="104"/>
  <c r="O962" i="104"/>
  <c r="P962" i="104"/>
  <c r="Q962" i="104"/>
  <c r="R962" i="104"/>
  <c r="S962" i="104"/>
  <c r="T962" i="104"/>
  <c r="U962" i="104"/>
  <c r="V962" i="104"/>
  <c r="W962" i="104"/>
  <c r="X962" i="104"/>
  <c r="Y962" i="104"/>
  <c r="Z962" i="104"/>
  <c r="AA962" i="104"/>
  <c r="AB962" i="104"/>
  <c r="AC962" i="104"/>
  <c r="AD962" i="104"/>
  <c r="AE962" i="104"/>
  <c r="AF962" i="104"/>
  <c r="O963" i="104"/>
  <c r="P963" i="104"/>
  <c r="Q963" i="104"/>
  <c r="R963" i="104"/>
  <c r="S963" i="104"/>
  <c r="T963" i="104"/>
  <c r="U963" i="104"/>
  <c r="V963" i="104"/>
  <c r="W963" i="104"/>
  <c r="X963" i="104"/>
  <c r="Y963" i="104"/>
  <c r="Z963" i="104"/>
  <c r="AA963" i="104"/>
  <c r="AB963" i="104"/>
  <c r="AC963" i="104"/>
  <c r="AD963" i="104"/>
  <c r="AE963" i="104"/>
  <c r="AF963" i="104"/>
  <c r="O964" i="104"/>
  <c r="P964" i="104"/>
  <c r="Q964" i="104"/>
  <c r="R964" i="104"/>
  <c r="S964" i="104"/>
  <c r="T964" i="104"/>
  <c r="U964" i="104"/>
  <c r="V964" i="104"/>
  <c r="W964" i="104"/>
  <c r="X964" i="104"/>
  <c r="Y964" i="104"/>
  <c r="Z964" i="104"/>
  <c r="AA964" i="104"/>
  <c r="AB964" i="104"/>
  <c r="AC964" i="104"/>
  <c r="AD964" i="104"/>
  <c r="AE964" i="104"/>
  <c r="AF964" i="104"/>
  <c r="O965" i="104"/>
  <c r="P965" i="104"/>
  <c r="Q965" i="104"/>
  <c r="R965" i="104"/>
  <c r="S965" i="104"/>
  <c r="T965" i="104"/>
  <c r="U965" i="104"/>
  <c r="V965" i="104"/>
  <c r="W965" i="104"/>
  <c r="X965" i="104"/>
  <c r="Y965" i="104"/>
  <c r="Z965" i="104"/>
  <c r="AA965" i="104"/>
  <c r="AB965" i="104"/>
  <c r="AC965" i="104"/>
  <c r="AD965" i="104"/>
  <c r="AE965" i="104"/>
  <c r="AF965" i="104"/>
  <c r="O966" i="104"/>
  <c r="P966" i="104"/>
  <c r="Q966" i="104"/>
  <c r="R966" i="104"/>
  <c r="S966" i="104"/>
  <c r="T966" i="104"/>
  <c r="U966" i="104"/>
  <c r="V966" i="104"/>
  <c r="W966" i="104"/>
  <c r="X966" i="104"/>
  <c r="Y966" i="104"/>
  <c r="Z966" i="104"/>
  <c r="AA966" i="104"/>
  <c r="AB966" i="104"/>
  <c r="AC966" i="104"/>
  <c r="AD966" i="104"/>
  <c r="AE966" i="104"/>
  <c r="AF966" i="104"/>
  <c r="O967" i="104"/>
  <c r="P967" i="104"/>
  <c r="Q967" i="104"/>
  <c r="R967" i="104"/>
  <c r="S967" i="104"/>
  <c r="T967" i="104"/>
  <c r="U967" i="104"/>
  <c r="V967" i="104"/>
  <c r="W967" i="104"/>
  <c r="X967" i="104"/>
  <c r="Y967" i="104"/>
  <c r="Z967" i="104"/>
  <c r="AA967" i="104"/>
  <c r="AB967" i="104"/>
  <c r="AC967" i="104"/>
  <c r="AD967" i="104"/>
  <c r="AE967" i="104"/>
  <c r="AF967" i="104"/>
  <c r="O968" i="104"/>
  <c r="P968" i="104"/>
  <c r="Q968" i="104"/>
  <c r="R968" i="104"/>
  <c r="S968" i="104"/>
  <c r="T968" i="104"/>
  <c r="U968" i="104"/>
  <c r="V968" i="104"/>
  <c r="W968" i="104"/>
  <c r="X968" i="104"/>
  <c r="Y968" i="104"/>
  <c r="Z968" i="104"/>
  <c r="AA968" i="104"/>
  <c r="AB968" i="104"/>
  <c r="AC968" i="104"/>
  <c r="AD968" i="104"/>
  <c r="AE968" i="104"/>
  <c r="AF968" i="104"/>
  <c r="O969" i="104"/>
  <c r="P969" i="104"/>
  <c r="Q969" i="104"/>
  <c r="R969" i="104"/>
  <c r="S969" i="104"/>
  <c r="T969" i="104"/>
  <c r="U969" i="104"/>
  <c r="V969" i="104"/>
  <c r="W969" i="104"/>
  <c r="X969" i="104"/>
  <c r="Y969" i="104"/>
  <c r="Z969" i="104"/>
  <c r="AA969" i="104"/>
  <c r="AB969" i="104"/>
  <c r="AC969" i="104"/>
  <c r="AD969" i="104"/>
  <c r="AE969" i="104"/>
  <c r="AF969" i="104"/>
  <c r="O970" i="104"/>
  <c r="P970" i="104"/>
  <c r="Q970" i="104"/>
  <c r="R970" i="104"/>
  <c r="S970" i="104"/>
  <c r="T970" i="104"/>
  <c r="U970" i="104"/>
  <c r="V970" i="104"/>
  <c r="W970" i="104"/>
  <c r="X970" i="104"/>
  <c r="Y970" i="104"/>
  <c r="Z970" i="104"/>
  <c r="AA970" i="104"/>
  <c r="AB970" i="104"/>
  <c r="AC970" i="104"/>
  <c r="AD970" i="104"/>
  <c r="AE970" i="104"/>
  <c r="AF970" i="104"/>
  <c r="O971" i="104"/>
  <c r="P971" i="104"/>
  <c r="Q971" i="104"/>
  <c r="R971" i="104"/>
  <c r="S971" i="104"/>
  <c r="T971" i="104"/>
  <c r="U971" i="104"/>
  <c r="V971" i="104"/>
  <c r="W971" i="104"/>
  <c r="X971" i="104"/>
  <c r="Y971" i="104"/>
  <c r="Z971" i="104"/>
  <c r="AA971" i="104"/>
  <c r="AB971" i="104"/>
  <c r="AC971" i="104"/>
  <c r="AD971" i="104"/>
  <c r="AE971" i="104"/>
  <c r="AF971" i="104"/>
  <c r="O972" i="104"/>
  <c r="P972" i="104"/>
  <c r="Q972" i="104"/>
  <c r="R972" i="104"/>
  <c r="S972" i="104"/>
  <c r="T972" i="104"/>
  <c r="U972" i="104"/>
  <c r="V972" i="104"/>
  <c r="W972" i="104"/>
  <c r="X972" i="104"/>
  <c r="Y972" i="104"/>
  <c r="Z972" i="104"/>
  <c r="AA972" i="104"/>
  <c r="AB972" i="104"/>
  <c r="AC972" i="104"/>
  <c r="AD972" i="104"/>
  <c r="AE972" i="104"/>
  <c r="AF972" i="104"/>
  <c r="O973" i="104"/>
  <c r="P973" i="104"/>
  <c r="Q973" i="104"/>
  <c r="R973" i="104"/>
  <c r="S973" i="104"/>
  <c r="T973" i="104"/>
  <c r="U973" i="104"/>
  <c r="V973" i="104"/>
  <c r="W973" i="104"/>
  <c r="X973" i="104"/>
  <c r="Y973" i="104"/>
  <c r="Z973" i="104"/>
  <c r="AA973" i="104"/>
  <c r="AB973" i="104"/>
  <c r="AC973" i="104"/>
  <c r="AD973" i="104"/>
  <c r="AE973" i="104"/>
  <c r="AF973" i="104"/>
  <c r="O974" i="104"/>
  <c r="P974" i="104"/>
  <c r="Q974" i="104"/>
  <c r="R974" i="104"/>
  <c r="S974" i="104"/>
  <c r="T974" i="104"/>
  <c r="U974" i="104"/>
  <c r="V974" i="104"/>
  <c r="W974" i="104"/>
  <c r="X974" i="104"/>
  <c r="Y974" i="104"/>
  <c r="Z974" i="104"/>
  <c r="AA974" i="104"/>
  <c r="AB974" i="104"/>
  <c r="AC974" i="104"/>
  <c r="AD974" i="104"/>
  <c r="AE974" i="104"/>
  <c r="AF974" i="104"/>
  <c r="O975" i="104"/>
  <c r="P975" i="104"/>
  <c r="Q975" i="104"/>
  <c r="R975" i="104"/>
  <c r="S975" i="104"/>
  <c r="T975" i="104"/>
  <c r="U975" i="104"/>
  <c r="V975" i="104"/>
  <c r="W975" i="104"/>
  <c r="X975" i="104"/>
  <c r="Y975" i="104"/>
  <c r="Z975" i="104"/>
  <c r="AA975" i="104"/>
  <c r="AB975" i="104"/>
  <c r="AC975" i="104"/>
  <c r="AD975" i="104"/>
  <c r="AE975" i="104"/>
  <c r="AF975" i="104"/>
  <c r="O976" i="104"/>
  <c r="P976" i="104"/>
  <c r="Q976" i="104"/>
  <c r="R976" i="104"/>
  <c r="S976" i="104"/>
  <c r="T976" i="104"/>
  <c r="U976" i="104"/>
  <c r="V976" i="104"/>
  <c r="W976" i="104"/>
  <c r="X976" i="104"/>
  <c r="Y976" i="104"/>
  <c r="Z976" i="104"/>
  <c r="AA976" i="104"/>
  <c r="AB976" i="104"/>
  <c r="AC976" i="104"/>
  <c r="AD976" i="104"/>
  <c r="AE976" i="104"/>
  <c r="AF976" i="104"/>
  <c r="O977" i="104"/>
  <c r="P977" i="104"/>
  <c r="Q977" i="104"/>
  <c r="R977" i="104"/>
  <c r="S977" i="104"/>
  <c r="T977" i="104"/>
  <c r="U977" i="104"/>
  <c r="V977" i="104"/>
  <c r="W977" i="104"/>
  <c r="X977" i="104"/>
  <c r="Y977" i="104"/>
  <c r="Z977" i="104"/>
  <c r="AA977" i="104"/>
  <c r="AB977" i="104"/>
  <c r="AC977" i="104"/>
  <c r="AD977" i="104"/>
  <c r="AE977" i="104"/>
  <c r="AF977" i="104"/>
  <c r="O978" i="104"/>
  <c r="P978" i="104"/>
  <c r="Q978" i="104"/>
  <c r="R978" i="104"/>
  <c r="S978" i="104"/>
  <c r="T978" i="104"/>
  <c r="U978" i="104"/>
  <c r="V978" i="104"/>
  <c r="W978" i="104"/>
  <c r="X978" i="104"/>
  <c r="Y978" i="104"/>
  <c r="Z978" i="104"/>
  <c r="AA978" i="104"/>
  <c r="AB978" i="104"/>
  <c r="AC978" i="104"/>
  <c r="AD978" i="104"/>
  <c r="AE978" i="104"/>
  <c r="AF978" i="104"/>
  <c r="O979" i="104"/>
  <c r="P979" i="104"/>
  <c r="Q979" i="104"/>
  <c r="R979" i="104"/>
  <c r="S979" i="104"/>
  <c r="T979" i="104"/>
  <c r="U979" i="104"/>
  <c r="V979" i="104"/>
  <c r="W979" i="104"/>
  <c r="X979" i="104"/>
  <c r="Y979" i="104"/>
  <c r="Z979" i="104"/>
  <c r="AA979" i="104"/>
  <c r="AB979" i="104"/>
  <c r="AC979" i="104"/>
  <c r="AD979" i="104"/>
  <c r="AE979" i="104"/>
  <c r="AF979" i="104"/>
  <c r="O980" i="104"/>
  <c r="P980" i="104"/>
  <c r="Q980" i="104"/>
  <c r="R980" i="104"/>
  <c r="S980" i="104"/>
  <c r="T980" i="104"/>
  <c r="U980" i="104"/>
  <c r="V980" i="104"/>
  <c r="W980" i="104"/>
  <c r="X980" i="104"/>
  <c r="Y980" i="104"/>
  <c r="Z980" i="104"/>
  <c r="AA980" i="104"/>
  <c r="AB980" i="104"/>
  <c r="AC980" i="104"/>
  <c r="AD980" i="104"/>
  <c r="AE980" i="104"/>
  <c r="AF980" i="104"/>
  <c r="O981" i="104"/>
  <c r="P981" i="104"/>
  <c r="Q981" i="104"/>
  <c r="R981" i="104"/>
  <c r="S981" i="104"/>
  <c r="T981" i="104"/>
  <c r="U981" i="104"/>
  <c r="V981" i="104"/>
  <c r="W981" i="104"/>
  <c r="X981" i="104"/>
  <c r="Y981" i="104"/>
  <c r="Z981" i="104"/>
  <c r="AA981" i="104"/>
  <c r="AB981" i="104"/>
  <c r="AC981" i="104"/>
  <c r="AD981" i="104"/>
  <c r="AE981" i="104"/>
  <c r="AF981" i="104"/>
  <c r="O982" i="104"/>
  <c r="P982" i="104"/>
  <c r="Q982" i="104"/>
  <c r="R982" i="104"/>
  <c r="S982" i="104"/>
  <c r="T982" i="104"/>
  <c r="U982" i="104"/>
  <c r="V982" i="104"/>
  <c r="W982" i="104"/>
  <c r="X982" i="104"/>
  <c r="Y982" i="104"/>
  <c r="Z982" i="104"/>
  <c r="AA982" i="104"/>
  <c r="AB982" i="104"/>
  <c r="AC982" i="104"/>
  <c r="AD982" i="104"/>
  <c r="AE982" i="104"/>
  <c r="AF982" i="104"/>
  <c r="O983" i="104"/>
  <c r="P983" i="104"/>
  <c r="Q983" i="104"/>
  <c r="R983" i="104"/>
  <c r="S983" i="104"/>
  <c r="T983" i="104"/>
  <c r="U983" i="104"/>
  <c r="V983" i="104"/>
  <c r="W983" i="104"/>
  <c r="X983" i="104"/>
  <c r="Y983" i="104"/>
  <c r="Z983" i="104"/>
  <c r="AA983" i="104"/>
  <c r="AB983" i="104"/>
  <c r="AC983" i="104"/>
  <c r="AD983" i="104"/>
  <c r="AE983" i="104"/>
  <c r="AF983" i="104"/>
  <c r="O984" i="104"/>
  <c r="P984" i="104"/>
  <c r="Q984" i="104"/>
  <c r="R984" i="104"/>
  <c r="S984" i="104"/>
  <c r="T984" i="104"/>
  <c r="U984" i="104"/>
  <c r="V984" i="104"/>
  <c r="W984" i="104"/>
  <c r="X984" i="104"/>
  <c r="Y984" i="104"/>
  <c r="Z984" i="104"/>
  <c r="AA984" i="104"/>
  <c r="AB984" i="104"/>
  <c r="AC984" i="104"/>
  <c r="AD984" i="104"/>
  <c r="AE984" i="104"/>
  <c r="AF984" i="104"/>
  <c r="O985" i="104"/>
  <c r="P985" i="104"/>
  <c r="Q985" i="104"/>
  <c r="R985" i="104"/>
  <c r="S985" i="104"/>
  <c r="T985" i="104"/>
  <c r="U985" i="104"/>
  <c r="V985" i="104"/>
  <c r="W985" i="104"/>
  <c r="X985" i="104"/>
  <c r="Y985" i="104"/>
  <c r="Z985" i="104"/>
  <c r="AA985" i="104"/>
  <c r="AB985" i="104"/>
  <c r="AC985" i="104"/>
  <c r="AD985" i="104"/>
  <c r="AE985" i="104"/>
  <c r="AF985" i="104"/>
  <c r="O986" i="104"/>
  <c r="P986" i="104"/>
  <c r="Q986" i="104"/>
  <c r="R986" i="104"/>
  <c r="S986" i="104"/>
  <c r="T986" i="104"/>
  <c r="U986" i="104"/>
  <c r="V986" i="104"/>
  <c r="W986" i="104"/>
  <c r="X986" i="104"/>
  <c r="Y986" i="104"/>
  <c r="Z986" i="104"/>
  <c r="AA986" i="104"/>
  <c r="AB986" i="104"/>
  <c r="AC986" i="104"/>
  <c r="AD986" i="104"/>
  <c r="AE986" i="104"/>
  <c r="AF986" i="104"/>
  <c r="O987" i="104"/>
  <c r="P987" i="104"/>
  <c r="Q987" i="104"/>
  <c r="R987" i="104"/>
  <c r="S987" i="104"/>
  <c r="T987" i="104"/>
  <c r="U987" i="104"/>
  <c r="V987" i="104"/>
  <c r="W987" i="104"/>
  <c r="X987" i="104"/>
  <c r="Y987" i="104"/>
  <c r="Z987" i="104"/>
  <c r="AA987" i="104"/>
  <c r="AB987" i="104"/>
  <c r="AC987" i="104"/>
  <c r="AD987" i="104"/>
  <c r="AE987" i="104"/>
  <c r="AF987" i="104"/>
  <c r="O988" i="104"/>
  <c r="P988" i="104"/>
  <c r="Q988" i="104"/>
  <c r="R988" i="104"/>
  <c r="S988" i="104"/>
  <c r="T988" i="104"/>
  <c r="U988" i="104"/>
  <c r="V988" i="104"/>
  <c r="W988" i="104"/>
  <c r="X988" i="104"/>
  <c r="Y988" i="104"/>
  <c r="Z988" i="104"/>
  <c r="AA988" i="104"/>
  <c r="AB988" i="104"/>
  <c r="AC988" i="104"/>
  <c r="AD988" i="104"/>
  <c r="AE988" i="104"/>
  <c r="AF988" i="104"/>
  <c r="O989" i="104"/>
  <c r="P989" i="104"/>
  <c r="Q989" i="104"/>
  <c r="R989" i="104"/>
  <c r="S989" i="104"/>
  <c r="T989" i="104"/>
  <c r="U989" i="104"/>
  <c r="V989" i="104"/>
  <c r="W989" i="104"/>
  <c r="X989" i="104"/>
  <c r="Y989" i="104"/>
  <c r="Z989" i="104"/>
  <c r="AA989" i="104"/>
  <c r="AB989" i="104"/>
  <c r="AC989" i="104"/>
  <c r="AD989" i="104"/>
  <c r="AE989" i="104"/>
  <c r="AF989" i="104"/>
  <c r="O990" i="104"/>
  <c r="P990" i="104"/>
  <c r="Q990" i="104"/>
  <c r="R990" i="104"/>
  <c r="S990" i="104"/>
  <c r="T990" i="104"/>
  <c r="U990" i="104"/>
  <c r="V990" i="104"/>
  <c r="W990" i="104"/>
  <c r="X990" i="104"/>
  <c r="Y990" i="104"/>
  <c r="Z990" i="104"/>
  <c r="AA990" i="104"/>
  <c r="AB990" i="104"/>
  <c r="AC990" i="104"/>
  <c r="AD990" i="104"/>
  <c r="AE990" i="104"/>
  <c r="AF990" i="104"/>
  <c r="O991" i="104"/>
  <c r="P991" i="104"/>
  <c r="Q991" i="104"/>
  <c r="R991" i="104"/>
  <c r="S991" i="104"/>
  <c r="T991" i="104"/>
  <c r="U991" i="104"/>
  <c r="V991" i="104"/>
  <c r="W991" i="104"/>
  <c r="X991" i="104"/>
  <c r="Y991" i="104"/>
  <c r="Z991" i="104"/>
  <c r="AA991" i="104"/>
  <c r="AB991" i="104"/>
  <c r="AC991" i="104"/>
  <c r="AD991" i="104"/>
  <c r="AE991" i="104"/>
  <c r="AF991" i="104"/>
  <c r="O992" i="104"/>
  <c r="P992" i="104"/>
  <c r="Q992" i="104"/>
  <c r="R992" i="104"/>
  <c r="S992" i="104"/>
  <c r="T992" i="104"/>
  <c r="U992" i="104"/>
  <c r="V992" i="104"/>
  <c r="W992" i="104"/>
  <c r="X992" i="104"/>
  <c r="Y992" i="104"/>
  <c r="Z992" i="104"/>
  <c r="AA992" i="104"/>
  <c r="AB992" i="104"/>
  <c r="AC992" i="104"/>
  <c r="AD992" i="104"/>
  <c r="AE992" i="104"/>
  <c r="AF992" i="104"/>
  <c r="O993" i="104"/>
  <c r="P993" i="104"/>
  <c r="Q993" i="104"/>
  <c r="R993" i="104"/>
  <c r="S993" i="104"/>
  <c r="T993" i="104"/>
  <c r="U993" i="104"/>
  <c r="V993" i="104"/>
  <c r="W993" i="104"/>
  <c r="X993" i="104"/>
  <c r="Y993" i="104"/>
  <c r="Z993" i="104"/>
  <c r="AA993" i="104"/>
  <c r="AB993" i="104"/>
  <c r="AC993" i="104"/>
  <c r="AD993" i="104"/>
  <c r="AE993" i="104"/>
  <c r="AF993" i="104"/>
  <c r="O994" i="104"/>
  <c r="P994" i="104"/>
  <c r="Q994" i="104"/>
  <c r="R994" i="104"/>
  <c r="S994" i="104"/>
  <c r="T994" i="104"/>
  <c r="U994" i="104"/>
  <c r="V994" i="104"/>
  <c r="W994" i="104"/>
  <c r="X994" i="104"/>
  <c r="Y994" i="104"/>
  <c r="Z994" i="104"/>
  <c r="AA994" i="104"/>
  <c r="AB994" i="104"/>
  <c r="AC994" i="104"/>
  <c r="AD994" i="104"/>
  <c r="AE994" i="104"/>
  <c r="AF994" i="104"/>
  <c r="O995" i="104"/>
  <c r="P995" i="104"/>
  <c r="Q995" i="104"/>
  <c r="R995" i="104"/>
  <c r="S995" i="104"/>
  <c r="T995" i="104"/>
  <c r="U995" i="104"/>
  <c r="V995" i="104"/>
  <c r="W995" i="104"/>
  <c r="X995" i="104"/>
  <c r="Y995" i="104"/>
  <c r="Z995" i="104"/>
  <c r="AA995" i="104"/>
  <c r="AB995" i="104"/>
  <c r="AC995" i="104"/>
  <c r="AD995" i="104"/>
  <c r="AE995" i="104"/>
  <c r="AF995" i="104"/>
  <c r="O996" i="104"/>
  <c r="P996" i="104"/>
  <c r="Q996" i="104"/>
  <c r="R996" i="104"/>
  <c r="S996" i="104"/>
  <c r="T996" i="104"/>
  <c r="U996" i="104"/>
  <c r="V996" i="104"/>
  <c r="W996" i="104"/>
  <c r="X996" i="104"/>
  <c r="Y996" i="104"/>
  <c r="Z996" i="104"/>
  <c r="AA996" i="104"/>
  <c r="AB996" i="104"/>
  <c r="AC996" i="104"/>
  <c r="AD996" i="104"/>
  <c r="AE996" i="104"/>
  <c r="AF996" i="104"/>
  <c r="O997" i="104"/>
  <c r="P997" i="104"/>
  <c r="Q997" i="104"/>
  <c r="R997" i="104"/>
  <c r="S997" i="104"/>
  <c r="T997" i="104"/>
  <c r="U997" i="104"/>
  <c r="V997" i="104"/>
  <c r="W997" i="104"/>
  <c r="X997" i="104"/>
  <c r="Y997" i="104"/>
  <c r="Z997" i="104"/>
  <c r="AA997" i="104"/>
  <c r="AB997" i="104"/>
  <c r="AC997" i="104"/>
  <c r="AD997" i="104"/>
  <c r="AE997" i="104"/>
  <c r="AF997" i="104"/>
  <c r="O998" i="104"/>
  <c r="P998" i="104"/>
  <c r="Q998" i="104"/>
  <c r="R998" i="104"/>
  <c r="S998" i="104"/>
  <c r="T998" i="104"/>
  <c r="U998" i="104"/>
  <c r="V998" i="104"/>
  <c r="W998" i="104"/>
  <c r="X998" i="104"/>
  <c r="Y998" i="104"/>
  <c r="Z998" i="104"/>
  <c r="AA998" i="104"/>
  <c r="AB998" i="104"/>
  <c r="AC998" i="104"/>
  <c r="AD998" i="104"/>
  <c r="AE998" i="104"/>
  <c r="AF998" i="104"/>
  <c r="O999" i="104"/>
  <c r="P999" i="104"/>
  <c r="Q999" i="104"/>
  <c r="R999" i="104"/>
  <c r="S999" i="104"/>
  <c r="T999" i="104"/>
  <c r="U999" i="104"/>
  <c r="V999" i="104"/>
  <c r="W999" i="104"/>
  <c r="X999" i="104"/>
  <c r="Y999" i="104"/>
  <c r="Z999" i="104"/>
  <c r="AA999" i="104"/>
  <c r="AB999" i="104"/>
  <c r="AC999" i="104"/>
  <c r="AD999" i="104"/>
  <c r="AE999" i="104"/>
  <c r="AF999" i="104"/>
  <c r="O1000" i="104"/>
  <c r="P1000" i="104"/>
  <c r="Q1000" i="104"/>
  <c r="R1000" i="104"/>
  <c r="S1000" i="104"/>
  <c r="T1000" i="104"/>
  <c r="U1000" i="104"/>
  <c r="V1000" i="104"/>
  <c r="W1000" i="104"/>
  <c r="X1000" i="104"/>
  <c r="Y1000" i="104"/>
  <c r="Z1000" i="104"/>
  <c r="AA1000" i="104"/>
  <c r="AB1000" i="104"/>
  <c r="AC1000" i="104"/>
  <c r="AD1000" i="104"/>
  <c r="AE1000" i="104"/>
  <c r="AF1000" i="104"/>
  <c r="O1001" i="104"/>
  <c r="P1001" i="104"/>
  <c r="Q1001" i="104"/>
  <c r="R1001" i="104"/>
  <c r="S1001" i="104"/>
  <c r="T1001" i="104"/>
  <c r="U1001" i="104"/>
  <c r="V1001" i="104"/>
  <c r="W1001" i="104"/>
  <c r="X1001" i="104"/>
  <c r="Y1001" i="104"/>
  <c r="Z1001" i="104"/>
  <c r="AA1001" i="104"/>
  <c r="AB1001" i="104"/>
  <c r="AC1001" i="104"/>
  <c r="AD1001" i="104"/>
  <c r="AE1001" i="104"/>
  <c r="AF1001" i="104"/>
  <c r="O1002" i="104"/>
  <c r="P1002" i="104"/>
  <c r="Q1002" i="104"/>
  <c r="R1002" i="104"/>
  <c r="S1002" i="104"/>
  <c r="T1002" i="104"/>
  <c r="U1002" i="104"/>
  <c r="V1002" i="104"/>
  <c r="W1002" i="104"/>
  <c r="X1002" i="104"/>
  <c r="Y1002" i="104"/>
  <c r="Z1002" i="104"/>
  <c r="AA1002" i="104"/>
  <c r="AB1002" i="104"/>
  <c r="AC1002" i="104"/>
  <c r="AD1002" i="104"/>
  <c r="AE1002" i="104"/>
  <c r="AF1002" i="104"/>
  <c r="O1003" i="104"/>
  <c r="P1003" i="104"/>
  <c r="Q1003" i="104"/>
  <c r="R1003" i="104"/>
  <c r="S1003" i="104"/>
  <c r="T1003" i="104"/>
  <c r="U1003" i="104"/>
  <c r="V1003" i="104"/>
  <c r="W1003" i="104"/>
  <c r="X1003" i="104"/>
  <c r="Y1003" i="104"/>
  <c r="Z1003" i="104"/>
  <c r="AA1003" i="104"/>
  <c r="AB1003" i="104"/>
  <c r="AC1003" i="104"/>
  <c r="AD1003" i="104"/>
  <c r="AE1003" i="104"/>
  <c r="AF1003" i="104"/>
  <c r="O1004" i="104"/>
  <c r="P1004" i="104"/>
  <c r="Q1004" i="104"/>
  <c r="R1004" i="104"/>
  <c r="S1004" i="104"/>
  <c r="T1004" i="104"/>
  <c r="U1004" i="104"/>
  <c r="V1004" i="104"/>
  <c r="W1004" i="104"/>
  <c r="X1004" i="104"/>
  <c r="Y1004" i="104"/>
  <c r="Z1004" i="104"/>
  <c r="AA1004" i="104"/>
  <c r="AB1004" i="104"/>
  <c r="AC1004" i="104"/>
  <c r="AD1004" i="104"/>
  <c r="AE1004" i="104"/>
  <c r="AF1004" i="104"/>
  <c r="O1005" i="104"/>
  <c r="P1005" i="104"/>
  <c r="Q1005" i="104"/>
  <c r="R1005" i="104"/>
  <c r="S1005" i="104"/>
  <c r="T1005" i="104"/>
  <c r="U1005" i="104"/>
  <c r="V1005" i="104"/>
  <c r="W1005" i="104"/>
  <c r="X1005" i="104"/>
  <c r="Y1005" i="104"/>
  <c r="Z1005" i="104"/>
  <c r="AA1005" i="104"/>
  <c r="AB1005" i="104"/>
  <c r="AC1005" i="104"/>
  <c r="AD1005" i="104"/>
  <c r="AE1005" i="104"/>
  <c r="AF1005" i="104"/>
  <c r="O1006" i="104"/>
  <c r="P1006" i="104"/>
  <c r="Q1006" i="104"/>
  <c r="R1006" i="104"/>
  <c r="S1006" i="104"/>
  <c r="T1006" i="104"/>
  <c r="U1006" i="104"/>
  <c r="V1006" i="104"/>
  <c r="W1006" i="104"/>
  <c r="X1006" i="104"/>
  <c r="Y1006" i="104"/>
  <c r="Z1006" i="104"/>
  <c r="AA1006" i="104"/>
  <c r="AB1006" i="104"/>
  <c r="AC1006" i="104"/>
  <c r="AD1006" i="104"/>
  <c r="AE1006" i="104"/>
  <c r="AF1006" i="104"/>
  <c r="O1007" i="104"/>
  <c r="P1007" i="104"/>
  <c r="Q1007" i="104"/>
  <c r="R1007" i="104"/>
  <c r="S1007" i="104"/>
  <c r="T1007" i="104"/>
  <c r="U1007" i="104"/>
  <c r="V1007" i="104"/>
  <c r="W1007" i="104"/>
  <c r="X1007" i="104"/>
  <c r="Y1007" i="104"/>
  <c r="Z1007" i="104"/>
  <c r="AA1007" i="104"/>
  <c r="AB1007" i="104"/>
  <c r="AC1007" i="104"/>
  <c r="AD1007" i="104"/>
  <c r="AE1007" i="104"/>
  <c r="AF1007" i="104"/>
  <c r="O1008" i="104"/>
  <c r="P1008" i="104"/>
  <c r="Q1008" i="104"/>
  <c r="R1008" i="104"/>
  <c r="S1008" i="104"/>
  <c r="T1008" i="104"/>
  <c r="U1008" i="104"/>
  <c r="V1008" i="104"/>
  <c r="W1008" i="104"/>
  <c r="X1008" i="104"/>
  <c r="Y1008" i="104"/>
  <c r="Z1008" i="104"/>
  <c r="AA1008" i="104"/>
  <c r="AB1008" i="104"/>
  <c r="AC1008" i="104"/>
  <c r="AD1008" i="104"/>
  <c r="AE1008" i="104"/>
  <c r="AF1008" i="104"/>
  <c r="O1009" i="104"/>
  <c r="P1009" i="104"/>
  <c r="Q1009" i="104"/>
  <c r="R1009" i="104"/>
  <c r="S1009" i="104"/>
  <c r="T1009" i="104"/>
  <c r="U1009" i="104"/>
  <c r="V1009" i="104"/>
  <c r="W1009" i="104"/>
  <c r="X1009" i="104"/>
  <c r="Y1009" i="104"/>
  <c r="Z1009" i="104"/>
  <c r="AA1009" i="104"/>
  <c r="AB1009" i="104"/>
  <c r="AC1009" i="104"/>
  <c r="AD1009" i="104"/>
  <c r="AE1009" i="104"/>
  <c r="AF1009" i="104"/>
  <c r="O1010" i="104"/>
  <c r="P1010" i="104"/>
  <c r="Q1010" i="104"/>
  <c r="R1010" i="104"/>
  <c r="S1010" i="104"/>
  <c r="T1010" i="104"/>
  <c r="U1010" i="104"/>
  <c r="V1010" i="104"/>
  <c r="W1010" i="104"/>
  <c r="X1010" i="104"/>
  <c r="Y1010" i="104"/>
  <c r="Z1010" i="104"/>
  <c r="AA1010" i="104"/>
  <c r="AB1010" i="104"/>
  <c r="AC1010" i="104"/>
  <c r="AD1010" i="104"/>
  <c r="AE1010" i="104"/>
  <c r="AF1010" i="104"/>
  <c r="O1011" i="104"/>
  <c r="P1011" i="104"/>
  <c r="Q1011" i="104"/>
  <c r="R1011" i="104"/>
  <c r="S1011" i="104"/>
  <c r="T1011" i="104"/>
  <c r="U1011" i="104"/>
  <c r="V1011" i="104"/>
  <c r="W1011" i="104"/>
  <c r="X1011" i="104"/>
  <c r="Y1011" i="104"/>
  <c r="Z1011" i="104"/>
  <c r="AA1011" i="104"/>
  <c r="AB1011" i="104"/>
  <c r="AC1011" i="104"/>
  <c r="AD1011" i="104"/>
  <c r="AE1011" i="104"/>
  <c r="AF1011" i="104"/>
  <c r="O1012" i="104"/>
  <c r="P1012" i="104"/>
  <c r="Q1012" i="104"/>
  <c r="R1012" i="104"/>
  <c r="S1012" i="104"/>
  <c r="T1012" i="104"/>
  <c r="U1012" i="104"/>
  <c r="V1012" i="104"/>
  <c r="W1012" i="104"/>
  <c r="X1012" i="104"/>
  <c r="Y1012" i="104"/>
  <c r="Z1012" i="104"/>
  <c r="AA1012" i="104"/>
  <c r="AB1012" i="104"/>
  <c r="AC1012" i="104"/>
  <c r="AD1012" i="104"/>
  <c r="AE1012" i="104"/>
  <c r="AF1012" i="104"/>
  <c r="O1013" i="104"/>
  <c r="P1013" i="104"/>
  <c r="Q1013" i="104"/>
  <c r="R1013" i="104"/>
  <c r="S1013" i="104"/>
  <c r="T1013" i="104"/>
  <c r="U1013" i="104"/>
  <c r="V1013" i="104"/>
  <c r="W1013" i="104"/>
  <c r="X1013" i="104"/>
  <c r="Y1013" i="104"/>
  <c r="Z1013" i="104"/>
  <c r="AA1013" i="104"/>
  <c r="AB1013" i="104"/>
  <c r="AC1013" i="104"/>
  <c r="AD1013" i="104"/>
  <c r="AE1013" i="104"/>
  <c r="AF1013" i="104"/>
  <c r="O1014" i="104"/>
  <c r="P1014" i="104"/>
  <c r="Q1014" i="104"/>
  <c r="R1014" i="104"/>
  <c r="S1014" i="104"/>
  <c r="T1014" i="104"/>
  <c r="U1014" i="104"/>
  <c r="V1014" i="104"/>
  <c r="W1014" i="104"/>
  <c r="X1014" i="104"/>
  <c r="Y1014" i="104"/>
  <c r="Z1014" i="104"/>
  <c r="AA1014" i="104"/>
  <c r="AB1014" i="104"/>
  <c r="AC1014" i="104"/>
  <c r="AD1014" i="104"/>
  <c r="AE1014" i="104"/>
  <c r="AF1014" i="104"/>
  <c r="O1015" i="104"/>
  <c r="P1015" i="104"/>
  <c r="Q1015" i="104"/>
  <c r="R1015" i="104"/>
  <c r="S1015" i="104"/>
  <c r="T1015" i="104"/>
  <c r="U1015" i="104"/>
  <c r="V1015" i="104"/>
  <c r="W1015" i="104"/>
  <c r="X1015" i="104"/>
  <c r="Y1015" i="104"/>
  <c r="Z1015" i="104"/>
  <c r="AA1015" i="104"/>
  <c r="AB1015" i="104"/>
  <c r="AC1015" i="104"/>
  <c r="AD1015" i="104"/>
  <c r="AE1015" i="104"/>
  <c r="AF1015" i="104"/>
  <c r="O1016" i="104"/>
  <c r="P1016" i="104"/>
  <c r="Q1016" i="104"/>
  <c r="R1016" i="104"/>
  <c r="S1016" i="104"/>
  <c r="T1016" i="104"/>
  <c r="U1016" i="104"/>
  <c r="V1016" i="104"/>
  <c r="W1016" i="104"/>
  <c r="X1016" i="104"/>
  <c r="Y1016" i="104"/>
  <c r="Z1016" i="104"/>
  <c r="AA1016" i="104"/>
  <c r="AB1016" i="104"/>
  <c r="AC1016" i="104"/>
  <c r="AD1016" i="104"/>
  <c r="AE1016" i="104"/>
  <c r="AF1016" i="104"/>
  <c r="O1017" i="104"/>
  <c r="P1017" i="104"/>
  <c r="Q1017" i="104"/>
  <c r="R1017" i="104"/>
  <c r="S1017" i="104"/>
  <c r="T1017" i="104"/>
  <c r="U1017" i="104"/>
  <c r="V1017" i="104"/>
  <c r="W1017" i="104"/>
  <c r="X1017" i="104"/>
  <c r="Y1017" i="104"/>
  <c r="Z1017" i="104"/>
  <c r="AA1017" i="104"/>
  <c r="AB1017" i="104"/>
  <c r="AC1017" i="104"/>
  <c r="AD1017" i="104"/>
  <c r="AE1017" i="104"/>
  <c r="AF1017" i="104"/>
  <c r="O1018" i="104"/>
  <c r="P1018" i="104"/>
  <c r="Q1018" i="104"/>
  <c r="R1018" i="104"/>
  <c r="S1018" i="104"/>
  <c r="T1018" i="104"/>
  <c r="U1018" i="104"/>
  <c r="V1018" i="104"/>
  <c r="W1018" i="104"/>
  <c r="X1018" i="104"/>
  <c r="Y1018" i="104"/>
  <c r="Z1018" i="104"/>
  <c r="AA1018" i="104"/>
  <c r="AB1018" i="104"/>
  <c r="AC1018" i="104"/>
  <c r="AD1018" i="104"/>
  <c r="AE1018" i="104"/>
  <c r="AF1018" i="104"/>
  <c r="O1019" i="104"/>
  <c r="P1019" i="104"/>
  <c r="Q1019" i="104"/>
  <c r="R1019" i="104"/>
  <c r="S1019" i="104"/>
  <c r="T1019" i="104"/>
  <c r="U1019" i="104"/>
  <c r="V1019" i="104"/>
  <c r="W1019" i="104"/>
  <c r="X1019" i="104"/>
  <c r="Y1019" i="104"/>
  <c r="Z1019" i="104"/>
  <c r="AA1019" i="104"/>
  <c r="AB1019" i="104"/>
  <c r="AC1019" i="104"/>
  <c r="AD1019" i="104"/>
  <c r="AE1019" i="104"/>
  <c r="AF1019" i="104"/>
  <c r="O1020" i="104"/>
  <c r="P1020" i="104"/>
  <c r="Q1020" i="104"/>
  <c r="R1020" i="104"/>
  <c r="S1020" i="104"/>
  <c r="T1020" i="104"/>
  <c r="U1020" i="104"/>
  <c r="V1020" i="104"/>
  <c r="W1020" i="104"/>
  <c r="X1020" i="104"/>
  <c r="Y1020" i="104"/>
  <c r="Z1020" i="104"/>
  <c r="AA1020" i="104"/>
  <c r="AB1020" i="104"/>
  <c r="AC1020" i="104"/>
  <c r="AD1020" i="104"/>
  <c r="AE1020" i="104"/>
  <c r="AF1020" i="104"/>
  <c r="O1021" i="104"/>
  <c r="P1021" i="104"/>
  <c r="Q1021" i="104"/>
  <c r="R1021" i="104"/>
  <c r="S1021" i="104"/>
  <c r="T1021" i="104"/>
  <c r="U1021" i="104"/>
  <c r="V1021" i="104"/>
  <c r="W1021" i="104"/>
  <c r="X1021" i="104"/>
  <c r="Y1021" i="104"/>
  <c r="Z1021" i="104"/>
  <c r="AA1021" i="104"/>
  <c r="AB1021" i="104"/>
  <c r="AC1021" i="104"/>
  <c r="AD1021" i="104"/>
  <c r="AE1021" i="104"/>
  <c r="AF1021" i="104"/>
  <c r="O1022" i="104"/>
  <c r="P1022" i="104"/>
  <c r="Q1022" i="104"/>
  <c r="R1022" i="104"/>
  <c r="S1022" i="104"/>
  <c r="T1022" i="104"/>
  <c r="U1022" i="104"/>
  <c r="V1022" i="104"/>
  <c r="W1022" i="104"/>
  <c r="X1022" i="104"/>
  <c r="Y1022" i="104"/>
  <c r="Z1022" i="104"/>
  <c r="AA1022" i="104"/>
  <c r="AB1022" i="104"/>
  <c r="AC1022" i="104"/>
  <c r="AD1022" i="104"/>
  <c r="AE1022" i="104"/>
  <c r="AF1022" i="104"/>
  <c r="O1023" i="104"/>
  <c r="P1023" i="104"/>
  <c r="Q1023" i="104"/>
  <c r="R1023" i="104"/>
  <c r="S1023" i="104"/>
  <c r="T1023" i="104"/>
  <c r="U1023" i="104"/>
  <c r="V1023" i="104"/>
  <c r="W1023" i="104"/>
  <c r="X1023" i="104"/>
  <c r="Y1023" i="104"/>
  <c r="Z1023" i="104"/>
  <c r="AA1023" i="104"/>
  <c r="AB1023" i="104"/>
  <c r="AC1023" i="104"/>
  <c r="AD1023" i="104"/>
  <c r="AE1023" i="104"/>
  <c r="AF1023" i="104"/>
  <c r="O1024" i="104"/>
  <c r="P1024" i="104"/>
  <c r="Q1024" i="104"/>
  <c r="R1024" i="104"/>
  <c r="S1024" i="104"/>
  <c r="T1024" i="104"/>
  <c r="U1024" i="104"/>
  <c r="V1024" i="104"/>
  <c r="W1024" i="104"/>
  <c r="X1024" i="104"/>
  <c r="Y1024" i="104"/>
  <c r="Z1024" i="104"/>
  <c r="AA1024" i="104"/>
  <c r="AB1024" i="104"/>
  <c r="AC1024" i="104"/>
  <c r="AD1024" i="104"/>
  <c r="AE1024" i="104"/>
  <c r="AF1024" i="104"/>
  <c r="O1025" i="104"/>
  <c r="P1025" i="104"/>
  <c r="Q1025" i="104"/>
  <c r="R1025" i="104"/>
  <c r="S1025" i="104"/>
  <c r="T1025" i="104"/>
  <c r="U1025" i="104"/>
  <c r="V1025" i="104"/>
  <c r="W1025" i="104"/>
  <c r="X1025" i="104"/>
  <c r="Y1025" i="104"/>
  <c r="Z1025" i="104"/>
  <c r="AA1025" i="104"/>
  <c r="AB1025" i="104"/>
  <c r="AC1025" i="104"/>
  <c r="AD1025" i="104"/>
  <c r="AE1025" i="104"/>
  <c r="AF1025" i="104"/>
  <c r="O1026" i="104"/>
  <c r="P1026" i="104"/>
  <c r="Q1026" i="104"/>
  <c r="R1026" i="104"/>
  <c r="S1026" i="104"/>
  <c r="T1026" i="104"/>
  <c r="U1026" i="104"/>
  <c r="V1026" i="104"/>
  <c r="W1026" i="104"/>
  <c r="X1026" i="104"/>
  <c r="Y1026" i="104"/>
  <c r="Z1026" i="104"/>
  <c r="AA1026" i="104"/>
  <c r="AB1026" i="104"/>
  <c r="AC1026" i="104"/>
  <c r="AD1026" i="104"/>
  <c r="AE1026" i="104"/>
  <c r="AF1026" i="104"/>
  <c r="O1027" i="104"/>
  <c r="P1027" i="104"/>
  <c r="Q1027" i="104"/>
  <c r="R1027" i="104"/>
  <c r="S1027" i="104"/>
  <c r="T1027" i="104"/>
  <c r="U1027" i="104"/>
  <c r="V1027" i="104"/>
  <c r="W1027" i="104"/>
  <c r="X1027" i="104"/>
  <c r="Y1027" i="104"/>
  <c r="Z1027" i="104"/>
  <c r="AA1027" i="104"/>
  <c r="AB1027" i="104"/>
  <c r="AC1027" i="104"/>
  <c r="AD1027" i="104"/>
  <c r="AE1027" i="104"/>
  <c r="AF1027" i="104"/>
  <c r="O1028" i="104"/>
  <c r="P1028" i="104"/>
  <c r="Q1028" i="104"/>
  <c r="R1028" i="104"/>
  <c r="S1028" i="104"/>
  <c r="T1028" i="104"/>
  <c r="U1028" i="104"/>
  <c r="V1028" i="104"/>
  <c r="W1028" i="104"/>
  <c r="X1028" i="104"/>
  <c r="Y1028" i="104"/>
  <c r="Z1028" i="104"/>
  <c r="AA1028" i="104"/>
  <c r="AB1028" i="104"/>
  <c r="AC1028" i="104"/>
  <c r="AD1028" i="104"/>
  <c r="AE1028" i="104"/>
  <c r="AF1028" i="104"/>
  <c r="O1029" i="104"/>
  <c r="P1029" i="104"/>
  <c r="Q1029" i="104"/>
  <c r="R1029" i="104"/>
  <c r="S1029" i="104"/>
  <c r="T1029" i="104"/>
  <c r="U1029" i="104"/>
  <c r="V1029" i="104"/>
  <c r="W1029" i="104"/>
  <c r="X1029" i="104"/>
  <c r="Y1029" i="104"/>
  <c r="Z1029" i="104"/>
  <c r="AA1029" i="104"/>
  <c r="AB1029" i="104"/>
  <c r="AC1029" i="104"/>
  <c r="AD1029" i="104"/>
  <c r="AE1029" i="104"/>
  <c r="AF1029" i="104"/>
  <c r="O1030" i="104"/>
  <c r="P1030" i="104"/>
  <c r="Q1030" i="104"/>
  <c r="R1030" i="104"/>
  <c r="S1030" i="104"/>
  <c r="T1030" i="104"/>
  <c r="U1030" i="104"/>
  <c r="V1030" i="104"/>
  <c r="W1030" i="104"/>
  <c r="X1030" i="104"/>
  <c r="Y1030" i="104"/>
  <c r="Z1030" i="104"/>
  <c r="AA1030" i="104"/>
  <c r="AB1030" i="104"/>
  <c r="AC1030" i="104"/>
  <c r="AD1030" i="104"/>
  <c r="AE1030" i="104"/>
  <c r="AF1030" i="104"/>
  <c r="O1031" i="104"/>
  <c r="P1031" i="104"/>
  <c r="Q1031" i="104"/>
  <c r="R1031" i="104"/>
  <c r="S1031" i="104"/>
  <c r="T1031" i="104"/>
  <c r="U1031" i="104"/>
  <c r="V1031" i="104"/>
  <c r="W1031" i="104"/>
  <c r="X1031" i="104"/>
  <c r="Y1031" i="104"/>
  <c r="Z1031" i="104"/>
  <c r="AA1031" i="104"/>
  <c r="AB1031" i="104"/>
  <c r="AC1031" i="104"/>
  <c r="AD1031" i="104"/>
  <c r="AE1031" i="104"/>
  <c r="AF1031" i="104"/>
  <c r="O1032" i="104"/>
  <c r="P1032" i="104"/>
  <c r="Q1032" i="104"/>
  <c r="R1032" i="104"/>
  <c r="S1032" i="104"/>
  <c r="T1032" i="104"/>
  <c r="U1032" i="104"/>
  <c r="V1032" i="104"/>
  <c r="W1032" i="104"/>
  <c r="X1032" i="104"/>
  <c r="Y1032" i="104"/>
  <c r="Z1032" i="104"/>
  <c r="AA1032" i="104"/>
  <c r="AB1032" i="104"/>
  <c r="AC1032" i="104"/>
  <c r="AD1032" i="104"/>
  <c r="AE1032" i="104"/>
  <c r="AF1032" i="104"/>
  <c r="O1033" i="104"/>
  <c r="P1033" i="104"/>
  <c r="Q1033" i="104"/>
  <c r="R1033" i="104"/>
  <c r="S1033" i="104"/>
  <c r="T1033" i="104"/>
  <c r="U1033" i="104"/>
  <c r="V1033" i="104"/>
  <c r="W1033" i="104"/>
  <c r="X1033" i="104"/>
  <c r="Y1033" i="104"/>
  <c r="Z1033" i="104"/>
  <c r="AA1033" i="104"/>
  <c r="AB1033" i="104"/>
  <c r="AC1033" i="104"/>
  <c r="AD1033" i="104"/>
  <c r="AE1033" i="104"/>
  <c r="AF1033" i="104"/>
  <c r="O1034" i="104"/>
  <c r="P1034" i="104"/>
  <c r="Q1034" i="104"/>
  <c r="R1034" i="104"/>
  <c r="S1034" i="104"/>
  <c r="T1034" i="104"/>
  <c r="U1034" i="104"/>
  <c r="V1034" i="104"/>
  <c r="W1034" i="104"/>
  <c r="X1034" i="104"/>
  <c r="Y1034" i="104"/>
  <c r="Z1034" i="104"/>
  <c r="AA1034" i="104"/>
  <c r="AB1034" i="104"/>
  <c r="AC1034" i="104"/>
  <c r="AD1034" i="104"/>
  <c r="AE1034" i="104"/>
  <c r="AF1034" i="104"/>
  <c r="O1035" i="104"/>
  <c r="P1035" i="104"/>
  <c r="Q1035" i="104"/>
  <c r="R1035" i="104"/>
  <c r="S1035" i="104"/>
  <c r="T1035" i="104"/>
  <c r="U1035" i="104"/>
  <c r="V1035" i="104"/>
  <c r="W1035" i="104"/>
  <c r="X1035" i="104"/>
  <c r="Y1035" i="104"/>
  <c r="Z1035" i="104"/>
  <c r="AA1035" i="104"/>
  <c r="AB1035" i="104"/>
  <c r="AC1035" i="104"/>
  <c r="AD1035" i="104"/>
  <c r="AE1035" i="104"/>
  <c r="AF1035" i="104"/>
  <c r="O1036" i="104"/>
  <c r="P1036" i="104"/>
  <c r="Q1036" i="104"/>
  <c r="R1036" i="104"/>
  <c r="S1036" i="104"/>
  <c r="T1036" i="104"/>
  <c r="U1036" i="104"/>
  <c r="V1036" i="104"/>
  <c r="W1036" i="104"/>
  <c r="X1036" i="104"/>
  <c r="Y1036" i="104"/>
  <c r="Z1036" i="104"/>
  <c r="AA1036" i="104"/>
  <c r="AB1036" i="104"/>
  <c r="AC1036" i="104"/>
  <c r="AD1036" i="104"/>
  <c r="AE1036" i="104"/>
  <c r="AF1036" i="104"/>
  <c r="O1037" i="104"/>
  <c r="P1037" i="104"/>
  <c r="Q1037" i="104"/>
  <c r="R1037" i="104"/>
  <c r="S1037" i="104"/>
  <c r="T1037" i="104"/>
  <c r="U1037" i="104"/>
  <c r="V1037" i="104"/>
  <c r="W1037" i="104"/>
  <c r="X1037" i="104"/>
  <c r="Y1037" i="104"/>
  <c r="Z1037" i="104"/>
  <c r="AA1037" i="104"/>
  <c r="AB1037" i="104"/>
  <c r="AC1037" i="104"/>
  <c r="AD1037" i="104"/>
  <c r="AE1037" i="104"/>
  <c r="AF1037" i="104"/>
  <c r="O1038" i="104"/>
  <c r="P1038" i="104"/>
  <c r="Q1038" i="104"/>
  <c r="R1038" i="104"/>
  <c r="S1038" i="104"/>
  <c r="T1038" i="104"/>
  <c r="U1038" i="104"/>
  <c r="V1038" i="104"/>
  <c r="W1038" i="104"/>
  <c r="X1038" i="104"/>
  <c r="Y1038" i="104"/>
  <c r="Z1038" i="104"/>
  <c r="AA1038" i="104"/>
  <c r="AB1038" i="104"/>
  <c r="AC1038" i="104"/>
  <c r="AD1038" i="104"/>
  <c r="AE1038" i="104"/>
  <c r="AF1038" i="104"/>
  <c r="O1039" i="104"/>
  <c r="P1039" i="104"/>
  <c r="Q1039" i="104"/>
  <c r="R1039" i="104"/>
  <c r="S1039" i="104"/>
  <c r="T1039" i="104"/>
  <c r="U1039" i="104"/>
  <c r="V1039" i="104"/>
  <c r="W1039" i="104"/>
  <c r="X1039" i="104"/>
  <c r="Y1039" i="104"/>
  <c r="Z1039" i="104"/>
  <c r="AA1039" i="104"/>
  <c r="AB1039" i="104"/>
  <c r="AC1039" i="104"/>
  <c r="AD1039" i="104"/>
  <c r="AE1039" i="104"/>
  <c r="AF1039" i="104"/>
  <c r="O1040" i="104"/>
  <c r="P1040" i="104"/>
  <c r="Q1040" i="104"/>
  <c r="R1040" i="104"/>
  <c r="S1040" i="104"/>
  <c r="T1040" i="104"/>
  <c r="U1040" i="104"/>
  <c r="V1040" i="104"/>
  <c r="W1040" i="104"/>
  <c r="X1040" i="104"/>
  <c r="Y1040" i="104"/>
  <c r="Z1040" i="104"/>
  <c r="AA1040" i="104"/>
  <c r="AB1040" i="104"/>
  <c r="AC1040" i="104"/>
  <c r="AD1040" i="104"/>
  <c r="AE1040" i="104"/>
  <c r="AF1040" i="104"/>
  <c r="O1041" i="104"/>
  <c r="P1041" i="104"/>
  <c r="Q1041" i="104"/>
  <c r="R1041" i="104"/>
  <c r="S1041" i="104"/>
  <c r="T1041" i="104"/>
  <c r="U1041" i="104"/>
  <c r="V1041" i="104"/>
  <c r="W1041" i="104"/>
  <c r="X1041" i="104"/>
  <c r="Y1041" i="104"/>
  <c r="Z1041" i="104"/>
  <c r="AA1041" i="104"/>
  <c r="AB1041" i="104"/>
  <c r="AC1041" i="104"/>
  <c r="AD1041" i="104"/>
  <c r="AE1041" i="104"/>
  <c r="AF1041" i="104"/>
  <c r="O1042" i="104"/>
  <c r="P1042" i="104"/>
  <c r="Q1042" i="104"/>
  <c r="R1042" i="104"/>
  <c r="S1042" i="104"/>
  <c r="T1042" i="104"/>
  <c r="U1042" i="104"/>
  <c r="V1042" i="104"/>
  <c r="W1042" i="104"/>
  <c r="X1042" i="104"/>
  <c r="Y1042" i="104"/>
  <c r="Z1042" i="104"/>
  <c r="AA1042" i="104"/>
  <c r="AB1042" i="104"/>
  <c r="AC1042" i="104"/>
  <c r="AD1042" i="104"/>
  <c r="AE1042" i="104"/>
  <c r="AF1042" i="104"/>
  <c r="O1043" i="104"/>
  <c r="P1043" i="104"/>
  <c r="Q1043" i="104"/>
  <c r="R1043" i="104"/>
  <c r="S1043" i="104"/>
  <c r="T1043" i="104"/>
  <c r="U1043" i="104"/>
  <c r="V1043" i="104"/>
  <c r="W1043" i="104"/>
  <c r="X1043" i="104"/>
  <c r="Y1043" i="104"/>
  <c r="Z1043" i="104"/>
  <c r="AA1043" i="104"/>
  <c r="AB1043" i="104"/>
  <c r="AC1043" i="104"/>
  <c r="AD1043" i="104"/>
  <c r="AE1043" i="104"/>
  <c r="AF1043" i="104"/>
  <c r="O1044" i="104"/>
  <c r="P1044" i="104"/>
  <c r="Q1044" i="104"/>
  <c r="R1044" i="104"/>
  <c r="S1044" i="104"/>
  <c r="T1044" i="104"/>
  <c r="U1044" i="104"/>
  <c r="V1044" i="104"/>
  <c r="W1044" i="104"/>
  <c r="X1044" i="104"/>
  <c r="Y1044" i="104"/>
  <c r="Z1044" i="104"/>
  <c r="AA1044" i="104"/>
  <c r="AB1044" i="104"/>
  <c r="AC1044" i="104"/>
  <c r="AD1044" i="104"/>
  <c r="AE1044" i="104"/>
  <c r="AF1044" i="104"/>
  <c r="O1045" i="104"/>
  <c r="P1045" i="104"/>
  <c r="Q1045" i="104"/>
  <c r="R1045" i="104"/>
  <c r="S1045" i="104"/>
  <c r="T1045" i="104"/>
  <c r="U1045" i="104"/>
  <c r="V1045" i="104"/>
  <c r="W1045" i="104"/>
  <c r="X1045" i="104"/>
  <c r="Y1045" i="104"/>
  <c r="Z1045" i="104"/>
  <c r="AA1045" i="104"/>
  <c r="AB1045" i="104"/>
  <c r="AC1045" i="104"/>
  <c r="AD1045" i="104"/>
  <c r="AE1045" i="104"/>
  <c r="AF1045" i="104"/>
  <c r="O1046" i="104"/>
  <c r="P1046" i="104"/>
  <c r="Q1046" i="104"/>
  <c r="R1046" i="104"/>
  <c r="S1046" i="104"/>
  <c r="T1046" i="104"/>
  <c r="U1046" i="104"/>
  <c r="V1046" i="104"/>
  <c r="W1046" i="104"/>
  <c r="X1046" i="104"/>
  <c r="Y1046" i="104"/>
  <c r="Z1046" i="104"/>
  <c r="AA1046" i="104"/>
  <c r="AB1046" i="104"/>
  <c r="AC1046" i="104"/>
  <c r="AD1046" i="104"/>
  <c r="AE1046" i="104"/>
  <c r="AF1046" i="104"/>
  <c r="O1047" i="104"/>
  <c r="P1047" i="104"/>
  <c r="Q1047" i="104"/>
  <c r="R1047" i="104"/>
  <c r="S1047" i="104"/>
  <c r="T1047" i="104"/>
  <c r="U1047" i="104"/>
  <c r="V1047" i="104"/>
  <c r="W1047" i="104"/>
  <c r="X1047" i="104"/>
  <c r="Y1047" i="104"/>
  <c r="Z1047" i="104"/>
  <c r="AA1047" i="104"/>
  <c r="AB1047" i="104"/>
  <c r="AC1047" i="104"/>
  <c r="AD1047" i="104"/>
  <c r="AE1047" i="104"/>
  <c r="AF1047" i="104"/>
  <c r="O1048" i="104"/>
  <c r="P1048" i="104"/>
  <c r="Q1048" i="104"/>
  <c r="R1048" i="104"/>
  <c r="S1048" i="104"/>
  <c r="T1048" i="104"/>
  <c r="U1048" i="104"/>
  <c r="V1048" i="104"/>
  <c r="W1048" i="104"/>
  <c r="X1048" i="104"/>
  <c r="Y1048" i="104"/>
  <c r="Z1048" i="104"/>
  <c r="AA1048" i="104"/>
  <c r="AB1048" i="104"/>
  <c r="AC1048" i="104"/>
  <c r="AD1048" i="104"/>
  <c r="AE1048" i="104"/>
  <c r="AF1048" i="104"/>
  <c r="O1049" i="104"/>
  <c r="P1049" i="104"/>
  <c r="Q1049" i="104"/>
  <c r="R1049" i="104"/>
  <c r="S1049" i="104"/>
  <c r="T1049" i="104"/>
  <c r="U1049" i="104"/>
  <c r="V1049" i="104"/>
  <c r="W1049" i="104"/>
  <c r="X1049" i="104"/>
  <c r="Y1049" i="104"/>
  <c r="Z1049" i="104"/>
  <c r="AA1049" i="104"/>
  <c r="AB1049" i="104"/>
  <c r="AC1049" i="104"/>
  <c r="AD1049" i="104"/>
  <c r="AE1049" i="104"/>
  <c r="AF1049" i="104"/>
  <c r="O1050" i="104"/>
  <c r="P1050" i="104"/>
  <c r="Q1050" i="104"/>
  <c r="R1050" i="104"/>
  <c r="S1050" i="104"/>
  <c r="T1050" i="104"/>
  <c r="U1050" i="104"/>
  <c r="V1050" i="104"/>
  <c r="W1050" i="104"/>
  <c r="X1050" i="104"/>
  <c r="Y1050" i="104"/>
  <c r="Z1050" i="104"/>
  <c r="AA1050" i="104"/>
  <c r="AB1050" i="104"/>
  <c r="AC1050" i="104"/>
  <c r="AD1050" i="104"/>
  <c r="AE1050" i="104"/>
  <c r="AF1050" i="104"/>
  <c r="O1051" i="104"/>
  <c r="P1051" i="104"/>
  <c r="Q1051" i="104"/>
  <c r="R1051" i="104"/>
  <c r="S1051" i="104"/>
  <c r="T1051" i="104"/>
  <c r="U1051" i="104"/>
  <c r="V1051" i="104"/>
  <c r="W1051" i="104"/>
  <c r="X1051" i="104"/>
  <c r="Y1051" i="104"/>
  <c r="Z1051" i="104"/>
  <c r="AA1051" i="104"/>
  <c r="AB1051" i="104"/>
  <c r="AC1051" i="104"/>
  <c r="AD1051" i="104"/>
  <c r="AE1051" i="104"/>
  <c r="AF1051" i="104"/>
  <c r="O1052" i="104"/>
  <c r="P1052" i="104"/>
  <c r="Q1052" i="104"/>
  <c r="R1052" i="104"/>
  <c r="S1052" i="104"/>
  <c r="T1052" i="104"/>
  <c r="U1052" i="104"/>
  <c r="V1052" i="104"/>
  <c r="W1052" i="104"/>
  <c r="X1052" i="104"/>
  <c r="Y1052" i="104"/>
  <c r="Z1052" i="104"/>
  <c r="AA1052" i="104"/>
  <c r="AB1052" i="104"/>
  <c r="AC1052" i="104"/>
  <c r="AD1052" i="104"/>
  <c r="AE1052" i="104"/>
  <c r="AF1052" i="104"/>
  <c r="O1053" i="104"/>
  <c r="P1053" i="104"/>
  <c r="Q1053" i="104"/>
  <c r="R1053" i="104"/>
  <c r="S1053" i="104"/>
  <c r="T1053" i="104"/>
  <c r="U1053" i="104"/>
  <c r="V1053" i="104"/>
  <c r="W1053" i="104"/>
  <c r="X1053" i="104"/>
  <c r="Y1053" i="104"/>
  <c r="Z1053" i="104"/>
  <c r="AA1053" i="104"/>
  <c r="AB1053" i="104"/>
  <c r="AC1053" i="104"/>
  <c r="AD1053" i="104"/>
  <c r="AE1053" i="104"/>
  <c r="AF1053" i="104"/>
  <c r="O1054" i="104"/>
  <c r="P1054" i="104"/>
  <c r="Q1054" i="104"/>
  <c r="R1054" i="104"/>
  <c r="S1054" i="104"/>
  <c r="T1054" i="104"/>
  <c r="U1054" i="104"/>
  <c r="V1054" i="104"/>
  <c r="W1054" i="104"/>
  <c r="X1054" i="104"/>
  <c r="Y1054" i="104"/>
  <c r="Z1054" i="104"/>
  <c r="AA1054" i="104"/>
  <c r="AB1054" i="104"/>
  <c r="AC1054" i="104"/>
  <c r="AD1054" i="104"/>
  <c r="AE1054" i="104"/>
  <c r="AF1054" i="104"/>
  <c r="O1055" i="104"/>
  <c r="P1055" i="104"/>
  <c r="Q1055" i="104"/>
  <c r="R1055" i="104"/>
  <c r="S1055" i="104"/>
  <c r="T1055" i="104"/>
  <c r="U1055" i="104"/>
  <c r="V1055" i="104"/>
  <c r="W1055" i="104"/>
  <c r="X1055" i="104"/>
  <c r="Y1055" i="104"/>
  <c r="Z1055" i="104"/>
  <c r="AA1055" i="104"/>
  <c r="AB1055" i="104"/>
  <c r="AC1055" i="104"/>
  <c r="AD1055" i="104"/>
  <c r="AE1055" i="104"/>
  <c r="AF1055" i="104"/>
  <c r="O1056" i="104"/>
  <c r="P1056" i="104"/>
  <c r="Q1056" i="104"/>
  <c r="R1056" i="104"/>
  <c r="S1056" i="104"/>
  <c r="T1056" i="104"/>
  <c r="U1056" i="104"/>
  <c r="V1056" i="104"/>
  <c r="W1056" i="104"/>
  <c r="X1056" i="104"/>
  <c r="Y1056" i="104"/>
  <c r="Z1056" i="104"/>
  <c r="AA1056" i="104"/>
  <c r="AB1056" i="104"/>
  <c r="AC1056" i="104"/>
  <c r="AD1056" i="104"/>
  <c r="AE1056" i="104"/>
  <c r="AF1056" i="104"/>
  <c r="O1057" i="104"/>
  <c r="P1057" i="104"/>
  <c r="Q1057" i="104"/>
  <c r="R1057" i="104"/>
  <c r="S1057" i="104"/>
  <c r="T1057" i="104"/>
  <c r="U1057" i="104"/>
  <c r="V1057" i="104"/>
  <c r="W1057" i="104"/>
  <c r="X1057" i="104"/>
  <c r="Y1057" i="104"/>
  <c r="Z1057" i="104"/>
  <c r="AA1057" i="104"/>
  <c r="AB1057" i="104"/>
  <c r="AC1057" i="104"/>
  <c r="AD1057" i="104"/>
  <c r="AE1057" i="104"/>
  <c r="AF1057" i="104"/>
  <c r="O1058" i="104"/>
  <c r="P1058" i="104"/>
  <c r="Q1058" i="104"/>
  <c r="R1058" i="104"/>
  <c r="S1058" i="104"/>
  <c r="T1058" i="104"/>
  <c r="U1058" i="104"/>
  <c r="V1058" i="104"/>
  <c r="W1058" i="104"/>
  <c r="X1058" i="104"/>
  <c r="Y1058" i="104"/>
  <c r="Z1058" i="104"/>
  <c r="AA1058" i="104"/>
  <c r="AB1058" i="104"/>
  <c r="AC1058" i="104"/>
  <c r="AD1058" i="104"/>
  <c r="AE1058" i="104"/>
  <c r="AF1058" i="104"/>
  <c r="O1059" i="104"/>
  <c r="P1059" i="104"/>
  <c r="Q1059" i="104"/>
  <c r="R1059" i="104"/>
  <c r="S1059" i="104"/>
  <c r="T1059" i="104"/>
  <c r="U1059" i="104"/>
  <c r="V1059" i="104"/>
  <c r="W1059" i="104"/>
  <c r="X1059" i="104"/>
  <c r="Y1059" i="104"/>
  <c r="Z1059" i="104"/>
  <c r="AA1059" i="104"/>
  <c r="AB1059" i="104"/>
  <c r="AC1059" i="104"/>
  <c r="AD1059" i="104"/>
  <c r="AE1059" i="104"/>
  <c r="AF1059" i="104"/>
  <c r="O1060" i="104"/>
  <c r="P1060" i="104"/>
  <c r="Q1060" i="104"/>
  <c r="R1060" i="104"/>
  <c r="S1060" i="104"/>
  <c r="T1060" i="104"/>
  <c r="U1060" i="104"/>
  <c r="V1060" i="104"/>
  <c r="W1060" i="104"/>
  <c r="X1060" i="104"/>
  <c r="Y1060" i="104"/>
  <c r="Z1060" i="104"/>
  <c r="AA1060" i="104"/>
  <c r="AB1060" i="104"/>
  <c r="AC1060" i="104"/>
  <c r="AD1060" i="104"/>
  <c r="AE1060" i="104"/>
  <c r="AF1060" i="104"/>
  <c r="O1061" i="104"/>
  <c r="P1061" i="104"/>
  <c r="Q1061" i="104"/>
  <c r="R1061" i="104"/>
  <c r="S1061" i="104"/>
  <c r="T1061" i="104"/>
  <c r="U1061" i="104"/>
  <c r="V1061" i="104"/>
  <c r="W1061" i="104"/>
  <c r="X1061" i="104"/>
  <c r="Y1061" i="104"/>
  <c r="Z1061" i="104"/>
  <c r="AA1061" i="104"/>
  <c r="AB1061" i="104"/>
  <c r="AC1061" i="104"/>
  <c r="AD1061" i="104"/>
  <c r="AE1061" i="104"/>
  <c r="AF1061" i="104"/>
  <c r="O1062" i="104"/>
  <c r="P1062" i="104"/>
  <c r="Q1062" i="104"/>
  <c r="R1062" i="104"/>
  <c r="S1062" i="104"/>
  <c r="T1062" i="104"/>
  <c r="U1062" i="104"/>
  <c r="V1062" i="104"/>
  <c r="W1062" i="104"/>
  <c r="X1062" i="104"/>
  <c r="Y1062" i="104"/>
  <c r="Z1062" i="104"/>
  <c r="AA1062" i="104"/>
  <c r="AB1062" i="104"/>
  <c r="AC1062" i="104"/>
  <c r="AD1062" i="104"/>
  <c r="AE1062" i="104"/>
  <c r="AF1062" i="104"/>
  <c r="O1063" i="104"/>
  <c r="P1063" i="104"/>
  <c r="Q1063" i="104"/>
  <c r="R1063" i="104"/>
  <c r="S1063" i="104"/>
  <c r="T1063" i="104"/>
  <c r="U1063" i="104"/>
  <c r="V1063" i="104"/>
  <c r="W1063" i="104"/>
  <c r="X1063" i="104"/>
  <c r="Y1063" i="104"/>
  <c r="Z1063" i="104"/>
  <c r="AA1063" i="104"/>
  <c r="AB1063" i="104"/>
  <c r="AC1063" i="104"/>
  <c r="AD1063" i="104"/>
  <c r="AE1063" i="104"/>
  <c r="AF1063" i="104"/>
  <c r="O1064" i="104"/>
  <c r="P1064" i="104"/>
  <c r="Q1064" i="104"/>
  <c r="R1064" i="104"/>
  <c r="S1064" i="104"/>
  <c r="T1064" i="104"/>
  <c r="U1064" i="104"/>
  <c r="V1064" i="104"/>
  <c r="W1064" i="104"/>
  <c r="X1064" i="104"/>
  <c r="Y1064" i="104"/>
  <c r="Z1064" i="104"/>
  <c r="AA1064" i="104"/>
  <c r="AB1064" i="104"/>
  <c r="AC1064" i="104"/>
  <c r="AD1064" i="104"/>
  <c r="AE1064" i="104"/>
  <c r="AF1064" i="104"/>
  <c r="O1065" i="104"/>
  <c r="P1065" i="104"/>
  <c r="Q1065" i="104"/>
  <c r="R1065" i="104"/>
  <c r="S1065" i="104"/>
  <c r="T1065" i="104"/>
  <c r="U1065" i="104"/>
  <c r="V1065" i="104"/>
  <c r="W1065" i="104"/>
  <c r="X1065" i="104"/>
  <c r="Y1065" i="104"/>
  <c r="Z1065" i="104"/>
  <c r="AA1065" i="104"/>
  <c r="AB1065" i="104"/>
  <c r="AC1065" i="104"/>
  <c r="AD1065" i="104"/>
  <c r="AE1065" i="104"/>
  <c r="AF1065" i="104"/>
  <c r="O1066" i="104"/>
  <c r="P1066" i="104"/>
  <c r="Q1066" i="104"/>
  <c r="R1066" i="104"/>
  <c r="S1066" i="104"/>
  <c r="T1066" i="104"/>
  <c r="U1066" i="104"/>
  <c r="V1066" i="104"/>
  <c r="W1066" i="104"/>
  <c r="X1066" i="104"/>
  <c r="Y1066" i="104"/>
  <c r="Z1066" i="104"/>
  <c r="AA1066" i="104"/>
  <c r="AB1066" i="104"/>
  <c r="AC1066" i="104"/>
  <c r="AD1066" i="104"/>
  <c r="AE1066" i="104"/>
  <c r="AF1066" i="104"/>
  <c r="O1067" i="104"/>
  <c r="P1067" i="104"/>
  <c r="Q1067" i="104"/>
  <c r="R1067" i="104"/>
  <c r="S1067" i="104"/>
  <c r="T1067" i="104"/>
  <c r="U1067" i="104"/>
  <c r="V1067" i="104"/>
  <c r="W1067" i="104"/>
  <c r="X1067" i="104"/>
  <c r="Y1067" i="104"/>
  <c r="Z1067" i="104"/>
  <c r="AA1067" i="104"/>
  <c r="AB1067" i="104"/>
  <c r="AC1067" i="104"/>
  <c r="AD1067" i="104"/>
  <c r="AE1067" i="104"/>
  <c r="AF1067" i="104"/>
  <c r="O1068" i="104"/>
  <c r="P1068" i="104"/>
  <c r="Q1068" i="104"/>
  <c r="R1068" i="104"/>
  <c r="S1068" i="104"/>
  <c r="T1068" i="104"/>
  <c r="U1068" i="104"/>
  <c r="V1068" i="104"/>
  <c r="W1068" i="104"/>
  <c r="X1068" i="104"/>
  <c r="Y1068" i="104"/>
  <c r="Z1068" i="104"/>
  <c r="AA1068" i="104"/>
  <c r="AB1068" i="104"/>
  <c r="AC1068" i="104"/>
  <c r="AD1068" i="104"/>
  <c r="AE1068" i="104"/>
  <c r="AF1068" i="104"/>
  <c r="O1069" i="104"/>
  <c r="P1069" i="104"/>
  <c r="Q1069" i="104"/>
  <c r="R1069" i="104"/>
  <c r="S1069" i="104"/>
  <c r="T1069" i="104"/>
  <c r="U1069" i="104"/>
  <c r="V1069" i="104"/>
  <c r="W1069" i="104"/>
  <c r="X1069" i="104"/>
  <c r="Y1069" i="104"/>
  <c r="Z1069" i="104"/>
  <c r="AA1069" i="104"/>
  <c r="AB1069" i="104"/>
  <c r="AC1069" i="104"/>
  <c r="AD1069" i="104"/>
  <c r="AE1069" i="104"/>
  <c r="AF1069" i="104"/>
  <c r="O1070" i="104"/>
  <c r="P1070" i="104"/>
  <c r="Q1070" i="104"/>
  <c r="R1070" i="104"/>
  <c r="S1070" i="104"/>
  <c r="T1070" i="104"/>
  <c r="U1070" i="104"/>
  <c r="V1070" i="104"/>
  <c r="W1070" i="104"/>
  <c r="X1070" i="104"/>
  <c r="Y1070" i="104"/>
  <c r="Z1070" i="104"/>
  <c r="AA1070" i="104"/>
  <c r="AB1070" i="104"/>
  <c r="AC1070" i="104"/>
  <c r="AD1070" i="104"/>
  <c r="AE1070" i="104"/>
  <c r="AF1070" i="104"/>
  <c r="O1071" i="104"/>
  <c r="P1071" i="104"/>
  <c r="Q1071" i="104"/>
  <c r="R1071" i="104"/>
  <c r="S1071" i="104"/>
  <c r="T1071" i="104"/>
  <c r="U1071" i="104"/>
  <c r="V1071" i="104"/>
  <c r="W1071" i="104"/>
  <c r="X1071" i="104"/>
  <c r="Y1071" i="104"/>
  <c r="Z1071" i="104"/>
  <c r="AA1071" i="104"/>
  <c r="AB1071" i="104"/>
  <c r="AC1071" i="104"/>
  <c r="AD1071" i="104"/>
  <c r="AE1071" i="104"/>
  <c r="AF1071" i="104"/>
  <c r="O1072" i="104"/>
  <c r="P1072" i="104"/>
  <c r="Q1072" i="104"/>
  <c r="R1072" i="104"/>
  <c r="S1072" i="104"/>
  <c r="T1072" i="104"/>
  <c r="U1072" i="104"/>
  <c r="V1072" i="104"/>
  <c r="W1072" i="104"/>
  <c r="X1072" i="104"/>
  <c r="Y1072" i="104"/>
  <c r="Z1072" i="104"/>
  <c r="AA1072" i="104"/>
  <c r="AB1072" i="104"/>
  <c r="AC1072" i="104"/>
  <c r="AD1072" i="104"/>
  <c r="AE1072" i="104"/>
  <c r="AF1072" i="104"/>
  <c r="O1073" i="104"/>
  <c r="P1073" i="104"/>
  <c r="Q1073" i="104"/>
  <c r="R1073" i="104"/>
  <c r="S1073" i="104"/>
  <c r="T1073" i="104"/>
  <c r="U1073" i="104"/>
  <c r="V1073" i="104"/>
  <c r="W1073" i="104"/>
  <c r="X1073" i="104"/>
  <c r="Y1073" i="104"/>
  <c r="Z1073" i="104"/>
  <c r="AA1073" i="104"/>
  <c r="AB1073" i="104"/>
  <c r="AC1073" i="104"/>
  <c r="AD1073" i="104"/>
  <c r="AE1073" i="104"/>
  <c r="AF1073" i="104"/>
  <c r="O1074" i="104"/>
  <c r="P1074" i="104"/>
  <c r="Q1074" i="104"/>
  <c r="R1074" i="104"/>
  <c r="S1074" i="104"/>
  <c r="T1074" i="104"/>
  <c r="U1074" i="104"/>
  <c r="V1074" i="104"/>
  <c r="W1074" i="104"/>
  <c r="X1074" i="104"/>
  <c r="Y1074" i="104"/>
  <c r="Z1074" i="104"/>
  <c r="AA1074" i="104"/>
  <c r="AB1074" i="104"/>
  <c r="AC1074" i="104"/>
  <c r="AD1074" i="104"/>
  <c r="AE1074" i="104"/>
  <c r="AF1074" i="104"/>
  <c r="O1075" i="104"/>
  <c r="P1075" i="104"/>
  <c r="Q1075" i="104"/>
  <c r="R1075" i="104"/>
  <c r="S1075" i="104"/>
  <c r="T1075" i="104"/>
  <c r="U1075" i="104"/>
  <c r="V1075" i="104"/>
  <c r="W1075" i="104"/>
  <c r="X1075" i="104"/>
  <c r="Y1075" i="104"/>
  <c r="Z1075" i="104"/>
  <c r="AA1075" i="104"/>
  <c r="AB1075" i="104"/>
  <c r="AC1075" i="104"/>
  <c r="AD1075" i="104"/>
  <c r="AE1075" i="104"/>
  <c r="AF1075" i="104"/>
  <c r="O1076" i="104"/>
  <c r="P1076" i="104"/>
  <c r="Q1076" i="104"/>
  <c r="R1076" i="104"/>
  <c r="S1076" i="104"/>
  <c r="T1076" i="104"/>
  <c r="U1076" i="104"/>
  <c r="V1076" i="104"/>
  <c r="W1076" i="104"/>
  <c r="X1076" i="104"/>
  <c r="Y1076" i="104"/>
  <c r="Z1076" i="104"/>
  <c r="AA1076" i="104"/>
  <c r="AB1076" i="104"/>
  <c r="AC1076" i="104"/>
  <c r="AD1076" i="104"/>
  <c r="AE1076" i="104"/>
  <c r="AF1076" i="104"/>
  <c r="O1077" i="104"/>
  <c r="P1077" i="104"/>
  <c r="Q1077" i="104"/>
  <c r="R1077" i="104"/>
  <c r="S1077" i="104"/>
  <c r="T1077" i="104"/>
  <c r="U1077" i="104"/>
  <c r="V1077" i="104"/>
  <c r="W1077" i="104"/>
  <c r="X1077" i="104"/>
  <c r="Y1077" i="104"/>
  <c r="Z1077" i="104"/>
  <c r="AA1077" i="104"/>
  <c r="AB1077" i="104"/>
  <c r="AC1077" i="104"/>
  <c r="AD1077" i="104"/>
  <c r="AE1077" i="104"/>
  <c r="AF1077" i="104"/>
  <c r="O1078" i="104"/>
  <c r="P1078" i="104"/>
  <c r="Q1078" i="104"/>
  <c r="R1078" i="104"/>
  <c r="S1078" i="104"/>
  <c r="T1078" i="104"/>
  <c r="U1078" i="104"/>
  <c r="V1078" i="104"/>
  <c r="W1078" i="104"/>
  <c r="X1078" i="104"/>
  <c r="Y1078" i="104"/>
  <c r="Z1078" i="104"/>
  <c r="AA1078" i="104"/>
  <c r="AB1078" i="104"/>
  <c r="AC1078" i="104"/>
  <c r="AD1078" i="104"/>
  <c r="AE1078" i="104"/>
  <c r="AF1078" i="104"/>
  <c r="O1079" i="104"/>
  <c r="P1079" i="104"/>
  <c r="Q1079" i="104"/>
  <c r="R1079" i="104"/>
  <c r="S1079" i="104"/>
  <c r="T1079" i="104"/>
  <c r="U1079" i="104"/>
  <c r="V1079" i="104"/>
  <c r="W1079" i="104"/>
  <c r="X1079" i="104"/>
  <c r="Y1079" i="104"/>
  <c r="Z1079" i="104"/>
  <c r="AA1079" i="104"/>
  <c r="AB1079" i="104"/>
  <c r="AC1079" i="104"/>
  <c r="AD1079" i="104"/>
  <c r="AE1079" i="104"/>
  <c r="AF1079" i="104"/>
  <c r="O1080" i="104"/>
  <c r="P1080" i="104"/>
  <c r="Q1080" i="104"/>
  <c r="R1080" i="104"/>
  <c r="S1080" i="104"/>
  <c r="T1080" i="104"/>
  <c r="U1080" i="104"/>
  <c r="V1080" i="104"/>
  <c r="W1080" i="104"/>
  <c r="X1080" i="104"/>
  <c r="Y1080" i="104"/>
  <c r="Z1080" i="104"/>
  <c r="AA1080" i="104"/>
  <c r="AB1080" i="104"/>
  <c r="AC1080" i="104"/>
  <c r="AD1080" i="104"/>
  <c r="AE1080" i="104"/>
  <c r="AF1080" i="104"/>
  <c r="O1081" i="104"/>
  <c r="P1081" i="104"/>
  <c r="Q1081" i="104"/>
  <c r="R1081" i="104"/>
  <c r="S1081" i="104"/>
  <c r="T1081" i="104"/>
  <c r="U1081" i="104"/>
  <c r="V1081" i="104"/>
  <c r="W1081" i="104"/>
  <c r="X1081" i="104"/>
  <c r="Y1081" i="104"/>
  <c r="Z1081" i="104"/>
  <c r="AA1081" i="104"/>
  <c r="AB1081" i="104"/>
  <c r="AC1081" i="104"/>
  <c r="AD1081" i="104"/>
  <c r="AE1081" i="104"/>
  <c r="AF1081" i="104"/>
  <c r="O1082" i="104"/>
  <c r="P1082" i="104"/>
  <c r="Q1082" i="104"/>
  <c r="R1082" i="104"/>
  <c r="S1082" i="104"/>
  <c r="T1082" i="104"/>
  <c r="U1082" i="104"/>
  <c r="V1082" i="104"/>
  <c r="W1082" i="104"/>
  <c r="X1082" i="104"/>
  <c r="Y1082" i="104"/>
  <c r="Z1082" i="104"/>
  <c r="AA1082" i="104"/>
  <c r="AB1082" i="104"/>
  <c r="AC1082" i="104"/>
  <c r="AD1082" i="104"/>
  <c r="AE1082" i="104"/>
  <c r="AF1082" i="104"/>
  <c r="O1083" i="104"/>
  <c r="P1083" i="104"/>
  <c r="Q1083" i="104"/>
  <c r="R1083" i="104"/>
  <c r="S1083" i="104"/>
  <c r="T1083" i="104"/>
  <c r="U1083" i="104"/>
  <c r="V1083" i="104"/>
  <c r="W1083" i="104"/>
  <c r="X1083" i="104"/>
  <c r="Y1083" i="104"/>
  <c r="Z1083" i="104"/>
  <c r="AA1083" i="104"/>
  <c r="AB1083" i="104"/>
  <c r="AC1083" i="104"/>
  <c r="AD1083" i="104"/>
  <c r="AE1083" i="104"/>
  <c r="AF1083" i="104"/>
  <c r="O1084" i="104"/>
  <c r="P1084" i="104"/>
  <c r="Q1084" i="104"/>
  <c r="R1084" i="104"/>
  <c r="S1084" i="104"/>
  <c r="T1084" i="104"/>
  <c r="U1084" i="104"/>
  <c r="V1084" i="104"/>
  <c r="W1084" i="104"/>
  <c r="X1084" i="104"/>
  <c r="Y1084" i="104"/>
  <c r="Z1084" i="104"/>
  <c r="AA1084" i="104"/>
  <c r="AB1084" i="104"/>
  <c r="AC1084" i="104"/>
  <c r="AD1084" i="104"/>
  <c r="AE1084" i="104"/>
  <c r="AF1084" i="104"/>
  <c r="O1085" i="104"/>
  <c r="P1085" i="104"/>
  <c r="Q1085" i="104"/>
  <c r="R1085" i="104"/>
  <c r="S1085" i="104"/>
  <c r="T1085" i="104"/>
  <c r="U1085" i="104"/>
  <c r="V1085" i="104"/>
  <c r="W1085" i="104"/>
  <c r="X1085" i="104"/>
  <c r="Y1085" i="104"/>
  <c r="Z1085" i="104"/>
  <c r="AA1085" i="104"/>
  <c r="AB1085" i="104"/>
  <c r="AC1085" i="104"/>
  <c r="AD1085" i="104"/>
  <c r="AE1085" i="104"/>
  <c r="AF1085" i="104"/>
  <c r="O1086" i="104"/>
  <c r="P1086" i="104"/>
  <c r="Q1086" i="104"/>
  <c r="R1086" i="104"/>
  <c r="S1086" i="104"/>
  <c r="T1086" i="104"/>
  <c r="U1086" i="104"/>
  <c r="V1086" i="104"/>
  <c r="W1086" i="104"/>
  <c r="X1086" i="104"/>
  <c r="Y1086" i="104"/>
  <c r="Z1086" i="104"/>
  <c r="AA1086" i="104"/>
  <c r="AB1086" i="104"/>
  <c r="AC1086" i="104"/>
  <c r="AD1086" i="104"/>
  <c r="AE1086" i="104"/>
  <c r="AF1086" i="104"/>
  <c r="O1087" i="104"/>
  <c r="P1087" i="104"/>
  <c r="Q1087" i="104"/>
  <c r="R1087" i="104"/>
  <c r="S1087" i="104"/>
  <c r="T1087" i="104"/>
  <c r="U1087" i="104"/>
  <c r="V1087" i="104"/>
  <c r="W1087" i="104"/>
  <c r="X1087" i="104"/>
  <c r="Y1087" i="104"/>
  <c r="Z1087" i="104"/>
  <c r="AA1087" i="104"/>
  <c r="AB1087" i="104"/>
  <c r="AC1087" i="104"/>
  <c r="AD1087" i="104"/>
  <c r="AE1087" i="104"/>
  <c r="AF1087" i="104"/>
  <c r="O1088" i="104"/>
  <c r="P1088" i="104"/>
  <c r="Q1088" i="104"/>
  <c r="R1088" i="104"/>
  <c r="S1088" i="104"/>
  <c r="T1088" i="104"/>
  <c r="U1088" i="104"/>
  <c r="V1088" i="104"/>
  <c r="W1088" i="104"/>
  <c r="X1088" i="104"/>
  <c r="Y1088" i="104"/>
  <c r="Z1088" i="104"/>
  <c r="AA1088" i="104"/>
  <c r="AB1088" i="104"/>
  <c r="AC1088" i="104"/>
  <c r="AD1088" i="104"/>
  <c r="AE1088" i="104"/>
  <c r="AF1088" i="104"/>
  <c r="O1089" i="104"/>
  <c r="P1089" i="104"/>
  <c r="Q1089" i="104"/>
  <c r="R1089" i="104"/>
  <c r="S1089" i="104"/>
  <c r="T1089" i="104"/>
  <c r="U1089" i="104"/>
  <c r="V1089" i="104"/>
  <c r="W1089" i="104"/>
  <c r="X1089" i="104"/>
  <c r="Y1089" i="104"/>
  <c r="Z1089" i="104"/>
  <c r="AA1089" i="104"/>
  <c r="AB1089" i="104"/>
  <c r="AC1089" i="104"/>
  <c r="AD1089" i="104"/>
  <c r="AE1089" i="104"/>
  <c r="AF1089" i="104"/>
  <c r="O1090" i="104"/>
  <c r="P1090" i="104"/>
  <c r="Q1090" i="104"/>
  <c r="R1090" i="104"/>
  <c r="S1090" i="104"/>
  <c r="T1090" i="104"/>
  <c r="U1090" i="104"/>
  <c r="V1090" i="104"/>
  <c r="W1090" i="104"/>
  <c r="X1090" i="104"/>
  <c r="Y1090" i="104"/>
  <c r="Z1090" i="104"/>
  <c r="AA1090" i="104"/>
  <c r="AB1090" i="104"/>
  <c r="AC1090" i="104"/>
  <c r="AD1090" i="104"/>
  <c r="AE1090" i="104"/>
  <c r="AF1090" i="104"/>
  <c r="O1091" i="104"/>
  <c r="P1091" i="104"/>
  <c r="Q1091" i="104"/>
  <c r="R1091" i="104"/>
  <c r="S1091" i="104"/>
  <c r="T1091" i="104"/>
  <c r="U1091" i="104"/>
  <c r="V1091" i="104"/>
  <c r="W1091" i="104"/>
  <c r="X1091" i="104"/>
  <c r="Y1091" i="104"/>
  <c r="Z1091" i="104"/>
  <c r="AA1091" i="104"/>
  <c r="AB1091" i="104"/>
  <c r="AC1091" i="104"/>
  <c r="AD1091" i="104"/>
  <c r="AE1091" i="104"/>
  <c r="AF1091" i="104"/>
  <c r="O1092" i="104"/>
  <c r="P1092" i="104"/>
  <c r="Q1092" i="104"/>
  <c r="R1092" i="104"/>
  <c r="S1092" i="104"/>
  <c r="T1092" i="104"/>
  <c r="U1092" i="104"/>
  <c r="V1092" i="104"/>
  <c r="W1092" i="104"/>
  <c r="X1092" i="104"/>
  <c r="Y1092" i="104"/>
  <c r="Z1092" i="104"/>
  <c r="AA1092" i="104"/>
  <c r="AB1092" i="104"/>
  <c r="AC1092" i="104"/>
  <c r="AD1092" i="104"/>
  <c r="AE1092" i="104"/>
  <c r="AF1092" i="104"/>
  <c r="O1093" i="104"/>
  <c r="P1093" i="104"/>
  <c r="Q1093" i="104"/>
  <c r="R1093" i="104"/>
  <c r="S1093" i="104"/>
  <c r="T1093" i="104"/>
  <c r="U1093" i="104"/>
  <c r="V1093" i="104"/>
  <c r="W1093" i="104"/>
  <c r="X1093" i="104"/>
  <c r="Y1093" i="104"/>
  <c r="Z1093" i="104"/>
  <c r="AA1093" i="104"/>
  <c r="AB1093" i="104"/>
  <c r="AC1093" i="104"/>
  <c r="AD1093" i="104"/>
  <c r="AE1093" i="104"/>
  <c r="AF1093" i="104"/>
  <c r="O1094" i="104"/>
  <c r="P1094" i="104"/>
  <c r="Q1094" i="104"/>
  <c r="R1094" i="104"/>
  <c r="S1094" i="104"/>
  <c r="T1094" i="104"/>
  <c r="U1094" i="104"/>
  <c r="V1094" i="104"/>
  <c r="W1094" i="104"/>
  <c r="X1094" i="104"/>
  <c r="Y1094" i="104"/>
  <c r="Z1094" i="104"/>
  <c r="AA1094" i="104"/>
  <c r="AB1094" i="104"/>
  <c r="AC1094" i="104"/>
  <c r="AD1094" i="104"/>
  <c r="AE1094" i="104"/>
  <c r="AF1094" i="104"/>
  <c r="O1095" i="104"/>
  <c r="P1095" i="104"/>
  <c r="Q1095" i="104"/>
  <c r="R1095" i="104"/>
  <c r="S1095" i="104"/>
  <c r="T1095" i="104"/>
  <c r="U1095" i="104"/>
  <c r="V1095" i="104"/>
  <c r="W1095" i="104"/>
  <c r="X1095" i="104"/>
  <c r="Y1095" i="104"/>
  <c r="Z1095" i="104"/>
  <c r="AA1095" i="104"/>
  <c r="AB1095" i="104"/>
  <c r="AC1095" i="104"/>
  <c r="AD1095" i="104"/>
  <c r="AE1095" i="104"/>
  <c r="AF1095" i="104"/>
  <c r="O1096" i="104"/>
  <c r="P1096" i="104"/>
  <c r="Q1096" i="104"/>
  <c r="R1096" i="104"/>
  <c r="S1096" i="104"/>
  <c r="T1096" i="104"/>
  <c r="U1096" i="104"/>
  <c r="V1096" i="104"/>
  <c r="W1096" i="104"/>
  <c r="X1096" i="104"/>
  <c r="Y1096" i="104"/>
  <c r="Z1096" i="104"/>
  <c r="AA1096" i="104"/>
  <c r="AB1096" i="104"/>
  <c r="AC1096" i="104"/>
  <c r="AD1096" i="104"/>
  <c r="AE1096" i="104"/>
  <c r="AF1096" i="104"/>
  <c r="O1097" i="104"/>
  <c r="P1097" i="104"/>
  <c r="Q1097" i="104"/>
  <c r="R1097" i="104"/>
  <c r="S1097" i="104"/>
  <c r="T1097" i="104"/>
  <c r="U1097" i="104"/>
  <c r="V1097" i="104"/>
  <c r="W1097" i="104"/>
  <c r="X1097" i="104"/>
  <c r="Y1097" i="104"/>
  <c r="Z1097" i="104"/>
  <c r="AA1097" i="104"/>
  <c r="AB1097" i="104"/>
  <c r="AC1097" i="104"/>
  <c r="AD1097" i="104"/>
  <c r="AE1097" i="104"/>
  <c r="AF1097" i="104"/>
  <c r="O1098" i="104"/>
  <c r="P1098" i="104"/>
  <c r="Q1098" i="104"/>
  <c r="R1098" i="104"/>
  <c r="S1098" i="104"/>
  <c r="T1098" i="104"/>
  <c r="U1098" i="104"/>
  <c r="V1098" i="104"/>
  <c r="W1098" i="104"/>
  <c r="X1098" i="104"/>
  <c r="Y1098" i="104"/>
  <c r="Z1098" i="104"/>
  <c r="AA1098" i="104"/>
  <c r="AB1098" i="104"/>
  <c r="AC1098" i="104"/>
  <c r="AD1098" i="104"/>
  <c r="AE1098" i="104"/>
  <c r="AF1098" i="104"/>
  <c r="O1099" i="104"/>
  <c r="P1099" i="104"/>
  <c r="Q1099" i="104"/>
  <c r="R1099" i="104"/>
  <c r="S1099" i="104"/>
  <c r="T1099" i="104"/>
  <c r="U1099" i="104"/>
  <c r="V1099" i="104"/>
  <c r="W1099" i="104"/>
  <c r="X1099" i="104"/>
  <c r="Y1099" i="104"/>
  <c r="Z1099" i="104"/>
  <c r="AA1099" i="104"/>
  <c r="AB1099" i="104"/>
  <c r="AC1099" i="104"/>
  <c r="AD1099" i="104"/>
  <c r="AE1099" i="104"/>
  <c r="AF1099" i="104"/>
  <c r="O1100" i="104"/>
  <c r="P1100" i="104"/>
  <c r="Q1100" i="104"/>
  <c r="R1100" i="104"/>
  <c r="S1100" i="104"/>
  <c r="T1100" i="104"/>
  <c r="U1100" i="104"/>
  <c r="V1100" i="104"/>
  <c r="W1100" i="104"/>
  <c r="X1100" i="104"/>
  <c r="Y1100" i="104"/>
  <c r="Z1100" i="104"/>
  <c r="AA1100" i="104"/>
  <c r="AB1100" i="104"/>
  <c r="AC1100" i="104"/>
  <c r="AD1100" i="104"/>
  <c r="AE1100" i="104"/>
  <c r="AF1100" i="104"/>
  <c r="O1101" i="104"/>
  <c r="P1101" i="104"/>
  <c r="Q1101" i="104"/>
  <c r="R1101" i="104"/>
  <c r="S1101" i="104"/>
  <c r="T1101" i="104"/>
  <c r="U1101" i="104"/>
  <c r="V1101" i="104"/>
  <c r="W1101" i="104"/>
  <c r="X1101" i="104"/>
  <c r="Y1101" i="104"/>
  <c r="Z1101" i="104"/>
  <c r="AA1101" i="104"/>
  <c r="AB1101" i="104"/>
  <c r="AC1101" i="104"/>
  <c r="AD1101" i="104"/>
  <c r="AE1101" i="104"/>
  <c r="AF1101" i="104"/>
  <c r="O1102" i="104"/>
  <c r="P1102" i="104"/>
  <c r="Q1102" i="104"/>
  <c r="R1102" i="104"/>
  <c r="S1102" i="104"/>
  <c r="T1102" i="104"/>
  <c r="U1102" i="104"/>
  <c r="V1102" i="104"/>
  <c r="W1102" i="104"/>
  <c r="X1102" i="104"/>
  <c r="Y1102" i="104"/>
  <c r="Z1102" i="104"/>
  <c r="AA1102" i="104"/>
  <c r="AB1102" i="104"/>
  <c r="AC1102" i="104"/>
  <c r="AD1102" i="104"/>
  <c r="AE1102" i="104"/>
  <c r="AF1102" i="104"/>
  <c r="O1103" i="104"/>
  <c r="P1103" i="104"/>
  <c r="Q1103" i="104"/>
  <c r="R1103" i="104"/>
  <c r="S1103" i="104"/>
  <c r="T1103" i="104"/>
  <c r="U1103" i="104"/>
  <c r="V1103" i="104"/>
  <c r="W1103" i="104"/>
  <c r="X1103" i="104"/>
  <c r="Y1103" i="104"/>
  <c r="Z1103" i="104"/>
  <c r="AA1103" i="104"/>
  <c r="AB1103" i="104"/>
  <c r="AC1103" i="104"/>
  <c r="AD1103" i="104"/>
  <c r="AE1103" i="104"/>
  <c r="AF1103" i="104"/>
  <c r="O1104" i="104"/>
  <c r="P1104" i="104"/>
  <c r="Q1104" i="104"/>
  <c r="R1104" i="104"/>
  <c r="S1104" i="104"/>
  <c r="T1104" i="104"/>
  <c r="U1104" i="104"/>
  <c r="V1104" i="104"/>
  <c r="W1104" i="104"/>
  <c r="X1104" i="104"/>
  <c r="Y1104" i="104"/>
  <c r="Z1104" i="104"/>
  <c r="AA1104" i="104"/>
  <c r="AB1104" i="104"/>
  <c r="AC1104" i="104"/>
  <c r="AD1104" i="104"/>
  <c r="AE1104" i="104"/>
  <c r="AF1104" i="104"/>
  <c r="O1105" i="104"/>
  <c r="P1105" i="104"/>
  <c r="Q1105" i="104"/>
  <c r="R1105" i="104"/>
  <c r="S1105" i="104"/>
  <c r="T1105" i="104"/>
  <c r="U1105" i="104"/>
  <c r="V1105" i="104"/>
  <c r="W1105" i="104"/>
  <c r="X1105" i="104"/>
  <c r="Y1105" i="104"/>
  <c r="Z1105" i="104"/>
  <c r="AA1105" i="104"/>
  <c r="AB1105" i="104"/>
  <c r="AC1105" i="104"/>
  <c r="AD1105" i="104"/>
  <c r="AE1105" i="104"/>
  <c r="AF1105" i="104"/>
  <c r="O1106" i="104"/>
  <c r="P1106" i="104"/>
  <c r="Q1106" i="104"/>
  <c r="R1106" i="104"/>
  <c r="S1106" i="104"/>
  <c r="T1106" i="104"/>
  <c r="U1106" i="104"/>
  <c r="V1106" i="104"/>
  <c r="W1106" i="104"/>
  <c r="X1106" i="104"/>
  <c r="Y1106" i="104"/>
  <c r="Z1106" i="104"/>
  <c r="AA1106" i="104"/>
  <c r="AB1106" i="104"/>
  <c r="AC1106" i="104"/>
  <c r="AD1106" i="104"/>
  <c r="AE1106" i="104"/>
  <c r="AF1106" i="104"/>
  <c r="O1107" i="104"/>
  <c r="P1107" i="104"/>
  <c r="Q1107" i="104"/>
  <c r="R1107" i="104"/>
  <c r="S1107" i="104"/>
  <c r="T1107" i="104"/>
  <c r="U1107" i="104"/>
  <c r="V1107" i="104"/>
  <c r="W1107" i="104"/>
  <c r="X1107" i="104"/>
  <c r="Y1107" i="104"/>
  <c r="Z1107" i="104"/>
  <c r="AA1107" i="104"/>
  <c r="AB1107" i="104"/>
  <c r="AC1107" i="104"/>
  <c r="AD1107" i="104"/>
  <c r="AE1107" i="104"/>
  <c r="AF1107" i="104"/>
  <c r="O1108" i="104"/>
  <c r="P1108" i="104"/>
  <c r="Q1108" i="104"/>
  <c r="R1108" i="104"/>
  <c r="S1108" i="104"/>
  <c r="T1108" i="104"/>
  <c r="U1108" i="104"/>
  <c r="V1108" i="104"/>
  <c r="W1108" i="104"/>
  <c r="X1108" i="104"/>
  <c r="Y1108" i="104"/>
  <c r="Z1108" i="104"/>
  <c r="AA1108" i="104"/>
  <c r="AB1108" i="104"/>
  <c r="AC1108" i="104"/>
  <c r="AD1108" i="104"/>
  <c r="AE1108" i="104"/>
  <c r="AF1108" i="104"/>
  <c r="O1109" i="104"/>
  <c r="P1109" i="104"/>
  <c r="Q1109" i="104"/>
  <c r="R1109" i="104"/>
  <c r="S1109" i="104"/>
  <c r="T1109" i="104"/>
  <c r="U1109" i="104"/>
  <c r="V1109" i="104"/>
  <c r="W1109" i="104"/>
  <c r="X1109" i="104"/>
  <c r="Y1109" i="104"/>
  <c r="Z1109" i="104"/>
  <c r="AA1109" i="104"/>
  <c r="AB1109" i="104"/>
  <c r="AC1109" i="104"/>
  <c r="AD1109" i="104"/>
  <c r="AE1109" i="104"/>
  <c r="AF1109" i="104"/>
  <c r="O1110" i="104"/>
  <c r="P1110" i="104"/>
  <c r="Q1110" i="104"/>
  <c r="R1110" i="104"/>
  <c r="S1110" i="104"/>
  <c r="T1110" i="104"/>
  <c r="U1110" i="104"/>
  <c r="V1110" i="104"/>
  <c r="W1110" i="104"/>
  <c r="X1110" i="104"/>
  <c r="Y1110" i="104"/>
  <c r="Z1110" i="104"/>
  <c r="AA1110" i="104"/>
  <c r="AB1110" i="104"/>
  <c r="AC1110" i="104"/>
  <c r="AD1110" i="104"/>
  <c r="AE1110" i="104"/>
  <c r="AF1110" i="104"/>
  <c r="O1111" i="104"/>
  <c r="P1111" i="104"/>
  <c r="Q1111" i="104"/>
  <c r="R1111" i="104"/>
  <c r="S1111" i="104"/>
  <c r="T1111" i="104"/>
  <c r="U1111" i="104"/>
  <c r="V1111" i="104"/>
  <c r="W1111" i="104"/>
  <c r="X1111" i="104"/>
  <c r="Y1111" i="104"/>
  <c r="Z1111" i="104"/>
  <c r="AA1111" i="104"/>
  <c r="AB1111" i="104"/>
  <c r="AC1111" i="104"/>
  <c r="AD1111" i="104"/>
  <c r="AE1111" i="104"/>
  <c r="AF1111" i="104"/>
  <c r="O1112" i="104"/>
  <c r="P1112" i="104"/>
  <c r="Q1112" i="104"/>
  <c r="R1112" i="104"/>
  <c r="S1112" i="104"/>
  <c r="T1112" i="104"/>
  <c r="U1112" i="104"/>
  <c r="V1112" i="104"/>
  <c r="W1112" i="104"/>
  <c r="X1112" i="104"/>
  <c r="Y1112" i="104"/>
  <c r="Z1112" i="104"/>
  <c r="AA1112" i="104"/>
  <c r="AB1112" i="104"/>
  <c r="AC1112" i="104"/>
  <c r="AD1112" i="104"/>
  <c r="AE1112" i="104"/>
  <c r="AF1112" i="104"/>
  <c r="O1113" i="104"/>
  <c r="P1113" i="104"/>
  <c r="Q1113" i="104"/>
  <c r="R1113" i="104"/>
  <c r="S1113" i="104"/>
  <c r="T1113" i="104"/>
  <c r="U1113" i="104"/>
  <c r="V1113" i="104"/>
  <c r="W1113" i="104"/>
  <c r="X1113" i="104"/>
  <c r="Y1113" i="104"/>
  <c r="Z1113" i="104"/>
  <c r="AA1113" i="104"/>
  <c r="AB1113" i="104"/>
  <c r="AC1113" i="104"/>
  <c r="AD1113" i="104"/>
  <c r="AE1113" i="104"/>
  <c r="AF1113" i="104"/>
  <c r="O1114" i="104"/>
  <c r="P1114" i="104"/>
  <c r="Q1114" i="104"/>
  <c r="R1114" i="104"/>
  <c r="S1114" i="104"/>
  <c r="T1114" i="104"/>
  <c r="U1114" i="104"/>
  <c r="V1114" i="104"/>
  <c r="W1114" i="104"/>
  <c r="X1114" i="104"/>
  <c r="Y1114" i="104"/>
  <c r="Z1114" i="104"/>
  <c r="AA1114" i="104"/>
  <c r="AB1114" i="104"/>
  <c r="AC1114" i="104"/>
  <c r="AD1114" i="104"/>
  <c r="AE1114" i="104"/>
  <c r="AF1114" i="104"/>
  <c r="O1115" i="104"/>
  <c r="P1115" i="104"/>
  <c r="Q1115" i="104"/>
  <c r="R1115" i="104"/>
  <c r="S1115" i="104"/>
  <c r="T1115" i="104"/>
  <c r="U1115" i="104"/>
  <c r="V1115" i="104"/>
  <c r="W1115" i="104"/>
  <c r="X1115" i="104"/>
  <c r="Y1115" i="104"/>
  <c r="Z1115" i="104"/>
  <c r="AA1115" i="104"/>
  <c r="AB1115" i="104"/>
  <c r="AC1115" i="104"/>
  <c r="AD1115" i="104"/>
  <c r="AE1115" i="104"/>
  <c r="AF1115" i="104"/>
  <c r="O1116" i="104"/>
  <c r="P1116" i="104"/>
  <c r="Q1116" i="104"/>
  <c r="R1116" i="104"/>
  <c r="S1116" i="104"/>
  <c r="T1116" i="104"/>
  <c r="U1116" i="104"/>
  <c r="V1116" i="104"/>
  <c r="W1116" i="104"/>
  <c r="X1116" i="104"/>
  <c r="Y1116" i="104"/>
  <c r="Z1116" i="104"/>
  <c r="AA1116" i="104"/>
  <c r="AB1116" i="104"/>
  <c r="AC1116" i="104"/>
  <c r="AD1116" i="104"/>
  <c r="AE1116" i="104"/>
  <c r="AF1116" i="104"/>
  <c r="O1117" i="104"/>
  <c r="P1117" i="104"/>
  <c r="Q1117" i="104"/>
  <c r="R1117" i="104"/>
  <c r="S1117" i="104"/>
  <c r="T1117" i="104"/>
  <c r="U1117" i="104"/>
  <c r="V1117" i="104"/>
  <c r="W1117" i="104"/>
  <c r="X1117" i="104"/>
  <c r="Y1117" i="104"/>
  <c r="Z1117" i="104"/>
  <c r="AA1117" i="104"/>
  <c r="AB1117" i="104"/>
  <c r="AC1117" i="104"/>
  <c r="AD1117" i="104"/>
  <c r="AE1117" i="104"/>
  <c r="AF1117" i="104"/>
  <c r="O1118" i="104"/>
  <c r="P1118" i="104"/>
  <c r="Q1118" i="104"/>
  <c r="R1118" i="104"/>
  <c r="S1118" i="104"/>
  <c r="T1118" i="104"/>
  <c r="U1118" i="104"/>
  <c r="V1118" i="104"/>
  <c r="W1118" i="104"/>
  <c r="X1118" i="104"/>
  <c r="Y1118" i="104"/>
  <c r="Z1118" i="104"/>
  <c r="AA1118" i="104"/>
  <c r="AB1118" i="104"/>
  <c r="AC1118" i="104"/>
  <c r="AD1118" i="104"/>
  <c r="AE1118" i="104"/>
  <c r="AF1118" i="104"/>
  <c r="O1119" i="104"/>
  <c r="P1119" i="104"/>
  <c r="Q1119" i="104"/>
  <c r="R1119" i="104"/>
  <c r="S1119" i="104"/>
  <c r="T1119" i="104"/>
  <c r="U1119" i="104"/>
  <c r="V1119" i="104"/>
  <c r="W1119" i="104"/>
  <c r="X1119" i="104"/>
  <c r="Y1119" i="104"/>
  <c r="Z1119" i="104"/>
  <c r="AA1119" i="104"/>
  <c r="AB1119" i="104"/>
  <c r="AC1119" i="104"/>
  <c r="AD1119" i="104"/>
  <c r="AE1119" i="104"/>
  <c r="AF1119" i="104"/>
  <c r="O1120" i="104"/>
  <c r="P1120" i="104"/>
  <c r="Q1120" i="104"/>
  <c r="R1120" i="104"/>
  <c r="S1120" i="104"/>
  <c r="T1120" i="104"/>
  <c r="U1120" i="104"/>
  <c r="V1120" i="104"/>
  <c r="W1120" i="104"/>
  <c r="X1120" i="104"/>
  <c r="Y1120" i="104"/>
  <c r="Z1120" i="104"/>
  <c r="AA1120" i="104"/>
  <c r="AB1120" i="104"/>
  <c r="AC1120" i="104"/>
  <c r="AD1120" i="104"/>
  <c r="AE1120" i="104"/>
  <c r="AF1120" i="104"/>
  <c r="O1121" i="104"/>
  <c r="P1121" i="104"/>
  <c r="Q1121" i="104"/>
  <c r="R1121" i="104"/>
  <c r="S1121" i="104"/>
  <c r="T1121" i="104"/>
  <c r="U1121" i="104"/>
  <c r="V1121" i="104"/>
  <c r="W1121" i="104"/>
  <c r="X1121" i="104"/>
  <c r="Y1121" i="104"/>
  <c r="Z1121" i="104"/>
  <c r="AA1121" i="104"/>
  <c r="AB1121" i="104"/>
  <c r="AC1121" i="104"/>
  <c r="AD1121" i="104"/>
  <c r="AE1121" i="104"/>
  <c r="AF1121" i="104"/>
  <c r="O1122" i="104"/>
  <c r="P1122" i="104"/>
  <c r="Q1122" i="104"/>
  <c r="R1122" i="104"/>
  <c r="S1122" i="104"/>
  <c r="T1122" i="104"/>
  <c r="U1122" i="104"/>
  <c r="V1122" i="104"/>
  <c r="W1122" i="104"/>
  <c r="X1122" i="104"/>
  <c r="Y1122" i="104"/>
  <c r="Z1122" i="104"/>
  <c r="AA1122" i="104"/>
  <c r="AB1122" i="104"/>
  <c r="AC1122" i="104"/>
  <c r="AD1122" i="104"/>
  <c r="AE1122" i="104"/>
  <c r="AF1122" i="104"/>
  <c r="O1123" i="104"/>
  <c r="P1123" i="104"/>
  <c r="Q1123" i="104"/>
  <c r="R1123" i="104"/>
  <c r="S1123" i="104"/>
  <c r="T1123" i="104"/>
  <c r="U1123" i="104"/>
  <c r="V1123" i="104"/>
  <c r="W1123" i="104"/>
  <c r="X1123" i="104"/>
  <c r="Y1123" i="104"/>
  <c r="Z1123" i="104"/>
  <c r="AA1123" i="104"/>
  <c r="AB1123" i="104"/>
  <c r="AC1123" i="104"/>
  <c r="AD1123" i="104"/>
  <c r="AE1123" i="104"/>
  <c r="AF1123" i="104"/>
  <c r="O1124" i="104"/>
  <c r="P1124" i="104"/>
  <c r="Q1124" i="104"/>
  <c r="R1124" i="104"/>
  <c r="S1124" i="104"/>
  <c r="T1124" i="104"/>
  <c r="U1124" i="104"/>
  <c r="V1124" i="104"/>
  <c r="W1124" i="104"/>
  <c r="X1124" i="104"/>
  <c r="Y1124" i="104"/>
  <c r="Z1124" i="104"/>
  <c r="AA1124" i="104"/>
  <c r="AB1124" i="104"/>
  <c r="AC1124" i="104"/>
  <c r="AD1124" i="104"/>
  <c r="AE1124" i="104"/>
  <c r="AF1124" i="104"/>
  <c r="O1125" i="104"/>
  <c r="P1125" i="104"/>
  <c r="Q1125" i="104"/>
  <c r="R1125" i="104"/>
  <c r="S1125" i="104"/>
  <c r="T1125" i="104"/>
  <c r="U1125" i="104"/>
  <c r="V1125" i="104"/>
  <c r="W1125" i="104"/>
  <c r="X1125" i="104"/>
  <c r="Y1125" i="104"/>
  <c r="Z1125" i="104"/>
  <c r="AA1125" i="104"/>
  <c r="AB1125" i="104"/>
  <c r="AC1125" i="104"/>
  <c r="AD1125" i="104"/>
  <c r="AE1125" i="104"/>
  <c r="AF1125" i="104"/>
  <c r="O1126" i="104"/>
  <c r="P1126" i="104"/>
  <c r="Q1126" i="104"/>
  <c r="R1126" i="104"/>
  <c r="S1126" i="104"/>
  <c r="T1126" i="104"/>
  <c r="U1126" i="104"/>
  <c r="V1126" i="104"/>
  <c r="W1126" i="104"/>
  <c r="X1126" i="104"/>
  <c r="Y1126" i="104"/>
  <c r="Z1126" i="104"/>
  <c r="AA1126" i="104"/>
  <c r="AB1126" i="104"/>
  <c r="AC1126" i="104"/>
  <c r="AD1126" i="104"/>
  <c r="AE1126" i="104"/>
  <c r="AF1126" i="104"/>
  <c r="O1127" i="104"/>
  <c r="P1127" i="104"/>
  <c r="Q1127" i="104"/>
  <c r="R1127" i="104"/>
  <c r="S1127" i="104"/>
  <c r="T1127" i="104"/>
  <c r="U1127" i="104"/>
  <c r="V1127" i="104"/>
  <c r="W1127" i="104"/>
  <c r="X1127" i="104"/>
  <c r="Y1127" i="104"/>
  <c r="Z1127" i="104"/>
  <c r="AA1127" i="104"/>
  <c r="AB1127" i="104"/>
  <c r="AC1127" i="104"/>
  <c r="AD1127" i="104"/>
  <c r="AE1127" i="104"/>
  <c r="AF1127" i="104"/>
  <c r="O1128" i="104"/>
  <c r="P1128" i="104"/>
  <c r="Q1128" i="104"/>
  <c r="R1128" i="104"/>
  <c r="S1128" i="104"/>
  <c r="T1128" i="104"/>
  <c r="U1128" i="104"/>
  <c r="V1128" i="104"/>
  <c r="W1128" i="104"/>
  <c r="X1128" i="104"/>
  <c r="Y1128" i="104"/>
  <c r="Z1128" i="104"/>
  <c r="AA1128" i="104"/>
  <c r="AB1128" i="104"/>
  <c r="AC1128" i="104"/>
  <c r="AD1128" i="104"/>
  <c r="AE1128" i="104"/>
  <c r="AF1128" i="104"/>
  <c r="O1129" i="104"/>
  <c r="P1129" i="104"/>
  <c r="Q1129" i="104"/>
  <c r="R1129" i="104"/>
  <c r="S1129" i="104"/>
  <c r="T1129" i="104"/>
  <c r="U1129" i="104"/>
  <c r="V1129" i="104"/>
  <c r="W1129" i="104"/>
  <c r="X1129" i="104"/>
  <c r="Y1129" i="104"/>
  <c r="Z1129" i="104"/>
  <c r="AA1129" i="104"/>
  <c r="AB1129" i="104"/>
  <c r="AC1129" i="104"/>
  <c r="AD1129" i="104"/>
  <c r="AE1129" i="104"/>
  <c r="AF1129" i="104"/>
  <c r="O1130" i="104"/>
  <c r="P1130" i="104"/>
  <c r="Q1130" i="104"/>
  <c r="R1130" i="104"/>
  <c r="S1130" i="104"/>
  <c r="T1130" i="104"/>
  <c r="U1130" i="104"/>
  <c r="V1130" i="104"/>
  <c r="W1130" i="104"/>
  <c r="X1130" i="104"/>
  <c r="Y1130" i="104"/>
  <c r="Z1130" i="104"/>
  <c r="AA1130" i="104"/>
  <c r="AB1130" i="104"/>
  <c r="AC1130" i="104"/>
  <c r="AD1130" i="104"/>
  <c r="AE1130" i="104"/>
  <c r="AF1130" i="104"/>
  <c r="O1131" i="104"/>
  <c r="P1131" i="104"/>
  <c r="Q1131" i="104"/>
  <c r="R1131" i="104"/>
  <c r="S1131" i="104"/>
  <c r="T1131" i="104"/>
  <c r="U1131" i="104"/>
  <c r="V1131" i="104"/>
  <c r="W1131" i="104"/>
  <c r="X1131" i="104"/>
  <c r="Y1131" i="104"/>
  <c r="Z1131" i="104"/>
  <c r="AA1131" i="104"/>
  <c r="AB1131" i="104"/>
  <c r="AC1131" i="104"/>
  <c r="AD1131" i="104"/>
  <c r="AE1131" i="104"/>
  <c r="AF1131" i="104"/>
  <c r="O1132" i="104"/>
  <c r="P1132" i="104"/>
  <c r="Q1132" i="104"/>
  <c r="R1132" i="104"/>
  <c r="S1132" i="104"/>
  <c r="T1132" i="104"/>
  <c r="U1132" i="104"/>
  <c r="V1132" i="104"/>
  <c r="W1132" i="104"/>
  <c r="X1132" i="104"/>
  <c r="Y1132" i="104"/>
  <c r="Z1132" i="104"/>
  <c r="AA1132" i="104"/>
  <c r="AB1132" i="104"/>
  <c r="AC1132" i="104"/>
  <c r="AD1132" i="104"/>
  <c r="AE1132" i="104"/>
  <c r="AF1132" i="104"/>
  <c r="O1133" i="104"/>
  <c r="P1133" i="104"/>
  <c r="Q1133" i="104"/>
  <c r="R1133" i="104"/>
  <c r="S1133" i="104"/>
  <c r="T1133" i="104"/>
  <c r="U1133" i="104"/>
  <c r="V1133" i="104"/>
  <c r="W1133" i="104"/>
  <c r="X1133" i="104"/>
  <c r="Y1133" i="104"/>
  <c r="Z1133" i="104"/>
  <c r="AA1133" i="104"/>
  <c r="AB1133" i="104"/>
  <c r="AC1133" i="104"/>
  <c r="AD1133" i="104"/>
  <c r="AE1133" i="104"/>
  <c r="AF1133" i="104"/>
  <c r="O1134" i="104"/>
  <c r="P1134" i="104"/>
  <c r="Q1134" i="104"/>
  <c r="R1134" i="104"/>
  <c r="S1134" i="104"/>
  <c r="T1134" i="104"/>
  <c r="U1134" i="104"/>
  <c r="V1134" i="104"/>
  <c r="W1134" i="104"/>
  <c r="X1134" i="104"/>
  <c r="Y1134" i="104"/>
  <c r="Z1134" i="104"/>
  <c r="AA1134" i="104"/>
  <c r="AB1134" i="104"/>
  <c r="AC1134" i="104"/>
  <c r="AD1134" i="104"/>
  <c r="AE1134" i="104"/>
  <c r="AF1134" i="104"/>
  <c r="O1135" i="104"/>
  <c r="P1135" i="104"/>
  <c r="Q1135" i="104"/>
  <c r="R1135" i="104"/>
  <c r="S1135" i="104"/>
  <c r="T1135" i="104"/>
  <c r="U1135" i="104"/>
  <c r="V1135" i="104"/>
  <c r="W1135" i="104"/>
  <c r="X1135" i="104"/>
  <c r="Y1135" i="104"/>
  <c r="Z1135" i="104"/>
  <c r="AA1135" i="104"/>
  <c r="AB1135" i="104"/>
  <c r="AC1135" i="104"/>
  <c r="AD1135" i="104"/>
  <c r="AE1135" i="104"/>
  <c r="AF1135" i="104"/>
  <c r="O1136" i="104"/>
  <c r="P1136" i="104"/>
  <c r="Q1136" i="104"/>
  <c r="R1136" i="104"/>
  <c r="S1136" i="104"/>
  <c r="T1136" i="104"/>
  <c r="U1136" i="104"/>
  <c r="V1136" i="104"/>
  <c r="W1136" i="104"/>
  <c r="X1136" i="104"/>
  <c r="Y1136" i="104"/>
  <c r="Z1136" i="104"/>
  <c r="AA1136" i="104"/>
  <c r="AB1136" i="104"/>
  <c r="AC1136" i="104"/>
  <c r="AD1136" i="104"/>
  <c r="AE1136" i="104"/>
  <c r="AF1136" i="104"/>
  <c r="O1137" i="104"/>
  <c r="P1137" i="104"/>
  <c r="Q1137" i="104"/>
  <c r="R1137" i="104"/>
  <c r="S1137" i="104"/>
  <c r="T1137" i="104"/>
  <c r="U1137" i="104"/>
  <c r="V1137" i="104"/>
  <c r="W1137" i="104"/>
  <c r="X1137" i="104"/>
  <c r="Y1137" i="104"/>
  <c r="Z1137" i="104"/>
  <c r="AA1137" i="104"/>
  <c r="AB1137" i="104"/>
  <c r="AC1137" i="104"/>
  <c r="AD1137" i="104"/>
  <c r="AE1137" i="104"/>
  <c r="AF1137" i="104"/>
  <c r="O1138" i="104"/>
  <c r="P1138" i="104"/>
  <c r="Q1138" i="104"/>
  <c r="R1138" i="104"/>
  <c r="S1138" i="104"/>
  <c r="T1138" i="104"/>
  <c r="U1138" i="104"/>
  <c r="V1138" i="104"/>
  <c r="W1138" i="104"/>
  <c r="X1138" i="104"/>
  <c r="Y1138" i="104"/>
  <c r="Z1138" i="104"/>
  <c r="AA1138" i="104"/>
  <c r="AB1138" i="104"/>
  <c r="AC1138" i="104"/>
  <c r="AD1138" i="104"/>
  <c r="AE1138" i="104"/>
  <c r="AF1138" i="104"/>
  <c r="O1139" i="104"/>
  <c r="P1139" i="104"/>
  <c r="Q1139" i="104"/>
  <c r="R1139" i="104"/>
  <c r="S1139" i="104"/>
  <c r="T1139" i="104"/>
  <c r="U1139" i="104"/>
  <c r="V1139" i="104"/>
  <c r="W1139" i="104"/>
  <c r="X1139" i="104"/>
  <c r="Y1139" i="104"/>
  <c r="Z1139" i="104"/>
  <c r="AA1139" i="104"/>
  <c r="AB1139" i="104"/>
  <c r="AC1139" i="104"/>
  <c r="AD1139" i="104"/>
  <c r="AE1139" i="104"/>
  <c r="AF1139" i="104"/>
  <c r="O1140" i="104"/>
  <c r="P1140" i="104"/>
  <c r="Q1140" i="104"/>
  <c r="R1140" i="104"/>
  <c r="S1140" i="104"/>
  <c r="T1140" i="104"/>
  <c r="U1140" i="104"/>
  <c r="V1140" i="104"/>
  <c r="W1140" i="104"/>
  <c r="X1140" i="104"/>
  <c r="Y1140" i="104"/>
  <c r="Z1140" i="104"/>
  <c r="AA1140" i="104"/>
  <c r="AB1140" i="104"/>
  <c r="AC1140" i="104"/>
  <c r="AD1140" i="104"/>
  <c r="AE1140" i="104"/>
  <c r="AF1140" i="104"/>
  <c r="O1141" i="104"/>
  <c r="P1141" i="104"/>
  <c r="Q1141" i="104"/>
  <c r="R1141" i="104"/>
  <c r="S1141" i="104"/>
  <c r="T1141" i="104"/>
  <c r="U1141" i="104"/>
  <c r="V1141" i="104"/>
  <c r="W1141" i="104"/>
  <c r="X1141" i="104"/>
  <c r="Y1141" i="104"/>
  <c r="Z1141" i="104"/>
  <c r="AA1141" i="104"/>
  <c r="AB1141" i="104"/>
  <c r="AC1141" i="104"/>
  <c r="AD1141" i="104"/>
  <c r="AE1141" i="104"/>
  <c r="AF1141" i="104"/>
  <c r="O1142" i="104"/>
  <c r="P1142" i="104"/>
  <c r="Q1142" i="104"/>
  <c r="R1142" i="104"/>
  <c r="S1142" i="104"/>
  <c r="T1142" i="104"/>
  <c r="U1142" i="104"/>
  <c r="V1142" i="104"/>
  <c r="W1142" i="104"/>
  <c r="X1142" i="104"/>
  <c r="Y1142" i="104"/>
  <c r="Z1142" i="104"/>
  <c r="AA1142" i="104"/>
  <c r="AB1142" i="104"/>
  <c r="AC1142" i="104"/>
  <c r="AD1142" i="104"/>
  <c r="AE1142" i="104"/>
  <c r="AF1142" i="104"/>
  <c r="O1143" i="104"/>
  <c r="P1143" i="104"/>
  <c r="Q1143" i="104"/>
  <c r="R1143" i="104"/>
  <c r="S1143" i="104"/>
  <c r="T1143" i="104"/>
  <c r="U1143" i="104"/>
  <c r="V1143" i="104"/>
  <c r="W1143" i="104"/>
  <c r="X1143" i="104"/>
  <c r="Y1143" i="104"/>
  <c r="Z1143" i="104"/>
  <c r="AA1143" i="104"/>
  <c r="AB1143" i="104"/>
  <c r="AC1143" i="104"/>
  <c r="AD1143" i="104"/>
  <c r="AE1143" i="104"/>
  <c r="AF1143" i="104"/>
  <c r="O1144" i="104"/>
  <c r="P1144" i="104"/>
  <c r="Q1144" i="104"/>
  <c r="R1144" i="104"/>
  <c r="S1144" i="104"/>
  <c r="T1144" i="104"/>
  <c r="U1144" i="104"/>
  <c r="V1144" i="104"/>
  <c r="W1144" i="104"/>
  <c r="X1144" i="104"/>
  <c r="Y1144" i="104"/>
  <c r="Z1144" i="104"/>
  <c r="AA1144" i="104"/>
  <c r="AB1144" i="104"/>
  <c r="AC1144" i="104"/>
  <c r="AD1144" i="104"/>
  <c r="AE1144" i="104"/>
  <c r="AF1144" i="104"/>
  <c r="O1145" i="104"/>
  <c r="P1145" i="104"/>
  <c r="Q1145" i="104"/>
  <c r="R1145" i="104"/>
  <c r="S1145" i="104"/>
  <c r="T1145" i="104"/>
  <c r="U1145" i="104"/>
  <c r="V1145" i="104"/>
  <c r="W1145" i="104"/>
  <c r="X1145" i="104"/>
  <c r="Y1145" i="104"/>
  <c r="Z1145" i="104"/>
  <c r="AA1145" i="104"/>
  <c r="AB1145" i="104"/>
  <c r="AC1145" i="104"/>
  <c r="AD1145" i="104"/>
  <c r="AE1145" i="104"/>
  <c r="AF1145" i="104"/>
  <c r="O1146" i="104"/>
  <c r="P1146" i="104"/>
  <c r="Q1146" i="104"/>
  <c r="R1146" i="104"/>
  <c r="S1146" i="104"/>
  <c r="T1146" i="104"/>
  <c r="U1146" i="104"/>
  <c r="V1146" i="104"/>
  <c r="W1146" i="104"/>
  <c r="X1146" i="104"/>
  <c r="Y1146" i="104"/>
  <c r="Z1146" i="104"/>
  <c r="AA1146" i="104"/>
  <c r="AB1146" i="104"/>
  <c r="AC1146" i="104"/>
  <c r="AD1146" i="104"/>
  <c r="AE1146" i="104"/>
  <c r="AF1146" i="104"/>
  <c r="O1147" i="104"/>
  <c r="P1147" i="104"/>
  <c r="Q1147" i="104"/>
  <c r="R1147" i="104"/>
  <c r="S1147" i="104"/>
  <c r="T1147" i="104"/>
  <c r="U1147" i="104"/>
  <c r="V1147" i="104"/>
  <c r="W1147" i="104"/>
  <c r="X1147" i="104"/>
  <c r="Y1147" i="104"/>
  <c r="Z1147" i="104"/>
  <c r="AA1147" i="104"/>
  <c r="AB1147" i="104"/>
  <c r="AC1147" i="104"/>
  <c r="AD1147" i="104"/>
  <c r="AE1147" i="104"/>
  <c r="AF1147" i="104"/>
  <c r="O1148" i="104"/>
  <c r="P1148" i="104"/>
  <c r="Q1148" i="104"/>
  <c r="R1148" i="104"/>
  <c r="S1148" i="104"/>
  <c r="T1148" i="104"/>
  <c r="U1148" i="104"/>
  <c r="V1148" i="104"/>
  <c r="W1148" i="104"/>
  <c r="X1148" i="104"/>
  <c r="Y1148" i="104"/>
  <c r="Z1148" i="104"/>
  <c r="AA1148" i="104"/>
  <c r="AB1148" i="104"/>
  <c r="AC1148" i="104"/>
  <c r="AD1148" i="104"/>
  <c r="AE1148" i="104"/>
  <c r="AF1148" i="104"/>
  <c r="O1149" i="104"/>
  <c r="P1149" i="104"/>
  <c r="Q1149" i="104"/>
  <c r="R1149" i="104"/>
  <c r="S1149" i="104"/>
  <c r="T1149" i="104"/>
  <c r="U1149" i="104"/>
  <c r="V1149" i="104"/>
  <c r="W1149" i="104"/>
  <c r="X1149" i="104"/>
  <c r="Y1149" i="104"/>
  <c r="Z1149" i="104"/>
  <c r="AA1149" i="104"/>
  <c r="AB1149" i="104"/>
  <c r="AC1149" i="104"/>
  <c r="AD1149" i="104"/>
  <c r="AE1149" i="104"/>
  <c r="AF1149" i="104"/>
  <c r="O1150" i="104"/>
  <c r="P1150" i="104"/>
  <c r="Q1150" i="104"/>
  <c r="R1150" i="104"/>
  <c r="S1150" i="104"/>
  <c r="T1150" i="104"/>
  <c r="U1150" i="104"/>
  <c r="V1150" i="104"/>
  <c r="W1150" i="104"/>
  <c r="X1150" i="104"/>
  <c r="Y1150" i="104"/>
  <c r="Z1150" i="104"/>
  <c r="AA1150" i="104"/>
  <c r="AB1150" i="104"/>
  <c r="AC1150" i="104"/>
  <c r="AD1150" i="104"/>
  <c r="AE1150" i="104"/>
  <c r="AF1150" i="104"/>
  <c r="O1151" i="104"/>
  <c r="P1151" i="104"/>
  <c r="Q1151" i="104"/>
  <c r="R1151" i="104"/>
  <c r="S1151" i="104"/>
  <c r="T1151" i="104"/>
  <c r="U1151" i="104"/>
  <c r="V1151" i="104"/>
  <c r="W1151" i="104"/>
  <c r="X1151" i="104"/>
  <c r="Y1151" i="104"/>
  <c r="Z1151" i="104"/>
  <c r="AA1151" i="104"/>
  <c r="AB1151" i="104"/>
  <c r="AC1151" i="104"/>
  <c r="AD1151" i="104"/>
  <c r="AE1151" i="104"/>
  <c r="AF1151" i="104"/>
  <c r="O1152" i="104"/>
  <c r="P1152" i="104"/>
  <c r="Q1152" i="104"/>
  <c r="R1152" i="104"/>
  <c r="S1152" i="104"/>
  <c r="T1152" i="104"/>
  <c r="U1152" i="104"/>
  <c r="V1152" i="104"/>
  <c r="W1152" i="104"/>
  <c r="X1152" i="104"/>
  <c r="Y1152" i="104"/>
  <c r="Z1152" i="104"/>
  <c r="AA1152" i="104"/>
  <c r="AB1152" i="104"/>
  <c r="AC1152" i="104"/>
  <c r="AD1152" i="104"/>
  <c r="AE1152" i="104"/>
  <c r="AF1152" i="104"/>
  <c r="O1153" i="104"/>
  <c r="P1153" i="104"/>
  <c r="Q1153" i="104"/>
  <c r="R1153" i="104"/>
  <c r="S1153" i="104"/>
  <c r="T1153" i="104"/>
  <c r="U1153" i="104"/>
  <c r="V1153" i="104"/>
  <c r="W1153" i="104"/>
  <c r="X1153" i="104"/>
  <c r="Y1153" i="104"/>
  <c r="Z1153" i="104"/>
  <c r="AA1153" i="104"/>
  <c r="AB1153" i="104"/>
  <c r="AC1153" i="104"/>
  <c r="AD1153" i="104"/>
  <c r="AE1153" i="104"/>
  <c r="AF1153" i="104"/>
  <c r="O1154" i="104"/>
  <c r="P1154" i="104"/>
  <c r="Q1154" i="104"/>
  <c r="R1154" i="104"/>
  <c r="S1154" i="104"/>
  <c r="T1154" i="104"/>
  <c r="U1154" i="104"/>
  <c r="V1154" i="104"/>
  <c r="W1154" i="104"/>
  <c r="X1154" i="104"/>
  <c r="Y1154" i="104"/>
  <c r="Z1154" i="104"/>
  <c r="AA1154" i="104"/>
  <c r="AB1154" i="104"/>
  <c r="AC1154" i="104"/>
  <c r="AD1154" i="104"/>
  <c r="AE1154" i="104"/>
  <c r="AF1154" i="104"/>
  <c r="O1155" i="104"/>
  <c r="P1155" i="104"/>
  <c r="Q1155" i="104"/>
  <c r="R1155" i="104"/>
  <c r="S1155" i="104"/>
  <c r="T1155" i="104"/>
  <c r="U1155" i="104"/>
  <c r="V1155" i="104"/>
  <c r="W1155" i="104"/>
  <c r="X1155" i="104"/>
  <c r="Y1155" i="104"/>
  <c r="Z1155" i="104"/>
  <c r="AA1155" i="104"/>
  <c r="AB1155" i="104"/>
  <c r="AC1155" i="104"/>
  <c r="AD1155" i="104"/>
  <c r="AE1155" i="104"/>
  <c r="AF1155" i="104"/>
  <c r="O1156" i="104"/>
  <c r="P1156" i="104"/>
  <c r="Q1156" i="104"/>
  <c r="R1156" i="104"/>
  <c r="S1156" i="104"/>
  <c r="T1156" i="104"/>
  <c r="U1156" i="104"/>
  <c r="V1156" i="104"/>
  <c r="W1156" i="104"/>
  <c r="X1156" i="104"/>
  <c r="Y1156" i="104"/>
  <c r="Z1156" i="104"/>
  <c r="AA1156" i="104"/>
  <c r="AB1156" i="104"/>
  <c r="AC1156" i="104"/>
  <c r="AD1156" i="104"/>
  <c r="AE1156" i="104"/>
  <c r="AF1156" i="104"/>
  <c r="O1157" i="104"/>
  <c r="P1157" i="104"/>
  <c r="Q1157" i="104"/>
  <c r="R1157" i="104"/>
  <c r="S1157" i="104"/>
  <c r="T1157" i="104"/>
  <c r="U1157" i="104"/>
  <c r="V1157" i="104"/>
  <c r="W1157" i="104"/>
  <c r="X1157" i="104"/>
  <c r="Y1157" i="104"/>
  <c r="Z1157" i="104"/>
  <c r="AA1157" i="104"/>
  <c r="AB1157" i="104"/>
  <c r="AC1157" i="104"/>
  <c r="AD1157" i="104"/>
  <c r="AE1157" i="104"/>
  <c r="AF1157" i="104"/>
  <c r="O1158" i="104"/>
  <c r="P1158" i="104"/>
  <c r="Q1158" i="104"/>
  <c r="R1158" i="104"/>
  <c r="S1158" i="104"/>
  <c r="T1158" i="104"/>
  <c r="U1158" i="104"/>
  <c r="V1158" i="104"/>
  <c r="W1158" i="104"/>
  <c r="X1158" i="104"/>
  <c r="Y1158" i="104"/>
  <c r="Z1158" i="104"/>
  <c r="AA1158" i="104"/>
  <c r="AB1158" i="104"/>
  <c r="AC1158" i="104"/>
  <c r="AD1158" i="104"/>
  <c r="AE1158" i="104"/>
  <c r="AF1158" i="104"/>
  <c r="O1159" i="104"/>
  <c r="P1159" i="104"/>
  <c r="Q1159" i="104"/>
  <c r="R1159" i="104"/>
  <c r="S1159" i="104"/>
  <c r="T1159" i="104"/>
  <c r="U1159" i="104"/>
  <c r="V1159" i="104"/>
  <c r="W1159" i="104"/>
  <c r="X1159" i="104"/>
  <c r="Y1159" i="104"/>
  <c r="Z1159" i="104"/>
  <c r="AA1159" i="104"/>
  <c r="AB1159" i="104"/>
  <c r="AC1159" i="104"/>
  <c r="AD1159" i="104"/>
  <c r="AE1159" i="104"/>
  <c r="AF1159" i="104"/>
  <c r="O1160" i="104"/>
  <c r="P1160" i="104"/>
  <c r="Q1160" i="104"/>
  <c r="R1160" i="104"/>
  <c r="S1160" i="104"/>
  <c r="T1160" i="104"/>
  <c r="U1160" i="104"/>
  <c r="V1160" i="104"/>
  <c r="W1160" i="104"/>
  <c r="X1160" i="104"/>
  <c r="Y1160" i="104"/>
  <c r="Z1160" i="104"/>
  <c r="AA1160" i="104"/>
  <c r="AB1160" i="104"/>
  <c r="AC1160" i="104"/>
  <c r="AD1160" i="104"/>
  <c r="AE1160" i="104"/>
  <c r="AF1160" i="104"/>
  <c r="O1161" i="104"/>
  <c r="P1161" i="104"/>
  <c r="Q1161" i="104"/>
  <c r="R1161" i="104"/>
  <c r="S1161" i="104"/>
  <c r="T1161" i="104"/>
  <c r="U1161" i="104"/>
  <c r="V1161" i="104"/>
  <c r="W1161" i="104"/>
  <c r="X1161" i="104"/>
  <c r="Y1161" i="104"/>
  <c r="Z1161" i="104"/>
  <c r="AA1161" i="104"/>
  <c r="AB1161" i="104"/>
  <c r="AC1161" i="104"/>
  <c r="AD1161" i="104"/>
  <c r="AE1161" i="104"/>
  <c r="AF1161" i="104"/>
  <c r="O1162" i="104"/>
  <c r="P1162" i="104"/>
  <c r="Q1162" i="104"/>
  <c r="R1162" i="104"/>
  <c r="S1162" i="104"/>
  <c r="T1162" i="104"/>
  <c r="U1162" i="104"/>
  <c r="V1162" i="104"/>
  <c r="W1162" i="104"/>
  <c r="X1162" i="104"/>
  <c r="Y1162" i="104"/>
  <c r="Z1162" i="104"/>
  <c r="AA1162" i="104"/>
  <c r="AB1162" i="104"/>
  <c r="AC1162" i="104"/>
  <c r="AD1162" i="104"/>
  <c r="AE1162" i="104"/>
  <c r="AF1162" i="104"/>
  <c r="O1163" i="104"/>
  <c r="P1163" i="104"/>
  <c r="Q1163" i="104"/>
  <c r="R1163" i="104"/>
  <c r="S1163" i="104"/>
  <c r="T1163" i="104"/>
  <c r="U1163" i="104"/>
  <c r="V1163" i="104"/>
  <c r="W1163" i="104"/>
  <c r="X1163" i="104"/>
  <c r="Y1163" i="104"/>
  <c r="Z1163" i="104"/>
  <c r="AA1163" i="104"/>
  <c r="AB1163" i="104"/>
  <c r="AC1163" i="104"/>
  <c r="AD1163" i="104"/>
  <c r="AE1163" i="104"/>
  <c r="AF1163" i="104"/>
  <c r="O1164" i="104"/>
  <c r="P1164" i="104"/>
  <c r="Q1164" i="104"/>
  <c r="R1164" i="104"/>
  <c r="S1164" i="104"/>
  <c r="T1164" i="104"/>
  <c r="U1164" i="104"/>
  <c r="V1164" i="104"/>
  <c r="W1164" i="104"/>
  <c r="X1164" i="104"/>
  <c r="Y1164" i="104"/>
  <c r="Z1164" i="104"/>
  <c r="AA1164" i="104"/>
  <c r="AB1164" i="104"/>
  <c r="AC1164" i="104"/>
  <c r="AD1164" i="104"/>
  <c r="AE1164" i="104"/>
  <c r="AF1164" i="104"/>
  <c r="O1165" i="104"/>
  <c r="P1165" i="104"/>
  <c r="Q1165" i="104"/>
  <c r="R1165" i="104"/>
  <c r="S1165" i="104"/>
  <c r="T1165" i="104"/>
  <c r="U1165" i="104"/>
  <c r="V1165" i="104"/>
  <c r="W1165" i="104"/>
  <c r="X1165" i="104"/>
  <c r="Y1165" i="104"/>
  <c r="Z1165" i="104"/>
  <c r="AA1165" i="104"/>
  <c r="AB1165" i="104"/>
  <c r="AC1165" i="104"/>
  <c r="AD1165" i="104"/>
  <c r="AE1165" i="104"/>
  <c r="AF1165" i="104"/>
  <c r="O1166" i="104"/>
  <c r="P1166" i="104"/>
  <c r="Q1166" i="104"/>
  <c r="R1166" i="104"/>
  <c r="S1166" i="104"/>
  <c r="T1166" i="104"/>
  <c r="U1166" i="104"/>
  <c r="V1166" i="104"/>
  <c r="W1166" i="104"/>
  <c r="X1166" i="104"/>
  <c r="Y1166" i="104"/>
  <c r="Z1166" i="104"/>
  <c r="AA1166" i="104"/>
  <c r="AB1166" i="104"/>
  <c r="AC1166" i="104"/>
  <c r="AD1166" i="104"/>
  <c r="AE1166" i="104"/>
  <c r="AF1166" i="104"/>
  <c r="O1167" i="104"/>
  <c r="P1167" i="104"/>
  <c r="Q1167" i="104"/>
  <c r="R1167" i="104"/>
  <c r="S1167" i="104"/>
  <c r="T1167" i="104"/>
  <c r="U1167" i="104"/>
  <c r="V1167" i="104"/>
  <c r="W1167" i="104"/>
  <c r="X1167" i="104"/>
  <c r="Y1167" i="104"/>
  <c r="Z1167" i="104"/>
  <c r="AA1167" i="104"/>
  <c r="AB1167" i="104"/>
  <c r="AC1167" i="104"/>
  <c r="AD1167" i="104"/>
  <c r="AE1167" i="104"/>
  <c r="AF1167" i="104"/>
  <c r="O1168" i="104"/>
  <c r="P1168" i="104"/>
  <c r="Q1168" i="104"/>
  <c r="R1168" i="104"/>
  <c r="S1168" i="104"/>
  <c r="T1168" i="104"/>
  <c r="U1168" i="104"/>
  <c r="V1168" i="104"/>
  <c r="W1168" i="104"/>
  <c r="X1168" i="104"/>
  <c r="Y1168" i="104"/>
  <c r="Z1168" i="104"/>
  <c r="AA1168" i="104"/>
  <c r="AB1168" i="104"/>
  <c r="AC1168" i="104"/>
  <c r="AD1168" i="104"/>
  <c r="AE1168" i="104"/>
  <c r="AF1168" i="104"/>
  <c r="O1169" i="104"/>
  <c r="P1169" i="104"/>
  <c r="Q1169" i="104"/>
  <c r="R1169" i="104"/>
  <c r="S1169" i="104"/>
  <c r="T1169" i="104"/>
  <c r="U1169" i="104"/>
  <c r="V1169" i="104"/>
  <c r="W1169" i="104"/>
  <c r="X1169" i="104"/>
  <c r="Y1169" i="104"/>
  <c r="Z1169" i="104"/>
  <c r="AA1169" i="104"/>
  <c r="AB1169" i="104"/>
  <c r="AC1169" i="104"/>
  <c r="AD1169" i="104"/>
  <c r="AE1169" i="104"/>
  <c r="AF1169" i="104"/>
  <c r="O1170" i="104"/>
  <c r="P1170" i="104"/>
  <c r="Q1170" i="104"/>
  <c r="R1170" i="104"/>
  <c r="S1170" i="104"/>
  <c r="T1170" i="104"/>
  <c r="U1170" i="104"/>
  <c r="V1170" i="104"/>
  <c r="W1170" i="104"/>
  <c r="X1170" i="104"/>
  <c r="Y1170" i="104"/>
  <c r="Z1170" i="104"/>
  <c r="AA1170" i="104"/>
  <c r="AB1170" i="104"/>
  <c r="AC1170" i="104"/>
  <c r="AD1170" i="104"/>
  <c r="AE1170" i="104"/>
  <c r="AF1170" i="104"/>
  <c r="O1171" i="104"/>
  <c r="P1171" i="104"/>
  <c r="Q1171" i="104"/>
  <c r="R1171" i="104"/>
  <c r="S1171" i="104"/>
  <c r="T1171" i="104"/>
  <c r="U1171" i="104"/>
  <c r="V1171" i="104"/>
  <c r="W1171" i="104"/>
  <c r="X1171" i="104"/>
  <c r="Y1171" i="104"/>
  <c r="Z1171" i="104"/>
  <c r="AA1171" i="104"/>
  <c r="AB1171" i="104"/>
  <c r="AC1171" i="104"/>
  <c r="AD1171" i="104"/>
  <c r="AE1171" i="104"/>
  <c r="AF1171" i="104"/>
  <c r="O1172" i="104"/>
  <c r="P1172" i="104"/>
  <c r="Q1172" i="104"/>
  <c r="R1172" i="104"/>
  <c r="S1172" i="104"/>
  <c r="T1172" i="104"/>
  <c r="U1172" i="104"/>
  <c r="V1172" i="104"/>
  <c r="W1172" i="104"/>
  <c r="X1172" i="104"/>
  <c r="Y1172" i="104"/>
  <c r="Z1172" i="104"/>
  <c r="AA1172" i="104"/>
  <c r="AB1172" i="104"/>
  <c r="AC1172" i="104"/>
  <c r="AD1172" i="104"/>
  <c r="AE1172" i="104"/>
  <c r="AF1172" i="104"/>
  <c r="P785" i="104"/>
  <c r="Q785" i="104"/>
  <c r="R785" i="104"/>
  <c r="S785" i="104"/>
  <c r="T785" i="104"/>
  <c r="U785" i="104"/>
  <c r="V785" i="104"/>
  <c r="W785" i="104"/>
  <c r="X785" i="104"/>
  <c r="Y785" i="104"/>
  <c r="Z785" i="104"/>
  <c r="AA785" i="104"/>
  <c r="AB785" i="104"/>
  <c r="AC785" i="104"/>
  <c r="AD785" i="104"/>
  <c r="AE785" i="104"/>
  <c r="AF785" i="104"/>
  <c r="O785" i="104"/>
  <c r="O395" i="104"/>
  <c r="P395" i="104"/>
  <c r="Q395" i="104"/>
  <c r="R395" i="104"/>
  <c r="S395" i="104"/>
  <c r="T395" i="104"/>
  <c r="U395" i="104"/>
  <c r="V395" i="104"/>
  <c r="W395" i="104"/>
  <c r="X395" i="104"/>
  <c r="Y395" i="104"/>
  <c r="Z395" i="104"/>
  <c r="AA395" i="104"/>
  <c r="AB395" i="104"/>
  <c r="AC395" i="104"/>
  <c r="AD395" i="104"/>
  <c r="AE395" i="104"/>
  <c r="AF395" i="104"/>
  <c r="P396" i="104"/>
  <c r="Q396" i="104"/>
  <c r="R396" i="104"/>
  <c r="S396" i="104"/>
  <c r="T396" i="104"/>
  <c r="U396" i="104"/>
  <c r="V396" i="104"/>
  <c r="W396" i="104"/>
  <c r="X396" i="104"/>
  <c r="Y396" i="104"/>
  <c r="Z396" i="104"/>
  <c r="AA396" i="104"/>
  <c r="AB396" i="104"/>
  <c r="AC396" i="104"/>
  <c r="AD396" i="104"/>
  <c r="AE396" i="104"/>
  <c r="AF396" i="104"/>
  <c r="P397" i="104"/>
  <c r="Q397" i="104"/>
  <c r="R397" i="104"/>
  <c r="S397" i="104"/>
  <c r="T397" i="104"/>
  <c r="U397" i="104"/>
  <c r="V397" i="104"/>
  <c r="W397" i="104"/>
  <c r="X397" i="104"/>
  <c r="Y397" i="104"/>
  <c r="Z397" i="104"/>
  <c r="AA397" i="104"/>
  <c r="AB397" i="104"/>
  <c r="AC397" i="104"/>
  <c r="AD397" i="104"/>
  <c r="AE397" i="104"/>
  <c r="AF397" i="104"/>
  <c r="P398" i="104"/>
  <c r="Q398" i="104"/>
  <c r="R398" i="104"/>
  <c r="S398" i="104"/>
  <c r="T398" i="104"/>
  <c r="U398" i="104"/>
  <c r="V398" i="104"/>
  <c r="W398" i="104"/>
  <c r="X398" i="104"/>
  <c r="Y398" i="104"/>
  <c r="Z398" i="104"/>
  <c r="AA398" i="104"/>
  <c r="AB398" i="104"/>
  <c r="AC398" i="104"/>
  <c r="AD398" i="104"/>
  <c r="AE398" i="104"/>
  <c r="AF398" i="104"/>
  <c r="P399" i="104"/>
  <c r="Q399" i="104"/>
  <c r="R399" i="104"/>
  <c r="S399" i="104"/>
  <c r="T399" i="104"/>
  <c r="U399" i="104"/>
  <c r="V399" i="104"/>
  <c r="W399" i="104"/>
  <c r="X399" i="104"/>
  <c r="Y399" i="104"/>
  <c r="Z399" i="104"/>
  <c r="AA399" i="104"/>
  <c r="AB399" i="104"/>
  <c r="AC399" i="104"/>
  <c r="AD399" i="104"/>
  <c r="AE399" i="104"/>
  <c r="AF399" i="104"/>
  <c r="P400" i="104"/>
  <c r="Q400" i="104"/>
  <c r="R400" i="104"/>
  <c r="S400" i="104"/>
  <c r="T400" i="104"/>
  <c r="U400" i="104"/>
  <c r="V400" i="104"/>
  <c r="W400" i="104"/>
  <c r="X400" i="104"/>
  <c r="Y400" i="104"/>
  <c r="Z400" i="104"/>
  <c r="AA400" i="104"/>
  <c r="AB400" i="104"/>
  <c r="AC400" i="104"/>
  <c r="AD400" i="104"/>
  <c r="AE400" i="104"/>
  <c r="AF400" i="104"/>
  <c r="P401" i="104"/>
  <c r="Q401" i="104"/>
  <c r="R401" i="104"/>
  <c r="S401" i="104"/>
  <c r="T401" i="104"/>
  <c r="U401" i="104"/>
  <c r="V401" i="104"/>
  <c r="W401" i="104"/>
  <c r="X401" i="104"/>
  <c r="Y401" i="104"/>
  <c r="Z401" i="104"/>
  <c r="AA401" i="104"/>
  <c r="AB401" i="104"/>
  <c r="AC401" i="104"/>
  <c r="AD401" i="104"/>
  <c r="AE401" i="104"/>
  <c r="AF401" i="104"/>
  <c r="P402" i="104"/>
  <c r="Q402" i="104"/>
  <c r="R402" i="104"/>
  <c r="S402" i="104"/>
  <c r="T402" i="104"/>
  <c r="U402" i="104"/>
  <c r="V402" i="104"/>
  <c r="W402" i="104"/>
  <c r="X402" i="104"/>
  <c r="Y402" i="104"/>
  <c r="Z402" i="104"/>
  <c r="AA402" i="104"/>
  <c r="AB402" i="104"/>
  <c r="AC402" i="104"/>
  <c r="AD402" i="104"/>
  <c r="AE402" i="104"/>
  <c r="AF402" i="104"/>
  <c r="P403" i="104"/>
  <c r="Q403" i="104"/>
  <c r="R403" i="104"/>
  <c r="S403" i="104"/>
  <c r="T403" i="104"/>
  <c r="U403" i="104"/>
  <c r="V403" i="104"/>
  <c r="W403" i="104"/>
  <c r="X403" i="104"/>
  <c r="Y403" i="104"/>
  <c r="Z403" i="104"/>
  <c r="AA403" i="104"/>
  <c r="AB403" i="104"/>
  <c r="AC403" i="104"/>
  <c r="AD403" i="104"/>
  <c r="AE403" i="104"/>
  <c r="AF403" i="104"/>
  <c r="P404" i="104"/>
  <c r="Q404" i="104"/>
  <c r="R404" i="104"/>
  <c r="S404" i="104"/>
  <c r="T404" i="104"/>
  <c r="U404" i="104"/>
  <c r="V404" i="104"/>
  <c r="W404" i="104"/>
  <c r="X404" i="104"/>
  <c r="Y404" i="104"/>
  <c r="Z404" i="104"/>
  <c r="AA404" i="104"/>
  <c r="AB404" i="104"/>
  <c r="AC404" i="104"/>
  <c r="AD404" i="104"/>
  <c r="AE404" i="104"/>
  <c r="AF404" i="104"/>
  <c r="P405" i="104"/>
  <c r="Q405" i="104"/>
  <c r="R405" i="104"/>
  <c r="S405" i="104"/>
  <c r="T405" i="104"/>
  <c r="U405" i="104"/>
  <c r="V405" i="104"/>
  <c r="W405" i="104"/>
  <c r="X405" i="104"/>
  <c r="Y405" i="104"/>
  <c r="Z405" i="104"/>
  <c r="AA405" i="104"/>
  <c r="AB405" i="104"/>
  <c r="AC405" i="104"/>
  <c r="AD405" i="104"/>
  <c r="AE405" i="104"/>
  <c r="AF405" i="104"/>
  <c r="P406" i="104"/>
  <c r="Q406" i="104"/>
  <c r="R406" i="104"/>
  <c r="S406" i="104"/>
  <c r="T406" i="104"/>
  <c r="U406" i="104"/>
  <c r="V406" i="104"/>
  <c r="W406" i="104"/>
  <c r="X406" i="104"/>
  <c r="Y406" i="104"/>
  <c r="Z406" i="104"/>
  <c r="AA406" i="104"/>
  <c r="AB406" i="104"/>
  <c r="AC406" i="104"/>
  <c r="AD406" i="104"/>
  <c r="AE406" i="104"/>
  <c r="AF406" i="104"/>
  <c r="P407" i="104"/>
  <c r="Q407" i="104"/>
  <c r="R407" i="104"/>
  <c r="S407" i="104"/>
  <c r="T407" i="104"/>
  <c r="U407" i="104"/>
  <c r="V407" i="104"/>
  <c r="W407" i="104"/>
  <c r="X407" i="104"/>
  <c r="Y407" i="104"/>
  <c r="Z407" i="104"/>
  <c r="AA407" i="104"/>
  <c r="AB407" i="104"/>
  <c r="AC407" i="104"/>
  <c r="AD407" i="104"/>
  <c r="AE407" i="104"/>
  <c r="AF407" i="104"/>
  <c r="P408" i="104"/>
  <c r="Q408" i="104"/>
  <c r="R408" i="104"/>
  <c r="S408" i="104"/>
  <c r="T408" i="104"/>
  <c r="U408" i="104"/>
  <c r="V408" i="104"/>
  <c r="W408" i="104"/>
  <c r="X408" i="104"/>
  <c r="Y408" i="104"/>
  <c r="Z408" i="104"/>
  <c r="AA408" i="104"/>
  <c r="AB408" i="104"/>
  <c r="AC408" i="104"/>
  <c r="AD408" i="104"/>
  <c r="AE408" i="104"/>
  <c r="AF408" i="104"/>
  <c r="P409" i="104"/>
  <c r="Q409" i="104"/>
  <c r="R409" i="104"/>
  <c r="S409" i="104"/>
  <c r="T409" i="104"/>
  <c r="U409" i="104"/>
  <c r="V409" i="104"/>
  <c r="W409" i="104"/>
  <c r="X409" i="104"/>
  <c r="Y409" i="104"/>
  <c r="Z409" i="104"/>
  <c r="AA409" i="104"/>
  <c r="AB409" i="104"/>
  <c r="AC409" i="104"/>
  <c r="AD409" i="104"/>
  <c r="AE409" i="104"/>
  <c r="AF409" i="104"/>
  <c r="P410" i="104"/>
  <c r="Q410" i="104"/>
  <c r="R410" i="104"/>
  <c r="S410" i="104"/>
  <c r="T410" i="104"/>
  <c r="U410" i="104"/>
  <c r="V410" i="104"/>
  <c r="W410" i="104"/>
  <c r="X410" i="104"/>
  <c r="Y410" i="104"/>
  <c r="Z410" i="104"/>
  <c r="AA410" i="104"/>
  <c r="AB410" i="104"/>
  <c r="AC410" i="104"/>
  <c r="AD410" i="104"/>
  <c r="AE410" i="104"/>
  <c r="AF410" i="104"/>
  <c r="P411" i="104"/>
  <c r="Q411" i="104"/>
  <c r="R411" i="104"/>
  <c r="S411" i="104"/>
  <c r="T411" i="104"/>
  <c r="U411" i="104"/>
  <c r="V411" i="104"/>
  <c r="W411" i="104"/>
  <c r="X411" i="104"/>
  <c r="Y411" i="104"/>
  <c r="Z411" i="104"/>
  <c r="AA411" i="104"/>
  <c r="AB411" i="104"/>
  <c r="AC411" i="104"/>
  <c r="AD411" i="104"/>
  <c r="AE411" i="104"/>
  <c r="AF411" i="104"/>
  <c r="P412" i="104"/>
  <c r="Q412" i="104"/>
  <c r="R412" i="104"/>
  <c r="S412" i="104"/>
  <c r="T412" i="104"/>
  <c r="U412" i="104"/>
  <c r="V412" i="104"/>
  <c r="W412" i="104"/>
  <c r="X412" i="104"/>
  <c r="Y412" i="104"/>
  <c r="Z412" i="104"/>
  <c r="AA412" i="104"/>
  <c r="AB412" i="104"/>
  <c r="AC412" i="104"/>
  <c r="AD412" i="104"/>
  <c r="AE412" i="104"/>
  <c r="AF412" i="104"/>
  <c r="P413" i="104"/>
  <c r="Q413" i="104"/>
  <c r="R413" i="104"/>
  <c r="S413" i="104"/>
  <c r="T413" i="104"/>
  <c r="U413" i="104"/>
  <c r="V413" i="104"/>
  <c r="W413" i="104"/>
  <c r="X413" i="104"/>
  <c r="Y413" i="104"/>
  <c r="Z413" i="104"/>
  <c r="AA413" i="104"/>
  <c r="AB413" i="104"/>
  <c r="AC413" i="104"/>
  <c r="AD413" i="104"/>
  <c r="AE413" i="104"/>
  <c r="AF413" i="104"/>
  <c r="P414" i="104"/>
  <c r="Q414" i="104"/>
  <c r="R414" i="104"/>
  <c r="S414" i="104"/>
  <c r="T414" i="104"/>
  <c r="U414" i="104"/>
  <c r="V414" i="104"/>
  <c r="W414" i="104"/>
  <c r="X414" i="104"/>
  <c r="Y414" i="104"/>
  <c r="Z414" i="104"/>
  <c r="AA414" i="104"/>
  <c r="AB414" i="104"/>
  <c r="AC414" i="104"/>
  <c r="AD414" i="104"/>
  <c r="AE414" i="104"/>
  <c r="AF414" i="104"/>
  <c r="P415" i="104"/>
  <c r="Q415" i="104"/>
  <c r="R415" i="104"/>
  <c r="S415" i="104"/>
  <c r="T415" i="104"/>
  <c r="U415" i="104"/>
  <c r="V415" i="104"/>
  <c r="W415" i="104"/>
  <c r="X415" i="104"/>
  <c r="Y415" i="104"/>
  <c r="Z415" i="104"/>
  <c r="AA415" i="104"/>
  <c r="AB415" i="104"/>
  <c r="AC415" i="104"/>
  <c r="AD415" i="104"/>
  <c r="AE415" i="104"/>
  <c r="AF415" i="104"/>
  <c r="P416" i="104"/>
  <c r="Q416" i="104"/>
  <c r="R416" i="104"/>
  <c r="S416" i="104"/>
  <c r="T416" i="104"/>
  <c r="U416" i="104"/>
  <c r="V416" i="104"/>
  <c r="W416" i="104"/>
  <c r="X416" i="104"/>
  <c r="Y416" i="104"/>
  <c r="Z416" i="104"/>
  <c r="AA416" i="104"/>
  <c r="AB416" i="104"/>
  <c r="AC416" i="104"/>
  <c r="AD416" i="104"/>
  <c r="AE416" i="104"/>
  <c r="AF416" i="104"/>
  <c r="P417" i="104"/>
  <c r="Q417" i="104"/>
  <c r="R417" i="104"/>
  <c r="S417" i="104"/>
  <c r="T417" i="104"/>
  <c r="U417" i="104"/>
  <c r="V417" i="104"/>
  <c r="W417" i="104"/>
  <c r="X417" i="104"/>
  <c r="Y417" i="104"/>
  <c r="Z417" i="104"/>
  <c r="AA417" i="104"/>
  <c r="AB417" i="104"/>
  <c r="AC417" i="104"/>
  <c r="AD417" i="104"/>
  <c r="AE417" i="104"/>
  <c r="AF417" i="104"/>
  <c r="P418" i="104"/>
  <c r="Q418" i="104"/>
  <c r="R418" i="104"/>
  <c r="S418" i="104"/>
  <c r="T418" i="104"/>
  <c r="U418" i="104"/>
  <c r="V418" i="104"/>
  <c r="W418" i="104"/>
  <c r="X418" i="104"/>
  <c r="Y418" i="104"/>
  <c r="Z418" i="104"/>
  <c r="AA418" i="104"/>
  <c r="AB418" i="104"/>
  <c r="AC418" i="104"/>
  <c r="AD418" i="104"/>
  <c r="AE418" i="104"/>
  <c r="AF418" i="104"/>
  <c r="P419" i="104"/>
  <c r="Q419" i="104"/>
  <c r="R419" i="104"/>
  <c r="S419" i="104"/>
  <c r="T419" i="104"/>
  <c r="U419" i="104"/>
  <c r="V419" i="104"/>
  <c r="W419" i="104"/>
  <c r="X419" i="104"/>
  <c r="Y419" i="104"/>
  <c r="Z419" i="104"/>
  <c r="AA419" i="104"/>
  <c r="AB419" i="104"/>
  <c r="AC419" i="104"/>
  <c r="AD419" i="104"/>
  <c r="AE419" i="104"/>
  <c r="AF419" i="104"/>
  <c r="P420" i="104"/>
  <c r="Q420" i="104"/>
  <c r="R420" i="104"/>
  <c r="S420" i="104"/>
  <c r="T420" i="104"/>
  <c r="U420" i="104"/>
  <c r="V420" i="104"/>
  <c r="W420" i="104"/>
  <c r="X420" i="104"/>
  <c r="Y420" i="104"/>
  <c r="Z420" i="104"/>
  <c r="AA420" i="104"/>
  <c r="AB420" i="104"/>
  <c r="AC420" i="104"/>
  <c r="AD420" i="104"/>
  <c r="AE420" i="104"/>
  <c r="AF420" i="104"/>
  <c r="P421" i="104"/>
  <c r="Q421" i="104"/>
  <c r="R421" i="104"/>
  <c r="S421" i="104"/>
  <c r="T421" i="104"/>
  <c r="U421" i="104"/>
  <c r="V421" i="104"/>
  <c r="W421" i="104"/>
  <c r="X421" i="104"/>
  <c r="Y421" i="104"/>
  <c r="Z421" i="104"/>
  <c r="AA421" i="104"/>
  <c r="AB421" i="104"/>
  <c r="AC421" i="104"/>
  <c r="AD421" i="104"/>
  <c r="AE421" i="104"/>
  <c r="AF421" i="104"/>
  <c r="P422" i="104"/>
  <c r="Q422" i="104"/>
  <c r="R422" i="104"/>
  <c r="S422" i="104"/>
  <c r="T422" i="104"/>
  <c r="U422" i="104"/>
  <c r="V422" i="104"/>
  <c r="W422" i="104"/>
  <c r="X422" i="104"/>
  <c r="Y422" i="104"/>
  <c r="Z422" i="104"/>
  <c r="AA422" i="104"/>
  <c r="AB422" i="104"/>
  <c r="AC422" i="104"/>
  <c r="AD422" i="104"/>
  <c r="AE422" i="104"/>
  <c r="AF422" i="104"/>
  <c r="P423" i="104"/>
  <c r="Q423" i="104"/>
  <c r="R423" i="104"/>
  <c r="S423" i="104"/>
  <c r="T423" i="104"/>
  <c r="U423" i="104"/>
  <c r="V423" i="104"/>
  <c r="W423" i="104"/>
  <c r="X423" i="104"/>
  <c r="Y423" i="104"/>
  <c r="Z423" i="104"/>
  <c r="AA423" i="104"/>
  <c r="AB423" i="104"/>
  <c r="AC423" i="104"/>
  <c r="AD423" i="104"/>
  <c r="AE423" i="104"/>
  <c r="AF423" i="104"/>
  <c r="P424" i="104"/>
  <c r="Q424" i="104"/>
  <c r="R424" i="104"/>
  <c r="S424" i="104"/>
  <c r="T424" i="104"/>
  <c r="U424" i="104"/>
  <c r="V424" i="104"/>
  <c r="W424" i="104"/>
  <c r="X424" i="104"/>
  <c r="Y424" i="104"/>
  <c r="Z424" i="104"/>
  <c r="AA424" i="104"/>
  <c r="AB424" i="104"/>
  <c r="AC424" i="104"/>
  <c r="AD424" i="104"/>
  <c r="AE424" i="104"/>
  <c r="AF424" i="104"/>
  <c r="P425" i="104"/>
  <c r="Q425" i="104"/>
  <c r="R425" i="104"/>
  <c r="S425" i="104"/>
  <c r="T425" i="104"/>
  <c r="U425" i="104"/>
  <c r="V425" i="104"/>
  <c r="W425" i="104"/>
  <c r="X425" i="104"/>
  <c r="Y425" i="104"/>
  <c r="Z425" i="104"/>
  <c r="AA425" i="104"/>
  <c r="AB425" i="104"/>
  <c r="AC425" i="104"/>
  <c r="AD425" i="104"/>
  <c r="AE425" i="104"/>
  <c r="AF425" i="104"/>
  <c r="P426" i="104"/>
  <c r="Q426" i="104"/>
  <c r="R426" i="104"/>
  <c r="S426" i="104"/>
  <c r="T426" i="104"/>
  <c r="U426" i="104"/>
  <c r="V426" i="104"/>
  <c r="W426" i="104"/>
  <c r="X426" i="104"/>
  <c r="Y426" i="104"/>
  <c r="Z426" i="104"/>
  <c r="AA426" i="104"/>
  <c r="AB426" i="104"/>
  <c r="AC426" i="104"/>
  <c r="AD426" i="104"/>
  <c r="AE426" i="104"/>
  <c r="AF426" i="104"/>
  <c r="P427" i="104"/>
  <c r="Q427" i="104"/>
  <c r="R427" i="104"/>
  <c r="S427" i="104"/>
  <c r="T427" i="104"/>
  <c r="U427" i="104"/>
  <c r="V427" i="104"/>
  <c r="W427" i="104"/>
  <c r="X427" i="104"/>
  <c r="Y427" i="104"/>
  <c r="Z427" i="104"/>
  <c r="AA427" i="104"/>
  <c r="AB427" i="104"/>
  <c r="AC427" i="104"/>
  <c r="AD427" i="104"/>
  <c r="AE427" i="104"/>
  <c r="AF427" i="104"/>
  <c r="P428" i="104"/>
  <c r="Q428" i="104"/>
  <c r="R428" i="104"/>
  <c r="S428" i="104"/>
  <c r="T428" i="104"/>
  <c r="U428" i="104"/>
  <c r="V428" i="104"/>
  <c r="W428" i="104"/>
  <c r="X428" i="104"/>
  <c r="Y428" i="104"/>
  <c r="Z428" i="104"/>
  <c r="AA428" i="104"/>
  <c r="AB428" i="104"/>
  <c r="AC428" i="104"/>
  <c r="AD428" i="104"/>
  <c r="AE428" i="104"/>
  <c r="AF428" i="104"/>
  <c r="P429" i="104"/>
  <c r="Q429" i="104"/>
  <c r="R429" i="104"/>
  <c r="S429" i="104"/>
  <c r="T429" i="104"/>
  <c r="U429" i="104"/>
  <c r="V429" i="104"/>
  <c r="W429" i="104"/>
  <c r="X429" i="104"/>
  <c r="Y429" i="104"/>
  <c r="Z429" i="104"/>
  <c r="AA429" i="104"/>
  <c r="AB429" i="104"/>
  <c r="AC429" i="104"/>
  <c r="AD429" i="104"/>
  <c r="AE429" i="104"/>
  <c r="AF429" i="104"/>
  <c r="P430" i="104"/>
  <c r="Q430" i="104"/>
  <c r="R430" i="104"/>
  <c r="S430" i="104"/>
  <c r="T430" i="104"/>
  <c r="U430" i="104"/>
  <c r="V430" i="104"/>
  <c r="W430" i="104"/>
  <c r="X430" i="104"/>
  <c r="Y430" i="104"/>
  <c r="Z430" i="104"/>
  <c r="AA430" i="104"/>
  <c r="AB430" i="104"/>
  <c r="AC430" i="104"/>
  <c r="AD430" i="104"/>
  <c r="AE430" i="104"/>
  <c r="AF430" i="104"/>
  <c r="P431" i="104"/>
  <c r="Q431" i="104"/>
  <c r="R431" i="104"/>
  <c r="S431" i="104"/>
  <c r="T431" i="104"/>
  <c r="U431" i="104"/>
  <c r="V431" i="104"/>
  <c r="W431" i="104"/>
  <c r="X431" i="104"/>
  <c r="Y431" i="104"/>
  <c r="Z431" i="104"/>
  <c r="AA431" i="104"/>
  <c r="AB431" i="104"/>
  <c r="AC431" i="104"/>
  <c r="AD431" i="104"/>
  <c r="AE431" i="104"/>
  <c r="AF431" i="104"/>
  <c r="P432" i="104"/>
  <c r="Q432" i="104"/>
  <c r="R432" i="104"/>
  <c r="S432" i="104"/>
  <c r="T432" i="104"/>
  <c r="U432" i="104"/>
  <c r="V432" i="104"/>
  <c r="W432" i="104"/>
  <c r="X432" i="104"/>
  <c r="Y432" i="104"/>
  <c r="Z432" i="104"/>
  <c r="AA432" i="104"/>
  <c r="AB432" i="104"/>
  <c r="AC432" i="104"/>
  <c r="AD432" i="104"/>
  <c r="AE432" i="104"/>
  <c r="AF432" i="104"/>
  <c r="P433" i="104"/>
  <c r="Q433" i="104"/>
  <c r="R433" i="104"/>
  <c r="S433" i="104"/>
  <c r="T433" i="104"/>
  <c r="U433" i="104"/>
  <c r="V433" i="104"/>
  <c r="W433" i="104"/>
  <c r="X433" i="104"/>
  <c r="Y433" i="104"/>
  <c r="Z433" i="104"/>
  <c r="AA433" i="104"/>
  <c r="AB433" i="104"/>
  <c r="AC433" i="104"/>
  <c r="AD433" i="104"/>
  <c r="AE433" i="104"/>
  <c r="AF433" i="104"/>
  <c r="P434" i="104"/>
  <c r="Q434" i="104"/>
  <c r="R434" i="104"/>
  <c r="S434" i="104"/>
  <c r="T434" i="104"/>
  <c r="U434" i="104"/>
  <c r="V434" i="104"/>
  <c r="W434" i="104"/>
  <c r="X434" i="104"/>
  <c r="Y434" i="104"/>
  <c r="Z434" i="104"/>
  <c r="AA434" i="104"/>
  <c r="AB434" i="104"/>
  <c r="AC434" i="104"/>
  <c r="AD434" i="104"/>
  <c r="AE434" i="104"/>
  <c r="AF434" i="104"/>
  <c r="P435" i="104"/>
  <c r="Q435" i="104"/>
  <c r="R435" i="104"/>
  <c r="S435" i="104"/>
  <c r="T435" i="104"/>
  <c r="U435" i="104"/>
  <c r="V435" i="104"/>
  <c r="W435" i="104"/>
  <c r="X435" i="104"/>
  <c r="Y435" i="104"/>
  <c r="Z435" i="104"/>
  <c r="AA435" i="104"/>
  <c r="AB435" i="104"/>
  <c r="AC435" i="104"/>
  <c r="AD435" i="104"/>
  <c r="AE435" i="104"/>
  <c r="AF435" i="104"/>
  <c r="P436" i="104"/>
  <c r="Q436" i="104"/>
  <c r="R436" i="104"/>
  <c r="S436" i="104"/>
  <c r="T436" i="104"/>
  <c r="U436" i="104"/>
  <c r="V436" i="104"/>
  <c r="W436" i="104"/>
  <c r="X436" i="104"/>
  <c r="Y436" i="104"/>
  <c r="Z436" i="104"/>
  <c r="AA436" i="104"/>
  <c r="AB436" i="104"/>
  <c r="AC436" i="104"/>
  <c r="AD436" i="104"/>
  <c r="AE436" i="104"/>
  <c r="AF436" i="104"/>
  <c r="P437" i="104"/>
  <c r="Q437" i="104"/>
  <c r="R437" i="104"/>
  <c r="S437" i="104"/>
  <c r="T437" i="104"/>
  <c r="U437" i="104"/>
  <c r="V437" i="104"/>
  <c r="W437" i="104"/>
  <c r="X437" i="104"/>
  <c r="Y437" i="104"/>
  <c r="Z437" i="104"/>
  <c r="AA437" i="104"/>
  <c r="AB437" i="104"/>
  <c r="AC437" i="104"/>
  <c r="AD437" i="104"/>
  <c r="AE437" i="104"/>
  <c r="AF437" i="104"/>
  <c r="P438" i="104"/>
  <c r="Q438" i="104"/>
  <c r="R438" i="104"/>
  <c r="S438" i="104"/>
  <c r="T438" i="104"/>
  <c r="U438" i="104"/>
  <c r="V438" i="104"/>
  <c r="W438" i="104"/>
  <c r="X438" i="104"/>
  <c r="Y438" i="104"/>
  <c r="Z438" i="104"/>
  <c r="AA438" i="104"/>
  <c r="AB438" i="104"/>
  <c r="AC438" i="104"/>
  <c r="AD438" i="104"/>
  <c r="AE438" i="104"/>
  <c r="AF438" i="104"/>
  <c r="P439" i="104"/>
  <c r="Q439" i="104"/>
  <c r="R439" i="104"/>
  <c r="S439" i="104"/>
  <c r="T439" i="104"/>
  <c r="U439" i="104"/>
  <c r="V439" i="104"/>
  <c r="W439" i="104"/>
  <c r="X439" i="104"/>
  <c r="Y439" i="104"/>
  <c r="Z439" i="104"/>
  <c r="AA439" i="104"/>
  <c r="AB439" i="104"/>
  <c r="AC439" i="104"/>
  <c r="AD439" i="104"/>
  <c r="AE439" i="104"/>
  <c r="AF439" i="104"/>
  <c r="P440" i="104"/>
  <c r="Q440" i="104"/>
  <c r="R440" i="104"/>
  <c r="S440" i="104"/>
  <c r="T440" i="104"/>
  <c r="U440" i="104"/>
  <c r="V440" i="104"/>
  <c r="W440" i="104"/>
  <c r="X440" i="104"/>
  <c r="Y440" i="104"/>
  <c r="Z440" i="104"/>
  <c r="AA440" i="104"/>
  <c r="AB440" i="104"/>
  <c r="AC440" i="104"/>
  <c r="AD440" i="104"/>
  <c r="AE440" i="104"/>
  <c r="AF440" i="104"/>
  <c r="P441" i="104"/>
  <c r="Q441" i="104"/>
  <c r="R441" i="104"/>
  <c r="S441" i="104"/>
  <c r="T441" i="104"/>
  <c r="U441" i="104"/>
  <c r="V441" i="104"/>
  <c r="W441" i="104"/>
  <c r="X441" i="104"/>
  <c r="Y441" i="104"/>
  <c r="Z441" i="104"/>
  <c r="AA441" i="104"/>
  <c r="AB441" i="104"/>
  <c r="AC441" i="104"/>
  <c r="AD441" i="104"/>
  <c r="AE441" i="104"/>
  <c r="AF441" i="104"/>
  <c r="P442" i="104"/>
  <c r="Q442" i="104"/>
  <c r="R442" i="104"/>
  <c r="S442" i="104"/>
  <c r="T442" i="104"/>
  <c r="U442" i="104"/>
  <c r="V442" i="104"/>
  <c r="W442" i="104"/>
  <c r="X442" i="104"/>
  <c r="Y442" i="104"/>
  <c r="Z442" i="104"/>
  <c r="AA442" i="104"/>
  <c r="AB442" i="104"/>
  <c r="AC442" i="104"/>
  <c r="AD442" i="104"/>
  <c r="AE442" i="104"/>
  <c r="AF442" i="104"/>
  <c r="P443" i="104"/>
  <c r="Q443" i="104"/>
  <c r="R443" i="104"/>
  <c r="S443" i="104"/>
  <c r="T443" i="104"/>
  <c r="U443" i="104"/>
  <c r="V443" i="104"/>
  <c r="W443" i="104"/>
  <c r="X443" i="104"/>
  <c r="Y443" i="104"/>
  <c r="Z443" i="104"/>
  <c r="AA443" i="104"/>
  <c r="AB443" i="104"/>
  <c r="AC443" i="104"/>
  <c r="AD443" i="104"/>
  <c r="AE443" i="104"/>
  <c r="AF443" i="104"/>
  <c r="P444" i="104"/>
  <c r="Q444" i="104"/>
  <c r="R444" i="104"/>
  <c r="S444" i="104"/>
  <c r="T444" i="104"/>
  <c r="U444" i="104"/>
  <c r="V444" i="104"/>
  <c r="W444" i="104"/>
  <c r="X444" i="104"/>
  <c r="Y444" i="104"/>
  <c r="Z444" i="104"/>
  <c r="AA444" i="104"/>
  <c r="AB444" i="104"/>
  <c r="AC444" i="104"/>
  <c r="AD444" i="104"/>
  <c r="AE444" i="104"/>
  <c r="AF444" i="104"/>
  <c r="P445" i="104"/>
  <c r="Q445" i="104"/>
  <c r="R445" i="104"/>
  <c r="S445" i="104"/>
  <c r="T445" i="104"/>
  <c r="U445" i="104"/>
  <c r="V445" i="104"/>
  <c r="W445" i="104"/>
  <c r="X445" i="104"/>
  <c r="Y445" i="104"/>
  <c r="Z445" i="104"/>
  <c r="AA445" i="104"/>
  <c r="AB445" i="104"/>
  <c r="AC445" i="104"/>
  <c r="AD445" i="104"/>
  <c r="AE445" i="104"/>
  <c r="AF445" i="104"/>
  <c r="P446" i="104"/>
  <c r="Q446" i="104"/>
  <c r="R446" i="104"/>
  <c r="S446" i="104"/>
  <c r="T446" i="104"/>
  <c r="U446" i="104"/>
  <c r="V446" i="104"/>
  <c r="W446" i="104"/>
  <c r="X446" i="104"/>
  <c r="Y446" i="104"/>
  <c r="Z446" i="104"/>
  <c r="AA446" i="104"/>
  <c r="AB446" i="104"/>
  <c r="AC446" i="104"/>
  <c r="AD446" i="104"/>
  <c r="AE446" i="104"/>
  <c r="AF446" i="104"/>
  <c r="P447" i="104"/>
  <c r="Q447" i="104"/>
  <c r="R447" i="104"/>
  <c r="S447" i="104"/>
  <c r="T447" i="104"/>
  <c r="U447" i="104"/>
  <c r="V447" i="104"/>
  <c r="W447" i="104"/>
  <c r="X447" i="104"/>
  <c r="Y447" i="104"/>
  <c r="Z447" i="104"/>
  <c r="AA447" i="104"/>
  <c r="AB447" i="104"/>
  <c r="AC447" i="104"/>
  <c r="AD447" i="104"/>
  <c r="AE447" i="104"/>
  <c r="AF447" i="104"/>
  <c r="P448" i="104"/>
  <c r="Q448" i="104"/>
  <c r="R448" i="104"/>
  <c r="S448" i="104"/>
  <c r="T448" i="104"/>
  <c r="U448" i="104"/>
  <c r="V448" i="104"/>
  <c r="W448" i="104"/>
  <c r="X448" i="104"/>
  <c r="Y448" i="104"/>
  <c r="Z448" i="104"/>
  <c r="AA448" i="104"/>
  <c r="AB448" i="104"/>
  <c r="AC448" i="104"/>
  <c r="AD448" i="104"/>
  <c r="AE448" i="104"/>
  <c r="AF448" i="104"/>
  <c r="P449" i="104"/>
  <c r="Q449" i="104"/>
  <c r="R449" i="104"/>
  <c r="S449" i="104"/>
  <c r="T449" i="104"/>
  <c r="U449" i="104"/>
  <c r="V449" i="104"/>
  <c r="W449" i="104"/>
  <c r="X449" i="104"/>
  <c r="Y449" i="104"/>
  <c r="Z449" i="104"/>
  <c r="AA449" i="104"/>
  <c r="AB449" i="104"/>
  <c r="AC449" i="104"/>
  <c r="AD449" i="104"/>
  <c r="AE449" i="104"/>
  <c r="AF449" i="104"/>
  <c r="P450" i="104"/>
  <c r="Q450" i="104"/>
  <c r="R450" i="104"/>
  <c r="S450" i="104"/>
  <c r="T450" i="104"/>
  <c r="U450" i="104"/>
  <c r="V450" i="104"/>
  <c r="W450" i="104"/>
  <c r="X450" i="104"/>
  <c r="Y450" i="104"/>
  <c r="Z450" i="104"/>
  <c r="AA450" i="104"/>
  <c r="AB450" i="104"/>
  <c r="AC450" i="104"/>
  <c r="AD450" i="104"/>
  <c r="AE450" i="104"/>
  <c r="AF450" i="104"/>
  <c r="P451" i="104"/>
  <c r="Q451" i="104"/>
  <c r="R451" i="104"/>
  <c r="S451" i="104"/>
  <c r="T451" i="104"/>
  <c r="U451" i="104"/>
  <c r="V451" i="104"/>
  <c r="W451" i="104"/>
  <c r="X451" i="104"/>
  <c r="Y451" i="104"/>
  <c r="Z451" i="104"/>
  <c r="AA451" i="104"/>
  <c r="AB451" i="104"/>
  <c r="AC451" i="104"/>
  <c r="AD451" i="104"/>
  <c r="AE451" i="104"/>
  <c r="AF451" i="104"/>
  <c r="P452" i="104"/>
  <c r="Q452" i="104"/>
  <c r="R452" i="104"/>
  <c r="S452" i="104"/>
  <c r="T452" i="104"/>
  <c r="U452" i="104"/>
  <c r="V452" i="104"/>
  <c r="W452" i="104"/>
  <c r="X452" i="104"/>
  <c r="Y452" i="104"/>
  <c r="Z452" i="104"/>
  <c r="AA452" i="104"/>
  <c r="AB452" i="104"/>
  <c r="AC452" i="104"/>
  <c r="AD452" i="104"/>
  <c r="AE452" i="104"/>
  <c r="AF452" i="104"/>
  <c r="P453" i="104"/>
  <c r="Q453" i="104"/>
  <c r="R453" i="104"/>
  <c r="S453" i="104"/>
  <c r="T453" i="104"/>
  <c r="U453" i="104"/>
  <c r="V453" i="104"/>
  <c r="W453" i="104"/>
  <c r="X453" i="104"/>
  <c r="Y453" i="104"/>
  <c r="Z453" i="104"/>
  <c r="AA453" i="104"/>
  <c r="AB453" i="104"/>
  <c r="AC453" i="104"/>
  <c r="AD453" i="104"/>
  <c r="AE453" i="104"/>
  <c r="AF453" i="104"/>
  <c r="P454" i="104"/>
  <c r="Q454" i="104"/>
  <c r="R454" i="104"/>
  <c r="S454" i="104"/>
  <c r="T454" i="104"/>
  <c r="U454" i="104"/>
  <c r="V454" i="104"/>
  <c r="W454" i="104"/>
  <c r="X454" i="104"/>
  <c r="Y454" i="104"/>
  <c r="Z454" i="104"/>
  <c r="AA454" i="104"/>
  <c r="AB454" i="104"/>
  <c r="AC454" i="104"/>
  <c r="AD454" i="104"/>
  <c r="AE454" i="104"/>
  <c r="AF454" i="104"/>
  <c r="P455" i="104"/>
  <c r="Q455" i="104"/>
  <c r="R455" i="104"/>
  <c r="S455" i="104"/>
  <c r="T455" i="104"/>
  <c r="U455" i="104"/>
  <c r="V455" i="104"/>
  <c r="W455" i="104"/>
  <c r="X455" i="104"/>
  <c r="Y455" i="104"/>
  <c r="Z455" i="104"/>
  <c r="AA455" i="104"/>
  <c r="AB455" i="104"/>
  <c r="AC455" i="104"/>
  <c r="AD455" i="104"/>
  <c r="AE455" i="104"/>
  <c r="AF455" i="104"/>
  <c r="P456" i="104"/>
  <c r="Q456" i="104"/>
  <c r="R456" i="104"/>
  <c r="S456" i="104"/>
  <c r="T456" i="104"/>
  <c r="U456" i="104"/>
  <c r="V456" i="104"/>
  <c r="W456" i="104"/>
  <c r="X456" i="104"/>
  <c r="Y456" i="104"/>
  <c r="Z456" i="104"/>
  <c r="AA456" i="104"/>
  <c r="AB456" i="104"/>
  <c r="AC456" i="104"/>
  <c r="AD456" i="104"/>
  <c r="AE456" i="104"/>
  <c r="AF456" i="104"/>
  <c r="P457" i="104"/>
  <c r="Q457" i="104"/>
  <c r="R457" i="104"/>
  <c r="S457" i="104"/>
  <c r="T457" i="104"/>
  <c r="U457" i="104"/>
  <c r="V457" i="104"/>
  <c r="W457" i="104"/>
  <c r="X457" i="104"/>
  <c r="Y457" i="104"/>
  <c r="Z457" i="104"/>
  <c r="AA457" i="104"/>
  <c r="AB457" i="104"/>
  <c r="AC457" i="104"/>
  <c r="AD457" i="104"/>
  <c r="AE457" i="104"/>
  <c r="AF457" i="104"/>
  <c r="P458" i="104"/>
  <c r="Q458" i="104"/>
  <c r="R458" i="104"/>
  <c r="S458" i="104"/>
  <c r="T458" i="104"/>
  <c r="U458" i="104"/>
  <c r="V458" i="104"/>
  <c r="W458" i="104"/>
  <c r="X458" i="104"/>
  <c r="Y458" i="104"/>
  <c r="Z458" i="104"/>
  <c r="AA458" i="104"/>
  <c r="AB458" i="104"/>
  <c r="AC458" i="104"/>
  <c r="AD458" i="104"/>
  <c r="AE458" i="104"/>
  <c r="AF458" i="104"/>
  <c r="P459" i="104"/>
  <c r="Q459" i="104"/>
  <c r="R459" i="104"/>
  <c r="S459" i="104"/>
  <c r="T459" i="104"/>
  <c r="U459" i="104"/>
  <c r="V459" i="104"/>
  <c r="W459" i="104"/>
  <c r="X459" i="104"/>
  <c r="Y459" i="104"/>
  <c r="Z459" i="104"/>
  <c r="AA459" i="104"/>
  <c r="AB459" i="104"/>
  <c r="AC459" i="104"/>
  <c r="AD459" i="104"/>
  <c r="AE459" i="104"/>
  <c r="AF459" i="104"/>
  <c r="P460" i="104"/>
  <c r="Q460" i="104"/>
  <c r="R460" i="104"/>
  <c r="S460" i="104"/>
  <c r="T460" i="104"/>
  <c r="U460" i="104"/>
  <c r="V460" i="104"/>
  <c r="W460" i="104"/>
  <c r="X460" i="104"/>
  <c r="Y460" i="104"/>
  <c r="Z460" i="104"/>
  <c r="AA460" i="104"/>
  <c r="AB460" i="104"/>
  <c r="AC460" i="104"/>
  <c r="AD460" i="104"/>
  <c r="AE460" i="104"/>
  <c r="AF460" i="104"/>
  <c r="P461" i="104"/>
  <c r="Q461" i="104"/>
  <c r="R461" i="104"/>
  <c r="S461" i="104"/>
  <c r="T461" i="104"/>
  <c r="U461" i="104"/>
  <c r="V461" i="104"/>
  <c r="W461" i="104"/>
  <c r="X461" i="104"/>
  <c r="Y461" i="104"/>
  <c r="Z461" i="104"/>
  <c r="AA461" i="104"/>
  <c r="AB461" i="104"/>
  <c r="AC461" i="104"/>
  <c r="AD461" i="104"/>
  <c r="AE461" i="104"/>
  <c r="AF461" i="104"/>
  <c r="P462" i="104"/>
  <c r="Q462" i="104"/>
  <c r="R462" i="104"/>
  <c r="S462" i="104"/>
  <c r="T462" i="104"/>
  <c r="U462" i="104"/>
  <c r="V462" i="104"/>
  <c r="W462" i="104"/>
  <c r="X462" i="104"/>
  <c r="Y462" i="104"/>
  <c r="Z462" i="104"/>
  <c r="AA462" i="104"/>
  <c r="AB462" i="104"/>
  <c r="AC462" i="104"/>
  <c r="AD462" i="104"/>
  <c r="AE462" i="104"/>
  <c r="AF462" i="104"/>
  <c r="P463" i="104"/>
  <c r="Q463" i="104"/>
  <c r="R463" i="104"/>
  <c r="S463" i="104"/>
  <c r="T463" i="104"/>
  <c r="U463" i="104"/>
  <c r="V463" i="104"/>
  <c r="W463" i="104"/>
  <c r="X463" i="104"/>
  <c r="Y463" i="104"/>
  <c r="Z463" i="104"/>
  <c r="AA463" i="104"/>
  <c r="AB463" i="104"/>
  <c r="AC463" i="104"/>
  <c r="AD463" i="104"/>
  <c r="AE463" i="104"/>
  <c r="AF463" i="104"/>
  <c r="P464" i="104"/>
  <c r="Q464" i="104"/>
  <c r="R464" i="104"/>
  <c r="S464" i="104"/>
  <c r="T464" i="104"/>
  <c r="U464" i="104"/>
  <c r="V464" i="104"/>
  <c r="W464" i="104"/>
  <c r="X464" i="104"/>
  <c r="Y464" i="104"/>
  <c r="Z464" i="104"/>
  <c r="AA464" i="104"/>
  <c r="AB464" i="104"/>
  <c r="AC464" i="104"/>
  <c r="AD464" i="104"/>
  <c r="AE464" i="104"/>
  <c r="AF464" i="104"/>
  <c r="P465" i="104"/>
  <c r="Q465" i="104"/>
  <c r="R465" i="104"/>
  <c r="S465" i="104"/>
  <c r="T465" i="104"/>
  <c r="U465" i="104"/>
  <c r="V465" i="104"/>
  <c r="W465" i="104"/>
  <c r="X465" i="104"/>
  <c r="Y465" i="104"/>
  <c r="Z465" i="104"/>
  <c r="AA465" i="104"/>
  <c r="AB465" i="104"/>
  <c r="AC465" i="104"/>
  <c r="AD465" i="104"/>
  <c r="AE465" i="104"/>
  <c r="AF465" i="104"/>
  <c r="P466" i="104"/>
  <c r="Q466" i="104"/>
  <c r="R466" i="104"/>
  <c r="S466" i="104"/>
  <c r="T466" i="104"/>
  <c r="U466" i="104"/>
  <c r="V466" i="104"/>
  <c r="W466" i="104"/>
  <c r="X466" i="104"/>
  <c r="Y466" i="104"/>
  <c r="Z466" i="104"/>
  <c r="AA466" i="104"/>
  <c r="AB466" i="104"/>
  <c r="AC466" i="104"/>
  <c r="AD466" i="104"/>
  <c r="AE466" i="104"/>
  <c r="AF466" i="104"/>
  <c r="P467" i="104"/>
  <c r="Q467" i="104"/>
  <c r="R467" i="104"/>
  <c r="S467" i="104"/>
  <c r="T467" i="104"/>
  <c r="U467" i="104"/>
  <c r="V467" i="104"/>
  <c r="W467" i="104"/>
  <c r="X467" i="104"/>
  <c r="Y467" i="104"/>
  <c r="Z467" i="104"/>
  <c r="AA467" i="104"/>
  <c r="AB467" i="104"/>
  <c r="AC467" i="104"/>
  <c r="AD467" i="104"/>
  <c r="AE467" i="104"/>
  <c r="AF467" i="104"/>
  <c r="P468" i="104"/>
  <c r="Q468" i="104"/>
  <c r="R468" i="104"/>
  <c r="S468" i="104"/>
  <c r="T468" i="104"/>
  <c r="U468" i="104"/>
  <c r="V468" i="104"/>
  <c r="W468" i="104"/>
  <c r="X468" i="104"/>
  <c r="Y468" i="104"/>
  <c r="Z468" i="104"/>
  <c r="AA468" i="104"/>
  <c r="AB468" i="104"/>
  <c r="AC468" i="104"/>
  <c r="AD468" i="104"/>
  <c r="AE468" i="104"/>
  <c r="AF468" i="104"/>
  <c r="P469" i="104"/>
  <c r="Q469" i="104"/>
  <c r="R469" i="104"/>
  <c r="S469" i="104"/>
  <c r="T469" i="104"/>
  <c r="U469" i="104"/>
  <c r="V469" i="104"/>
  <c r="W469" i="104"/>
  <c r="X469" i="104"/>
  <c r="Y469" i="104"/>
  <c r="Z469" i="104"/>
  <c r="AA469" i="104"/>
  <c r="AB469" i="104"/>
  <c r="AC469" i="104"/>
  <c r="AD469" i="104"/>
  <c r="AE469" i="104"/>
  <c r="AF469" i="104"/>
  <c r="P470" i="104"/>
  <c r="Q470" i="104"/>
  <c r="R470" i="104"/>
  <c r="S470" i="104"/>
  <c r="T470" i="104"/>
  <c r="U470" i="104"/>
  <c r="V470" i="104"/>
  <c r="W470" i="104"/>
  <c r="X470" i="104"/>
  <c r="Y470" i="104"/>
  <c r="Z470" i="104"/>
  <c r="AA470" i="104"/>
  <c r="AB470" i="104"/>
  <c r="AC470" i="104"/>
  <c r="AD470" i="104"/>
  <c r="AE470" i="104"/>
  <c r="AF470" i="104"/>
  <c r="P471" i="104"/>
  <c r="Q471" i="104"/>
  <c r="R471" i="104"/>
  <c r="S471" i="104"/>
  <c r="T471" i="104"/>
  <c r="U471" i="104"/>
  <c r="V471" i="104"/>
  <c r="W471" i="104"/>
  <c r="X471" i="104"/>
  <c r="Y471" i="104"/>
  <c r="Z471" i="104"/>
  <c r="AA471" i="104"/>
  <c r="AB471" i="104"/>
  <c r="AC471" i="104"/>
  <c r="AD471" i="104"/>
  <c r="AE471" i="104"/>
  <c r="AF471" i="104"/>
  <c r="P472" i="104"/>
  <c r="Q472" i="104"/>
  <c r="R472" i="104"/>
  <c r="S472" i="104"/>
  <c r="T472" i="104"/>
  <c r="U472" i="104"/>
  <c r="V472" i="104"/>
  <c r="W472" i="104"/>
  <c r="X472" i="104"/>
  <c r="Y472" i="104"/>
  <c r="Z472" i="104"/>
  <c r="AA472" i="104"/>
  <c r="AB472" i="104"/>
  <c r="AC472" i="104"/>
  <c r="AD472" i="104"/>
  <c r="AE472" i="104"/>
  <c r="AF472" i="104"/>
  <c r="P473" i="104"/>
  <c r="Q473" i="104"/>
  <c r="R473" i="104"/>
  <c r="S473" i="104"/>
  <c r="T473" i="104"/>
  <c r="U473" i="104"/>
  <c r="V473" i="104"/>
  <c r="W473" i="104"/>
  <c r="X473" i="104"/>
  <c r="Y473" i="104"/>
  <c r="Z473" i="104"/>
  <c r="AA473" i="104"/>
  <c r="AB473" i="104"/>
  <c r="AC473" i="104"/>
  <c r="AD473" i="104"/>
  <c r="AE473" i="104"/>
  <c r="AF473" i="104"/>
  <c r="P474" i="104"/>
  <c r="Q474" i="104"/>
  <c r="R474" i="104"/>
  <c r="S474" i="104"/>
  <c r="T474" i="104"/>
  <c r="U474" i="104"/>
  <c r="V474" i="104"/>
  <c r="W474" i="104"/>
  <c r="X474" i="104"/>
  <c r="Y474" i="104"/>
  <c r="Z474" i="104"/>
  <c r="AA474" i="104"/>
  <c r="AB474" i="104"/>
  <c r="AC474" i="104"/>
  <c r="AD474" i="104"/>
  <c r="AE474" i="104"/>
  <c r="AF474" i="104"/>
  <c r="P475" i="104"/>
  <c r="Q475" i="104"/>
  <c r="R475" i="104"/>
  <c r="S475" i="104"/>
  <c r="T475" i="104"/>
  <c r="U475" i="104"/>
  <c r="V475" i="104"/>
  <c r="W475" i="104"/>
  <c r="X475" i="104"/>
  <c r="Y475" i="104"/>
  <c r="Z475" i="104"/>
  <c r="AA475" i="104"/>
  <c r="AB475" i="104"/>
  <c r="AC475" i="104"/>
  <c r="AD475" i="104"/>
  <c r="AE475" i="104"/>
  <c r="AF475" i="104"/>
  <c r="P476" i="104"/>
  <c r="Q476" i="104"/>
  <c r="R476" i="104"/>
  <c r="S476" i="104"/>
  <c r="T476" i="104"/>
  <c r="U476" i="104"/>
  <c r="V476" i="104"/>
  <c r="W476" i="104"/>
  <c r="X476" i="104"/>
  <c r="Y476" i="104"/>
  <c r="Z476" i="104"/>
  <c r="AA476" i="104"/>
  <c r="AB476" i="104"/>
  <c r="AC476" i="104"/>
  <c r="AD476" i="104"/>
  <c r="AE476" i="104"/>
  <c r="AF476" i="104"/>
  <c r="P477" i="104"/>
  <c r="Q477" i="104"/>
  <c r="R477" i="104"/>
  <c r="S477" i="104"/>
  <c r="T477" i="104"/>
  <c r="U477" i="104"/>
  <c r="V477" i="104"/>
  <c r="W477" i="104"/>
  <c r="X477" i="104"/>
  <c r="Y477" i="104"/>
  <c r="Z477" i="104"/>
  <c r="AA477" i="104"/>
  <c r="AB477" i="104"/>
  <c r="AC477" i="104"/>
  <c r="AD477" i="104"/>
  <c r="AE477" i="104"/>
  <c r="AF477" i="104"/>
  <c r="P478" i="104"/>
  <c r="Q478" i="104"/>
  <c r="R478" i="104"/>
  <c r="S478" i="104"/>
  <c r="T478" i="104"/>
  <c r="U478" i="104"/>
  <c r="V478" i="104"/>
  <c r="W478" i="104"/>
  <c r="X478" i="104"/>
  <c r="Y478" i="104"/>
  <c r="Z478" i="104"/>
  <c r="AA478" i="104"/>
  <c r="AB478" i="104"/>
  <c r="AC478" i="104"/>
  <c r="AD478" i="104"/>
  <c r="AE478" i="104"/>
  <c r="AF478" i="104"/>
  <c r="P479" i="104"/>
  <c r="Q479" i="104"/>
  <c r="R479" i="104"/>
  <c r="S479" i="104"/>
  <c r="T479" i="104"/>
  <c r="U479" i="104"/>
  <c r="V479" i="104"/>
  <c r="W479" i="104"/>
  <c r="X479" i="104"/>
  <c r="Y479" i="104"/>
  <c r="Z479" i="104"/>
  <c r="AA479" i="104"/>
  <c r="AB479" i="104"/>
  <c r="AC479" i="104"/>
  <c r="AD479" i="104"/>
  <c r="AE479" i="104"/>
  <c r="AF479" i="104"/>
  <c r="P480" i="104"/>
  <c r="Q480" i="104"/>
  <c r="R480" i="104"/>
  <c r="S480" i="104"/>
  <c r="T480" i="104"/>
  <c r="U480" i="104"/>
  <c r="V480" i="104"/>
  <c r="W480" i="104"/>
  <c r="X480" i="104"/>
  <c r="Y480" i="104"/>
  <c r="Z480" i="104"/>
  <c r="AA480" i="104"/>
  <c r="AB480" i="104"/>
  <c r="AC480" i="104"/>
  <c r="AD480" i="104"/>
  <c r="AE480" i="104"/>
  <c r="AF480" i="104"/>
  <c r="P481" i="104"/>
  <c r="Q481" i="104"/>
  <c r="R481" i="104"/>
  <c r="S481" i="104"/>
  <c r="T481" i="104"/>
  <c r="U481" i="104"/>
  <c r="V481" i="104"/>
  <c r="W481" i="104"/>
  <c r="X481" i="104"/>
  <c r="Y481" i="104"/>
  <c r="Z481" i="104"/>
  <c r="AA481" i="104"/>
  <c r="AB481" i="104"/>
  <c r="AC481" i="104"/>
  <c r="AD481" i="104"/>
  <c r="AE481" i="104"/>
  <c r="AF481" i="104"/>
  <c r="P482" i="104"/>
  <c r="Q482" i="104"/>
  <c r="R482" i="104"/>
  <c r="S482" i="104"/>
  <c r="T482" i="104"/>
  <c r="U482" i="104"/>
  <c r="V482" i="104"/>
  <c r="W482" i="104"/>
  <c r="X482" i="104"/>
  <c r="Y482" i="104"/>
  <c r="Z482" i="104"/>
  <c r="AA482" i="104"/>
  <c r="AB482" i="104"/>
  <c r="AC482" i="104"/>
  <c r="AD482" i="104"/>
  <c r="AE482" i="104"/>
  <c r="AF482" i="104"/>
  <c r="P483" i="104"/>
  <c r="Q483" i="104"/>
  <c r="R483" i="104"/>
  <c r="S483" i="104"/>
  <c r="T483" i="104"/>
  <c r="U483" i="104"/>
  <c r="V483" i="104"/>
  <c r="W483" i="104"/>
  <c r="X483" i="104"/>
  <c r="Y483" i="104"/>
  <c r="Z483" i="104"/>
  <c r="AA483" i="104"/>
  <c r="AB483" i="104"/>
  <c r="AC483" i="104"/>
  <c r="AD483" i="104"/>
  <c r="AE483" i="104"/>
  <c r="AF483" i="104"/>
  <c r="P484" i="104"/>
  <c r="Q484" i="104"/>
  <c r="R484" i="104"/>
  <c r="S484" i="104"/>
  <c r="T484" i="104"/>
  <c r="U484" i="104"/>
  <c r="V484" i="104"/>
  <c r="W484" i="104"/>
  <c r="X484" i="104"/>
  <c r="Y484" i="104"/>
  <c r="Z484" i="104"/>
  <c r="AA484" i="104"/>
  <c r="AB484" i="104"/>
  <c r="AC484" i="104"/>
  <c r="AD484" i="104"/>
  <c r="AE484" i="104"/>
  <c r="AF484" i="104"/>
  <c r="P485" i="104"/>
  <c r="Q485" i="104"/>
  <c r="R485" i="104"/>
  <c r="S485" i="104"/>
  <c r="T485" i="104"/>
  <c r="U485" i="104"/>
  <c r="V485" i="104"/>
  <c r="W485" i="104"/>
  <c r="X485" i="104"/>
  <c r="Y485" i="104"/>
  <c r="Z485" i="104"/>
  <c r="AA485" i="104"/>
  <c r="AB485" i="104"/>
  <c r="AC485" i="104"/>
  <c r="AD485" i="104"/>
  <c r="AE485" i="104"/>
  <c r="AF485" i="104"/>
  <c r="P486" i="104"/>
  <c r="Q486" i="104"/>
  <c r="R486" i="104"/>
  <c r="S486" i="104"/>
  <c r="T486" i="104"/>
  <c r="U486" i="104"/>
  <c r="V486" i="104"/>
  <c r="W486" i="104"/>
  <c r="X486" i="104"/>
  <c r="Y486" i="104"/>
  <c r="Z486" i="104"/>
  <c r="AA486" i="104"/>
  <c r="AB486" i="104"/>
  <c r="AC486" i="104"/>
  <c r="AD486" i="104"/>
  <c r="AE486" i="104"/>
  <c r="AF486" i="104"/>
  <c r="P487" i="104"/>
  <c r="Q487" i="104"/>
  <c r="R487" i="104"/>
  <c r="S487" i="104"/>
  <c r="T487" i="104"/>
  <c r="U487" i="104"/>
  <c r="V487" i="104"/>
  <c r="W487" i="104"/>
  <c r="X487" i="104"/>
  <c r="Y487" i="104"/>
  <c r="Z487" i="104"/>
  <c r="AA487" i="104"/>
  <c r="AB487" i="104"/>
  <c r="AC487" i="104"/>
  <c r="AD487" i="104"/>
  <c r="AE487" i="104"/>
  <c r="AF487" i="104"/>
  <c r="P488" i="104"/>
  <c r="Q488" i="104"/>
  <c r="R488" i="104"/>
  <c r="S488" i="104"/>
  <c r="T488" i="104"/>
  <c r="U488" i="104"/>
  <c r="V488" i="104"/>
  <c r="W488" i="104"/>
  <c r="X488" i="104"/>
  <c r="Y488" i="104"/>
  <c r="Z488" i="104"/>
  <c r="AA488" i="104"/>
  <c r="AB488" i="104"/>
  <c r="AC488" i="104"/>
  <c r="AD488" i="104"/>
  <c r="AE488" i="104"/>
  <c r="AF488" i="104"/>
  <c r="P489" i="104"/>
  <c r="Q489" i="104"/>
  <c r="R489" i="104"/>
  <c r="S489" i="104"/>
  <c r="T489" i="104"/>
  <c r="U489" i="104"/>
  <c r="V489" i="104"/>
  <c r="W489" i="104"/>
  <c r="X489" i="104"/>
  <c r="Y489" i="104"/>
  <c r="Z489" i="104"/>
  <c r="AA489" i="104"/>
  <c r="AB489" i="104"/>
  <c r="AC489" i="104"/>
  <c r="AD489" i="104"/>
  <c r="AE489" i="104"/>
  <c r="AF489" i="104"/>
  <c r="P490" i="104"/>
  <c r="Q490" i="104"/>
  <c r="R490" i="104"/>
  <c r="S490" i="104"/>
  <c r="T490" i="104"/>
  <c r="U490" i="104"/>
  <c r="V490" i="104"/>
  <c r="W490" i="104"/>
  <c r="X490" i="104"/>
  <c r="Y490" i="104"/>
  <c r="Z490" i="104"/>
  <c r="AA490" i="104"/>
  <c r="AB490" i="104"/>
  <c r="AC490" i="104"/>
  <c r="AD490" i="104"/>
  <c r="AE490" i="104"/>
  <c r="AF490" i="104"/>
  <c r="P491" i="104"/>
  <c r="Q491" i="104"/>
  <c r="R491" i="104"/>
  <c r="S491" i="104"/>
  <c r="T491" i="104"/>
  <c r="U491" i="104"/>
  <c r="V491" i="104"/>
  <c r="W491" i="104"/>
  <c r="X491" i="104"/>
  <c r="Y491" i="104"/>
  <c r="Z491" i="104"/>
  <c r="AA491" i="104"/>
  <c r="AB491" i="104"/>
  <c r="AC491" i="104"/>
  <c r="AD491" i="104"/>
  <c r="AE491" i="104"/>
  <c r="AF491" i="104"/>
  <c r="P492" i="104"/>
  <c r="Q492" i="104"/>
  <c r="R492" i="104"/>
  <c r="S492" i="104"/>
  <c r="T492" i="104"/>
  <c r="U492" i="104"/>
  <c r="V492" i="104"/>
  <c r="W492" i="104"/>
  <c r="X492" i="104"/>
  <c r="Y492" i="104"/>
  <c r="Z492" i="104"/>
  <c r="AA492" i="104"/>
  <c r="AB492" i="104"/>
  <c r="AC492" i="104"/>
  <c r="AD492" i="104"/>
  <c r="AE492" i="104"/>
  <c r="AF492" i="104"/>
  <c r="P493" i="104"/>
  <c r="Q493" i="104"/>
  <c r="R493" i="104"/>
  <c r="S493" i="104"/>
  <c r="T493" i="104"/>
  <c r="U493" i="104"/>
  <c r="V493" i="104"/>
  <c r="W493" i="104"/>
  <c r="X493" i="104"/>
  <c r="Y493" i="104"/>
  <c r="Z493" i="104"/>
  <c r="AA493" i="104"/>
  <c r="AB493" i="104"/>
  <c r="AC493" i="104"/>
  <c r="AD493" i="104"/>
  <c r="AE493" i="104"/>
  <c r="AF493" i="104"/>
  <c r="P494" i="104"/>
  <c r="Q494" i="104"/>
  <c r="R494" i="104"/>
  <c r="S494" i="104"/>
  <c r="T494" i="104"/>
  <c r="U494" i="104"/>
  <c r="V494" i="104"/>
  <c r="W494" i="104"/>
  <c r="X494" i="104"/>
  <c r="Y494" i="104"/>
  <c r="Z494" i="104"/>
  <c r="AA494" i="104"/>
  <c r="AB494" i="104"/>
  <c r="AC494" i="104"/>
  <c r="AD494" i="104"/>
  <c r="AE494" i="104"/>
  <c r="AF494" i="104"/>
  <c r="P495" i="104"/>
  <c r="Q495" i="104"/>
  <c r="R495" i="104"/>
  <c r="S495" i="104"/>
  <c r="T495" i="104"/>
  <c r="U495" i="104"/>
  <c r="V495" i="104"/>
  <c r="W495" i="104"/>
  <c r="X495" i="104"/>
  <c r="Y495" i="104"/>
  <c r="Z495" i="104"/>
  <c r="AA495" i="104"/>
  <c r="AB495" i="104"/>
  <c r="AC495" i="104"/>
  <c r="AD495" i="104"/>
  <c r="AE495" i="104"/>
  <c r="AF495" i="104"/>
  <c r="P496" i="104"/>
  <c r="Q496" i="104"/>
  <c r="R496" i="104"/>
  <c r="S496" i="104"/>
  <c r="T496" i="104"/>
  <c r="U496" i="104"/>
  <c r="V496" i="104"/>
  <c r="W496" i="104"/>
  <c r="X496" i="104"/>
  <c r="Y496" i="104"/>
  <c r="Z496" i="104"/>
  <c r="AA496" i="104"/>
  <c r="AB496" i="104"/>
  <c r="AC496" i="104"/>
  <c r="AD496" i="104"/>
  <c r="AE496" i="104"/>
  <c r="AF496" i="104"/>
  <c r="P497" i="104"/>
  <c r="Q497" i="104"/>
  <c r="R497" i="104"/>
  <c r="S497" i="104"/>
  <c r="T497" i="104"/>
  <c r="U497" i="104"/>
  <c r="V497" i="104"/>
  <c r="W497" i="104"/>
  <c r="X497" i="104"/>
  <c r="Y497" i="104"/>
  <c r="Z497" i="104"/>
  <c r="AA497" i="104"/>
  <c r="AB497" i="104"/>
  <c r="AC497" i="104"/>
  <c r="AD497" i="104"/>
  <c r="AE497" i="104"/>
  <c r="AF497" i="104"/>
  <c r="P498" i="104"/>
  <c r="Q498" i="104"/>
  <c r="R498" i="104"/>
  <c r="S498" i="104"/>
  <c r="T498" i="104"/>
  <c r="U498" i="104"/>
  <c r="V498" i="104"/>
  <c r="W498" i="104"/>
  <c r="X498" i="104"/>
  <c r="Y498" i="104"/>
  <c r="Z498" i="104"/>
  <c r="AA498" i="104"/>
  <c r="AB498" i="104"/>
  <c r="AC498" i="104"/>
  <c r="AD498" i="104"/>
  <c r="AE498" i="104"/>
  <c r="AF498" i="104"/>
  <c r="P499" i="104"/>
  <c r="Q499" i="104"/>
  <c r="R499" i="104"/>
  <c r="S499" i="104"/>
  <c r="T499" i="104"/>
  <c r="U499" i="104"/>
  <c r="V499" i="104"/>
  <c r="W499" i="104"/>
  <c r="X499" i="104"/>
  <c r="Y499" i="104"/>
  <c r="Z499" i="104"/>
  <c r="AA499" i="104"/>
  <c r="AB499" i="104"/>
  <c r="AC499" i="104"/>
  <c r="AD499" i="104"/>
  <c r="AE499" i="104"/>
  <c r="AF499" i="104"/>
  <c r="P500" i="104"/>
  <c r="Q500" i="104"/>
  <c r="R500" i="104"/>
  <c r="S500" i="104"/>
  <c r="T500" i="104"/>
  <c r="U500" i="104"/>
  <c r="V500" i="104"/>
  <c r="W500" i="104"/>
  <c r="X500" i="104"/>
  <c r="Y500" i="104"/>
  <c r="Z500" i="104"/>
  <c r="AA500" i="104"/>
  <c r="AB500" i="104"/>
  <c r="AC500" i="104"/>
  <c r="AD500" i="104"/>
  <c r="AE500" i="104"/>
  <c r="AF500" i="104"/>
  <c r="P501" i="104"/>
  <c r="Q501" i="104"/>
  <c r="R501" i="104"/>
  <c r="S501" i="104"/>
  <c r="T501" i="104"/>
  <c r="U501" i="104"/>
  <c r="V501" i="104"/>
  <c r="W501" i="104"/>
  <c r="X501" i="104"/>
  <c r="Y501" i="104"/>
  <c r="Z501" i="104"/>
  <c r="AA501" i="104"/>
  <c r="AB501" i="104"/>
  <c r="AC501" i="104"/>
  <c r="AD501" i="104"/>
  <c r="AE501" i="104"/>
  <c r="AF501" i="104"/>
  <c r="P502" i="104"/>
  <c r="Q502" i="104"/>
  <c r="R502" i="104"/>
  <c r="S502" i="104"/>
  <c r="T502" i="104"/>
  <c r="U502" i="104"/>
  <c r="V502" i="104"/>
  <c r="W502" i="104"/>
  <c r="X502" i="104"/>
  <c r="Y502" i="104"/>
  <c r="Z502" i="104"/>
  <c r="AA502" i="104"/>
  <c r="AB502" i="104"/>
  <c r="AC502" i="104"/>
  <c r="AD502" i="104"/>
  <c r="AE502" i="104"/>
  <c r="AF502" i="104"/>
  <c r="P503" i="104"/>
  <c r="Q503" i="104"/>
  <c r="R503" i="104"/>
  <c r="S503" i="104"/>
  <c r="T503" i="104"/>
  <c r="U503" i="104"/>
  <c r="V503" i="104"/>
  <c r="W503" i="104"/>
  <c r="X503" i="104"/>
  <c r="Y503" i="104"/>
  <c r="Z503" i="104"/>
  <c r="AA503" i="104"/>
  <c r="AB503" i="104"/>
  <c r="AC503" i="104"/>
  <c r="AD503" i="104"/>
  <c r="AE503" i="104"/>
  <c r="AF503" i="104"/>
  <c r="P504" i="104"/>
  <c r="Q504" i="104"/>
  <c r="R504" i="104"/>
  <c r="S504" i="104"/>
  <c r="T504" i="104"/>
  <c r="U504" i="104"/>
  <c r="V504" i="104"/>
  <c r="W504" i="104"/>
  <c r="X504" i="104"/>
  <c r="Y504" i="104"/>
  <c r="Z504" i="104"/>
  <c r="AA504" i="104"/>
  <c r="AB504" i="104"/>
  <c r="AC504" i="104"/>
  <c r="AD504" i="104"/>
  <c r="AE504" i="104"/>
  <c r="AF504" i="104"/>
  <c r="P505" i="104"/>
  <c r="Q505" i="104"/>
  <c r="R505" i="104"/>
  <c r="S505" i="104"/>
  <c r="T505" i="104"/>
  <c r="U505" i="104"/>
  <c r="V505" i="104"/>
  <c r="W505" i="104"/>
  <c r="X505" i="104"/>
  <c r="Y505" i="104"/>
  <c r="Z505" i="104"/>
  <c r="AA505" i="104"/>
  <c r="AB505" i="104"/>
  <c r="AC505" i="104"/>
  <c r="AD505" i="104"/>
  <c r="AE505" i="104"/>
  <c r="AF505" i="104"/>
  <c r="P506" i="104"/>
  <c r="Q506" i="104"/>
  <c r="R506" i="104"/>
  <c r="S506" i="104"/>
  <c r="T506" i="104"/>
  <c r="U506" i="104"/>
  <c r="V506" i="104"/>
  <c r="W506" i="104"/>
  <c r="X506" i="104"/>
  <c r="Y506" i="104"/>
  <c r="Z506" i="104"/>
  <c r="AA506" i="104"/>
  <c r="AB506" i="104"/>
  <c r="AC506" i="104"/>
  <c r="AD506" i="104"/>
  <c r="AE506" i="104"/>
  <c r="AF506" i="104"/>
  <c r="P507" i="104"/>
  <c r="Q507" i="104"/>
  <c r="R507" i="104"/>
  <c r="S507" i="104"/>
  <c r="T507" i="104"/>
  <c r="U507" i="104"/>
  <c r="V507" i="104"/>
  <c r="W507" i="104"/>
  <c r="X507" i="104"/>
  <c r="Y507" i="104"/>
  <c r="Z507" i="104"/>
  <c r="AA507" i="104"/>
  <c r="AB507" i="104"/>
  <c r="AC507" i="104"/>
  <c r="AD507" i="104"/>
  <c r="AE507" i="104"/>
  <c r="AF507" i="104"/>
  <c r="P508" i="104"/>
  <c r="Q508" i="104"/>
  <c r="R508" i="104"/>
  <c r="S508" i="104"/>
  <c r="T508" i="104"/>
  <c r="U508" i="104"/>
  <c r="V508" i="104"/>
  <c r="W508" i="104"/>
  <c r="X508" i="104"/>
  <c r="Y508" i="104"/>
  <c r="Z508" i="104"/>
  <c r="AA508" i="104"/>
  <c r="AB508" i="104"/>
  <c r="AC508" i="104"/>
  <c r="AD508" i="104"/>
  <c r="AE508" i="104"/>
  <c r="AF508" i="104"/>
  <c r="P509" i="104"/>
  <c r="Q509" i="104"/>
  <c r="R509" i="104"/>
  <c r="S509" i="104"/>
  <c r="T509" i="104"/>
  <c r="U509" i="104"/>
  <c r="V509" i="104"/>
  <c r="W509" i="104"/>
  <c r="X509" i="104"/>
  <c r="Y509" i="104"/>
  <c r="Z509" i="104"/>
  <c r="AA509" i="104"/>
  <c r="AB509" i="104"/>
  <c r="AC509" i="104"/>
  <c r="AD509" i="104"/>
  <c r="AE509" i="104"/>
  <c r="AF509" i="104"/>
  <c r="P510" i="104"/>
  <c r="Q510" i="104"/>
  <c r="R510" i="104"/>
  <c r="S510" i="104"/>
  <c r="T510" i="104"/>
  <c r="U510" i="104"/>
  <c r="V510" i="104"/>
  <c r="W510" i="104"/>
  <c r="X510" i="104"/>
  <c r="Y510" i="104"/>
  <c r="Z510" i="104"/>
  <c r="AA510" i="104"/>
  <c r="AB510" i="104"/>
  <c r="AC510" i="104"/>
  <c r="AD510" i="104"/>
  <c r="AE510" i="104"/>
  <c r="AF510" i="104"/>
  <c r="P511" i="104"/>
  <c r="Q511" i="104"/>
  <c r="R511" i="104"/>
  <c r="S511" i="104"/>
  <c r="T511" i="104"/>
  <c r="U511" i="104"/>
  <c r="V511" i="104"/>
  <c r="W511" i="104"/>
  <c r="X511" i="104"/>
  <c r="Y511" i="104"/>
  <c r="Z511" i="104"/>
  <c r="AA511" i="104"/>
  <c r="AB511" i="104"/>
  <c r="AC511" i="104"/>
  <c r="AD511" i="104"/>
  <c r="AE511" i="104"/>
  <c r="AF511" i="104"/>
  <c r="P512" i="104"/>
  <c r="Q512" i="104"/>
  <c r="R512" i="104"/>
  <c r="S512" i="104"/>
  <c r="T512" i="104"/>
  <c r="U512" i="104"/>
  <c r="V512" i="104"/>
  <c r="W512" i="104"/>
  <c r="X512" i="104"/>
  <c r="Y512" i="104"/>
  <c r="Z512" i="104"/>
  <c r="AA512" i="104"/>
  <c r="AB512" i="104"/>
  <c r="AC512" i="104"/>
  <c r="AD512" i="104"/>
  <c r="AE512" i="104"/>
  <c r="AF512" i="104"/>
  <c r="P513" i="104"/>
  <c r="Q513" i="104"/>
  <c r="R513" i="104"/>
  <c r="S513" i="104"/>
  <c r="T513" i="104"/>
  <c r="U513" i="104"/>
  <c r="V513" i="104"/>
  <c r="W513" i="104"/>
  <c r="X513" i="104"/>
  <c r="Y513" i="104"/>
  <c r="Z513" i="104"/>
  <c r="AA513" i="104"/>
  <c r="AB513" i="104"/>
  <c r="AC513" i="104"/>
  <c r="AD513" i="104"/>
  <c r="AE513" i="104"/>
  <c r="AF513" i="104"/>
  <c r="P514" i="104"/>
  <c r="Q514" i="104"/>
  <c r="R514" i="104"/>
  <c r="S514" i="104"/>
  <c r="T514" i="104"/>
  <c r="U514" i="104"/>
  <c r="V514" i="104"/>
  <c r="W514" i="104"/>
  <c r="X514" i="104"/>
  <c r="Y514" i="104"/>
  <c r="Z514" i="104"/>
  <c r="AA514" i="104"/>
  <c r="AB514" i="104"/>
  <c r="AC514" i="104"/>
  <c r="AD514" i="104"/>
  <c r="AE514" i="104"/>
  <c r="AF514" i="104"/>
  <c r="P515" i="104"/>
  <c r="Q515" i="104"/>
  <c r="R515" i="104"/>
  <c r="S515" i="104"/>
  <c r="T515" i="104"/>
  <c r="U515" i="104"/>
  <c r="V515" i="104"/>
  <c r="W515" i="104"/>
  <c r="X515" i="104"/>
  <c r="Y515" i="104"/>
  <c r="Z515" i="104"/>
  <c r="AA515" i="104"/>
  <c r="AB515" i="104"/>
  <c r="AC515" i="104"/>
  <c r="AD515" i="104"/>
  <c r="AE515" i="104"/>
  <c r="AF515" i="104"/>
  <c r="P516" i="104"/>
  <c r="Q516" i="104"/>
  <c r="R516" i="104"/>
  <c r="S516" i="104"/>
  <c r="T516" i="104"/>
  <c r="U516" i="104"/>
  <c r="V516" i="104"/>
  <c r="W516" i="104"/>
  <c r="X516" i="104"/>
  <c r="Y516" i="104"/>
  <c r="Z516" i="104"/>
  <c r="AA516" i="104"/>
  <c r="AB516" i="104"/>
  <c r="AC516" i="104"/>
  <c r="AD516" i="104"/>
  <c r="AE516" i="104"/>
  <c r="AF516" i="104"/>
  <c r="P517" i="104"/>
  <c r="Q517" i="104"/>
  <c r="R517" i="104"/>
  <c r="S517" i="104"/>
  <c r="T517" i="104"/>
  <c r="U517" i="104"/>
  <c r="V517" i="104"/>
  <c r="W517" i="104"/>
  <c r="X517" i="104"/>
  <c r="Y517" i="104"/>
  <c r="Z517" i="104"/>
  <c r="AA517" i="104"/>
  <c r="AB517" i="104"/>
  <c r="AC517" i="104"/>
  <c r="AD517" i="104"/>
  <c r="AE517" i="104"/>
  <c r="AF517" i="104"/>
  <c r="P518" i="104"/>
  <c r="Q518" i="104"/>
  <c r="R518" i="104"/>
  <c r="S518" i="104"/>
  <c r="T518" i="104"/>
  <c r="U518" i="104"/>
  <c r="V518" i="104"/>
  <c r="W518" i="104"/>
  <c r="X518" i="104"/>
  <c r="Y518" i="104"/>
  <c r="Z518" i="104"/>
  <c r="AA518" i="104"/>
  <c r="AB518" i="104"/>
  <c r="AC518" i="104"/>
  <c r="AD518" i="104"/>
  <c r="AE518" i="104"/>
  <c r="AF518" i="104"/>
  <c r="P519" i="104"/>
  <c r="Q519" i="104"/>
  <c r="R519" i="104"/>
  <c r="S519" i="104"/>
  <c r="T519" i="104"/>
  <c r="U519" i="104"/>
  <c r="V519" i="104"/>
  <c r="W519" i="104"/>
  <c r="X519" i="104"/>
  <c r="Y519" i="104"/>
  <c r="Z519" i="104"/>
  <c r="AA519" i="104"/>
  <c r="AB519" i="104"/>
  <c r="AC519" i="104"/>
  <c r="AD519" i="104"/>
  <c r="AE519" i="104"/>
  <c r="AF519" i="104"/>
  <c r="P520" i="104"/>
  <c r="Q520" i="104"/>
  <c r="R520" i="104"/>
  <c r="S520" i="104"/>
  <c r="T520" i="104"/>
  <c r="U520" i="104"/>
  <c r="V520" i="104"/>
  <c r="W520" i="104"/>
  <c r="X520" i="104"/>
  <c r="Y520" i="104"/>
  <c r="Z520" i="104"/>
  <c r="AA520" i="104"/>
  <c r="AB520" i="104"/>
  <c r="AC520" i="104"/>
  <c r="AD520" i="104"/>
  <c r="AE520" i="104"/>
  <c r="AF520" i="104"/>
  <c r="P521" i="104"/>
  <c r="Q521" i="104"/>
  <c r="R521" i="104"/>
  <c r="S521" i="104"/>
  <c r="T521" i="104"/>
  <c r="U521" i="104"/>
  <c r="V521" i="104"/>
  <c r="W521" i="104"/>
  <c r="X521" i="104"/>
  <c r="Y521" i="104"/>
  <c r="Z521" i="104"/>
  <c r="AA521" i="104"/>
  <c r="AB521" i="104"/>
  <c r="AC521" i="104"/>
  <c r="AD521" i="104"/>
  <c r="AE521" i="104"/>
  <c r="AF521" i="104"/>
  <c r="P522" i="104"/>
  <c r="Q522" i="104"/>
  <c r="R522" i="104"/>
  <c r="S522" i="104"/>
  <c r="T522" i="104"/>
  <c r="U522" i="104"/>
  <c r="V522" i="104"/>
  <c r="W522" i="104"/>
  <c r="X522" i="104"/>
  <c r="Y522" i="104"/>
  <c r="Z522" i="104"/>
  <c r="AA522" i="104"/>
  <c r="AB522" i="104"/>
  <c r="AC522" i="104"/>
  <c r="AD522" i="104"/>
  <c r="AE522" i="104"/>
  <c r="AF522" i="104"/>
  <c r="P523" i="104"/>
  <c r="Q523" i="104"/>
  <c r="R523" i="104"/>
  <c r="S523" i="104"/>
  <c r="T523" i="104"/>
  <c r="U523" i="104"/>
  <c r="V523" i="104"/>
  <c r="W523" i="104"/>
  <c r="X523" i="104"/>
  <c r="Y523" i="104"/>
  <c r="Z523" i="104"/>
  <c r="AA523" i="104"/>
  <c r="AB523" i="104"/>
  <c r="AC523" i="104"/>
  <c r="AD523" i="104"/>
  <c r="AE523" i="104"/>
  <c r="AF523" i="104"/>
  <c r="P524" i="104"/>
  <c r="Q524" i="104"/>
  <c r="R524" i="104"/>
  <c r="S524" i="104"/>
  <c r="T524" i="104"/>
  <c r="U524" i="104"/>
  <c r="V524" i="104"/>
  <c r="W524" i="104"/>
  <c r="X524" i="104"/>
  <c r="Y524" i="104"/>
  <c r="Z524" i="104"/>
  <c r="AA524" i="104"/>
  <c r="AB524" i="104"/>
  <c r="AC524" i="104"/>
  <c r="AD524" i="104"/>
  <c r="AE524" i="104"/>
  <c r="AF524" i="104"/>
  <c r="P525" i="104"/>
  <c r="Q525" i="104"/>
  <c r="R525" i="104"/>
  <c r="S525" i="104"/>
  <c r="T525" i="104"/>
  <c r="U525" i="104"/>
  <c r="V525" i="104"/>
  <c r="W525" i="104"/>
  <c r="X525" i="104"/>
  <c r="Y525" i="104"/>
  <c r="Z525" i="104"/>
  <c r="AA525" i="104"/>
  <c r="AB525" i="104"/>
  <c r="AC525" i="104"/>
  <c r="AD525" i="104"/>
  <c r="AE525" i="104"/>
  <c r="AF525" i="104"/>
  <c r="P526" i="104"/>
  <c r="Q526" i="104"/>
  <c r="R526" i="104"/>
  <c r="S526" i="104"/>
  <c r="T526" i="104"/>
  <c r="U526" i="104"/>
  <c r="V526" i="104"/>
  <c r="W526" i="104"/>
  <c r="X526" i="104"/>
  <c r="Y526" i="104"/>
  <c r="Z526" i="104"/>
  <c r="AA526" i="104"/>
  <c r="AB526" i="104"/>
  <c r="AC526" i="104"/>
  <c r="AD526" i="104"/>
  <c r="AE526" i="104"/>
  <c r="AF526" i="104"/>
  <c r="P527" i="104"/>
  <c r="Q527" i="104"/>
  <c r="R527" i="104"/>
  <c r="S527" i="104"/>
  <c r="T527" i="104"/>
  <c r="U527" i="104"/>
  <c r="V527" i="104"/>
  <c r="W527" i="104"/>
  <c r="X527" i="104"/>
  <c r="Y527" i="104"/>
  <c r="Z527" i="104"/>
  <c r="AA527" i="104"/>
  <c r="AB527" i="104"/>
  <c r="AC527" i="104"/>
  <c r="AD527" i="104"/>
  <c r="AE527" i="104"/>
  <c r="AF527" i="104"/>
  <c r="P528" i="104"/>
  <c r="Q528" i="104"/>
  <c r="R528" i="104"/>
  <c r="S528" i="104"/>
  <c r="T528" i="104"/>
  <c r="U528" i="104"/>
  <c r="V528" i="104"/>
  <c r="W528" i="104"/>
  <c r="X528" i="104"/>
  <c r="Y528" i="104"/>
  <c r="Z528" i="104"/>
  <c r="AA528" i="104"/>
  <c r="AB528" i="104"/>
  <c r="AC528" i="104"/>
  <c r="AD528" i="104"/>
  <c r="AE528" i="104"/>
  <c r="AF528" i="104"/>
  <c r="P529" i="104"/>
  <c r="Q529" i="104"/>
  <c r="R529" i="104"/>
  <c r="S529" i="104"/>
  <c r="T529" i="104"/>
  <c r="U529" i="104"/>
  <c r="V529" i="104"/>
  <c r="W529" i="104"/>
  <c r="X529" i="104"/>
  <c r="Y529" i="104"/>
  <c r="Z529" i="104"/>
  <c r="AA529" i="104"/>
  <c r="AB529" i="104"/>
  <c r="AC529" i="104"/>
  <c r="AD529" i="104"/>
  <c r="AE529" i="104"/>
  <c r="AF529" i="104"/>
  <c r="P530" i="104"/>
  <c r="Q530" i="104"/>
  <c r="R530" i="104"/>
  <c r="S530" i="104"/>
  <c r="T530" i="104"/>
  <c r="U530" i="104"/>
  <c r="V530" i="104"/>
  <c r="W530" i="104"/>
  <c r="X530" i="104"/>
  <c r="Y530" i="104"/>
  <c r="Z530" i="104"/>
  <c r="AA530" i="104"/>
  <c r="AB530" i="104"/>
  <c r="AC530" i="104"/>
  <c r="AD530" i="104"/>
  <c r="AE530" i="104"/>
  <c r="AF530" i="104"/>
  <c r="P531" i="104"/>
  <c r="Q531" i="104"/>
  <c r="R531" i="104"/>
  <c r="S531" i="104"/>
  <c r="T531" i="104"/>
  <c r="U531" i="104"/>
  <c r="V531" i="104"/>
  <c r="W531" i="104"/>
  <c r="X531" i="104"/>
  <c r="Y531" i="104"/>
  <c r="Z531" i="104"/>
  <c r="AA531" i="104"/>
  <c r="AB531" i="104"/>
  <c r="AC531" i="104"/>
  <c r="AD531" i="104"/>
  <c r="AE531" i="104"/>
  <c r="AF531" i="104"/>
  <c r="P532" i="104"/>
  <c r="Q532" i="104"/>
  <c r="R532" i="104"/>
  <c r="S532" i="104"/>
  <c r="T532" i="104"/>
  <c r="U532" i="104"/>
  <c r="V532" i="104"/>
  <c r="W532" i="104"/>
  <c r="X532" i="104"/>
  <c r="Y532" i="104"/>
  <c r="Z532" i="104"/>
  <c r="AA532" i="104"/>
  <c r="AB532" i="104"/>
  <c r="AC532" i="104"/>
  <c r="AD532" i="104"/>
  <c r="AE532" i="104"/>
  <c r="AF532" i="104"/>
  <c r="P533" i="104"/>
  <c r="Q533" i="104"/>
  <c r="R533" i="104"/>
  <c r="S533" i="104"/>
  <c r="T533" i="104"/>
  <c r="U533" i="104"/>
  <c r="V533" i="104"/>
  <c r="W533" i="104"/>
  <c r="X533" i="104"/>
  <c r="Y533" i="104"/>
  <c r="Z533" i="104"/>
  <c r="AA533" i="104"/>
  <c r="AB533" i="104"/>
  <c r="AC533" i="104"/>
  <c r="AD533" i="104"/>
  <c r="AE533" i="104"/>
  <c r="AF533" i="104"/>
  <c r="P534" i="104"/>
  <c r="Q534" i="104"/>
  <c r="R534" i="104"/>
  <c r="S534" i="104"/>
  <c r="T534" i="104"/>
  <c r="U534" i="104"/>
  <c r="V534" i="104"/>
  <c r="W534" i="104"/>
  <c r="X534" i="104"/>
  <c r="Y534" i="104"/>
  <c r="Z534" i="104"/>
  <c r="AA534" i="104"/>
  <c r="AB534" i="104"/>
  <c r="AC534" i="104"/>
  <c r="AD534" i="104"/>
  <c r="AE534" i="104"/>
  <c r="AF534" i="104"/>
  <c r="P535" i="104"/>
  <c r="Q535" i="104"/>
  <c r="R535" i="104"/>
  <c r="S535" i="104"/>
  <c r="T535" i="104"/>
  <c r="U535" i="104"/>
  <c r="V535" i="104"/>
  <c r="W535" i="104"/>
  <c r="X535" i="104"/>
  <c r="Y535" i="104"/>
  <c r="Z535" i="104"/>
  <c r="AA535" i="104"/>
  <c r="AB535" i="104"/>
  <c r="AC535" i="104"/>
  <c r="AD535" i="104"/>
  <c r="AE535" i="104"/>
  <c r="AF535" i="104"/>
  <c r="P536" i="104"/>
  <c r="Q536" i="104"/>
  <c r="R536" i="104"/>
  <c r="S536" i="104"/>
  <c r="T536" i="104"/>
  <c r="U536" i="104"/>
  <c r="V536" i="104"/>
  <c r="W536" i="104"/>
  <c r="X536" i="104"/>
  <c r="Y536" i="104"/>
  <c r="Z536" i="104"/>
  <c r="AA536" i="104"/>
  <c r="AB536" i="104"/>
  <c r="AC536" i="104"/>
  <c r="AD536" i="104"/>
  <c r="AE536" i="104"/>
  <c r="AF536" i="104"/>
  <c r="P537" i="104"/>
  <c r="Q537" i="104"/>
  <c r="R537" i="104"/>
  <c r="S537" i="104"/>
  <c r="T537" i="104"/>
  <c r="U537" i="104"/>
  <c r="V537" i="104"/>
  <c r="W537" i="104"/>
  <c r="X537" i="104"/>
  <c r="Y537" i="104"/>
  <c r="Z537" i="104"/>
  <c r="AA537" i="104"/>
  <c r="AB537" i="104"/>
  <c r="AC537" i="104"/>
  <c r="AD537" i="104"/>
  <c r="AE537" i="104"/>
  <c r="AF537" i="104"/>
  <c r="P538" i="104"/>
  <c r="Q538" i="104"/>
  <c r="R538" i="104"/>
  <c r="S538" i="104"/>
  <c r="T538" i="104"/>
  <c r="U538" i="104"/>
  <c r="V538" i="104"/>
  <c r="W538" i="104"/>
  <c r="X538" i="104"/>
  <c r="Y538" i="104"/>
  <c r="Z538" i="104"/>
  <c r="AA538" i="104"/>
  <c r="AB538" i="104"/>
  <c r="AC538" i="104"/>
  <c r="AD538" i="104"/>
  <c r="AE538" i="104"/>
  <c r="AF538" i="104"/>
  <c r="P539" i="104"/>
  <c r="Q539" i="104"/>
  <c r="R539" i="104"/>
  <c r="S539" i="104"/>
  <c r="T539" i="104"/>
  <c r="U539" i="104"/>
  <c r="V539" i="104"/>
  <c r="W539" i="104"/>
  <c r="X539" i="104"/>
  <c r="Y539" i="104"/>
  <c r="Z539" i="104"/>
  <c r="AA539" i="104"/>
  <c r="AB539" i="104"/>
  <c r="AC539" i="104"/>
  <c r="AD539" i="104"/>
  <c r="AE539" i="104"/>
  <c r="AF539" i="104"/>
  <c r="P540" i="104"/>
  <c r="Q540" i="104"/>
  <c r="R540" i="104"/>
  <c r="S540" i="104"/>
  <c r="T540" i="104"/>
  <c r="U540" i="104"/>
  <c r="V540" i="104"/>
  <c r="W540" i="104"/>
  <c r="X540" i="104"/>
  <c r="Y540" i="104"/>
  <c r="Z540" i="104"/>
  <c r="AA540" i="104"/>
  <c r="AB540" i="104"/>
  <c r="AC540" i="104"/>
  <c r="AD540" i="104"/>
  <c r="AE540" i="104"/>
  <c r="AF540" i="104"/>
  <c r="P541" i="104"/>
  <c r="Q541" i="104"/>
  <c r="R541" i="104"/>
  <c r="S541" i="104"/>
  <c r="T541" i="104"/>
  <c r="U541" i="104"/>
  <c r="V541" i="104"/>
  <c r="W541" i="104"/>
  <c r="X541" i="104"/>
  <c r="Y541" i="104"/>
  <c r="Z541" i="104"/>
  <c r="AA541" i="104"/>
  <c r="AB541" i="104"/>
  <c r="AC541" i="104"/>
  <c r="AD541" i="104"/>
  <c r="AE541" i="104"/>
  <c r="AF541" i="104"/>
  <c r="P542" i="104"/>
  <c r="Q542" i="104"/>
  <c r="R542" i="104"/>
  <c r="S542" i="104"/>
  <c r="T542" i="104"/>
  <c r="U542" i="104"/>
  <c r="V542" i="104"/>
  <c r="W542" i="104"/>
  <c r="X542" i="104"/>
  <c r="Y542" i="104"/>
  <c r="Z542" i="104"/>
  <c r="AA542" i="104"/>
  <c r="AB542" i="104"/>
  <c r="AC542" i="104"/>
  <c r="AD542" i="104"/>
  <c r="AE542" i="104"/>
  <c r="AF542" i="104"/>
  <c r="P543" i="104"/>
  <c r="Q543" i="104"/>
  <c r="R543" i="104"/>
  <c r="S543" i="104"/>
  <c r="T543" i="104"/>
  <c r="U543" i="104"/>
  <c r="V543" i="104"/>
  <c r="W543" i="104"/>
  <c r="X543" i="104"/>
  <c r="Y543" i="104"/>
  <c r="Z543" i="104"/>
  <c r="AA543" i="104"/>
  <c r="AB543" i="104"/>
  <c r="AC543" i="104"/>
  <c r="AD543" i="104"/>
  <c r="AE543" i="104"/>
  <c r="AF543" i="104"/>
  <c r="P544" i="104"/>
  <c r="Q544" i="104"/>
  <c r="R544" i="104"/>
  <c r="S544" i="104"/>
  <c r="T544" i="104"/>
  <c r="U544" i="104"/>
  <c r="V544" i="104"/>
  <c r="W544" i="104"/>
  <c r="X544" i="104"/>
  <c r="Y544" i="104"/>
  <c r="Z544" i="104"/>
  <c r="AA544" i="104"/>
  <c r="AB544" i="104"/>
  <c r="AC544" i="104"/>
  <c r="AD544" i="104"/>
  <c r="AE544" i="104"/>
  <c r="AF544" i="104"/>
  <c r="P545" i="104"/>
  <c r="Q545" i="104"/>
  <c r="R545" i="104"/>
  <c r="S545" i="104"/>
  <c r="T545" i="104"/>
  <c r="U545" i="104"/>
  <c r="V545" i="104"/>
  <c r="W545" i="104"/>
  <c r="X545" i="104"/>
  <c r="Y545" i="104"/>
  <c r="Z545" i="104"/>
  <c r="AA545" i="104"/>
  <c r="AB545" i="104"/>
  <c r="AC545" i="104"/>
  <c r="AD545" i="104"/>
  <c r="AE545" i="104"/>
  <c r="AF545" i="104"/>
  <c r="P546" i="104"/>
  <c r="Q546" i="104"/>
  <c r="R546" i="104"/>
  <c r="S546" i="104"/>
  <c r="T546" i="104"/>
  <c r="U546" i="104"/>
  <c r="V546" i="104"/>
  <c r="W546" i="104"/>
  <c r="X546" i="104"/>
  <c r="Y546" i="104"/>
  <c r="Z546" i="104"/>
  <c r="AA546" i="104"/>
  <c r="AB546" i="104"/>
  <c r="AC546" i="104"/>
  <c r="AD546" i="104"/>
  <c r="AE546" i="104"/>
  <c r="AF546" i="104"/>
  <c r="P547" i="104"/>
  <c r="Q547" i="104"/>
  <c r="R547" i="104"/>
  <c r="S547" i="104"/>
  <c r="T547" i="104"/>
  <c r="U547" i="104"/>
  <c r="V547" i="104"/>
  <c r="W547" i="104"/>
  <c r="X547" i="104"/>
  <c r="Y547" i="104"/>
  <c r="Z547" i="104"/>
  <c r="AA547" i="104"/>
  <c r="AB547" i="104"/>
  <c r="AC547" i="104"/>
  <c r="AD547" i="104"/>
  <c r="AE547" i="104"/>
  <c r="AF547" i="104"/>
  <c r="P548" i="104"/>
  <c r="Q548" i="104"/>
  <c r="R548" i="104"/>
  <c r="S548" i="104"/>
  <c r="T548" i="104"/>
  <c r="U548" i="104"/>
  <c r="V548" i="104"/>
  <c r="W548" i="104"/>
  <c r="X548" i="104"/>
  <c r="Y548" i="104"/>
  <c r="Z548" i="104"/>
  <c r="AA548" i="104"/>
  <c r="AB548" i="104"/>
  <c r="AC548" i="104"/>
  <c r="AD548" i="104"/>
  <c r="AE548" i="104"/>
  <c r="AF548" i="104"/>
  <c r="P549" i="104"/>
  <c r="Q549" i="104"/>
  <c r="R549" i="104"/>
  <c r="S549" i="104"/>
  <c r="T549" i="104"/>
  <c r="U549" i="104"/>
  <c r="V549" i="104"/>
  <c r="W549" i="104"/>
  <c r="X549" i="104"/>
  <c r="Y549" i="104"/>
  <c r="Z549" i="104"/>
  <c r="AA549" i="104"/>
  <c r="AB549" i="104"/>
  <c r="AC549" i="104"/>
  <c r="AD549" i="104"/>
  <c r="AE549" i="104"/>
  <c r="AF549" i="104"/>
  <c r="P550" i="104"/>
  <c r="Q550" i="104"/>
  <c r="R550" i="104"/>
  <c r="S550" i="104"/>
  <c r="T550" i="104"/>
  <c r="U550" i="104"/>
  <c r="V550" i="104"/>
  <c r="W550" i="104"/>
  <c r="X550" i="104"/>
  <c r="Y550" i="104"/>
  <c r="Z550" i="104"/>
  <c r="AA550" i="104"/>
  <c r="AB550" i="104"/>
  <c r="AC550" i="104"/>
  <c r="AD550" i="104"/>
  <c r="AE550" i="104"/>
  <c r="AF550" i="104"/>
  <c r="P551" i="104"/>
  <c r="Q551" i="104"/>
  <c r="R551" i="104"/>
  <c r="S551" i="104"/>
  <c r="T551" i="104"/>
  <c r="U551" i="104"/>
  <c r="V551" i="104"/>
  <c r="W551" i="104"/>
  <c r="X551" i="104"/>
  <c r="Y551" i="104"/>
  <c r="Z551" i="104"/>
  <c r="AA551" i="104"/>
  <c r="AB551" i="104"/>
  <c r="AC551" i="104"/>
  <c r="AD551" i="104"/>
  <c r="AE551" i="104"/>
  <c r="AF551" i="104"/>
  <c r="P552" i="104"/>
  <c r="Q552" i="104"/>
  <c r="R552" i="104"/>
  <c r="S552" i="104"/>
  <c r="T552" i="104"/>
  <c r="U552" i="104"/>
  <c r="V552" i="104"/>
  <c r="W552" i="104"/>
  <c r="X552" i="104"/>
  <c r="Y552" i="104"/>
  <c r="Z552" i="104"/>
  <c r="AA552" i="104"/>
  <c r="AB552" i="104"/>
  <c r="AC552" i="104"/>
  <c r="AD552" i="104"/>
  <c r="AE552" i="104"/>
  <c r="AF552" i="104"/>
  <c r="P553" i="104"/>
  <c r="Q553" i="104"/>
  <c r="R553" i="104"/>
  <c r="S553" i="104"/>
  <c r="T553" i="104"/>
  <c r="U553" i="104"/>
  <c r="V553" i="104"/>
  <c r="W553" i="104"/>
  <c r="X553" i="104"/>
  <c r="Y553" i="104"/>
  <c r="Z553" i="104"/>
  <c r="AA553" i="104"/>
  <c r="AB553" i="104"/>
  <c r="AC553" i="104"/>
  <c r="AD553" i="104"/>
  <c r="AE553" i="104"/>
  <c r="AF553" i="104"/>
  <c r="P554" i="104"/>
  <c r="Q554" i="104"/>
  <c r="R554" i="104"/>
  <c r="S554" i="104"/>
  <c r="T554" i="104"/>
  <c r="U554" i="104"/>
  <c r="V554" i="104"/>
  <c r="W554" i="104"/>
  <c r="X554" i="104"/>
  <c r="Y554" i="104"/>
  <c r="Z554" i="104"/>
  <c r="AA554" i="104"/>
  <c r="AB554" i="104"/>
  <c r="AC554" i="104"/>
  <c r="AD554" i="104"/>
  <c r="AE554" i="104"/>
  <c r="AF554" i="104"/>
  <c r="P555" i="104"/>
  <c r="Q555" i="104"/>
  <c r="R555" i="104"/>
  <c r="S555" i="104"/>
  <c r="T555" i="104"/>
  <c r="U555" i="104"/>
  <c r="V555" i="104"/>
  <c r="W555" i="104"/>
  <c r="X555" i="104"/>
  <c r="Y555" i="104"/>
  <c r="Z555" i="104"/>
  <c r="AA555" i="104"/>
  <c r="AB555" i="104"/>
  <c r="AC555" i="104"/>
  <c r="AD555" i="104"/>
  <c r="AE555" i="104"/>
  <c r="AF555" i="104"/>
  <c r="P556" i="104"/>
  <c r="Q556" i="104"/>
  <c r="R556" i="104"/>
  <c r="S556" i="104"/>
  <c r="T556" i="104"/>
  <c r="U556" i="104"/>
  <c r="V556" i="104"/>
  <c r="W556" i="104"/>
  <c r="X556" i="104"/>
  <c r="Y556" i="104"/>
  <c r="Z556" i="104"/>
  <c r="AA556" i="104"/>
  <c r="AB556" i="104"/>
  <c r="AC556" i="104"/>
  <c r="AD556" i="104"/>
  <c r="AE556" i="104"/>
  <c r="AF556" i="104"/>
  <c r="P557" i="104"/>
  <c r="Q557" i="104"/>
  <c r="R557" i="104"/>
  <c r="S557" i="104"/>
  <c r="T557" i="104"/>
  <c r="U557" i="104"/>
  <c r="V557" i="104"/>
  <c r="W557" i="104"/>
  <c r="X557" i="104"/>
  <c r="Y557" i="104"/>
  <c r="Z557" i="104"/>
  <c r="AA557" i="104"/>
  <c r="AB557" i="104"/>
  <c r="AC557" i="104"/>
  <c r="AD557" i="104"/>
  <c r="AE557" i="104"/>
  <c r="AF557" i="104"/>
  <c r="P558" i="104"/>
  <c r="Q558" i="104"/>
  <c r="R558" i="104"/>
  <c r="S558" i="104"/>
  <c r="T558" i="104"/>
  <c r="U558" i="104"/>
  <c r="V558" i="104"/>
  <c r="W558" i="104"/>
  <c r="X558" i="104"/>
  <c r="Y558" i="104"/>
  <c r="Z558" i="104"/>
  <c r="AA558" i="104"/>
  <c r="AB558" i="104"/>
  <c r="AC558" i="104"/>
  <c r="AD558" i="104"/>
  <c r="AE558" i="104"/>
  <c r="AF558" i="104"/>
  <c r="P559" i="104"/>
  <c r="Q559" i="104"/>
  <c r="R559" i="104"/>
  <c r="S559" i="104"/>
  <c r="T559" i="104"/>
  <c r="U559" i="104"/>
  <c r="V559" i="104"/>
  <c r="W559" i="104"/>
  <c r="X559" i="104"/>
  <c r="Y559" i="104"/>
  <c r="Z559" i="104"/>
  <c r="AA559" i="104"/>
  <c r="AB559" i="104"/>
  <c r="AC559" i="104"/>
  <c r="AD559" i="104"/>
  <c r="AE559" i="104"/>
  <c r="AF559" i="104"/>
  <c r="P560" i="104"/>
  <c r="Q560" i="104"/>
  <c r="R560" i="104"/>
  <c r="S560" i="104"/>
  <c r="T560" i="104"/>
  <c r="U560" i="104"/>
  <c r="V560" i="104"/>
  <c r="W560" i="104"/>
  <c r="X560" i="104"/>
  <c r="Y560" i="104"/>
  <c r="Z560" i="104"/>
  <c r="AA560" i="104"/>
  <c r="AB560" i="104"/>
  <c r="AC560" i="104"/>
  <c r="AD560" i="104"/>
  <c r="AE560" i="104"/>
  <c r="AF560" i="104"/>
  <c r="P561" i="104"/>
  <c r="Q561" i="104"/>
  <c r="R561" i="104"/>
  <c r="S561" i="104"/>
  <c r="T561" i="104"/>
  <c r="U561" i="104"/>
  <c r="V561" i="104"/>
  <c r="W561" i="104"/>
  <c r="X561" i="104"/>
  <c r="Y561" i="104"/>
  <c r="Z561" i="104"/>
  <c r="AA561" i="104"/>
  <c r="AB561" i="104"/>
  <c r="AC561" i="104"/>
  <c r="AD561" i="104"/>
  <c r="AE561" i="104"/>
  <c r="AF561" i="104"/>
  <c r="P562" i="104"/>
  <c r="Q562" i="104"/>
  <c r="R562" i="104"/>
  <c r="S562" i="104"/>
  <c r="T562" i="104"/>
  <c r="U562" i="104"/>
  <c r="V562" i="104"/>
  <c r="W562" i="104"/>
  <c r="X562" i="104"/>
  <c r="Y562" i="104"/>
  <c r="Z562" i="104"/>
  <c r="AA562" i="104"/>
  <c r="AB562" i="104"/>
  <c r="AC562" i="104"/>
  <c r="AD562" i="104"/>
  <c r="AE562" i="104"/>
  <c r="AF562" i="104"/>
  <c r="P563" i="104"/>
  <c r="Q563" i="104"/>
  <c r="R563" i="104"/>
  <c r="S563" i="104"/>
  <c r="T563" i="104"/>
  <c r="U563" i="104"/>
  <c r="V563" i="104"/>
  <c r="W563" i="104"/>
  <c r="X563" i="104"/>
  <c r="Y563" i="104"/>
  <c r="Z563" i="104"/>
  <c r="AA563" i="104"/>
  <c r="AB563" i="104"/>
  <c r="AC563" i="104"/>
  <c r="AD563" i="104"/>
  <c r="AE563" i="104"/>
  <c r="AF563" i="104"/>
  <c r="P564" i="104"/>
  <c r="Q564" i="104"/>
  <c r="R564" i="104"/>
  <c r="S564" i="104"/>
  <c r="T564" i="104"/>
  <c r="U564" i="104"/>
  <c r="V564" i="104"/>
  <c r="W564" i="104"/>
  <c r="X564" i="104"/>
  <c r="Y564" i="104"/>
  <c r="Z564" i="104"/>
  <c r="AA564" i="104"/>
  <c r="AB564" i="104"/>
  <c r="AC564" i="104"/>
  <c r="AD564" i="104"/>
  <c r="AE564" i="104"/>
  <c r="AF564" i="104"/>
  <c r="P565" i="104"/>
  <c r="Q565" i="104"/>
  <c r="R565" i="104"/>
  <c r="S565" i="104"/>
  <c r="T565" i="104"/>
  <c r="U565" i="104"/>
  <c r="V565" i="104"/>
  <c r="W565" i="104"/>
  <c r="X565" i="104"/>
  <c r="Y565" i="104"/>
  <c r="Z565" i="104"/>
  <c r="AA565" i="104"/>
  <c r="AB565" i="104"/>
  <c r="AC565" i="104"/>
  <c r="AD565" i="104"/>
  <c r="AE565" i="104"/>
  <c r="AF565" i="104"/>
  <c r="P566" i="104"/>
  <c r="Q566" i="104"/>
  <c r="R566" i="104"/>
  <c r="S566" i="104"/>
  <c r="T566" i="104"/>
  <c r="U566" i="104"/>
  <c r="V566" i="104"/>
  <c r="W566" i="104"/>
  <c r="X566" i="104"/>
  <c r="Y566" i="104"/>
  <c r="Z566" i="104"/>
  <c r="AA566" i="104"/>
  <c r="AB566" i="104"/>
  <c r="AC566" i="104"/>
  <c r="AD566" i="104"/>
  <c r="AE566" i="104"/>
  <c r="AF566" i="104"/>
  <c r="P567" i="104"/>
  <c r="Q567" i="104"/>
  <c r="R567" i="104"/>
  <c r="S567" i="104"/>
  <c r="T567" i="104"/>
  <c r="U567" i="104"/>
  <c r="V567" i="104"/>
  <c r="W567" i="104"/>
  <c r="X567" i="104"/>
  <c r="Y567" i="104"/>
  <c r="Z567" i="104"/>
  <c r="AA567" i="104"/>
  <c r="AB567" i="104"/>
  <c r="AC567" i="104"/>
  <c r="AD567" i="104"/>
  <c r="AE567" i="104"/>
  <c r="AF567" i="104"/>
  <c r="P568" i="104"/>
  <c r="Q568" i="104"/>
  <c r="R568" i="104"/>
  <c r="S568" i="104"/>
  <c r="T568" i="104"/>
  <c r="U568" i="104"/>
  <c r="V568" i="104"/>
  <c r="W568" i="104"/>
  <c r="X568" i="104"/>
  <c r="Y568" i="104"/>
  <c r="Z568" i="104"/>
  <c r="AA568" i="104"/>
  <c r="AB568" i="104"/>
  <c r="AC568" i="104"/>
  <c r="AD568" i="104"/>
  <c r="AE568" i="104"/>
  <c r="AF568" i="104"/>
  <c r="P569" i="104"/>
  <c r="Q569" i="104"/>
  <c r="R569" i="104"/>
  <c r="S569" i="104"/>
  <c r="T569" i="104"/>
  <c r="U569" i="104"/>
  <c r="V569" i="104"/>
  <c r="W569" i="104"/>
  <c r="X569" i="104"/>
  <c r="Y569" i="104"/>
  <c r="Z569" i="104"/>
  <c r="AA569" i="104"/>
  <c r="AB569" i="104"/>
  <c r="AC569" i="104"/>
  <c r="AD569" i="104"/>
  <c r="AE569" i="104"/>
  <c r="AF569" i="104"/>
  <c r="P570" i="104"/>
  <c r="Q570" i="104"/>
  <c r="R570" i="104"/>
  <c r="S570" i="104"/>
  <c r="T570" i="104"/>
  <c r="U570" i="104"/>
  <c r="V570" i="104"/>
  <c r="W570" i="104"/>
  <c r="X570" i="104"/>
  <c r="Y570" i="104"/>
  <c r="Z570" i="104"/>
  <c r="AA570" i="104"/>
  <c r="AB570" i="104"/>
  <c r="AC570" i="104"/>
  <c r="AD570" i="104"/>
  <c r="AE570" i="104"/>
  <c r="AF570" i="104"/>
  <c r="P571" i="104"/>
  <c r="Q571" i="104"/>
  <c r="R571" i="104"/>
  <c r="S571" i="104"/>
  <c r="T571" i="104"/>
  <c r="U571" i="104"/>
  <c r="V571" i="104"/>
  <c r="W571" i="104"/>
  <c r="X571" i="104"/>
  <c r="Y571" i="104"/>
  <c r="Z571" i="104"/>
  <c r="AA571" i="104"/>
  <c r="AB571" i="104"/>
  <c r="AC571" i="104"/>
  <c r="AD571" i="104"/>
  <c r="AE571" i="104"/>
  <c r="AF571" i="104"/>
  <c r="P572" i="104"/>
  <c r="Q572" i="104"/>
  <c r="R572" i="104"/>
  <c r="S572" i="104"/>
  <c r="T572" i="104"/>
  <c r="U572" i="104"/>
  <c r="V572" i="104"/>
  <c r="W572" i="104"/>
  <c r="X572" i="104"/>
  <c r="Y572" i="104"/>
  <c r="Z572" i="104"/>
  <c r="AA572" i="104"/>
  <c r="AB572" i="104"/>
  <c r="AC572" i="104"/>
  <c r="AD572" i="104"/>
  <c r="AE572" i="104"/>
  <c r="AF572" i="104"/>
  <c r="P573" i="104"/>
  <c r="Q573" i="104"/>
  <c r="R573" i="104"/>
  <c r="S573" i="104"/>
  <c r="T573" i="104"/>
  <c r="U573" i="104"/>
  <c r="V573" i="104"/>
  <c r="W573" i="104"/>
  <c r="X573" i="104"/>
  <c r="Y573" i="104"/>
  <c r="Z573" i="104"/>
  <c r="AA573" i="104"/>
  <c r="AB573" i="104"/>
  <c r="AC573" i="104"/>
  <c r="AD573" i="104"/>
  <c r="AE573" i="104"/>
  <c r="AF573" i="104"/>
  <c r="P574" i="104"/>
  <c r="Q574" i="104"/>
  <c r="R574" i="104"/>
  <c r="S574" i="104"/>
  <c r="T574" i="104"/>
  <c r="U574" i="104"/>
  <c r="V574" i="104"/>
  <c r="W574" i="104"/>
  <c r="X574" i="104"/>
  <c r="Y574" i="104"/>
  <c r="Z574" i="104"/>
  <c r="AA574" i="104"/>
  <c r="AB574" i="104"/>
  <c r="AC574" i="104"/>
  <c r="AD574" i="104"/>
  <c r="AE574" i="104"/>
  <c r="AF574" i="104"/>
  <c r="P575" i="104"/>
  <c r="Q575" i="104"/>
  <c r="R575" i="104"/>
  <c r="S575" i="104"/>
  <c r="T575" i="104"/>
  <c r="U575" i="104"/>
  <c r="V575" i="104"/>
  <c r="W575" i="104"/>
  <c r="X575" i="104"/>
  <c r="Y575" i="104"/>
  <c r="Z575" i="104"/>
  <c r="AA575" i="104"/>
  <c r="AB575" i="104"/>
  <c r="AC575" i="104"/>
  <c r="AD575" i="104"/>
  <c r="AE575" i="104"/>
  <c r="AF575" i="104"/>
  <c r="P576" i="104"/>
  <c r="Q576" i="104"/>
  <c r="R576" i="104"/>
  <c r="S576" i="104"/>
  <c r="T576" i="104"/>
  <c r="U576" i="104"/>
  <c r="V576" i="104"/>
  <c r="W576" i="104"/>
  <c r="X576" i="104"/>
  <c r="Y576" i="104"/>
  <c r="Z576" i="104"/>
  <c r="AA576" i="104"/>
  <c r="AB576" i="104"/>
  <c r="AC576" i="104"/>
  <c r="AD576" i="104"/>
  <c r="AE576" i="104"/>
  <c r="AF576" i="104"/>
  <c r="P577" i="104"/>
  <c r="Q577" i="104"/>
  <c r="R577" i="104"/>
  <c r="S577" i="104"/>
  <c r="T577" i="104"/>
  <c r="U577" i="104"/>
  <c r="V577" i="104"/>
  <c r="W577" i="104"/>
  <c r="X577" i="104"/>
  <c r="Y577" i="104"/>
  <c r="Z577" i="104"/>
  <c r="AA577" i="104"/>
  <c r="AB577" i="104"/>
  <c r="AC577" i="104"/>
  <c r="AD577" i="104"/>
  <c r="AE577" i="104"/>
  <c r="AF577" i="104"/>
  <c r="P578" i="104"/>
  <c r="Q578" i="104"/>
  <c r="R578" i="104"/>
  <c r="S578" i="104"/>
  <c r="T578" i="104"/>
  <c r="U578" i="104"/>
  <c r="V578" i="104"/>
  <c r="W578" i="104"/>
  <c r="X578" i="104"/>
  <c r="Y578" i="104"/>
  <c r="Z578" i="104"/>
  <c r="AA578" i="104"/>
  <c r="AB578" i="104"/>
  <c r="AC578" i="104"/>
  <c r="AD578" i="104"/>
  <c r="AE578" i="104"/>
  <c r="AF578" i="104"/>
  <c r="P579" i="104"/>
  <c r="Q579" i="104"/>
  <c r="R579" i="104"/>
  <c r="S579" i="104"/>
  <c r="T579" i="104"/>
  <c r="U579" i="104"/>
  <c r="V579" i="104"/>
  <c r="W579" i="104"/>
  <c r="X579" i="104"/>
  <c r="Y579" i="104"/>
  <c r="Z579" i="104"/>
  <c r="AA579" i="104"/>
  <c r="AB579" i="104"/>
  <c r="AC579" i="104"/>
  <c r="AD579" i="104"/>
  <c r="AE579" i="104"/>
  <c r="AF579" i="104"/>
  <c r="P580" i="104"/>
  <c r="Q580" i="104"/>
  <c r="R580" i="104"/>
  <c r="S580" i="104"/>
  <c r="T580" i="104"/>
  <c r="U580" i="104"/>
  <c r="V580" i="104"/>
  <c r="W580" i="104"/>
  <c r="X580" i="104"/>
  <c r="Y580" i="104"/>
  <c r="Z580" i="104"/>
  <c r="AA580" i="104"/>
  <c r="AB580" i="104"/>
  <c r="AC580" i="104"/>
  <c r="AD580" i="104"/>
  <c r="AE580" i="104"/>
  <c r="AF580" i="104"/>
  <c r="P581" i="104"/>
  <c r="Q581" i="104"/>
  <c r="R581" i="104"/>
  <c r="S581" i="104"/>
  <c r="T581" i="104"/>
  <c r="U581" i="104"/>
  <c r="V581" i="104"/>
  <c r="W581" i="104"/>
  <c r="X581" i="104"/>
  <c r="Y581" i="104"/>
  <c r="Z581" i="104"/>
  <c r="AA581" i="104"/>
  <c r="AB581" i="104"/>
  <c r="AC581" i="104"/>
  <c r="AD581" i="104"/>
  <c r="AE581" i="104"/>
  <c r="AF581" i="104"/>
  <c r="P582" i="104"/>
  <c r="Q582" i="104"/>
  <c r="R582" i="104"/>
  <c r="S582" i="104"/>
  <c r="T582" i="104"/>
  <c r="U582" i="104"/>
  <c r="V582" i="104"/>
  <c r="W582" i="104"/>
  <c r="X582" i="104"/>
  <c r="Y582" i="104"/>
  <c r="Z582" i="104"/>
  <c r="AA582" i="104"/>
  <c r="AB582" i="104"/>
  <c r="AC582" i="104"/>
  <c r="AD582" i="104"/>
  <c r="AE582" i="104"/>
  <c r="AF582" i="104"/>
  <c r="P583" i="104"/>
  <c r="Q583" i="104"/>
  <c r="R583" i="104"/>
  <c r="S583" i="104"/>
  <c r="T583" i="104"/>
  <c r="U583" i="104"/>
  <c r="V583" i="104"/>
  <c r="W583" i="104"/>
  <c r="X583" i="104"/>
  <c r="Y583" i="104"/>
  <c r="Z583" i="104"/>
  <c r="AA583" i="104"/>
  <c r="AB583" i="104"/>
  <c r="AC583" i="104"/>
  <c r="AD583" i="104"/>
  <c r="AE583" i="104"/>
  <c r="AF583" i="104"/>
  <c r="P584" i="104"/>
  <c r="Q584" i="104"/>
  <c r="R584" i="104"/>
  <c r="S584" i="104"/>
  <c r="T584" i="104"/>
  <c r="U584" i="104"/>
  <c r="V584" i="104"/>
  <c r="W584" i="104"/>
  <c r="X584" i="104"/>
  <c r="Y584" i="104"/>
  <c r="Z584" i="104"/>
  <c r="AA584" i="104"/>
  <c r="AB584" i="104"/>
  <c r="AC584" i="104"/>
  <c r="AD584" i="104"/>
  <c r="AE584" i="104"/>
  <c r="AF584" i="104"/>
  <c r="P585" i="104"/>
  <c r="Q585" i="104"/>
  <c r="R585" i="104"/>
  <c r="S585" i="104"/>
  <c r="T585" i="104"/>
  <c r="U585" i="104"/>
  <c r="V585" i="104"/>
  <c r="W585" i="104"/>
  <c r="X585" i="104"/>
  <c r="Y585" i="104"/>
  <c r="Z585" i="104"/>
  <c r="AA585" i="104"/>
  <c r="AB585" i="104"/>
  <c r="AC585" i="104"/>
  <c r="AD585" i="104"/>
  <c r="AE585" i="104"/>
  <c r="AF585" i="104"/>
  <c r="P586" i="104"/>
  <c r="Q586" i="104"/>
  <c r="R586" i="104"/>
  <c r="S586" i="104"/>
  <c r="T586" i="104"/>
  <c r="U586" i="104"/>
  <c r="V586" i="104"/>
  <c r="W586" i="104"/>
  <c r="X586" i="104"/>
  <c r="Y586" i="104"/>
  <c r="Z586" i="104"/>
  <c r="AA586" i="104"/>
  <c r="AB586" i="104"/>
  <c r="AC586" i="104"/>
  <c r="AD586" i="104"/>
  <c r="AE586" i="104"/>
  <c r="AF586" i="104"/>
  <c r="P587" i="104"/>
  <c r="Q587" i="104"/>
  <c r="R587" i="104"/>
  <c r="S587" i="104"/>
  <c r="T587" i="104"/>
  <c r="U587" i="104"/>
  <c r="V587" i="104"/>
  <c r="W587" i="104"/>
  <c r="X587" i="104"/>
  <c r="Y587" i="104"/>
  <c r="Z587" i="104"/>
  <c r="AA587" i="104"/>
  <c r="AB587" i="104"/>
  <c r="AC587" i="104"/>
  <c r="AD587" i="104"/>
  <c r="AE587" i="104"/>
  <c r="AF587" i="104"/>
  <c r="P588" i="104"/>
  <c r="Q588" i="104"/>
  <c r="R588" i="104"/>
  <c r="S588" i="104"/>
  <c r="T588" i="104"/>
  <c r="U588" i="104"/>
  <c r="V588" i="104"/>
  <c r="W588" i="104"/>
  <c r="X588" i="104"/>
  <c r="Y588" i="104"/>
  <c r="Z588" i="104"/>
  <c r="AA588" i="104"/>
  <c r="AB588" i="104"/>
  <c r="AC588" i="104"/>
  <c r="AD588" i="104"/>
  <c r="AE588" i="104"/>
  <c r="AF588" i="104"/>
  <c r="P589" i="104"/>
  <c r="Q589" i="104"/>
  <c r="R589" i="104"/>
  <c r="S589" i="104"/>
  <c r="T589" i="104"/>
  <c r="U589" i="104"/>
  <c r="V589" i="104"/>
  <c r="W589" i="104"/>
  <c r="X589" i="104"/>
  <c r="Y589" i="104"/>
  <c r="Z589" i="104"/>
  <c r="AA589" i="104"/>
  <c r="AB589" i="104"/>
  <c r="AC589" i="104"/>
  <c r="AD589" i="104"/>
  <c r="AE589" i="104"/>
  <c r="AF589" i="104"/>
  <c r="P590" i="104"/>
  <c r="Q590" i="104"/>
  <c r="R590" i="104"/>
  <c r="S590" i="104"/>
  <c r="T590" i="104"/>
  <c r="U590" i="104"/>
  <c r="V590" i="104"/>
  <c r="W590" i="104"/>
  <c r="X590" i="104"/>
  <c r="Y590" i="104"/>
  <c r="Z590" i="104"/>
  <c r="AA590" i="104"/>
  <c r="AB590" i="104"/>
  <c r="AC590" i="104"/>
  <c r="AD590" i="104"/>
  <c r="AE590" i="104"/>
  <c r="AF590" i="104"/>
  <c r="P591" i="104"/>
  <c r="Q591" i="104"/>
  <c r="R591" i="104"/>
  <c r="S591" i="104"/>
  <c r="T591" i="104"/>
  <c r="U591" i="104"/>
  <c r="V591" i="104"/>
  <c r="W591" i="104"/>
  <c r="X591" i="104"/>
  <c r="Y591" i="104"/>
  <c r="Z591" i="104"/>
  <c r="AA591" i="104"/>
  <c r="AB591" i="104"/>
  <c r="AC591" i="104"/>
  <c r="AD591" i="104"/>
  <c r="AE591" i="104"/>
  <c r="AF591" i="104"/>
  <c r="P592" i="104"/>
  <c r="Q592" i="104"/>
  <c r="R592" i="104"/>
  <c r="S592" i="104"/>
  <c r="T592" i="104"/>
  <c r="U592" i="104"/>
  <c r="V592" i="104"/>
  <c r="W592" i="104"/>
  <c r="X592" i="104"/>
  <c r="Y592" i="104"/>
  <c r="Z592" i="104"/>
  <c r="AA592" i="104"/>
  <c r="AB592" i="104"/>
  <c r="AC592" i="104"/>
  <c r="AD592" i="104"/>
  <c r="AE592" i="104"/>
  <c r="AF592" i="104"/>
  <c r="P593" i="104"/>
  <c r="Q593" i="104"/>
  <c r="R593" i="104"/>
  <c r="S593" i="104"/>
  <c r="T593" i="104"/>
  <c r="U593" i="104"/>
  <c r="V593" i="104"/>
  <c r="W593" i="104"/>
  <c r="X593" i="104"/>
  <c r="Y593" i="104"/>
  <c r="Z593" i="104"/>
  <c r="AA593" i="104"/>
  <c r="AB593" i="104"/>
  <c r="AC593" i="104"/>
  <c r="AD593" i="104"/>
  <c r="AE593" i="104"/>
  <c r="AF593" i="104"/>
  <c r="P594" i="104"/>
  <c r="Q594" i="104"/>
  <c r="R594" i="104"/>
  <c r="S594" i="104"/>
  <c r="T594" i="104"/>
  <c r="U594" i="104"/>
  <c r="V594" i="104"/>
  <c r="W594" i="104"/>
  <c r="X594" i="104"/>
  <c r="Y594" i="104"/>
  <c r="Z594" i="104"/>
  <c r="AA594" i="104"/>
  <c r="AB594" i="104"/>
  <c r="AC594" i="104"/>
  <c r="AD594" i="104"/>
  <c r="AE594" i="104"/>
  <c r="AF594" i="104"/>
  <c r="P595" i="104"/>
  <c r="Q595" i="104"/>
  <c r="R595" i="104"/>
  <c r="S595" i="104"/>
  <c r="T595" i="104"/>
  <c r="U595" i="104"/>
  <c r="V595" i="104"/>
  <c r="W595" i="104"/>
  <c r="X595" i="104"/>
  <c r="Y595" i="104"/>
  <c r="Z595" i="104"/>
  <c r="AA595" i="104"/>
  <c r="AB595" i="104"/>
  <c r="AC595" i="104"/>
  <c r="AD595" i="104"/>
  <c r="AE595" i="104"/>
  <c r="AF595" i="104"/>
  <c r="P596" i="104"/>
  <c r="Q596" i="104"/>
  <c r="R596" i="104"/>
  <c r="S596" i="104"/>
  <c r="T596" i="104"/>
  <c r="U596" i="104"/>
  <c r="V596" i="104"/>
  <c r="W596" i="104"/>
  <c r="X596" i="104"/>
  <c r="Y596" i="104"/>
  <c r="Z596" i="104"/>
  <c r="AA596" i="104"/>
  <c r="AB596" i="104"/>
  <c r="AC596" i="104"/>
  <c r="AD596" i="104"/>
  <c r="AE596" i="104"/>
  <c r="AF596" i="104"/>
  <c r="P597" i="104"/>
  <c r="Q597" i="104"/>
  <c r="R597" i="104"/>
  <c r="S597" i="104"/>
  <c r="T597" i="104"/>
  <c r="U597" i="104"/>
  <c r="V597" i="104"/>
  <c r="W597" i="104"/>
  <c r="X597" i="104"/>
  <c r="Y597" i="104"/>
  <c r="Z597" i="104"/>
  <c r="AA597" i="104"/>
  <c r="AB597" i="104"/>
  <c r="AC597" i="104"/>
  <c r="AD597" i="104"/>
  <c r="AE597" i="104"/>
  <c r="AF597" i="104"/>
  <c r="P598" i="104"/>
  <c r="Q598" i="104"/>
  <c r="R598" i="104"/>
  <c r="S598" i="104"/>
  <c r="T598" i="104"/>
  <c r="U598" i="104"/>
  <c r="V598" i="104"/>
  <c r="W598" i="104"/>
  <c r="X598" i="104"/>
  <c r="Y598" i="104"/>
  <c r="Z598" i="104"/>
  <c r="AA598" i="104"/>
  <c r="AB598" i="104"/>
  <c r="AC598" i="104"/>
  <c r="AD598" i="104"/>
  <c r="AE598" i="104"/>
  <c r="AF598" i="104"/>
  <c r="P599" i="104"/>
  <c r="Q599" i="104"/>
  <c r="R599" i="104"/>
  <c r="S599" i="104"/>
  <c r="T599" i="104"/>
  <c r="U599" i="104"/>
  <c r="V599" i="104"/>
  <c r="W599" i="104"/>
  <c r="X599" i="104"/>
  <c r="Y599" i="104"/>
  <c r="Z599" i="104"/>
  <c r="AA599" i="104"/>
  <c r="AB599" i="104"/>
  <c r="AC599" i="104"/>
  <c r="AD599" i="104"/>
  <c r="AE599" i="104"/>
  <c r="AF599" i="104"/>
  <c r="P600" i="104"/>
  <c r="Q600" i="104"/>
  <c r="R600" i="104"/>
  <c r="S600" i="104"/>
  <c r="T600" i="104"/>
  <c r="U600" i="104"/>
  <c r="V600" i="104"/>
  <c r="W600" i="104"/>
  <c r="X600" i="104"/>
  <c r="Y600" i="104"/>
  <c r="Z600" i="104"/>
  <c r="AA600" i="104"/>
  <c r="AB600" i="104"/>
  <c r="AC600" i="104"/>
  <c r="AD600" i="104"/>
  <c r="AE600" i="104"/>
  <c r="AF600" i="104"/>
  <c r="P601" i="104"/>
  <c r="Q601" i="104"/>
  <c r="R601" i="104"/>
  <c r="S601" i="104"/>
  <c r="T601" i="104"/>
  <c r="U601" i="104"/>
  <c r="V601" i="104"/>
  <c r="W601" i="104"/>
  <c r="X601" i="104"/>
  <c r="Y601" i="104"/>
  <c r="Z601" i="104"/>
  <c r="AA601" i="104"/>
  <c r="AB601" i="104"/>
  <c r="AC601" i="104"/>
  <c r="AD601" i="104"/>
  <c r="AE601" i="104"/>
  <c r="AF601" i="104"/>
  <c r="P602" i="104"/>
  <c r="Q602" i="104"/>
  <c r="R602" i="104"/>
  <c r="S602" i="104"/>
  <c r="T602" i="104"/>
  <c r="U602" i="104"/>
  <c r="V602" i="104"/>
  <c r="W602" i="104"/>
  <c r="X602" i="104"/>
  <c r="Y602" i="104"/>
  <c r="Z602" i="104"/>
  <c r="AA602" i="104"/>
  <c r="AB602" i="104"/>
  <c r="AC602" i="104"/>
  <c r="AD602" i="104"/>
  <c r="AE602" i="104"/>
  <c r="AF602" i="104"/>
  <c r="P603" i="104"/>
  <c r="Q603" i="104"/>
  <c r="R603" i="104"/>
  <c r="S603" i="104"/>
  <c r="T603" i="104"/>
  <c r="U603" i="104"/>
  <c r="V603" i="104"/>
  <c r="W603" i="104"/>
  <c r="X603" i="104"/>
  <c r="Y603" i="104"/>
  <c r="Z603" i="104"/>
  <c r="AA603" i="104"/>
  <c r="AB603" i="104"/>
  <c r="AC603" i="104"/>
  <c r="AD603" i="104"/>
  <c r="AE603" i="104"/>
  <c r="AF603" i="104"/>
  <c r="P604" i="104"/>
  <c r="Q604" i="104"/>
  <c r="R604" i="104"/>
  <c r="S604" i="104"/>
  <c r="T604" i="104"/>
  <c r="U604" i="104"/>
  <c r="V604" i="104"/>
  <c r="W604" i="104"/>
  <c r="X604" i="104"/>
  <c r="Y604" i="104"/>
  <c r="Z604" i="104"/>
  <c r="AA604" i="104"/>
  <c r="AB604" i="104"/>
  <c r="AC604" i="104"/>
  <c r="AD604" i="104"/>
  <c r="AE604" i="104"/>
  <c r="AF604" i="104"/>
  <c r="P605" i="104"/>
  <c r="Q605" i="104"/>
  <c r="R605" i="104"/>
  <c r="S605" i="104"/>
  <c r="T605" i="104"/>
  <c r="U605" i="104"/>
  <c r="V605" i="104"/>
  <c r="W605" i="104"/>
  <c r="X605" i="104"/>
  <c r="Y605" i="104"/>
  <c r="Z605" i="104"/>
  <c r="AA605" i="104"/>
  <c r="AB605" i="104"/>
  <c r="AC605" i="104"/>
  <c r="AD605" i="104"/>
  <c r="AE605" i="104"/>
  <c r="AF605" i="104"/>
  <c r="P606" i="104"/>
  <c r="Q606" i="104"/>
  <c r="R606" i="104"/>
  <c r="S606" i="104"/>
  <c r="T606" i="104"/>
  <c r="U606" i="104"/>
  <c r="V606" i="104"/>
  <c r="W606" i="104"/>
  <c r="X606" i="104"/>
  <c r="Y606" i="104"/>
  <c r="Z606" i="104"/>
  <c r="AA606" i="104"/>
  <c r="AB606" i="104"/>
  <c r="AC606" i="104"/>
  <c r="AD606" i="104"/>
  <c r="AE606" i="104"/>
  <c r="AF606" i="104"/>
  <c r="P607" i="104"/>
  <c r="Q607" i="104"/>
  <c r="R607" i="104"/>
  <c r="S607" i="104"/>
  <c r="T607" i="104"/>
  <c r="U607" i="104"/>
  <c r="V607" i="104"/>
  <c r="W607" i="104"/>
  <c r="X607" i="104"/>
  <c r="Y607" i="104"/>
  <c r="Z607" i="104"/>
  <c r="AA607" i="104"/>
  <c r="AB607" i="104"/>
  <c r="AC607" i="104"/>
  <c r="AD607" i="104"/>
  <c r="AE607" i="104"/>
  <c r="AF607" i="104"/>
  <c r="P608" i="104"/>
  <c r="Q608" i="104"/>
  <c r="R608" i="104"/>
  <c r="S608" i="104"/>
  <c r="T608" i="104"/>
  <c r="U608" i="104"/>
  <c r="V608" i="104"/>
  <c r="W608" i="104"/>
  <c r="X608" i="104"/>
  <c r="Y608" i="104"/>
  <c r="Z608" i="104"/>
  <c r="AA608" i="104"/>
  <c r="AB608" i="104"/>
  <c r="AC608" i="104"/>
  <c r="AD608" i="104"/>
  <c r="AE608" i="104"/>
  <c r="AF608" i="104"/>
  <c r="P609" i="104"/>
  <c r="Q609" i="104"/>
  <c r="R609" i="104"/>
  <c r="S609" i="104"/>
  <c r="T609" i="104"/>
  <c r="U609" i="104"/>
  <c r="V609" i="104"/>
  <c r="W609" i="104"/>
  <c r="X609" i="104"/>
  <c r="Y609" i="104"/>
  <c r="Z609" i="104"/>
  <c r="AA609" i="104"/>
  <c r="AB609" i="104"/>
  <c r="AC609" i="104"/>
  <c r="AD609" i="104"/>
  <c r="AE609" i="104"/>
  <c r="AF609" i="104"/>
  <c r="P610" i="104"/>
  <c r="Q610" i="104"/>
  <c r="R610" i="104"/>
  <c r="S610" i="104"/>
  <c r="T610" i="104"/>
  <c r="U610" i="104"/>
  <c r="V610" i="104"/>
  <c r="W610" i="104"/>
  <c r="X610" i="104"/>
  <c r="Y610" i="104"/>
  <c r="Z610" i="104"/>
  <c r="AA610" i="104"/>
  <c r="AB610" i="104"/>
  <c r="AC610" i="104"/>
  <c r="AD610" i="104"/>
  <c r="AE610" i="104"/>
  <c r="AF610" i="104"/>
  <c r="P611" i="104"/>
  <c r="Q611" i="104"/>
  <c r="R611" i="104"/>
  <c r="S611" i="104"/>
  <c r="T611" i="104"/>
  <c r="U611" i="104"/>
  <c r="V611" i="104"/>
  <c r="W611" i="104"/>
  <c r="X611" i="104"/>
  <c r="Y611" i="104"/>
  <c r="Z611" i="104"/>
  <c r="AA611" i="104"/>
  <c r="AB611" i="104"/>
  <c r="AC611" i="104"/>
  <c r="AD611" i="104"/>
  <c r="AE611" i="104"/>
  <c r="AF611" i="104"/>
  <c r="P612" i="104"/>
  <c r="Q612" i="104"/>
  <c r="R612" i="104"/>
  <c r="S612" i="104"/>
  <c r="T612" i="104"/>
  <c r="U612" i="104"/>
  <c r="V612" i="104"/>
  <c r="W612" i="104"/>
  <c r="X612" i="104"/>
  <c r="Y612" i="104"/>
  <c r="Z612" i="104"/>
  <c r="AA612" i="104"/>
  <c r="AB612" i="104"/>
  <c r="AC612" i="104"/>
  <c r="AD612" i="104"/>
  <c r="AE612" i="104"/>
  <c r="AF612" i="104"/>
  <c r="P613" i="104"/>
  <c r="Q613" i="104"/>
  <c r="R613" i="104"/>
  <c r="S613" i="104"/>
  <c r="T613" i="104"/>
  <c r="U613" i="104"/>
  <c r="V613" i="104"/>
  <c r="W613" i="104"/>
  <c r="X613" i="104"/>
  <c r="Y613" i="104"/>
  <c r="Z613" i="104"/>
  <c r="AA613" i="104"/>
  <c r="AB613" i="104"/>
  <c r="AC613" i="104"/>
  <c r="AD613" i="104"/>
  <c r="AE613" i="104"/>
  <c r="AF613" i="104"/>
  <c r="P614" i="104"/>
  <c r="Q614" i="104"/>
  <c r="R614" i="104"/>
  <c r="S614" i="104"/>
  <c r="T614" i="104"/>
  <c r="U614" i="104"/>
  <c r="V614" i="104"/>
  <c r="W614" i="104"/>
  <c r="X614" i="104"/>
  <c r="Y614" i="104"/>
  <c r="Z614" i="104"/>
  <c r="AA614" i="104"/>
  <c r="AB614" i="104"/>
  <c r="AC614" i="104"/>
  <c r="AD614" i="104"/>
  <c r="AE614" i="104"/>
  <c r="AF614" i="104"/>
  <c r="P615" i="104"/>
  <c r="Q615" i="104"/>
  <c r="R615" i="104"/>
  <c r="S615" i="104"/>
  <c r="T615" i="104"/>
  <c r="U615" i="104"/>
  <c r="V615" i="104"/>
  <c r="W615" i="104"/>
  <c r="X615" i="104"/>
  <c r="Y615" i="104"/>
  <c r="Z615" i="104"/>
  <c r="AA615" i="104"/>
  <c r="AB615" i="104"/>
  <c r="AC615" i="104"/>
  <c r="AD615" i="104"/>
  <c r="AE615" i="104"/>
  <c r="AF615" i="104"/>
  <c r="P616" i="104"/>
  <c r="Q616" i="104"/>
  <c r="R616" i="104"/>
  <c r="S616" i="104"/>
  <c r="T616" i="104"/>
  <c r="U616" i="104"/>
  <c r="V616" i="104"/>
  <c r="W616" i="104"/>
  <c r="X616" i="104"/>
  <c r="Y616" i="104"/>
  <c r="Z616" i="104"/>
  <c r="AA616" i="104"/>
  <c r="AB616" i="104"/>
  <c r="AC616" i="104"/>
  <c r="AD616" i="104"/>
  <c r="AE616" i="104"/>
  <c r="AF616" i="104"/>
  <c r="P617" i="104"/>
  <c r="Q617" i="104"/>
  <c r="R617" i="104"/>
  <c r="S617" i="104"/>
  <c r="T617" i="104"/>
  <c r="U617" i="104"/>
  <c r="V617" i="104"/>
  <c r="W617" i="104"/>
  <c r="X617" i="104"/>
  <c r="Y617" i="104"/>
  <c r="Z617" i="104"/>
  <c r="AA617" i="104"/>
  <c r="AB617" i="104"/>
  <c r="AC617" i="104"/>
  <c r="AD617" i="104"/>
  <c r="AE617" i="104"/>
  <c r="AF617" i="104"/>
  <c r="P618" i="104"/>
  <c r="Q618" i="104"/>
  <c r="R618" i="104"/>
  <c r="S618" i="104"/>
  <c r="T618" i="104"/>
  <c r="U618" i="104"/>
  <c r="V618" i="104"/>
  <c r="W618" i="104"/>
  <c r="X618" i="104"/>
  <c r="Y618" i="104"/>
  <c r="Z618" i="104"/>
  <c r="AA618" i="104"/>
  <c r="AB618" i="104"/>
  <c r="AC618" i="104"/>
  <c r="AD618" i="104"/>
  <c r="AE618" i="104"/>
  <c r="AF618" i="104"/>
  <c r="P619" i="104"/>
  <c r="Q619" i="104"/>
  <c r="R619" i="104"/>
  <c r="S619" i="104"/>
  <c r="T619" i="104"/>
  <c r="U619" i="104"/>
  <c r="V619" i="104"/>
  <c r="W619" i="104"/>
  <c r="X619" i="104"/>
  <c r="Y619" i="104"/>
  <c r="Z619" i="104"/>
  <c r="AA619" i="104"/>
  <c r="AB619" i="104"/>
  <c r="AC619" i="104"/>
  <c r="AD619" i="104"/>
  <c r="AE619" i="104"/>
  <c r="AF619" i="104"/>
  <c r="P620" i="104"/>
  <c r="Q620" i="104"/>
  <c r="R620" i="104"/>
  <c r="S620" i="104"/>
  <c r="T620" i="104"/>
  <c r="U620" i="104"/>
  <c r="V620" i="104"/>
  <c r="W620" i="104"/>
  <c r="X620" i="104"/>
  <c r="Y620" i="104"/>
  <c r="Z620" i="104"/>
  <c r="AA620" i="104"/>
  <c r="AB620" i="104"/>
  <c r="AC620" i="104"/>
  <c r="AD620" i="104"/>
  <c r="AE620" i="104"/>
  <c r="AF620" i="104"/>
  <c r="P621" i="104"/>
  <c r="Q621" i="104"/>
  <c r="R621" i="104"/>
  <c r="S621" i="104"/>
  <c r="T621" i="104"/>
  <c r="U621" i="104"/>
  <c r="V621" i="104"/>
  <c r="W621" i="104"/>
  <c r="X621" i="104"/>
  <c r="Y621" i="104"/>
  <c r="Z621" i="104"/>
  <c r="AA621" i="104"/>
  <c r="AB621" i="104"/>
  <c r="AC621" i="104"/>
  <c r="AD621" i="104"/>
  <c r="AE621" i="104"/>
  <c r="AF621" i="104"/>
  <c r="P622" i="104"/>
  <c r="Q622" i="104"/>
  <c r="R622" i="104"/>
  <c r="S622" i="104"/>
  <c r="T622" i="104"/>
  <c r="U622" i="104"/>
  <c r="V622" i="104"/>
  <c r="W622" i="104"/>
  <c r="X622" i="104"/>
  <c r="Y622" i="104"/>
  <c r="Z622" i="104"/>
  <c r="AA622" i="104"/>
  <c r="AB622" i="104"/>
  <c r="AC622" i="104"/>
  <c r="AD622" i="104"/>
  <c r="AE622" i="104"/>
  <c r="AF622" i="104"/>
  <c r="P623" i="104"/>
  <c r="Q623" i="104"/>
  <c r="R623" i="104"/>
  <c r="S623" i="104"/>
  <c r="T623" i="104"/>
  <c r="U623" i="104"/>
  <c r="V623" i="104"/>
  <c r="W623" i="104"/>
  <c r="X623" i="104"/>
  <c r="Y623" i="104"/>
  <c r="Z623" i="104"/>
  <c r="AA623" i="104"/>
  <c r="AB623" i="104"/>
  <c r="AC623" i="104"/>
  <c r="AD623" i="104"/>
  <c r="AE623" i="104"/>
  <c r="AF623" i="104"/>
  <c r="P624" i="104"/>
  <c r="Q624" i="104"/>
  <c r="R624" i="104"/>
  <c r="S624" i="104"/>
  <c r="T624" i="104"/>
  <c r="U624" i="104"/>
  <c r="V624" i="104"/>
  <c r="W624" i="104"/>
  <c r="X624" i="104"/>
  <c r="Y624" i="104"/>
  <c r="Z624" i="104"/>
  <c r="AA624" i="104"/>
  <c r="AB624" i="104"/>
  <c r="AC624" i="104"/>
  <c r="AD624" i="104"/>
  <c r="AE624" i="104"/>
  <c r="AF624" i="104"/>
  <c r="P625" i="104"/>
  <c r="Q625" i="104"/>
  <c r="R625" i="104"/>
  <c r="S625" i="104"/>
  <c r="T625" i="104"/>
  <c r="U625" i="104"/>
  <c r="V625" i="104"/>
  <c r="W625" i="104"/>
  <c r="X625" i="104"/>
  <c r="Y625" i="104"/>
  <c r="Z625" i="104"/>
  <c r="AA625" i="104"/>
  <c r="AB625" i="104"/>
  <c r="AC625" i="104"/>
  <c r="AD625" i="104"/>
  <c r="AE625" i="104"/>
  <c r="AF625" i="104"/>
  <c r="P626" i="104"/>
  <c r="Q626" i="104"/>
  <c r="R626" i="104"/>
  <c r="S626" i="104"/>
  <c r="T626" i="104"/>
  <c r="U626" i="104"/>
  <c r="V626" i="104"/>
  <c r="W626" i="104"/>
  <c r="X626" i="104"/>
  <c r="Y626" i="104"/>
  <c r="Z626" i="104"/>
  <c r="AA626" i="104"/>
  <c r="AB626" i="104"/>
  <c r="AC626" i="104"/>
  <c r="AD626" i="104"/>
  <c r="AE626" i="104"/>
  <c r="AF626" i="104"/>
  <c r="P627" i="104"/>
  <c r="Q627" i="104"/>
  <c r="R627" i="104"/>
  <c r="S627" i="104"/>
  <c r="T627" i="104"/>
  <c r="U627" i="104"/>
  <c r="V627" i="104"/>
  <c r="W627" i="104"/>
  <c r="X627" i="104"/>
  <c r="Y627" i="104"/>
  <c r="Z627" i="104"/>
  <c r="AA627" i="104"/>
  <c r="AB627" i="104"/>
  <c r="AC627" i="104"/>
  <c r="AD627" i="104"/>
  <c r="AE627" i="104"/>
  <c r="AF627" i="104"/>
  <c r="P628" i="104"/>
  <c r="Q628" i="104"/>
  <c r="R628" i="104"/>
  <c r="S628" i="104"/>
  <c r="T628" i="104"/>
  <c r="U628" i="104"/>
  <c r="V628" i="104"/>
  <c r="W628" i="104"/>
  <c r="X628" i="104"/>
  <c r="Y628" i="104"/>
  <c r="Z628" i="104"/>
  <c r="AA628" i="104"/>
  <c r="AB628" i="104"/>
  <c r="AC628" i="104"/>
  <c r="AD628" i="104"/>
  <c r="AE628" i="104"/>
  <c r="AF628" i="104"/>
  <c r="P629" i="104"/>
  <c r="Q629" i="104"/>
  <c r="R629" i="104"/>
  <c r="S629" i="104"/>
  <c r="T629" i="104"/>
  <c r="U629" i="104"/>
  <c r="V629" i="104"/>
  <c r="W629" i="104"/>
  <c r="X629" i="104"/>
  <c r="Y629" i="104"/>
  <c r="Z629" i="104"/>
  <c r="AA629" i="104"/>
  <c r="AB629" i="104"/>
  <c r="AC629" i="104"/>
  <c r="AD629" i="104"/>
  <c r="AE629" i="104"/>
  <c r="AF629" i="104"/>
  <c r="P630" i="104"/>
  <c r="Q630" i="104"/>
  <c r="R630" i="104"/>
  <c r="S630" i="104"/>
  <c r="T630" i="104"/>
  <c r="U630" i="104"/>
  <c r="V630" i="104"/>
  <c r="W630" i="104"/>
  <c r="X630" i="104"/>
  <c r="Y630" i="104"/>
  <c r="Z630" i="104"/>
  <c r="AA630" i="104"/>
  <c r="AB630" i="104"/>
  <c r="AC630" i="104"/>
  <c r="AD630" i="104"/>
  <c r="AE630" i="104"/>
  <c r="AF630" i="104"/>
  <c r="P631" i="104"/>
  <c r="Q631" i="104"/>
  <c r="R631" i="104"/>
  <c r="S631" i="104"/>
  <c r="T631" i="104"/>
  <c r="U631" i="104"/>
  <c r="V631" i="104"/>
  <c r="W631" i="104"/>
  <c r="X631" i="104"/>
  <c r="Y631" i="104"/>
  <c r="Z631" i="104"/>
  <c r="AA631" i="104"/>
  <c r="AB631" i="104"/>
  <c r="AC631" i="104"/>
  <c r="AD631" i="104"/>
  <c r="AE631" i="104"/>
  <c r="AF631" i="104"/>
  <c r="P632" i="104"/>
  <c r="Q632" i="104"/>
  <c r="R632" i="104"/>
  <c r="S632" i="104"/>
  <c r="T632" i="104"/>
  <c r="U632" i="104"/>
  <c r="V632" i="104"/>
  <c r="W632" i="104"/>
  <c r="X632" i="104"/>
  <c r="Y632" i="104"/>
  <c r="Z632" i="104"/>
  <c r="AA632" i="104"/>
  <c r="AB632" i="104"/>
  <c r="AC632" i="104"/>
  <c r="AD632" i="104"/>
  <c r="AE632" i="104"/>
  <c r="AF632" i="104"/>
  <c r="P633" i="104"/>
  <c r="Q633" i="104"/>
  <c r="R633" i="104"/>
  <c r="S633" i="104"/>
  <c r="T633" i="104"/>
  <c r="U633" i="104"/>
  <c r="V633" i="104"/>
  <c r="W633" i="104"/>
  <c r="X633" i="104"/>
  <c r="Y633" i="104"/>
  <c r="Z633" i="104"/>
  <c r="AA633" i="104"/>
  <c r="AB633" i="104"/>
  <c r="AC633" i="104"/>
  <c r="AD633" i="104"/>
  <c r="AE633" i="104"/>
  <c r="AF633" i="104"/>
  <c r="P634" i="104"/>
  <c r="Q634" i="104"/>
  <c r="R634" i="104"/>
  <c r="S634" i="104"/>
  <c r="T634" i="104"/>
  <c r="U634" i="104"/>
  <c r="V634" i="104"/>
  <c r="W634" i="104"/>
  <c r="X634" i="104"/>
  <c r="Y634" i="104"/>
  <c r="Z634" i="104"/>
  <c r="AA634" i="104"/>
  <c r="AB634" i="104"/>
  <c r="AC634" i="104"/>
  <c r="AD634" i="104"/>
  <c r="AE634" i="104"/>
  <c r="AF634" i="104"/>
  <c r="P635" i="104"/>
  <c r="Q635" i="104"/>
  <c r="R635" i="104"/>
  <c r="S635" i="104"/>
  <c r="T635" i="104"/>
  <c r="U635" i="104"/>
  <c r="V635" i="104"/>
  <c r="W635" i="104"/>
  <c r="X635" i="104"/>
  <c r="Y635" i="104"/>
  <c r="Z635" i="104"/>
  <c r="AA635" i="104"/>
  <c r="AB635" i="104"/>
  <c r="AC635" i="104"/>
  <c r="AD635" i="104"/>
  <c r="AE635" i="104"/>
  <c r="AF635" i="104"/>
  <c r="P636" i="104"/>
  <c r="Q636" i="104"/>
  <c r="R636" i="104"/>
  <c r="S636" i="104"/>
  <c r="T636" i="104"/>
  <c r="U636" i="104"/>
  <c r="V636" i="104"/>
  <c r="W636" i="104"/>
  <c r="X636" i="104"/>
  <c r="Y636" i="104"/>
  <c r="Z636" i="104"/>
  <c r="AA636" i="104"/>
  <c r="AB636" i="104"/>
  <c r="AC636" i="104"/>
  <c r="AD636" i="104"/>
  <c r="AE636" i="104"/>
  <c r="AF636" i="104"/>
  <c r="P637" i="104"/>
  <c r="Q637" i="104"/>
  <c r="R637" i="104"/>
  <c r="S637" i="104"/>
  <c r="T637" i="104"/>
  <c r="U637" i="104"/>
  <c r="V637" i="104"/>
  <c r="W637" i="104"/>
  <c r="X637" i="104"/>
  <c r="Y637" i="104"/>
  <c r="Z637" i="104"/>
  <c r="AA637" i="104"/>
  <c r="AB637" i="104"/>
  <c r="AC637" i="104"/>
  <c r="AD637" i="104"/>
  <c r="AE637" i="104"/>
  <c r="AF637" i="104"/>
  <c r="P638" i="104"/>
  <c r="Q638" i="104"/>
  <c r="R638" i="104"/>
  <c r="S638" i="104"/>
  <c r="T638" i="104"/>
  <c r="U638" i="104"/>
  <c r="V638" i="104"/>
  <c r="W638" i="104"/>
  <c r="X638" i="104"/>
  <c r="Y638" i="104"/>
  <c r="Z638" i="104"/>
  <c r="AA638" i="104"/>
  <c r="AB638" i="104"/>
  <c r="AC638" i="104"/>
  <c r="AD638" i="104"/>
  <c r="AE638" i="104"/>
  <c r="AF638" i="104"/>
  <c r="P639" i="104"/>
  <c r="Q639" i="104"/>
  <c r="R639" i="104"/>
  <c r="S639" i="104"/>
  <c r="T639" i="104"/>
  <c r="U639" i="104"/>
  <c r="V639" i="104"/>
  <c r="W639" i="104"/>
  <c r="X639" i="104"/>
  <c r="Y639" i="104"/>
  <c r="Z639" i="104"/>
  <c r="AA639" i="104"/>
  <c r="AB639" i="104"/>
  <c r="AC639" i="104"/>
  <c r="AD639" i="104"/>
  <c r="AE639" i="104"/>
  <c r="AF639" i="104"/>
  <c r="P640" i="104"/>
  <c r="Q640" i="104"/>
  <c r="R640" i="104"/>
  <c r="S640" i="104"/>
  <c r="T640" i="104"/>
  <c r="U640" i="104"/>
  <c r="V640" i="104"/>
  <c r="W640" i="104"/>
  <c r="X640" i="104"/>
  <c r="Y640" i="104"/>
  <c r="Z640" i="104"/>
  <c r="AA640" i="104"/>
  <c r="AB640" i="104"/>
  <c r="AC640" i="104"/>
  <c r="AD640" i="104"/>
  <c r="AE640" i="104"/>
  <c r="AF640" i="104"/>
  <c r="P641" i="104"/>
  <c r="Q641" i="104"/>
  <c r="R641" i="104"/>
  <c r="S641" i="104"/>
  <c r="T641" i="104"/>
  <c r="U641" i="104"/>
  <c r="V641" i="104"/>
  <c r="W641" i="104"/>
  <c r="X641" i="104"/>
  <c r="Y641" i="104"/>
  <c r="Z641" i="104"/>
  <c r="AA641" i="104"/>
  <c r="AB641" i="104"/>
  <c r="AC641" i="104"/>
  <c r="AD641" i="104"/>
  <c r="AE641" i="104"/>
  <c r="AF641" i="104"/>
  <c r="P642" i="104"/>
  <c r="Q642" i="104"/>
  <c r="R642" i="104"/>
  <c r="S642" i="104"/>
  <c r="T642" i="104"/>
  <c r="U642" i="104"/>
  <c r="V642" i="104"/>
  <c r="W642" i="104"/>
  <c r="X642" i="104"/>
  <c r="Y642" i="104"/>
  <c r="Z642" i="104"/>
  <c r="AA642" i="104"/>
  <c r="AB642" i="104"/>
  <c r="AC642" i="104"/>
  <c r="AD642" i="104"/>
  <c r="AE642" i="104"/>
  <c r="AF642" i="104"/>
  <c r="P643" i="104"/>
  <c r="Q643" i="104"/>
  <c r="R643" i="104"/>
  <c r="S643" i="104"/>
  <c r="T643" i="104"/>
  <c r="U643" i="104"/>
  <c r="V643" i="104"/>
  <c r="W643" i="104"/>
  <c r="X643" i="104"/>
  <c r="Y643" i="104"/>
  <c r="Z643" i="104"/>
  <c r="AA643" i="104"/>
  <c r="AB643" i="104"/>
  <c r="AC643" i="104"/>
  <c r="AD643" i="104"/>
  <c r="AE643" i="104"/>
  <c r="AF643" i="104"/>
  <c r="P644" i="104"/>
  <c r="Q644" i="104"/>
  <c r="R644" i="104"/>
  <c r="S644" i="104"/>
  <c r="T644" i="104"/>
  <c r="U644" i="104"/>
  <c r="V644" i="104"/>
  <c r="W644" i="104"/>
  <c r="X644" i="104"/>
  <c r="Y644" i="104"/>
  <c r="Z644" i="104"/>
  <c r="AA644" i="104"/>
  <c r="AB644" i="104"/>
  <c r="AC644" i="104"/>
  <c r="AD644" i="104"/>
  <c r="AE644" i="104"/>
  <c r="AF644" i="104"/>
  <c r="P645" i="104"/>
  <c r="Q645" i="104"/>
  <c r="R645" i="104"/>
  <c r="S645" i="104"/>
  <c r="T645" i="104"/>
  <c r="U645" i="104"/>
  <c r="V645" i="104"/>
  <c r="W645" i="104"/>
  <c r="X645" i="104"/>
  <c r="Y645" i="104"/>
  <c r="Z645" i="104"/>
  <c r="AA645" i="104"/>
  <c r="AB645" i="104"/>
  <c r="AC645" i="104"/>
  <c r="AD645" i="104"/>
  <c r="AE645" i="104"/>
  <c r="AF645" i="104"/>
  <c r="P646" i="104"/>
  <c r="Q646" i="104"/>
  <c r="R646" i="104"/>
  <c r="S646" i="104"/>
  <c r="T646" i="104"/>
  <c r="U646" i="104"/>
  <c r="V646" i="104"/>
  <c r="W646" i="104"/>
  <c r="X646" i="104"/>
  <c r="Y646" i="104"/>
  <c r="Z646" i="104"/>
  <c r="AA646" i="104"/>
  <c r="AB646" i="104"/>
  <c r="AC646" i="104"/>
  <c r="AD646" i="104"/>
  <c r="AE646" i="104"/>
  <c r="AF646" i="104"/>
  <c r="P647" i="104"/>
  <c r="Q647" i="104"/>
  <c r="R647" i="104"/>
  <c r="S647" i="104"/>
  <c r="T647" i="104"/>
  <c r="U647" i="104"/>
  <c r="V647" i="104"/>
  <c r="W647" i="104"/>
  <c r="X647" i="104"/>
  <c r="Y647" i="104"/>
  <c r="Z647" i="104"/>
  <c r="AA647" i="104"/>
  <c r="AB647" i="104"/>
  <c r="AC647" i="104"/>
  <c r="AD647" i="104"/>
  <c r="AE647" i="104"/>
  <c r="AF647" i="104"/>
  <c r="P648" i="104"/>
  <c r="Q648" i="104"/>
  <c r="R648" i="104"/>
  <c r="S648" i="104"/>
  <c r="T648" i="104"/>
  <c r="U648" i="104"/>
  <c r="V648" i="104"/>
  <c r="W648" i="104"/>
  <c r="X648" i="104"/>
  <c r="Y648" i="104"/>
  <c r="Z648" i="104"/>
  <c r="AA648" i="104"/>
  <c r="AB648" i="104"/>
  <c r="AC648" i="104"/>
  <c r="AD648" i="104"/>
  <c r="AE648" i="104"/>
  <c r="AF648" i="104"/>
  <c r="P649" i="104"/>
  <c r="Q649" i="104"/>
  <c r="R649" i="104"/>
  <c r="S649" i="104"/>
  <c r="T649" i="104"/>
  <c r="U649" i="104"/>
  <c r="V649" i="104"/>
  <c r="W649" i="104"/>
  <c r="X649" i="104"/>
  <c r="Y649" i="104"/>
  <c r="Z649" i="104"/>
  <c r="AA649" i="104"/>
  <c r="AB649" i="104"/>
  <c r="AC649" i="104"/>
  <c r="AD649" i="104"/>
  <c r="AE649" i="104"/>
  <c r="AF649" i="104"/>
  <c r="P650" i="104"/>
  <c r="Q650" i="104"/>
  <c r="R650" i="104"/>
  <c r="S650" i="104"/>
  <c r="T650" i="104"/>
  <c r="U650" i="104"/>
  <c r="V650" i="104"/>
  <c r="W650" i="104"/>
  <c r="X650" i="104"/>
  <c r="Y650" i="104"/>
  <c r="Z650" i="104"/>
  <c r="AA650" i="104"/>
  <c r="AB650" i="104"/>
  <c r="AC650" i="104"/>
  <c r="AD650" i="104"/>
  <c r="AE650" i="104"/>
  <c r="AF650" i="104"/>
  <c r="P651" i="104"/>
  <c r="Q651" i="104"/>
  <c r="R651" i="104"/>
  <c r="S651" i="104"/>
  <c r="T651" i="104"/>
  <c r="U651" i="104"/>
  <c r="V651" i="104"/>
  <c r="W651" i="104"/>
  <c r="X651" i="104"/>
  <c r="Y651" i="104"/>
  <c r="Z651" i="104"/>
  <c r="AA651" i="104"/>
  <c r="AB651" i="104"/>
  <c r="AC651" i="104"/>
  <c r="AD651" i="104"/>
  <c r="AE651" i="104"/>
  <c r="AF651" i="104"/>
  <c r="P652" i="104"/>
  <c r="Q652" i="104"/>
  <c r="R652" i="104"/>
  <c r="S652" i="104"/>
  <c r="T652" i="104"/>
  <c r="U652" i="104"/>
  <c r="V652" i="104"/>
  <c r="W652" i="104"/>
  <c r="X652" i="104"/>
  <c r="Y652" i="104"/>
  <c r="Z652" i="104"/>
  <c r="AA652" i="104"/>
  <c r="AB652" i="104"/>
  <c r="AC652" i="104"/>
  <c r="AD652" i="104"/>
  <c r="AE652" i="104"/>
  <c r="AF652" i="104"/>
  <c r="P653" i="104"/>
  <c r="Q653" i="104"/>
  <c r="R653" i="104"/>
  <c r="S653" i="104"/>
  <c r="T653" i="104"/>
  <c r="U653" i="104"/>
  <c r="V653" i="104"/>
  <c r="W653" i="104"/>
  <c r="X653" i="104"/>
  <c r="Y653" i="104"/>
  <c r="Z653" i="104"/>
  <c r="AA653" i="104"/>
  <c r="AB653" i="104"/>
  <c r="AC653" i="104"/>
  <c r="AD653" i="104"/>
  <c r="AE653" i="104"/>
  <c r="AF653" i="104"/>
  <c r="P654" i="104"/>
  <c r="Q654" i="104"/>
  <c r="R654" i="104"/>
  <c r="S654" i="104"/>
  <c r="T654" i="104"/>
  <c r="U654" i="104"/>
  <c r="V654" i="104"/>
  <c r="W654" i="104"/>
  <c r="X654" i="104"/>
  <c r="Y654" i="104"/>
  <c r="Z654" i="104"/>
  <c r="AA654" i="104"/>
  <c r="AB654" i="104"/>
  <c r="AC654" i="104"/>
  <c r="AD654" i="104"/>
  <c r="AE654" i="104"/>
  <c r="AF654" i="104"/>
  <c r="P655" i="104"/>
  <c r="Q655" i="104"/>
  <c r="R655" i="104"/>
  <c r="S655" i="104"/>
  <c r="T655" i="104"/>
  <c r="U655" i="104"/>
  <c r="V655" i="104"/>
  <c r="W655" i="104"/>
  <c r="X655" i="104"/>
  <c r="Y655" i="104"/>
  <c r="Z655" i="104"/>
  <c r="AA655" i="104"/>
  <c r="AB655" i="104"/>
  <c r="AC655" i="104"/>
  <c r="AD655" i="104"/>
  <c r="AE655" i="104"/>
  <c r="AF655" i="104"/>
  <c r="P656" i="104"/>
  <c r="Q656" i="104"/>
  <c r="R656" i="104"/>
  <c r="S656" i="104"/>
  <c r="T656" i="104"/>
  <c r="U656" i="104"/>
  <c r="V656" i="104"/>
  <c r="W656" i="104"/>
  <c r="X656" i="104"/>
  <c r="Y656" i="104"/>
  <c r="Z656" i="104"/>
  <c r="AA656" i="104"/>
  <c r="AB656" i="104"/>
  <c r="AC656" i="104"/>
  <c r="AD656" i="104"/>
  <c r="AE656" i="104"/>
  <c r="AF656" i="104"/>
  <c r="P657" i="104"/>
  <c r="Q657" i="104"/>
  <c r="R657" i="104"/>
  <c r="S657" i="104"/>
  <c r="T657" i="104"/>
  <c r="U657" i="104"/>
  <c r="V657" i="104"/>
  <c r="W657" i="104"/>
  <c r="X657" i="104"/>
  <c r="Y657" i="104"/>
  <c r="Z657" i="104"/>
  <c r="AA657" i="104"/>
  <c r="AB657" i="104"/>
  <c r="AC657" i="104"/>
  <c r="AD657" i="104"/>
  <c r="AE657" i="104"/>
  <c r="AF657" i="104"/>
  <c r="P658" i="104"/>
  <c r="Q658" i="104"/>
  <c r="R658" i="104"/>
  <c r="S658" i="104"/>
  <c r="T658" i="104"/>
  <c r="U658" i="104"/>
  <c r="V658" i="104"/>
  <c r="W658" i="104"/>
  <c r="X658" i="104"/>
  <c r="Y658" i="104"/>
  <c r="Z658" i="104"/>
  <c r="AA658" i="104"/>
  <c r="AB658" i="104"/>
  <c r="AC658" i="104"/>
  <c r="AD658" i="104"/>
  <c r="AE658" i="104"/>
  <c r="AF658" i="104"/>
  <c r="P659" i="104"/>
  <c r="Q659" i="104"/>
  <c r="R659" i="104"/>
  <c r="S659" i="104"/>
  <c r="T659" i="104"/>
  <c r="U659" i="104"/>
  <c r="V659" i="104"/>
  <c r="W659" i="104"/>
  <c r="X659" i="104"/>
  <c r="Y659" i="104"/>
  <c r="Z659" i="104"/>
  <c r="AA659" i="104"/>
  <c r="AB659" i="104"/>
  <c r="AC659" i="104"/>
  <c r="AD659" i="104"/>
  <c r="AE659" i="104"/>
  <c r="AF659" i="104"/>
  <c r="P660" i="104"/>
  <c r="Q660" i="104"/>
  <c r="R660" i="104"/>
  <c r="S660" i="104"/>
  <c r="T660" i="104"/>
  <c r="U660" i="104"/>
  <c r="V660" i="104"/>
  <c r="W660" i="104"/>
  <c r="X660" i="104"/>
  <c r="Y660" i="104"/>
  <c r="Z660" i="104"/>
  <c r="AA660" i="104"/>
  <c r="AB660" i="104"/>
  <c r="AC660" i="104"/>
  <c r="AD660" i="104"/>
  <c r="AE660" i="104"/>
  <c r="AF660" i="104"/>
  <c r="P661" i="104"/>
  <c r="Q661" i="104"/>
  <c r="R661" i="104"/>
  <c r="S661" i="104"/>
  <c r="T661" i="104"/>
  <c r="U661" i="104"/>
  <c r="V661" i="104"/>
  <c r="W661" i="104"/>
  <c r="X661" i="104"/>
  <c r="Y661" i="104"/>
  <c r="Z661" i="104"/>
  <c r="AA661" i="104"/>
  <c r="AB661" i="104"/>
  <c r="AC661" i="104"/>
  <c r="AD661" i="104"/>
  <c r="AE661" i="104"/>
  <c r="AF661" i="104"/>
  <c r="P662" i="104"/>
  <c r="Q662" i="104"/>
  <c r="R662" i="104"/>
  <c r="S662" i="104"/>
  <c r="T662" i="104"/>
  <c r="U662" i="104"/>
  <c r="V662" i="104"/>
  <c r="W662" i="104"/>
  <c r="X662" i="104"/>
  <c r="Y662" i="104"/>
  <c r="Z662" i="104"/>
  <c r="AA662" i="104"/>
  <c r="AB662" i="104"/>
  <c r="AC662" i="104"/>
  <c r="AD662" i="104"/>
  <c r="AE662" i="104"/>
  <c r="AF662" i="104"/>
  <c r="P663" i="104"/>
  <c r="Q663" i="104"/>
  <c r="R663" i="104"/>
  <c r="S663" i="104"/>
  <c r="T663" i="104"/>
  <c r="U663" i="104"/>
  <c r="V663" i="104"/>
  <c r="W663" i="104"/>
  <c r="X663" i="104"/>
  <c r="Y663" i="104"/>
  <c r="Z663" i="104"/>
  <c r="AA663" i="104"/>
  <c r="AB663" i="104"/>
  <c r="AC663" i="104"/>
  <c r="AD663" i="104"/>
  <c r="AE663" i="104"/>
  <c r="AF663" i="104"/>
  <c r="P664" i="104"/>
  <c r="Q664" i="104"/>
  <c r="R664" i="104"/>
  <c r="S664" i="104"/>
  <c r="T664" i="104"/>
  <c r="U664" i="104"/>
  <c r="V664" i="104"/>
  <c r="W664" i="104"/>
  <c r="X664" i="104"/>
  <c r="Y664" i="104"/>
  <c r="Z664" i="104"/>
  <c r="AA664" i="104"/>
  <c r="AB664" i="104"/>
  <c r="AC664" i="104"/>
  <c r="AD664" i="104"/>
  <c r="AE664" i="104"/>
  <c r="AF664" i="104"/>
  <c r="P665" i="104"/>
  <c r="Q665" i="104"/>
  <c r="R665" i="104"/>
  <c r="S665" i="104"/>
  <c r="T665" i="104"/>
  <c r="U665" i="104"/>
  <c r="V665" i="104"/>
  <c r="W665" i="104"/>
  <c r="X665" i="104"/>
  <c r="Y665" i="104"/>
  <c r="Z665" i="104"/>
  <c r="AA665" i="104"/>
  <c r="AB665" i="104"/>
  <c r="AC665" i="104"/>
  <c r="AD665" i="104"/>
  <c r="AE665" i="104"/>
  <c r="AF665" i="104"/>
  <c r="P666" i="104"/>
  <c r="Q666" i="104"/>
  <c r="R666" i="104"/>
  <c r="S666" i="104"/>
  <c r="T666" i="104"/>
  <c r="U666" i="104"/>
  <c r="V666" i="104"/>
  <c r="W666" i="104"/>
  <c r="X666" i="104"/>
  <c r="Y666" i="104"/>
  <c r="Z666" i="104"/>
  <c r="AA666" i="104"/>
  <c r="AB666" i="104"/>
  <c r="AC666" i="104"/>
  <c r="AD666" i="104"/>
  <c r="AE666" i="104"/>
  <c r="AF666" i="104"/>
  <c r="P667" i="104"/>
  <c r="Q667" i="104"/>
  <c r="R667" i="104"/>
  <c r="S667" i="104"/>
  <c r="T667" i="104"/>
  <c r="U667" i="104"/>
  <c r="V667" i="104"/>
  <c r="W667" i="104"/>
  <c r="X667" i="104"/>
  <c r="Y667" i="104"/>
  <c r="Z667" i="104"/>
  <c r="AA667" i="104"/>
  <c r="AB667" i="104"/>
  <c r="AC667" i="104"/>
  <c r="AD667" i="104"/>
  <c r="AE667" i="104"/>
  <c r="AF667" i="104"/>
  <c r="P668" i="104"/>
  <c r="Q668" i="104"/>
  <c r="R668" i="104"/>
  <c r="S668" i="104"/>
  <c r="T668" i="104"/>
  <c r="U668" i="104"/>
  <c r="V668" i="104"/>
  <c r="W668" i="104"/>
  <c r="X668" i="104"/>
  <c r="Y668" i="104"/>
  <c r="Z668" i="104"/>
  <c r="AA668" i="104"/>
  <c r="AB668" i="104"/>
  <c r="AC668" i="104"/>
  <c r="AD668" i="104"/>
  <c r="AE668" i="104"/>
  <c r="AF668" i="104"/>
  <c r="P669" i="104"/>
  <c r="Q669" i="104"/>
  <c r="R669" i="104"/>
  <c r="S669" i="104"/>
  <c r="T669" i="104"/>
  <c r="U669" i="104"/>
  <c r="V669" i="104"/>
  <c r="W669" i="104"/>
  <c r="X669" i="104"/>
  <c r="Y669" i="104"/>
  <c r="Z669" i="104"/>
  <c r="AA669" i="104"/>
  <c r="AB669" i="104"/>
  <c r="AC669" i="104"/>
  <c r="AD669" i="104"/>
  <c r="AE669" i="104"/>
  <c r="AF669" i="104"/>
  <c r="P670" i="104"/>
  <c r="Q670" i="104"/>
  <c r="R670" i="104"/>
  <c r="S670" i="104"/>
  <c r="T670" i="104"/>
  <c r="U670" i="104"/>
  <c r="V670" i="104"/>
  <c r="W670" i="104"/>
  <c r="X670" i="104"/>
  <c r="Y670" i="104"/>
  <c r="Z670" i="104"/>
  <c r="AA670" i="104"/>
  <c r="AB670" i="104"/>
  <c r="AC670" i="104"/>
  <c r="AD670" i="104"/>
  <c r="AE670" i="104"/>
  <c r="AF670" i="104"/>
  <c r="P671" i="104"/>
  <c r="Q671" i="104"/>
  <c r="R671" i="104"/>
  <c r="S671" i="104"/>
  <c r="T671" i="104"/>
  <c r="U671" i="104"/>
  <c r="V671" i="104"/>
  <c r="W671" i="104"/>
  <c r="X671" i="104"/>
  <c r="Y671" i="104"/>
  <c r="Z671" i="104"/>
  <c r="AA671" i="104"/>
  <c r="AB671" i="104"/>
  <c r="AC671" i="104"/>
  <c r="AD671" i="104"/>
  <c r="AE671" i="104"/>
  <c r="AF671" i="104"/>
  <c r="P672" i="104"/>
  <c r="Q672" i="104"/>
  <c r="R672" i="104"/>
  <c r="S672" i="104"/>
  <c r="T672" i="104"/>
  <c r="U672" i="104"/>
  <c r="V672" i="104"/>
  <c r="W672" i="104"/>
  <c r="X672" i="104"/>
  <c r="Y672" i="104"/>
  <c r="Z672" i="104"/>
  <c r="AA672" i="104"/>
  <c r="AB672" i="104"/>
  <c r="AC672" i="104"/>
  <c r="AD672" i="104"/>
  <c r="AE672" i="104"/>
  <c r="AF672" i="104"/>
  <c r="P673" i="104"/>
  <c r="Q673" i="104"/>
  <c r="R673" i="104"/>
  <c r="S673" i="104"/>
  <c r="T673" i="104"/>
  <c r="U673" i="104"/>
  <c r="V673" i="104"/>
  <c r="W673" i="104"/>
  <c r="X673" i="104"/>
  <c r="Y673" i="104"/>
  <c r="Z673" i="104"/>
  <c r="AA673" i="104"/>
  <c r="AB673" i="104"/>
  <c r="AC673" i="104"/>
  <c r="AD673" i="104"/>
  <c r="AE673" i="104"/>
  <c r="AF673" i="104"/>
  <c r="P674" i="104"/>
  <c r="Q674" i="104"/>
  <c r="R674" i="104"/>
  <c r="S674" i="104"/>
  <c r="T674" i="104"/>
  <c r="U674" i="104"/>
  <c r="V674" i="104"/>
  <c r="W674" i="104"/>
  <c r="X674" i="104"/>
  <c r="Y674" i="104"/>
  <c r="Z674" i="104"/>
  <c r="AA674" i="104"/>
  <c r="AB674" i="104"/>
  <c r="AC674" i="104"/>
  <c r="AD674" i="104"/>
  <c r="AE674" i="104"/>
  <c r="AF674" i="104"/>
  <c r="P675" i="104"/>
  <c r="Q675" i="104"/>
  <c r="R675" i="104"/>
  <c r="S675" i="104"/>
  <c r="T675" i="104"/>
  <c r="U675" i="104"/>
  <c r="V675" i="104"/>
  <c r="W675" i="104"/>
  <c r="X675" i="104"/>
  <c r="Y675" i="104"/>
  <c r="Z675" i="104"/>
  <c r="AA675" i="104"/>
  <c r="AB675" i="104"/>
  <c r="AC675" i="104"/>
  <c r="AD675" i="104"/>
  <c r="AE675" i="104"/>
  <c r="AF675" i="104"/>
  <c r="P676" i="104"/>
  <c r="Q676" i="104"/>
  <c r="R676" i="104"/>
  <c r="S676" i="104"/>
  <c r="T676" i="104"/>
  <c r="U676" i="104"/>
  <c r="V676" i="104"/>
  <c r="W676" i="104"/>
  <c r="X676" i="104"/>
  <c r="Y676" i="104"/>
  <c r="Z676" i="104"/>
  <c r="AA676" i="104"/>
  <c r="AB676" i="104"/>
  <c r="AC676" i="104"/>
  <c r="AD676" i="104"/>
  <c r="AE676" i="104"/>
  <c r="AF676" i="104"/>
  <c r="P677" i="104"/>
  <c r="Q677" i="104"/>
  <c r="R677" i="104"/>
  <c r="S677" i="104"/>
  <c r="T677" i="104"/>
  <c r="U677" i="104"/>
  <c r="V677" i="104"/>
  <c r="W677" i="104"/>
  <c r="X677" i="104"/>
  <c r="Y677" i="104"/>
  <c r="Z677" i="104"/>
  <c r="AA677" i="104"/>
  <c r="AB677" i="104"/>
  <c r="AC677" i="104"/>
  <c r="AD677" i="104"/>
  <c r="AE677" i="104"/>
  <c r="AF677" i="104"/>
  <c r="P678" i="104"/>
  <c r="Q678" i="104"/>
  <c r="R678" i="104"/>
  <c r="S678" i="104"/>
  <c r="T678" i="104"/>
  <c r="U678" i="104"/>
  <c r="V678" i="104"/>
  <c r="W678" i="104"/>
  <c r="X678" i="104"/>
  <c r="Y678" i="104"/>
  <c r="Z678" i="104"/>
  <c r="AA678" i="104"/>
  <c r="AB678" i="104"/>
  <c r="AC678" i="104"/>
  <c r="AD678" i="104"/>
  <c r="AE678" i="104"/>
  <c r="AF678" i="104"/>
  <c r="P679" i="104"/>
  <c r="Q679" i="104"/>
  <c r="R679" i="104"/>
  <c r="S679" i="104"/>
  <c r="T679" i="104"/>
  <c r="U679" i="104"/>
  <c r="V679" i="104"/>
  <c r="W679" i="104"/>
  <c r="X679" i="104"/>
  <c r="Y679" i="104"/>
  <c r="Z679" i="104"/>
  <c r="AA679" i="104"/>
  <c r="AB679" i="104"/>
  <c r="AC679" i="104"/>
  <c r="AD679" i="104"/>
  <c r="AE679" i="104"/>
  <c r="AF679" i="104"/>
  <c r="P680" i="104"/>
  <c r="Q680" i="104"/>
  <c r="R680" i="104"/>
  <c r="S680" i="104"/>
  <c r="T680" i="104"/>
  <c r="U680" i="104"/>
  <c r="V680" i="104"/>
  <c r="W680" i="104"/>
  <c r="X680" i="104"/>
  <c r="Y680" i="104"/>
  <c r="Z680" i="104"/>
  <c r="AA680" i="104"/>
  <c r="AB680" i="104"/>
  <c r="AC680" i="104"/>
  <c r="AD680" i="104"/>
  <c r="AE680" i="104"/>
  <c r="AF680" i="104"/>
  <c r="P681" i="104"/>
  <c r="Q681" i="104"/>
  <c r="R681" i="104"/>
  <c r="S681" i="104"/>
  <c r="T681" i="104"/>
  <c r="U681" i="104"/>
  <c r="V681" i="104"/>
  <c r="W681" i="104"/>
  <c r="X681" i="104"/>
  <c r="Y681" i="104"/>
  <c r="Z681" i="104"/>
  <c r="AA681" i="104"/>
  <c r="AB681" i="104"/>
  <c r="AC681" i="104"/>
  <c r="AD681" i="104"/>
  <c r="AE681" i="104"/>
  <c r="AF681" i="104"/>
  <c r="P682" i="104"/>
  <c r="Q682" i="104"/>
  <c r="R682" i="104"/>
  <c r="S682" i="104"/>
  <c r="T682" i="104"/>
  <c r="U682" i="104"/>
  <c r="V682" i="104"/>
  <c r="W682" i="104"/>
  <c r="X682" i="104"/>
  <c r="Y682" i="104"/>
  <c r="Z682" i="104"/>
  <c r="AA682" i="104"/>
  <c r="AB682" i="104"/>
  <c r="AC682" i="104"/>
  <c r="AD682" i="104"/>
  <c r="AE682" i="104"/>
  <c r="AF682" i="104"/>
  <c r="P683" i="104"/>
  <c r="Q683" i="104"/>
  <c r="R683" i="104"/>
  <c r="S683" i="104"/>
  <c r="T683" i="104"/>
  <c r="U683" i="104"/>
  <c r="V683" i="104"/>
  <c r="W683" i="104"/>
  <c r="X683" i="104"/>
  <c r="Y683" i="104"/>
  <c r="Z683" i="104"/>
  <c r="AA683" i="104"/>
  <c r="AB683" i="104"/>
  <c r="AC683" i="104"/>
  <c r="AD683" i="104"/>
  <c r="AE683" i="104"/>
  <c r="AF683" i="104"/>
  <c r="P684" i="104"/>
  <c r="Q684" i="104"/>
  <c r="R684" i="104"/>
  <c r="S684" i="104"/>
  <c r="T684" i="104"/>
  <c r="U684" i="104"/>
  <c r="V684" i="104"/>
  <c r="W684" i="104"/>
  <c r="X684" i="104"/>
  <c r="Y684" i="104"/>
  <c r="Z684" i="104"/>
  <c r="AA684" i="104"/>
  <c r="AB684" i="104"/>
  <c r="AC684" i="104"/>
  <c r="AD684" i="104"/>
  <c r="AE684" i="104"/>
  <c r="AF684" i="104"/>
  <c r="P685" i="104"/>
  <c r="Q685" i="104"/>
  <c r="R685" i="104"/>
  <c r="S685" i="104"/>
  <c r="T685" i="104"/>
  <c r="U685" i="104"/>
  <c r="V685" i="104"/>
  <c r="W685" i="104"/>
  <c r="X685" i="104"/>
  <c r="Y685" i="104"/>
  <c r="Z685" i="104"/>
  <c r="AA685" i="104"/>
  <c r="AB685" i="104"/>
  <c r="AC685" i="104"/>
  <c r="AD685" i="104"/>
  <c r="AE685" i="104"/>
  <c r="AF685" i="104"/>
  <c r="P686" i="104"/>
  <c r="Q686" i="104"/>
  <c r="R686" i="104"/>
  <c r="S686" i="104"/>
  <c r="T686" i="104"/>
  <c r="U686" i="104"/>
  <c r="V686" i="104"/>
  <c r="W686" i="104"/>
  <c r="X686" i="104"/>
  <c r="Y686" i="104"/>
  <c r="Z686" i="104"/>
  <c r="AA686" i="104"/>
  <c r="AB686" i="104"/>
  <c r="AC686" i="104"/>
  <c r="AD686" i="104"/>
  <c r="AE686" i="104"/>
  <c r="AF686" i="104"/>
  <c r="P687" i="104"/>
  <c r="Q687" i="104"/>
  <c r="R687" i="104"/>
  <c r="S687" i="104"/>
  <c r="T687" i="104"/>
  <c r="U687" i="104"/>
  <c r="V687" i="104"/>
  <c r="W687" i="104"/>
  <c r="X687" i="104"/>
  <c r="Y687" i="104"/>
  <c r="Z687" i="104"/>
  <c r="AA687" i="104"/>
  <c r="AB687" i="104"/>
  <c r="AC687" i="104"/>
  <c r="AD687" i="104"/>
  <c r="AE687" i="104"/>
  <c r="AF687" i="104"/>
  <c r="P688" i="104"/>
  <c r="Q688" i="104"/>
  <c r="R688" i="104"/>
  <c r="S688" i="104"/>
  <c r="T688" i="104"/>
  <c r="U688" i="104"/>
  <c r="V688" i="104"/>
  <c r="W688" i="104"/>
  <c r="X688" i="104"/>
  <c r="Y688" i="104"/>
  <c r="Z688" i="104"/>
  <c r="AA688" i="104"/>
  <c r="AB688" i="104"/>
  <c r="AC688" i="104"/>
  <c r="AD688" i="104"/>
  <c r="AE688" i="104"/>
  <c r="AF688" i="104"/>
  <c r="P689" i="104"/>
  <c r="Q689" i="104"/>
  <c r="R689" i="104"/>
  <c r="S689" i="104"/>
  <c r="T689" i="104"/>
  <c r="U689" i="104"/>
  <c r="V689" i="104"/>
  <c r="W689" i="104"/>
  <c r="X689" i="104"/>
  <c r="Y689" i="104"/>
  <c r="Z689" i="104"/>
  <c r="AA689" i="104"/>
  <c r="AB689" i="104"/>
  <c r="AC689" i="104"/>
  <c r="AD689" i="104"/>
  <c r="AE689" i="104"/>
  <c r="AF689" i="104"/>
  <c r="P690" i="104"/>
  <c r="Q690" i="104"/>
  <c r="R690" i="104"/>
  <c r="S690" i="104"/>
  <c r="T690" i="104"/>
  <c r="U690" i="104"/>
  <c r="V690" i="104"/>
  <c r="W690" i="104"/>
  <c r="X690" i="104"/>
  <c r="Y690" i="104"/>
  <c r="Z690" i="104"/>
  <c r="AA690" i="104"/>
  <c r="AB690" i="104"/>
  <c r="AC690" i="104"/>
  <c r="AD690" i="104"/>
  <c r="AE690" i="104"/>
  <c r="AF690" i="104"/>
  <c r="P691" i="104"/>
  <c r="Q691" i="104"/>
  <c r="R691" i="104"/>
  <c r="S691" i="104"/>
  <c r="T691" i="104"/>
  <c r="U691" i="104"/>
  <c r="V691" i="104"/>
  <c r="W691" i="104"/>
  <c r="X691" i="104"/>
  <c r="Y691" i="104"/>
  <c r="Z691" i="104"/>
  <c r="AA691" i="104"/>
  <c r="AB691" i="104"/>
  <c r="AC691" i="104"/>
  <c r="AD691" i="104"/>
  <c r="AE691" i="104"/>
  <c r="AF691" i="104"/>
  <c r="P692" i="104"/>
  <c r="Q692" i="104"/>
  <c r="R692" i="104"/>
  <c r="S692" i="104"/>
  <c r="T692" i="104"/>
  <c r="U692" i="104"/>
  <c r="V692" i="104"/>
  <c r="W692" i="104"/>
  <c r="X692" i="104"/>
  <c r="Y692" i="104"/>
  <c r="Z692" i="104"/>
  <c r="AA692" i="104"/>
  <c r="AB692" i="104"/>
  <c r="AC692" i="104"/>
  <c r="AD692" i="104"/>
  <c r="AE692" i="104"/>
  <c r="AF692" i="104"/>
  <c r="P693" i="104"/>
  <c r="Q693" i="104"/>
  <c r="R693" i="104"/>
  <c r="S693" i="104"/>
  <c r="T693" i="104"/>
  <c r="U693" i="104"/>
  <c r="V693" i="104"/>
  <c r="W693" i="104"/>
  <c r="X693" i="104"/>
  <c r="Y693" i="104"/>
  <c r="Z693" i="104"/>
  <c r="AA693" i="104"/>
  <c r="AB693" i="104"/>
  <c r="AC693" i="104"/>
  <c r="AD693" i="104"/>
  <c r="AE693" i="104"/>
  <c r="AF693" i="104"/>
  <c r="P694" i="104"/>
  <c r="Q694" i="104"/>
  <c r="R694" i="104"/>
  <c r="S694" i="104"/>
  <c r="T694" i="104"/>
  <c r="U694" i="104"/>
  <c r="V694" i="104"/>
  <c r="W694" i="104"/>
  <c r="X694" i="104"/>
  <c r="Y694" i="104"/>
  <c r="Z694" i="104"/>
  <c r="AA694" i="104"/>
  <c r="AB694" i="104"/>
  <c r="AC694" i="104"/>
  <c r="AD694" i="104"/>
  <c r="AE694" i="104"/>
  <c r="AF694" i="104"/>
  <c r="P695" i="104"/>
  <c r="Q695" i="104"/>
  <c r="R695" i="104"/>
  <c r="S695" i="104"/>
  <c r="T695" i="104"/>
  <c r="U695" i="104"/>
  <c r="V695" i="104"/>
  <c r="W695" i="104"/>
  <c r="X695" i="104"/>
  <c r="Y695" i="104"/>
  <c r="Z695" i="104"/>
  <c r="AA695" i="104"/>
  <c r="AB695" i="104"/>
  <c r="AC695" i="104"/>
  <c r="AD695" i="104"/>
  <c r="AE695" i="104"/>
  <c r="AF695" i="104"/>
  <c r="P696" i="104"/>
  <c r="Q696" i="104"/>
  <c r="R696" i="104"/>
  <c r="S696" i="104"/>
  <c r="T696" i="104"/>
  <c r="U696" i="104"/>
  <c r="V696" i="104"/>
  <c r="W696" i="104"/>
  <c r="X696" i="104"/>
  <c r="Y696" i="104"/>
  <c r="Z696" i="104"/>
  <c r="AA696" i="104"/>
  <c r="AB696" i="104"/>
  <c r="AC696" i="104"/>
  <c r="AD696" i="104"/>
  <c r="AE696" i="104"/>
  <c r="AF696" i="104"/>
  <c r="P697" i="104"/>
  <c r="Q697" i="104"/>
  <c r="R697" i="104"/>
  <c r="S697" i="104"/>
  <c r="T697" i="104"/>
  <c r="U697" i="104"/>
  <c r="V697" i="104"/>
  <c r="W697" i="104"/>
  <c r="X697" i="104"/>
  <c r="Y697" i="104"/>
  <c r="Z697" i="104"/>
  <c r="AA697" i="104"/>
  <c r="AB697" i="104"/>
  <c r="AC697" i="104"/>
  <c r="AD697" i="104"/>
  <c r="AE697" i="104"/>
  <c r="AF697" i="104"/>
  <c r="P698" i="104"/>
  <c r="Q698" i="104"/>
  <c r="R698" i="104"/>
  <c r="S698" i="104"/>
  <c r="T698" i="104"/>
  <c r="U698" i="104"/>
  <c r="V698" i="104"/>
  <c r="W698" i="104"/>
  <c r="X698" i="104"/>
  <c r="Y698" i="104"/>
  <c r="Z698" i="104"/>
  <c r="AA698" i="104"/>
  <c r="AB698" i="104"/>
  <c r="AC698" i="104"/>
  <c r="AD698" i="104"/>
  <c r="AE698" i="104"/>
  <c r="AF698" i="104"/>
  <c r="P699" i="104"/>
  <c r="Q699" i="104"/>
  <c r="R699" i="104"/>
  <c r="S699" i="104"/>
  <c r="T699" i="104"/>
  <c r="U699" i="104"/>
  <c r="V699" i="104"/>
  <c r="W699" i="104"/>
  <c r="X699" i="104"/>
  <c r="Y699" i="104"/>
  <c r="Z699" i="104"/>
  <c r="AA699" i="104"/>
  <c r="AB699" i="104"/>
  <c r="AC699" i="104"/>
  <c r="AD699" i="104"/>
  <c r="AE699" i="104"/>
  <c r="AF699" i="104"/>
  <c r="P700" i="104"/>
  <c r="Q700" i="104"/>
  <c r="R700" i="104"/>
  <c r="S700" i="104"/>
  <c r="T700" i="104"/>
  <c r="U700" i="104"/>
  <c r="V700" i="104"/>
  <c r="W700" i="104"/>
  <c r="X700" i="104"/>
  <c r="Y700" i="104"/>
  <c r="Z700" i="104"/>
  <c r="AA700" i="104"/>
  <c r="AB700" i="104"/>
  <c r="AC700" i="104"/>
  <c r="AD700" i="104"/>
  <c r="AE700" i="104"/>
  <c r="AF700" i="104"/>
  <c r="P701" i="104"/>
  <c r="Q701" i="104"/>
  <c r="R701" i="104"/>
  <c r="S701" i="104"/>
  <c r="T701" i="104"/>
  <c r="U701" i="104"/>
  <c r="V701" i="104"/>
  <c r="W701" i="104"/>
  <c r="X701" i="104"/>
  <c r="Y701" i="104"/>
  <c r="Z701" i="104"/>
  <c r="AA701" i="104"/>
  <c r="AB701" i="104"/>
  <c r="AC701" i="104"/>
  <c r="AD701" i="104"/>
  <c r="AE701" i="104"/>
  <c r="AF701" i="104"/>
  <c r="P702" i="104"/>
  <c r="Q702" i="104"/>
  <c r="R702" i="104"/>
  <c r="S702" i="104"/>
  <c r="T702" i="104"/>
  <c r="U702" i="104"/>
  <c r="V702" i="104"/>
  <c r="W702" i="104"/>
  <c r="X702" i="104"/>
  <c r="Y702" i="104"/>
  <c r="Z702" i="104"/>
  <c r="AA702" i="104"/>
  <c r="AB702" i="104"/>
  <c r="AC702" i="104"/>
  <c r="AD702" i="104"/>
  <c r="AE702" i="104"/>
  <c r="AF702" i="104"/>
  <c r="P703" i="104"/>
  <c r="Q703" i="104"/>
  <c r="R703" i="104"/>
  <c r="S703" i="104"/>
  <c r="T703" i="104"/>
  <c r="U703" i="104"/>
  <c r="V703" i="104"/>
  <c r="W703" i="104"/>
  <c r="X703" i="104"/>
  <c r="Y703" i="104"/>
  <c r="Z703" i="104"/>
  <c r="AA703" i="104"/>
  <c r="AB703" i="104"/>
  <c r="AC703" i="104"/>
  <c r="AD703" i="104"/>
  <c r="AE703" i="104"/>
  <c r="AF703" i="104"/>
  <c r="P704" i="104"/>
  <c r="Q704" i="104"/>
  <c r="R704" i="104"/>
  <c r="S704" i="104"/>
  <c r="T704" i="104"/>
  <c r="U704" i="104"/>
  <c r="V704" i="104"/>
  <c r="W704" i="104"/>
  <c r="X704" i="104"/>
  <c r="Y704" i="104"/>
  <c r="Z704" i="104"/>
  <c r="AA704" i="104"/>
  <c r="AB704" i="104"/>
  <c r="AC704" i="104"/>
  <c r="AD704" i="104"/>
  <c r="AE704" i="104"/>
  <c r="AF704" i="104"/>
  <c r="P705" i="104"/>
  <c r="Q705" i="104"/>
  <c r="R705" i="104"/>
  <c r="S705" i="104"/>
  <c r="T705" i="104"/>
  <c r="U705" i="104"/>
  <c r="V705" i="104"/>
  <c r="W705" i="104"/>
  <c r="X705" i="104"/>
  <c r="Y705" i="104"/>
  <c r="Z705" i="104"/>
  <c r="AA705" i="104"/>
  <c r="AB705" i="104"/>
  <c r="AC705" i="104"/>
  <c r="AD705" i="104"/>
  <c r="AE705" i="104"/>
  <c r="AF705" i="104"/>
  <c r="P706" i="104"/>
  <c r="Q706" i="104"/>
  <c r="R706" i="104"/>
  <c r="S706" i="104"/>
  <c r="T706" i="104"/>
  <c r="U706" i="104"/>
  <c r="V706" i="104"/>
  <c r="W706" i="104"/>
  <c r="X706" i="104"/>
  <c r="Y706" i="104"/>
  <c r="Z706" i="104"/>
  <c r="AA706" i="104"/>
  <c r="AB706" i="104"/>
  <c r="AC706" i="104"/>
  <c r="AD706" i="104"/>
  <c r="AE706" i="104"/>
  <c r="AF706" i="104"/>
  <c r="P707" i="104"/>
  <c r="Q707" i="104"/>
  <c r="R707" i="104"/>
  <c r="S707" i="104"/>
  <c r="T707" i="104"/>
  <c r="U707" i="104"/>
  <c r="V707" i="104"/>
  <c r="W707" i="104"/>
  <c r="X707" i="104"/>
  <c r="Y707" i="104"/>
  <c r="Z707" i="104"/>
  <c r="AA707" i="104"/>
  <c r="AB707" i="104"/>
  <c r="AC707" i="104"/>
  <c r="AD707" i="104"/>
  <c r="AE707" i="104"/>
  <c r="AF707" i="104"/>
  <c r="P708" i="104"/>
  <c r="Q708" i="104"/>
  <c r="R708" i="104"/>
  <c r="S708" i="104"/>
  <c r="T708" i="104"/>
  <c r="U708" i="104"/>
  <c r="V708" i="104"/>
  <c r="W708" i="104"/>
  <c r="X708" i="104"/>
  <c r="Y708" i="104"/>
  <c r="Z708" i="104"/>
  <c r="AA708" i="104"/>
  <c r="AB708" i="104"/>
  <c r="AC708" i="104"/>
  <c r="AD708" i="104"/>
  <c r="AE708" i="104"/>
  <c r="AF708" i="104"/>
  <c r="P709" i="104"/>
  <c r="Q709" i="104"/>
  <c r="R709" i="104"/>
  <c r="S709" i="104"/>
  <c r="T709" i="104"/>
  <c r="U709" i="104"/>
  <c r="V709" i="104"/>
  <c r="W709" i="104"/>
  <c r="X709" i="104"/>
  <c r="Y709" i="104"/>
  <c r="Z709" i="104"/>
  <c r="AA709" i="104"/>
  <c r="AB709" i="104"/>
  <c r="AC709" i="104"/>
  <c r="AD709" i="104"/>
  <c r="AE709" i="104"/>
  <c r="AF709" i="104"/>
  <c r="P710" i="104"/>
  <c r="Q710" i="104"/>
  <c r="R710" i="104"/>
  <c r="S710" i="104"/>
  <c r="T710" i="104"/>
  <c r="U710" i="104"/>
  <c r="V710" i="104"/>
  <c r="W710" i="104"/>
  <c r="X710" i="104"/>
  <c r="Y710" i="104"/>
  <c r="Z710" i="104"/>
  <c r="AA710" i="104"/>
  <c r="AB710" i="104"/>
  <c r="AC710" i="104"/>
  <c r="AD710" i="104"/>
  <c r="AE710" i="104"/>
  <c r="AF710" i="104"/>
  <c r="P711" i="104"/>
  <c r="Q711" i="104"/>
  <c r="R711" i="104"/>
  <c r="S711" i="104"/>
  <c r="T711" i="104"/>
  <c r="U711" i="104"/>
  <c r="V711" i="104"/>
  <c r="W711" i="104"/>
  <c r="X711" i="104"/>
  <c r="Y711" i="104"/>
  <c r="Z711" i="104"/>
  <c r="AA711" i="104"/>
  <c r="AB711" i="104"/>
  <c r="AC711" i="104"/>
  <c r="AD711" i="104"/>
  <c r="AE711" i="104"/>
  <c r="AF711" i="104"/>
  <c r="P712" i="104"/>
  <c r="Q712" i="104"/>
  <c r="R712" i="104"/>
  <c r="S712" i="104"/>
  <c r="T712" i="104"/>
  <c r="U712" i="104"/>
  <c r="V712" i="104"/>
  <c r="W712" i="104"/>
  <c r="X712" i="104"/>
  <c r="Y712" i="104"/>
  <c r="Z712" i="104"/>
  <c r="AA712" i="104"/>
  <c r="AB712" i="104"/>
  <c r="AC712" i="104"/>
  <c r="AD712" i="104"/>
  <c r="AE712" i="104"/>
  <c r="AF712" i="104"/>
  <c r="P713" i="104"/>
  <c r="Q713" i="104"/>
  <c r="R713" i="104"/>
  <c r="S713" i="104"/>
  <c r="T713" i="104"/>
  <c r="U713" i="104"/>
  <c r="V713" i="104"/>
  <c r="W713" i="104"/>
  <c r="X713" i="104"/>
  <c r="Y713" i="104"/>
  <c r="Z713" i="104"/>
  <c r="AA713" i="104"/>
  <c r="AB713" i="104"/>
  <c r="AC713" i="104"/>
  <c r="AD713" i="104"/>
  <c r="AE713" i="104"/>
  <c r="AF713" i="104"/>
  <c r="P714" i="104"/>
  <c r="Q714" i="104"/>
  <c r="R714" i="104"/>
  <c r="S714" i="104"/>
  <c r="T714" i="104"/>
  <c r="U714" i="104"/>
  <c r="V714" i="104"/>
  <c r="W714" i="104"/>
  <c r="X714" i="104"/>
  <c r="Y714" i="104"/>
  <c r="Z714" i="104"/>
  <c r="AA714" i="104"/>
  <c r="AB714" i="104"/>
  <c r="AC714" i="104"/>
  <c r="AD714" i="104"/>
  <c r="AE714" i="104"/>
  <c r="AF714" i="104"/>
  <c r="P715" i="104"/>
  <c r="Q715" i="104"/>
  <c r="R715" i="104"/>
  <c r="S715" i="104"/>
  <c r="T715" i="104"/>
  <c r="U715" i="104"/>
  <c r="V715" i="104"/>
  <c r="W715" i="104"/>
  <c r="X715" i="104"/>
  <c r="Y715" i="104"/>
  <c r="Z715" i="104"/>
  <c r="AA715" i="104"/>
  <c r="AB715" i="104"/>
  <c r="AC715" i="104"/>
  <c r="AD715" i="104"/>
  <c r="AE715" i="104"/>
  <c r="AF715" i="104"/>
  <c r="P716" i="104"/>
  <c r="Q716" i="104"/>
  <c r="R716" i="104"/>
  <c r="S716" i="104"/>
  <c r="T716" i="104"/>
  <c r="U716" i="104"/>
  <c r="V716" i="104"/>
  <c r="W716" i="104"/>
  <c r="X716" i="104"/>
  <c r="Y716" i="104"/>
  <c r="Z716" i="104"/>
  <c r="AA716" i="104"/>
  <c r="AB716" i="104"/>
  <c r="AC716" i="104"/>
  <c r="AD716" i="104"/>
  <c r="AE716" i="104"/>
  <c r="AF716" i="104"/>
  <c r="P717" i="104"/>
  <c r="Q717" i="104"/>
  <c r="R717" i="104"/>
  <c r="S717" i="104"/>
  <c r="T717" i="104"/>
  <c r="U717" i="104"/>
  <c r="V717" i="104"/>
  <c r="W717" i="104"/>
  <c r="X717" i="104"/>
  <c r="Y717" i="104"/>
  <c r="Z717" i="104"/>
  <c r="AA717" i="104"/>
  <c r="AB717" i="104"/>
  <c r="AC717" i="104"/>
  <c r="AD717" i="104"/>
  <c r="AE717" i="104"/>
  <c r="AF717" i="104"/>
  <c r="P718" i="104"/>
  <c r="Q718" i="104"/>
  <c r="R718" i="104"/>
  <c r="S718" i="104"/>
  <c r="T718" i="104"/>
  <c r="U718" i="104"/>
  <c r="V718" i="104"/>
  <c r="W718" i="104"/>
  <c r="X718" i="104"/>
  <c r="Y718" i="104"/>
  <c r="Z718" i="104"/>
  <c r="AA718" i="104"/>
  <c r="AB718" i="104"/>
  <c r="AC718" i="104"/>
  <c r="AD718" i="104"/>
  <c r="AE718" i="104"/>
  <c r="AF718" i="104"/>
  <c r="P719" i="104"/>
  <c r="Q719" i="104"/>
  <c r="R719" i="104"/>
  <c r="S719" i="104"/>
  <c r="T719" i="104"/>
  <c r="U719" i="104"/>
  <c r="V719" i="104"/>
  <c r="W719" i="104"/>
  <c r="X719" i="104"/>
  <c r="Y719" i="104"/>
  <c r="Z719" i="104"/>
  <c r="AA719" i="104"/>
  <c r="AB719" i="104"/>
  <c r="AC719" i="104"/>
  <c r="AD719" i="104"/>
  <c r="AE719" i="104"/>
  <c r="AF719" i="104"/>
  <c r="P720" i="104"/>
  <c r="Q720" i="104"/>
  <c r="R720" i="104"/>
  <c r="S720" i="104"/>
  <c r="T720" i="104"/>
  <c r="U720" i="104"/>
  <c r="V720" i="104"/>
  <c r="W720" i="104"/>
  <c r="X720" i="104"/>
  <c r="Y720" i="104"/>
  <c r="Z720" i="104"/>
  <c r="AA720" i="104"/>
  <c r="AB720" i="104"/>
  <c r="AC720" i="104"/>
  <c r="AD720" i="104"/>
  <c r="AE720" i="104"/>
  <c r="AF720" i="104"/>
  <c r="P721" i="104"/>
  <c r="Q721" i="104"/>
  <c r="R721" i="104"/>
  <c r="S721" i="104"/>
  <c r="T721" i="104"/>
  <c r="U721" i="104"/>
  <c r="V721" i="104"/>
  <c r="W721" i="104"/>
  <c r="X721" i="104"/>
  <c r="Y721" i="104"/>
  <c r="Z721" i="104"/>
  <c r="AA721" i="104"/>
  <c r="AB721" i="104"/>
  <c r="AC721" i="104"/>
  <c r="AD721" i="104"/>
  <c r="AE721" i="104"/>
  <c r="AF721" i="104"/>
  <c r="P722" i="104"/>
  <c r="Q722" i="104"/>
  <c r="R722" i="104"/>
  <c r="S722" i="104"/>
  <c r="T722" i="104"/>
  <c r="U722" i="104"/>
  <c r="V722" i="104"/>
  <c r="W722" i="104"/>
  <c r="X722" i="104"/>
  <c r="Y722" i="104"/>
  <c r="Z722" i="104"/>
  <c r="AA722" i="104"/>
  <c r="AB722" i="104"/>
  <c r="AC722" i="104"/>
  <c r="AD722" i="104"/>
  <c r="AE722" i="104"/>
  <c r="AF722" i="104"/>
  <c r="P723" i="104"/>
  <c r="Q723" i="104"/>
  <c r="R723" i="104"/>
  <c r="S723" i="104"/>
  <c r="T723" i="104"/>
  <c r="U723" i="104"/>
  <c r="V723" i="104"/>
  <c r="W723" i="104"/>
  <c r="X723" i="104"/>
  <c r="Y723" i="104"/>
  <c r="Z723" i="104"/>
  <c r="AA723" i="104"/>
  <c r="AB723" i="104"/>
  <c r="AC723" i="104"/>
  <c r="AD723" i="104"/>
  <c r="AE723" i="104"/>
  <c r="AF723" i="104"/>
  <c r="P724" i="104"/>
  <c r="Q724" i="104"/>
  <c r="R724" i="104"/>
  <c r="S724" i="104"/>
  <c r="T724" i="104"/>
  <c r="U724" i="104"/>
  <c r="V724" i="104"/>
  <c r="W724" i="104"/>
  <c r="X724" i="104"/>
  <c r="Y724" i="104"/>
  <c r="Z724" i="104"/>
  <c r="AA724" i="104"/>
  <c r="AB724" i="104"/>
  <c r="AC724" i="104"/>
  <c r="AD724" i="104"/>
  <c r="AE724" i="104"/>
  <c r="AF724" i="104"/>
  <c r="P725" i="104"/>
  <c r="Q725" i="104"/>
  <c r="R725" i="104"/>
  <c r="S725" i="104"/>
  <c r="T725" i="104"/>
  <c r="U725" i="104"/>
  <c r="V725" i="104"/>
  <c r="W725" i="104"/>
  <c r="X725" i="104"/>
  <c r="Y725" i="104"/>
  <c r="Z725" i="104"/>
  <c r="AA725" i="104"/>
  <c r="AB725" i="104"/>
  <c r="AC725" i="104"/>
  <c r="AD725" i="104"/>
  <c r="AE725" i="104"/>
  <c r="AF725" i="104"/>
  <c r="P726" i="104"/>
  <c r="Q726" i="104"/>
  <c r="R726" i="104"/>
  <c r="S726" i="104"/>
  <c r="T726" i="104"/>
  <c r="U726" i="104"/>
  <c r="V726" i="104"/>
  <c r="W726" i="104"/>
  <c r="X726" i="104"/>
  <c r="Y726" i="104"/>
  <c r="Z726" i="104"/>
  <c r="AA726" i="104"/>
  <c r="AB726" i="104"/>
  <c r="AC726" i="104"/>
  <c r="AD726" i="104"/>
  <c r="AE726" i="104"/>
  <c r="AF726" i="104"/>
  <c r="P727" i="104"/>
  <c r="Q727" i="104"/>
  <c r="R727" i="104"/>
  <c r="S727" i="104"/>
  <c r="T727" i="104"/>
  <c r="U727" i="104"/>
  <c r="V727" i="104"/>
  <c r="W727" i="104"/>
  <c r="X727" i="104"/>
  <c r="Y727" i="104"/>
  <c r="Z727" i="104"/>
  <c r="AA727" i="104"/>
  <c r="AB727" i="104"/>
  <c r="AC727" i="104"/>
  <c r="AD727" i="104"/>
  <c r="AE727" i="104"/>
  <c r="AF727" i="104"/>
  <c r="P728" i="104"/>
  <c r="Q728" i="104"/>
  <c r="R728" i="104"/>
  <c r="S728" i="104"/>
  <c r="T728" i="104"/>
  <c r="U728" i="104"/>
  <c r="V728" i="104"/>
  <c r="W728" i="104"/>
  <c r="X728" i="104"/>
  <c r="Y728" i="104"/>
  <c r="Z728" i="104"/>
  <c r="AA728" i="104"/>
  <c r="AB728" i="104"/>
  <c r="AC728" i="104"/>
  <c r="AD728" i="104"/>
  <c r="AE728" i="104"/>
  <c r="AF728" i="104"/>
  <c r="P729" i="104"/>
  <c r="Q729" i="104"/>
  <c r="R729" i="104"/>
  <c r="S729" i="104"/>
  <c r="T729" i="104"/>
  <c r="U729" i="104"/>
  <c r="V729" i="104"/>
  <c r="W729" i="104"/>
  <c r="X729" i="104"/>
  <c r="Y729" i="104"/>
  <c r="Z729" i="104"/>
  <c r="AA729" i="104"/>
  <c r="AB729" i="104"/>
  <c r="AC729" i="104"/>
  <c r="AD729" i="104"/>
  <c r="AE729" i="104"/>
  <c r="AF729" i="104"/>
  <c r="P730" i="104"/>
  <c r="Q730" i="104"/>
  <c r="R730" i="104"/>
  <c r="S730" i="104"/>
  <c r="T730" i="104"/>
  <c r="U730" i="104"/>
  <c r="V730" i="104"/>
  <c r="W730" i="104"/>
  <c r="X730" i="104"/>
  <c r="Y730" i="104"/>
  <c r="Z730" i="104"/>
  <c r="AA730" i="104"/>
  <c r="AB730" i="104"/>
  <c r="AC730" i="104"/>
  <c r="AD730" i="104"/>
  <c r="AE730" i="104"/>
  <c r="AF730" i="104"/>
  <c r="P731" i="104"/>
  <c r="Q731" i="104"/>
  <c r="R731" i="104"/>
  <c r="S731" i="104"/>
  <c r="T731" i="104"/>
  <c r="U731" i="104"/>
  <c r="V731" i="104"/>
  <c r="W731" i="104"/>
  <c r="X731" i="104"/>
  <c r="Y731" i="104"/>
  <c r="Z731" i="104"/>
  <c r="AA731" i="104"/>
  <c r="AB731" i="104"/>
  <c r="AC731" i="104"/>
  <c r="AD731" i="104"/>
  <c r="AE731" i="104"/>
  <c r="AF731" i="104"/>
  <c r="P732" i="104"/>
  <c r="Q732" i="104"/>
  <c r="R732" i="104"/>
  <c r="S732" i="104"/>
  <c r="T732" i="104"/>
  <c r="U732" i="104"/>
  <c r="V732" i="104"/>
  <c r="W732" i="104"/>
  <c r="X732" i="104"/>
  <c r="Y732" i="104"/>
  <c r="Z732" i="104"/>
  <c r="AA732" i="104"/>
  <c r="AB732" i="104"/>
  <c r="AC732" i="104"/>
  <c r="AD732" i="104"/>
  <c r="AE732" i="104"/>
  <c r="AF732" i="104"/>
  <c r="P733" i="104"/>
  <c r="Q733" i="104"/>
  <c r="R733" i="104"/>
  <c r="S733" i="104"/>
  <c r="T733" i="104"/>
  <c r="U733" i="104"/>
  <c r="V733" i="104"/>
  <c r="W733" i="104"/>
  <c r="X733" i="104"/>
  <c r="Y733" i="104"/>
  <c r="Z733" i="104"/>
  <c r="AA733" i="104"/>
  <c r="AB733" i="104"/>
  <c r="AC733" i="104"/>
  <c r="AD733" i="104"/>
  <c r="AE733" i="104"/>
  <c r="AF733" i="104"/>
  <c r="P734" i="104"/>
  <c r="Q734" i="104"/>
  <c r="R734" i="104"/>
  <c r="S734" i="104"/>
  <c r="T734" i="104"/>
  <c r="U734" i="104"/>
  <c r="V734" i="104"/>
  <c r="W734" i="104"/>
  <c r="X734" i="104"/>
  <c r="Y734" i="104"/>
  <c r="Z734" i="104"/>
  <c r="AA734" i="104"/>
  <c r="AB734" i="104"/>
  <c r="AC734" i="104"/>
  <c r="AD734" i="104"/>
  <c r="AE734" i="104"/>
  <c r="AF734" i="104"/>
  <c r="P735" i="104"/>
  <c r="Q735" i="104"/>
  <c r="R735" i="104"/>
  <c r="S735" i="104"/>
  <c r="T735" i="104"/>
  <c r="U735" i="104"/>
  <c r="V735" i="104"/>
  <c r="W735" i="104"/>
  <c r="X735" i="104"/>
  <c r="Y735" i="104"/>
  <c r="Z735" i="104"/>
  <c r="AA735" i="104"/>
  <c r="AB735" i="104"/>
  <c r="AC735" i="104"/>
  <c r="AD735" i="104"/>
  <c r="AE735" i="104"/>
  <c r="AF735" i="104"/>
  <c r="P736" i="104"/>
  <c r="Q736" i="104"/>
  <c r="R736" i="104"/>
  <c r="S736" i="104"/>
  <c r="T736" i="104"/>
  <c r="U736" i="104"/>
  <c r="V736" i="104"/>
  <c r="W736" i="104"/>
  <c r="X736" i="104"/>
  <c r="Y736" i="104"/>
  <c r="Z736" i="104"/>
  <c r="AA736" i="104"/>
  <c r="AB736" i="104"/>
  <c r="AC736" i="104"/>
  <c r="AD736" i="104"/>
  <c r="AE736" i="104"/>
  <c r="AF736" i="104"/>
  <c r="P737" i="104"/>
  <c r="Q737" i="104"/>
  <c r="R737" i="104"/>
  <c r="S737" i="104"/>
  <c r="T737" i="104"/>
  <c r="U737" i="104"/>
  <c r="V737" i="104"/>
  <c r="W737" i="104"/>
  <c r="X737" i="104"/>
  <c r="Y737" i="104"/>
  <c r="Z737" i="104"/>
  <c r="AA737" i="104"/>
  <c r="AB737" i="104"/>
  <c r="AC737" i="104"/>
  <c r="AD737" i="104"/>
  <c r="AE737" i="104"/>
  <c r="AF737" i="104"/>
  <c r="P738" i="104"/>
  <c r="Q738" i="104"/>
  <c r="R738" i="104"/>
  <c r="S738" i="104"/>
  <c r="T738" i="104"/>
  <c r="U738" i="104"/>
  <c r="V738" i="104"/>
  <c r="W738" i="104"/>
  <c r="X738" i="104"/>
  <c r="Y738" i="104"/>
  <c r="Z738" i="104"/>
  <c r="AA738" i="104"/>
  <c r="AB738" i="104"/>
  <c r="AC738" i="104"/>
  <c r="AD738" i="104"/>
  <c r="AE738" i="104"/>
  <c r="AF738" i="104"/>
  <c r="P739" i="104"/>
  <c r="Q739" i="104"/>
  <c r="R739" i="104"/>
  <c r="S739" i="104"/>
  <c r="T739" i="104"/>
  <c r="U739" i="104"/>
  <c r="V739" i="104"/>
  <c r="W739" i="104"/>
  <c r="X739" i="104"/>
  <c r="Y739" i="104"/>
  <c r="Z739" i="104"/>
  <c r="AA739" i="104"/>
  <c r="AB739" i="104"/>
  <c r="AC739" i="104"/>
  <c r="AD739" i="104"/>
  <c r="AE739" i="104"/>
  <c r="AF739" i="104"/>
  <c r="P740" i="104"/>
  <c r="Q740" i="104"/>
  <c r="R740" i="104"/>
  <c r="S740" i="104"/>
  <c r="T740" i="104"/>
  <c r="U740" i="104"/>
  <c r="V740" i="104"/>
  <c r="W740" i="104"/>
  <c r="X740" i="104"/>
  <c r="Y740" i="104"/>
  <c r="Z740" i="104"/>
  <c r="AA740" i="104"/>
  <c r="AB740" i="104"/>
  <c r="AC740" i="104"/>
  <c r="AD740" i="104"/>
  <c r="AE740" i="104"/>
  <c r="AF740" i="104"/>
  <c r="P741" i="104"/>
  <c r="Q741" i="104"/>
  <c r="R741" i="104"/>
  <c r="S741" i="104"/>
  <c r="T741" i="104"/>
  <c r="U741" i="104"/>
  <c r="V741" i="104"/>
  <c r="W741" i="104"/>
  <c r="X741" i="104"/>
  <c r="Y741" i="104"/>
  <c r="Z741" i="104"/>
  <c r="AA741" i="104"/>
  <c r="AB741" i="104"/>
  <c r="AC741" i="104"/>
  <c r="AD741" i="104"/>
  <c r="AE741" i="104"/>
  <c r="AF741" i="104"/>
  <c r="P742" i="104"/>
  <c r="Q742" i="104"/>
  <c r="R742" i="104"/>
  <c r="S742" i="104"/>
  <c r="T742" i="104"/>
  <c r="U742" i="104"/>
  <c r="V742" i="104"/>
  <c r="W742" i="104"/>
  <c r="X742" i="104"/>
  <c r="Y742" i="104"/>
  <c r="Z742" i="104"/>
  <c r="AA742" i="104"/>
  <c r="AB742" i="104"/>
  <c r="AC742" i="104"/>
  <c r="AD742" i="104"/>
  <c r="AE742" i="104"/>
  <c r="AF742" i="104"/>
  <c r="P743" i="104"/>
  <c r="Q743" i="104"/>
  <c r="R743" i="104"/>
  <c r="S743" i="104"/>
  <c r="T743" i="104"/>
  <c r="U743" i="104"/>
  <c r="V743" i="104"/>
  <c r="W743" i="104"/>
  <c r="X743" i="104"/>
  <c r="Y743" i="104"/>
  <c r="Z743" i="104"/>
  <c r="AA743" i="104"/>
  <c r="AB743" i="104"/>
  <c r="AC743" i="104"/>
  <c r="AD743" i="104"/>
  <c r="AE743" i="104"/>
  <c r="AF743" i="104"/>
  <c r="P744" i="104"/>
  <c r="Q744" i="104"/>
  <c r="R744" i="104"/>
  <c r="S744" i="104"/>
  <c r="T744" i="104"/>
  <c r="U744" i="104"/>
  <c r="V744" i="104"/>
  <c r="W744" i="104"/>
  <c r="X744" i="104"/>
  <c r="Y744" i="104"/>
  <c r="Z744" i="104"/>
  <c r="AA744" i="104"/>
  <c r="AB744" i="104"/>
  <c r="AC744" i="104"/>
  <c r="AD744" i="104"/>
  <c r="AE744" i="104"/>
  <c r="AF744" i="104"/>
  <c r="P745" i="104"/>
  <c r="Q745" i="104"/>
  <c r="R745" i="104"/>
  <c r="S745" i="104"/>
  <c r="T745" i="104"/>
  <c r="U745" i="104"/>
  <c r="V745" i="104"/>
  <c r="W745" i="104"/>
  <c r="X745" i="104"/>
  <c r="Y745" i="104"/>
  <c r="Z745" i="104"/>
  <c r="AA745" i="104"/>
  <c r="AB745" i="104"/>
  <c r="AC745" i="104"/>
  <c r="AD745" i="104"/>
  <c r="AE745" i="104"/>
  <c r="AF745" i="104"/>
  <c r="P746" i="104"/>
  <c r="Q746" i="104"/>
  <c r="R746" i="104"/>
  <c r="S746" i="104"/>
  <c r="T746" i="104"/>
  <c r="U746" i="104"/>
  <c r="V746" i="104"/>
  <c r="W746" i="104"/>
  <c r="X746" i="104"/>
  <c r="Y746" i="104"/>
  <c r="Z746" i="104"/>
  <c r="AA746" i="104"/>
  <c r="AB746" i="104"/>
  <c r="AC746" i="104"/>
  <c r="AD746" i="104"/>
  <c r="AE746" i="104"/>
  <c r="AF746" i="104"/>
  <c r="P747" i="104"/>
  <c r="Q747" i="104"/>
  <c r="R747" i="104"/>
  <c r="S747" i="104"/>
  <c r="T747" i="104"/>
  <c r="U747" i="104"/>
  <c r="V747" i="104"/>
  <c r="W747" i="104"/>
  <c r="X747" i="104"/>
  <c r="Y747" i="104"/>
  <c r="Z747" i="104"/>
  <c r="AA747" i="104"/>
  <c r="AB747" i="104"/>
  <c r="AC747" i="104"/>
  <c r="AD747" i="104"/>
  <c r="AE747" i="104"/>
  <c r="AF747" i="104"/>
  <c r="P748" i="104"/>
  <c r="Q748" i="104"/>
  <c r="R748" i="104"/>
  <c r="S748" i="104"/>
  <c r="T748" i="104"/>
  <c r="U748" i="104"/>
  <c r="V748" i="104"/>
  <c r="W748" i="104"/>
  <c r="X748" i="104"/>
  <c r="Y748" i="104"/>
  <c r="Z748" i="104"/>
  <c r="AA748" i="104"/>
  <c r="AB748" i="104"/>
  <c r="AC748" i="104"/>
  <c r="AD748" i="104"/>
  <c r="AE748" i="104"/>
  <c r="AF748" i="104"/>
  <c r="P749" i="104"/>
  <c r="Q749" i="104"/>
  <c r="R749" i="104"/>
  <c r="S749" i="104"/>
  <c r="T749" i="104"/>
  <c r="U749" i="104"/>
  <c r="V749" i="104"/>
  <c r="W749" i="104"/>
  <c r="X749" i="104"/>
  <c r="Y749" i="104"/>
  <c r="Z749" i="104"/>
  <c r="AA749" i="104"/>
  <c r="AB749" i="104"/>
  <c r="AC749" i="104"/>
  <c r="AD749" i="104"/>
  <c r="AE749" i="104"/>
  <c r="AF749" i="104"/>
  <c r="P750" i="104"/>
  <c r="Q750" i="104"/>
  <c r="R750" i="104"/>
  <c r="S750" i="104"/>
  <c r="T750" i="104"/>
  <c r="U750" i="104"/>
  <c r="V750" i="104"/>
  <c r="W750" i="104"/>
  <c r="X750" i="104"/>
  <c r="Y750" i="104"/>
  <c r="Z750" i="104"/>
  <c r="AA750" i="104"/>
  <c r="AB750" i="104"/>
  <c r="AC750" i="104"/>
  <c r="AD750" i="104"/>
  <c r="AE750" i="104"/>
  <c r="AF750" i="104"/>
  <c r="P751" i="104"/>
  <c r="Q751" i="104"/>
  <c r="R751" i="104"/>
  <c r="S751" i="104"/>
  <c r="T751" i="104"/>
  <c r="U751" i="104"/>
  <c r="V751" i="104"/>
  <c r="W751" i="104"/>
  <c r="X751" i="104"/>
  <c r="Y751" i="104"/>
  <c r="Z751" i="104"/>
  <c r="AA751" i="104"/>
  <c r="AB751" i="104"/>
  <c r="AC751" i="104"/>
  <c r="AD751" i="104"/>
  <c r="AE751" i="104"/>
  <c r="AF751" i="104"/>
  <c r="P752" i="104"/>
  <c r="Q752" i="104"/>
  <c r="R752" i="104"/>
  <c r="S752" i="104"/>
  <c r="T752" i="104"/>
  <c r="U752" i="104"/>
  <c r="V752" i="104"/>
  <c r="W752" i="104"/>
  <c r="X752" i="104"/>
  <c r="Y752" i="104"/>
  <c r="Z752" i="104"/>
  <c r="AA752" i="104"/>
  <c r="AB752" i="104"/>
  <c r="AC752" i="104"/>
  <c r="AD752" i="104"/>
  <c r="AE752" i="104"/>
  <c r="AF752" i="104"/>
  <c r="P753" i="104"/>
  <c r="Q753" i="104"/>
  <c r="R753" i="104"/>
  <c r="S753" i="104"/>
  <c r="T753" i="104"/>
  <c r="U753" i="104"/>
  <c r="V753" i="104"/>
  <c r="W753" i="104"/>
  <c r="X753" i="104"/>
  <c r="Y753" i="104"/>
  <c r="Z753" i="104"/>
  <c r="AA753" i="104"/>
  <c r="AB753" i="104"/>
  <c r="AC753" i="104"/>
  <c r="AD753" i="104"/>
  <c r="AE753" i="104"/>
  <c r="AF753" i="104"/>
  <c r="P754" i="104"/>
  <c r="Q754" i="104"/>
  <c r="R754" i="104"/>
  <c r="S754" i="104"/>
  <c r="T754" i="104"/>
  <c r="U754" i="104"/>
  <c r="V754" i="104"/>
  <c r="W754" i="104"/>
  <c r="X754" i="104"/>
  <c r="Y754" i="104"/>
  <c r="Z754" i="104"/>
  <c r="AA754" i="104"/>
  <c r="AB754" i="104"/>
  <c r="AC754" i="104"/>
  <c r="AD754" i="104"/>
  <c r="AE754" i="104"/>
  <c r="AF754" i="104"/>
  <c r="P755" i="104"/>
  <c r="Q755" i="104"/>
  <c r="R755" i="104"/>
  <c r="S755" i="104"/>
  <c r="T755" i="104"/>
  <c r="U755" i="104"/>
  <c r="V755" i="104"/>
  <c r="W755" i="104"/>
  <c r="X755" i="104"/>
  <c r="Y755" i="104"/>
  <c r="Z755" i="104"/>
  <c r="AA755" i="104"/>
  <c r="AB755" i="104"/>
  <c r="AC755" i="104"/>
  <c r="AD755" i="104"/>
  <c r="AE755" i="104"/>
  <c r="AF755" i="104"/>
  <c r="P756" i="104"/>
  <c r="Q756" i="104"/>
  <c r="R756" i="104"/>
  <c r="S756" i="104"/>
  <c r="T756" i="104"/>
  <c r="U756" i="104"/>
  <c r="V756" i="104"/>
  <c r="W756" i="104"/>
  <c r="X756" i="104"/>
  <c r="Y756" i="104"/>
  <c r="Z756" i="104"/>
  <c r="AA756" i="104"/>
  <c r="AB756" i="104"/>
  <c r="AC756" i="104"/>
  <c r="AD756" i="104"/>
  <c r="AE756" i="104"/>
  <c r="AF756" i="104"/>
  <c r="P757" i="104"/>
  <c r="Q757" i="104"/>
  <c r="R757" i="104"/>
  <c r="S757" i="104"/>
  <c r="T757" i="104"/>
  <c r="U757" i="104"/>
  <c r="V757" i="104"/>
  <c r="W757" i="104"/>
  <c r="X757" i="104"/>
  <c r="Y757" i="104"/>
  <c r="Z757" i="104"/>
  <c r="AA757" i="104"/>
  <c r="AB757" i="104"/>
  <c r="AC757" i="104"/>
  <c r="AD757" i="104"/>
  <c r="AE757" i="104"/>
  <c r="AF757" i="104"/>
  <c r="P758" i="104"/>
  <c r="Q758" i="104"/>
  <c r="R758" i="104"/>
  <c r="S758" i="104"/>
  <c r="T758" i="104"/>
  <c r="U758" i="104"/>
  <c r="V758" i="104"/>
  <c r="W758" i="104"/>
  <c r="X758" i="104"/>
  <c r="Y758" i="104"/>
  <c r="Z758" i="104"/>
  <c r="AA758" i="104"/>
  <c r="AB758" i="104"/>
  <c r="AC758" i="104"/>
  <c r="AD758" i="104"/>
  <c r="AE758" i="104"/>
  <c r="AF758" i="104"/>
  <c r="P759" i="104"/>
  <c r="Q759" i="104"/>
  <c r="R759" i="104"/>
  <c r="S759" i="104"/>
  <c r="T759" i="104"/>
  <c r="U759" i="104"/>
  <c r="V759" i="104"/>
  <c r="W759" i="104"/>
  <c r="X759" i="104"/>
  <c r="Y759" i="104"/>
  <c r="Z759" i="104"/>
  <c r="AA759" i="104"/>
  <c r="AB759" i="104"/>
  <c r="AC759" i="104"/>
  <c r="AD759" i="104"/>
  <c r="AE759" i="104"/>
  <c r="AF759" i="104"/>
  <c r="P760" i="104"/>
  <c r="Q760" i="104"/>
  <c r="R760" i="104"/>
  <c r="S760" i="104"/>
  <c r="T760" i="104"/>
  <c r="U760" i="104"/>
  <c r="V760" i="104"/>
  <c r="W760" i="104"/>
  <c r="X760" i="104"/>
  <c r="Y760" i="104"/>
  <c r="Z760" i="104"/>
  <c r="AA760" i="104"/>
  <c r="AB760" i="104"/>
  <c r="AC760" i="104"/>
  <c r="AD760" i="104"/>
  <c r="AE760" i="104"/>
  <c r="AF760" i="104"/>
  <c r="P761" i="104"/>
  <c r="Q761" i="104"/>
  <c r="R761" i="104"/>
  <c r="S761" i="104"/>
  <c r="T761" i="104"/>
  <c r="U761" i="104"/>
  <c r="V761" i="104"/>
  <c r="W761" i="104"/>
  <c r="X761" i="104"/>
  <c r="Y761" i="104"/>
  <c r="Z761" i="104"/>
  <c r="AA761" i="104"/>
  <c r="AB761" i="104"/>
  <c r="AC761" i="104"/>
  <c r="AD761" i="104"/>
  <c r="AE761" i="104"/>
  <c r="AF761" i="104"/>
  <c r="P762" i="104"/>
  <c r="Q762" i="104"/>
  <c r="R762" i="104"/>
  <c r="S762" i="104"/>
  <c r="T762" i="104"/>
  <c r="U762" i="104"/>
  <c r="V762" i="104"/>
  <c r="W762" i="104"/>
  <c r="X762" i="104"/>
  <c r="Y762" i="104"/>
  <c r="Z762" i="104"/>
  <c r="AA762" i="104"/>
  <c r="AB762" i="104"/>
  <c r="AC762" i="104"/>
  <c r="AD762" i="104"/>
  <c r="AE762" i="104"/>
  <c r="AF762" i="104"/>
  <c r="P763" i="104"/>
  <c r="Q763" i="104"/>
  <c r="R763" i="104"/>
  <c r="S763" i="104"/>
  <c r="T763" i="104"/>
  <c r="U763" i="104"/>
  <c r="V763" i="104"/>
  <c r="W763" i="104"/>
  <c r="X763" i="104"/>
  <c r="Y763" i="104"/>
  <c r="Z763" i="104"/>
  <c r="AA763" i="104"/>
  <c r="AB763" i="104"/>
  <c r="AC763" i="104"/>
  <c r="AD763" i="104"/>
  <c r="AE763" i="104"/>
  <c r="AF763" i="104"/>
  <c r="P764" i="104"/>
  <c r="Q764" i="104"/>
  <c r="R764" i="104"/>
  <c r="S764" i="104"/>
  <c r="T764" i="104"/>
  <c r="U764" i="104"/>
  <c r="V764" i="104"/>
  <c r="W764" i="104"/>
  <c r="X764" i="104"/>
  <c r="Y764" i="104"/>
  <c r="Z764" i="104"/>
  <c r="AA764" i="104"/>
  <c r="AB764" i="104"/>
  <c r="AC764" i="104"/>
  <c r="AD764" i="104"/>
  <c r="AE764" i="104"/>
  <c r="AF764" i="104"/>
  <c r="P765" i="104"/>
  <c r="Q765" i="104"/>
  <c r="R765" i="104"/>
  <c r="S765" i="104"/>
  <c r="T765" i="104"/>
  <c r="U765" i="104"/>
  <c r="V765" i="104"/>
  <c r="W765" i="104"/>
  <c r="X765" i="104"/>
  <c r="Y765" i="104"/>
  <c r="Z765" i="104"/>
  <c r="AA765" i="104"/>
  <c r="AB765" i="104"/>
  <c r="AC765" i="104"/>
  <c r="AD765" i="104"/>
  <c r="AE765" i="104"/>
  <c r="AF765" i="104"/>
  <c r="P766" i="104"/>
  <c r="Q766" i="104"/>
  <c r="R766" i="104"/>
  <c r="S766" i="104"/>
  <c r="T766" i="104"/>
  <c r="U766" i="104"/>
  <c r="V766" i="104"/>
  <c r="W766" i="104"/>
  <c r="X766" i="104"/>
  <c r="Y766" i="104"/>
  <c r="Z766" i="104"/>
  <c r="AA766" i="104"/>
  <c r="AB766" i="104"/>
  <c r="AC766" i="104"/>
  <c r="AD766" i="104"/>
  <c r="AE766" i="104"/>
  <c r="AF766" i="104"/>
  <c r="P767" i="104"/>
  <c r="Q767" i="104"/>
  <c r="R767" i="104"/>
  <c r="S767" i="104"/>
  <c r="T767" i="104"/>
  <c r="U767" i="104"/>
  <c r="V767" i="104"/>
  <c r="W767" i="104"/>
  <c r="X767" i="104"/>
  <c r="Y767" i="104"/>
  <c r="Z767" i="104"/>
  <c r="AA767" i="104"/>
  <c r="AB767" i="104"/>
  <c r="AC767" i="104"/>
  <c r="AD767" i="104"/>
  <c r="AE767" i="104"/>
  <c r="AF767" i="104"/>
  <c r="P768" i="104"/>
  <c r="Q768" i="104"/>
  <c r="R768" i="104"/>
  <c r="S768" i="104"/>
  <c r="T768" i="104"/>
  <c r="U768" i="104"/>
  <c r="V768" i="104"/>
  <c r="W768" i="104"/>
  <c r="X768" i="104"/>
  <c r="Y768" i="104"/>
  <c r="Z768" i="104"/>
  <c r="AA768" i="104"/>
  <c r="AB768" i="104"/>
  <c r="AC768" i="104"/>
  <c r="AD768" i="104"/>
  <c r="AE768" i="104"/>
  <c r="AF768" i="104"/>
  <c r="P769" i="104"/>
  <c r="Q769" i="104"/>
  <c r="R769" i="104"/>
  <c r="S769" i="104"/>
  <c r="T769" i="104"/>
  <c r="U769" i="104"/>
  <c r="V769" i="104"/>
  <c r="W769" i="104"/>
  <c r="X769" i="104"/>
  <c r="Y769" i="104"/>
  <c r="Z769" i="104"/>
  <c r="AA769" i="104"/>
  <c r="AB769" i="104"/>
  <c r="AC769" i="104"/>
  <c r="AD769" i="104"/>
  <c r="AE769" i="104"/>
  <c r="AF769" i="104"/>
  <c r="P770" i="104"/>
  <c r="Q770" i="104"/>
  <c r="R770" i="104"/>
  <c r="S770" i="104"/>
  <c r="T770" i="104"/>
  <c r="U770" i="104"/>
  <c r="V770" i="104"/>
  <c r="W770" i="104"/>
  <c r="X770" i="104"/>
  <c r="Y770" i="104"/>
  <c r="Z770" i="104"/>
  <c r="AA770" i="104"/>
  <c r="AB770" i="104"/>
  <c r="AC770" i="104"/>
  <c r="AD770" i="104"/>
  <c r="AE770" i="104"/>
  <c r="AF770" i="104"/>
  <c r="P771" i="104"/>
  <c r="Q771" i="104"/>
  <c r="R771" i="104"/>
  <c r="S771" i="104"/>
  <c r="T771" i="104"/>
  <c r="U771" i="104"/>
  <c r="V771" i="104"/>
  <c r="W771" i="104"/>
  <c r="X771" i="104"/>
  <c r="Y771" i="104"/>
  <c r="Z771" i="104"/>
  <c r="AA771" i="104"/>
  <c r="AB771" i="104"/>
  <c r="AC771" i="104"/>
  <c r="AD771" i="104"/>
  <c r="AE771" i="104"/>
  <c r="AF771" i="104"/>
  <c r="P772" i="104"/>
  <c r="Q772" i="104"/>
  <c r="R772" i="104"/>
  <c r="S772" i="104"/>
  <c r="T772" i="104"/>
  <c r="U772" i="104"/>
  <c r="V772" i="104"/>
  <c r="W772" i="104"/>
  <c r="X772" i="104"/>
  <c r="Y772" i="104"/>
  <c r="Z772" i="104"/>
  <c r="AA772" i="104"/>
  <c r="AB772" i="104"/>
  <c r="AC772" i="104"/>
  <c r="AD772" i="104"/>
  <c r="AE772" i="104"/>
  <c r="AF772" i="104"/>
  <c r="P773" i="104"/>
  <c r="Q773" i="104"/>
  <c r="R773" i="104"/>
  <c r="S773" i="104"/>
  <c r="T773" i="104"/>
  <c r="U773" i="104"/>
  <c r="V773" i="104"/>
  <c r="W773" i="104"/>
  <c r="X773" i="104"/>
  <c r="Y773" i="104"/>
  <c r="Z773" i="104"/>
  <c r="AA773" i="104"/>
  <c r="AB773" i="104"/>
  <c r="AC773" i="104"/>
  <c r="AD773" i="104"/>
  <c r="AE773" i="104"/>
  <c r="AF773" i="104"/>
  <c r="P774" i="104"/>
  <c r="Q774" i="104"/>
  <c r="R774" i="104"/>
  <c r="S774" i="104"/>
  <c r="T774" i="104"/>
  <c r="U774" i="104"/>
  <c r="V774" i="104"/>
  <c r="W774" i="104"/>
  <c r="X774" i="104"/>
  <c r="Y774" i="104"/>
  <c r="Z774" i="104"/>
  <c r="AA774" i="104"/>
  <c r="AB774" i="104"/>
  <c r="AC774" i="104"/>
  <c r="AD774" i="104"/>
  <c r="AE774" i="104"/>
  <c r="AF774" i="104"/>
  <c r="P775" i="104"/>
  <c r="Q775" i="104"/>
  <c r="R775" i="104"/>
  <c r="S775" i="104"/>
  <c r="T775" i="104"/>
  <c r="U775" i="104"/>
  <c r="V775" i="104"/>
  <c r="W775" i="104"/>
  <c r="X775" i="104"/>
  <c r="Y775" i="104"/>
  <c r="Z775" i="104"/>
  <c r="AA775" i="104"/>
  <c r="AB775" i="104"/>
  <c r="AC775" i="104"/>
  <c r="AD775" i="104"/>
  <c r="AE775" i="104"/>
  <c r="AF775" i="104"/>
  <c r="P776" i="104"/>
  <c r="Q776" i="104"/>
  <c r="R776" i="104"/>
  <c r="S776" i="104"/>
  <c r="T776" i="104"/>
  <c r="U776" i="104"/>
  <c r="V776" i="104"/>
  <c r="W776" i="104"/>
  <c r="X776" i="104"/>
  <c r="Y776" i="104"/>
  <c r="Z776" i="104"/>
  <c r="AA776" i="104"/>
  <c r="AB776" i="104"/>
  <c r="AC776" i="104"/>
  <c r="AD776" i="104"/>
  <c r="AE776" i="104"/>
  <c r="AF776" i="104"/>
  <c r="P777" i="104"/>
  <c r="Q777" i="104"/>
  <c r="R777" i="104"/>
  <c r="S777" i="104"/>
  <c r="T777" i="104"/>
  <c r="U777" i="104"/>
  <c r="V777" i="104"/>
  <c r="W777" i="104"/>
  <c r="X777" i="104"/>
  <c r="Y777" i="104"/>
  <c r="Z777" i="104"/>
  <c r="AA777" i="104"/>
  <c r="AB777" i="104"/>
  <c r="AC777" i="104"/>
  <c r="AD777" i="104"/>
  <c r="AE777" i="104"/>
  <c r="AF777" i="104"/>
  <c r="P778" i="104"/>
  <c r="Q778" i="104"/>
  <c r="R778" i="104"/>
  <c r="S778" i="104"/>
  <c r="T778" i="104"/>
  <c r="U778" i="104"/>
  <c r="V778" i="104"/>
  <c r="W778" i="104"/>
  <c r="X778" i="104"/>
  <c r="Y778" i="104"/>
  <c r="Z778" i="104"/>
  <c r="AA778" i="104"/>
  <c r="AB778" i="104"/>
  <c r="AC778" i="104"/>
  <c r="AD778" i="104"/>
  <c r="AE778" i="104"/>
  <c r="AF778" i="104"/>
  <c r="P779" i="104"/>
  <c r="Q779" i="104"/>
  <c r="R779" i="104"/>
  <c r="S779" i="104"/>
  <c r="T779" i="104"/>
  <c r="U779" i="104"/>
  <c r="V779" i="104"/>
  <c r="W779" i="104"/>
  <c r="X779" i="104"/>
  <c r="Y779" i="104"/>
  <c r="Z779" i="104"/>
  <c r="AA779" i="104"/>
  <c r="AB779" i="104"/>
  <c r="AC779" i="104"/>
  <c r="AD779" i="104"/>
  <c r="AE779" i="104"/>
  <c r="AF779" i="104"/>
  <c r="P780" i="104"/>
  <c r="Q780" i="104"/>
  <c r="R780" i="104"/>
  <c r="S780" i="104"/>
  <c r="T780" i="104"/>
  <c r="U780" i="104"/>
  <c r="V780" i="104"/>
  <c r="W780" i="104"/>
  <c r="X780" i="104"/>
  <c r="Y780" i="104"/>
  <c r="Z780" i="104"/>
  <c r="AA780" i="104"/>
  <c r="AB780" i="104"/>
  <c r="AC780" i="104"/>
  <c r="AD780" i="104"/>
  <c r="AE780" i="104"/>
  <c r="AF780" i="104"/>
  <c r="P781" i="104"/>
  <c r="Q781" i="104"/>
  <c r="R781" i="104"/>
  <c r="S781" i="104"/>
  <c r="T781" i="104"/>
  <c r="U781" i="104"/>
  <c r="V781" i="104"/>
  <c r="W781" i="104"/>
  <c r="X781" i="104"/>
  <c r="Y781" i="104"/>
  <c r="Z781" i="104"/>
  <c r="AA781" i="104"/>
  <c r="AB781" i="104"/>
  <c r="AC781" i="104"/>
  <c r="AD781" i="104"/>
  <c r="AE781" i="104"/>
  <c r="AF781" i="104"/>
  <c r="P782" i="104"/>
  <c r="Q782" i="104"/>
  <c r="R782" i="104"/>
  <c r="S782" i="104"/>
  <c r="T782" i="104"/>
  <c r="U782" i="104"/>
  <c r="V782" i="104"/>
  <c r="W782" i="104"/>
  <c r="X782" i="104"/>
  <c r="Y782" i="104"/>
  <c r="Z782" i="104"/>
  <c r="AA782" i="104"/>
  <c r="AB782" i="104"/>
  <c r="AC782" i="104"/>
  <c r="AD782" i="104"/>
  <c r="AE782" i="104"/>
  <c r="AF782" i="104"/>
  <c r="O396" i="104"/>
  <c r="O397" i="104"/>
  <c r="O398" i="104"/>
  <c r="O399" i="104"/>
  <c r="O400" i="104"/>
  <c r="O401" i="104"/>
  <c r="O402" i="104"/>
  <c r="O403" i="104"/>
  <c r="O404" i="104"/>
  <c r="O405" i="104"/>
  <c r="O406" i="104"/>
  <c r="O407" i="104"/>
  <c r="O408" i="104"/>
  <c r="O409" i="104"/>
  <c r="O410" i="104"/>
  <c r="O411" i="104"/>
  <c r="O412" i="104"/>
  <c r="O413" i="104"/>
  <c r="O414" i="104"/>
  <c r="O415" i="104"/>
  <c r="O416" i="104"/>
  <c r="O417" i="104"/>
  <c r="O418" i="104"/>
  <c r="O419" i="104"/>
  <c r="O420" i="104"/>
  <c r="O421" i="104"/>
  <c r="O422" i="104"/>
  <c r="O423" i="104"/>
  <c r="O424" i="104"/>
  <c r="O425" i="104"/>
  <c r="O426" i="104"/>
  <c r="O427" i="104"/>
  <c r="O428" i="104"/>
  <c r="O429" i="104"/>
  <c r="O430" i="104"/>
  <c r="O431" i="104"/>
  <c r="O432" i="104"/>
  <c r="O433" i="104"/>
  <c r="O434" i="104"/>
  <c r="O435" i="104"/>
  <c r="O436" i="104"/>
  <c r="O437" i="104"/>
  <c r="O438" i="104"/>
  <c r="O439" i="104"/>
  <c r="O440" i="104"/>
  <c r="O441" i="104"/>
  <c r="O442" i="104"/>
  <c r="O443" i="104"/>
  <c r="O444" i="104"/>
  <c r="O445" i="104"/>
  <c r="O446" i="104"/>
  <c r="O447" i="104"/>
  <c r="O448" i="104"/>
  <c r="O449" i="104"/>
  <c r="O450" i="104"/>
  <c r="O451" i="104"/>
  <c r="O452" i="104"/>
  <c r="O453" i="104"/>
  <c r="O454" i="104"/>
  <c r="O455" i="104"/>
  <c r="O456" i="104"/>
  <c r="O457" i="104"/>
  <c r="O458" i="104"/>
  <c r="O459" i="104"/>
  <c r="O460" i="104"/>
  <c r="O461" i="104"/>
  <c r="O462" i="104"/>
  <c r="O463" i="104"/>
  <c r="O464" i="104"/>
  <c r="O465" i="104"/>
  <c r="O466" i="104"/>
  <c r="O467" i="104"/>
  <c r="O468" i="104"/>
  <c r="O469" i="104"/>
  <c r="O470" i="104"/>
  <c r="O471" i="104"/>
  <c r="O472" i="104"/>
  <c r="O473" i="104"/>
  <c r="O474" i="104"/>
  <c r="O475" i="104"/>
  <c r="O476" i="104"/>
  <c r="O477" i="104"/>
  <c r="O478" i="104"/>
  <c r="O479" i="104"/>
  <c r="O480" i="104"/>
  <c r="O481" i="104"/>
  <c r="O482" i="104"/>
  <c r="O483" i="104"/>
  <c r="O484" i="104"/>
  <c r="O485" i="104"/>
  <c r="O486" i="104"/>
  <c r="O487" i="104"/>
  <c r="O488" i="104"/>
  <c r="O489" i="104"/>
  <c r="O490" i="104"/>
  <c r="O491" i="104"/>
  <c r="O492" i="104"/>
  <c r="O493" i="104"/>
  <c r="O494" i="104"/>
  <c r="O495" i="104"/>
  <c r="O496" i="104"/>
  <c r="O497" i="104"/>
  <c r="O498" i="104"/>
  <c r="O499" i="104"/>
  <c r="O500" i="104"/>
  <c r="O501" i="104"/>
  <c r="O502" i="104"/>
  <c r="O503" i="104"/>
  <c r="O504" i="104"/>
  <c r="O505" i="104"/>
  <c r="O506" i="104"/>
  <c r="O507" i="104"/>
  <c r="O508" i="104"/>
  <c r="O509" i="104"/>
  <c r="O510" i="104"/>
  <c r="O511" i="104"/>
  <c r="O512" i="104"/>
  <c r="O513" i="104"/>
  <c r="O514" i="104"/>
  <c r="O515" i="104"/>
  <c r="O516" i="104"/>
  <c r="O517" i="104"/>
  <c r="O518" i="104"/>
  <c r="O519" i="104"/>
  <c r="O520" i="104"/>
  <c r="O521" i="104"/>
  <c r="O522" i="104"/>
  <c r="O523" i="104"/>
  <c r="O524" i="104"/>
  <c r="O525" i="104"/>
  <c r="O526" i="104"/>
  <c r="O527" i="104"/>
  <c r="O528" i="104"/>
  <c r="O529" i="104"/>
  <c r="O530" i="104"/>
  <c r="O531" i="104"/>
  <c r="O532" i="104"/>
  <c r="O533" i="104"/>
  <c r="O534" i="104"/>
  <c r="O535" i="104"/>
  <c r="O536" i="104"/>
  <c r="O537" i="104"/>
  <c r="O538" i="104"/>
  <c r="O539" i="104"/>
  <c r="O540" i="104"/>
  <c r="O541" i="104"/>
  <c r="O542" i="104"/>
  <c r="O543" i="104"/>
  <c r="O544" i="104"/>
  <c r="O545" i="104"/>
  <c r="O546" i="104"/>
  <c r="O547" i="104"/>
  <c r="O548" i="104"/>
  <c r="O549" i="104"/>
  <c r="O550" i="104"/>
  <c r="O551" i="104"/>
  <c r="O552" i="104"/>
  <c r="O553" i="104"/>
  <c r="O554" i="104"/>
  <c r="O555" i="104"/>
  <c r="O556" i="104"/>
  <c r="O557" i="104"/>
  <c r="O558" i="104"/>
  <c r="O559" i="104"/>
  <c r="O560" i="104"/>
  <c r="O561" i="104"/>
  <c r="O562" i="104"/>
  <c r="O563" i="104"/>
  <c r="O564" i="104"/>
  <c r="O565" i="104"/>
  <c r="O566" i="104"/>
  <c r="O567" i="104"/>
  <c r="O568" i="104"/>
  <c r="O569" i="104"/>
  <c r="O570" i="104"/>
  <c r="O571" i="104"/>
  <c r="O572" i="104"/>
  <c r="O573" i="104"/>
  <c r="O574" i="104"/>
  <c r="O575" i="104"/>
  <c r="O576" i="104"/>
  <c r="O577" i="104"/>
  <c r="O578" i="104"/>
  <c r="O579" i="104"/>
  <c r="O580" i="104"/>
  <c r="O581" i="104"/>
  <c r="O582" i="104"/>
  <c r="O583" i="104"/>
  <c r="O584" i="104"/>
  <c r="O585" i="104"/>
  <c r="O586" i="104"/>
  <c r="O587" i="104"/>
  <c r="O588" i="104"/>
  <c r="O589" i="104"/>
  <c r="O590" i="104"/>
  <c r="O591" i="104"/>
  <c r="O592" i="104"/>
  <c r="O593" i="104"/>
  <c r="O594" i="104"/>
  <c r="O595" i="104"/>
  <c r="O596" i="104"/>
  <c r="O597" i="104"/>
  <c r="O598" i="104"/>
  <c r="O599" i="104"/>
  <c r="O600" i="104"/>
  <c r="O601" i="104"/>
  <c r="O602" i="104"/>
  <c r="O603" i="104"/>
  <c r="O604" i="104"/>
  <c r="O605" i="104"/>
  <c r="O606" i="104"/>
  <c r="O607" i="104"/>
  <c r="O608" i="104"/>
  <c r="O609" i="104"/>
  <c r="O610" i="104"/>
  <c r="O611" i="104"/>
  <c r="O612" i="104"/>
  <c r="O613" i="104"/>
  <c r="O614" i="104"/>
  <c r="O615" i="104"/>
  <c r="O616" i="104"/>
  <c r="O617" i="104"/>
  <c r="O618" i="104"/>
  <c r="O619" i="104"/>
  <c r="O620" i="104"/>
  <c r="O621" i="104"/>
  <c r="O622" i="104"/>
  <c r="O623" i="104"/>
  <c r="O624" i="104"/>
  <c r="O625" i="104"/>
  <c r="O626" i="104"/>
  <c r="O627" i="104"/>
  <c r="O628" i="104"/>
  <c r="O629" i="104"/>
  <c r="O630" i="104"/>
  <c r="O631" i="104"/>
  <c r="O632" i="104"/>
  <c r="O633" i="104"/>
  <c r="O634" i="104"/>
  <c r="O635" i="104"/>
  <c r="O636" i="104"/>
  <c r="O637" i="104"/>
  <c r="O638" i="104"/>
  <c r="O639" i="104"/>
  <c r="O640" i="104"/>
  <c r="O641" i="104"/>
  <c r="O642" i="104"/>
  <c r="O643" i="104"/>
  <c r="O644" i="104"/>
  <c r="O645" i="104"/>
  <c r="O646" i="104"/>
  <c r="O647" i="104"/>
  <c r="O648" i="104"/>
  <c r="O649" i="104"/>
  <c r="O650" i="104"/>
  <c r="O651" i="104"/>
  <c r="O652" i="104"/>
  <c r="O653" i="104"/>
  <c r="O654" i="104"/>
  <c r="O655" i="104"/>
  <c r="O656" i="104"/>
  <c r="O657" i="104"/>
  <c r="O658" i="104"/>
  <c r="O659" i="104"/>
  <c r="O660" i="104"/>
  <c r="O661" i="104"/>
  <c r="O662" i="104"/>
  <c r="O663" i="104"/>
  <c r="O664" i="104"/>
  <c r="O665" i="104"/>
  <c r="O666" i="104"/>
  <c r="O667" i="104"/>
  <c r="O668" i="104"/>
  <c r="O669" i="104"/>
  <c r="O670" i="104"/>
  <c r="O671" i="104"/>
  <c r="O672" i="104"/>
  <c r="O673" i="104"/>
  <c r="O674" i="104"/>
  <c r="O675" i="104"/>
  <c r="O676" i="104"/>
  <c r="O677" i="104"/>
  <c r="O678" i="104"/>
  <c r="O679" i="104"/>
  <c r="O680" i="104"/>
  <c r="O681" i="104"/>
  <c r="O682" i="104"/>
  <c r="O683" i="104"/>
  <c r="O684" i="104"/>
  <c r="O685" i="104"/>
  <c r="O686" i="104"/>
  <c r="O687" i="104"/>
  <c r="O688" i="104"/>
  <c r="O689" i="104"/>
  <c r="O690" i="104"/>
  <c r="O691" i="104"/>
  <c r="O692" i="104"/>
  <c r="O693" i="104"/>
  <c r="O694" i="104"/>
  <c r="O695" i="104"/>
  <c r="O696" i="104"/>
  <c r="O697" i="104"/>
  <c r="O698" i="104"/>
  <c r="O699" i="104"/>
  <c r="O700" i="104"/>
  <c r="O701" i="104"/>
  <c r="O702" i="104"/>
  <c r="O703" i="104"/>
  <c r="O704" i="104"/>
  <c r="O705" i="104"/>
  <c r="O706" i="104"/>
  <c r="O707" i="104"/>
  <c r="O708" i="104"/>
  <c r="O709" i="104"/>
  <c r="O710" i="104"/>
  <c r="O711" i="104"/>
  <c r="O712" i="104"/>
  <c r="O713" i="104"/>
  <c r="O714" i="104"/>
  <c r="O715" i="104"/>
  <c r="O716" i="104"/>
  <c r="O717" i="104"/>
  <c r="O718" i="104"/>
  <c r="O719" i="104"/>
  <c r="O720" i="104"/>
  <c r="O721" i="104"/>
  <c r="O722" i="104"/>
  <c r="O723" i="104"/>
  <c r="O724" i="104"/>
  <c r="O725" i="104"/>
  <c r="O726" i="104"/>
  <c r="O727" i="104"/>
  <c r="O728" i="104"/>
  <c r="O729" i="104"/>
  <c r="O730" i="104"/>
  <c r="O731" i="104"/>
  <c r="O732" i="104"/>
  <c r="O733" i="104"/>
  <c r="O734" i="104"/>
  <c r="O735" i="104"/>
  <c r="O736" i="104"/>
  <c r="O737" i="104"/>
  <c r="O738" i="104"/>
  <c r="O739" i="104"/>
  <c r="O740" i="104"/>
  <c r="O741" i="104"/>
  <c r="O742" i="104"/>
  <c r="O743" i="104"/>
  <c r="O744" i="104"/>
  <c r="O745" i="104"/>
  <c r="O746" i="104"/>
  <c r="O747" i="104"/>
  <c r="O748" i="104"/>
  <c r="O749" i="104"/>
  <c r="O750" i="104"/>
  <c r="O751" i="104"/>
  <c r="O752" i="104"/>
  <c r="O753" i="104"/>
  <c r="O754" i="104"/>
  <c r="O755" i="104"/>
  <c r="O756" i="104"/>
  <c r="O757" i="104"/>
  <c r="O758" i="104"/>
  <c r="O759" i="104"/>
  <c r="O760" i="104"/>
  <c r="O761" i="104"/>
  <c r="O762" i="104"/>
  <c r="O763" i="104"/>
  <c r="O764" i="104"/>
  <c r="O765" i="104"/>
  <c r="O766" i="104"/>
  <c r="O767" i="104"/>
  <c r="O768" i="104"/>
  <c r="O769" i="104"/>
  <c r="O770" i="104"/>
  <c r="O771" i="104"/>
  <c r="O772" i="104"/>
  <c r="O773" i="104"/>
  <c r="O774" i="104"/>
  <c r="O775" i="104"/>
  <c r="O776" i="104"/>
  <c r="O777" i="104"/>
  <c r="O778" i="104"/>
  <c r="O779" i="104"/>
  <c r="O780" i="104"/>
  <c r="O781" i="104"/>
  <c r="O782" i="104"/>
  <c r="Y21" i="96" l="1"/>
  <c r="AY7" i="96"/>
  <c r="AY8" i="96"/>
  <c r="AS7" i="96"/>
  <c r="AL21" i="96"/>
  <c r="L59" i="96"/>
  <c r="Y59" i="96" s="1"/>
  <c r="AL59" i="96" s="1"/>
  <c r="L29" i="97"/>
  <c r="Y29" i="97" s="1"/>
  <c r="L81" i="97"/>
  <c r="X21" i="97"/>
  <c r="L59" i="97"/>
  <c r="Y59" i="97" s="1"/>
  <c r="X51" i="97"/>
  <c r="L29" i="96"/>
  <c r="Y29" i="96" s="1"/>
  <c r="AL29" i="96" s="1"/>
  <c r="L81" i="96"/>
  <c r="L73" i="97"/>
  <c r="L44" i="97"/>
  <c r="Y44" i="97" s="1"/>
  <c r="X43" i="97"/>
  <c r="X13" i="97"/>
  <c r="L14" i="97"/>
  <c r="Y14" i="97" s="1"/>
  <c r="L73" i="96"/>
  <c r="X43" i="96"/>
  <c r="AK43" i="96" s="1"/>
  <c r="L44" i="96"/>
  <c r="Y44" i="96" s="1"/>
  <c r="AL44" i="96" s="1"/>
  <c r="W57" i="96"/>
  <c r="AJ57" i="96" s="1"/>
  <c r="W46" i="96"/>
  <c r="AJ46" i="96" s="1"/>
  <c r="W13" i="96"/>
  <c r="AJ13" i="96" s="1"/>
  <c r="L89" i="96" l="1"/>
  <c r="L89" i="97"/>
  <c r="L74" i="97"/>
  <c r="X13" i="96"/>
  <c r="AK13" i="96" s="1"/>
  <c r="L74" i="96" l="1"/>
  <c r="E240" i="103"/>
  <c r="I387" i="105" l="1"/>
  <c r="I388" i="105"/>
  <c r="L71" i="97" l="1"/>
  <c r="X11" i="97"/>
  <c r="X41" i="97"/>
  <c r="L71" i="96"/>
  <c r="X41" i="96"/>
  <c r="AK41" i="96" s="1"/>
  <c r="X11" i="96"/>
  <c r="AK11" i="96" s="1"/>
  <c r="L69" i="96" l="1"/>
  <c r="L69" i="97"/>
  <c r="X39" i="96" l="1"/>
  <c r="AK39" i="96" s="1"/>
  <c r="X39" i="97"/>
  <c r="X9" i="97"/>
  <c r="X9" i="96"/>
  <c r="AK9" i="96" s="1"/>
  <c r="L67" i="97" l="1"/>
  <c r="X37" i="97"/>
  <c r="L38" i="97"/>
  <c r="Y38" i="97" s="1"/>
  <c r="X7" i="97"/>
  <c r="L8" i="97"/>
  <c r="Y8" i="97" s="1"/>
  <c r="L67" i="96"/>
  <c r="X37" i="96"/>
  <c r="AK37" i="96" s="1"/>
  <c r="L38" i="96"/>
  <c r="X7" i="96"/>
  <c r="AK7" i="96" s="1"/>
  <c r="L8" i="96"/>
  <c r="Y8" i="96" l="1"/>
  <c r="AY5" i="96"/>
  <c r="AL8" i="96"/>
  <c r="AS4" i="96"/>
  <c r="Y38" i="96"/>
  <c r="AL38" i="96" s="1"/>
  <c r="L40" i="96"/>
  <c r="Y40" i="96" s="1"/>
  <c r="AL40" i="96" s="1"/>
  <c r="L45" i="97"/>
  <c r="Y45" i="97" s="1"/>
  <c r="L42" i="97"/>
  <c r="Y42" i="97" s="1"/>
  <c r="L40" i="97"/>
  <c r="Y40" i="97" s="1"/>
  <c r="L15" i="97"/>
  <c r="L12" i="97"/>
  <c r="L10" i="97"/>
  <c r="Y10" i="97" s="1"/>
  <c r="L68" i="97"/>
  <c r="L42" i="96"/>
  <c r="Y42" i="96" s="1"/>
  <c r="AL42" i="96" s="1"/>
  <c r="L45" i="96"/>
  <c r="Y45" i="96" s="1"/>
  <c r="AL45" i="96" s="1"/>
  <c r="L15" i="96"/>
  <c r="Y15" i="96" s="1"/>
  <c r="AL15" i="96" s="1"/>
  <c r="L12" i="96"/>
  <c r="Y12" i="96" s="1"/>
  <c r="AL12" i="96" s="1"/>
  <c r="L10" i="96"/>
  <c r="Y10" i="96" s="1"/>
  <c r="AL10" i="96" s="1"/>
  <c r="L68" i="96"/>
  <c r="L30" i="97" l="1"/>
  <c r="Y30" i="97" s="1"/>
  <c r="Y15" i="97"/>
  <c r="L72" i="97"/>
  <c r="Y12" i="97"/>
  <c r="L30" i="96"/>
  <c r="Y30" i="96" s="1"/>
  <c r="AL30" i="96" s="1"/>
  <c r="L56" i="96"/>
  <c r="Y56" i="96" s="1"/>
  <c r="AL56" i="96" s="1"/>
  <c r="L60" i="96"/>
  <c r="Y60" i="96" s="1"/>
  <c r="AL60" i="96" s="1"/>
  <c r="L90" i="97"/>
  <c r="L26" i="96"/>
  <c r="Y26" i="96" s="1"/>
  <c r="AL26" i="96" s="1"/>
  <c r="L54" i="97"/>
  <c r="Y54" i="97" s="1"/>
  <c r="L56" i="97"/>
  <c r="Y56" i="97" s="1"/>
  <c r="L24" i="97"/>
  <c r="Y24" i="97" s="1"/>
  <c r="L26" i="97"/>
  <c r="Y26" i="97" s="1"/>
  <c r="L70" i="97"/>
  <c r="L22" i="96"/>
  <c r="Y22" i="96" s="1"/>
  <c r="AL22" i="96" s="1"/>
  <c r="L24" i="96"/>
  <c r="Y24" i="96" s="1"/>
  <c r="AL24" i="96" s="1"/>
  <c r="L52" i="96"/>
  <c r="Y52" i="96" s="1"/>
  <c r="AL52" i="96" s="1"/>
  <c r="L54" i="96"/>
  <c r="Y54" i="96" s="1"/>
  <c r="AL54" i="96" s="1"/>
  <c r="L17" i="97"/>
  <c r="L22" i="97"/>
  <c r="Y22" i="97" s="1"/>
  <c r="L47" i="97"/>
  <c r="L52" i="97"/>
  <c r="Y52" i="97" s="1"/>
  <c r="L70" i="96"/>
  <c r="L47" i="96"/>
  <c r="Y47" i="96" s="1"/>
  <c r="AL47" i="96" s="1"/>
  <c r="L17" i="96"/>
  <c r="Y17" i="96" s="1"/>
  <c r="AL17" i="96" s="1"/>
  <c r="L72" i="96"/>
  <c r="L75" i="96"/>
  <c r="I4" i="105"/>
  <c r="I5" i="105"/>
  <c r="I6" i="105"/>
  <c r="I7" i="105"/>
  <c r="I8" i="105"/>
  <c r="I9" i="105"/>
  <c r="I10" i="105"/>
  <c r="I11" i="105"/>
  <c r="I12" i="105"/>
  <c r="I13" i="105"/>
  <c r="I14" i="105"/>
  <c r="I15" i="105"/>
  <c r="I16" i="105"/>
  <c r="I17" i="105"/>
  <c r="I18" i="105"/>
  <c r="I19" i="105"/>
  <c r="I20" i="105"/>
  <c r="I21" i="105"/>
  <c r="I22" i="105"/>
  <c r="I23" i="105"/>
  <c r="I24" i="105"/>
  <c r="I25" i="105"/>
  <c r="I26" i="105"/>
  <c r="I27" i="105"/>
  <c r="I28" i="105"/>
  <c r="I29" i="105"/>
  <c r="I30" i="105"/>
  <c r="I31" i="105"/>
  <c r="I32" i="105"/>
  <c r="I33" i="105"/>
  <c r="I34" i="105"/>
  <c r="I35" i="105"/>
  <c r="I36" i="105"/>
  <c r="I37" i="105"/>
  <c r="I38" i="105"/>
  <c r="I39" i="105"/>
  <c r="I40" i="105"/>
  <c r="I41" i="105"/>
  <c r="I42" i="105"/>
  <c r="I43" i="105"/>
  <c r="I44" i="105"/>
  <c r="I45" i="105"/>
  <c r="I46" i="105"/>
  <c r="I47" i="105"/>
  <c r="I48" i="105"/>
  <c r="I49" i="105"/>
  <c r="I50" i="105"/>
  <c r="I51" i="105"/>
  <c r="I52" i="105"/>
  <c r="I53" i="105"/>
  <c r="I54" i="105"/>
  <c r="I55" i="105"/>
  <c r="I56" i="105"/>
  <c r="I57" i="105"/>
  <c r="I58" i="105"/>
  <c r="I59" i="105"/>
  <c r="I60" i="105"/>
  <c r="I61" i="105"/>
  <c r="I62" i="105"/>
  <c r="I63" i="105"/>
  <c r="I64" i="105"/>
  <c r="I65" i="105"/>
  <c r="I66" i="105"/>
  <c r="I67" i="105"/>
  <c r="I68" i="105"/>
  <c r="I69" i="105"/>
  <c r="I70" i="105"/>
  <c r="I71" i="105"/>
  <c r="I72" i="105"/>
  <c r="I73" i="105"/>
  <c r="I74" i="105"/>
  <c r="I75" i="105"/>
  <c r="I76" i="105"/>
  <c r="I77" i="105"/>
  <c r="I78" i="105"/>
  <c r="I79" i="105"/>
  <c r="I80" i="105"/>
  <c r="I81" i="105"/>
  <c r="I82" i="105"/>
  <c r="I83" i="105"/>
  <c r="I84" i="105"/>
  <c r="I85" i="105"/>
  <c r="I86" i="105"/>
  <c r="I87" i="105"/>
  <c r="I88" i="105"/>
  <c r="I89" i="105"/>
  <c r="I90" i="105"/>
  <c r="I91" i="105"/>
  <c r="I92" i="105"/>
  <c r="I93" i="105"/>
  <c r="I94" i="105"/>
  <c r="I95" i="105"/>
  <c r="I96" i="105"/>
  <c r="I97" i="105"/>
  <c r="I98" i="105"/>
  <c r="I99" i="105"/>
  <c r="I100" i="105"/>
  <c r="I101" i="105"/>
  <c r="I102" i="105"/>
  <c r="I103" i="105"/>
  <c r="I104" i="105"/>
  <c r="I105" i="105"/>
  <c r="I106" i="105"/>
  <c r="I107" i="105"/>
  <c r="I108" i="105"/>
  <c r="I109" i="105"/>
  <c r="I110" i="105"/>
  <c r="I111" i="105"/>
  <c r="I112" i="105"/>
  <c r="I113" i="105"/>
  <c r="I114" i="105"/>
  <c r="I115" i="105"/>
  <c r="I116" i="105"/>
  <c r="I117" i="105"/>
  <c r="I118" i="105"/>
  <c r="I119" i="105"/>
  <c r="I120" i="105"/>
  <c r="I121" i="105"/>
  <c r="I122" i="105"/>
  <c r="I123" i="105"/>
  <c r="I124" i="105"/>
  <c r="I125" i="105"/>
  <c r="I126" i="105"/>
  <c r="I127" i="105"/>
  <c r="I128" i="105"/>
  <c r="I129" i="105"/>
  <c r="I130" i="105"/>
  <c r="I131" i="105"/>
  <c r="I132" i="105"/>
  <c r="I133" i="105"/>
  <c r="I134" i="105"/>
  <c r="I135" i="105"/>
  <c r="I136" i="105"/>
  <c r="I137" i="105"/>
  <c r="I138" i="105"/>
  <c r="I139" i="105"/>
  <c r="I140" i="105"/>
  <c r="I141" i="105"/>
  <c r="I142" i="105"/>
  <c r="I143" i="105"/>
  <c r="I144" i="105"/>
  <c r="I145" i="105"/>
  <c r="I146" i="105"/>
  <c r="I147" i="105"/>
  <c r="I148" i="105"/>
  <c r="I149" i="105"/>
  <c r="I150" i="105"/>
  <c r="I151" i="105"/>
  <c r="I152" i="105"/>
  <c r="I153" i="105"/>
  <c r="I154" i="105"/>
  <c r="I155" i="105"/>
  <c r="I156" i="105"/>
  <c r="I157" i="105"/>
  <c r="I158" i="105"/>
  <c r="I159" i="105"/>
  <c r="I160" i="105"/>
  <c r="I161" i="105"/>
  <c r="I162" i="105"/>
  <c r="I163" i="105"/>
  <c r="I164" i="105"/>
  <c r="I165" i="105"/>
  <c r="I166" i="105"/>
  <c r="I167" i="105"/>
  <c r="I168" i="105"/>
  <c r="I169" i="105"/>
  <c r="I170" i="105"/>
  <c r="I171" i="105"/>
  <c r="I172" i="105"/>
  <c r="I173" i="105"/>
  <c r="I174" i="105"/>
  <c r="I175" i="105"/>
  <c r="I176" i="105"/>
  <c r="I177" i="105"/>
  <c r="I178" i="105"/>
  <c r="I179" i="105"/>
  <c r="I180" i="105"/>
  <c r="I181" i="105"/>
  <c r="I182" i="105"/>
  <c r="I183" i="105"/>
  <c r="I184" i="105"/>
  <c r="I185" i="105"/>
  <c r="I186" i="105"/>
  <c r="I187" i="105"/>
  <c r="I188" i="105"/>
  <c r="I189" i="105"/>
  <c r="I190" i="105"/>
  <c r="I191" i="105"/>
  <c r="I192" i="105"/>
  <c r="I193" i="105"/>
  <c r="I194" i="105"/>
  <c r="I195" i="105"/>
  <c r="I196" i="105"/>
  <c r="I197" i="105"/>
  <c r="I198" i="105"/>
  <c r="I199" i="105"/>
  <c r="I200" i="105"/>
  <c r="I201" i="105"/>
  <c r="I202" i="105"/>
  <c r="I203" i="105"/>
  <c r="I204" i="105"/>
  <c r="I205" i="105"/>
  <c r="I206" i="105"/>
  <c r="I207" i="105"/>
  <c r="I208" i="105"/>
  <c r="I209" i="105"/>
  <c r="I210" i="105"/>
  <c r="I211" i="105"/>
  <c r="I212" i="105"/>
  <c r="I213" i="105"/>
  <c r="I214" i="105"/>
  <c r="I215" i="105"/>
  <c r="I216" i="105"/>
  <c r="I217" i="105"/>
  <c r="I218" i="105"/>
  <c r="I219" i="105"/>
  <c r="I220" i="105"/>
  <c r="I221" i="105"/>
  <c r="I222" i="105"/>
  <c r="I223" i="105"/>
  <c r="I224" i="105"/>
  <c r="I225" i="105"/>
  <c r="I226" i="105"/>
  <c r="I227" i="105"/>
  <c r="I228" i="105"/>
  <c r="I229" i="105"/>
  <c r="I230" i="105"/>
  <c r="I231" i="105"/>
  <c r="I232" i="105"/>
  <c r="I233" i="105"/>
  <c r="I234" i="105"/>
  <c r="I235" i="105"/>
  <c r="I236" i="105"/>
  <c r="I237" i="105"/>
  <c r="I238" i="105"/>
  <c r="I239" i="105"/>
  <c r="I240" i="105"/>
  <c r="I241" i="105"/>
  <c r="I242" i="105"/>
  <c r="I243" i="105"/>
  <c r="I244" i="105"/>
  <c r="I245" i="105"/>
  <c r="I246" i="105"/>
  <c r="I247" i="105"/>
  <c r="I248" i="105"/>
  <c r="I249" i="105"/>
  <c r="I250" i="105"/>
  <c r="I251" i="105"/>
  <c r="I252" i="105"/>
  <c r="I253" i="105"/>
  <c r="I254" i="105"/>
  <c r="I255" i="105"/>
  <c r="I256" i="105"/>
  <c r="I257" i="105"/>
  <c r="I258" i="105"/>
  <c r="I259" i="105"/>
  <c r="I260" i="105"/>
  <c r="I261" i="105"/>
  <c r="I262" i="105"/>
  <c r="I263" i="105"/>
  <c r="I264" i="105"/>
  <c r="I265" i="105"/>
  <c r="I266" i="105"/>
  <c r="I267" i="105"/>
  <c r="I268" i="105"/>
  <c r="I269" i="105"/>
  <c r="I270" i="105"/>
  <c r="I271" i="105"/>
  <c r="I272" i="105"/>
  <c r="I273" i="105"/>
  <c r="I274" i="105"/>
  <c r="I275" i="105"/>
  <c r="I276" i="105"/>
  <c r="I277" i="105"/>
  <c r="I278" i="105"/>
  <c r="I279" i="105"/>
  <c r="I280" i="105"/>
  <c r="I281" i="105"/>
  <c r="I282" i="105"/>
  <c r="I283" i="105"/>
  <c r="I284" i="105"/>
  <c r="I285" i="105"/>
  <c r="I286" i="105"/>
  <c r="I287" i="105"/>
  <c r="I288" i="105"/>
  <c r="I289" i="105"/>
  <c r="I290" i="105"/>
  <c r="I291" i="105"/>
  <c r="I292" i="105"/>
  <c r="I293" i="105"/>
  <c r="I294" i="105"/>
  <c r="I295" i="105"/>
  <c r="I296" i="105"/>
  <c r="I297" i="105"/>
  <c r="I298" i="105"/>
  <c r="I299" i="105"/>
  <c r="I300" i="105"/>
  <c r="I301" i="105"/>
  <c r="I302" i="105"/>
  <c r="I303" i="105"/>
  <c r="I304" i="105"/>
  <c r="I305" i="105"/>
  <c r="I306" i="105"/>
  <c r="I307" i="105"/>
  <c r="I308" i="105"/>
  <c r="I309" i="105"/>
  <c r="I310" i="105"/>
  <c r="I311" i="105"/>
  <c r="I312" i="105"/>
  <c r="I313" i="105"/>
  <c r="I314" i="105"/>
  <c r="I315" i="105"/>
  <c r="I316" i="105"/>
  <c r="I317" i="105"/>
  <c r="I318" i="105"/>
  <c r="I319" i="105"/>
  <c r="I320" i="105"/>
  <c r="I321" i="105"/>
  <c r="I322" i="105"/>
  <c r="I323" i="105"/>
  <c r="I324" i="105"/>
  <c r="I325" i="105"/>
  <c r="I326" i="105"/>
  <c r="I327" i="105"/>
  <c r="I328" i="105"/>
  <c r="I329" i="105"/>
  <c r="I330" i="105"/>
  <c r="I331" i="105"/>
  <c r="I332" i="105"/>
  <c r="I333" i="105"/>
  <c r="I334" i="105"/>
  <c r="I335" i="105"/>
  <c r="I336" i="105"/>
  <c r="I337" i="105"/>
  <c r="I338" i="105"/>
  <c r="I339" i="105"/>
  <c r="I340" i="105"/>
  <c r="I341" i="105"/>
  <c r="I342" i="105"/>
  <c r="I343" i="105"/>
  <c r="I344" i="105"/>
  <c r="I345" i="105"/>
  <c r="I346" i="105"/>
  <c r="I347" i="105"/>
  <c r="I348" i="105"/>
  <c r="I349" i="105"/>
  <c r="I350" i="105"/>
  <c r="I351" i="105"/>
  <c r="I352" i="105"/>
  <c r="I353" i="105"/>
  <c r="I354" i="105"/>
  <c r="I355" i="105"/>
  <c r="I356" i="105"/>
  <c r="I357" i="105"/>
  <c r="I358" i="105"/>
  <c r="I359" i="105"/>
  <c r="I360" i="105"/>
  <c r="I361" i="105"/>
  <c r="I362" i="105"/>
  <c r="I363" i="105"/>
  <c r="I364" i="105"/>
  <c r="I365" i="105"/>
  <c r="I366" i="105"/>
  <c r="I367" i="105"/>
  <c r="I368" i="105"/>
  <c r="I369" i="105"/>
  <c r="I370" i="105"/>
  <c r="I371" i="105"/>
  <c r="I372" i="105"/>
  <c r="I373" i="105"/>
  <c r="I374" i="105"/>
  <c r="I375" i="105"/>
  <c r="I376" i="105"/>
  <c r="I377" i="105"/>
  <c r="I378" i="105"/>
  <c r="I379" i="105"/>
  <c r="I380" i="105"/>
  <c r="I381" i="105"/>
  <c r="I382" i="105"/>
  <c r="I383" i="105"/>
  <c r="I384" i="105"/>
  <c r="I385" i="105"/>
  <c r="I386" i="105"/>
  <c r="I389" i="105"/>
  <c r="I390" i="105"/>
  <c r="I3" i="105"/>
  <c r="L49" i="97" l="1"/>
  <c r="Y49" i="97" s="1"/>
  <c r="Y47" i="97"/>
  <c r="L19" i="97"/>
  <c r="Y19" i="97" s="1"/>
  <c r="Y17" i="97"/>
  <c r="L84" i="97"/>
  <c r="L86" i="96"/>
  <c r="L49" i="96"/>
  <c r="Y49" i="96" s="1"/>
  <c r="AL49" i="96" s="1"/>
  <c r="L86" i="97"/>
  <c r="L90" i="96"/>
  <c r="L19" i="96"/>
  <c r="Y19" i="96" s="1"/>
  <c r="AL19" i="96" s="1"/>
  <c r="L82" i="96"/>
  <c r="L79" i="97"/>
  <c r="L84" i="96"/>
  <c r="L77" i="97"/>
  <c r="L82" i="97"/>
  <c r="L77" i="96"/>
  <c r="J4" i="103"/>
  <c r="J5" i="103"/>
  <c r="F4" i="103"/>
  <c r="F5" i="103"/>
  <c r="L79" i="96" l="1"/>
  <c r="L36" i="97"/>
  <c r="Y36" i="97" s="1"/>
  <c r="L6" i="97"/>
  <c r="Y6" i="97" s="1"/>
  <c r="L36" i="96"/>
  <c r="Y36" i="96" s="1"/>
  <c r="AL36" i="96" s="1"/>
  <c r="L6" i="96"/>
  <c r="Y6" i="96" s="1"/>
  <c r="AL6" i="96" s="1"/>
  <c r="X5" i="96" l="1"/>
  <c r="AK5" i="96" s="1"/>
  <c r="X35" i="96"/>
  <c r="AK35" i="96" s="1"/>
  <c r="L66" i="96"/>
  <c r="L65" i="96"/>
  <c r="L65" i="97"/>
  <c r="L66" i="97"/>
  <c r="X35" i="97"/>
  <c r="X5" i="97"/>
  <c r="V3" i="98" l="1"/>
  <c r="M3" i="98"/>
  <c r="U3" i="98" s="1"/>
  <c r="L3" i="98"/>
  <c r="T3" i="98" s="1"/>
  <c r="K3" i="98"/>
  <c r="S3" i="98" s="1"/>
  <c r="J3" i="98"/>
  <c r="R3" i="98" s="1"/>
  <c r="I3" i="98"/>
  <c r="Q3" i="98" s="1"/>
  <c r="H3" i="98"/>
  <c r="P3" i="98" s="1"/>
  <c r="G3" i="98"/>
  <c r="O3" i="98" s="1"/>
  <c r="L64" i="97"/>
  <c r="X34" i="97"/>
  <c r="X4" i="97"/>
  <c r="L64" i="96"/>
  <c r="X34" i="96"/>
  <c r="AK34" i="96" s="1"/>
  <c r="X4" i="96"/>
  <c r="AK4" i="96" s="1"/>
  <c r="W57" i="97" l="1"/>
  <c r="K87" i="97"/>
  <c r="K58" i="97"/>
  <c r="X58" i="97" s="1"/>
  <c r="K60" i="97"/>
  <c r="W27" i="97"/>
  <c r="K28" i="97"/>
  <c r="X28" i="97" s="1"/>
  <c r="K87" i="96"/>
  <c r="K58" i="96"/>
  <c r="K28" i="96"/>
  <c r="W27" i="96"/>
  <c r="AJ27" i="96" s="1"/>
  <c r="AY4" i="96" l="1"/>
  <c r="X58" i="96"/>
  <c r="AK58" i="96" s="1"/>
  <c r="X28" i="96"/>
  <c r="K88" i="96"/>
  <c r="K88" i="97"/>
  <c r="K85" i="96"/>
  <c r="K85" i="97"/>
  <c r="W55" i="97"/>
  <c r="W25" i="97"/>
  <c r="W55" i="96"/>
  <c r="AJ55" i="96" s="1"/>
  <c r="W25" i="96"/>
  <c r="AJ25" i="96" s="1"/>
  <c r="H32" i="98"/>
  <c r="P32" i="98" s="1"/>
  <c r="I32" i="98"/>
  <c r="Q32" i="98" s="1"/>
  <c r="J32" i="98"/>
  <c r="R32" i="98" s="1"/>
  <c r="H27" i="98"/>
  <c r="P27" i="98" s="1"/>
  <c r="I27" i="98"/>
  <c r="Q27" i="98" s="1"/>
  <c r="J27" i="98"/>
  <c r="R27" i="98" s="1"/>
  <c r="H24" i="98"/>
  <c r="P24" i="98" s="1"/>
  <c r="I24" i="98"/>
  <c r="Q24" i="98" s="1"/>
  <c r="J24" i="98"/>
  <c r="R24" i="98" s="1"/>
  <c r="H16" i="98"/>
  <c r="P16" i="98" s="1"/>
  <c r="I16" i="98"/>
  <c r="Q16" i="98" s="1"/>
  <c r="J16" i="98"/>
  <c r="R16" i="98" s="1"/>
  <c r="H13" i="98"/>
  <c r="P13" i="98" s="1"/>
  <c r="I13" i="98"/>
  <c r="Q13" i="98" s="1"/>
  <c r="J13" i="98"/>
  <c r="R13" i="98" s="1"/>
  <c r="H10" i="98"/>
  <c r="P10" i="98" s="1"/>
  <c r="I10" i="98"/>
  <c r="Q10" i="98" s="1"/>
  <c r="J10" i="98"/>
  <c r="R10" i="98" s="1"/>
  <c r="X31" i="98"/>
  <c r="Y31" i="98"/>
  <c r="Z31" i="98"/>
  <c r="AA31" i="98"/>
  <c r="X32" i="98"/>
  <c r="Y32" i="98"/>
  <c r="Z32" i="98"/>
  <c r="AA32" i="98"/>
  <c r="X26" i="98"/>
  <c r="Y26" i="98"/>
  <c r="Z26" i="98"/>
  <c r="AA26" i="98"/>
  <c r="X27" i="98"/>
  <c r="Y27" i="98"/>
  <c r="Z27" i="98"/>
  <c r="AA27" i="98"/>
  <c r="X23" i="98"/>
  <c r="Y23" i="98"/>
  <c r="Z23" i="98"/>
  <c r="AA23" i="98"/>
  <c r="X24" i="98"/>
  <c r="Y24" i="98"/>
  <c r="Z24" i="98"/>
  <c r="AA24" i="98"/>
  <c r="X15" i="98"/>
  <c r="Y15" i="98"/>
  <c r="Z15" i="98"/>
  <c r="AA15" i="98"/>
  <c r="X16" i="98"/>
  <c r="Y16" i="98"/>
  <c r="Z16" i="98"/>
  <c r="AA16" i="98"/>
  <c r="X12" i="98"/>
  <c r="Y12" i="98"/>
  <c r="Z12" i="98"/>
  <c r="AA12" i="98"/>
  <c r="X13" i="98"/>
  <c r="Y13" i="98"/>
  <c r="Z13" i="98"/>
  <c r="AA13" i="98"/>
  <c r="X9" i="98"/>
  <c r="Y9" i="98"/>
  <c r="Z9" i="98"/>
  <c r="AA9" i="98"/>
  <c r="X10" i="98"/>
  <c r="Y10" i="98"/>
  <c r="Z10" i="98"/>
  <c r="AA10" i="98"/>
  <c r="Y3" i="98"/>
  <c r="Z3" i="98"/>
  <c r="AA3" i="98"/>
  <c r="Y4" i="98"/>
  <c r="Z4" i="98"/>
  <c r="AA4" i="98"/>
  <c r="X3" i="98"/>
  <c r="X4" i="98"/>
  <c r="V76" i="98"/>
  <c r="G36" i="98"/>
  <c r="O36" i="98" s="1"/>
  <c r="H36" i="98"/>
  <c r="P36" i="98" s="1"/>
  <c r="I36" i="98"/>
  <c r="Q36" i="98" s="1"/>
  <c r="J36" i="98"/>
  <c r="R36" i="98" s="1"/>
  <c r="K36" i="98"/>
  <c r="S36" i="98" s="1"/>
  <c r="L36" i="98"/>
  <c r="T36" i="98" s="1"/>
  <c r="M36" i="98"/>
  <c r="U36" i="98" s="1"/>
  <c r="V36" i="98"/>
  <c r="G37" i="98"/>
  <c r="O37" i="98" s="1"/>
  <c r="H37" i="98"/>
  <c r="P37" i="98" s="1"/>
  <c r="I37" i="98"/>
  <c r="Q37" i="98" s="1"/>
  <c r="J37" i="98"/>
  <c r="R37" i="98" s="1"/>
  <c r="K37" i="98"/>
  <c r="S37" i="98" s="1"/>
  <c r="L37" i="98"/>
  <c r="T37" i="98" s="1"/>
  <c r="M37" i="98"/>
  <c r="U37" i="98" s="1"/>
  <c r="V37" i="98"/>
  <c r="G38" i="98"/>
  <c r="O38" i="98" s="1"/>
  <c r="H38" i="98"/>
  <c r="P38" i="98" s="1"/>
  <c r="I38" i="98"/>
  <c r="Q38" i="98" s="1"/>
  <c r="J38" i="98"/>
  <c r="R38" i="98" s="1"/>
  <c r="K38" i="98"/>
  <c r="S38" i="98" s="1"/>
  <c r="L38" i="98"/>
  <c r="T38" i="98" s="1"/>
  <c r="M38" i="98"/>
  <c r="U38" i="98" s="1"/>
  <c r="V38" i="98"/>
  <c r="G39" i="98"/>
  <c r="O39" i="98" s="1"/>
  <c r="H39" i="98"/>
  <c r="P39" i="98" s="1"/>
  <c r="I39" i="98"/>
  <c r="Q39" i="98" s="1"/>
  <c r="J39" i="98"/>
  <c r="R39" i="98" s="1"/>
  <c r="K39" i="98"/>
  <c r="S39" i="98" s="1"/>
  <c r="L39" i="98"/>
  <c r="T39" i="98" s="1"/>
  <c r="M39" i="98"/>
  <c r="U39" i="98" s="1"/>
  <c r="V39" i="98"/>
  <c r="G40" i="98"/>
  <c r="O40" i="98" s="1"/>
  <c r="H40" i="98"/>
  <c r="P40" i="98" s="1"/>
  <c r="I40" i="98"/>
  <c r="Q40" i="98" s="1"/>
  <c r="J40" i="98"/>
  <c r="R40" i="98" s="1"/>
  <c r="K40" i="98"/>
  <c r="S40" i="98" s="1"/>
  <c r="L40" i="98"/>
  <c r="T40" i="98" s="1"/>
  <c r="M40" i="98"/>
  <c r="U40" i="98" s="1"/>
  <c r="V40" i="98"/>
  <c r="G41" i="98"/>
  <c r="O41" i="98" s="1"/>
  <c r="H41" i="98"/>
  <c r="P41" i="98" s="1"/>
  <c r="I41" i="98"/>
  <c r="Q41" i="98" s="1"/>
  <c r="J41" i="98"/>
  <c r="R41" i="98" s="1"/>
  <c r="K41" i="98"/>
  <c r="S41" i="98" s="1"/>
  <c r="L41" i="98"/>
  <c r="T41" i="98" s="1"/>
  <c r="M41" i="98"/>
  <c r="U41" i="98" s="1"/>
  <c r="V41" i="98"/>
  <c r="G42" i="98"/>
  <c r="O42" i="98" s="1"/>
  <c r="H42" i="98"/>
  <c r="P42" i="98" s="1"/>
  <c r="I42" i="98"/>
  <c r="Q42" i="98" s="1"/>
  <c r="J42" i="98"/>
  <c r="R42" i="98" s="1"/>
  <c r="K42" i="98"/>
  <c r="S42" i="98" s="1"/>
  <c r="L42" i="98"/>
  <c r="T42" i="98" s="1"/>
  <c r="M42" i="98"/>
  <c r="U42" i="98" s="1"/>
  <c r="V42" i="98"/>
  <c r="G43" i="98"/>
  <c r="O43" i="98" s="1"/>
  <c r="H43" i="98"/>
  <c r="P43" i="98" s="1"/>
  <c r="I43" i="98"/>
  <c r="Q43" i="98" s="1"/>
  <c r="J43" i="98"/>
  <c r="R43" i="98" s="1"/>
  <c r="K43" i="98"/>
  <c r="S43" i="98" s="1"/>
  <c r="L43" i="98"/>
  <c r="T43" i="98" s="1"/>
  <c r="M43" i="98"/>
  <c r="U43" i="98" s="1"/>
  <c r="V43" i="98"/>
  <c r="G44" i="98"/>
  <c r="O44" i="98" s="1"/>
  <c r="H44" i="98"/>
  <c r="P44" i="98" s="1"/>
  <c r="I44" i="98"/>
  <c r="Q44" i="98" s="1"/>
  <c r="J44" i="98"/>
  <c r="R44" i="98" s="1"/>
  <c r="K44" i="98"/>
  <c r="S44" i="98" s="1"/>
  <c r="L44" i="98"/>
  <c r="T44" i="98" s="1"/>
  <c r="M44" i="98"/>
  <c r="U44" i="98" s="1"/>
  <c r="V44" i="98"/>
  <c r="G45" i="98"/>
  <c r="O45" i="98" s="1"/>
  <c r="H45" i="98"/>
  <c r="P45" i="98" s="1"/>
  <c r="I45" i="98"/>
  <c r="Q45" i="98" s="1"/>
  <c r="J45" i="98"/>
  <c r="R45" i="98" s="1"/>
  <c r="K45" i="98"/>
  <c r="S45" i="98" s="1"/>
  <c r="L45" i="98"/>
  <c r="T45" i="98" s="1"/>
  <c r="M45" i="98"/>
  <c r="U45" i="98" s="1"/>
  <c r="V45" i="98"/>
  <c r="G46" i="98"/>
  <c r="O46" i="98" s="1"/>
  <c r="H46" i="98"/>
  <c r="P46" i="98" s="1"/>
  <c r="I46" i="98"/>
  <c r="Q46" i="98" s="1"/>
  <c r="J46" i="98"/>
  <c r="R46" i="98" s="1"/>
  <c r="K46" i="98"/>
  <c r="S46" i="98" s="1"/>
  <c r="L46" i="98"/>
  <c r="T46" i="98" s="1"/>
  <c r="M46" i="98"/>
  <c r="U46" i="98" s="1"/>
  <c r="V46" i="98"/>
  <c r="G47" i="98"/>
  <c r="O47" i="98" s="1"/>
  <c r="H47" i="98"/>
  <c r="P47" i="98" s="1"/>
  <c r="I47" i="98"/>
  <c r="Q47" i="98" s="1"/>
  <c r="J47" i="98"/>
  <c r="R47" i="98" s="1"/>
  <c r="K47" i="98"/>
  <c r="S47" i="98" s="1"/>
  <c r="L47" i="98"/>
  <c r="T47" i="98" s="1"/>
  <c r="M47" i="98"/>
  <c r="U47" i="98" s="1"/>
  <c r="V47" i="98"/>
  <c r="G48" i="98"/>
  <c r="O48" i="98" s="1"/>
  <c r="H48" i="98"/>
  <c r="P48" i="98" s="1"/>
  <c r="I48" i="98"/>
  <c r="Q48" i="98" s="1"/>
  <c r="J48" i="98"/>
  <c r="R48" i="98" s="1"/>
  <c r="K48" i="98"/>
  <c r="S48" i="98" s="1"/>
  <c r="L48" i="98"/>
  <c r="T48" i="98" s="1"/>
  <c r="M48" i="98"/>
  <c r="U48" i="98" s="1"/>
  <c r="V48" i="98"/>
  <c r="G49" i="98"/>
  <c r="O49" i="98" s="1"/>
  <c r="H49" i="98"/>
  <c r="P49" i="98" s="1"/>
  <c r="I49" i="98"/>
  <c r="Q49" i="98" s="1"/>
  <c r="J49" i="98"/>
  <c r="R49" i="98" s="1"/>
  <c r="K49" i="98"/>
  <c r="S49" i="98" s="1"/>
  <c r="L49" i="98"/>
  <c r="T49" i="98" s="1"/>
  <c r="M49" i="98"/>
  <c r="U49" i="98" s="1"/>
  <c r="V49" i="98"/>
  <c r="G50" i="98"/>
  <c r="O50" i="98" s="1"/>
  <c r="H50" i="98"/>
  <c r="P50" i="98" s="1"/>
  <c r="I50" i="98"/>
  <c r="Q50" i="98" s="1"/>
  <c r="J50" i="98"/>
  <c r="R50" i="98" s="1"/>
  <c r="K50" i="98"/>
  <c r="S50" i="98" s="1"/>
  <c r="L50" i="98"/>
  <c r="T50" i="98" s="1"/>
  <c r="M50" i="98"/>
  <c r="U50" i="98" s="1"/>
  <c r="V50" i="98"/>
  <c r="G51" i="98"/>
  <c r="O51" i="98" s="1"/>
  <c r="H51" i="98"/>
  <c r="P51" i="98" s="1"/>
  <c r="I51" i="98"/>
  <c r="Q51" i="98" s="1"/>
  <c r="J51" i="98"/>
  <c r="R51" i="98" s="1"/>
  <c r="K51" i="98"/>
  <c r="S51" i="98" s="1"/>
  <c r="L51" i="98"/>
  <c r="T51" i="98" s="1"/>
  <c r="M51" i="98"/>
  <c r="U51" i="98" s="1"/>
  <c r="V51" i="98"/>
  <c r="G52" i="98"/>
  <c r="O52" i="98" s="1"/>
  <c r="H52" i="98"/>
  <c r="P52" i="98" s="1"/>
  <c r="I52" i="98"/>
  <c r="Q52" i="98" s="1"/>
  <c r="J52" i="98"/>
  <c r="R52" i="98" s="1"/>
  <c r="K52" i="98"/>
  <c r="S52" i="98" s="1"/>
  <c r="L52" i="98"/>
  <c r="T52" i="98" s="1"/>
  <c r="M52" i="98"/>
  <c r="U52" i="98" s="1"/>
  <c r="V52" i="98"/>
  <c r="G53" i="98"/>
  <c r="O53" i="98" s="1"/>
  <c r="H53" i="98"/>
  <c r="P53" i="98" s="1"/>
  <c r="I53" i="98"/>
  <c r="Q53" i="98" s="1"/>
  <c r="J53" i="98"/>
  <c r="R53" i="98" s="1"/>
  <c r="K53" i="98"/>
  <c r="S53" i="98" s="1"/>
  <c r="L53" i="98"/>
  <c r="T53" i="98" s="1"/>
  <c r="M53" i="98"/>
  <c r="U53" i="98" s="1"/>
  <c r="V53" i="98"/>
  <c r="G54" i="98"/>
  <c r="O54" i="98" s="1"/>
  <c r="H54" i="98"/>
  <c r="P54" i="98" s="1"/>
  <c r="I54" i="98"/>
  <c r="Q54" i="98" s="1"/>
  <c r="J54" i="98"/>
  <c r="R54" i="98" s="1"/>
  <c r="K54" i="98"/>
  <c r="S54" i="98" s="1"/>
  <c r="L54" i="98"/>
  <c r="T54" i="98" s="1"/>
  <c r="M54" i="98"/>
  <c r="U54" i="98" s="1"/>
  <c r="V54" i="98"/>
  <c r="G55" i="98"/>
  <c r="O55" i="98" s="1"/>
  <c r="H55" i="98"/>
  <c r="P55" i="98" s="1"/>
  <c r="I55" i="98"/>
  <c r="Q55" i="98" s="1"/>
  <c r="J55" i="98"/>
  <c r="R55" i="98" s="1"/>
  <c r="K55" i="98"/>
  <c r="S55" i="98" s="1"/>
  <c r="L55" i="98"/>
  <c r="T55" i="98" s="1"/>
  <c r="M55" i="98"/>
  <c r="U55" i="98" s="1"/>
  <c r="V55" i="98"/>
  <c r="G56" i="98"/>
  <c r="O56" i="98" s="1"/>
  <c r="H56" i="98"/>
  <c r="P56" i="98" s="1"/>
  <c r="I56" i="98"/>
  <c r="Q56" i="98" s="1"/>
  <c r="J56" i="98"/>
  <c r="R56" i="98" s="1"/>
  <c r="K56" i="98"/>
  <c r="S56" i="98" s="1"/>
  <c r="L56" i="98"/>
  <c r="T56" i="98" s="1"/>
  <c r="M56" i="98"/>
  <c r="U56" i="98" s="1"/>
  <c r="V56" i="98"/>
  <c r="G57" i="98"/>
  <c r="O57" i="98" s="1"/>
  <c r="H57" i="98"/>
  <c r="P57" i="98" s="1"/>
  <c r="I57" i="98"/>
  <c r="Q57" i="98" s="1"/>
  <c r="J57" i="98"/>
  <c r="R57" i="98" s="1"/>
  <c r="K57" i="98"/>
  <c r="S57" i="98" s="1"/>
  <c r="L57" i="98"/>
  <c r="T57" i="98" s="1"/>
  <c r="M57" i="98"/>
  <c r="U57" i="98" s="1"/>
  <c r="V57" i="98"/>
  <c r="G58" i="98"/>
  <c r="O58" i="98" s="1"/>
  <c r="H58" i="98"/>
  <c r="P58" i="98" s="1"/>
  <c r="I58" i="98"/>
  <c r="Q58" i="98" s="1"/>
  <c r="J58" i="98"/>
  <c r="R58" i="98" s="1"/>
  <c r="K58" i="98"/>
  <c r="S58" i="98" s="1"/>
  <c r="L58" i="98"/>
  <c r="T58" i="98" s="1"/>
  <c r="M58" i="98"/>
  <c r="U58" i="98" s="1"/>
  <c r="V58" i="98"/>
  <c r="G59" i="98"/>
  <c r="O59" i="98" s="1"/>
  <c r="H59" i="98"/>
  <c r="P59" i="98" s="1"/>
  <c r="I59" i="98"/>
  <c r="Q59" i="98" s="1"/>
  <c r="J59" i="98"/>
  <c r="R59" i="98" s="1"/>
  <c r="K59" i="98"/>
  <c r="S59" i="98" s="1"/>
  <c r="L59" i="98"/>
  <c r="T59" i="98" s="1"/>
  <c r="M59" i="98"/>
  <c r="U59" i="98" s="1"/>
  <c r="V59" i="98"/>
  <c r="G60" i="98"/>
  <c r="O60" i="98" s="1"/>
  <c r="H60" i="98"/>
  <c r="P60" i="98" s="1"/>
  <c r="I60" i="98"/>
  <c r="Q60" i="98" s="1"/>
  <c r="J60" i="98"/>
  <c r="R60" i="98" s="1"/>
  <c r="K60" i="98"/>
  <c r="S60" i="98" s="1"/>
  <c r="L60" i="98"/>
  <c r="T60" i="98" s="1"/>
  <c r="M60" i="98"/>
  <c r="U60" i="98" s="1"/>
  <c r="V60" i="98"/>
  <c r="G61" i="98"/>
  <c r="O61" i="98" s="1"/>
  <c r="H61" i="98"/>
  <c r="P61" i="98" s="1"/>
  <c r="I61" i="98"/>
  <c r="Q61" i="98" s="1"/>
  <c r="J61" i="98"/>
  <c r="R61" i="98" s="1"/>
  <c r="K61" i="98"/>
  <c r="S61" i="98" s="1"/>
  <c r="L61" i="98"/>
  <c r="T61" i="98" s="1"/>
  <c r="M61" i="98"/>
  <c r="U61" i="98" s="1"/>
  <c r="V61" i="98"/>
  <c r="G62" i="98"/>
  <c r="O62" i="98" s="1"/>
  <c r="H62" i="98"/>
  <c r="P62" i="98" s="1"/>
  <c r="I62" i="98"/>
  <c r="Q62" i="98" s="1"/>
  <c r="J62" i="98"/>
  <c r="R62" i="98" s="1"/>
  <c r="K62" i="98"/>
  <c r="S62" i="98" s="1"/>
  <c r="L62" i="98"/>
  <c r="T62" i="98" s="1"/>
  <c r="M62" i="98"/>
  <c r="U62" i="98" s="1"/>
  <c r="V62" i="98"/>
  <c r="G63" i="98"/>
  <c r="O63" i="98" s="1"/>
  <c r="H63" i="98"/>
  <c r="P63" i="98" s="1"/>
  <c r="I63" i="98"/>
  <c r="Q63" i="98" s="1"/>
  <c r="J63" i="98"/>
  <c r="R63" i="98" s="1"/>
  <c r="K63" i="98"/>
  <c r="S63" i="98" s="1"/>
  <c r="L63" i="98"/>
  <c r="T63" i="98" s="1"/>
  <c r="M63" i="98"/>
  <c r="U63" i="98" s="1"/>
  <c r="V63" i="98"/>
  <c r="G64" i="98"/>
  <c r="O64" i="98" s="1"/>
  <c r="H64" i="98"/>
  <c r="P64" i="98" s="1"/>
  <c r="I64" i="98"/>
  <c r="Q64" i="98" s="1"/>
  <c r="J64" i="98"/>
  <c r="R64" i="98" s="1"/>
  <c r="K64" i="98"/>
  <c r="S64" i="98" s="1"/>
  <c r="L64" i="98"/>
  <c r="T64" i="98" s="1"/>
  <c r="M64" i="98"/>
  <c r="U64" i="98" s="1"/>
  <c r="V64" i="98"/>
  <c r="G65" i="98"/>
  <c r="O65" i="98" s="1"/>
  <c r="H65" i="98"/>
  <c r="P65" i="98" s="1"/>
  <c r="I65" i="98"/>
  <c r="Q65" i="98" s="1"/>
  <c r="J65" i="98"/>
  <c r="R65" i="98" s="1"/>
  <c r="K65" i="98"/>
  <c r="S65" i="98" s="1"/>
  <c r="L65" i="98"/>
  <c r="T65" i="98" s="1"/>
  <c r="M65" i="98"/>
  <c r="U65" i="98" s="1"/>
  <c r="V65" i="98"/>
  <c r="G66" i="98"/>
  <c r="O66" i="98" s="1"/>
  <c r="H66" i="98"/>
  <c r="P66" i="98" s="1"/>
  <c r="I66" i="98"/>
  <c r="Q66" i="98" s="1"/>
  <c r="J66" i="98"/>
  <c r="R66" i="98" s="1"/>
  <c r="K66" i="98"/>
  <c r="S66" i="98" s="1"/>
  <c r="L66" i="98"/>
  <c r="T66" i="98" s="1"/>
  <c r="M66" i="98"/>
  <c r="U66" i="98" s="1"/>
  <c r="V66" i="98"/>
  <c r="G67" i="98"/>
  <c r="O67" i="98" s="1"/>
  <c r="H67" i="98"/>
  <c r="P67" i="98" s="1"/>
  <c r="I67" i="98"/>
  <c r="Q67" i="98" s="1"/>
  <c r="J67" i="98"/>
  <c r="R67" i="98" s="1"/>
  <c r="K67" i="98"/>
  <c r="S67" i="98" s="1"/>
  <c r="L67" i="98"/>
  <c r="T67" i="98" s="1"/>
  <c r="M67" i="98"/>
  <c r="U67" i="98" s="1"/>
  <c r="V67" i="98"/>
  <c r="G68" i="98"/>
  <c r="O68" i="98" s="1"/>
  <c r="H68" i="98"/>
  <c r="P68" i="98" s="1"/>
  <c r="I68" i="98"/>
  <c r="Q68" i="98" s="1"/>
  <c r="J68" i="98"/>
  <c r="R68" i="98" s="1"/>
  <c r="K68" i="98"/>
  <c r="S68" i="98" s="1"/>
  <c r="L68" i="98"/>
  <c r="T68" i="98" s="1"/>
  <c r="M68" i="98"/>
  <c r="U68" i="98" s="1"/>
  <c r="V68" i="98"/>
  <c r="G69" i="98"/>
  <c r="O69" i="98" s="1"/>
  <c r="H69" i="98"/>
  <c r="P69" i="98" s="1"/>
  <c r="I69" i="98"/>
  <c r="Q69" i="98" s="1"/>
  <c r="J69" i="98"/>
  <c r="R69" i="98" s="1"/>
  <c r="K69" i="98"/>
  <c r="S69" i="98" s="1"/>
  <c r="L69" i="98"/>
  <c r="T69" i="98" s="1"/>
  <c r="M69" i="98"/>
  <c r="U69" i="98" s="1"/>
  <c r="V69" i="98"/>
  <c r="G70" i="98"/>
  <c r="O70" i="98" s="1"/>
  <c r="H70" i="98"/>
  <c r="P70" i="98" s="1"/>
  <c r="I70" i="98"/>
  <c r="Q70" i="98" s="1"/>
  <c r="J70" i="98"/>
  <c r="R70" i="98" s="1"/>
  <c r="K70" i="98"/>
  <c r="S70" i="98" s="1"/>
  <c r="L70" i="98"/>
  <c r="T70" i="98" s="1"/>
  <c r="M70" i="98"/>
  <c r="U70" i="98" s="1"/>
  <c r="V70" i="98"/>
  <c r="G71" i="98"/>
  <c r="O71" i="98" s="1"/>
  <c r="H71" i="98"/>
  <c r="P71" i="98" s="1"/>
  <c r="I71" i="98"/>
  <c r="Q71" i="98" s="1"/>
  <c r="J71" i="98"/>
  <c r="R71" i="98" s="1"/>
  <c r="K71" i="98"/>
  <c r="S71" i="98" s="1"/>
  <c r="L71" i="98"/>
  <c r="T71" i="98" s="1"/>
  <c r="M71" i="98"/>
  <c r="U71" i="98" s="1"/>
  <c r="V71" i="98"/>
  <c r="G72" i="98"/>
  <c r="O72" i="98" s="1"/>
  <c r="H72" i="98"/>
  <c r="P72" i="98" s="1"/>
  <c r="I72" i="98"/>
  <c r="Q72" i="98" s="1"/>
  <c r="J72" i="98"/>
  <c r="R72" i="98" s="1"/>
  <c r="K72" i="98"/>
  <c r="S72" i="98" s="1"/>
  <c r="L72" i="98"/>
  <c r="T72" i="98" s="1"/>
  <c r="M72" i="98"/>
  <c r="U72" i="98" s="1"/>
  <c r="V72" i="98"/>
  <c r="G73" i="98"/>
  <c r="O73" i="98" s="1"/>
  <c r="H73" i="98"/>
  <c r="P73" i="98" s="1"/>
  <c r="I73" i="98"/>
  <c r="Q73" i="98" s="1"/>
  <c r="J73" i="98"/>
  <c r="R73" i="98" s="1"/>
  <c r="K73" i="98"/>
  <c r="S73" i="98" s="1"/>
  <c r="L73" i="98"/>
  <c r="T73" i="98" s="1"/>
  <c r="M73" i="98"/>
  <c r="U73" i="98" s="1"/>
  <c r="V73" i="98"/>
  <c r="G74" i="98"/>
  <c r="O74" i="98" s="1"/>
  <c r="H74" i="98"/>
  <c r="P74" i="98" s="1"/>
  <c r="I74" i="98"/>
  <c r="Q74" i="98" s="1"/>
  <c r="J74" i="98"/>
  <c r="R74" i="98" s="1"/>
  <c r="K74" i="98"/>
  <c r="S74" i="98" s="1"/>
  <c r="L74" i="98"/>
  <c r="T74" i="98" s="1"/>
  <c r="M74" i="98"/>
  <c r="U74" i="98" s="1"/>
  <c r="V74" i="98"/>
  <c r="G75" i="98"/>
  <c r="O75" i="98" s="1"/>
  <c r="H75" i="98"/>
  <c r="P75" i="98" s="1"/>
  <c r="I75" i="98"/>
  <c r="Q75" i="98" s="1"/>
  <c r="J75" i="98"/>
  <c r="R75" i="98" s="1"/>
  <c r="K75" i="98"/>
  <c r="S75" i="98" s="1"/>
  <c r="L75" i="98"/>
  <c r="T75" i="98" s="1"/>
  <c r="M75" i="98"/>
  <c r="U75" i="98" s="1"/>
  <c r="V75" i="98"/>
  <c r="V35" i="98"/>
  <c r="M35" i="98"/>
  <c r="U35" i="98" s="1"/>
  <c r="L35" i="98"/>
  <c r="T35" i="98" s="1"/>
  <c r="K35" i="98"/>
  <c r="S35" i="98" s="1"/>
  <c r="J35" i="98"/>
  <c r="R35" i="98" s="1"/>
  <c r="I35" i="98"/>
  <c r="Q35" i="98" s="1"/>
  <c r="H35" i="98"/>
  <c r="P35" i="98" s="1"/>
  <c r="G35" i="98"/>
  <c r="O35" i="98" s="1"/>
  <c r="V34" i="98"/>
  <c r="M34" i="98"/>
  <c r="U34" i="98" s="1"/>
  <c r="L34" i="98"/>
  <c r="T34" i="98" s="1"/>
  <c r="K34" i="98"/>
  <c r="S34" i="98" s="1"/>
  <c r="J34" i="98"/>
  <c r="R34" i="98" s="1"/>
  <c r="I34" i="98"/>
  <c r="H34" i="98"/>
  <c r="P34" i="98" s="1"/>
  <c r="G34" i="98"/>
  <c r="O34" i="98" s="1"/>
  <c r="V31" i="98"/>
  <c r="M31" i="98"/>
  <c r="U31" i="98" s="1"/>
  <c r="L31" i="98"/>
  <c r="T31" i="98" s="1"/>
  <c r="K31" i="98"/>
  <c r="S31" i="98" s="1"/>
  <c r="J31" i="98"/>
  <c r="R31" i="98" s="1"/>
  <c r="I31" i="98"/>
  <c r="Q31" i="98" s="1"/>
  <c r="H31" i="98"/>
  <c r="P31" i="98" s="1"/>
  <c r="G31" i="98"/>
  <c r="O31" i="98" s="1"/>
  <c r="V30" i="98"/>
  <c r="M30" i="98"/>
  <c r="U30" i="98" s="1"/>
  <c r="L30" i="98"/>
  <c r="T30" i="98" s="1"/>
  <c r="K30" i="98"/>
  <c r="S30" i="98" s="1"/>
  <c r="J30" i="98"/>
  <c r="R30" i="98" s="1"/>
  <c r="I30" i="98"/>
  <c r="Q30" i="98" s="1"/>
  <c r="H30" i="98"/>
  <c r="P30" i="98" s="1"/>
  <c r="G30" i="98"/>
  <c r="O30" i="98" s="1"/>
  <c r="V29" i="98"/>
  <c r="M29" i="98"/>
  <c r="U29" i="98" s="1"/>
  <c r="L29" i="98"/>
  <c r="T29" i="98" s="1"/>
  <c r="K29" i="98"/>
  <c r="S29" i="98" s="1"/>
  <c r="J29" i="98"/>
  <c r="R29" i="98" s="1"/>
  <c r="I29" i="98"/>
  <c r="Q29" i="98" s="1"/>
  <c r="H29" i="98"/>
  <c r="P29" i="98" s="1"/>
  <c r="G29" i="98"/>
  <c r="O29" i="98" s="1"/>
  <c r="V26" i="98"/>
  <c r="M26" i="98"/>
  <c r="U26" i="98" s="1"/>
  <c r="L26" i="98"/>
  <c r="T26" i="98" s="1"/>
  <c r="K26" i="98"/>
  <c r="S26" i="98" s="1"/>
  <c r="J26" i="98"/>
  <c r="R26" i="98" s="1"/>
  <c r="I26" i="98"/>
  <c r="Q26" i="98" s="1"/>
  <c r="H26" i="98"/>
  <c r="P26" i="98" s="1"/>
  <c r="G26" i="98"/>
  <c r="O26" i="98" s="1"/>
  <c r="G19" i="98"/>
  <c r="O19" i="98" s="1"/>
  <c r="H19" i="98"/>
  <c r="P19" i="98" s="1"/>
  <c r="I19" i="98"/>
  <c r="Q19" i="98" s="1"/>
  <c r="J19" i="98"/>
  <c r="R19" i="98" s="1"/>
  <c r="K19" i="98"/>
  <c r="S19" i="98" s="1"/>
  <c r="L19" i="98"/>
  <c r="T19" i="98" s="1"/>
  <c r="M19" i="98"/>
  <c r="U19" i="98" s="1"/>
  <c r="V19" i="98"/>
  <c r="G20" i="98"/>
  <c r="O20" i="98" s="1"/>
  <c r="H20" i="98"/>
  <c r="P20" i="98" s="1"/>
  <c r="I20" i="98"/>
  <c r="Q20" i="98" s="1"/>
  <c r="J20" i="98"/>
  <c r="R20" i="98" s="1"/>
  <c r="K20" i="98"/>
  <c r="S20" i="98" s="1"/>
  <c r="L20" i="98"/>
  <c r="T20" i="98" s="1"/>
  <c r="M20" i="98"/>
  <c r="U20" i="98" s="1"/>
  <c r="V20" i="98"/>
  <c r="G21" i="98"/>
  <c r="O21" i="98" s="1"/>
  <c r="H21" i="98"/>
  <c r="P21" i="98" s="1"/>
  <c r="I21" i="98"/>
  <c r="Q21" i="98" s="1"/>
  <c r="J21" i="98"/>
  <c r="R21" i="98" s="1"/>
  <c r="K21" i="98"/>
  <c r="S21" i="98" s="1"/>
  <c r="L21" i="98"/>
  <c r="T21" i="98" s="1"/>
  <c r="M21" i="98"/>
  <c r="U21" i="98" s="1"/>
  <c r="V21" i="98"/>
  <c r="G22" i="98"/>
  <c r="O22" i="98" s="1"/>
  <c r="H22" i="98"/>
  <c r="P22" i="98" s="1"/>
  <c r="I22" i="98"/>
  <c r="Q22" i="98" s="1"/>
  <c r="J22" i="98"/>
  <c r="R22" i="98" s="1"/>
  <c r="K22" i="98"/>
  <c r="S22" i="98" s="1"/>
  <c r="L22" i="98"/>
  <c r="T22" i="98" s="1"/>
  <c r="M22" i="98"/>
  <c r="U22" i="98" s="1"/>
  <c r="V22" i="98"/>
  <c r="G23" i="98"/>
  <c r="O23" i="98" s="1"/>
  <c r="H23" i="98"/>
  <c r="P23" i="98" s="1"/>
  <c r="I23" i="98"/>
  <c r="Q23" i="98" s="1"/>
  <c r="J23" i="98"/>
  <c r="R23" i="98" s="1"/>
  <c r="K23" i="98"/>
  <c r="S23" i="98" s="1"/>
  <c r="L23" i="98"/>
  <c r="T23" i="98" s="1"/>
  <c r="M23" i="98"/>
  <c r="U23" i="98" s="1"/>
  <c r="V23" i="98"/>
  <c r="V18" i="98"/>
  <c r="M18" i="98"/>
  <c r="U18" i="98" s="1"/>
  <c r="L18" i="98"/>
  <c r="T18" i="98" s="1"/>
  <c r="K18" i="98"/>
  <c r="S18" i="98" s="1"/>
  <c r="J18" i="98"/>
  <c r="R18" i="98" s="1"/>
  <c r="I18" i="98"/>
  <c r="Q18" i="98" s="1"/>
  <c r="H18" i="98"/>
  <c r="P18" i="98" s="1"/>
  <c r="G18" i="98"/>
  <c r="O18" i="98" s="1"/>
  <c r="V15" i="98"/>
  <c r="M15" i="98"/>
  <c r="U15" i="98" s="1"/>
  <c r="L15" i="98"/>
  <c r="T15" i="98" s="1"/>
  <c r="K15" i="98"/>
  <c r="S15" i="98" s="1"/>
  <c r="J15" i="98"/>
  <c r="R15" i="98" s="1"/>
  <c r="I15" i="98"/>
  <c r="Q15" i="98" s="1"/>
  <c r="H15" i="98"/>
  <c r="P15" i="98" s="1"/>
  <c r="G15" i="98"/>
  <c r="O15" i="98" s="1"/>
  <c r="V12" i="98"/>
  <c r="M12" i="98"/>
  <c r="U12" i="98" s="1"/>
  <c r="L12" i="98"/>
  <c r="T12" i="98" s="1"/>
  <c r="K12" i="98"/>
  <c r="S12" i="98" s="1"/>
  <c r="J12" i="98"/>
  <c r="R12" i="98" s="1"/>
  <c r="I12" i="98"/>
  <c r="Q12" i="98" s="1"/>
  <c r="H12" i="98"/>
  <c r="P12" i="98" s="1"/>
  <c r="G12" i="98"/>
  <c r="O12" i="98" s="1"/>
  <c r="G8" i="98"/>
  <c r="O8" i="98" s="1"/>
  <c r="H8" i="98"/>
  <c r="P8" i="98" s="1"/>
  <c r="I8" i="98"/>
  <c r="J8" i="98"/>
  <c r="R8" i="98" s="1"/>
  <c r="K8" i="98"/>
  <c r="S8" i="98" s="1"/>
  <c r="L8" i="98"/>
  <c r="T8" i="98" s="1"/>
  <c r="M8" i="98"/>
  <c r="U8" i="98" s="1"/>
  <c r="V8" i="98"/>
  <c r="G9" i="98"/>
  <c r="O9" i="98" s="1"/>
  <c r="H9" i="98"/>
  <c r="P9" i="98" s="1"/>
  <c r="I9" i="98"/>
  <c r="Q9" i="98" s="1"/>
  <c r="J9" i="98"/>
  <c r="R9" i="98" s="1"/>
  <c r="K9" i="98"/>
  <c r="S9" i="98" s="1"/>
  <c r="L9" i="98"/>
  <c r="T9" i="98" s="1"/>
  <c r="M9" i="98"/>
  <c r="U9" i="98" s="1"/>
  <c r="V9" i="98"/>
  <c r="V7" i="98"/>
  <c r="V6" i="98"/>
  <c r="V5" i="98"/>
  <c r="C32" i="98"/>
  <c r="D32" i="98"/>
  <c r="E32" i="98"/>
  <c r="F32" i="98"/>
  <c r="C27" i="98"/>
  <c r="D27" i="98"/>
  <c r="E27" i="98"/>
  <c r="F27" i="98"/>
  <c r="C24" i="98"/>
  <c r="D24" i="98"/>
  <c r="E24" i="98"/>
  <c r="F24" i="98"/>
  <c r="C16" i="98"/>
  <c r="D16" i="98"/>
  <c r="E16" i="98"/>
  <c r="F16" i="98"/>
  <c r="C13" i="98"/>
  <c r="D13" i="98"/>
  <c r="E13" i="98"/>
  <c r="F13" i="98"/>
  <c r="C10" i="98"/>
  <c r="D10" i="98"/>
  <c r="E10" i="98"/>
  <c r="F10" i="98"/>
  <c r="F75" i="98"/>
  <c r="E75" i="98"/>
  <c r="D75" i="98"/>
  <c r="C75" i="98"/>
  <c r="B75" i="98"/>
  <c r="F74" i="98"/>
  <c r="E74" i="98"/>
  <c r="D74" i="98"/>
  <c r="C74" i="98"/>
  <c r="B74" i="98"/>
  <c r="F73" i="98"/>
  <c r="E73" i="98"/>
  <c r="D73" i="98"/>
  <c r="C73" i="98"/>
  <c r="B73" i="98"/>
  <c r="F72" i="98"/>
  <c r="E72" i="98"/>
  <c r="D72" i="98"/>
  <c r="C72" i="98"/>
  <c r="B72" i="98"/>
  <c r="F71" i="98"/>
  <c r="E71" i="98"/>
  <c r="D71" i="98"/>
  <c r="C71" i="98"/>
  <c r="B71" i="98"/>
  <c r="F70" i="98"/>
  <c r="E70" i="98"/>
  <c r="D70" i="98"/>
  <c r="C70" i="98"/>
  <c r="B70" i="98"/>
  <c r="F69" i="98"/>
  <c r="E69" i="98"/>
  <c r="D69" i="98"/>
  <c r="C69" i="98"/>
  <c r="B69" i="98"/>
  <c r="F68" i="98"/>
  <c r="E68" i="98"/>
  <c r="D68" i="98"/>
  <c r="C68" i="98"/>
  <c r="B68" i="98"/>
  <c r="F67" i="98"/>
  <c r="E67" i="98"/>
  <c r="D67" i="98"/>
  <c r="C67" i="98"/>
  <c r="B67" i="98"/>
  <c r="F66" i="98"/>
  <c r="E66" i="98"/>
  <c r="D66" i="98"/>
  <c r="C66" i="98"/>
  <c r="B66" i="98"/>
  <c r="F65" i="98"/>
  <c r="E65" i="98"/>
  <c r="D65" i="98"/>
  <c r="C65" i="98"/>
  <c r="B65" i="98"/>
  <c r="F64" i="98"/>
  <c r="E64" i="98"/>
  <c r="D64" i="98"/>
  <c r="C64" i="98"/>
  <c r="B64" i="98"/>
  <c r="F63" i="98"/>
  <c r="E63" i="98"/>
  <c r="D63" i="98"/>
  <c r="C63" i="98"/>
  <c r="B63" i="98"/>
  <c r="F62" i="98"/>
  <c r="E62" i="98"/>
  <c r="D62" i="98"/>
  <c r="C62" i="98"/>
  <c r="B62" i="98"/>
  <c r="F61" i="98"/>
  <c r="E61" i="98"/>
  <c r="D61" i="98"/>
  <c r="C61" i="98"/>
  <c r="B61" i="98"/>
  <c r="F60" i="98"/>
  <c r="E60" i="98"/>
  <c r="D60" i="98"/>
  <c r="C60" i="98"/>
  <c r="B60" i="98"/>
  <c r="F59" i="98"/>
  <c r="E59" i="98"/>
  <c r="D59" i="98"/>
  <c r="C59" i="98"/>
  <c r="B59" i="98"/>
  <c r="F58" i="98"/>
  <c r="E58" i="98"/>
  <c r="D58" i="98"/>
  <c r="C58" i="98"/>
  <c r="B58" i="98"/>
  <c r="F57" i="98"/>
  <c r="E57" i="98"/>
  <c r="D57" i="98"/>
  <c r="C57" i="98"/>
  <c r="B57" i="98"/>
  <c r="F56" i="98"/>
  <c r="E56" i="98"/>
  <c r="D56" i="98"/>
  <c r="C56" i="98"/>
  <c r="B56" i="98"/>
  <c r="F55" i="98"/>
  <c r="E55" i="98"/>
  <c r="D55" i="98"/>
  <c r="C55" i="98"/>
  <c r="B55" i="98"/>
  <c r="F54" i="98"/>
  <c r="E54" i="98"/>
  <c r="D54" i="98"/>
  <c r="C54" i="98"/>
  <c r="B54" i="98"/>
  <c r="F53" i="98"/>
  <c r="E53" i="98"/>
  <c r="D53" i="98"/>
  <c r="C53" i="98"/>
  <c r="B53" i="98"/>
  <c r="F52" i="98"/>
  <c r="E52" i="98"/>
  <c r="D52" i="98"/>
  <c r="C52" i="98"/>
  <c r="B52" i="98"/>
  <c r="F51" i="98"/>
  <c r="E51" i="98"/>
  <c r="D51" i="98"/>
  <c r="C51" i="98"/>
  <c r="B51" i="98"/>
  <c r="F50" i="98"/>
  <c r="E50" i="98"/>
  <c r="D50" i="98"/>
  <c r="C50" i="98"/>
  <c r="B50" i="98"/>
  <c r="F49" i="98"/>
  <c r="E49" i="98"/>
  <c r="D49" i="98"/>
  <c r="C49" i="98"/>
  <c r="B49" i="98"/>
  <c r="F48" i="98"/>
  <c r="E48" i="98"/>
  <c r="D48" i="98"/>
  <c r="C48" i="98"/>
  <c r="B48" i="98"/>
  <c r="F47" i="98"/>
  <c r="E47" i="98"/>
  <c r="D47" i="98"/>
  <c r="C47" i="98"/>
  <c r="B47" i="98"/>
  <c r="F46" i="98"/>
  <c r="E46" i="98"/>
  <c r="D46" i="98"/>
  <c r="C46" i="98"/>
  <c r="B46" i="98"/>
  <c r="F45" i="98"/>
  <c r="E45" i="98"/>
  <c r="D45" i="98"/>
  <c r="C45" i="98"/>
  <c r="B45" i="98"/>
  <c r="F44" i="98"/>
  <c r="E44" i="98"/>
  <c r="D44" i="98"/>
  <c r="C44" i="98"/>
  <c r="B44" i="98"/>
  <c r="F43" i="98"/>
  <c r="E43" i="98"/>
  <c r="D43" i="98"/>
  <c r="C43" i="98"/>
  <c r="B43" i="98"/>
  <c r="F42" i="98"/>
  <c r="E42" i="98"/>
  <c r="D42" i="98"/>
  <c r="C42" i="98"/>
  <c r="B42" i="98"/>
  <c r="F41" i="98"/>
  <c r="E41" i="98"/>
  <c r="D41" i="98"/>
  <c r="C41" i="98"/>
  <c r="B41" i="98"/>
  <c r="F40" i="98"/>
  <c r="E40" i="98"/>
  <c r="D40" i="98"/>
  <c r="C40" i="98"/>
  <c r="B40" i="98"/>
  <c r="F39" i="98"/>
  <c r="E39" i="98"/>
  <c r="D39" i="98"/>
  <c r="C39" i="98"/>
  <c r="B39" i="98"/>
  <c r="F38" i="98"/>
  <c r="E38" i="98"/>
  <c r="D38" i="98"/>
  <c r="C38" i="98"/>
  <c r="B38" i="98"/>
  <c r="F37" i="98"/>
  <c r="E37" i="98"/>
  <c r="D37" i="98"/>
  <c r="C37" i="98"/>
  <c r="B37" i="98"/>
  <c r="F36" i="98"/>
  <c r="E36" i="98"/>
  <c r="D36" i="98"/>
  <c r="C36" i="98"/>
  <c r="B36" i="98"/>
  <c r="F35" i="98"/>
  <c r="E35" i="98"/>
  <c r="D35" i="98"/>
  <c r="C35" i="98"/>
  <c r="B35" i="98"/>
  <c r="F34" i="98"/>
  <c r="E34" i="98"/>
  <c r="D34" i="98"/>
  <c r="C34" i="98"/>
  <c r="B34" i="98"/>
  <c r="F31" i="98"/>
  <c r="E31" i="98"/>
  <c r="D31" i="98"/>
  <c r="C31" i="98"/>
  <c r="B31" i="98"/>
  <c r="F30" i="98"/>
  <c r="E30" i="98"/>
  <c r="D30" i="98"/>
  <c r="C30" i="98"/>
  <c r="B30" i="98"/>
  <c r="F29" i="98"/>
  <c r="E29" i="98"/>
  <c r="D29" i="98"/>
  <c r="C29" i="98"/>
  <c r="B29" i="98"/>
  <c r="F26" i="98"/>
  <c r="E26" i="98"/>
  <c r="E28" i="98" s="1"/>
  <c r="D26" i="98"/>
  <c r="D28" i="98" s="1"/>
  <c r="C26" i="98"/>
  <c r="B26" i="98"/>
  <c r="F23" i="98"/>
  <c r="E23" i="98"/>
  <c r="D23" i="98"/>
  <c r="C23" i="98"/>
  <c r="B23" i="98"/>
  <c r="F22" i="98"/>
  <c r="E22" i="98"/>
  <c r="D22" i="98"/>
  <c r="C22" i="98"/>
  <c r="B22" i="98"/>
  <c r="F21" i="98"/>
  <c r="E21" i="98"/>
  <c r="D21" i="98"/>
  <c r="C21" i="98"/>
  <c r="B21" i="98"/>
  <c r="F20" i="98"/>
  <c r="E20" i="98"/>
  <c r="D20" i="98"/>
  <c r="C20" i="98"/>
  <c r="B20" i="98"/>
  <c r="F19" i="98"/>
  <c r="E19" i="98"/>
  <c r="D19" i="98"/>
  <c r="C19" i="98"/>
  <c r="B19" i="98"/>
  <c r="F18" i="98"/>
  <c r="E18" i="98"/>
  <c r="D18" i="98"/>
  <c r="C18" i="98"/>
  <c r="B18" i="98"/>
  <c r="F15" i="98"/>
  <c r="E15" i="98"/>
  <c r="D15" i="98"/>
  <c r="C15" i="98"/>
  <c r="B15" i="98"/>
  <c r="F12" i="98"/>
  <c r="E12" i="98"/>
  <c r="D12" i="98"/>
  <c r="C12" i="98"/>
  <c r="B12" i="98"/>
  <c r="F9" i="98"/>
  <c r="E9" i="98"/>
  <c r="D9" i="98"/>
  <c r="C9" i="98"/>
  <c r="B9" i="98"/>
  <c r="E8" i="98"/>
  <c r="D8" i="98"/>
  <c r="C8" i="98"/>
  <c r="B8" i="98"/>
  <c r="B6" i="98"/>
  <c r="C6" i="98"/>
  <c r="D6" i="98"/>
  <c r="E6" i="98"/>
  <c r="F6" i="98"/>
  <c r="B7" i="98"/>
  <c r="C7" i="98"/>
  <c r="D7" i="98"/>
  <c r="E7" i="98"/>
  <c r="F7" i="98"/>
  <c r="G76" i="98"/>
  <c r="O76" i="98" s="1"/>
  <c r="C5" i="98"/>
  <c r="E5" i="98"/>
  <c r="F5" i="98"/>
  <c r="M76" i="98"/>
  <c r="U76" i="98" s="1"/>
  <c r="L76" i="98"/>
  <c r="T76" i="98" s="1"/>
  <c r="K76" i="98"/>
  <c r="S76" i="98" s="1"/>
  <c r="G32" i="98"/>
  <c r="O32" i="98" s="1"/>
  <c r="G27" i="98"/>
  <c r="O27" i="98" s="1"/>
  <c r="G24" i="98"/>
  <c r="O24" i="98" s="1"/>
  <c r="G16" i="98"/>
  <c r="O16" i="98" s="1"/>
  <c r="G13" i="98"/>
  <c r="O13" i="98" s="1"/>
  <c r="G10" i="98"/>
  <c r="O10" i="98" s="1"/>
  <c r="M7" i="98"/>
  <c r="U7" i="98" s="1"/>
  <c r="L7" i="98"/>
  <c r="T7" i="98" s="1"/>
  <c r="K7" i="98"/>
  <c r="S7" i="98" s="1"/>
  <c r="J7" i="98"/>
  <c r="R7" i="98" s="1"/>
  <c r="I7" i="98"/>
  <c r="H7" i="98"/>
  <c r="P7" i="98" s="1"/>
  <c r="G7" i="98"/>
  <c r="O7" i="98" s="1"/>
  <c r="M6" i="98"/>
  <c r="U6" i="98" s="1"/>
  <c r="L6" i="98"/>
  <c r="T6" i="98" s="1"/>
  <c r="K6" i="98"/>
  <c r="S6" i="98" s="1"/>
  <c r="J6" i="98"/>
  <c r="R6" i="98" s="1"/>
  <c r="I6" i="98"/>
  <c r="Q6" i="98" s="1"/>
  <c r="H6" i="98"/>
  <c r="P6" i="98" s="1"/>
  <c r="G6" i="98"/>
  <c r="O6" i="98" s="1"/>
  <c r="M5" i="98"/>
  <c r="U5" i="98" s="1"/>
  <c r="L5" i="98"/>
  <c r="T5" i="98" s="1"/>
  <c r="K5" i="98"/>
  <c r="S5" i="98" s="1"/>
  <c r="J5" i="98"/>
  <c r="R5" i="98" s="1"/>
  <c r="I5" i="98"/>
  <c r="H5" i="98"/>
  <c r="P5" i="98" s="1"/>
  <c r="G5" i="98"/>
  <c r="O5" i="98" s="1"/>
  <c r="F76" i="98"/>
  <c r="C76" i="98"/>
  <c r="C4" i="101"/>
  <c r="E4" i="98"/>
  <c r="F4" i="98"/>
  <c r="E4" i="101" s="1"/>
  <c r="G4" i="98"/>
  <c r="I4" i="98"/>
  <c r="Q4" i="98" s="1"/>
  <c r="J4" i="98"/>
  <c r="K4" i="98"/>
  <c r="S4" i="98" s="1"/>
  <c r="L4" i="98"/>
  <c r="T4" i="98" s="1"/>
  <c r="M4" i="98"/>
  <c r="U4" i="98" s="1"/>
  <c r="V4" i="98"/>
  <c r="B5" i="98"/>
  <c r="B10" i="98"/>
  <c r="B13" i="98"/>
  <c r="B16" i="98"/>
  <c r="B24" i="98"/>
  <c r="B27" i="98"/>
  <c r="B32" i="98"/>
  <c r="B76" i="98"/>
  <c r="D76" i="98"/>
  <c r="E76" i="98"/>
  <c r="E17" i="98" l="1"/>
  <c r="AK28" i="96"/>
  <c r="AR8" i="96"/>
  <c r="A7" i="106"/>
  <c r="A6" i="106"/>
  <c r="A8" i="106"/>
  <c r="D4" i="101"/>
  <c r="E14" i="98"/>
  <c r="E11" i="98"/>
  <c r="E33" i="98"/>
  <c r="C5" i="103"/>
  <c r="G4" i="101"/>
  <c r="C33" i="98"/>
  <c r="C11" i="98"/>
  <c r="D11" i="98"/>
  <c r="C17" i="98"/>
  <c r="Q7" i="98"/>
  <c r="Q5" i="98"/>
  <c r="Q8" i="98"/>
  <c r="Q34" i="98"/>
  <c r="T80" i="98"/>
  <c r="S80" i="98"/>
  <c r="V80" i="98"/>
  <c r="U80" i="98"/>
  <c r="Y14" i="98"/>
  <c r="Y25" i="98"/>
  <c r="AA14" i="98"/>
  <c r="AA25" i="98"/>
  <c r="AA33" i="98"/>
  <c r="Z11" i="98"/>
  <c r="Z17" i="98"/>
  <c r="Z28" i="98"/>
  <c r="I28" i="98" s="1"/>
  <c r="Q28" i="98" s="1"/>
  <c r="Y33" i="98"/>
  <c r="X14" i="98"/>
  <c r="X25" i="98"/>
  <c r="B11" i="98"/>
  <c r="B14" i="98"/>
  <c r="X11" i="98"/>
  <c r="X17" i="98"/>
  <c r="X28" i="98"/>
  <c r="Z14" i="98"/>
  <c r="Z25" i="98"/>
  <c r="Z33" i="98"/>
  <c r="AA11" i="98"/>
  <c r="AA28" i="98"/>
  <c r="Y11" i="98"/>
  <c r="Y17" i="98"/>
  <c r="Y28" i="98"/>
  <c r="H28" i="98" s="1"/>
  <c r="P28" i="98" s="1"/>
  <c r="AA17" i="98"/>
  <c r="X33" i="98"/>
  <c r="F33" i="98"/>
  <c r="F14" i="98"/>
  <c r="F28" i="98"/>
  <c r="E25" i="98"/>
  <c r="F11" i="98"/>
  <c r="F25" i="98"/>
  <c r="F17" i="98"/>
  <c r="B17" i="98"/>
  <c r="D25" i="98"/>
  <c r="D14" i="98"/>
  <c r="D33" i="98"/>
  <c r="B25" i="98"/>
  <c r="B33" i="98"/>
  <c r="B28" i="98"/>
  <c r="D17" i="98"/>
  <c r="C14" i="98"/>
  <c r="C25" i="98"/>
  <c r="C28" i="98"/>
  <c r="D80" i="98"/>
  <c r="I17" i="98" l="1"/>
  <c r="Q17" i="98" s="1"/>
  <c r="I14" i="98"/>
  <c r="Q14" i="98" s="1"/>
  <c r="K4" i="101"/>
  <c r="T4" i="101" s="1"/>
  <c r="P4" i="101"/>
  <c r="I11" i="98"/>
  <c r="Q11" i="98" s="1"/>
  <c r="I33" i="98"/>
  <c r="Q33" i="98" s="1"/>
  <c r="H11" i="98"/>
  <c r="P11" i="98" s="1"/>
  <c r="H25" i="98"/>
  <c r="P25" i="98" s="1"/>
  <c r="J17" i="98"/>
  <c r="R17" i="98" s="1"/>
  <c r="J25" i="98"/>
  <c r="R25" i="98" s="1"/>
  <c r="J11" i="98"/>
  <c r="R11" i="98" s="1"/>
  <c r="H14" i="98"/>
  <c r="P14" i="98" s="1"/>
  <c r="J14" i="98"/>
  <c r="R14" i="98" s="1"/>
  <c r="J28" i="98"/>
  <c r="R28" i="98" s="1"/>
  <c r="J33" i="98"/>
  <c r="R33" i="98" s="1"/>
  <c r="H33" i="98"/>
  <c r="P33" i="98" s="1"/>
  <c r="H17" i="98"/>
  <c r="P17" i="98" s="1"/>
  <c r="I25" i="98"/>
  <c r="Q25" i="98" s="1"/>
  <c r="K51" i="96"/>
  <c r="K21" i="96"/>
  <c r="K80" i="97"/>
  <c r="K83" i="97"/>
  <c r="K59" i="97"/>
  <c r="X59" i="97" s="1"/>
  <c r="W50" i="97"/>
  <c r="W53" i="97"/>
  <c r="W20" i="97"/>
  <c r="W23" i="97"/>
  <c r="K29" i="97"/>
  <c r="X29" i="97" s="1"/>
  <c r="K80" i="96"/>
  <c r="K83" i="96"/>
  <c r="W50" i="96"/>
  <c r="AJ50" i="96" s="1"/>
  <c r="W53" i="96"/>
  <c r="AJ53" i="96" s="1"/>
  <c r="W20" i="96"/>
  <c r="AJ20" i="96" s="1"/>
  <c r="W23" i="96"/>
  <c r="AJ23" i="96" s="1"/>
  <c r="AX8" i="96" l="1"/>
  <c r="X21" i="96"/>
  <c r="X51" i="96"/>
  <c r="AK51" i="96" s="1"/>
  <c r="K89" i="97"/>
  <c r="K59" i="96"/>
  <c r="K29" i="96"/>
  <c r="K81" i="97"/>
  <c r="K81" i="96"/>
  <c r="AK21" i="96" l="1"/>
  <c r="AR7" i="96"/>
  <c r="X29" i="96"/>
  <c r="AK29" i="96" s="1"/>
  <c r="X59" i="96"/>
  <c r="AK59" i="96" s="1"/>
  <c r="K89" i="96"/>
  <c r="F95" i="96"/>
  <c r="B7" i="103" l="1"/>
  <c r="K78" i="97"/>
  <c r="W48" i="97"/>
  <c r="W18" i="97"/>
  <c r="K78" i="96"/>
  <c r="W48" i="96"/>
  <c r="AJ48" i="96" s="1"/>
  <c r="W18" i="96"/>
  <c r="AJ18" i="96" s="1"/>
  <c r="K76" i="97" l="1"/>
  <c r="W46" i="97"/>
  <c r="W16" i="97"/>
  <c r="K76" i="96"/>
  <c r="W16" i="96"/>
  <c r="AJ16" i="96" s="1"/>
  <c r="V4" i="97" l="1"/>
  <c r="V57" i="96"/>
  <c r="AI57" i="96" s="1"/>
  <c r="V48" i="96"/>
  <c r="AI48" i="96" s="1"/>
  <c r="K73" i="97" l="1"/>
  <c r="K44" i="97"/>
  <c r="X44" i="97" s="1"/>
  <c r="W43" i="97"/>
  <c r="W13" i="97"/>
  <c r="K14" i="97"/>
  <c r="X14" i="97" s="1"/>
  <c r="K73" i="96"/>
  <c r="W43" i="96"/>
  <c r="AJ43" i="96" s="1"/>
  <c r="K44" i="96"/>
  <c r="K14" i="96"/>
  <c r="AX7" i="96" l="1"/>
  <c r="X44" i="96"/>
  <c r="AK44" i="96" s="1"/>
  <c r="X14" i="96"/>
  <c r="K74" i="96"/>
  <c r="K74" i="97"/>
  <c r="K71" i="97"/>
  <c r="W11" i="97"/>
  <c r="W41" i="97"/>
  <c r="K71" i="96"/>
  <c r="W41" i="96"/>
  <c r="AJ41" i="96" s="1"/>
  <c r="W11" i="96"/>
  <c r="AJ11" i="96" s="1"/>
  <c r="AK14" i="96" l="1"/>
  <c r="AR5" i="96"/>
  <c r="K69" i="97"/>
  <c r="W39" i="97"/>
  <c r="W9" i="97"/>
  <c r="K69" i="96"/>
  <c r="W39" i="96"/>
  <c r="AJ39" i="96" s="1"/>
  <c r="W9" i="96"/>
  <c r="AJ9" i="96" s="1"/>
  <c r="K67" i="97" l="1"/>
  <c r="K38" i="97"/>
  <c r="X38" i="97" s="1"/>
  <c r="W37" i="97"/>
  <c r="K8" i="97"/>
  <c r="X8" i="97" s="1"/>
  <c r="W7" i="97"/>
  <c r="K67" i="96"/>
  <c r="K38" i="96"/>
  <c r="W37" i="96"/>
  <c r="AJ37" i="96" s="1"/>
  <c r="K8" i="96"/>
  <c r="W7" i="96"/>
  <c r="AJ7" i="96" s="1"/>
  <c r="AX5" i="96" l="1"/>
  <c r="X38" i="96"/>
  <c r="AK38" i="96" s="1"/>
  <c r="K12" i="96"/>
  <c r="X8" i="96"/>
  <c r="K45" i="96"/>
  <c r="K10" i="96"/>
  <c r="K15" i="96"/>
  <c r="K45" i="97"/>
  <c r="K52" i="97" s="1"/>
  <c r="K42" i="97"/>
  <c r="X42" i="97" s="1"/>
  <c r="K40" i="97"/>
  <c r="X40" i="97" s="1"/>
  <c r="K15" i="97"/>
  <c r="K12" i="97"/>
  <c r="X12" i="97" s="1"/>
  <c r="K10" i="97"/>
  <c r="X10" i="97" s="1"/>
  <c r="K68" i="97"/>
  <c r="K42" i="96"/>
  <c r="K40" i="96"/>
  <c r="K68" i="96"/>
  <c r="E7" i="103"/>
  <c r="E8" i="103"/>
  <c r="E9" i="103"/>
  <c r="E10" i="103"/>
  <c r="E11" i="103"/>
  <c r="E12" i="103"/>
  <c r="E13" i="103"/>
  <c r="E14" i="103"/>
  <c r="E15" i="103"/>
  <c r="E16" i="103"/>
  <c r="E17" i="103"/>
  <c r="E18" i="103"/>
  <c r="E19" i="103"/>
  <c r="E20" i="103"/>
  <c r="E21" i="103"/>
  <c r="E22" i="103"/>
  <c r="E23" i="103"/>
  <c r="E24" i="103"/>
  <c r="E25" i="103"/>
  <c r="E26" i="103"/>
  <c r="E27" i="103"/>
  <c r="E28" i="103"/>
  <c r="E29" i="103"/>
  <c r="E30" i="103"/>
  <c r="E31" i="103"/>
  <c r="E32" i="103"/>
  <c r="E33" i="103"/>
  <c r="E34" i="103"/>
  <c r="E35" i="103"/>
  <c r="E36" i="103"/>
  <c r="E37" i="103"/>
  <c r="E38" i="103"/>
  <c r="E39" i="103"/>
  <c r="E40" i="103"/>
  <c r="E41" i="103"/>
  <c r="E42" i="103"/>
  <c r="E43" i="103"/>
  <c r="E44" i="103"/>
  <c r="E45" i="103"/>
  <c r="E46" i="103"/>
  <c r="E47" i="103"/>
  <c r="E48" i="103"/>
  <c r="E49" i="103"/>
  <c r="E50" i="103"/>
  <c r="E51" i="103"/>
  <c r="E52" i="103"/>
  <c r="E53" i="103"/>
  <c r="E54" i="103"/>
  <c r="E55" i="103"/>
  <c r="E56" i="103"/>
  <c r="E57" i="103"/>
  <c r="E58" i="103"/>
  <c r="E59" i="103"/>
  <c r="E60" i="103"/>
  <c r="E61" i="103"/>
  <c r="E62" i="103"/>
  <c r="E63" i="103"/>
  <c r="E64" i="103"/>
  <c r="E65" i="103"/>
  <c r="E66" i="103"/>
  <c r="E67" i="103"/>
  <c r="E68" i="103"/>
  <c r="E69" i="103"/>
  <c r="E70" i="103"/>
  <c r="E71" i="103"/>
  <c r="E72" i="103"/>
  <c r="E73" i="103"/>
  <c r="E74" i="103"/>
  <c r="E75" i="103"/>
  <c r="E76" i="103"/>
  <c r="E77" i="103"/>
  <c r="E78" i="103"/>
  <c r="E79" i="103"/>
  <c r="E80" i="103"/>
  <c r="E81" i="103"/>
  <c r="E82" i="103"/>
  <c r="E83" i="103"/>
  <c r="E84" i="103"/>
  <c r="E85" i="103"/>
  <c r="E86" i="103"/>
  <c r="E87" i="103"/>
  <c r="E88" i="103"/>
  <c r="E89" i="103"/>
  <c r="E90" i="103"/>
  <c r="E91" i="103"/>
  <c r="E92" i="103"/>
  <c r="E93" i="103"/>
  <c r="E94" i="103"/>
  <c r="E95" i="103"/>
  <c r="E96" i="103"/>
  <c r="E97" i="103"/>
  <c r="E98" i="103"/>
  <c r="E99" i="103"/>
  <c r="E100" i="103"/>
  <c r="E101" i="103"/>
  <c r="E102" i="103"/>
  <c r="E103" i="103"/>
  <c r="E104" i="103"/>
  <c r="E105" i="103"/>
  <c r="E106" i="103"/>
  <c r="E107" i="103"/>
  <c r="E108" i="103"/>
  <c r="E109" i="103"/>
  <c r="E110" i="103"/>
  <c r="E111" i="103"/>
  <c r="E112" i="103"/>
  <c r="E113" i="103"/>
  <c r="E114" i="103"/>
  <c r="E115" i="103"/>
  <c r="E116" i="103"/>
  <c r="E117" i="103"/>
  <c r="E118" i="103"/>
  <c r="E119" i="103"/>
  <c r="E120" i="103"/>
  <c r="E121" i="103"/>
  <c r="E122" i="103"/>
  <c r="E123" i="103"/>
  <c r="E124" i="103"/>
  <c r="E125" i="103"/>
  <c r="E126" i="103"/>
  <c r="E127" i="103"/>
  <c r="E128" i="103"/>
  <c r="E129" i="103"/>
  <c r="E130" i="103"/>
  <c r="E131" i="103"/>
  <c r="E132" i="103"/>
  <c r="E133" i="103"/>
  <c r="E134" i="103"/>
  <c r="E135" i="103"/>
  <c r="E136" i="103"/>
  <c r="E137" i="103"/>
  <c r="E138" i="103"/>
  <c r="E139" i="103"/>
  <c r="E140" i="103"/>
  <c r="E141" i="103"/>
  <c r="E142" i="103"/>
  <c r="E143" i="103"/>
  <c r="E144" i="103"/>
  <c r="E145" i="103"/>
  <c r="E146" i="103"/>
  <c r="E147" i="103"/>
  <c r="E148" i="103"/>
  <c r="E149" i="103"/>
  <c r="E150" i="103"/>
  <c r="E151" i="103"/>
  <c r="E152" i="103"/>
  <c r="E153" i="103"/>
  <c r="E154" i="103"/>
  <c r="E155" i="103"/>
  <c r="E156" i="103"/>
  <c r="E157" i="103"/>
  <c r="E158" i="103"/>
  <c r="E159" i="103"/>
  <c r="E160" i="103"/>
  <c r="E161" i="103"/>
  <c r="E162" i="103"/>
  <c r="E163" i="103"/>
  <c r="E164" i="103"/>
  <c r="E165" i="103"/>
  <c r="E166" i="103"/>
  <c r="E167" i="103"/>
  <c r="E168" i="103"/>
  <c r="E169" i="103"/>
  <c r="E170" i="103"/>
  <c r="E171" i="103"/>
  <c r="E172" i="103"/>
  <c r="E173" i="103"/>
  <c r="E174" i="103"/>
  <c r="E175" i="103"/>
  <c r="E176" i="103"/>
  <c r="E177" i="103"/>
  <c r="E178" i="103"/>
  <c r="E179" i="103"/>
  <c r="E180" i="103"/>
  <c r="E181" i="103"/>
  <c r="E182" i="103"/>
  <c r="E183" i="103"/>
  <c r="E184" i="103"/>
  <c r="E185" i="103"/>
  <c r="E186" i="103"/>
  <c r="E187" i="103"/>
  <c r="E188" i="103"/>
  <c r="E189" i="103"/>
  <c r="E190" i="103"/>
  <c r="E191" i="103"/>
  <c r="E192" i="103"/>
  <c r="E193" i="103"/>
  <c r="E194" i="103"/>
  <c r="E195" i="103"/>
  <c r="E196" i="103"/>
  <c r="E197" i="103"/>
  <c r="E198" i="103"/>
  <c r="E199" i="103"/>
  <c r="E200" i="103"/>
  <c r="E201" i="103"/>
  <c r="E202" i="103"/>
  <c r="E203" i="103"/>
  <c r="E204" i="103"/>
  <c r="E205" i="103"/>
  <c r="E206" i="103"/>
  <c r="E207" i="103"/>
  <c r="E208" i="103"/>
  <c r="E209" i="103"/>
  <c r="E210" i="103"/>
  <c r="E211" i="103"/>
  <c r="E212" i="103"/>
  <c r="E213" i="103"/>
  <c r="E214" i="103"/>
  <c r="E215" i="103"/>
  <c r="E216" i="103"/>
  <c r="E217" i="103"/>
  <c r="E218" i="103"/>
  <c r="E219" i="103"/>
  <c r="E220" i="103"/>
  <c r="E221" i="103"/>
  <c r="E222" i="103"/>
  <c r="E223" i="103"/>
  <c r="E224" i="103"/>
  <c r="E225" i="103"/>
  <c r="E226" i="103"/>
  <c r="E227" i="103"/>
  <c r="E228" i="103"/>
  <c r="E229" i="103"/>
  <c r="E230" i="103"/>
  <c r="E231" i="103"/>
  <c r="E232" i="103"/>
  <c r="E233" i="103"/>
  <c r="E234" i="103"/>
  <c r="E235" i="103"/>
  <c r="E236" i="103"/>
  <c r="E237" i="103"/>
  <c r="E238" i="103"/>
  <c r="E239" i="103"/>
  <c r="E241" i="103"/>
  <c r="E242" i="103"/>
  <c r="E243" i="103"/>
  <c r="E244" i="103"/>
  <c r="E245" i="103"/>
  <c r="E246" i="103"/>
  <c r="E247" i="103"/>
  <c r="E248" i="103"/>
  <c r="E249" i="103"/>
  <c r="E250" i="103"/>
  <c r="E251" i="103"/>
  <c r="E252" i="103"/>
  <c r="E253" i="103"/>
  <c r="E254" i="103"/>
  <c r="E255" i="103"/>
  <c r="E256" i="103"/>
  <c r="E257" i="103"/>
  <c r="E258" i="103"/>
  <c r="E259" i="103"/>
  <c r="E260" i="103"/>
  <c r="E261" i="103"/>
  <c r="E262" i="103"/>
  <c r="E263" i="103"/>
  <c r="E264" i="103"/>
  <c r="E265" i="103"/>
  <c r="E266" i="103"/>
  <c r="E267" i="103"/>
  <c r="E268" i="103"/>
  <c r="E269" i="103"/>
  <c r="E270" i="103"/>
  <c r="E271" i="103"/>
  <c r="E272" i="103"/>
  <c r="E273" i="103"/>
  <c r="E274" i="103"/>
  <c r="E275" i="103"/>
  <c r="E276" i="103"/>
  <c r="E277" i="103"/>
  <c r="E278" i="103"/>
  <c r="E279" i="103"/>
  <c r="E280" i="103"/>
  <c r="E281" i="103"/>
  <c r="E282" i="103"/>
  <c r="E283" i="103"/>
  <c r="E284" i="103"/>
  <c r="E285" i="103"/>
  <c r="E286" i="103"/>
  <c r="E287" i="103"/>
  <c r="E288" i="103"/>
  <c r="E289" i="103"/>
  <c r="E290" i="103"/>
  <c r="E291" i="103"/>
  <c r="E292" i="103"/>
  <c r="E293" i="103"/>
  <c r="E294" i="103"/>
  <c r="E295" i="103"/>
  <c r="E296" i="103"/>
  <c r="E297" i="103"/>
  <c r="E298" i="103"/>
  <c r="E299" i="103"/>
  <c r="E300" i="103"/>
  <c r="E301" i="103"/>
  <c r="E302" i="103"/>
  <c r="E303" i="103"/>
  <c r="E304" i="103"/>
  <c r="E305" i="103"/>
  <c r="E306" i="103"/>
  <c r="E307" i="103"/>
  <c r="E308" i="103"/>
  <c r="E309" i="103"/>
  <c r="E310" i="103"/>
  <c r="E311" i="103"/>
  <c r="E312" i="103"/>
  <c r="E313" i="103"/>
  <c r="E314" i="103"/>
  <c r="E315" i="103"/>
  <c r="E316" i="103"/>
  <c r="E317" i="103"/>
  <c r="E318" i="103"/>
  <c r="E319" i="103"/>
  <c r="E320" i="103"/>
  <c r="E321" i="103"/>
  <c r="E322" i="103"/>
  <c r="E323" i="103"/>
  <c r="E324" i="103"/>
  <c r="E325" i="103"/>
  <c r="E326" i="103"/>
  <c r="E327" i="103"/>
  <c r="E328" i="103"/>
  <c r="E329" i="103"/>
  <c r="E330" i="103"/>
  <c r="E331" i="103"/>
  <c r="E332" i="103"/>
  <c r="E333" i="103"/>
  <c r="E334" i="103"/>
  <c r="E335" i="103"/>
  <c r="E336" i="103"/>
  <c r="E337" i="103"/>
  <c r="E338" i="103"/>
  <c r="E339" i="103"/>
  <c r="E340" i="103"/>
  <c r="E341" i="103"/>
  <c r="E342" i="103"/>
  <c r="E343" i="103"/>
  <c r="E344" i="103"/>
  <c r="E345" i="103"/>
  <c r="E346" i="103"/>
  <c r="E347" i="103"/>
  <c r="E348" i="103"/>
  <c r="E349" i="103"/>
  <c r="E350" i="103"/>
  <c r="E351" i="103"/>
  <c r="E352" i="103"/>
  <c r="E353" i="103"/>
  <c r="E354" i="103"/>
  <c r="E355" i="103"/>
  <c r="E356" i="103"/>
  <c r="E357" i="103"/>
  <c r="E358" i="103"/>
  <c r="E359" i="103"/>
  <c r="E360" i="103"/>
  <c r="E361" i="103"/>
  <c r="E362" i="103"/>
  <c r="E363" i="103"/>
  <c r="E364" i="103"/>
  <c r="E365" i="103"/>
  <c r="E366" i="103"/>
  <c r="E367" i="103"/>
  <c r="E368" i="103"/>
  <c r="E369" i="103"/>
  <c r="E370" i="103"/>
  <c r="E371" i="103"/>
  <c r="E372" i="103"/>
  <c r="E373" i="103"/>
  <c r="E6" i="103"/>
  <c r="E375" i="103"/>
  <c r="E376" i="103"/>
  <c r="E377" i="103"/>
  <c r="E378" i="103"/>
  <c r="E379" i="103"/>
  <c r="I7" i="103"/>
  <c r="R7" i="103" s="1"/>
  <c r="I8" i="103"/>
  <c r="R8" i="103" s="1"/>
  <c r="I9" i="103"/>
  <c r="R9" i="103" s="1"/>
  <c r="I10" i="103"/>
  <c r="R10" i="103" s="1"/>
  <c r="I11" i="103"/>
  <c r="R11" i="103" s="1"/>
  <c r="I12" i="103"/>
  <c r="R12" i="103" s="1"/>
  <c r="I13" i="103"/>
  <c r="R13" i="103" s="1"/>
  <c r="I14" i="103"/>
  <c r="R14" i="103" s="1"/>
  <c r="I15" i="103"/>
  <c r="R15" i="103" s="1"/>
  <c r="I16" i="103"/>
  <c r="R16" i="103" s="1"/>
  <c r="I17" i="103"/>
  <c r="R17" i="103" s="1"/>
  <c r="I18" i="103"/>
  <c r="R18" i="103" s="1"/>
  <c r="I19" i="103"/>
  <c r="R19" i="103" s="1"/>
  <c r="R20" i="103"/>
  <c r="I21" i="103"/>
  <c r="R21" i="103" s="1"/>
  <c r="I22" i="103"/>
  <c r="R22" i="103" s="1"/>
  <c r="I23" i="103"/>
  <c r="R23" i="103" s="1"/>
  <c r="I24" i="103"/>
  <c r="R24" i="103" s="1"/>
  <c r="I25" i="103"/>
  <c r="R25" i="103" s="1"/>
  <c r="I26" i="103"/>
  <c r="R26" i="103" s="1"/>
  <c r="I27" i="103"/>
  <c r="R27" i="103" s="1"/>
  <c r="I28" i="103"/>
  <c r="R28" i="103" s="1"/>
  <c r="I29" i="103"/>
  <c r="R29" i="103" s="1"/>
  <c r="I30" i="103"/>
  <c r="R30" i="103" s="1"/>
  <c r="I31" i="103"/>
  <c r="R31" i="103" s="1"/>
  <c r="I32" i="103"/>
  <c r="R32" i="103" s="1"/>
  <c r="I33" i="103"/>
  <c r="R33" i="103" s="1"/>
  <c r="I34" i="103"/>
  <c r="R34" i="103" s="1"/>
  <c r="I35" i="103"/>
  <c r="R35" i="103" s="1"/>
  <c r="I36" i="103"/>
  <c r="R36" i="103" s="1"/>
  <c r="I37" i="103"/>
  <c r="R37" i="103" s="1"/>
  <c r="I38" i="103"/>
  <c r="R38" i="103" s="1"/>
  <c r="I39" i="103"/>
  <c r="R39" i="103" s="1"/>
  <c r="I40" i="103"/>
  <c r="R40" i="103" s="1"/>
  <c r="I41" i="103"/>
  <c r="R41" i="103" s="1"/>
  <c r="I42" i="103"/>
  <c r="R42" i="103" s="1"/>
  <c r="I43" i="103"/>
  <c r="R43" i="103" s="1"/>
  <c r="I44" i="103"/>
  <c r="R44" i="103" s="1"/>
  <c r="I45" i="103"/>
  <c r="R45" i="103" s="1"/>
  <c r="I46" i="103"/>
  <c r="R46" i="103" s="1"/>
  <c r="I47" i="103"/>
  <c r="R47" i="103" s="1"/>
  <c r="I48" i="103"/>
  <c r="R48" i="103" s="1"/>
  <c r="I49" i="103"/>
  <c r="R49" i="103" s="1"/>
  <c r="I50" i="103"/>
  <c r="R50" i="103" s="1"/>
  <c r="I51" i="103"/>
  <c r="R51" i="103" s="1"/>
  <c r="I52" i="103"/>
  <c r="R52" i="103" s="1"/>
  <c r="I53" i="103"/>
  <c r="R53" i="103" s="1"/>
  <c r="I54" i="103"/>
  <c r="R54" i="103" s="1"/>
  <c r="I55" i="103"/>
  <c r="R55" i="103" s="1"/>
  <c r="I56" i="103"/>
  <c r="R56" i="103" s="1"/>
  <c r="I57" i="103"/>
  <c r="R57" i="103" s="1"/>
  <c r="I58" i="103"/>
  <c r="R58" i="103" s="1"/>
  <c r="I59" i="103"/>
  <c r="R59" i="103" s="1"/>
  <c r="I60" i="103"/>
  <c r="R60" i="103" s="1"/>
  <c r="I61" i="103"/>
  <c r="R61" i="103" s="1"/>
  <c r="I62" i="103"/>
  <c r="R62" i="103" s="1"/>
  <c r="I63" i="103"/>
  <c r="R63" i="103" s="1"/>
  <c r="I64" i="103"/>
  <c r="R64" i="103" s="1"/>
  <c r="I65" i="103"/>
  <c r="R65" i="103" s="1"/>
  <c r="I66" i="103"/>
  <c r="R66" i="103" s="1"/>
  <c r="I67" i="103"/>
  <c r="R67" i="103" s="1"/>
  <c r="I68" i="103"/>
  <c r="R68" i="103" s="1"/>
  <c r="I69" i="103"/>
  <c r="R69" i="103" s="1"/>
  <c r="I70" i="103"/>
  <c r="R70" i="103" s="1"/>
  <c r="I71" i="103"/>
  <c r="R71" i="103" s="1"/>
  <c r="I72" i="103"/>
  <c r="R72" i="103" s="1"/>
  <c r="I73" i="103"/>
  <c r="R73" i="103" s="1"/>
  <c r="I74" i="103"/>
  <c r="R74" i="103" s="1"/>
  <c r="I75" i="103"/>
  <c r="R75" i="103" s="1"/>
  <c r="I76" i="103"/>
  <c r="R76" i="103" s="1"/>
  <c r="I77" i="103"/>
  <c r="R77" i="103" s="1"/>
  <c r="R78" i="103"/>
  <c r="I79" i="103"/>
  <c r="R79" i="103" s="1"/>
  <c r="I80" i="103"/>
  <c r="R80" i="103" s="1"/>
  <c r="I81" i="103"/>
  <c r="R81" i="103" s="1"/>
  <c r="I82" i="103"/>
  <c r="R82" i="103" s="1"/>
  <c r="I83" i="103"/>
  <c r="R83" i="103" s="1"/>
  <c r="I84" i="103"/>
  <c r="R84" i="103" s="1"/>
  <c r="I85" i="103"/>
  <c r="R85" i="103" s="1"/>
  <c r="I86" i="103"/>
  <c r="R86" i="103" s="1"/>
  <c r="I87" i="103"/>
  <c r="R87" i="103" s="1"/>
  <c r="I88" i="103"/>
  <c r="R88" i="103" s="1"/>
  <c r="I89" i="103"/>
  <c r="R89" i="103" s="1"/>
  <c r="I90" i="103"/>
  <c r="R90" i="103" s="1"/>
  <c r="I91" i="103"/>
  <c r="R91" i="103" s="1"/>
  <c r="I92" i="103"/>
  <c r="R92" i="103" s="1"/>
  <c r="I93" i="103"/>
  <c r="R93" i="103" s="1"/>
  <c r="I94" i="103"/>
  <c r="R94" i="103" s="1"/>
  <c r="I95" i="103"/>
  <c r="R95" i="103" s="1"/>
  <c r="I96" i="103"/>
  <c r="R96" i="103" s="1"/>
  <c r="I97" i="103"/>
  <c r="R97" i="103" s="1"/>
  <c r="I98" i="103"/>
  <c r="R98" i="103" s="1"/>
  <c r="I99" i="103"/>
  <c r="R99" i="103" s="1"/>
  <c r="I100" i="103"/>
  <c r="R100" i="103" s="1"/>
  <c r="I101" i="103"/>
  <c r="R101" i="103" s="1"/>
  <c r="I102" i="103"/>
  <c r="R102" i="103" s="1"/>
  <c r="I103" i="103"/>
  <c r="R103" i="103" s="1"/>
  <c r="I104" i="103"/>
  <c r="R104" i="103" s="1"/>
  <c r="I105" i="103"/>
  <c r="R105" i="103" s="1"/>
  <c r="I106" i="103"/>
  <c r="R106" i="103" s="1"/>
  <c r="I107" i="103"/>
  <c r="R107" i="103" s="1"/>
  <c r="I108" i="103"/>
  <c r="R108" i="103" s="1"/>
  <c r="I109" i="103"/>
  <c r="R109" i="103" s="1"/>
  <c r="I110" i="103"/>
  <c r="R110" i="103" s="1"/>
  <c r="I111" i="103"/>
  <c r="R111" i="103" s="1"/>
  <c r="I112" i="103"/>
  <c r="R112" i="103" s="1"/>
  <c r="I113" i="103"/>
  <c r="R113" i="103" s="1"/>
  <c r="I114" i="103"/>
  <c r="R114" i="103" s="1"/>
  <c r="I115" i="103"/>
  <c r="R115" i="103" s="1"/>
  <c r="I116" i="103"/>
  <c r="R116" i="103" s="1"/>
  <c r="I117" i="103"/>
  <c r="R117" i="103" s="1"/>
  <c r="I118" i="103"/>
  <c r="R118" i="103" s="1"/>
  <c r="I119" i="103"/>
  <c r="R119" i="103" s="1"/>
  <c r="I120" i="103"/>
  <c r="R120" i="103" s="1"/>
  <c r="I121" i="103"/>
  <c r="R121" i="103" s="1"/>
  <c r="I122" i="103"/>
  <c r="R122" i="103" s="1"/>
  <c r="I123" i="103"/>
  <c r="R123" i="103" s="1"/>
  <c r="I124" i="103"/>
  <c r="R124" i="103" s="1"/>
  <c r="I125" i="103"/>
  <c r="R125" i="103" s="1"/>
  <c r="I126" i="103"/>
  <c r="R126" i="103" s="1"/>
  <c r="I127" i="103"/>
  <c r="R127" i="103" s="1"/>
  <c r="I128" i="103"/>
  <c r="R128" i="103" s="1"/>
  <c r="I129" i="103"/>
  <c r="R129" i="103" s="1"/>
  <c r="I130" i="103"/>
  <c r="R130" i="103" s="1"/>
  <c r="I131" i="103"/>
  <c r="R131" i="103" s="1"/>
  <c r="I132" i="103"/>
  <c r="R132" i="103" s="1"/>
  <c r="I133" i="103"/>
  <c r="R133" i="103" s="1"/>
  <c r="I134" i="103"/>
  <c r="R134" i="103" s="1"/>
  <c r="I135" i="103"/>
  <c r="R135" i="103" s="1"/>
  <c r="I136" i="103"/>
  <c r="R136" i="103" s="1"/>
  <c r="I137" i="103"/>
  <c r="R137" i="103" s="1"/>
  <c r="I138" i="103"/>
  <c r="R138" i="103" s="1"/>
  <c r="I139" i="103"/>
  <c r="R139" i="103" s="1"/>
  <c r="I140" i="103"/>
  <c r="R140" i="103" s="1"/>
  <c r="I141" i="103"/>
  <c r="R141" i="103" s="1"/>
  <c r="I142" i="103"/>
  <c r="R142" i="103" s="1"/>
  <c r="I143" i="103"/>
  <c r="R143" i="103" s="1"/>
  <c r="I144" i="103"/>
  <c r="R144" i="103" s="1"/>
  <c r="I145" i="103"/>
  <c r="R145" i="103" s="1"/>
  <c r="I146" i="103"/>
  <c r="R146" i="103" s="1"/>
  <c r="I147" i="103"/>
  <c r="R147" i="103" s="1"/>
  <c r="I148" i="103"/>
  <c r="R148" i="103" s="1"/>
  <c r="I149" i="103"/>
  <c r="R149" i="103" s="1"/>
  <c r="I150" i="103"/>
  <c r="R150" i="103" s="1"/>
  <c r="I151" i="103"/>
  <c r="R151" i="103" s="1"/>
  <c r="I152" i="103"/>
  <c r="R152" i="103" s="1"/>
  <c r="I153" i="103"/>
  <c r="R153" i="103" s="1"/>
  <c r="I154" i="103"/>
  <c r="R154" i="103" s="1"/>
  <c r="I155" i="103"/>
  <c r="R155" i="103" s="1"/>
  <c r="I156" i="103"/>
  <c r="R156" i="103" s="1"/>
  <c r="I157" i="103"/>
  <c r="R157" i="103" s="1"/>
  <c r="I158" i="103"/>
  <c r="R158" i="103" s="1"/>
  <c r="I159" i="103"/>
  <c r="R159" i="103" s="1"/>
  <c r="I160" i="103"/>
  <c r="R160" i="103" s="1"/>
  <c r="I161" i="103"/>
  <c r="R161" i="103" s="1"/>
  <c r="I162" i="103"/>
  <c r="R162" i="103" s="1"/>
  <c r="I163" i="103"/>
  <c r="R163" i="103" s="1"/>
  <c r="I164" i="103"/>
  <c r="R164" i="103" s="1"/>
  <c r="I165" i="103"/>
  <c r="R165" i="103" s="1"/>
  <c r="I166" i="103"/>
  <c r="R166" i="103" s="1"/>
  <c r="I167" i="103"/>
  <c r="R167" i="103" s="1"/>
  <c r="I168" i="103"/>
  <c r="R168" i="103" s="1"/>
  <c r="I169" i="103"/>
  <c r="R169" i="103" s="1"/>
  <c r="R170" i="103"/>
  <c r="I171" i="103"/>
  <c r="R171" i="103" s="1"/>
  <c r="I172" i="103"/>
  <c r="R172" i="103" s="1"/>
  <c r="I173" i="103"/>
  <c r="R173" i="103" s="1"/>
  <c r="I174" i="103"/>
  <c r="R174" i="103" s="1"/>
  <c r="I175" i="103"/>
  <c r="R175" i="103" s="1"/>
  <c r="I176" i="103"/>
  <c r="R176" i="103" s="1"/>
  <c r="I177" i="103"/>
  <c r="R177" i="103" s="1"/>
  <c r="I178" i="103"/>
  <c r="R178" i="103" s="1"/>
  <c r="I179" i="103"/>
  <c r="R179" i="103" s="1"/>
  <c r="I180" i="103"/>
  <c r="R180" i="103" s="1"/>
  <c r="I181" i="103"/>
  <c r="R181" i="103" s="1"/>
  <c r="I182" i="103"/>
  <c r="R182" i="103" s="1"/>
  <c r="I183" i="103"/>
  <c r="R183" i="103" s="1"/>
  <c r="I184" i="103"/>
  <c r="R184" i="103" s="1"/>
  <c r="I185" i="103"/>
  <c r="R185" i="103" s="1"/>
  <c r="I186" i="103"/>
  <c r="R186" i="103" s="1"/>
  <c r="I187" i="103"/>
  <c r="R187" i="103" s="1"/>
  <c r="I188" i="103"/>
  <c r="R188" i="103" s="1"/>
  <c r="I189" i="103"/>
  <c r="R189" i="103" s="1"/>
  <c r="I190" i="103"/>
  <c r="R190" i="103" s="1"/>
  <c r="I191" i="103"/>
  <c r="R191" i="103" s="1"/>
  <c r="I192" i="103"/>
  <c r="R192" i="103" s="1"/>
  <c r="I193" i="103"/>
  <c r="R193" i="103" s="1"/>
  <c r="I194" i="103"/>
  <c r="R194" i="103" s="1"/>
  <c r="I195" i="103"/>
  <c r="R195" i="103" s="1"/>
  <c r="I196" i="103"/>
  <c r="R196" i="103" s="1"/>
  <c r="I197" i="103"/>
  <c r="R197" i="103" s="1"/>
  <c r="I198" i="103"/>
  <c r="R198" i="103" s="1"/>
  <c r="I199" i="103"/>
  <c r="R199" i="103" s="1"/>
  <c r="I200" i="103"/>
  <c r="R200" i="103" s="1"/>
  <c r="I201" i="103"/>
  <c r="R201" i="103" s="1"/>
  <c r="I202" i="103"/>
  <c r="R202" i="103" s="1"/>
  <c r="I203" i="103"/>
  <c r="R203" i="103" s="1"/>
  <c r="I204" i="103"/>
  <c r="R204" i="103" s="1"/>
  <c r="I205" i="103"/>
  <c r="R205" i="103" s="1"/>
  <c r="I206" i="103"/>
  <c r="R206" i="103" s="1"/>
  <c r="I207" i="103"/>
  <c r="R207" i="103" s="1"/>
  <c r="I208" i="103"/>
  <c r="R208" i="103" s="1"/>
  <c r="I209" i="103"/>
  <c r="R209" i="103" s="1"/>
  <c r="I210" i="103"/>
  <c r="R210" i="103" s="1"/>
  <c r="I211" i="103"/>
  <c r="R211" i="103" s="1"/>
  <c r="I212" i="103"/>
  <c r="R212" i="103" s="1"/>
  <c r="I213" i="103"/>
  <c r="R213" i="103" s="1"/>
  <c r="I214" i="103"/>
  <c r="R214" i="103" s="1"/>
  <c r="I215" i="103"/>
  <c r="R215" i="103" s="1"/>
  <c r="I216" i="103"/>
  <c r="R216" i="103" s="1"/>
  <c r="I217" i="103"/>
  <c r="R217" i="103" s="1"/>
  <c r="I218" i="103"/>
  <c r="R218" i="103" s="1"/>
  <c r="I219" i="103"/>
  <c r="R219" i="103" s="1"/>
  <c r="I220" i="103"/>
  <c r="R220" i="103" s="1"/>
  <c r="I221" i="103"/>
  <c r="R221" i="103" s="1"/>
  <c r="I240" i="103"/>
  <c r="R240" i="103" s="1"/>
  <c r="I241" i="103"/>
  <c r="R241" i="103" s="1"/>
  <c r="I242" i="103"/>
  <c r="R242" i="103" s="1"/>
  <c r="I243" i="103"/>
  <c r="R243" i="103" s="1"/>
  <c r="I244" i="103"/>
  <c r="R244" i="103" s="1"/>
  <c r="I245" i="103"/>
  <c r="R245" i="103" s="1"/>
  <c r="I246" i="103"/>
  <c r="R246" i="103" s="1"/>
  <c r="I247" i="103"/>
  <c r="R247" i="103" s="1"/>
  <c r="I248" i="103"/>
  <c r="R248" i="103" s="1"/>
  <c r="I249" i="103"/>
  <c r="R249" i="103" s="1"/>
  <c r="I250" i="103"/>
  <c r="R250" i="103" s="1"/>
  <c r="I251" i="103"/>
  <c r="R251" i="103" s="1"/>
  <c r="I252" i="103"/>
  <c r="R252" i="103" s="1"/>
  <c r="I253" i="103"/>
  <c r="R253" i="103" s="1"/>
  <c r="I254" i="103"/>
  <c r="R254" i="103" s="1"/>
  <c r="I255" i="103"/>
  <c r="R255" i="103" s="1"/>
  <c r="I256" i="103"/>
  <c r="R256" i="103" s="1"/>
  <c r="I257" i="103"/>
  <c r="R257" i="103" s="1"/>
  <c r="I258" i="103"/>
  <c r="R258" i="103" s="1"/>
  <c r="I259" i="103"/>
  <c r="R259" i="103" s="1"/>
  <c r="I260" i="103"/>
  <c r="R260" i="103" s="1"/>
  <c r="I261" i="103"/>
  <c r="R261" i="103" s="1"/>
  <c r="I262" i="103"/>
  <c r="R262" i="103" s="1"/>
  <c r="I263" i="103"/>
  <c r="R263" i="103" s="1"/>
  <c r="I264" i="103"/>
  <c r="R264" i="103" s="1"/>
  <c r="I265" i="103"/>
  <c r="R265" i="103" s="1"/>
  <c r="I266" i="103"/>
  <c r="R266" i="103" s="1"/>
  <c r="I267" i="103"/>
  <c r="R267" i="103" s="1"/>
  <c r="I268" i="103"/>
  <c r="R268" i="103" s="1"/>
  <c r="I269" i="103"/>
  <c r="R269" i="103" s="1"/>
  <c r="I270" i="103"/>
  <c r="R270" i="103" s="1"/>
  <c r="I271" i="103"/>
  <c r="R271" i="103" s="1"/>
  <c r="I272" i="103"/>
  <c r="R272" i="103" s="1"/>
  <c r="I273" i="103"/>
  <c r="R273" i="103" s="1"/>
  <c r="I274" i="103"/>
  <c r="R274" i="103" s="1"/>
  <c r="I275" i="103"/>
  <c r="R275" i="103" s="1"/>
  <c r="I276" i="103"/>
  <c r="R276" i="103" s="1"/>
  <c r="I277" i="103"/>
  <c r="R277" i="103" s="1"/>
  <c r="I278" i="103"/>
  <c r="R278" i="103" s="1"/>
  <c r="I279" i="103"/>
  <c r="R279" i="103" s="1"/>
  <c r="I280" i="103"/>
  <c r="R280" i="103" s="1"/>
  <c r="I281" i="103"/>
  <c r="R281" i="103" s="1"/>
  <c r="I282" i="103"/>
  <c r="R282" i="103" s="1"/>
  <c r="I283" i="103"/>
  <c r="R283" i="103" s="1"/>
  <c r="I284" i="103"/>
  <c r="R284" i="103" s="1"/>
  <c r="I285" i="103"/>
  <c r="R285" i="103" s="1"/>
  <c r="I286" i="103"/>
  <c r="R286" i="103" s="1"/>
  <c r="I287" i="103"/>
  <c r="R287" i="103" s="1"/>
  <c r="I288" i="103"/>
  <c r="R288" i="103" s="1"/>
  <c r="I289" i="103"/>
  <c r="R289" i="103" s="1"/>
  <c r="I290" i="103"/>
  <c r="R290" i="103" s="1"/>
  <c r="I291" i="103"/>
  <c r="R291" i="103" s="1"/>
  <c r="I292" i="103"/>
  <c r="R292" i="103" s="1"/>
  <c r="I293" i="103"/>
  <c r="R293" i="103" s="1"/>
  <c r="I294" i="103"/>
  <c r="R294" i="103" s="1"/>
  <c r="I295" i="103"/>
  <c r="R295" i="103" s="1"/>
  <c r="I296" i="103"/>
  <c r="R296" i="103" s="1"/>
  <c r="I297" i="103"/>
  <c r="R297" i="103" s="1"/>
  <c r="I298" i="103"/>
  <c r="R298" i="103" s="1"/>
  <c r="I299" i="103"/>
  <c r="R299" i="103" s="1"/>
  <c r="I300" i="103"/>
  <c r="R300" i="103" s="1"/>
  <c r="I301" i="103"/>
  <c r="R301" i="103" s="1"/>
  <c r="I302" i="103"/>
  <c r="R302" i="103" s="1"/>
  <c r="I303" i="103"/>
  <c r="R303" i="103" s="1"/>
  <c r="I304" i="103"/>
  <c r="R304" i="103" s="1"/>
  <c r="I305" i="103"/>
  <c r="R305" i="103" s="1"/>
  <c r="I306" i="103"/>
  <c r="R306" i="103" s="1"/>
  <c r="I307" i="103"/>
  <c r="R307" i="103" s="1"/>
  <c r="I308" i="103"/>
  <c r="R308" i="103" s="1"/>
  <c r="I309" i="103"/>
  <c r="R309" i="103" s="1"/>
  <c r="I310" i="103"/>
  <c r="R310" i="103" s="1"/>
  <c r="I311" i="103"/>
  <c r="R311" i="103" s="1"/>
  <c r="I312" i="103"/>
  <c r="R312" i="103" s="1"/>
  <c r="I313" i="103"/>
  <c r="R313" i="103" s="1"/>
  <c r="I314" i="103"/>
  <c r="R314" i="103" s="1"/>
  <c r="I315" i="103"/>
  <c r="R315" i="103" s="1"/>
  <c r="I316" i="103"/>
  <c r="R316" i="103" s="1"/>
  <c r="I317" i="103"/>
  <c r="R317" i="103" s="1"/>
  <c r="I318" i="103"/>
  <c r="R318" i="103" s="1"/>
  <c r="I319" i="103"/>
  <c r="R319" i="103" s="1"/>
  <c r="I320" i="103"/>
  <c r="R320" i="103" s="1"/>
  <c r="I321" i="103"/>
  <c r="R321" i="103" s="1"/>
  <c r="I322" i="103"/>
  <c r="R322" i="103" s="1"/>
  <c r="I323" i="103"/>
  <c r="R323" i="103" s="1"/>
  <c r="I324" i="103"/>
  <c r="R324" i="103" s="1"/>
  <c r="I325" i="103"/>
  <c r="R325" i="103" s="1"/>
  <c r="I326" i="103"/>
  <c r="R326" i="103" s="1"/>
  <c r="I327" i="103"/>
  <c r="R327" i="103" s="1"/>
  <c r="I328" i="103"/>
  <c r="R328" i="103" s="1"/>
  <c r="I329" i="103"/>
  <c r="R329" i="103" s="1"/>
  <c r="I330" i="103"/>
  <c r="R330" i="103" s="1"/>
  <c r="I331" i="103"/>
  <c r="R331" i="103" s="1"/>
  <c r="I332" i="103"/>
  <c r="R332" i="103" s="1"/>
  <c r="I333" i="103"/>
  <c r="R333" i="103" s="1"/>
  <c r="I334" i="103"/>
  <c r="R334" i="103" s="1"/>
  <c r="I335" i="103"/>
  <c r="R335" i="103" s="1"/>
  <c r="I336" i="103"/>
  <c r="R336" i="103" s="1"/>
  <c r="I337" i="103"/>
  <c r="R337" i="103" s="1"/>
  <c r="I338" i="103"/>
  <c r="R338" i="103" s="1"/>
  <c r="I339" i="103"/>
  <c r="R339" i="103" s="1"/>
  <c r="I340" i="103"/>
  <c r="R340" i="103" s="1"/>
  <c r="I341" i="103"/>
  <c r="R341" i="103" s="1"/>
  <c r="I342" i="103"/>
  <c r="R342" i="103" s="1"/>
  <c r="I343" i="103"/>
  <c r="R343" i="103" s="1"/>
  <c r="I344" i="103"/>
  <c r="R344" i="103" s="1"/>
  <c r="I345" i="103"/>
  <c r="R345" i="103" s="1"/>
  <c r="I346" i="103"/>
  <c r="R346" i="103" s="1"/>
  <c r="I347" i="103"/>
  <c r="R347" i="103" s="1"/>
  <c r="I348" i="103"/>
  <c r="R348" i="103" s="1"/>
  <c r="I349" i="103"/>
  <c r="R349" i="103" s="1"/>
  <c r="I350" i="103"/>
  <c r="R350" i="103" s="1"/>
  <c r="I351" i="103"/>
  <c r="R351" i="103" s="1"/>
  <c r="I352" i="103"/>
  <c r="R352" i="103" s="1"/>
  <c r="I353" i="103"/>
  <c r="R353" i="103" s="1"/>
  <c r="I354" i="103"/>
  <c r="R354" i="103" s="1"/>
  <c r="I355" i="103"/>
  <c r="R355" i="103" s="1"/>
  <c r="I356" i="103"/>
  <c r="R356" i="103" s="1"/>
  <c r="I357" i="103"/>
  <c r="R357" i="103" s="1"/>
  <c r="I358" i="103"/>
  <c r="R358" i="103" s="1"/>
  <c r="I359" i="103"/>
  <c r="R359" i="103" s="1"/>
  <c r="I360" i="103"/>
  <c r="R360" i="103" s="1"/>
  <c r="I361" i="103"/>
  <c r="R361" i="103" s="1"/>
  <c r="I362" i="103"/>
  <c r="R362" i="103" s="1"/>
  <c r="I363" i="103"/>
  <c r="R363" i="103" s="1"/>
  <c r="I364" i="103"/>
  <c r="R364" i="103" s="1"/>
  <c r="I365" i="103"/>
  <c r="R365" i="103" s="1"/>
  <c r="I366" i="103"/>
  <c r="R366" i="103" s="1"/>
  <c r="I367" i="103"/>
  <c r="R367" i="103" s="1"/>
  <c r="I368" i="103"/>
  <c r="R368" i="103" s="1"/>
  <c r="I369" i="103"/>
  <c r="R369" i="103" s="1"/>
  <c r="I370" i="103"/>
  <c r="R370" i="103" s="1"/>
  <c r="I371" i="103"/>
  <c r="R371" i="103" s="1"/>
  <c r="I372" i="103"/>
  <c r="R372" i="103" s="1"/>
  <c r="I373" i="103"/>
  <c r="R373" i="103" s="1"/>
  <c r="I374" i="103"/>
  <c r="R374" i="103" s="1"/>
  <c r="I6" i="103"/>
  <c r="R6" i="103" s="1"/>
  <c r="L4" i="103"/>
  <c r="K5" i="103"/>
  <c r="K4" i="103"/>
  <c r="H4" i="103"/>
  <c r="I4" i="103"/>
  <c r="G5" i="103"/>
  <c r="G4" i="103"/>
  <c r="E383" i="103" l="1"/>
  <c r="AK8" i="96"/>
  <c r="AR4" i="96"/>
  <c r="K22" i="96"/>
  <c r="K52" i="96"/>
  <c r="X52" i="96" s="1"/>
  <c r="AK52" i="96" s="1"/>
  <c r="X52" i="97"/>
  <c r="X15" i="97"/>
  <c r="K22" i="97"/>
  <c r="X42" i="96"/>
  <c r="AK42" i="96" s="1"/>
  <c r="X10" i="96"/>
  <c r="AK10" i="96" s="1"/>
  <c r="X40" i="96"/>
  <c r="AK40" i="96" s="1"/>
  <c r="X15" i="96"/>
  <c r="AK15" i="96" s="1"/>
  <c r="K56" i="96"/>
  <c r="X45" i="96"/>
  <c r="AK45" i="96" s="1"/>
  <c r="K56" i="97"/>
  <c r="X56" i="97" s="1"/>
  <c r="X45" i="97"/>
  <c r="X12" i="96"/>
  <c r="AK12" i="96" s="1"/>
  <c r="K47" i="96"/>
  <c r="K54" i="96"/>
  <c r="K60" i="96"/>
  <c r="K26" i="97"/>
  <c r="X26" i="97" s="1"/>
  <c r="K30" i="97"/>
  <c r="X30" i="97" s="1"/>
  <c r="K72" i="96"/>
  <c r="K26" i="96"/>
  <c r="K30" i="96"/>
  <c r="K75" i="97"/>
  <c r="K24" i="97"/>
  <c r="X24" i="97" s="1"/>
  <c r="K17" i="97"/>
  <c r="X17" i="97" s="1"/>
  <c r="K54" i="97"/>
  <c r="X54" i="97" s="1"/>
  <c r="K47" i="97"/>
  <c r="X47" i="97" s="1"/>
  <c r="K24" i="96"/>
  <c r="K17" i="96"/>
  <c r="K70" i="96"/>
  <c r="K75" i="96"/>
  <c r="K70" i="97"/>
  <c r="K72" i="97"/>
  <c r="K36" i="97"/>
  <c r="X36" i="97" s="1"/>
  <c r="K6" i="97"/>
  <c r="X6" i="97" s="1"/>
  <c r="K36" i="96"/>
  <c r="K6" i="96"/>
  <c r="K65" i="97"/>
  <c r="W35" i="97"/>
  <c r="W5" i="97"/>
  <c r="K65" i="96"/>
  <c r="W35" i="96"/>
  <c r="AJ35" i="96" s="1"/>
  <c r="W5" i="96"/>
  <c r="AJ5" i="96" s="1"/>
  <c r="K82" i="96" l="1"/>
  <c r="X22" i="96"/>
  <c r="AK22" i="96" s="1"/>
  <c r="X30" i="96"/>
  <c r="AK30" i="96" s="1"/>
  <c r="X24" i="96"/>
  <c r="AK24" i="96" s="1"/>
  <c r="X56" i="96"/>
  <c r="AK56" i="96" s="1"/>
  <c r="X60" i="96"/>
  <c r="AK60" i="96" s="1"/>
  <c r="X26" i="96"/>
  <c r="AK26" i="96" s="1"/>
  <c r="X54" i="96"/>
  <c r="AK54" i="96" s="1"/>
  <c r="X22" i="97"/>
  <c r="K82" i="97"/>
  <c r="X17" i="96"/>
  <c r="AK17" i="96" s="1"/>
  <c r="K49" i="96"/>
  <c r="X47" i="96"/>
  <c r="AK47" i="96" s="1"/>
  <c r="K86" i="97"/>
  <c r="X36" i="96"/>
  <c r="AK36" i="96" s="1"/>
  <c r="X6" i="96"/>
  <c r="AK6" i="96" s="1"/>
  <c r="K86" i="96"/>
  <c r="K90" i="97"/>
  <c r="K90" i="96"/>
  <c r="K66" i="97"/>
  <c r="K84" i="96"/>
  <c r="K19" i="96"/>
  <c r="K77" i="96"/>
  <c r="K49" i="97"/>
  <c r="X49" i="97" s="1"/>
  <c r="K19" i="97"/>
  <c r="X19" i="97" s="1"/>
  <c r="K77" i="97"/>
  <c r="K84" i="97"/>
  <c r="E60" i="97"/>
  <c r="D60" i="97"/>
  <c r="E58" i="97"/>
  <c r="D58" i="97"/>
  <c r="E51" i="97"/>
  <c r="D51" i="97"/>
  <c r="E44" i="97"/>
  <c r="D44" i="97"/>
  <c r="E38" i="97"/>
  <c r="E40" i="97" s="1"/>
  <c r="D38" i="97"/>
  <c r="D40" i="97" s="1"/>
  <c r="E36" i="97"/>
  <c r="D36" i="97"/>
  <c r="E28" i="97"/>
  <c r="D28" i="97"/>
  <c r="E21" i="97"/>
  <c r="D21" i="97"/>
  <c r="E14" i="97"/>
  <c r="D14" i="97"/>
  <c r="E8" i="97"/>
  <c r="E15" i="97" s="1"/>
  <c r="D8" i="97"/>
  <c r="D15" i="97" s="1"/>
  <c r="E6" i="97"/>
  <c r="D6" i="97"/>
  <c r="X19" i="96" l="1"/>
  <c r="AK19" i="96" s="1"/>
  <c r="X49" i="96"/>
  <c r="AK49" i="96" s="1"/>
  <c r="E59" i="97"/>
  <c r="K79" i="97"/>
  <c r="D59" i="97"/>
  <c r="D29" i="97"/>
  <c r="E29" i="97"/>
  <c r="D10" i="97"/>
  <c r="E10" i="97"/>
  <c r="D42" i="97"/>
  <c r="D45" i="97"/>
  <c r="E42" i="97"/>
  <c r="E45" i="97"/>
  <c r="E26" i="97"/>
  <c r="E22" i="97"/>
  <c r="E30" i="97"/>
  <c r="E24" i="97"/>
  <c r="E17" i="97"/>
  <c r="E19" i="97" s="1"/>
  <c r="D26" i="97"/>
  <c r="D22" i="97"/>
  <c r="D30" i="97"/>
  <c r="D24" i="97"/>
  <c r="D17" i="97"/>
  <c r="D19" i="97" s="1"/>
  <c r="D12" i="97"/>
  <c r="E12" i="97"/>
  <c r="E54" i="97" l="1"/>
  <c r="E47" i="97"/>
  <c r="E49" i="97" s="1"/>
  <c r="E56" i="97"/>
  <c r="E52" i="97"/>
  <c r="D54" i="97"/>
  <c r="D47" i="97"/>
  <c r="D49" i="97" s="1"/>
  <c r="D56" i="97"/>
  <c r="D52" i="97"/>
  <c r="D58" i="96" l="1"/>
  <c r="D51" i="96"/>
  <c r="D44" i="96"/>
  <c r="D38" i="96"/>
  <c r="D45" i="96" s="1"/>
  <c r="D36" i="96"/>
  <c r="D28" i="96"/>
  <c r="D21" i="96"/>
  <c r="D14" i="96"/>
  <c r="D8" i="96"/>
  <c r="D12" i="96" s="1"/>
  <c r="D6" i="96"/>
  <c r="D29" i="96" l="1"/>
  <c r="D59" i="96"/>
  <c r="D42" i="96"/>
  <c r="D40" i="96"/>
  <c r="D52" i="96"/>
  <c r="D56" i="96"/>
  <c r="D54" i="96"/>
  <c r="D47" i="96"/>
  <c r="D49" i="96" s="1"/>
  <c r="D60" i="96"/>
  <c r="D15" i="96"/>
  <c r="D10" i="96"/>
  <c r="V41" i="97"/>
  <c r="V16" i="97"/>
  <c r="D26" i="96" l="1"/>
  <c r="D30" i="96"/>
  <c r="D24" i="96"/>
  <c r="D17" i="96"/>
  <c r="D19" i="96" s="1"/>
  <c r="D22" i="96"/>
  <c r="V16" i="96"/>
  <c r="AI16" i="96" s="1"/>
  <c r="U374" i="103" l="1"/>
  <c r="T374" i="103"/>
  <c r="U367" i="103"/>
  <c r="T367" i="103"/>
  <c r="L366" i="103"/>
  <c r="U366" i="103" s="1"/>
  <c r="K366" i="103"/>
  <c r="T366" i="103" s="1"/>
  <c r="L365" i="103"/>
  <c r="U365" i="103" s="1"/>
  <c r="K365" i="103"/>
  <c r="T365" i="103" s="1"/>
  <c r="L364" i="103"/>
  <c r="U364" i="103" s="1"/>
  <c r="K364" i="103"/>
  <c r="T364" i="103" s="1"/>
  <c r="U363" i="103"/>
  <c r="T363" i="103"/>
  <c r="U362" i="103"/>
  <c r="T362" i="103"/>
  <c r="U361" i="103"/>
  <c r="T361" i="103"/>
  <c r="U344" i="103"/>
  <c r="T344" i="103"/>
  <c r="L343" i="103"/>
  <c r="U343" i="103" s="1"/>
  <c r="K343" i="103"/>
  <c r="T343" i="103" s="1"/>
  <c r="L342" i="103"/>
  <c r="U342" i="103" s="1"/>
  <c r="K342" i="103"/>
  <c r="T342" i="103" s="1"/>
  <c r="L341" i="103"/>
  <c r="U341" i="103" s="1"/>
  <c r="K341" i="103"/>
  <c r="T341" i="103" s="1"/>
  <c r="L340" i="103"/>
  <c r="U340" i="103" s="1"/>
  <c r="K340" i="103"/>
  <c r="T340" i="103" s="1"/>
  <c r="L339" i="103"/>
  <c r="U339" i="103" s="1"/>
  <c r="K339" i="103"/>
  <c r="T339" i="103" s="1"/>
  <c r="U338" i="103"/>
  <c r="T338" i="103"/>
  <c r="L337" i="103"/>
  <c r="U337" i="103" s="1"/>
  <c r="K337" i="103"/>
  <c r="T337" i="103" s="1"/>
  <c r="L336" i="103"/>
  <c r="U336" i="103" s="1"/>
  <c r="K336" i="103"/>
  <c r="T336" i="103" s="1"/>
  <c r="U335" i="103"/>
  <c r="T335" i="103"/>
  <c r="U334" i="103"/>
  <c r="T334" i="103"/>
  <c r="L333" i="103"/>
  <c r="U333" i="103" s="1"/>
  <c r="K333" i="103"/>
  <c r="T333" i="103" s="1"/>
  <c r="L332" i="103"/>
  <c r="U332" i="103" s="1"/>
  <c r="K332" i="103"/>
  <c r="T332" i="103" s="1"/>
  <c r="L331" i="103"/>
  <c r="U331" i="103" s="1"/>
  <c r="K331" i="103"/>
  <c r="T331" i="103" s="1"/>
  <c r="L330" i="103"/>
  <c r="U330" i="103" s="1"/>
  <c r="K330" i="103"/>
  <c r="T330" i="103" s="1"/>
  <c r="L329" i="103"/>
  <c r="U329" i="103" s="1"/>
  <c r="K329" i="103"/>
  <c r="T329" i="103" s="1"/>
  <c r="L328" i="103"/>
  <c r="U328" i="103" s="1"/>
  <c r="K328" i="103"/>
  <c r="T328" i="103" s="1"/>
  <c r="U327" i="103"/>
  <c r="T327" i="103"/>
  <c r="L326" i="103"/>
  <c r="U326" i="103" s="1"/>
  <c r="K326" i="103"/>
  <c r="T326" i="103" s="1"/>
  <c r="L325" i="103"/>
  <c r="U325" i="103" s="1"/>
  <c r="K325" i="103"/>
  <c r="T325" i="103" s="1"/>
  <c r="L324" i="103"/>
  <c r="U324" i="103" s="1"/>
  <c r="K324" i="103"/>
  <c r="T324" i="103" s="1"/>
  <c r="L323" i="103"/>
  <c r="U323" i="103" s="1"/>
  <c r="K323" i="103"/>
  <c r="T323" i="103" s="1"/>
  <c r="L322" i="103"/>
  <c r="U322" i="103" s="1"/>
  <c r="K322" i="103"/>
  <c r="T322" i="103" s="1"/>
  <c r="L321" i="103"/>
  <c r="U321" i="103" s="1"/>
  <c r="K321" i="103"/>
  <c r="T321" i="103" s="1"/>
  <c r="L320" i="103"/>
  <c r="U320" i="103" s="1"/>
  <c r="K320" i="103"/>
  <c r="T320" i="103" s="1"/>
  <c r="L319" i="103"/>
  <c r="U319" i="103" s="1"/>
  <c r="K319" i="103"/>
  <c r="T319" i="103" s="1"/>
  <c r="L318" i="103"/>
  <c r="U318" i="103" s="1"/>
  <c r="K318" i="103"/>
  <c r="T318" i="103" s="1"/>
  <c r="L317" i="103"/>
  <c r="U317" i="103" s="1"/>
  <c r="K317" i="103"/>
  <c r="T317" i="103" s="1"/>
  <c r="L316" i="103"/>
  <c r="U316" i="103" s="1"/>
  <c r="K316" i="103"/>
  <c r="T316" i="103" s="1"/>
  <c r="L315" i="103"/>
  <c r="U315" i="103" s="1"/>
  <c r="K315" i="103"/>
  <c r="T315" i="103" s="1"/>
  <c r="L314" i="103"/>
  <c r="U314" i="103" s="1"/>
  <c r="K314" i="103"/>
  <c r="T314" i="103" s="1"/>
  <c r="U313" i="103"/>
  <c r="T313" i="103"/>
  <c r="L312" i="103"/>
  <c r="U312" i="103" s="1"/>
  <c r="K312" i="103"/>
  <c r="T312" i="103" s="1"/>
  <c r="L311" i="103"/>
  <c r="U311" i="103" s="1"/>
  <c r="K311" i="103"/>
  <c r="T311" i="103" s="1"/>
  <c r="L310" i="103"/>
  <c r="U310" i="103" s="1"/>
  <c r="K310" i="103"/>
  <c r="T310" i="103" s="1"/>
  <c r="U309" i="103"/>
  <c r="T309" i="103"/>
  <c r="L308" i="103"/>
  <c r="U308" i="103" s="1"/>
  <c r="K308" i="103"/>
  <c r="T308" i="103" s="1"/>
  <c r="L307" i="103"/>
  <c r="U307" i="103" s="1"/>
  <c r="K307" i="103"/>
  <c r="T307" i="103" s="1"/>
  <c r="L306" i="103"/>
  <c r="U306" i="103" s="1"/>
  <c r="K306" i="103"/>
  <c r="T306" i="103" s="1"/>
  <c r="L305" i="103"/>
  <c r="U305" i="103" s="1"/>
  <c r="K305" i="103"/>
  <c r="T305" i="103" s="1"/>
  <c r="U304" i="103"/>
  <c r="T304" i="103"/>
  <c r="L303" i="103"/>
  <c r="U303" i="103" s="1"/>
  <c r="K303" i="103"/>
  <c r="T303" i="103" s="1"/>
  <c r="L302" i="103"/>
  <c r="U302" i="103" s="1"/>
  <c r="K302" i="103"/>
  <c r="T302" i="103" s="1"/>
  <c r="L301" i="103"/>
  <c r="U301" i="103" s="1"/>
  <c r="K301" i="103"/>
  <c r="T301" i="103" s="1"/>
  <c r="L300" i="103"/>
  <c r="U300" i="103" s="1"/>
  <c r="K300" i="103"/>
  <c r="T300" i="103" s="1"/>
  <c r="L299" i="103"/>
  <c r="U299" i="103" s="1"/>
  <c r="K299" i="103"/>
  <c r="T299" i="103" s="1"/>
  <c r="L298" i="103"/>
  <c r="U298" i="103" s="1"/>
  <c r="K298" i="103"/>
  <c r="T298" i="103" s="1"/>
  <c r="L297" i="103"/>
  <c r="U297" i="103" s="1"/>
  <c r="K297" i="103"/>
  <c r="T297" i="103" s="1"/>
  <c r="L296" i="103"/>
  <c r="U296" i="103" s="1"/>
  <c r="K296" i="103"/>
  <c r="T296" i="103" s="1"/>
  <c r="L295" i="103"/>
  <c r="U295" i="103" s="1"/>
  <c r="K295" i="103"/>
  <c r="T295" i="103" s="1"/>
  <c r="L294" i="103"/>
  <c r="U294" i="103" s="1"/>
  <c r="K294" i="103"/>
  <c r="T294" i="103" s="1"/>
  <c r="L293" i="103"/>
  <c r="U293" i="103" s="1"/>
  <c r="K293" i="103"/>
  <c r="T293" i="103" s="1"/>
  <c r="L292" i="103"/>
  <c r="U292" i="103" s="1"/>
  <c r="K292" i="103"/>
  <c r="T292" i="103" s="1"/>
  <c r="L291" i="103"/>
  <c r="U291" i="103" s="1"/>
  <c r="K291" i="103"/>
  <c r="T291" i="103" s="1"/>
  <c r="L290" i="103"/>
  <c r="U290" i="103" s="1"/>
  <c r="K290" i="103"/>
  <c r="T290" i="103" s="1"/>
  <c r="L289" i="103"/>
  <c r="U289" i="103" s="1"/>
  <c r="K289" i="103"/>
  <c r="T289" i="103" s="1"/>
  <c r="L288" i="103"/>
  <c r="U288" i="103" s="1"/>
  <c r="K288" i="103"/>
  <c r="T288" i="103" s="1"/>
  <c r="L287" i="103"/>
  <c r="U287" i="103" s="1"/>
  <c r="K287" i="103"/>
  <c r="T287" i="103" s="1"/>
  <c r="L286" i="103"/>
  <c r="U286" i="103" s="1"/>
  <c r="K286" i="103"/>
  <c r="T286" i="103" s="1"/>
  <c r="L285" i="103"/>
  <c r="U285" i="103" s="1"/>
  <c r="K285" i="103"/>
  <c r="T285" i="103" s="1"/>
  <c r="L284" i="103"/>
  <c r="U284" i="103" s="1"/>
  <c r="K284" i="103"/>
  <c r="T284" i="103" s="1"/>
  <c r="L283" i="103"/>
  <c r="U283" i="103" s="1"/>
  <c r="K283" i="103"/>
  <c r="T283" i="103" s="1"/>
  <c r="L282" i="103"/>
  <c r="U282" i="103" s="1"/>
  <c r="K282" i="103"/>
  <c r="T282" i="103" s="1"/>
  <c r="L281" i="103"/>
  <c r="U281" i="103" s="1"/>
  <c r="K281" i="103"/>
  <c r="T281" i="103" s="1"/>
  <c r="L280" i="103"/>
  <c r="U280" i="103" s="1"/>
  <c r="K280" i="103"/>
  <c r="T280" i="103" s="1"/>
  <c r="L279" i="103"/>
  <c r="U279" i="103" s="1"/>
  <c r="K279" i="103"/>
  <c r="T279" i="103" s="1"/>
  <c r="L278" i="103"/>
  <c r="U278" i="103" s="1"/>
  <c r="K278" i="103"/>
  <c r="T278" i="103" s="1"/>
  <c r="U277" i="103"/>
  <c r="T277" i="103"/>
  <c r="L276" i="103"/>
  <c r="U276" i="103" s="1"/>
  <c r="K276" i="103"/>
  <c r="T276" i="103" s="1"/>
  <c r="L275" i="103"/>
  <c r="U275" i="103" s="1"/>
  <c r="K275" i="103"/>
  <c r="T275" i="103" s="1"/>
  <c r="U274" i="103"/>
  <c r="T274" i="103"/>
  <c r="L273" i="103"/>
  <c r="U273" i="103" s="1"/>
  <c r="K273" i="103"/>
  <c r="T273" i="103" s="1"/>
  <c r="L272" i="103"/>
  <c r="U272" i="103" s="1"/>
  <c r="K272" i="103"/>
  <c r="T272" i="103" s="1"/>
  <c r="L271" i="103"/>
  <c r="U271" i="103" s="1"/>
  <c r="K271" i="103"/>
  <c r="T271" i="103" s="1"/>
  <c r="L270" i="103"/>
  <c r="U270" i="103" s="1"/>
  <c r="K270" i="103"/>
  <c r="T270" i="103" s="1"/>
  <c r="L269" i="103"/>
  <c r="U269" i="103" s="1"/>
  <c r="K269" i="103"/>
  <c r="T269" i="103" s="1"/>
  <c r="U268" i="103"/>
  <c r="T268" i="103"/>
  <c r="U267" i="103"/>
  <c r="T267" i="103"/>
  <c r="L266" i="103"/>
  <c r="U266" i="103" s="1"/>
  <c r="K266" i="103"/>
  <c r="T266" i="103" s="1"/>
  <c r="L265" i="103"/>
  <c r="U265" i="103" s="1"/>
  <c r="K265" i="103"/>
  <c r="T265" i="103" s="1"/>
  <c r="U264" i="103"/>
  <c r="T264" i="103"/>
  <c r="L263" i="103"/>
  <c r="U263" i="103" s="1"/>
  <c r="K263" i="103"/>
  <c r="T263" i="103" s="1"/>
  <c r="L262" i="103"/>
  <c r="U262" i="103" s="1"/>
  <c r="K262" i="103"/>
  <c r="T262" i="103" s="1"/>
  <c r="L261" i="103"/>
  <c r="U261" i="103" s="1"/>
  <c r="K261" i="103"/>
  <c r="T261" i="103" s="1"/>
  <c r="L260" i="103"/>
  <c r="U260" i="103" s="1"/>
  <c r="K260" i="103"/>
  <c r="T260" i="103" s="1"/>
  <c r="L259" i="103"/>
  <c r="U259" i="103" s="1"/>
  <c r="K259" i="103"/>
  <c r="T259" i="103" s="1"/>
  <c r="L258" i="103"/>
  <c r="U258" i="103" s="1"/>
  <c r="K258" i="103"/>
  <c r="T258" i="103" s="1"/>
  <c r="L257" i="103"/>
  <c r="U257" i="103" s="1"/>
  <c r="K257" i="103"/>
  <c r="T257" i="103" s="1"/>
  <c r="U256" i="103"/>
  <c r="T256" i="103"/>
  <c r="L255" i="103"/>
  <c r="U255" i="103" s="1"/>
  <c r="K255" i="103"/>
  <c r="T255" i="103" s="1"/>
  <c r="L254" i="103"/>
  <c r="U254" i="103" s="1"/>
  <c r="K254" i="103"/>
  <c r="T254" i="103" s="1"/>
  <c r="L253" i="103"/>
  <c r="U253" i="103" s="1"/>
  <c r="K253" i="103"/>
  <c r="T253" i="103" s="1"/>
  <c r="L252" i="103"/>
  <c r="U252" i="103" s="1"/>
  <c r="K252" i="103"/>
  <c r="T252" i="103" s="1"/>
  <c r="L251" i="103"/>
  <c r="U251" i="103" s="1"/>
  <c r="K251" i="103"/>
  <c r="T251" i="103" s="1"/>
  <c r="L250" i="103"/>
  <c r="U250" i="103" s="1"/>
  <c r="K250" i="103"/>
  <c r="T250" i="103" s="1"/>
  <c r="L249" i="103"/>
  <c r="U249" i="103" s="1"/>
  <c r="K249" i="103"/>
  <c r="T249" i="103" s="1"/>
  <c r="L248" i="103"/>
  <c r="U248" i="103" s="1"/>
  <c r="K248" i="103"/>
  <c r="T248" i="103" s="1"/>
  <c r="L247" i="103"/>
  <c r="U247" i="103" s="1"/>
  <c r="K247" i="103"/>
  <c r="T247" i="103" s="1"/>
  <c r="U246" i="103"/>
  <c r="T246" i="103"/>
  <c r="U240" i="103"/>
  <c r="T240" i="103"/>
  <c r="U233" i="103"/>
  <c r="T233" i="103"/>
  <c r="L232" i="103"/>
  <c r="U232" i="103" s="1"/>
  <c r="K232" i="103"/>
  <c r="T232" i="103" s="1"/>
  <c r="L231" i="103"/>
  <c r="U231" i="103" s="1"/>
  <c r="K231" i="103"/>
  <c r="T231" i="103" s="1"/>
  <c r="L230" i="103"/>
  <c r="U230" i="103" s="1"/>
  <c r="K230" i="103"/>
  <c r="T230" i="103" s="1"/>
  <c r="L229" i="103"/>
  <c r="U229" i="103" s="1"/>
  <c r="K229" i="103"/>
  <c r="T229" i="103" s="1"/>
  <c r="L228" i="103"/>
  <c r="U228" i="103" s="1"/>
  <c r="K228" i="103"/>
  <c r="T228" i="103" s="1"/>
  <c r="L227" i="103"/>
  <c r="U227" i="103" s="1"/>
  <c r="K227" i="103"/>
  <c r="T227" i="103" s="1"/>
  <c r="L226" i="103"/>
  <c r="U226" i="103" s="1"/>
  <c r="K226" i="103"/>
  <c r="T226" i="103" s="1"/>
  <c r="L225" i="103"/>
  <c r="U225" i="103" s="1"/>
  <c r="K225" i="103"/>
  <c r="T225" i="103" s="1"/>
  <c r="L224" i="103"/>
  <c r="U224" i="103" s="1"/>
  <c r="K224" i="103"/>
  <c r="T224" i="103" s="1"/>
  <c r="L223" i="103"/>
  <c r="U223" i="103" s="1"/>
  <c r="K223" i="103"/>
  <c r="T223" i="103" s="1"/>
  <c r="L222" i="103"/>
  <c r="U222" i="103" s="1"/>
  <c r="K222" i="103"/>
  <c r="T222" i="103" s="1"/>
  <c r="U221" i="103"/>
  <c r="T221" i="103"/>
  <c r="L220" i="103"/>
  <c r="U220" i="103" s="1"/>
  <c r="K220" i="103"/>
  <c r="T220" i="103" s="1"/>
  <c r="L219" i="103"/>
  <c r="U219" i="103" s="1"/>
  <c r="K219" i="103"/>
  <c r="T219" i="103" s="1"/>
  <c r="L218" i="103"/>
  <c r="U218" i="103" s="1"/>
  <c r="K218" i="103"/>
  <c r="T218" i="103" s="1"/>
  <c r="L217" i="103"/>
  <c r="U217" i="103" s="1"/>
  <c r="K217" i="103"/>
  <c r="T217" i="103" s="1"/>
  <c r="L216" i="103"/>
  <c r="U216" i="103" s="1"/>
  <c r="K216" i="103"/>
  <c r="T216" i="103" s="1"/>
  <c r="L215" i="103"/>
  <c r="U215" i="103" s="1"/>
  <c r="K215" i="103"/>
  <c r="T215" i="103" s="1"/>
  <c r="L214" i="103"/>
  <c r="U214" i="103" s="1"/>
  <c r="K214" i="103"/>
  <c r="T214" i="103" s="1"/>
  <c r="L213" i="103"/>
  <c r="U213" i="103" s="1"/>
  <c r="K213" i="103"/>
  <c r="T213" i="103" s="1"/>
  <c r="L212" i="103"/>
  <c r="U212" i="103" s="1"/>
  <c r="K212" i="103"/>
  <c r="T212" i="103" s="1"/>
  <c r="L211" i="103"/>
  <c r="U211" i="103" s="1"/>
  <c r="K211" i="103"/>
  <c r="T211" i="103" s="1"/>
  <c r="L210" i="103"/>
  <c r="U210" i="103" s="1"/>
  <c r="K210" i="103"/>
  <c r="T210" i="103" s="1"/>
  <c r="L209" i="103"/>
  <c r="U209" i="103" s="1"/>
  <c r="K209" i="103"/>
  <c r="T209" i="103" s="1"/>
  <c r="L208" i="103"/>
  <c r="U208" i="103" s="1"/>
  <c r="K208" i="103"/>
  <c r="T208" i="103" s="1"/>
  <c r="L207" i="103"/>
  <c r="U207" i="103" s="1"/>
  <c r="K207" i="103"/>
  <c r="T207" i="103" s="1"/>
  <c r="L206" i="103"/>
  <c r="U206" i="103" s="1"/>
  <c r="K206" i="103"/>
  <c r="T206" i="103" s="1"/>
  <c r="L205" i="103"/>
  <c r="U205" i="103" s="1"/>
  <c r="K205" i="103"/>
  <c r="T205" i="103" s="1"/>
  <c r="U204" i="103"/>
  <c r="T204" i="103"/>
  <c r="L203" i="103"/>
  <c r="U203" i="103" s="1"/>
  <c r="K203" i="103"/>
  <c r="T203" i="103" s="1"/>
  <c r="L202" i="103"/>
  <c r="U202" i="103" s="1"/>
  <c r="K202" i="103"/>
  <c r="T202" i="103" s="1"/>
  <c r="L201" i="103"/>
  <c r="U201" i="103" s="1"/>
  <c r="K201" i="103"/>
  <c r="T201" i="103" s="1"/>
  <c r="U200" i="103"/>
  <c r="T200" i="103"/>
  <c r="L199" i="103"/>
  <c r="U199" i="103" s="1"/>
  <c r="K199" i="103"/>
  <c r="T199" i="103" s="1"/>
  <c r="L198" i="103"/>
  <c r="U198" i="103" s="1"/>
  <c r="K198" i="103"/>
  <c r="T198" i="103" s="1"/>
  <c r="L197" i="103"/>
  <c r="U197" i="103" s="1"/>
  <c r="K197" i="103"/>
  <c r="T197" i="103" s="1"/>
  <c r="L196" i="103"/>
  <c r="U196" i="103" s="1"/>
  <c r="K196" i="103"/>
  <c r="T196" i="103" s="1"/>
  <c r="L195" i="103"/>
  <c r="U195" i="103" s="1"/>
  <c r="K195" i="103"/>
  <c r="T195" i="103" s="1"/>
  <c r="L194" i="103"/>
  <c r="U194" i="103" s="1"/>
  <c r="K194" i="103"/>
  <c r="T194" i="103" s="1"/>
  <c r="L193" i="103"/>
  <c r="U193" i="103" s="1"/>
  <c r="K193" i="103"/>
  <c r="T193" i="103" s="1"/>
  <c r="L192" i="103"/>
  <c r="U192" i="103" s="1"/>
  <c r="K192" i="103"/>
  <c r="T192" i="103" s="1"/>
  <c r="L191" i="103"/>
  <c r="U191" i="103" s="1"/>
  <c r="K191" i="103"/>
  <c r="T191" i="103" s="1"/>
  <c r="L190" i="103"/>
  <c r="U190" i="103" s="1"/>
  <c r="K190" i="103"/>
  <c r="T190" i="103" s="1"/>
  <c r="L189" i="103"/>
  <c r="U189" i="103" s="1"/>
  <c r="K189" i="103"/>
  <c r="T189" i="103" s="1"/>
  <c r="U188" i="103"/>
  <c r="T188" i="103"/>
  <c r="L187" i="103"/>
  <c r="U187" i="103" s="1"/>
  <c r="K187" i="103"/>
  <c r="T187" i="103" s="1"/>
  <c r="L186" i="103"/>
  <c r="U186" i="103" s="1"/>
  <c r="K186" i="103"/>
  <c r="T186" i="103" s="1"/>
  <c r="L185" i="103"/>
  <c r="U185" i="103" s="1"/>
  <c r="K185" i="103"/>
  <c r="T185" i="103" s="1"/>
  <c r="L184" i="103"/>
  <c r="U184" i="103" s="1"/>
  <c r="K184" i="103"/>
  <c r="T184" i="103" s="1"/>
  <c r="U183" i="103"/>
  <c r="T183" i="103"/>
  <c r="L182" i="103"/>
  <c r="U182" i="103" s="1"/>
  <c r="K182" i="103"/>
  <c r="T182" i="103" s="1"/>
  <c r="L181" i="103"/>
  <c r="U181" i="103" s="1"/>
  <c r="K181" i="103"/>
  <c r="T181" i="103" s="1"/>
  <c r="L180" i="103"/>
  <c r="U180" i="103" s="1"/>
  <c r="K180" i="103"/>
  <c r="T180" i="103" s="1"/>
  <c r="U179" i="103"/>
  <c r="T179" i="103"/>
  <c r="L178" i="103"/>
  <c r="U178" i="103" s="1"/>
  <c r="K178" i="103"/>
  <c r="T178" i="103" s="1"/>
  <c r="L177" i="103"/>
  <c r="U177" i="103" s="1"/>
  <c r="K177" i="103"/>
  <c r="T177" i="103" s="1"/>
  <c r="L176" i="103"/>
  <c r="U176" i="103" s="1"/>
  <c r="K176" i="103"/>
  <c r="T176" i="103" s="1"/>
  <c r="L175" i="103"/>
  <c r="U175" i="103" s="1"/>
  <c r="K175" i="103"/>
  <c r="T175" i="103" s="1"/>
  <c r="U174" i="103"/>
  <c r="T174" i="103"/>
  <c r="L173" i="103"/>
  <c r="U173" i="103" s="1"/>
  <c r="K173" i="103"/>
  <c r="T173" i="103" s="1"/>
  <c r="L172" i="103"/>
  <c r="U172" i="103" s="1"/>
  <c r="K172" i="103"/>
  <c r="T172" i="103" s="1"/>
  <c r="L171" i="103"/>
  <c r="U171" i="103" s="1"/>
  <c r="K171" i="103"/>
  <c r="T171" i="103" s="1"/>
  <c r="U170" i="103"/>
  <c r="T170" i="103"/>
  <c r="L169" i="103"/>
  <c r="U169" i="103" s="1"/>
  <c r="K169" i="103"/>
  <c r="T169" i="103" s="1"/>
  <c r="L168" i="103"/>
  <c r="U168" i="103" s="1"/>
  <c r="K168" i="103"/>
  <c r="T168" i="103" s="1"/>
  <c r="L167" i="103"/>
  <c r="U167" i="103" s="1"/>
  <c r="K167" i="103"/>
  <c r="T167" i="103" s="1"/>
  <c r="L166" i="103"/>
  <c r="U166" i="103" s="1"/>
  <c r="K166" i="103"/>
  <c r="T166" i="103" s="1"/>
  <c r="L165" i="103"/>
  <c r="U165" i="103" s="1"/>
  <c r="K165" i="103"/>
  <c r="T165" i="103" s="1"/>
  <c r="L164" i="103"/>
  <c r="U164" i="103" s="1"/>
  <c r="K164" i="103"/>
  <c r="T164" i="103" s="1"/>
  <c r="L163" i="103"/>
  <c r="U163" i="103" s="1"/>
  <c r="K163" i="103"/>
  <c r="T163" i="103" s="1"/>
  <c r="L162" i="103"/>
  <c r="U162" i="103" s="1"/>
  <c r="K162" i="103"/>
  <c r="T162" i="103" s="1"/>
  <c r="L161" i="103"/>
  <c r="U161" i="103" s="1"/>
  <c r="K161" i="103"/>
  <c r="T161" i="103" s="1"/>
  <c r="L160" i="103"/>
  <c r="U160" i="103" s="1"/>
  <c r="K160" i="103"/>
  <c r="T160" i="103" s="1"/>
  <c r="L159" i="103"/>
  <c r="U159" i="103" s="1"/>
  <c r="K159" i="103"/>
  <c r="T159" i="103" s="1"/>
  <c r="U158" i="103"/>
  <c r="T158" i="103"/>
  <c r="L157" i="103"/>
  <c r="U157" i="103" s="1"/>
  <c r="K157" i="103"/>
  <c r="T157" i="103" s="1"/>
  <c r="L156" i="103"/>
  <c r="U156" i="103" s="1"/>
  <c r="K156" i="103"/>
  <c r="T156" i="103" s="1"/>
  <c r="L155" i="103"/>
  <c r="U155" i="103" s="1"/>
  <c r="K155" i="103"/>
  <c r="T155" i="103" s="1"/>
  <c r="L154" i="103"/>
  <c r="U154" i="103" s="1"/>
  <c r="K154" i="103"/>
  <c r="T154" i="103" s="1"/>
  <c r="L153" i="103"/>
  <c r="U153" i="103" s="1"/>
  <c r="K153" i="103"/>
  <c r="T153" i="103" s="1"/>
  <c r="L152" i="103"/>
  <c r="U152" i="103" s="1"/>
  <c r="K152" i="103"/>
  <c r="T152" i="103" s="1"/>
  <c r="L151" i="103"/>
  <c r="U151" i="103" s="1"/>
  <c r="K151" i="103"/>
  <c r="T151" i="103" s="1"/>
  <c r="L150" i="103"/>
  <c r="U150" i="103" s="1"/>
  <c r="K150" i="103"/>
  <c r="T150" i="103" s="1"/>
  <c r="L149" i="103"/>
  <c r="U149" i="103" s="1"/>
  <c r="K149" i="103"/>
  <c r="T149" i="103" s="1"/>
  <c r="L148" i="103"/>
  <c r="U148" i="103" s="1"/>
  <c r="K148" i="103"/>
  <c r="T148" i="103" s="1"/>
  <c r="L147" i="103"/>
  <c r="U147" i="103" s="1"/>
  <c r="K147" i="103"/>
  <c r="T147" i="103" s="1"/>
  <c r="L146" i="103"/>
  <c r="U146" i="103" s="1"/>
  <c r="K146" i="103"/>
  <c r="T146" i="103" s="1"/>
  <c r="L145" i="103"/>
  <c r="U145" i="103" s="1"/>
  <c r="K145" i="103"/>
  <c r="T145" i="103" s="1"/>
  <c r="L144" i="103"/>
  <c r="U144" i="103" s="1"/>
  <c r="K144" i="103"/>
  <c r="T144" i="103" s="1"/>
  <c r="L143" i="103"/>
  <c r="U143" i="103" s="1"/>
  <c r="K143" i="103"/>
  <c r="T143" i="103" s="1"/>
  <c r="L142" i="103"/>
  <c r="U142" i="103" s="1"/>
  <c r="K142" i="103"/>
  <c r="T142" i="103" s="1"/>
  <c r="L141" i="103"/>
  <c r="U141" i="103" s="1"/>
  <c r="K141" i="103"/>
  <c r="T141" i="103" s="1"/>
  <c r="L140" i="103"/>
  <c r="U140" i="103" s="1"/>
  <c r="K140" i="103"/>
  <c r="T140" i="103" s="1"/>
  <c r="L139" i="103"/>
  <c r="U139" i="103" s="1"/>
  <c r="K139" i="103"/>
  <c r="T139" i="103" s="1"/>
  <c r="L138" i="103"/>
  <c r="U138" i="103" s="1"/>
  <c r="K138" i="103"/>
  <c r="T138" i="103" s="1"/>
  <c r="L137" i="103"/>
  <c r="U137" i="103" s="1"/>
  <c r="K137" i="103"/>
  <c r="T137" i="103" s="1"/>
  <c r="L136" i="103"/>
  <c r="U136" i="103" s="1"/>
  <c r="K136" i="103"/>
  <c r="T136" i="103" s="1"/>
  <c r="L135" i="103"/>
  <c r="U135" i="103" s="1"/>
  <c r="K135" i="103"/>
  <c r="T135" i="103" s="1"/>
  <c r="L134" i="103"/>
  <c r="U134" i="103" s="1"/>
  <c r="K134" i="103"/>
  <c r="T134" i="103" s="1"/>
  <c r="L133" i="103"/>
  <c r="U133" i="103" s="1"/>
  <c r="K133" i="103"/>
  <c r="T133" i="103" s="1"/>
  <c r="L132" i="103"/>
  <c r="U132" i="103" s="1"/>
  <c r="K132" i="103"/>
  <c r="T132" i="103" s="1"/>
  <c r="L131" i="103"/>
  <c r="U131" i="103" s="1"/>
  <c r="K131" i="103"/>
  <c r="T131" i="103" s="1"/>
  <c r="L130" i="103"/>
  <c r="U130" i="103" s="1"/>
  <c r="K130" i="103"/>
  <c r="T130" i="103" s="1"/>
  <c r="L129" i="103"/>
  <c r="U129" i="103" s="1"/>
  <c r="K129" i="103"/>
  <c r="T129" i="103" s="1"/>
  <c r="L128" i="103"/>
  <c r="U128" i="103" s="1"/>
  <c r="K128" i="103"/>
  <c r="T128" i="103" s="1"/>
  <c r="L127" i="103"/>
  <c r="U127" i="103" s="1"/>
  <c r="K127" i="103"/>
  <c r="T127" i="103" s="1"/>
  <c r="L126" i="103"/>
  <c r="U126" i="103" s="1"/>
  <c r="K126" i="103"/>
  <c r="T126" i="103" s="1"/>
  <c r="L125" i="103"/>
  <c r="U125" i="103" s="1"/>
  <c r="K125" i="103"/>
  <c r="T125" i="103" s="1"/>
  <c r="L124" i="103"/>
  <c r="U124" i="103" s="1"/>
  <c r="K124" i="103"/>
  <c r="T124" i="103" s="1"/>
  <c r="L123" i="103"/>
  <c r="U123" i="103" s="1"/>
  <c r="K123" i="103"/>
  <c r="T123" i="103" s="1"/>
  <c r="L122" i="103"/>
  <c r="U122" i="103" s="1"/>
  <c r="K122" i="103"/>
  <c r="T122" i="103" s="1"/>
  <c r="L121" i="103"/>
  <c r="U121" i="103" s="1"/>
  <c r="K121" i="103"/>
  <c r="T121" i="103" s="1"/>
  <c r="L120" i="103"/>
  <c r="U120" i="103" s="1"/>
  <c r="K120" i="103"/>
  <c r="T120" i="103" s="1"/>
  <c r="L119" i="103"/>
  <c r="U119" i="103" s="1"/>
  <c r="K119" i="103"/>
  <c r="T119" i="103" s="1"/>
  <c r="L118" i="103"/>
  <c r="U118" i="103" s="1"/>
  <c r="K118" i="103"/>
  <c r="T118" i="103" s="1"/>
  <c r="L117" i="103"/>
  <c r="U117" i="103" s="1"/>
  <c r="K117" i="103"/>
  <c r="T117" i="103" s="1"/>
  <c r="L116" i="103"/>
  <c r="U116" i="103" s="1"/>
  <c r="K116" i="103"/>
  <c r="T116" i="103" s="1"/>
  <c r="U115" i="103"/>
  <c r="T115" i="103"/>
  <c r="L114" i="103"/>
  <c r="U114" i="103" s="1"/>
  <c r="K114" i="103"/>
  <c r="T114" i="103" s="1"/>
  <c r="L113" i="103"/>
  <c r="U113" i="103" s="1"/>
  <c r="K113" i="103"/>
  <c r="T113" i="103" s="1"/>
  <c r="L112" i="103"/>
  <c r="U112" i="103" s="1"/>
  <c r="K112" i="103"/>
  <c r="T112" i="103" s="1"/>
  <c r="L111" i="103"/>
  <c r="U111" i="103" s="1"/>
  <c r="K111" i="103"/>
  <c r="T111" i="103" s="1"/>
  <c r="L110" i="103"/>
  <c r="U110" i="103" s="1"/>
  <c r="K110" i="103"/>
  <c r="T110" i="103" s="1"/>
  <c r="L109" i="103"/>
  <c r="U109" i="103" s="1"/>
  <c r="K109" i="103"/>
  <c r="T109" i="103" s="1"/>
  <c r="U108" i="103"/>
  <c r="T108" i="103"/>
  <c r="U107" i="103"/>
  <c r="T107" i="103"/>
  <c r="U82" i="103"/>
  <c r="T82" i="103"/>
  <c r="L81" i="103"/>
  <c r="U81" i="103" s="1"/>
  <c r="K81" i="103"/>
  <c r="T81" i="103" s="1"/>
  <c r="L80" i="103"/>
  <c r="U80" i="103" s="1"/>
  <c r="K80" i="103"/>
  <c r="T80" i="103" s="1"/>
  <c r="L79" i="103"/>
  <c r="U79" i="103" s="1"/>
  <c r="K79" i="103"/>
  <c r="T79" i="103" s="1"/>
  <c r="U78" i="103"/>
  <c r="T78" i="103"/>
  <c r="L77" i="103"/>
  <c r="U77" i="103" s="1"/>
  <c r="K77" i="103"/>
  <c r="T77" i="103" s="1"/>
  <c r="L76" i="103"/>
  <c r="U76" i="103" s="1"/>
  <c r="K76" i="103"/>
  <c r="T76" i="103" s="1"/>
  <c r="L75" i="103"/>
  <c r="U75" i="103" s="1"/>
  <c r="K75" i="103"/>
  <c r="T75" i="103" s="1"/>
  <c r="L74" i="103"/>
  <c r="U74" i="103" s="1"/>
  <c r="K74" i="103"/>
  <c r="T74" i="103" s="1"/>
  <c r="L73" i="103"/>
  <c r="U73" i="103" s="1"/>
  <c r="K73" i="103"/>
  <c r="T73" i="103" s="1"/>
  <c r="L72" i="103"/>
  <c r="U72" i="103" s="1"/>
  <c r="K72" i="103"/>
  <c r="T72" i="103" s="1"/>
  <c r="L71" i="103"/>
  <c r="U71" i="103" s="1"/>
  <c r="K71" i="103"/>
  <c r="T71" i="103" s="1"/>
  <c r="L70" i="103"/>
  <c r="U70" i="103" s="1"/>
  <c r="K70" i="103"/>
  <c r="T70" i="103" s="1"/>
  <c r="L69" i="103"/>
  <c r="U69" i="103" s="1"/>
  <c r="K69" i="103"/>
  <c r="T69" i="103" s="1"/>
  <c r="L68" i="103"/>
  <c r="U68" i="103" s="1"/>
  <c r="K68" i="103"/>
  <c r="T68" i="103" s="1"/>
  <c r="L67" i="103"/>
  <c r="U67" i="103" s="1"/>
  <c r="K67" i="103"/>
  <c r="T67" i="103" s="1"/>
  <c r="U66" i="103"/>
  <c r="T66" i="103"/>
  <c r="L65" i="103"/>
  <c r="U65" i="103" s="1"/>
  <c r="K65" i="103"/>
  <c r="T65" i="103" s="1"/>
  <c r="L64" i="103"/>
  <c r="U64" i="103" s="1"/>
  <c r="K64" i="103"/>
  <c r="T64" i="103" s="1"/>
  <c r="L63" i="103"/>
  <c r="U63" i="103" s="1"/>
  <c r="K63" i="103"/>
  <c r="T63" i="103" s="1"/>
  <c r="L62" i="103"/>
  <c r="U62" i="103" s="1"/>
  <c r="K62" i="103"/>
  <c r="T62" i="103" s="1"/>
  <c r="L61" i="103"/>
  <c r="U61" i="103" s="1"/>
  <c r="K61" i="103"/>
  <c r="T61" i="103" s="1"/>
  <c r="L60" i="103"/>
  <c r="U60" i="103" s="1"/>
  <c r="K60" i="103"/>
  <c r="T60" i="103" s="1"/>
  <c r="L59" i="103"/>
  <c r="U59" i="103" s="1"/>
  <c r="K59" i="103"/>
  <c r="T59" i="103" s="1"/>
  <c r="L58" i="103"/>
  <c r="U58" i="103" s="1"/>
  <c r="K58" i="103"/>
  <c r="T58" i="103" s="1"/>
  <c r="L57" i="103"/>
  <c r="U57" i="103" s="1"/>
  <c r="K57" i="103"/>
  <c r="T57" i="103" s="1"/>
  <c r="L56" i="103"/>
  <c r="U56" i="103" s="1"/>
  <c r="K56" i="103"/>
  <c r="T56" i="103" s="1"/>
  <c r="L55" i="103"/>
  <c r="U55" i="103" s="1"/>
  <c r="K55" i="103"/>
  <c r="T55" i="103" s="1"/>
  <c r="L54" i="103"/>
  <c r="U54" i="103" s="1"/>
  <c r="K54" i="103"/>
  <c r="T54" i="103" s="1"/>
  <c r="L53" i="103"/>
  <c r="U53" i="103" s="1"/>
  <c r="K53" i="103"/>
  <c r="T53" i="103" s="1"/>
  <c r="L52" i="103"/>
  <c r="U52" i="103" s="1"/>
  <c r="K52" i="103"/>
  <c r="T52" i="103" s="1"/>
  <c r="L51" i="103"/>
  <c r="U51" i="103" s="1"/>
  <c r="K51" i="103"/>
  <c r="T51" i="103" s="1"/>
  <c r="L50" i="103"/>
  <c r="U50" i="103" s="1"/>
  <c r="K50" i="103"/>
  <c r="T50" i="103" s="1"/>
  <c r="U49" i="103"/>
  <c r="T49" i="103"/>
  <c r="L48" i="103"/>
  <c r="U48" i="103" s="1"/>
  <c r="K48" i="103"/>
  <c r="T48" i="103" s="1"/>
  <c r="L47" i="103"/>
  <c r="U47" i="103" s="1"/>
  <c r="K47" i="103"/>
  <c r="T47" i="103" s="1"/>
  <c r="L46" i="103"/>
  <c r="U46" i="103" s="1"/>
  <c r="K46" i="103"/>
  <c r="T46" i="103" s="1"/>
  <c r="L45" i="103"/>
  <c r="U45" i="103" s="1"/>
  <c r="K45" i="103"/>
  <c r="T45" i="103" s="1"/>
  <c r="L44" i="103"/>
  <c r="U44" i="103" s="1"/>
  <c r="K44" i="103"/>
  <c r="T44" i="103" s="1"/>
  <c r="L43" i="103"/>
  <c r="U43" i="103" s="1"/>
  <c r="K43" i="103"/>
  <c r="T43" i="103" s="1"/>
  <c r="L42" i="103"/>
  <c r="U42" i="103" s="1"/>
  <c r="K42" i="103"/>
  <c r="T42" i="103" s="1"/>
  <c r="L41" i="103"/>
  <c r="U41" i="103" s="1"/>
  <c r="K41" i="103"/>
  <c r="T41" i="103" s="1"/>
  <c r="L40" i="103"/>
  <c r="U40" i="103" s="1"/>
  <c r="K40" i="103"/>
  <c r="T40" i="103" s="1"/>
  <c r="L39" i="103"/>
  <c r="U39" i="103" s="1"/>
  <c r="K39" i="103"/>
  <c r="T39" i="103" s="1"/>
  <c r="L38" i="103"/>
  <c r="U38" i="103" s="1"/>
  <c r="K38" i="103"/>
  <c r="T38" i="103" s="1"/>
  <c r="L37" i="103"/>
  <c r="U37" i="103" s="1"/>
  <c r="K37" i="103"/>
  <c r="T37" i="103" s="1"/>
  <c r="L36" i="103"/>
  <c r="U36" i="103" s="1"/>
  <c r="K36" i="103"/>
  <c r="T36" i="103" s="1"/>
  <c r="L35" i="103"/>
  <c r="U35" i="103" s="1"/>
  <c r="K35" i="103"/>
  <c r="T35" i="103" s="1"/>
  <c r="L34" i="103"/>
  <c r="U34" i="103" s="1"/>
  <c r="K34" i="103"/>
  <c r="T34" i="103" s="1"/>
  <c r="L33" i="103"/>
  <c r="U33" i="103" s="1"/>
  <c r="K33" i="103"/>
  <c r="T33" i="103" s="1"/>
  <c r="L32" i="103"/>
  <c r="U32" i="103" s="1"/>
  <c r="K32" i="103"/>
  <c r="T32" i="103" s="1"/>
  <c r="L31" i="103"/>
  <c r="U31" i="103" s="1"/>
  <c r="K31" i="103"/>
  <c r="T31" i="103" s="1"/>
  <c r="U30" i="103"/>
  <c r="T30" i="103"/>
  <c r="U20" i="103"/>
  <c r="T20" i="103"/>
  <c r="U15" i="103"/>
  <c r="T15" i="103"/>
  <c r="L14" i="103"/>
  <c r="U14" i="103" s="1"/>
  <c r="K14" i="103"/>
  <c r="T14" i="103" s="1"/>
  <c r="L13" i="103"/>
  <c r="U13" i="103" s="1"/>
  <c r="K13" i="103"/>
  <c r="T13" i="103" s="1"/>
  <c r="L12" i="103"/>
  <c r="U12" i="103" s="1"/>
  <c r="K12" i="103"/>
  <c r="T12" i="103" s="1"/>
  <c r="L11" i="103"/>
  <c r="U11" i="103" s="1"/>
  <c r="K11" i="103"/>
  <c r="T11" i="103" s="1"/>
  <c r="L10" i="103"/>
  <c r="U10" i="103" s="1"/>
  <c r="K10" i="103"/>
  <c r="T10" i="103" s="1"/>
  <c r="U9" i="103"/>
  <c r="T9" i="103"/>
  <c r="U8" i="103"/>
  <c r="T8" i="103"/>
  <c r="U7" i="103"/>
  <c r="T7" i="103"/>
  <c r="T6" i="103"/>
  <c r="Q9" i="103"/>
  <c r="H10" i="103"/>
  <c r="Q10" i="103" s="1"/>
  <c r="H11" i="103"/>
  <c r="Q11" i="103" s="1"/>
  <c r="H12" i="103"/>
  <c r="Q12" i="103" s="1"/>
  <c r="H13" i="103"/>
  <c r="Q13" i="103" s="1"/>
  <c r="H14" i="103"/>
  <c r="Q14" i="103" s="1"/>
  <c r="Q15" i="103"/>
  <c r="H31" i="103"/>
  <c r="Q31" i="103" s="1"/>
  <c r="H32" i="103"/>
  <c r="Q32" i="103" s="1"/>
  <c r="H33" i="103"/>
  <c r="Q33" i="103" s="1"/>
  <c r="H34" i="103"/>
  <c r="Q34" i="103" s="1"/>
  <c r="H35" i="103"/>
  <c r="Q35" i="103" s="1"/>
  <c r="H36" i="103"/>
  <c r="Q36" i="103" s="1"/>
  <c r="H37" i="103"/>
  <c r="Q37" i="103" s="1"/>
  <c r="H38" i="103"/>
  <c r="Q38" i="103" s="1"/>
  <c r="H39" i="103"/>
  <c r="Q39" i="103" s="1"/>
  <c r="H40" i="103"/>
  <c r="Q40" i="103" s="1"/>
  <c r="H41" i="103"/>
  <c r="Q41" i="103" s="1"/>
  <c r="H42" i="103"/>
  <c r="Q42" i="103" s="1"/>
  <c r="H43" i="103"/>
  <c r="Q43" i="103" s="1"/>
  <c r="H44" i="103"/>
  <c r="Q44" i="103" s="1"/>
  <c r="H45" i="103"/>
  <c r="Q45" i="103" s="1"/>
  <c r="H46" i="103"/>
  <c r="Q46" i="103" s="1"/>
  <c r="H47" i="103"/>
  <c r="Q47" i="103" s="1"/>
  <c r="H48" i="103"/>
  <c r="Q48" i="103" s="1"/>
  <c r="Q49" i="103"/>
  <c r="H50" i="103"/>
  <c r="Q50" i="103" s="1"/>
  <c r="H51" i="103"/>
  <c r="Q51" i="103" s="1"/>
  <c r="H52" i="103"/>
  <c r="Q52" i="103" s="1"/>
  <c r="H53" i="103"/>
  <c r="Q53" i="103" s="1"/>
  <c r="H54" i="103"/>
  <c r="Q54" i="103" s="1"/>
  <c r="H55" i="103"/>
  <c r="Q55" i="103" s="1"/>
  <c r="H56" i="103"/>
  <c r="Q56" i="103" s="1"/>
  <c r="H57" i="103"/>
  <c r="Q57" i="103" s="1"/>
  <c r="H58" i="103"/>
  <c r="Q58" i="103" s="1"/>
  <c r="H59" i="103"/>
  <c r="Q59" i="103" s="1"/>
  <c r="H60" i="103"/>
  <c r="Q60" i="103" s="1"/>
  <c r="H61" i="103"/>
  <c r="Q61" i="103" s="1"/>
  <c r="H62" i="103"/>
  <c r="Q62" i="103" s="1"/>
  <c r="H63" i="103"/>
  <c r="Q63" i="103" s="1"/>
  <c r="H64" i="103"/>
  <c r="Q64" i="103" s="1"/>
  <c r="H65" i="103"/>
  <c r="Q65" i="103" s="1"/>
  <c r="H67" i="103"/>
  <c r="Q67" i="103" s="1"/>
  <c r="H68" i="103"/>
  <c r="Q68" i="103" s="1"/>
  <c r="H69" i="103"/>
  <c r="Q69" i="103" s="1"/>
  <c r="H70" i="103"/>
  <c r="Q70" i="103" s="1"/>
  <c r="H71" i="103"/>
  <c r="Q71" i="103" s="1"/>
  <c r="H72" i="103"/>
  <c r="Q72" i="103" s="1"/>
  <c r="H73" i="103"/>
  <c r="Q73" i="103" s="1"/>
  <c r="H74" i="103"/>
  <c r="Q74" i="103" s="1"/>
  <c r="H75" i="103"/>
  <c r="Q75" i="103" s="1"/>
  <c r="H76" i="103"/>
  <c r="Q76" i="103" s="1"/>
  <c r="H77" i="103"/>
  <c r="Q77" i="103" s="1"/>
  <c r="H79" i="103"/>
  <c r="Q79" i="103" s="1"/>
  <c r="H80" i="103"/>
  <c r="Q80" i="103" s="1"/>
  <c r="H81" i="103"/>
  <c r="Q81" i="103" s="1"/>
  <c r="H109" i="103"/>
  <c r="Q109" i="103" s="1"/>
  <c r="H110" i="103"/>
  <c r="Q110" i="103" s="1"/>
  <c r="H111" i="103"/>
  <c r="Q111" i="103" s="1"/>
  <c r="H112" i="103"/>
  <c r="Q112" i="103" s="1"/>
  <c r="H113" i="103"/>
  <c r="Q113" i="103" s="1"/>
  <c r="H114" i="103"/>
  <c r="Q114" i="103" s="1"/>
  <c r="H116" i="103"/>
  <c r="Q116" i="103" s="1"/>
  <c r="H117" i="103"/>
  <c r="Q117" i="103" s="1"/>
  <c r="H118" i="103"/>
  <c r="Q118" i="103" s="1"/>
  <c r="H119" i="103"/>
  <c r="Q119" i="103" s="1"/>
  <c r="H120" i="103"/>
  <c r="Q120" i="103" s="1"/>
  <c r="H121" i="103"/>
  <c r="Q121" i="103" s="1"/>
  <c r="H122" i="103"/>
  <c r="Q122" i="103" s="1"/>
  <c r="H123" i="103"/>
  <c r="Q123" i="103" s="1"/>
  <c r="H124" i="103"/>
  <c r="Q124" i="103" s="1"/>
  <c r="H125" i="103"/>
  <c r="Q125" i="103" s="1"/>
  <c r="H126" i="103"/>
  <c r="Q126" i="103" s="1"/>
  <c r="H127" i="103"/>
  <c r="Q127" i="103" s="1"/>
  <c r="H128" i="103"/>
  <c r="Q128" i="103" s="1"/>
  <c r="H129" i="103"/>
  <c r="Q129" i="103" s="1"/>
  <c r="H130" i="103"/>
  <c r="Q130" i="103" s="1"/>
  <c r="H131" i="103"/>
  <c r="Q131" i="103" s="1"/>
  <c r="H132" i="103"/>
  <c r="Q132" i="103" s="1"/>
  <c r="H133" i="103"/>
  <c r="Q133" i="103" s="1"/>
  <c r="H134" i="103"/>
  <c r="Q134" i="103" s="1"/>
  <c r="H135" i="103"/>
  <c r="Q135" i="103" s="1"/>
  <c r="H136" i="103"/>
  <c r="Q136" i="103" s="1"/>
  <c r="H137" i="103"/>
  <c r="Q137" i="103" s="1"/>
  <c r="H138" i="103"/>
  <c r="Q138" i="103" s="1"/>
  <c r="H139" i="103"/>
  <c r="Q139" i="103" s="1"/>
  <c r="H140" i="103"/>
  <c r="Q140" i="103" s="1"/>
  <c r="H141" i="103"/>
  <c r="Q141" i="103" s="1"/>
  <c r="H142" i="103"/>
  <c r="Q142" i="103" s="1"/>
  <c r="H143" i="103"/>
  <c r="Q143" i="103" s="1"/>
  <c r="H144" i="103"/>
  <c r="Q144" i="103" s="1"/>
  <c r="H145" i="103"/>
  <c r="Q145" i="103" s="1"/>
  <c r="H146" i="103"/>
  <c r="Q146" i="103" s="1"/>
  <c r="H147" i="103"/>
  <c r="Q147" i="103" s="1"/>
  <c r="H148" i="103"/>
  <c r="Q148" i="103" s="1"/>
  <c r="H149" i="103"/>
  <c r="Q149" i="103" s="1"/>
  <c r="H150" i="103"/>
  <c r="Q150" i="103" s="1"/>
  <c r="H151" i="103"/>
  <c r="Q151" i="103" s="1"/>
  <c r="H152" i="103"/>
  <c r="Q152" i="103" s="1"/>
  <c r="H153" i="103"/>
  <c r="Q153" i="103" s="1"/>
  <c r="H154" i="103"/>
  <c r="Q154" i="103" s="1"/>
  <c r="H155" i="103"/>
  <c r="Q155" i="103" s="1"/>
  <c r="H156" i="103"/>
  <c r="Q156" i="103" s="1"/>
  <c r="H157" i="103"/>
  <c r="Q157" i="103" s="1"/>
  <c r="H159" i="103"/>
  <c r="Q159" i="103" s="1"/>
  <c r="H160" i="103"/>
  <c r="Q160" i="103" s="1"/>
  <c r="H161" i="103"/>
  <c r="Q161" i="103" s="1"/>
  <c r="H162" i="103"/>
  <c r="Q162" i="103" s="1"/>
  <c r="H163" i="103"/>
  <c r="Q163" i="103" s="1"/>
  <c r="H164" i="103"/>
  <c r="Q164" i="103" s="1"/>
  <c r="H165" i="103"/>
  <c r="Q165" i="103" s="1"/>
  <c r="H166" i="103"/>
  <c r="Q166" i="103" s="1"/>
  <c r="H167" i="103"/>
  <c r="Q167" i="103" s="1"/>
  <c r="H168" i="103"/>
  <c r="Q168" i="103" s="1"/>
  <c r="H169" i="103"/>
  <c r="Q169" i="103" s="1"/>
  <c r="H171" i="103"/>
  <c r="Q171" i="103" s="1"/>
  <c r="H172" i="103"/>
  <c r="Q172" i="103" s="1"/>
  <c r="H173" i="103"/>
  <c r="Q173" i="103" s="1"/>
  <c r="H175" i="103"/>
  <c r="Q175" i="103" s="1"/>
  <c r="H176" i="103"/>
  <c r="Q176" i="103" s="1"/>
  <c r="H177" i="103"/>
  <c r="Q177" i="103" s="1"/>
  <c r="H178" i="103"/>
  <c r="Q178" i="103" s="1"/>
  <c r="H180" i="103"/>
  <c r="Q180" i="103" s="1"/>
  <c r="H181" i="103"/>
  <c r="Q181" i="103" s="1"/>
  <c r="H182" i="103"/>
  <c r="Q182" i="103" s="1"/>
  <c r="H184" i="103"/>
  <c r="Q184" i="103" s="1"/>
  <c r="H185" i="103"/>
  <c r="Q185" i="103" s="1"/>
  <c r="H186" i="103"/>
  <c r="Q186" i="103" s="1"/>
  <c r="H187" i="103"/>
  <c r="Q187" i="103" s="1"/>
  <c r="H189" i="103"/>
  <c r="Q189" i="103" s="1"/>
  <c r="H190" i="103"/>
  <c r="Q190" i="103" s="1"/>
  <c r="H191" i="103"/>
  <c r="Q191" i="103" s="1"/>
  <c r="H192" i="103"/>
  <c r="Q192" i="103" s="1"/>
  <c r="H193" i="103"/>
  <c r="Q193" i="103" s="1"/>
  <c r="H194" i="103"/>
  <c r="Q194" i="103" s="1"/>
  <c r="H195" i="103"/>
  <c r="Q195" i="103" s="1"/>
  <c r="H196" i="103"/>
  <c r="Q196" i="103" s="1"/>
  <c r="H197" i="103"/>
  <c r="Q197" i="103" s="1"/>
  <c r="H198" i="103"/>
  <c r="Q198" i="103" s="1"/>
  <c r="H199" i="103"/>
  <c r="Q199" i="103" s="1"/>
  <c r="H201" i="103"/>
  <c r="Q201" i="103" s="1"/>
  <c r="H202" i="103"/>
  <c r="Q202" i="103" s="1"/>
  <c r="H203" i="103"/>
  <c r="Q203" i="103" s="1"/>
  <c r="H205" i="103"/>
  <c r="Q205" i="103" s="1"/>
  <c r="H206" i="103"/>
  <c r="Q206" i="103" s="1"/>
  <c r="H207" i="103"/>
  <c r="Q207" i="103" s="1"/>
  <c r="H208" i="103"/>
  <c r="Q208" i="103" s="1"/>
  <c r="H209" i="103"/>
  <c r="Q209" i="103" s="1"/>
  <c r="H210" i="103"/>
  <c r="Q210" i="103" s="1"/>
  <c r="H211" i="103"/>
  <c r="Q211" i="103" s="1"/>
  <c r="H212" i="103"/>
  <c r="Q212" i="103" s="1"/>
  <c r="H213" i="103"/>
  <c r="Q213" i="103" s="1"/>
  <c r="H214" i="103"/>
  <c r="Q214" i="103" s="1"/>
  <c r="H215" i="103"/>
  <c r="Q215" i="103" s="1"/>
  <c r="H216" i="103"/>
  <c r="Q216" i="103" s="1"/>
  <c r="H217" i="103"/>
  <c r="Q217" i="103" s="1"/>
  <c r="H218" i="103"/>
  <c r="Q218" i="103" s="1"/>
  <c r="H219" i="103"/>
  <c r="Q219" i="103" s="1"/>
  <c r="H220" i="103"/>
  <c r="Q220" i="103" s="1"/>
  <c r="H247" i="103"/>
  <c r="Q247" i="103" s="1"/>
  <c r="H248" i="103"/>
  <c r="Q248" i="103" s="1"/>
  <c r="H249" i="103"/>
  <c r="Q249" i="103" s="1"/>
  <c r="H250" i="103"/>
  <c r="Q250" i="103" s="1"/>
  <c r="H251" i="103"/>
  <c r="Q251" i="103" s="1"/>
  <c r="H252" i="103"/>
  <c r="Q252" i="103" s="1"/>
  <c r="H253" i="103"/>
  <c r="Q253" i="103" s="1"/>
  <c r="H254" i="103"/>
  <c r="Q254" i="103" s="1"/>
  <c r="H255" i="103"/>
  <c r="Q255" i="103" s="1"/>
  <c r="H257" i="103"/>
  <c r="Q257" i="103" s="1"/>
  <c r="H258" i="103"/>
  <c r="Q258" i="103" s="1"/>
  <c r="H259" i="103"/>
  <c r="Q259" i="103" s="1"/>
  <c r="H260" i="103"/>
  <c r="Q260" i="103" s="1"/>
  <c r="H261" i="103"/>
  <c r="Q261" i="103" s="1"/>
  <c r="H262" i="103"/>
  <c r="Q262" i="103" s="1"/>
  <c r="H263" i="103"/>
  <c r="Q263" i="103" s="1"/>
  <c r="H265" i="103"/>
  <c r="Q265" i="103" s="1"/>
  <c r="H266" i="103"/>
  <c r="Q266" i="103" s="1"/>
  <c r="H269" i="103"/>
  <c r="Q269" i="103" s="1"/>
  <c r="H270" i="103"/>
  <c r="Q270" i="103" s="1"/>
  <c r="H271" i="103"/>
  <c r="Q271" i="103" s="1"/>
  <c r="H272" i="103"/>
  <c r="Q272" i="103" s="1"/>
  <c r="H273" i="103"/>
  <c r="Q273" i="103" s="1"/>
  <c r="H275" i="103"/>
  <c r="Q275" i="103" s="1"/>
  <c r="H276" i="103"/>
  <c r="Q276" i="103" s="1"/>
  <c r="H278" i="103"/>
  <c r="Q278" i="103" s="1"/>
  <c r="H279" i="103"/>
  <c r="Q279" i="103" s="1"/>
  <c r="H280" i="103"/>
  <c r="Q280" i="103" s="1"/>
  <c r="H281" i="103"/>
  <c r="Q281" i="103" s="1"/>
  <c r="H282" i="103"/>
  <c r="Q282" i="103" s="1"/>
  <c r="H283" i="103"/>
  <c r="Q283" i="103" s="1"/>
  <c r="H284" i="103"/>
  <c r="Q284" i="103" s="1"/>
  <c r="H285" i="103"/>
  <c r="Q285" i="103" s="1"/>
  <c r="H286" i="103"/>
  <c r="Q286" i="103" s="1"/>
  <c r="H287" i="103"/>
  <c r="Q287" i="103" s="1"/>
  <c r="H288" i="103"/>
  <c r="Q288" i="103" s="1"/>
  <c r="H289" i="103"/>
  <c r="Q289" i="103" s="1"/>
  <c r="H290" i="103"/>
  <c r="Q290" i="103" s="1"/>
  <c r="H291" i="103"/>
  <c r="Q291" i="103" s="1"/>
  <c r="H292" i="103"/>
  <c r="Q292" i="103" s="1"/>
  <c r="H293" i="103"/>
  <c r="Q293" i="103" s="1"/>
  <c r="H294" i="103"/>
  <c r="Q294" i="103" s="1"/>
  <c r="H295" i="103"/>
  <c r="Q295" i="103" s="1"/>
  <c r="H296" i="103"/>
  <c r="Q296" i="103" s="1"/>
  <c r="H297" i="103"/>
  <c r="Q297" i="103" s="1"/>
  <c r="H298" i="103"/>
  <c r="Q298" i="103" s="1"/>
  <c r="H299" i="103"/>
  <c r="Q299" i="103" s="1"/>
  <c r="H300" i="103"/>
  <c r="Q300" i="103" s="1"/>
  <c r="H301" i="103"/>
  <c r="Q301" i="103" s="1"/>
  <c r="H302" i="103"/>
  <c r="Q302" i="103" s="1"/>
  <c r="H303" i="103"/>
  <c r="Q303" i="103" s="1"/>
  <c r="H305" i="103"/>
  <c r="Q305" i="103" s="1"/>
  <c r="H306" i="103"/>
  <c r="Q306" i="103" s="1"/>
  <c r="H307" i="103"/>
  <c r="Q307" i="103" s="1"/>
  <c r="H308" i="103"/>
  <c r="Q308" i="103" s="1"/>
  <c r="H310" i="103"/>
  <c r="Q310" i="103" s="1"/>
  <c r="H311" i="103"/>
  <c r="Q311" i="103" s="1"/>
  <c r="H312" i="103"/>
  <c r="Q312" i="103" s="1"/>
  <c r="H314" i="103"/>
  <c r="Q314" i="103" s="1"/>
  <c r="H315" i="103"/>
  <c r="Q315" i="103" s="1"/>
  <c r="H316" i="103"/>
  <c r="Q316" i="103" s="1"/>
  <c r="H317" i="103"/>
  <c r="Q317" i="103" s="1"/>
  <c r="H318" i="103"/>
  <c r="Q318" i="103" s="1"/>
  <c r="H319" i="103"/>
  <c r="Q319" i="103" s="1"/>
  <c r="H320" i="103"/>
  <c r="Q320" i="103" s="1"/>
  <c r="H321" i="103"/>
  <c r="Q321" i="103" s="1"/>
  <c r="H322" i="103"/>
  <c r="Q322" i="103" s="1"/>
  <c r="H323" i="103"/>
  <c r="Q323" i="103" s="1"/>
  <c r="H324" i="103"/>
  <c r="Q324" i="103" s="1"/>
  <c r="H325" i="103"/>
  <c r="Q325" i="103" s="1"/>
  <c r="H326" i="103"/>
  <c r="Q326" i="103" s="1"/>
  <c r="H328" i="103"/>
  <c r="Q328" i="103" s="1"/>
  <c r="H329" i="103"/>
  <c r="Q329" i="103" s="1"/>
  <c r="H330" i="103"/>
  <c r="Q330" i="103" s="1"/>
  <c r="H331" i="103"/>
  <c r="Q331" i="103" s="1"/>
  <c r="H332" i="103"/>
  <c r="Q332" i="103" s="1"/>
  <c r="H333" i="103"/>
  <c r="Q333" i="103" s="1"/>
  <c r="H336" i="103"/>
  <c r="Q336" i="103" s="1"/>
  <c r="H337" i="103"/>
  <c r="Q337" i="103" s="1"/>
  <c r="H339" i="103"/>
  <c r="Q339" i="103" s="1"/>
  <c r="H340" i="103"/>
  <c r="Q340" i="103" s="1"/>
  <c r="H341" i="103"/>
  <c r="Q341" i="103" s="1"/>
  <c r="H342" i="103"/>
  <c r="Q342" i="103" s="1"/>
  <c r="H343" i="103"/>
  <c r="Q343" i="103" s="1"/>
  <c r="H364" i="103"/>
  <c r="Q364" i="103" s="1"/>
  <c r="H365" i="103"/>
  <c r="Q365" i="103" s="1"/>
  <c r="H366" i="103"/>
  <c r="Q366" i="103" s="1"/>
  <c r="Q30" i="103"/>
  <c r="Q8" i="103"/>
  <c r="Q20" i="103"/>
  <c r="Q7" i="103"/>
  <c r="Q6" i="103"/>
  <c r="P9" i="103"/>
  <c r="G10" i="103"/>
  <c r="P10" i="103" s="1"/>
  <c r="G11" i="103"/>
  <c r="P11" i="103" s="1"/>
  <c r="G12" i="103"/>
  <c r="P12" i="103" s="1"/>
  <c r="G13" i="103"/>
  <c r="P13" i="103" s="1"/>
  <c r="G14" i="103"/>
  <c r="P14" i="103" s="1"/>
  <c r="P15" i="103"/>
  <c r="G31" i="103"/>
  <c r="P31" i="103" s="1"/>
  <c r="G32" i="103"/>
  <c r="P32" i="103" s="1"/>
  <c r="G33" i="103"/>
  <c r="P33" i="103" s="1"/>
  <c r="G34" i="103"/>
  <c r="P34" i="103" s="1"/>
  <c r="G35" i="103"/>
  <c r="P35" i="103" s="1"/>
  <c r="G36" i="103"/>
  <c r="P36" i="103" s="1"/>
  <c r="G37" i="103"/>
  <c r="P37" i="103" s="1"/>
  <c r="G38" i="103"/>
  <c r="P38" i="103" s="1"/>
  <c r="G39" i="103"/>
  <c r="P39" i="103" s="1"/>
  <c r="G40" i="103"/>
  <c r="P40" i="103" s="1"/>
  <c r="G41" i="103"/>
  <c r="P41" i="103" s="1"/>
  <c r="G42" i="103"/>
  <c r="P42" i="103" s="1"/>
  <c r="G43" i="103"/>
  <c r="P43" i="103" s="1"/>
  <c r="G44" i="103"/>
  <c r="P44" i="103" s="1"/>
  <c r="G45" i="103"/>
  <c r="P45" i="103" s="1"/>
  <c r="G46" i="103"/>
  <c r="P46" i="103" s="1"/>
  <c r="G47" i="103"/>
  <c r="P47" i="103" s="1"/>
  <c r="G48" i="103"/>
  <c r="P48" i="103" s="1"/>
  <c r="P49" i="103"/>
  <c r="G50" i="103"/>
  <c r="P50" i="103" s="1"/>
  <c r="G51" i="103"/>
  <c r="P51" i="103" s="1"/>
  <c r="G52" i="103"/>
  <c r="P52" i="103" s="1"/>
  <c r="G53" i="103"/>
  <c r="P53" i="103" s="1"/>
  <c r="G54" i="103"/>
  <c r="P54" i="103" s="1"/>
  <c r="G55" i="103"/>
  <c r="P55" i="103" s="1"/>
  <c r="G56" i="103"/>
  <c r="P56" i="103" s="1"/>
  <c r="G57" i="103"/>
  <c r="P57" i="103" s="1"/>
  <c r="G58" i="103"/>
  <c r="P58" i="103" s="1"/>
  <c r="G59" i="103"/>
  <c r="P59" i="103" s="1"/>
  <c r="G60" i="103"/>
  <c r="P60" i="103" s="1"/>
  <c r="G61" i="103"/>
  <c r="P61" i="103" s="1"/>
  <c r="G62" i="103"/>
  <c r="P62" i="103" s="1"/>
  <c r="G63" i="103"/>
  <c r="P63" i="103" s="1"/>
  <c r="G64" i="103"/>
  <c r="P64" i="103" s="1"/>
  <c r="G65" i="103"/>
  <c r="P65" i="103" s="1"/>
  <c r="P66" i="103"/>
  <c r="G67" i="103"/>
  <c r="P67" i="103" s="1"/>
  <c r="G68" i="103"/>
  <c r="P68" i="103" s="1"/>
  <c r="G69" i="103"/>
  <c r="P69" i="103" s="1"/>
  <c r="G70" i="103"/>
  <c r="P70" i="103" s="1"/>
  <c r="G71" i="103"/>
  <c r="P71" i="103" s="1"/>
  <c r="G72" i="103"/>
  <c r="P72" i="103" s="1"/>
  <c r="G73" i="103"/>
  <c r="P73" i="103" s="1"/>
  <c r="G74" i="103"/>
  <c r="P74" i="103" s="1"/>
  <c r="G75" i="103"/>
  <c r="P75" i="103" s="1"/>
  <c r="G76" i="103"/>
  <c r="P76" i="103" s="1"/>
  <c r="G77" i="103"/>
  <c r="P77" i="103" s="1"/>
  <c r="P78" i="103"/>
  <c r="G79" i="103"/>
  <c r="P79" i="103" s="1"/>
  <c r="G80" i="103"/>
  <c r="P80" i="103" s="1"/>
  <c r="G81" i="103"/>
  <c r="P81" i="103" s="1"/>
  <c r="P82" i="103"/>
  <c r="G109" i="103"/>
  <c r="P109" i="103" s="1"/>
  <c r="G110" i="103"/>
  <c r="P110" i="103" s="1"/>
  <c r="G111" i="103"/>
  <c r="P111" i="103" s="1"/>
  <c r="G112" i="103"/>
  <c r="P112" i="103" s="1"/>
  <c r="G113" i="103"/>
  <c r="P113" i="103" s="1"/>
  <c r="G114" i="103"/>
  <c r="P114" i="103" s="1"/>
  <c r="P115" i="103"/>
  <c r="G116" i="103"/>
  <c r="P116" i="103" s="1"/>
  <c r="G117" i="103"/>
  <c r="P117" i="103" s="1"/>
  <c r="G118" i="103"/>
  <c r="P118" i="103" s="1"/>
  <c r="G119" i="103"/>
  <c r="P119" i="103" s="1"/>
  <c r="G120" i="103"/>
  <c r="P120" i="103" s="1"/>
  <c r="G121" i="103"/>
  <c r="P121" i="103" s="1"/>
  <c r="G122" i="103"/>
  <c r="P122" i="103" s="1"/>
  <c r="G123" i="103"/>
  <c r="P123" i="103" s="1"/>
  <c r="G124" i="103"/>
  <c r="P124" i="103" s="1"/>
  <c r="G125" i="103"/>
  <c r="P125" i="103" s="1"/>
  <c r="G126" i="103"/>
  <c r="P126" i="103" s="1"/>
  <c r="G127" i="103"/>
  <c r="P127" i="103" s="1"/>
  <c r="G128" i="103"/>
  <c r="P128" i="103" s="1"/>
  <c r="G129" i="103"/>
  <c r="P129" i="103" s="1"/>
  <c r="G130" i="103"/>
  <c r="P130" i="103" s="1"/>
  <c r="G131" i="103"/>
  <c r="P131" i="103" s="1"/>
  <c r="G132" i="103"/>
  <c r="P132" i="103" s="1"/>
  <c r="G133" i="103"/>
  <c r="P133" i="103" s="1"/>
  <c r="G134" i="103"/>
  <c r="P134" i="103" s="1"/>
  <c r="G135" i="103"/>
  <c r="P135" i="103" s="1"/>
  <c r="G136" i="103"/>
  <c r="P136" i="103" s="1"/>
  <c r="G137" i="103"/>
  <c r="P137" i="103" s="1"/>
  <c r="G138" i="103"/>
  <c r="P138" i="103" s="1"/>
  <c r="G139" i="103"/>
  <c r="P139" i="103" s="1"/>
  <c r="G140" i="103"/>
  <c r="P140" i="103" s="1"/>
  <c r="G141" i="103"/>
  <c r="P141" i="103" s="1"/>
  <c r="G142" i="103"/>
  <c r="P142" i="103" s="1"/>
  <c r="G143" i="103"/>
  <c r="P143" i="103" s="1"/>
  <c r="G144" i="103"/>
  <c r="P144" i="103" s="1"/>
  <c r="G145" i="103"/>
  <c r="P145" i="103" s="1"/>
  <c r="G146" i="103"/>
  <c r="P146" i="103" s="1"/>
  <c r="G147" i="103"/>
  <c r="P147" i="103" s="1"/>
  <c r="G148" i="103"/>
  <c r="P148" i="103" s="1"/>
  <c r="G149" i="103"/>
  <c r="P149" i="103" s="1"/>
  <c r="G150" i="103"/>
  <c r="P150" i="103" s="1"/>
  <c r="G151" i="103"/>
  <c r="P151" i="103" s="1"/>
  <c r="G152" i="103"/>
  <c r="P152" i="103" s="1"/>
  <c r="G153" i="103"/>
  <c r="P153" i="103" s="1"/>
  <c r="G154" i="103"/>
  <c r="P154" i="103" s="1"/>
  <c r="G155" i="103"/>
  <c r="P155" i="103" s="1"/>
  <c r="G156" i="103"/>
  <c r="P156" i="103" s="1"/>
  <c r="G157" i="103"/>
  <c r="P157" i="103" s="1"/>
  <c r="P158" i="103"/>
  <c r="G159" i="103"/>
  <c r="P159" i="103" s="1"/>
  <c r="G160" i="103"/>
  <c r="P160" i="103" s="1"/>
  <c r="G161" i="103"/>
  <c r="P161" i="103" s="1"/>
  <c r="G162" i="103"/>
  <c r="P162" i="103" s="1"/>
  <c r="G163" i="103"/>
  <c r="P163" i="103" s="1"/>
  <c r="G164" i="103"/>
  <c r="P164" i="103" s="1"/>
  <c r="G165" i="103"/>
  <c r="P165" i="103" s="1"/>
  <c r="G166" i="103"/>
  <c r="P166" i="103" s="1"/>
  <c r="G167" i="103"/>
  <c r="P167" i="103" s="1"/>
  <c r="G168" i="103"/>
  <c r="P168" i="103" s="1"/>
  <c r="G169" i="103"/>
  <c r="P169" i="103" s="1"/>
  <c r="P170" i="103"/>
  <c r="G171" i="103"/>
  <c r="P171" i="103" s="1"/>
  <c r="G172" i="103"/>
  <c r="P172" i="103" s="1"/>
  <c r="G173" i="103"/>
  <c r="P173" i="103" s="1"/>
  <c r="P174" i="103"/>
  <c r="G175" i="103"/>
  <c r="P175" i="103" s="1"/>
  <c r="G176" i="103"/>
  <c r="P176" i="103" s="1"/>
  <c r="G177" i="103"/>
  <c r="P177" i="103" s="1"/>
  <c r="G178" i="103"/>
  <c r="P178" i="103" s="1"/>
  <c r="P179" i="103"/>
  <c r="G180" i="103"/>
  <c r="P180" i="103" s="1"/>
  <c r="G181" i="103"/>
  <c r="P181" i="103" s="1"/>
  <c r="G182" i="103"/>
  <c r="P182" i="103" s="1"/>
  <c r="P183" i="103"/>
  <c r="G184" i="103"/>
  <c r="P184" i="103" s="1"/>
  <c r="G185" i="103"/>
  <c r="P185" i="103" s="1"/>
  <c r="G186" i="103"/>
  <c r="P186" i="103" s="1"/>
  <c r="G187" i="103"/>
  <c r="P187" i="103" s="1"/>
  <c r="P188" i="103"/>
  <c r="G189" i="103"/>
  <c r="P189" i="103" s="1"/>
  <c r="G190" i="103"/>
  <c r="P190" i="103" s="1"/>
  <c r="G191" i="103"/>
  <c r="P191" i="103" s="1"/>
  <c r="G192" i="103"/>
  <c r="P192" i="103" s="1"/>
  <c r="G193" i="103"/>
  <c r="P193" i="103" s="1"/>
  <c r="G194" i="103"/>
  <c r="P194" i="103" s="1"/>
  <c r="G195" i="103"/>
  <c r="P195" i="103" s="1"/>
  <c r="G196" i="103"/>
  <c r="P196" i="103" s="1"/>
  <c r="G197" i="103"/>
  <c r="P197" i="103" s="1"/>
  <c r="G198" i="103"/>
  <c r="P198" i="103" s="1"/>
  <c r="G199" i="103"/>
  <c r="P199" i="103" s="1"/>
  <c r="P200" i="103"/>
  <c r="G201" i="103"/>
  <c r="P201" i="103" s="1"/>
  <c r="G202" i="103"/>
  <c r="P202" i="103" s="1"/>
  <c r="G203" i="103"/>
  <c r="P203" i="103" s="1"/>
  <c r="P204" i="103"/>
  <c r="G205" i="103"/>
  <c r="P205" i="103" s="1"/>
  <c r="G206" i="103"/>
  <c r="P206" i="103" s="1"/>
  <c r="G207" i="103"/>
  <c r="P207" i="103" s="1"/>
  <c r="G208" i="103"/>
  <c r="P208" i="103" s="1"/>
  <c r="G209" i="103"/>
  <c r="P209" i="103" s="1"/>
  <c r="G210" i="103"/>
  <c r="P210" i="103" s="1"/>
  <c r="G211" i="103"/>
  <c r="P211" i="103" s="1"/>
  <c r="G212" i="103"/>
  <c r="P212" i="103" s="1"/>
  <c r="G213" i="103"/>
  <c r="P213" i="103" s="1"/>
  <c r="G214" i="103"/>
  <c r="P214" i="103" s="1"/>
  <c r="G215" i="103"/>
  <c r="P215" i="103" s="1"/>
  <c r="G216" i="103"/>
  <c r="P216" i="103" s="1"/>
  <c r="G217" i="103"/>
  <c r="P217" i="103" s="1"/>
  <c r="G218" i="103"/>
  <c r="P218" i="103" s="1"/>
  <c r="G219" i="103"/>
  <c r="P219" i="103" s="1"/>
  <c r="G220" i="103"/>
  <c r="P220" i="103" s="1"/>
  <c r="P221" i="103"/>
  <c r="G247" i="103"/>
  <c r="P247" i="103" s="1"/>
  <c r="G248" i="103"/>
  <c r="P248" i="103" s="1"/>
  <c r="G249" i="103"/>
  <c r="P249" i="103" s="1"/>
  <c r="G250" i="103"/>
  <c r="P250" i="103" s="1"/>
  <c r="G251" i="103"/>
  <c r="P251" i="103" s="1"/>
  <c r="G252" i="103"/>
  <c r="P252" i="103" s="1"/>
  <c r="G253" i="103"/>
  <c r="P253" i="103" s="1"/>
  <c r="G254" i="103"/>
  <c r="P254" i="103" s="1"/>
  <c r="G255" i="103"/>
  <c r="P255" i="103" s="1"/>
  <c r="P256" i="103"/>
  <c r="G257" i="103"/>
  <c r="P257" i="103" s="1"/>
  <c r="G258" i="103"/>
  <c r="P258" i="103" s="1"/>
  <c r="G259" i="103"/>
  <c r="P259" i="103" s="1"/>
  <c r="G260" i="103"/>
  <c r="P260" i="103" s="1"/>
  <c r="G261" i="103"/>
  <c r="P261" i="103" s="1"/>
  <c r="G262" i="103"/>
  <c r="P262" i="103" s="1"/>
  <c r="G263" i="103"/>
  <c r="P263" i="103" s="1"/>
  <c r="P264" i="103"/>
  <c r="G265" i="103"/>
  <c r="P265" i="103" s="1"/>
  <c r="G266" i="103"/>
  <c r="P266" i="103" s="1"/>
  <c r="P267" i="103"/>
  <c r="P268" i="103"/>
  <c r="G269" i="103"/>
  <c r="P269" i="103" s="1"/>
  <c r="G270" i="103"/>
  <c r="P270" i="103" s="1"/>
  <c r="G271" i="103"/>
  <c r="P271" i="103" s="1"/>
  <c r="G272" i="103"/>
  <c r="P272" i="103" s="1"/>
  <c r="G273" i="103"/>
  <c r="P273" i="103" s="1"/>
  <c r="P274" i="103"/>
  <c r="G275" i="103"/>
  <c r="P275" i="103" s="1"/>
  <c r="G276" i="103"/>
  <c r="P276" i="103" s="1"/>
  <c r="P277" i="103"/>
  <c r="G278" i="103"/>
  <c r="P278" i="103" s="1"/>
  <c r="G279" i="103"/>
  <c r="P279" i="103" s="1"/>
  <c r="G280" i="103"/>
  <c r="P280" i="103" s="1"/>
  <c r="G281" i="103"/>
  <c r="P281" i="103" s="1"/>
  <c r="G282" i="103"/>
  <c r="P282" i="103" s="1"/>
  <c r="G283" i="103"/>
  <c r="P283" i="103" s="1"/>
  <c r="G284" i="103"/>
  <c r="P284" i="103" s="1"/>
  <c r="G285" i="103"/>
  <c r="P285" i="103" s="1"/>
  <c r="G286" i="103"/>
  <c r="P286" i="103" s="1"/>
  <c r="G287" i="103"/>
  <c r="P287" i="103" s="1"/>
  <c r="G288" i="103"/>
  <c r="P288" i="103" s="1"/>
  <c r="G289" i="103"/>
  <c r="P289" i="103" s="1"/>
  <c r="G290" i="103"/>
  <c r="P290" i="103" s="1"/>
  <c r="G291" i="103"/>
  <c r="P291" i="103" s="1"/>
  <c r="G292" i="103"/>
  <c r="P292" i="103" s="1"/>
  <c r="G293" i="103"/>
  <c r="P293" i="103" s="1"/>
  <c r="G294" i="103"/>
  <c r="P294" i="103" s="1"/>
  <c r="G295" i="103"/>
  <c r="P295" i="103" s="1"/>
  <c r="G296" i="103"/>
  <c r="P296" i="103" s="1"/>
  <c r="G297" i="103"/>
  <c r="P297" i="103" s="1"/>
  <c r="G298" i="103"/>
  <c r="P298" i="103" s="1"/>
  <c r="G299" i="103"/>
  <c r="P299" i="103" s="1"/>
  <c r="G300" i="103"/>
  <c r="P300" i="103" s="1"/>
  <c r="G301" i="103"/>
  <c r="P301" i="103" s="1"/>
  <c r="G302" i="103"/>
  <c r="P302" i="103" s="1"/>
  <c r="G303" i="103"/>
  <c r="P303" i="103" s="1"/>
  <c r="P304" i="103"/>
  <c r="G305" i="103"/>
  <c r="P305" i="103" s="1"/>
  <c r="G306" i="103"/>
  <c r="P306" i="103" s="1"/>
  <c r="G307" i="103"/>
  <c r="P307" i="103" s="1"/>
  <c r="G308" i="103"/>
  <c r="P308" i="103" s="1"/>
  <c r="P309" i="103"/>
  <c r="G310" i="103"/>
  <c r="P310" i="103" s="1"/>
  <c r="G311" i="103"/>
  <c r="P311" i="103" s="1"/>
  <c r="G312" i="103"/>
  <c r="P312" i="103" s="1"/>
  <c r="P313" i="103"/>
  <c r="G314" i="103"/>
  <c r="P314" i="103" s="1"/>
  <c r="G315" i="103"/>
  <c r="P315" i="103" s="1"/>
  <c r="G316" i="103"/>
  <c r="P316" i="103" s="1"/>
  <c r="G317" i="103"/>
  <c r="P317" i="103" s="1"/>
  <c r="G318" i="103"/>
  <c r="P318" i="103" s="1"/>
  <c r="G319" i="103"/>
  <c r="P319" i="103" s="1"/>
  <c r="G320" i="103"/>
  <c r="P320" i="103" s="1"/>
  <c r="G321" i="103"/>
  <c r="P321" i="103" s="1"/>
  <c r="G322" i="103"/>
  <c r="P322" i="103" s="1"/>
  <c r="G323" i="103"/>
  <c r="P323" i="103" s="1"/>
  <c r="G324" i="103"/>
  <c r="P324" i="103" s="1"/>
  <c r="G325" i="103"/>
  <c r="P325" i="103" s="1"/>
  <c r="G326" i="103"/>
  <c r="P326" i="103" s="1"/>
  <c r="P327" i="103"/>
  <c r="G328" i="103"/>
  <c r="P328" i="103" s="1"/>
  <c r="G329" i="103"/>
  <c r="P329" i="103" s="1"/>
  <c r="G330" i="103"/>
  <c r="P330" i="103" s="1"/>
  <c r="G331" i="103"/>
  <c r="P331" i="103" s="1"/>
  <c r="G332" i="103"/>
  <c r="P332" i="103" s="1"/>
  <c r="G333" i="103"/>
  <c r="P333" i="103" s="1"/>
  <c r="P334" i="103"/>
  <c r="P335" i="103"/>
  <c r="G336" i="103"/>
  <c r="P336" i="103" s="1"/>
  <c r="G337" i="103"/>
  <c r="P337" i="103" s="1"/>
  <c r="P338" i="103"/>
  <c r="G339" i="103"/>
  <c r="P339" i="103" s="1"/>
  <c r="G340" i="103"/>
  <c r="P340" i="103" s="1"/>
  <c r="G341" i="103"/>
  <c r="P341" i="103" s="1"/>
  <c r="G342" i="103"/>
  <c r="P342" i="103" s="1"/>
  <c r="G343" i="103"/>
  <c r="P343" i="103" s="1"/>
  <c r="P344" i="103"/>
  <c r="P363" i="103"/>
  <c r="G364" i="103"/>
  <c r="P364" i="103" s="1"/>
  <c r="G365" i="103"/>
  <c r="P365" i="103" s="1"/>
  <c r="G366" i="103"/>
  <c r="P366" i="103" s="1"/>
  <c r="P367" i="103"/>
  <c r="P362" i="103"/>
  <c r="P246" i="103"/>
  <c r="P108" i="103"/>
  <c r="P30" i="103"/>
  <c r="P8" i="103"/>
  <c r="P374" i="103"/>
  <c r="P361" i="103"/>
  <c r="P240" i="103"/>
  <c r="P107" i="103"/>
  <c r="D10" i="103"/>
  <c r="D11" i="103"/>
  <c r="D12" i="103"/>
  <c r="D13" i="103"/>
  <c r="D14" i="103"/>
  <c r="D31" i="103"/>
  <c r="D32" i="103"/>
  <c r="D33" i="103"/>
  <c r="D34" i="103"/>
  <c r="D35" i="103"/>
  <c r="D36" i="103"/>
  <c r="D37" i="103"/>
  <c r="D38" i="103"/>
  <c r="D39" i="103"/>
  <c r="D40" i="103"/>
  <c r="D41" i="103"/>
  <c r="D42" i="103"/>
  <c r="D43" i="103"/>
  <c r="D44" i="103"/>
  <c r="D45" i="103"/>
  <c r="D46" i="103"/>
  <c r="D47" i="103"/>
  <c r="D48" i="103"/>
  <c r="D50" i="103"/>
  <c r="D51" i="103"/>
  <c r="D52" i="103"/>
  <c r="D53" i="103"/>
  <c r="D54" i="103"/>
  <c r="D55" i="103"/>
  <c r="D56" i="103"/>
  <c r="D57" i="103"/>
  <c r="D58" i="103"/>
  <c r="D59" i="103"/>
  <c r="D60" i="103"/>
  <c r="D61" i="103"/>
  <c r="D62" i="103"/>
  <c r="D63" i="103"/>
  <c r="D64" i="103"/>
  <c r="D65" i="103"/>
  <c r="D67" i="103"/>
  <c r="D68" i="103"/>
  <c r="D69" i="103"/>
  <c r="D70" i="103"/>
  <c r="D71" i="103"/>
  <c r="D72" i="103"/>
  <c r="D73" i="103"/>
  <c r="D74" i="103"/>
  <c r="D75" i="103"/>
  <c r="D76" i="103"/>
  <c r="D77" i="103"/>
  <c r="D79" i="103"/>
  <c r="D80" i="103"/>
  <c r="D81" i="103"/>
  <c r="D109" i="103"/>
  <c r="D110" i="103"/>
  <c r="D111" i="103"/>
  <c r="D112" i="103"/>
  <c r="D113" i="103"/>
  <c r="D114" i="103"/>
  <c r="D116" i="103"/>
  <c r="D117" i="103"/>
  <c r="D118" i="103"/>
  <c r="D119" i="103"/>
  <c r="D120" i="103"/>
  <c r="D121" i="103"/>
  <c r="D122" i="103"/>
  <c r="D123" i="103"/>
  <c r="D124" i="103"/>
  <c r="D125" i="103"/>
  <c r="D126" i="103"/>
  <c r="D127" i="103"/>
  <c r="D128" i="103"/>
  <c r="D129" i="103"/>
  <c r="D130" i="103"/>
  <c r="D131" i="103"/>
  <c r="D132" i="103"/>
  <c r="D133" i="103"/>
  <c r="D134" i="103"/>
  <c r="D135" i="103"/>
  <c r="D136" i="103"/>
  <c r="D137" i="103"/>
  <c r="D138" i="103"/>
  <c r="D139" i="103"/>
  <c r="D140" i="103"/>
  <c r="D141" i="103"/>
  <c r="D142" i="103"/>
  <c r="D143" i="103"/>
  <c r="D144" i="103"/>
  <c r="D145" i="103"/>
  <c r="D146" i="103"/>
  <c r="D147" i="103"/>
  <c r="D148" i="103"/>
  <c r="D149" i="103"/>
  <c r="D150" i="103"/>
  <c r="D151" i="103"/>
  <c r="D152" i="103"/>
  <c r="D153" i="103"/>
  <c r="D154" i="103"/>
  <c r="D155" i="103"/>
  <c r="D156" i="103"/>
  <c r="D157" i="103"/>
  <c r="D159" i="103"/>
  <c r="D160" i="103"/>
  <c r="D161" i="103"/>
  <c r="D162" i="103"/>
  <c r="D163" i="103"/>
  <c r="D164" i="103"/>
  <c r="D165" i="103"/>
  <c r="D166" i="103"/>
  <c r="D167" i="103"/>
  <c r="D168" i="103"/>
  <c r="D169" i="103"/>
  <c r="D171" i="103"/>
  <c r="D172" i="103"/>
  <c r="D173" i="103"/>
  <c r="D175" i="103"/>
  <c r="D176" i="103"/>
  <c r="D177" i="103"/>
  <c r="D178" i="103"/>
  <c r="D180" i="103"/>
  <c r="D181" i="103"/>
  <c r="D182" i="103"/>
  <c r="D184" i="103"/>
  <c r="D185" i="103"/>
  <c r="D186" i="103"/>
  <c r="D187" i="103"/>
  <c r="D189" i="103"/>
  <c r="D190" i="103"/>
  <c r="D191" i="103"/>
  <c r="D192" i="103"/>
  <c r="D193" i="103"/>
  <c r="D194" i="103"/>
  <c r="D195" i="103"/>
  <c r="D196" i="103"/>
  <c r="D197" i="103"/>
  <c r="D198" i="103"/>
  <c r="D199" i="103"/>
  <c r="D201" i="103"/>
  <c r="D202" i="103"/>
  <c r="D203" i="103"/>
  <c r="D205" i="103"/>
  <c r="D206" i="103"/>
  <c r="D207" i="103"/>
  <c r="D208" i="103"/>
  <c r="D209" i="103"/>
  <c r="D210" i="103"/>
  <c r="D211" i="103"/>
  <c r="D212" i="103"/>
  <c r="D213" i="103"/>
  <c r="D214" i="103"/>
  <c r="D215" i="103"/>
  <c r="D216" i="103"/>
  <c r="D217" i="103"/>
  <c r="D218" i="103"/>
  <c r="D219" i="103"/>
  <c r="D220" i="103"/>
  <c r="D222" i="103"/>
  <c r="D223" i="103"/>
  <c r="D224" i="103"/>
  <c r="D225" i="103"/>
  <c r="D226" i="103"/>
  <c r="D227" i="103"/>
  <c r="D228" i="103"/>
  <c r="D229" i="103"/>
  <c r="D230" i="103"/>
  <c r="D231" i="103"/>
  <c r="D232" i="103"/>
  <c r="D247" i="103"/>
  <c r="D248" i="103"/>
  <c r="D249" i="103"/>
  <c r="D250" i="103"/>
  <c r="D251" i="103"/>
  <c r="D252" i="103"/>
  <c r="D253" i="103"/>
  <c r="D254" i="103"/>
  <c r="D255" i="103"/>
  <c r="D257" i="103"/>
  <c r="D258" i="103"/>
  <c r="D259" i="103"/>
  <c r="D260" i="103"/>
  <c r="D261" i="103"/>
  <c r="D262" i="103"/>
  <c r="D263" i="103"/>
  <c r="D265" i="103"/>
  <c r="D266" i="103"/>
  <c r="D269" i="103"/>
  <c r="D270" i="103"/>
  <c r="D271" i="103"/>
  <c r="D272" i="103"/>
  <c r="D273" i="103"/>
  <c r="D275" i="103"/>
  <c r="D276" i="103"/>
  <c r="D278" i="103"/>
  <c r="D279" i="103"/>
  <c r="D280" i="103"/>
  <c r="D281" i="103"/>
  <c r="D282" i="103"/>
  <c r="D283" i="103"/>
  <c r="D284" i="103"/>
  <c r="D285" i="103"/>
  <c r="D286" i="103"/>
  <c r="D287" i="103"/>
  <c r="D288" i="103"/>
  <c r="D289" i="103"/>
  <c r="D290" i="103"/>
  <c r="D291" i="103"/>
  <c r="D292" i="103"/>
  <c r="D293" i="103"/>
  <c r="D294" i="103"/>
  <c r="D295" i="103"/>
  <c r="D296" i="103"/>
  <c r="D297" i="103"/>
  <c r="D298" i="103"/>
  <c r="D299" i="103"/>
  <c r="D300" i="103"/>
  <c r="D301" i="103"/>
  <c r="D302" i="103"/>
  <c r="D303" i="103"/>
  <c r="D305" i="103"/>
  <c r="D306" i="103"/>
  <c r="D307" i="103"/>
  <c r="D308" i="103"/>
  <c r="D310" i="103"/>
  <c r="D311" i="103"/>
  <c r="D312" i="103"/>
  <c r="D314" i="103"/>
  <c r="D315" i="103"/>
  <c r="D316" i="103"/>
  <c r="D317" i="103"/>
  <c r="D318" i="103"/>
  <c r="D319" i="103"/>
  <c r="D320" i="103"/>
  <c r="D321" i="103"/>
  <c r="D322" i="103"/>
  <c r="D323" i="103"/>
  <c r="D324" i="103"/>
  <c r="D325" i="103"/>
  <c r="D326" i="103"/>
  <c r="D328" i="103"/>
  <c r="D329" i="103"/>
  <c r="D330" i="103"/>
  <c r="D331" i="103"/>
  <c r="D332" i="103"/>
  <c r="D333" i="103"/>
  <c r="D336" i="103"/>
  <c r="D337" i="103"/>
  <c r="D339" i="103"/>
  <c r="D340" i="103"/>
  <c r="D341" i="103"/>
  <c r="D342" i="103"/>
  <c r="D343" i="103"/>
  <c r="D364" i="103"/>
  <c r="D365" i="103"/>
  <c r="D366" i="103"/>
  <c r="C10" i="103"/>
  <c r="C11" i="103"/>
  <c r="C12" i="103"/>
  <c r="C13" i="103"/>
  <c r="C14" i="103"/>
  <c r="C31" i="103"/>
  <c r="C32" i="103"/>
  <c r="C33" i="103"/>
  <c r="C34" i="103"/>
  <c r="C35" i="103"/>
  <c r="C36" i="103"/>
  <c r="C37" i="103"/>
  <c r="C38" i="103"/>
  <c r="C39" i="103"/>
  <c r="C40" i="103"/>
  <c r="C41" i="103"/>
  <c r="C42" i="103"/>
  <c r="C43" i="103"/>
  <c r="C44" i="103"/>
  <c r="C45" i="103"/>
  <c r="C46" i="103"/>
  <c r="C47" i="103"/>
  <c r="C48" i="103"/>
  <c r="C50" i="103"/>
  <c r="C51" i="103"/>
  <c r="C52" i="103"/>
  <c r="C53" i="103"/>
  <c r="C54" i="103"/>
  <c r="C55" i="103"/>
  <c r="C56" i="103"/>
  <c r="C57" i="103"/>
  <c r="C58" i="103"/>
  <c r="C59" i="103"/>
  <c r="C60" i="103"/>
  <c r="C61" i="103"/>
  <c r="C62" i="103"/>
  <c r="C63" i="103"/>
  <c r="C64" i="103"/>
  <c r="C65" i="103"/>
  <c r="C67" i="103"/>
  <c r="C68" i="103"/>
  <c r="C69" i="103"/>
  <c r="C70" i="103"/>
  <c r="C71" i="103"/>
  <c r="C72" i="103"/>
  <c r="C73" i="103"/>
  <c r="C74" i="103"/>
  <c r="C75" i="103"/>
  <c r="C76" i="103"/>
  <c r="C77" i="103"/>
  <c r="C79" i="103"/>
  <c r="C80" i="103"/>
  <c r="C81" i="103"/>
  <c r="C109" i="103"/>
  <c r="C110" i="103"/>
  <c r="C111" i="103"/>
  <c r="C112" i="103"/>
  <c r="C113" i="103"/>
  <c r="C114" i="103"/>
  <c r="C116" i="103"/>
  <c r="C117" i="103"/>
  <c r="C118" i="103"/>
  <c r="C119" i="103"/>
  <c r="C120" i="103"/>
  <c r="C121" i="103"/>
  <c r="C122" i="103"/>
  <c r="C123" i="103"/>
  <c r="C124" i="103"/>
  <c r="C125" i="103"/>
  <c r="C126" i="103"/>
  <c r="C127" i="103"/>
  <c r="C128" i="103"/>
  <c r="C129" i="103"/>
  <c r="C130" i="103"/>
  <c r="C131" i="103"/>
  <c r="C132" i="103"/>
  <c r="C133" i="103"/>
  <c r="C134" i="103"/>
  <c r="C135" i="103"/>
  <c r="C136" i="103"/>
  <c r="C137" i="103"/>
  <c r="C138" i="103"/>
  <c r="C139" i="103"/>
  <c r="C140" i="103"/>
  <c r="C141" i="103"/>
  <c r="C142" i="103"/>
  <c r="C143" i="103"/>
  <c r="C144" i="103"/>
  <c r="C145" i="103"/>
  <c r="C146" i="103"/>
  <c r="C147" i="103"/>
  <c r="C148" i="103"/>
  <c r="C149" i="103"/>
  <c r="C150" i="103"/>
  <c r="C151" i="103"/>
  <c r="C152" i="103"/>
  <c r="C153" i="103"/>
  <c r="C154" i="103"/>
  <c r="C155" i="103"/>
  <c r="C156" i="103"/>
  <c r="C157" i="103"/>
  <c r="C159" i="103"/>
  <c r="C160" i="103"/>
  <c r="C161" i="103"/>
  <c r="C162" i="103"/>
  <c r="C163" i="103"/>
  <c r="C164" i="103"/>
  <c r="C165" i="103"/>
  <c r="C166" i="103"/>
  <c r="C167" i="103"/>
  <c r="C168" i="103"/>
  <c r="C169" i="103"/>
  <c r="C171" i="103"/>
  <c r="C172" i="103"/>
  <c r="C173" i="103"/>
  <c r="C175" i="103"/>
  <c r="C176" i="103"/>
  <c r="C177" i="103"/>
  <c r="C178" i="103"/>
  <c r="C180" i="103"/>
  <c r="C181" i="103"/>
  <c r="C182" i="103"/>
  <c r="C184" i="103"/>
  <c r="C185" i="103"/>
  <c r="C186" i="103"/>
  <c r="C187" i="103"/>
  <c r="C189" i="103"/>
  <c r="C190" i="103"/>
  <c r="C191" i="103"/>
  <c r="C192" i="103"/>
  <c r="C193" i="103"/>
  <c r="C194" i="103"/>
  <c r="C195" i="103"/>
  <c r="C196" i="103"/>
  <c r="C197" i="103"/>
  <c r="C198" i="103"/>
  <c r="C199" i="103"/>
  <c r="C201" i="103"/>
  <c r="C202" i="103"/>
  <c r="C203" i="103"/>
  <c r="C205" i="103"/>
  <c r="C206" i="103"/>
  <c r="C207" i="103"/>
  <c r="C208" i="103"/>
  <c r="C209" i="103"/>
  <c r="C210" i="103"/>
  <c r="C211" i="103"/>
  <c r="C212" i="103"/>
  <c r="C213" i="103"/>
  <c r="C214" i="103"/>
  <c r="C215" i="103"/>
  <c r="C216" i="103"/>
  <c r="C217" i="103"/>
  <c r="C218" i="103"/>
  <c r="C219" i="103"/>
  <c r="C220" i="103"/>
  <c r="C222" i="103"/>
  <c r="C223" i="103"/>
  <c r="C224" i="103"/>
  <c r="C225" i="103"/>
  <c r="C226" i="103"/>
  <c r="C227" i="103"/>
  <c r="C228" i="103"/>
  <c r="C229" i="103"/>
  <c r="C230" i="103"/>
  <c r="C231" i="103"/>
  <c r="C232" i="103"/>
  <c r="C247" i="103"/>
  <c r="C248" i="103"/>
  <c r="C249" i="103"/>
  <c r="C250" i="103"/>
  <c r="C251" i="103"/>
  <c r="C252" i="103"/>
  <c r="C253" i="103"/>
  <c r="C254" i="103"/>
  <c r="C255" i="103"/>
  <c r="C257" i="103"/>
  <c r="C258" i="103"/>
  <c r="C259" i="103"/>
  <c r="C260" i="103"/>
  <c r="C261" i="103"/>
  <c r="C262" i="103"/>
  <c r="C263" i="103"/>
  <c r="C265" i="103"/>
  <c r="C266" i="103"/>
  <c r="C269" i="103"/>
  <c r="C270" i="103"/>
  <c r="C271" i="103"/>
  <c r="C272" i="103"/>
  <c r="C273" i="103"/>
  <c r="C275" i="103"/>
  <c r="C276" i="103"/>
  <c r="C278" i="103"/>
  <c r="C279" i="103"/>
  <c r="C280" i="103"/>
  <c r="C281" i="103"/>
  <c r="C282" i="103"/>
  <c r="C283" i="103"/>
  <c r="C284" i="103"/>
  <c r="C285" i="103"/>
  <c r="C286" i="103"/>
  <c r="C287" i="103"/>
  <c r="C288" i="103"/>
  <c r="C289" i="103"/>
  <c r="C290" i="103"/>
  <c r="C291" i="103"/>
  <c r="C292" i="103"/>
  <c r="C293" i="103"/>
  <c r="C294" i="103"/>
  <c r="C295" i="103"/>
  <c r="C296" i="103"/>
  <c r="C297" i="103"/>
  <c r="C298" i="103"/>
  <c r="C299" i="103"/>
  <c r="C300" i="103"/>
  <c r="C301" i="103"/>
  <c r="C302" i="103"/>
  <c r="C303" i="103"/>
  <c r="C305" i="103"/>
  <c r="C306" i="103"/>
  <c r="C307" i="103"/>
  <c r="C308" i="103"/>
  <c r="C310" i="103"/>
  <c r="C311" i="103"/>
  <c r="C312" i="103"/>
  <c r="C314" i="103"/>
  <c r="C315" i="103"/>
  <c r="C316" i="103"/>
  <c r="C317" i="103"/>
  <c r="C318" i="103"/>
  <c r="C319" i="103"/>
  <c r="C320" i="103"/>
  <c r="C321" i="103"/>
  <c r="C322" i="103"/>
  <c r="C323" i="103"/>
  <c r="C324" i="103"/>
  <c r="C325" i="103"/>
  <c r="C326" i="103"/>
  <c r="C328" i="103"/>
  <c r="C329" i="103"/>
  <c r="C330" i="103"/>
  <c r="C331" i="103"/>
  <c r="C332" i="103"/>
  <c r="C333" i="103"/>
  <c r="C336" i="103"/>
  <c r="C337" i="103"/>
  <c r="C339" i="103"/>
  <c r="C340" i="103"/>
  <c r="C341" i="103"/>
  <c r="C342" i="103"/>
  <c r="C343" i="103"/>
  <c r="C364" i="103"/>
  <c r="C365" i="103"/>
  <c r="C366" i="103"/>
  <c r="S9" i="103"/>
  <c r="J10" i="103"/>
  <c r="S10" i="103" s="1"/>
  <c r="J11" i="103"/>
  <c r="S11" i="103" s="1"/>
  <c r="J12" i="103"/>
  <c r="S12" i="103" s="1"/>
  <c r="J13" i="103"/>
  <c r="S13" i="103" s="1"/>
  <c r="J14" i="103"/>
  <c r="S14" i="103" s="1"/>
  <c r="S15" i="103"/>
  <c r="J31" i="103"/>
  <c r="S31" i="103" s="1"/>
  <c r="J32" i="103"/>
  <c r="S32" i="103" s="1"/>
  <c r="J33" i="103"/>
  <c r="S33" i="103" s="1"/>
  <c r="J34" i="103"/>
  <c r="S34" i="103" s="1"/>
  <c r="J35" i="103"/>
  <c r="S35" i="103" s="1"/>
  <c r="J36" i="103"/>
  <c r="S36" i="103" s="1"/>
  <c r="J37" i="103"/>
  <c r="S37" i="103" s="1"/>
  <c r="J38" i="103"/>
  <c r="S38" i="103" s="1"/>
  <c r="J39" i="103"/>
  <c r="S39" i="103" s="1"/>
  <c r="J40" i="103"/>
  <c r="S40" i="103" s="1"/>
  <c r="J41" i="103"/>
  <c r="S41" i="103" s="1"/>
  <c r="J42" i="103"/>
  <c r="S42" i="103" s="1"/>
  <c r="J43" i="103"/>
  <c r="S43" i="103" s="1"/>
  <c r="J44" i="103"/>
  <c r="S44" i="103" s="1"/>
  <c r="J45" i="103"/>
  <c r="S45" i="103" s="1"/>
  <c r="J46" i="103"/>
  <c r="S46" i="103" s="1"/>
  <c r="J47" i="103"/>
  <c r="S47" i="103" s="1"/>
  <c r="J48" i="103"/>
  <c r="S48" i="103" s="1"/>
  <c r="S49" i="103"/>
  <c r="J50" i="103"/>
  <c r="S50" i="103" s="1"/>
  <c r="J51" i="103"/>
  <c r="S51" i="103" s="1"/>
  <c r="J52" i="103"/>
  <c r="S52" i="103" s="1"/>
  <c r="J53" i="103"/>
  <c r="S53" i="103" s="1"/>
  <c r="J54" i="103"/>
  <c r="S54" i="103" s="1"/>
  <c r="J55" i="103"/>
  <c r="S55" i="103" s="1"/>
  <c r="J56" i="103"/>
  <c r="S56" i="103" s="1"/>
  <c r="J57" i="103"/>
  <c r="S57" i="103" s="1"/>
  <c r="J58" i="103"/>
  <c r="S58" i="103" s="1"/>
  <c r="J59" i="103"/>
  <c r="S59" i="103" s="1"/>
  <c r="J60" i="103"/>
  <c r="S60" i="103" s="1"/>
  <c r="J61" i="103"/>
  <c r="S61" i="103" s="1"/>
  <c r="J62" i="103"/>
  <c r="S62" i="103" s="1"/>
  <c r="J63" i="103"/>
  <c r="S63" i="103" s="1"/>
  <c r="J64" i="103"/>
  <c r="S64" i="103" s="1"/>
  <c r="J65" i="103"/>
  <c r="S65" i="103" s="1"/>
  <c r="S66" i="103"/>
  <c r="J67" i="103"/>
  <c r="S67" i="103" s="1"/>
  <c r="J68" i="103"/>
  <c r="S68" i="103" s="1"/>
  <c r="J69" i="103"/>
  <c r="S69" i="103" s="1"/>
  <c r="J70" i="103"/>
  <c r="S70" i="103" s="1"/>
  <c r="J71" i="103"/>
  <c r="S71" i="103" s="1"/>
  <c r="J72" i="103"/>
  <c r="S72" i="103" s="1"/>
  <c r="J73" i="103"/>
  <c r="S73" i="103" s="1"/>
  <c r="J74" i="103"/>
  <c r="S74" i="103" s="1"/>
  <c r="J75" i="103"/>
  <c r="S75" i="103" s="1"/>
  <c r="J76" i="103"/>
  <c r="S76" i="103" s="1"/>
  <c r="J77" i="103"/>
  <c r="S77" i="103" s="1"/>
  <c r="S78" i="103"/>
  <c r="J79" i="103"/>
  <c r="S79" i="103" s="1"/>
  <c r="J80" i="103"/>
  <c r="S80" i="103" s="1"/>
  <c r="J81" i="103"/>
  <c r="S81" i="103" s="1"/>
  <c r="S82" i="103"/>
  <c r="J109" i="103"/>
  <c r="S109" i="103" s="1"/>
  <c r="J110" i="103"/>
  <c r="S110" i="103" s="1"/>
  <c r="J111" i="103"/>
  <c r="S111" i="103" s="1"/>
  <c r="J112" i="103"/>
  <c r="S112" i="103" s="1"/>
  <c r="J113" i="103"/>
  <c r="S113" i="103" s="1"/>
  <c r="J114" i="103"/>
  <c r="S114" i="103" s="1"/>
  <c r="S115" i="103"/>
  <c r="J116" i="103"/>
  <c r="S116" i="103" s="1"/>
  <c r="J117" i="103"/>
  <c r="S117" i="103" s="1"/>
  <c r="J118" i="103"/>
  <c r="S118" i="103" s="1"/>
  <c r="J119" i="103"/>
  <c r="S119" i="103" s="1"/>
  <c r="J120" i="103"/>
  <c r="S120" i="103" s="1"/>
  <c r="J121" i="103"/>
  <c r="S121" i="103" s="1"/>
  <c r="J122" i="103"/>
  <c r="S122" i="103" s="1"/>
  <c r="J123" i="103"/>
  <c r="S123" i="103" s="1"/>
  <c r="J124" i="103"/>
  <c r="S124" i="103" s="1"/>
  <c r="J125" i="103"/>
  <c r="S125" i="103" s="1"/>
  <c r="J126" i="103"/>
  <c r="S126" i="103" s="1"/>
  <c r="J127" i="103"/>
  <c r="S127" i="103" s="1"/>
  <c r="J128" i="103"/>
  <c r="S128" i="103" s="1"/>
  <c r="J129" i="103"/>
  <c r="S129" i="103" s="1"/>
  <c r="J130" i="103"/>
  <c r="S130" i="103" s="1"/>
  <c r="J131" i="103"/>
  <c r="S131" i="103" s="1"/>
  <c r="J132" i="103"/>
  <c r="S132" i="103" s="1"/>
  <c r="J133" i="103"/>
  <c r="S133" i="103" s="1"/>
  <c r="J134" i="103"/>
  <c r="S134" i="103" s="1"/>
  <c r="J135" i="103"/>
  <c r="S135" i="103" s="1"/>
  <c r="J136" i="103"/>
  <c r="S136" i="103" s="1"/>
  <c r="J137" i="103"/>
  <c r="S137" i="103" s="1"/>
  <c r="J138" i="103"/>
  <c r="S138" i="103" s="1"/>
  <c r="J139" i="103"/>
  <c r="S139" i="103" s="1"/>
  <c r="J140" i="103"/>
  <c r="S140" i="103" s="1"/>
  <c r="J141" i="103"/>
  <c r="S141" i="103" s="1"/>
  <c r="J142" i="103"/>
  <c r="S142" i="103" s="1"/>
  <c r="J143" i="103"/>
  <c r="S143" i="103" s="1"/>
  <c r="J144" i="103"/>
  <c r="S144" i="103" s="1"/>
  <c r="J145" i="103"/>
  <c r="S145" i="103" s="1"/>
  <c r="J146" i="103"/>
  <c r="S146" i="103" s="1"/>
  <c r="J147" i="103"/>
  <c r="S147" i="103" s="1"/>
  <c r="J148" i="103"/>
  <c r="S148" i="103" s="1"/>
  <c r="J149" i="103"/>
  <c r="S149" i="103" s="1"/>
  <c r="J150" i="103"/>
  <c r="S150" i="103" s="1"/>
  <c r="J151" i="103"/>
  <c r="S151" i="103" s="1"/>
  <c r="J152" i="103"/>
  <c r="S152" i="103" s="1"/>
  <c r="J153" i="103"/>
  <c r="S153" i="103" s="1"/>
  <c r="J154" i="103"/>
  <c r="S154" i="103" s="1"/>
  <c r="J155" i="103"/>
  <c r="S155" i="103" s="1"/>
  <c r="J156" i="103"/>
  <c r="S156" i="103" s="1"/>
  <c r="J157" i="103"/>
  <c r="S157" i="103" s="1"/>
  <c r="S158" i="103"/>
  <c r="J159" i="103"/>
  <c r="S159" i="103" s="1"/>
  <c r="J160" i="103"/>
  <c r="S160" i="103" s="1"/>
  <c r="J161" i="103"/>
  <c r="S161" i="103" s="1"/>
  <c r="J162" i="103"/>
  <c r="S162" i="103" s="1"/>
  <c r="J163" i="103"/>
  <c r="S163" i="103" s="1"/>
  <c r="J164" i="103"/>
  <c r="S164" i="103" s="1"/>
  <c r="J165" i="103"/>
  <c r="S165" i="103" s="1"/>
  <c r="J166" i="103"/>
  <c r="S166" i="103" s="1"/>
  <c r="J167" i="103"/>
  <c r="S167" i="103" s="1"/>
  <c r="J168" i="103"/>
  <c r="S168" i="103" s="1"/>
  <c r="J169" i="103"/>
  <c r="S169" i="103" s="1"/>
  <c r="S170" i="103"/>
  <c r="J171" i="103"/>
  <c r="S171" i="103" s="1"/>
  <c r="J172" i="103"/>
  <c r="S172" i="103" s="1"/>
  <c r="J173" i="103"/>
  <c r="S173" i="103" s="1"/>
  <c r="S174" i="103"/>
  <c r="J175" i="103"/>
  <c r="S175" i="103" s="1"/>
  <c r="J176" i="103"/>
  <c r="S176" i="103" s="1"/>
  <c r="J177" i="103"/>
  <c r="S177" i="103" s="1"/>
  <c r="J178" i="103"/>
  <c r="S178" i="103" s="1"/>
  <c r="S179" i="103"/>
  <c r="J180" i="103"/>
  <c r="S180" i="103" s="1"/>
  <c r="J181" i="103"/>
  <c r="S181" i="103" s="1"/>
  <c r="J182" i="103"/>
  <c r="S182" i="103" s="1"/>
  <c r="S183" i="103"/>
  <c r="J184" i="103"/>
  <c r="S184" i="103" s="1"/>
  <c r="J185" i="103"/>
  <c r="S185" i="103" s="1"/>
  <c r="J186" i="103"/>
  <c r="S186" i="103" s="1"/>
  <c r="J187" i="103"/>
  <c r="S187" i="103" s="1"/>
  <c r="S188" i="103"/>
  <c r="J189" i="103"/>
  <c r="S189" i="103" s="1"/>
  <c r="J190" i="103"/>
  <c r="S190" i="103" s="1"/>
  <c r="J191" i="103"/>
  <c r="S191" i="103" s="1"/>
  <c r="J192" i="103"/>
  <c r="S192" i="103" s="1"/>
  <c r="J193" i="103"/>
  <c r="S193" i="103" s="1"/>
  <c r="J194" i="103"/>
  <c r="S194" i="103" s="1"/>
  <c r="J195" i="103"/>
  <c r="S195" i="103" s="1"/>
  <c r="J196" i="103"/>
  <c r="S196" i="103" s="1"/>
  <c r="J197" i="103"/>
  <c r="S197" i="103" s="1"/>
  <c r="J198" i="103"/>
  <c r="S198" i="103" s="1"/>
  <c r="J199" i="103"/>
  <c r="S199" i="103" s="1"/>
  <c r="S200" i="103"/>
  <c r="J201" i="103"/>
  <c r="S201" i="103" s="1"/>
  <c r="J202" i="103"/>
  <c r="S202" i="103" s="1"/>
  <c r="J203" i="103"/>
  <c r="S203" i="103" s="1"/>
  <c r="S204" i="103"/>
  <c r="J205" i="103"/>
  <c r="S205" i="103" s="1"/>
  <c r="J206" i="103"/>
  <c r="S206" i="103" s="1"/>
  <c r="J207" i="103"/>
  <c r="S207" i="103" s="1"/>
  <c r="J208" i="103"/>
  <c r="S208" i="103" s="1"/>
  <c r="J209" i="103"/>
  <c r="S209" i="103" s="1"/>
  <c r="J210" i="103"/>
  <c r="S210" i="103" s="1"/>
  <c r="J211" i="103"/>
  <c r="S211" i="103" s="1"/>
  <c r="J212" i="103"/>
  <c r="S212" i="103" s="1"/>
  <c r="J213" i="103"/>
  <c r="S213" i="103" s="1"/>
  <c r="J214" i="103"/>
  <c r="S214" i="103" s="1"/>
  <c r="J215" i="103"/>
  <c r="S215" i="103" s="1"/>
  <c r="J216" i="103"/>
  <c r="S216" i="103" s="1"/>
  <c r="J217" i="103"/>
  <c r="S217" i="103" s="1"/>
  <c r="J218" i="103"/>
  <c r="S218" i="103" s="1"/>
  <c r="J219" i="103"/>
  <c r="S219" i="103" s="1"/>
  <c r="J220" i="103"/>
  <c r="S220" i="103" s="1"/>
  <c r="S221" i="103"/>
  <c r="J222" i="103"/>
  <c r="S222" i="103" s="1"/>
  <c r="J223" i="103"/>
  <c r="S223" i="103" s="1"/>
  <c r="J224" i="103"/>
  <c r="S224" i="103" s="1"/>
  <c r="J225" i="103"/>
  <c r="S225" i="103" s="1"/>
  <c r="J226" i="103"/>
  <c r="S226" i="103" s="1"/>
  <c r="J227" i="103"/>
  <c r="S227" i="103" s="1"/>
  <c r="J228" i="103"/>
  <c r="S228" i="103" s="1"/>
  <c r="J229" i="103"/>
  <c r="S229" i="103" s="1"/>
  <c r="J230" i="103"/>
  <c r="S230" i="103" s="1"/>
  <c r="J231" i="103"/>
  <c r="S231" i="103" s="1"/>
  <c r="J232" i="103"/>
  <c r="S232" i="103" s="1"/>
  <c r="S233" i="103"/>
  <c r="J247" i="103"/>
  <c r="S247" i="103" s="1"/>
  <c r="J248" i="103"/>
  <c r="S248" i="103" s="1"/>
  <c r="J249" i="103"/>
  <c r="S249" i="103" s="1"/>
  <c r="J250" i="103"/>
  <c r="S250" i="103" s="1"/>
  <c r="J251" i="103"/>
  <c r="S251" i="103" s="1"/>
  <c r="J252" i="103"/>
  <c r="S252" i="103" s="1"/>
  <c r="J253" i="103"/>
  <c r="S253" i="103" s="1"/>
  <c r="J254" i="103"/>
  <c r="S254" i="103" s="1"/>
  <c r="J255" i="103"/>
  <c r="S255" i="103" s="1"/>
  <c r="S256" i="103"/>
  <c r="J257" i="103"/>
  <c r="S257" i="103" s="1"/>
  <c r="J258" i="103"/>
  <c r="S258" i="103" s="1"/>
  <c r="J259" i="103"/>
  <c r="S259" i="103" s="1"/>
  <c r="J260" i="103"/>
  <c r="S260" i="103" s="1"/>
  <c r="J261" i="103"/>
  <c r="S261" i="103" s="1"/>
  <c r="J262" i="103"/>
  <c r="S262" i="103" s="1"/>
  <c r="J263" i="103"/>
  <c r="S263" i="103" s="1"/>
  <c r="S264" i="103"/>
  <c r="J265" i="103"/>
  <c r="S265" i="103" s="1"/>
  <c r="J266" i="103"/>
  <c r="S266" i="103" s="1"/>
  <c r="S267" i="103"/>
  <c r="S268" i="103"/>
  <c r="J269" i="103"/>
  <c r="S269" i="103" s="1"/>
  <c r="J270" i="103"/>
  <c r="S270" i="103" s="1"/>
  <c r="J271" i="103"/>
  <c r="S271" i="103" s="1"/>
  <c r="J272" i="103"/>
  <c r="S272" i="103" s="1"/>
  <c r="J273" i="103"/>
  <c r="S273" i="103" s="1"/>
  <c r="S274" i="103"/>
  <c r="J275" i="103"/>
  <c r="S275" i="103" s="1"/>
  <c r="J276" i="103"/>
  <c r="S276" i="103" s="1"/>
  <c r="S277" i="103"/>
  <c r="J278" i="103"/>
  <c r="S278" i="103" s="1"/>
  <c r="J279" i="103"/>
  <c r="S279" i="103" s="1"/>
  <c r="J280" i="103"/>
  <c r="S280" i="103" s="1"/>
  <c r="J281" i="103"/>
  <c r="S281" i="103" s="1"/>
  <c r="J282" i="103"/>
  <c r="S282" i="103" s="1"/>
  <c r="J283" i="103"/>
  <c r="S283" i="103" s="1"/>
  <c r="J284" i="103"/>
  <c r="S284" i="103" s="1"/>
  <c r="J285" i="103"/>
  <c r="S285" i="103" s="1"/>
  <c r="J286" i="103"/>
  <c r="S286" i="103" s="1"/>
  <c r="J287" i="103"/>
  <c r="S287" i="103" s="1"/>
  <c r="J288" i="103"/>
  <c r="S288" i="103" s="1"/>
  <c r="J289" i="103"/>
  <c r="S289" i="103" s="1"/>
  <c r="J290" i="103"/>
  <c r="S290" i="103" s="1"/>
  <c r="J291" i="103"/>
  <c r="S291" i="103" s="1"/>
  <c r="J292" i="103"/>
  <c r="S292" i="103" s="1"/>
  <c r="J293" i="103"/>
  <c r="S293" i="103" s="1"/>
  <c r="J294" i="103"/>
  <c r="S294" i="103" s="1"/>
  <c r="J295" i="103"/>
  <c r="S295" i="103" s="1"/>
  <c r="J296" i="103"/>
  <c r="S296" i="103" s="1"/>
  <c r="J297" i="103"/>
  <c r="S297" i="103" s="1"/>
  <c r="J298" i="103"/>
  <c r="S298" i="103" s="1"/>
  <c r="J299" i="103"/>
  <c r="S299" i="103" s="1"/>
  <c r="J300" i="103"/>
  <c r="S300" i="103" s="1"/>
  <c r="J301" i="103"/>
  <c r="S301" i="103" s="1"/>
  <c r="J302" i="103"/>
  <c r="S302" i="103" s="1"/>
  <c r="J303" i="103"/>
  <c r="S303" i="103" s="1"/>
  <c r="S304" i="103"/>
  <c r="J305" i="103"/>
  <c r="S305" i="103" s="1"/>
  <c r="J306" i="103"/>
  <c r="S306" i="103" s="1"/>
  <c r="J307" i="103"/>
  <c r="S307" i="103" s="1"/>
  <c r="J308" i="103"/>
  <c r="S308" i="103" s="1"/>
  <c r="S309" i="103"/>
  <c r="J310" i="103"/>
  <c r="S310" i="103" s="1"/>
  <c r="J311" i="103"/>
  <c r="S311" i="103" s="1"/>
  <c r="J312" i="103"/>
  <c r="S312" i="103" s="1"/>
  <c r="S313" i="103"/>
  <c r="J314" i="103"/>
  <c r="S314" i="103" s="1"/>
  <c r="J315" i="103"/>
  <c r="S315" i="103" s="1"/>
  <c r="J316" i="103"/>
  <c r="S316" i="103" s="1"/>
  <c r="J317" i="103"/>
  <c r="S317" i="103" s="1"/>
  <c r="J318" i="103"/>
  <c r="S318" i="103" s="1"/>
  <c r="J319" i="103"/>
  <c r="S319" i="103" s="1"/>
  <c r="J320" i="103"/>
  <c r="S320" i="103" s="1"/>
  <c r="J321" i="103"/>
  <c r="S321" i="103" s="1"/>
  <c r="J322" i="103"/>
  <c r="S322" i="103" s="1"/>
  <c r="J323" i="103"/>
  <c r="S323" i="103" s="1"/>
  <c r="J324" i="103"/>
  <c r="S324" i="103" s="1"/>
  <c r="J325" i="103"/>
  <c r="S325" i="103" s="1"/>
  <c r="J326" i="103"/>
  <c r="S326" i="103" s="1"/>
  <c r="S327" i="103"/>
  <c r="J328" i="103"/>
  <c r="S328" i="103" s="1"/>
  <c r="J329" i="103"/>
  <c r="S329" i="103" s="1"/>
  <c r="J330" i="103"/>
  <c r="S330" i="103" s="1"/>
  <c r="J331" i="103"/>
  <c r="S331" i="103" s="1"/>
  <c r="J332" i="103"/>
  <c r="S332" i="103" s="1"/>
  <c r="J333" i="103"/>
  <c r="S333" i="103" s="1"/>
  <c r="S334" i="103"/>
  <c r="S335" i="103"/>
  <c r="J336" i="103"/>
  <c r="S336" i="103" s="1"/>
  <c r="J337" i="103"/>
  <c r="S337" i="103" s="1"/>
  <c r="S338" i="103"/>
  <c r="J339" i="103"/>
  <c r="S339" i="103" s="1"/>
  <c r="J340" i="103"/>
  <c r="S340" i="103" s="1"/>
  <c r="J341" i="103"/>
  <c r="S341" i="103" s="1"/>
  <c r="J342" i="103"/>
  <c r="S342" i="103" s="1"/>
  <c r="J343" i="103"/>
  <c r="S343" i="103" s="1"/>
  <c r="S344" i="103"/>
  <c r="J345" i="103"/>
  <c r="S345" i="103" s="1"/>
  <c r="J346" i="103"/>
  <c r="S346" i="103" s="1"/>
  <c r="J347" i="103"/>
  <c r="S347" i="103" s="1"/>
  <c r="J348" i="103"/>
  <c r="S348" i="103" s="1"/>
  <c r="J349" i="103"/>
  <c r="S349" i="103" s="1"/>
  <c r="J350" i="103"/>
  <c r="S350" i="103" s="1"/>
  <c r="J351" i="103"/>
  <c r="S351" i="103" s="1"/>
  <c r="J352" i="103"/>
  <c r="S352" i="103" s="1"/>
  <c r="J353" i="103"/>
  <c r="S353" i="103" s="1"/>
  <c r="J354" i="103"/>
  <c r="S354" i="103" s="1"/>
  <c r="J355" i="103"/>
  <c r="S355" i="103" s="1"/>
  <c r="J356" i="103"/>
  <c r="S356" i="103" s="1"/>
  <c r="J357" i="103"/>
  <c r="S357" i="103" s="1"/>
  <c r="J358" i="103"/>
  <c r="S358" i="103" s="1"/>
  <c r="J359" i="103"/>
  <c r="S359" i="103" s="1"/>
  <c r="J360" i="103"/>
  <c r="S360" i="103" s="1"/>
  <c r="S363" i="103"/>
  <c r="J364" i="103"/>
  <c r="S364" i="103" s="1"/>
  <c r="J365" i="103"/>
  <c r="S365" i="103" s="1"/>
  <c r="J366" i="103"/>
  <c r="S366" i="103" s="1"/>
  <c r="S367" i="103"/>
  <c r="S362" i="103"/>
  <c r="S246" i="103"/>
  <c r="S108" i="103"/>
  <c r="S30" i="103"/>
  <c r="S8" i="103"/>
  <c r="S6" i="103"/>
  <c r="S7" i="103"/>
  <c r="S20" i="103"/>
  <c r="S107" i="103"/>
  <c r="S240" i="103"/>
  <c r="S361" i="103"/>
  <c r="S374" i="103"/>
  <c r="B31" i="103"/>
  <c r="B32" i="103"/>
  <c r="B33" i="103"/>
  <c r="B34" i="103"/>
  <c r="B35" i="103"/>
  <c r="B36" i="103"/>
  <c r="B37" i="103"/>
  <c r="B38" i="103"/>
  <c r="B39" i="103"/>
  <c r="B40" i="103"/>
  <c r="B41" i="103"/>
  <c r="B42" i="103"/>
  <c r="B43" i="103"/>
  <c r="B44" i="103"/>
  <c r="B45" i="103"/>
  <c r="B46" i="103"/>
  <c r="B47" i="103"/>
  <c r="B48" i="103"/>
  <c r="B49" i="103"/>
  <c r="B50" i="103"/>
  <c r="B51" i="103"/>
  <c r="B52" i="103"/>
  <c r="B53" i="103"/>
  <c r="B54" i="103"/>
  <c r="B55" i="103"/>
  <c r="B56" i="103"/>
  <c r="B57" i="103"/>
  <c r="B58" i="103"/>
  <c r="B59" i="103"/>
  <c r="B60" i="103"/>
  <c r="B61" i="103"/>
  <c r="B62" i="103"/>
  <c r="B63" i="103"/>
  <c r="B64" i="103"/>
  <c r="B65" i="103"/>
  <c r="B66" i="103"/>
  <c r="B67" i="103"/>
  <c r="B68" i="103"/>
  <c r="B69" i="103"/>
  <c r="B70" i="103"/>
  <c r="B71" i="103"/>
  <c r="B72" i="103"/>
  <c r="B73" i="103"/>
  <c r="B74" i="103"/>
  <c r="B75" i="103"/>
  <c r="B76" i="103"/>
  <c r="B77" i="103"/>
  <c r="B78" i="103"/>
  <c r="B79" i="103"/>
  <c r="B80" i="103"/>
  <c r="B81" i="103"/>
  <c r="B82" i="103"/>
  <c r="B109" i="103"/>
  <c r="B110" i="103"/>
  <c r="B111" i="103"/>
  <c r="B112" i="103"/>
  <c r="B113" i="103"/>
  <c r="B114" i="103"/>
  <c r="B115" i="103"/>
  <c r="B116" i="103"/>
  <c r="B117" i="103"/>
  <c r="B118" i="103"/>
  <c r="B119" i="103"/>
  <c r="B120" i="103"/>
  <c r="B121" i="103"/>
  <c r="B122" i="103"/>
  <c r="B123" i="103"/>
  <c r="B124" i="103"/>
  <c r="B125" i="103"/>
  <c r="B126" i="103"/>
  <c r="B127" i="103"/>
  <c r="B128" i="103"/>
  <c r="B129" i="103"/>
  <c r="B130" i="103"/>
  <c r="B131" i="103"/>
  <c r="B132" i="103"/>
  <c r="B133" i="103"/>
  <c r="B134" i="103"/>
  <c r="B135" i="103"/>
  <c r="B136" i="103"/>
  <c r="B137" i="103"/>
  <c r="B138" i="103"/>
  <c r="B139" i="103"/>
  <c r="B140" i="103"/>
  <c r="B141" i="103"/>
  <c r="B142" i="103"/>
  <c r="B143" i="103"/>
  <c r="B144" i="103"/>
  <c r="B145" i="103"/>
  <c r="B146" i="103"/>
  <c r="B147" i="103"/>
  <c r="B148" i="103"/>
  <c r="B149" i="103"/>
  <c r="B150" i="103"/>
  <c r="B151" i="103"/>
  <c r="B152" i="103"/>
  <c r="B153" i="103"/>
  <c r="B154" i="103"/>
  <c r="B155" i="103"/>
  <c r="B156" i="103"/>
  <c r="B157" i="103"/>
  <c r="B158" i="103"/>
  <c r="B159" i="103"/>
  <c r="B160" i="103"/>
  <c r="B161" i="103"/>
  <c r="B162" i="103"/>
  <c r="B163" i="103"/>
  <c r="B164" i="103"/>
  <c r="B165" i="103"/>
  <c r="B166" i="103"/>
  <c r="B167" i="103"/>
  <c r="B168" i="103"/>
  <c r="B169" i="103"/>
  <c r="B170" i="103"/>
  <c r="B171" i="103"/>
  <c r="B172" i="103"/>
  <c r="B173" i="103"/>
  <c r="B174" i="103"/>
  <c r="B175" i="103"/>
  <c r="B176" i="103"/>
  <c r="B177" i="103"/>
  <c r="B178" i="103"/>
  <c r="B179" i="103"/>
  <c r="B180" i="103"/>
  <c r="B181" i="103"/>
  <c r="B182" i="103"/>
  <c r="B183" i="103"/>
  <c r="B184" i="103"/>
  <c r="B185" i="103"/>
  <c r="B186" i="103"/>
  <c r="B187" i="103"/>
  <c r="B188" i="103"/>
  <c r="B189" i="103"/>
  <c r="B190" i="103"/>
  <c r="B191" i="103"/>
  <c r="B192" i="103"/>
  <c r="B193" i="103"/>
  <c r="B194" i="103"/>
  <c r="B195" i="103"/>
  <c r="B196" i="103"/>
  <c r="B197" i="103"/>
  <c r="B198" i="103"/>
  <c r="B199" i="103"/>
  <c r="B200" i="103"/>
  <c r="B201" i="103"/>
  <c r="B202" i="103"/>
  <c r="B203" i="103"/>
  <c r="B204" i="103"/>
  <c r="B205" i="103"/>
  <c r="B206" i="103"/>
  <c r="B207" i="103"/>
  <c r="B208" i="103"/>
  <c r="B209" i="103"/>
  <c r="B210" i="103"/>
  <c r="B211" i="103"/>
  <c r="B212" i="103"/>
  <c r="B213" i="103"/>
  <c r="B214" i="103"/>
  <c r="B215" i="103"/>
  <c r="B216" i="103"/>
  <c r="B217" i="103"/>
  <c r="B218" i="103"/>
  <c r="B219" i="103"/>
  <c r="B220" i="103"/>
  <c r="B221" i="103"/>
  <c r="B222" i="103"/>
  <c r="B223" i="103"/>
  <c r="B224" i="103"/>
  <c r="B225" i="103"/>
  <c r="B226" i="103"/>
  <c r="B227" i="103"/>
  <c r="B228" i="103"/>
  <c r="B229" i="103"/>
  <c r="B230" i="103"/>
  <c r="B231" i="103"/>
  <c r="B232" i="103"/>
  <c r="B233" i="103"/>
  <c r="B339" i="103"/>
  <c r="B340" i="103"/>
  <c r="B341" i="103"/>
  <c r="B342" i="103"/>
  <c r="B343" i="103"/>
  <c r="B344" i="103"/>
  <c r="B247" i="103"/>
  <c r="B248" i="103"/>
  <c r="B249" i="103"/>
  <c r="B250" i="103"/>
  <c r="B251" i="103"/>
  <c r="B252" i="103"/>
  <c r="B253" i="103"/>
  <c r="B254" i="103"/>
  <c r="B255" i="103"/>
  <c r="B256" i="103"/>
  <c r="B257" i="103"/>
  <c r="B258" i="103"/>
  <c r="B259" i="103"/>
  <c r="B260" i="103"/>
  <c r="B261" i="103"/>
  <c r="B262" i="103"/>
  <c r="B263" i="103"/>
  <c r="B264" i="103"/>
  <c r="B265" i="103"/>
  <c r="B266" i="103"/>
  <c r="B267" i="103"/>
  <c r="B268" i="103"/>
  <c r="B269" i="103"/>
  <c r="B270" i="103"/>
  <c r="B271" i="103"/>
  <c r="B272" i="103"/>
  <c r="B273" i="103"/>
  <c r="B274" i="103"/>
  <c r="B275" i="103"/>
  <c r="B276" i="103"/>
  <c r="B277" i="103"/>
  <c r="B278" i="103"/>
  <c r="B279" i="103"/>
  <c r="B280" i="103"/>
  <c r="B281" i="103"/>
  <c r="B282" i="103"/>
  <c r="B283" i="103"/>
  <c r="B284" i="103"/>
  <c r="B285" i="103"/>
  <c r="B286" i="103"/>
  <c r="B287" i="103"/>
  <c r="B288" i="103"/>
  <c r="B289" i="103"/>
  <c r="B290" i="103"/>
  <c r="B291" i="103"/>
  <c r="B292" i="103"/>
  <c r="B293" i="103"/>
  <c r="B294" i="103"/>
  <c r="B295" i="103"/>
  <c r="B296" i="103"/>
  <c r="B297" i="103"/>
  <c r="B298" i="103"/>
  <c r="B299" i="103"/>
  <c r="B300" i="103"/>
  <c r="B301" i="103"/>
  <c r="B302" i="103"/>
  <c r="B303" i="103"/>
  <c r="B304" i="103"/>
  <c r="B305" i="103"/>
  <c r="B306" i="103"/>
  <c r="B307" i="103"/>
  <c r="B308" i="103"/>
  <c r="B309" i="103"/>
  <c r="B310" i="103"/>
  <c r="B311" i="103"/>
  <c r="B312" i="103"/>
  <c r="B313" i="103"/>
  <c r="B314" i="103"/>
  <c r="B315" i="103"/>
  <c r="B316" i="103"/>
  <c r="B317" i="103"/>
  <c r="B318" i="103"/>
  <c r="B319" i="103"/>
  <c r="B320" i="103"/>
  <c r="B321" i="103"/>
  <c r="B322" i="103"/>
  <c r="B323" i="103"/>
  <c r="B324" i="103"/>
  <c r="B325" i="103"/>
  <c r="B326" i="103"/>
  <c r="B327" i="103"/>
  <c r="B328" i="103"/>
  <c r="B329" i="103"/>
  <c r="B330" i="103"/>
  <c r="B331" i="103"/>
  <c r="B332" i="103"/>
  <c r="B333" i="103"/>
  <c r="B334" i="103"/>
  <c r="B335" i="103"/>
  <c r="B336" i="103"/>
  <c r="B337" i="103"/>
  <c r="B338" i="103"/>
  <c r="B363" i="103"/>
  <c r="B364" i="103"/>
  <c r="B365" i="103"/>
  <c r="B366" i="103"/>
  <c r="B367" i="103"/>
  <c r="B362" i="103"/>
  <c r="B246" i="103"/>
  <c r="B108" i="103"/>
  <c r="B30" i="103"/>
  <c r="B9" i="103"/>
  <c r="B10" i="103"/>
  <c r="B11" i="103"/>
  <c r="B12" i="103"/>
  <c r="B13" i="103"/>
  <c r="B14" i="103"/>
  <c r="B15" i="103"/>
  <c r="B8" i="103"/>
  <c r="B374" i="103"/>
  <c r="B361" i="103"/>
  <c r="B240" i="103"/>
  <c r="B107" i="103"/>
  <c r="B20" i="103"/>
  <c r="P20" i="103"/>
  <c r="P7" i="103"/>
  <c r="P6" i="103"/>
  <c r="O9" i="103"/>
  <c r="F10" i="103"/>
  <c r="O10" i="103" s="1"/>
  <c r="F11" i="103"/>
  <c r="O11" i="103" s="1"/>
  <c r="F12" i="103"/>
  <c r="O12" i="103" s="1"/>
  <c r="F13" i="103"/>
  <c r="O13" i="103" s="1"/>
  <c r="F14" i="103"/>
  <c r="O14" i="103" s="1"/>
  <c r="O15" i="103"/>
  <c r="F31" i="103"/>
  <c r="O31" i="103" s="1"/>
  <c r="F32" i="103"/>
  <c r="O32" i="103" s="1"/>
  <c r="F33" i="103"/>
  <c r="O33" i="103" s="1"/>
  <c r="F34" i="103"/>
  <c r="O34" i="103" s="1"/>
  <c r="F35" i="103"/>
  <c r="O35" i="103" s="1"/>
  <c r="F36" i="103"/>
  <c r="O36" i="103" s="1"/>
  <c r="F37" i="103"/>
  <c r="O37" i="103" s="1"/>
  <c r="F38" i="103"/>
  <c r="O38" i="103" s="1"/>
  <c r="F39" i="103"/>
  <c r="O39" i="103" s="1"/>
  <c r="F40" i="103"/>
  <c r="O40" i="103" s="1"/>
  <c r="F41" i="103"/>
  <c r="O41" i="103" s="1"/>
  <c r="F42" i="103"/>
  <c r="O42" i="103" s="1"/>
  <c r="F43" i="103"/>
  <c r="O43" i="103" s="1"/>
  <c r="F44" i="103"/>
  <c r="O44" i="103" s="1"/>
  <c r="F45" i="103"/>
  <c r="O45" i="103" s="1"/>
  <c r="F46" i="103"/>
  <c r="O46" i="103" s="1"/>
  <c r="F47" i="103"/>
  <c r="O47" i="103" s="1"/>
  <c r="F48" i="103"/>
  <c r="O48" i="103" s="1"/>
  <c r="O49" i="103"/>
  <c r="F50" i="103"/>
  <c r="O50" i="103" s="1"/>
  <c r="F51" i="103"/>
  <c r="O51" i="103" s="1"/>
  <c r="F52" i="103"/>
  <c r="O52" i="103" s="1"/>
  <c r="F53" i="103"/>
  <c r="O53" i="103" s="1"/>
  <c r="F54" i="103"/>
  <c r="O54" i="103" s="1"/>
  <c r="F55" i="103"/>
  <c r="O55" i="103" s="1"/>
  <c r="F56" i="103"/>
  <c r="O56" i="103" s="1"/>
  <c r="F57" i="103"/>
  <c r="O57" i="103" s="1"/>
  <c r="F58" i="103"/>
  <c r="O58" i="103" s="1"/>
  <c r="F59" i="103"/>
  <c r="O59" i="103" s="1"/>
  <c r="F60" i="103"/>
  <c r="O60" i="103" s="1"/>
  <c r="F61" i="103"/>
  <c r="O61" i="103" s="1"/>
  <c r="F62" i="103"/>
  <c r="O62" i="103" s="1"/>
  <c r="F63" i="103"/>
  <c r="O63" i="103" s="1"/>
  <c r="F64" i="103"/>
  <c r="O64" i="103" s="1"/>
  <c r="F65" i="103"/>
  <c r="O65" i="103" s="1"/>
  <c r="O66" i="103"/>
  <c r="F67" i="103"/>
  <c r="O67" i="103" s="1"/>
  <c r="F68" i="103"/>
  <c r="O68" i="103" s="1"/>
  <c r="F69" i="103"/>
  <c r="O69" i="103" s="1"/>
  <c r="F70" i="103"/>
  <c r="O70" i="103" s="1"/>
  <c r="F71" i="103"/>
  <c r="O71" i="103" s="1"/>
  <c r="F72" i="103"/>
  <c r="O72" i="103" s="1"/>
  <c r="F73" i="103"/>
  <c r="O73" i="103" s="1"/>
  <c r="F74" i="103"/>
  <c r="O74" i="103" s="1"/>
  <c r="F75" i="103"/>
  <c r="O75" i="103" s="1"/>
  <c r="F76" i="103"/>
  <c r="O76" i="103" s="1"/>
  <c r="F77" i="103"/>
  <c r="O77" i="103" s="1"/>
  <c r="O78" i="103"/>
  <c r="F79" i="103"/>
  <c r="O79" i="103" s="1"/>
  <c r="F80" i="103"/>
  <c r="O80" i="103" s="1"/>
  <c r="F81" i="103"/>
  <c r="O81" i="103" s="1"/>
  <c r="O82" i="103"/>
  <c r="F83" i="103"/>
  <c r="O83" i="103" s="1"/>
  <c r="F84" i="103"/>
  <c r="O84" i="103" s="1"/>
  <c r="F85" i="103"/>
  <c r="O85" i="103" s="1"/>
  <c r="F86" i="103"/>
  <c r="O86" i="103" s="1"/>
  <c r="F87" i="103"/>
  <c r="O87" i="103" s="1"/>
  <c r="F88" i="103"/>
  <c r="O88" i="103" s="1"/>
  <c r="F89" i="103"/>
  <c r="O89" i="103" s="1"/>
  <c r="F90" i="103"/>
  <c r="O90" i="103" s="1"/>
  <c r="F91" i="103"/>
  <c r="O91" i="103" s="1"/>
  <c r="F92" i="103"/>
  <c r="O92" i="103" s="1"/>
  <c r="F93" i="103"/>
  <c r="O93" i="103" s="1"/>
  <c r="F94" i="103"/>
  <c r="O94" i="103" s="1"/>
  <c r="F95" i="103"/>
  <c r="O95" i="103" s="1"/>
  <c r="F96" i="103"/>
  <c r="O96" i="103" s="1"/>
  <c r="F97" i="103"/>
  <c r="O97" i="103" s="1"/>
  <c r="F98" i="103"/>
  <c r="O98" i="103" s="1"/>
  <c r="F99" i="103"/>
  <c r="O99" i="103" s="1"/>
  <c r="F100" i="103"/>
  <c r="O100" i="103" s="1"/>
  <c r="F101" i="103"/>
  <c r="O101" i="103" s="1"/>
  <c r="F102" i="103"/>
  <c r="O102" i="103" s="1"/>
  <c r="F103" i="103"/>
  <c r="O103" i="103" s="1"/>
  <c r="F104" i="103"/>
  <c r="O104" i="103" s="1"/>
  <c r="F105" i="103"/>
  <c r="O105" i="103" s="1"/>
  <c r="F106" i="103"/>
  <c r="O106" i="103" s="1"/>
  <c r="F109" i="103"/>
  <c r="O109" i="103" s="1"/>
  <c r="F110" i="103"/>
  <c r="O110" i="103" s="1"/>
  <c r="F111" i="103"/>
  <c r="O111" i="103" s="1"/>
  <c r="F112" i="103"/>
  <c r="O112" i="103" s="1"/>
  <c r="F113" i="103"/>
  <c r="O113" i="103" s="1"/>
  <c r="F114" i="103"/>
  <c r="O114" i="103" s="1"/>
  <c r="O115" i="103"/>
  <c r="F116" i="103"/>
  <c r="O116" i="103" s="1"/>
  <c r="F117" i="103"/>
  <c r="O117" i="103" s="1"/>
  <c r="F118" i="103"/>
  <c r="O118" i="103" s="1"/>
  <c r="F119" i="103"/>
  <c r="O119" i="103" s="1"/>
  <c r="F120" i="103"/>
  <c r="O120" i="103" s="1"/>
  <c r="F121" i="103"/>
  <c r="O121" i="103" s="1"/>
  <c r="F122" i="103"/>
  <c r="O122" i="103" s="1"/>
  <c r="F123" i="103"/>
  <c r="O123" i="103" s="1"/>
  <c r="F124" i="103"/>
  <c r="O124" i="103" s="1"/>
  <c r="F125" i="103"/>
  <c r="O125" i="103" s="1"/>
  <c r="F126" i="103"/>
  <c r="O126" i="103" s="1"/>
  <c r="F127" i="103"/>
  <c r="O127" i="103" s="1"/>
  <c r="F128" i="103"/>
  <c r="O128" i="103" s="1"/>
  <c r="F129" i="103"/>
  <c r="O129" i="103" s="1"/>
  <c r="F130" i="103"/>
  <c r="O130" i="103" s="1"/>
  <c r="F131" i="103"/>
  <c r="O131" i="103" s="1"/>
  <c r="F132" i="103"/>
  <c r="O132" i="103" s="1"/>
  <c r="F133" i="103"/>
  <c r="O133" i="103" s="1"/>
  <c r="F134" i="103"/>
  <c r="O134" i="103" s="1"/>
  <c r="F135" i="103"/>
  <c r="O135" i="103" s="1"/>
  <c r="F136" i="103"/>
  <c r="O136" i="103" s="1"/>
  <c r="F137" i="103"/>
  <c r="O137" i="103" s="1"/>
  <c r="F138" i="103"/>
  <c r="O138" i="103" s="1"/>
  <c r="F139" i="103"/>
  <c r="O139" i="103" s="1"/>
  <c r="F140" i="103"/>
  <c r="O140" i="103" s="1"/>
  <c r="F141" i="103"/>
  <c r="O141" i="103" s="1"/>
  <c r="F142" i="103"/>
  <c r="O142" i="103" s="1"/>
  <c r="F143" i="103"/>
  <c r="O143" i="103" s="1"/>
  <c r="F144" i="103"/>
  <c r="O144" i="103" s="1"/>
  <c r="F145" i="103"/>
  <c r="O145" i="103" s="1"/>
  <c r="F146" i="103"/>
  <c r="O146" i="103" s="1"/>
  <c r="F147" i="103"/>
  <c r="O147" i="103" s="1"/>
  <c r="F148" i="103"/>
  <c r="O148" i="103" s="1"/>
  <c r="F149" i="103"/>
  <c r="O149" i="103" s="1"/>
  <c r="F150" i="103"/>
  <c r="O150" i="103" s="1"/>
  <c r="F151" i="103"/>
  <c r="O151" i="103" s="1"/>
  <c r="F152" i="103"/>
  <c r="O152" i="103" s="1"/>
  <c r="F153" i="103"/>
  <c r="O153" i="103" s="1"/>
  <c r="F154" i="103"/>
  <c r="O154" i="103" s="1"/>
  <c r="F155" i="103"/>
  <c r="O155" i="103" s="1"/>
  <c r="F156" i="103"/>
  <c r="O156" i="103" s="1"/>
  <c r="F157" i="103"/>
  <c r="O157" i="103" s="1"/>
  <c r="O158" i="103"/>
  <c r="F159" i="103"/>
  <c r="O159" i="103" s="1"/>
  <c r="F160" i="103"/>
  <c r="O160" i="103" s="1"/>
  <c r="F161" i="103"/>
  <c r="O161" i="103" s="1"/>
  <c r="F162" i="103"/>
  <c r="O162" i="103" s="1"/>
  <c r="F163" i="103"/>
  <c r="O163" i="103" s="1"/>
  <c r="F164" i="103"/>
  <c r="O164" i="103" s="1"/>
  <c r="F165" i="103"/>
  <c r="O165" i="103" s="1"/>
  <c r="F166" i="103"/>
  <c r="O166" i="103" s="1"/>
  <c r="F167" i="103"/>
  <c r="O167" i="103" s="1"/>
  <c r="F168" i="103"/>
  <c r="O168" i="103" s="1"/>
  <c r="F169" i="103"/>
  <c r="O169" i="103" s="1"/>
  <c r="O170" i="103"/>
  <c r="F171" i="103"/>
  <c r="O171" i="103" s="1"/>
  <c r="F172" i="103"/>
  <c r="O172" i="103" s="1"/>
  <c r="F173" i="103"/>
  <c r="O173" i="103" s="1"/>
  <c r="O174" i="103"/>
  <c r="F175" i="103"/>
  <c r="O175" i="103" s="1"/>
  <c r="F176" i="103"/>
  <c r="O176" i="103" s="1"/>
  <c r="F177" i="103"/>
  <c r="O177" i="103" s="1"/>
  <c r="F178" i="103"/>
  <c r="O178" i="103" s="1"/>
  <c r="O179" i="103"/>
  <c r="F180" i="103"/>
  <c r="O180" i="103" s="1"/>
  <c r="F181" i="103"/>
  <c r="O181" i="103" s="1"/>
  <c r="F182" i="103"/>
  <c r="O182" i="103" s="1"/>
  <c r="O183" i="103"/>
  <c r="F184" i="103"/>
  <c r="O184" i="103" s="1"/>
  <c r="F185" i="103"/>
  <c r="O185" i="103" s="1"/>
  <c r="F186" i="103"/>
  <c r="O186" i="103" s="1"/>
  <c r="F187" i="103"/>
  <c r="O187" i="103" s="1"/>
  <c r="O188" i="103"/>
  <c r="F189" i="103"/>
  <c r="O189" i="103" s="1"/>
  <c r="F190" i="103"/>
  <c r="O190" i="103" s="1"/>
  <c r="F191" i="103"/>
  <c r="O191" i="103" s="1"/>
  <c r="F192" i="103"/>
  <c r="O192" i="103" s="1"/>
  <c r="F193" i="103"/>
  <c r="O193" i="103" s="1"/>
  <c r="F194" i="103"/>
  <c r="O194" i="103" s="1"/>
  <c r="F195" i="103"/>
  <c r="O195" i="103" s="1"/>
  <c r="F196" i="103"/>
  <c r="O196" i="103" s="1"/>
  <c r="F197" i="103"/>
  <c r="O197" i="103" s="1"/>
  <c r="F198" i="103"/>
  <c r="O198" i="103" s="1"/>
  <c r="F199" i="103"/>
  <c r="O199" i="103" s="1"/>
  <c r="O200" i="103"/>
  <c r="F201" i="103"/>
  <c r="O201" i="103" s="1"/>
  <c r="F202" i="103"/>
  <c r="O202" i="103" s="1"/>
  <c r="F203" i="103"/>
  <c r="O203" i="103" s="1"/>
  <c r="O204" i="103"/>
  <c r="F205" i="103"/>
  <c r="O205" i="103" s="1"/>
  <c r="F206" i="103"/>
  <c r="O206" i="103" s="1"/>
  <c r="F207" i="103"/>
  <c r="O207" i="103" s="1"/>
  <c r="F208" i="103"/>
  <c r="O208" i="103" s="1"/>
  <c r="F209" i="103"/>
  <c r="O209" i="103" s="1"/>
  <c r="F210" i="103"/>
  <c r="O210" i="103" s="1"/>
  <c r="F211" i="103"/>
  <c r="O211" i="103" s="1"/>
  <c r="F212" i="103"/>
  <c r="O212" i="103" s="1"/>
  <c r="F213" i="103"/>
  <c r="O213" i="103" s="1"/>
  <c r="F214" i="103"/>
  <c r="O214" i="103" s="1"/>
  <c r="F215" i="103"/>
  <c r="O215" i="103" s="1"/>
  <c r="F216" i="103"/>
  <c r="O216" i="103" s="1"/>
  <c r="F217" i="103"/>
  <c r="O217" i="103" s="1"/>
  <c r="F218" i="103"/>
  <c r="O218" i="103" s="1"/>
  <c r="F219" i="103"/>
  <c r="O219" i="103" s="1"/>
  <c r="F220" i="103"/>
  <c r="O220" i="103" s="1"/>
  <c r="O221" i="103"/>
  <c r="F247" i="103"/>
  <c r="O247" i="103" s="1"/>
  <c r="F248" i="103"/>
  <c r="O248" i="103" s="1"/>
  <c r="F249" i="103"/>
  <c r="O249" i="103" s="1"/>
  <c r="F250" i="103"/>
  <c r="O250" i="103" s="1"/>
  <c r="F251" i="103"/>
  <c r="O251" i="103" s="1"/>
  <c r="F252" i="103"/>
  <c r="O252" i="103" s="1"/>
  <c r="F253" i="103"/>
  <c r="O253" i="103" s="1"/>
  <c r="F254" i="103"/>
  <c r="O254" i="103" s="1"/>
  <c r="F255" i="103"/>
  <c r="O255" i="103" s="1"/>
  <c r="O256" i="103"/>
  <c r="F257" i="103"/>
  <c r="O257" i="103" s="1"/>
  <c r="F258" i="103"/>
  <c r="O258" i="103" s="1"/>
  <c r="F259" i="103"/>
  <c r="O259" i="103" s="1"/>
  <c r="F260" i="103"/>
  <c r="O260" i="103" s="1"/>
  <c r="F261" i="103"/>
  <c r="O261" i="103" s="1"/>
  <c r="F262" i="103"/>
  <c r="O262" i="103" s="1"/>
  <c r="F263" i="103"/>
  <c r="O263" i="103" s="1"/>
  <c r="O264" i="103"/>
  <c r="F265" i="103"/>
  <c r="O265" i="103" s="1"/>
  <c r="F266" i="103"/>
  <c r="O266" i="103" s="1"/>
  <c r="O267" i="103"/>
  <c r="O268" i="103"/>
  <c r="F269" i="103"/>
  <c r="O269" i="103" s="1"/>
  <c r="F270" i="103"/>
  <c r="O270" i="103" s="1"/>
  <c r="F271" i="103"/>
  <c r="O271" i="103" s="1"/>
  <c r="F272" i="103"/>
  <c r="O272" i="103" s="1"/>
  <c r="F273" i="103"/>
  <c r="O273" i="103" s="1"/>
  <c r="O274" i="103"/>
  <c r="F275" i="103"/>
  <c r="O275" i="103" s="1"/>
  <c r="F276" i="103"/>
  <c r="O276" i="103" s="1"/>
  <c r="O277" i="103"/>
  <c r="F278" i="103"/>
  <c r="O278" i="103" s="1"/>
  <c r="F279" i="103"/>
  <c r="O279" i="103" s="1"/>
  <c r="F280" i="103"/>
  <c r="O280" i="103" s="1"/>
  <c r="F281" i="103"/>
  <c r="O281" i="103" s="1"/>
  <c r="F282" i="103"/>
  <c r="O282" i="103" s="1"/>
  <c r="F283" i="103"/>
  <c r="O283" i="103" s="1"/>
  <c r="F284" i="103"/>
  <c r="O284" i="103" s="1"/>
  <c r="F285" i="103"/>
  <c r="O285" i="103" s="1"/>
  <c r="F286" i="103"/>
  <c r="O286" i="103" s="1"/>
  <c r="F287" i="103"/>
  <c r="O287" i="103" s="1"/>
  <c r="F288" i="103"/>
  <c r="O288" i="103" s="1"/>
  <c r="F289" i="103"/>
  <c r="O289" i="103" s="1"/>
  <c r="F290" i="103"/>
  <c r="O290" i="103" s="1"/>
  <c r="F291" i="103"/>
  <c r="O291" i="103" s="1"/>
  <c r="F292" i="103"/>
  <c r="O292" i="103" s="1"/>
  <c r="F293" i="103"/>
  <c r="O293" i="103" s="1"/>
  <c r="F294" i="103"/>
  <c r="O294" i="103" s="1"/>
  <c r="F295" i="103"/>
  <c r="O295" i="103" s="1"/>
  <c r="F296" i="103"/>
  <c r="O296" i="103" s="1"/>
  <c r="F297" i="103"/>
  <c r="O297" i="103" s="1"/>
  <c r="F298" i="103"/>
  <c r="O298" i="103" s="1"/>
  <c r="F299" i="103"/>
  <c r="O299" i="103" s="1"/>
  <c r="F300" i="103"/>
  <c r="O300" i="103" s="1"/>
  <c r="F301" i="103"/>
  <c r="O301" i="103" s="1"/>
  <c r="F302" i="103"/>
  <c r="O302" i="103" s="1"/>
  <c r="F303" i="103"/>
  <c r="O303" i="103" s="1"/>
  <c r="O304" i="103"/>
  <c r="F305" i="103"/>
  <c r="O305" i="103" s="1"/>
  <c r="F306" i="103"/>
  <c r="O306" i="103" s="1"/>
  <c r="F307" i="103"/>
  <c r="O307" i="103" s="1"/>
  <c r="F308" i="103"/>
  <c r="O308" i="103" s="1"/>
  <c r="O309" i="103"/>
  <c r="F310" i="103"/>
  <c r="O310" i="103" s="1"/>
  <c r="F311" i="103"/>
  <c r="O311" i="103" s="1"/>
  <c r="F312" i="103"/>
  <c r="O312" i="103" s="1"/>
  <c r="O313" i="103"/>
  <c r="F314" i="103"/>
  <c r="O314" i="103" s="1"/>
  <c r="F315" i="103"/>
  <c r="O315" i="103" s="1"/>
  <c r="F316" i="103"/>
  <c r="O316" i="103" s="1"/>
  <c r="F317" i="103"/>
  <c r="O317" i="103" s="1"/>
  <c r="F318" i="103"/>
  <c r="O318" i="103" s="1"/>
  <c r="F319" i="103"/>
  <c r="O319" i="103" s="1"/>
  <c r="F320" i="103"/>
  <c r="O320" i="103" s="1"/>
  <c r="F321" i="103"/>
  <c r="O321" i="103" s="1"/>
  <c r="F322" i="103"/>
  <c r="O322" i="103" s="1"/>
  <c r="F323" i="103"/>
  <c r="O323" i="103" s="1"/>
  <c r="F324" i="103"/>
  <c r="O324" i="103" s="1"/>
  <c r="F325" i="103"/>
  <c r="O325" i="103" s="1"/>
  <c r="F326" i="103"/>
  <c r="O326" i="103" s="1"/>
  <c r="O327" i="103"/>
  <c r="F328" i="103"/>
  <c r="O328" i="103" s="1"/>
  <c r="F329" i="103"/>
  <c r="O329" i="103" s="1"/>
  <c r="F330" i="103"/>
  <c r="O330" i="103" s="1"/>
  <c r="F331" i="103"/>
  <c r="O331" i="103" s="1"/>
  <c r="F332" i="103"/>
  <c r="O332" i="103" s="1"/>
  <c r="F333" i="103"/>
  <c r="O333" i="103" s="1"/>
  <c r="O334" i="103"/>
  <c r="O335" i="103"/>
  <c r="F336" i="103"/>
  <c r="O336" i="103" s="1"/>
  <c r="F337" i="103"/>
  <c r="O337" i="103" s="1"/>
  <c r="O338" i="103"/>
  <c r="F339" i="103"/>
  <c r="O339" i="103" s="1"/>
  <c r="F340" i="103"/>
  <c r="O340" i="103" s="1"/>
  <c r="F341" i="103"/>
  <c r="O341" i="103" s="1"/>
  <c r="F342" i="103"/>
  <c r="O342" i="103" s="1"/>
  <c r="F343" i="103"/>
  <c r="O343" i="103" s="1"/>
  <c r="O344" i="103"/>
  <c r="O363" i="103"/>
  <c r="F364" i="103"/>
  <c r="O364" i="103" s="1"/>
  <c r="F365" i="103"/>
  <c r="O365" i="103" s="1"/>
  <c r="F366" i="103"/>
  <c r="O366" i="103" s="1"/>
  <c r="O367" i="103"/>
  <c r="O362" i="103"/>
  <c r="O246" i="103"/>
  <c r="O108" i="103"/>
  <c r="O30" i="103"/>
  <c r="O8" i="103"/>
  <c r="O374" i="103"/>
  <c r="O361" i="103"/>
  <c r="O240" i="103"/>
  <c r="O107" i="103"/>
  <c r="O20" i="103"/>
  <c r="O7" i="103"/>
  <c r="O6" i="103"/>
  <c r="B383" i="103" l="1"/>
  <c r="V31" i="103"/>
  <c r="V32" i="103"/>
  <c r="V33" i="103"/>
  <c r="V34" i="103"/>
  <c r="V35" i="103"/>
  <c r="V36" i="103"/>
  <c r="V37" i="103"/>
  <c r="V38" i="103"/>
  <c r="V39" i="103"/>
  <c r="V40" i="103"/>
  <c r="V41" i="103"/>
  <c r="V42" i="103"/>
  <c r="V43" i="103"/>
  <c r="V44" i="103"/>
  <c r="V45" i="103"/>
  <c r="V46" i="103"/>
  <c r="V47" i="103"/>
  <c r="V48" i="103"/>
  <c r="V50" i="103"/>
  <c r="V51" i="103"/>
  <c r="V52" i="103"/>
  <c r="V53" i="103"/>
  <c r="V54" i="103"/>
  <c r="V55" i="103"/>
  <c r="V56" i="103"/>
  <c r="V57" i="103"/>
  <c r="V58" i="103"/>
  <c r="V59" i="103"/>
  <c r="V60" i="103"/>
  <c r="V61" i="103"/>
  <c r="V62" i="103"/>
  <c r="V63" i="103"/>
  <c r="V64" i="103"/>
  <c r="V65" i="103"/>
  <c r="V67" i="103"/>
  <c r="V68" i="103"/>
  <c r="V69" i="103"/>
  <c r="V70" i="103"/>
  <c r="V71" i="103"/>
  <c r="V72" i="103"/>
  <c r="V73" i="103"/>
  <c r="V74" i="103"/>
  <c r="V75" i="103"/>
  <c r="V76" i="103"/>
  <c r="V77" i="103"/>
  <c r="V79" i="103"/>
  <c r="V80" i="103"/>
  <c r="V81" i="103"/>
  <c r="V109" i="103"/>
  <c r="V110" i="103"/>
  <c r="V111" i="103"/>
  <c r="V112" i="103"/>
  <c r="V113" i="103"/>
  <c r="V114" i="103"/>
  <c r="V116" i="103"/>
  <c r="V117" i="103"/>
  <c r="V118" i="103"/>
  <c r="V119" i="103"/>
  <c r="V120" i="103"/>
  <c r="V121" i="103"/>
  <c r="V122" i="103"/>
  <c r="V123" i="103"/>
  <c r="V124" i="103"/>
  <c r="V125" i="103"/>
  <c r="V126" i="103"/>
  <c r="V127" i="103"/>
  <c r="V128" i="103"/>
  <c r="V129" i="103"/>
  <c r="V130" i="103"/>
  <c r="V131" i="103"/>
  <c r="V132" i="103"/>
  <c r="V133" i="103"/>
  <c r="V134" i="103"/>
  <c r="V135" i="103"/>
  <c r="V136" i="103"/>
  <c r="V137" i="103"/>
  <c r="V138" i="103"/>
  <c r="V139" i="103"/>
  <c r="V140" i="103"/>
  <c r="V141" i="103"/>
  <c r="V142" i="103"/>
  <c r="V143" i="103"/>
  <c r="V144" i="103"/>
  <c r="V145" i="103"/>
  <c r="V146" i="103"/>
  <c r="V147" i="103"/>
  <c r="V148" i="103"/>
  <c r="V149" i="103"/>
  <c r="V150" i="103"/>
  <c r="V151" i="103"/>
  <c r="V152" i="103"/>
  <c r="V153" i="103"/>
  <c r="V154" i="103"/>
  <c r="V155" i="103"/>
  <c r="V156" i="103"/>
  <c r="V157" i="103"/>
  <c r="V159" i="103"/>
  <c r="V160" i="103"/>
  <c r="V161" i="103"/>
  <c r="V162" i="103"/>
  <c r="V163" i="103"/>
  <c r="V164" i="103"/>
  <c r="V165" i="103"/>
  <c r="V166" i="103"/>
  <c r="V167" i="103"/>
  <c r="V168" i="103"/>
  <c r="V169" i="103"/>
  <c r="V171" i="103"/>
  <c r="V172" i="103"/>
  <c r="V173" i="103"/>
  <c r="V175" i="103"/>
  <c r="V176" i="103"/>
  <c r="V177" i="103"/>
  <c r="V178" i="103"/>
  <c r="V180" i="103"/>
  <c r="V181" i="103"/>
  <c r="V182" i="103"/>
  <c r="V184" i="103"/>
  <c r="V185" i="103"/>
  <c r="V186" i="103"/>
  <c r="V187" i="103"/>
  <c r="V189" i="103"/>
  <c r="V190" i="103"/>
  <c r="V191" i="103"/>
  <c r="V192" i="103"/>
  <c r="V193" i="103"/>
  <c r="V194" i="103"/>
  <c r="V195" i="103"/>
  <c r="V196" i="103"/>
  <c r="V197" i="103"/>
  <c r="V198" i="103"/>
  <c r="V199" i="103"/>
  <c r="V201" i="103"/>
  <c r="V202" i="103"/>
  <c r="V203" i="103"/>
  <c r="V205" i="103"/>
  <c r="V206" i="103"/>
  <c r="V207" i="103"/>
  <c r="V208" i="103"/>
  <c r="V209" i="103"/>
  <c r="V210" i="103"/>
  <c r="V211" i="103"/>
  <c r="V212" i="103"/>
  <c r="V213" i="103"/>
  <c r="V214" i="103"/>
  <c r="V215" i="103"/>
  <c r="V216" i="103"/>
  <c r="V217" i="103"/>
  <c r="V218" i="103"/>
  <c r="V219" i="103"/>
  <c r="V220" i="103"/>
  <c r="V222" i="103"/>
  <c r="V223" i="103"/>
  <c r="V224" i="103"/>
  <c r="V225" i="103"/>
  <c r="V226" i="103"/>
  <c r="V227" i="103"/>
  <c r="V228" i="103"/>
  <c r="V229" i="103"/>
  <c r="V230" i="103"/>
  <c r="V231" i="103"/>
  <c r="V232" i="103"/>
  <c r="V247" i="103"/>
  <c r="V248" i="103"/>
  <c r="V249" i="103"/>
  <c r="V250" i="103"/>
  <c r="V251" i="103"/>
  <c r="V252" i="103"/>
  <c r="V253" i="103"/>
  <c r="V254" i="103"/>
  <c r="V255" i="103"/>
  <c r="V257" i="103"/>
  <c r="V258" i="103"/>
  <c r="V259" i="103"/>
  <c r="V260" i="103"/>
  <c r="V261" i="103"/>
  <c r="V262" i="103"/>
  <c r="V263" i="103"/>
  <c r="V265" i="103"/>
  <c r="V266" i="103"/>
  <c r="V269" i="103"/>
  <c r="V270" i="103"/>
  <c r="V271" i="103"/>
  <c r="V272" i="103"/>
  <c r="V273" i="103"/>
  <c r="V275" i="103"/>
  <c r="V276" i="103"/>
  <c r="V278" i="103"/>
  <c r="V279" i="103"/>
  <c r="V280" i="103"/>
  <c r="V281" i="103"/>
  <c r="V282" i="103"/>
  <c r="V283" i="103"/>
  <c r="V284" i="103"/>
  <c r="V285" i="103"/>
  <c r="V286" i="103"/>
  <c r="V287" i="103"/>
  <c r="V288" i="103"/>
  <c r="V289" i="103"/>
  <c r="V290" i="103"/>
  <c r="V291" i="103"/>
  <c r="V292" i="103"/>
  <c r="V293" i="103"/>
  <c r="V294" i="103"/>
  <c r="V295" i="103"/>
  <c r="V296" i="103"/>
  <c r="V297" i="103"/>
  <c r="V298" i="103"/>
  <c r="V299" i="103"/>
  <c r="V300" i="103"/>
  <c r="V301" i="103"/>
  <c r="V302" i="103"/>
  <c r="V303" i="103"/>
  <c r="V305" i="103"/>
  <c r="V306" i="103"/>
  <c r="V307" i="103"/>
  <c r="V308" i="103"/>
  <c r="V310" i="103"/>
  <c r="V311" i="103"/>
  <c r="V312" i="103"/>
  <c r="V314" i="103"/>
  <c r="V315" i="103"/>
  <c r="V316" i="103"/>
  <c r="V317" i="103"/>
  <c r="V318" i="103"/>
  <c r="V319" i="103"/>
  <c r="V320" i="103"/>
  <c r="V321" i="103"/>
  <c r="V322" i="103"/>
  <c r="V323" i="103"/>
  <c r="V324" i="103"/>
  <c r="V325" i="103"/>
  <c r="V326" i="103"/>
  <c r="V328" i="103"/>
  <c r="V329" i="103"/>
  <c r="V330" i="103"/>
  <c r="V331" i="103"/>
  <c r="V332" i="103"/>
  <c r="V333" i="103"/>
  <c r="V336" i="103"/>
  <c r="V337" i="103"/>
  <c r="V339" i="103"/>
  <c r="V340" i="103"/>
  <c r="V341" i="103"/>
  <c r="V342" i="103"/>
  <c r="V343" i="103"/>
  <c r="V364" i="103"/>
  <c r="V365" i="103"/>
  <c r="V366" i="103"/>
  <c r="V10" i="103"/>
  <c r="V11" i="103"/>
  <c r="V12" i="103"/>
  <c r="V13" i="103"/>
  <c r="V14" i="103"/>
  <c r="J16" i="103"/>
  <c r="S16" i="103" s="1"/>
  <c r="J17" i="103"/>
  <c r="S17" i="103" s="1"/>
  <c r="J18" i="103"/>
  <c r="S18" i="103" s="1"/>
  <c r="J19" i="103"/>
  <c r="S19" i="103" s="1"/>
  <c r="J21" i="103"/>
  <c r="S21" i="103" s="1"/>
  <c r="J22" i="103"/>
  <c r="S22" i="103" s="1"/>
  <c r="J23" i="103"/>
  <c r="S23" i="103" s="1"/>
  <c r="J24" i="103"/>
  <c r="S24" i="103" s="1"/>
  <c r="J25" i="103"/>
  <c r="S25" i="103" s="1"/>
  <c r="J26" i="103"/>
  <c r="S26" i="103" s="1"/>
  <c r="J27" i="103"/>
  <c r="S27" i="103" s="1"/>
  <c r="J28" i="103"/>
  <c r="S28" i="103" s="1"/>
  <c r="J29" i="103"/>
  <c r="S29" i="103" s="1"/>
  <c r="J83" i="103"/>
  <c r="S83" i="103" s="1"/>
  <c r="J84" i="103"/>
  <c r="S84" i="103" s="1"/>
  <c r="J85" i="103"/>
  <c r="S85" i="103" s="1"/>
  <c r="J86" i="103"/>
  <c r="S86" i="103" s="1"/>
  <c r="J87" i="103"/>
  <c r="S87" i="103" s="1"/>
  <c r="J88" i="103"/>
  <c r="S88" i="103" s="1"/>
  <c r="J89" i="103"/>
  <c r="S89" i="103" s="1"/>
  <c r="J90" i="103"/>
  <c r="S90" i="103" s="1"/>
  <c r="J91" i="103"/>
  <c r="S91" i="103" s="1"/>
  <c r="J92" i="103"/>
  <c r="S92" i="103" s="1"/>
  <c r="J93" i="103"/>
  <c r="S93" i="103" s="1"/>
  <c r="J94" i="103"/>
  <c r="S94" i="103" s="1"/>
  <c r="J95" i="103"/>
  <c r="S95" i="103" s="1"/>
  <c r="J96" i="103"/>
  <c r="S96" i="103" s="1"/>
  <c r="J97" i="103"/>
  <c r="S97" i="103" s="1"/>
  <c r="J98" i="103"/>
  <c r="S98" i="103" s="1"/>
  <c r="J99" i="103"/>
  <c r="S99" i="103" s="1"/>
  <c r="J100" i="103"/>
  <c r="S100" i="103" s="1"/>
  <c r="J101" i="103"/>
  <c r="S101" i="103" s="1"/>
  <c r="J102" i="103"/>
  <c r="S102" i="103" s="1"/>
  <c r="J103" i="103"/>
  <c r="S103" i="103" s="1"/>
  <c r="J104" i="103"/>
  <c r="S104" i="103" s="1"/>
  <c r="J105" i="103"/>
  <c r="S105" i="103" s="1"/>
  <c r="J106" i="103"/>
  <c r="S106" i="103" s="1"/>
  <c r="J241" i="103"/>
  <c r="S241" i="103" s="1"/>
  <c r="J242" i="103"/>
  <c r="S242" i="103" s="1"/>
  <c r="J243" i="103"/>
  <c r="S243" i="103" s="1"/>
  <c r="J244" i="103"/>
  <c r="S244" i="103" s="1"/>
  <c r="J245" i="103"/>
  <c r="S245" i="103" s="1"/>
  <c r="J368" i="103"/>
  <c r="S368" i="103" s="1"/>
  <c r="J369" i="103"/>
  <c r="S369" i="103" s="1"/>
  <c r="J370" i="103"/>
  <c r="S370" i="103" s="1"/>
  <c r="J371" i="103"/>
  <c r="S371" i="103" s="1"/>
  <c r="J372" i="103"/>
  <c r="S372" i="103" s="1"/>
  <c r="J373" i="103"/>
  <c r="S373" i="103" s="1"/>
  <c r="M3" i="101" l="1"/>
  <c r="V3" i="101" s="1"/>
  <c r="M5" i="101"/>
  <c r="V5" i="101" s="1"/>
  <c r="M6" i="101"/>
  <c r="V6" i="101" s="1"/>
  <c r="M7" i="101"/>
  <c r="V7" i="101" s="1"/>
  <c r="M8" i="101"/>
  <c r="V8" i="101" s="1"/>
  <c r="M9" i="101"/>
  <c r="V9" i="101" s="1"/>
  <c r="M10" i="101"/>
  <c r="V10" i="101" s="1"/>
  <c r="M11" i="101"/>
  <c r="V11" i="101" s="1"/>
  <c r="M12" i="101"/>
  <c r="V12" i="101" s="1"/>
  <c r="M13" i="101"/>
  <c r="V13" i="101" s="1"/>
  <c r="M14" i="101"/>
  <c r="V14" i="101" s="1"/>
  <c r="M15" i="101"/>
  <c r="V15" i="101" s="1"/>
  <c r="M16" i="101"/>
  <c r="V16" i="101" s="1"/>
  <c r="V17" i="101"/>
  <c r="M18" i="101"/>
  <c r="V18" i="101" s="1"/>
  <c r="M19" i="101"/>
  <c r="V19" i="101" s="1"/>
  <c r="M20" i="101"/>
  <c r="V20" i="101" s="1"/>
  <c r="M21" i="101"/>
  <c r="V21" i="101" s="1"/>
  <c r="M22" i="101"/>
  <c r="V22" i="101" s="1"/>
  <c r="M23" i="101"/>
  <c r="V23" i="101" s="1"/>
  <c r="M24" i="101"/>
  <c r="V24" i="101" s="1"/>
  <c r="M25" i="101"/>
  <c r="V25" i="101" s="1"/>
  <c r="M26" i="101"/>
  <c r="V26" i="101" s="1"/>
  <c r="M27" i="101"/>
  <c r="V27" i="101" s="1"/>
  <c r="M28" i="101"/>
  <c r="V28" i="101" s="1"/>
  <c r="M29" i="101"/>
  <c r="V29" i="101" s="1"/>
  <c r="M30" i="101"/>
  <c r="V30" i="101" s="1"/>
  <c r="M31" i="101"/>
  <c r="V31" i="101" s="1"/>
  <c r="M32" i="101"/>
  <c r="V32" i="101" s="1"/>
  <c r="M33" i="101"/>
  <c r="V33" i="101" s="1"/>
  <c r="M34" i="101"/>
  <c r="V34" i="101" s="1"/>
  <c r="M35" i="101"/>
  <c r="V35" i="101" s="1"/>
  <c r="M36" i="101"/>
  <c r="V36" i="101" s="1"/>
  <c r="M37" i="101"/>
  <c r="V37" i="101" s="1"/>
  <c r="M38" i="101"/>
  <c r="V38" i="101" s="1"/>
  <c r="M39" i="101"/>
  <c r="V39" i="101" s="1"/>
  <c r="M40" i="101"/>
  <c r="V40" i="101" s="1"/>
  <c r="M41" i="101"/>
  <c r="V41" i="101" s="1"/>
  <c r="M42" i="101"/>
  <c r="V42" i="101" s="1"/>
  <c r="M43" i="101"/>
  <c r="V43" i="101" s="1"/>
  <c r="M44" i="101"/>
  <c r="V44" i="101" s="1"/>
  <c r="M45" i="101"/>
  <c r="V45" i="101" s="1"/>
  <c r="M48" i="101" l="1"/>
  <c r="J87" i="97"/>
  <c r="I87" i="97"/>
  <c r="H87" i="97"/>
  <c r="G87" i="97"/>
  <c r="F87" i="97"/>
  <c r="J85" i="97"/>
  <c r="I85" i="97"/>
  <c r="H85" i="97"/>
  <c r="G85" i="97"/>
  <c r="F85" i="97"/>
  <c r="J83" i="97"/>
  <c r="I83" i="97"/>
  <c r="H83" i="97"/>
  <c r="G83" i="97"/>
  <c r="F83" i="97"/>
  <c r="J80" i="97"/>
  <c r="I80" i="97"/>
  <c r="H80" i="97"/>
  <c r="G80" i="97"/>
  <c r="F80" i="97"/>
  <c r="J78" i="97"/>
  <c r="I78" i="97"/>
  <c r="H78" i="97"/>
  <c r="G78" i="97"/>
  <c r="F78" i="97"/>
  <c r="J76" i="97"/>
  <c r="I76" i="97"/>
  <c r="H76" i="97"/>
  <c r="G76" i="97"/>
  <c r="F76" i="97"/>
  <c r="J73" i="97"/>
  <c r="I73" i="97"/>
  <c r="H73" i="97"/>
  <c r="G73" i="97"/>
  <c r="F73" i="97"/>
  <c r="J71" i="97"/>
  <c r="I71" i="97"/>
  <c r="H71" i="97"/>
  <c r="G71" i="97"/>
  <c r="F71" i="97"/>
  <c r="J69" i="97"/>
  <c r="I69" i="97"/>
  <c r="H69" i="97"/>
  <c r="G69" i="97"/>
  <c r="F69" i="97"/>
  <c r="J67" i="97"/>
  <c r="I67" i="97"/>
  <c r="H67" i="97"/>
  <c r="G67" i="97"/>
  <c r="F67" i="97"/>
  <c r="J65" i="97"/>
  <c r="I65" i="97"/>
  <c r="H65" i="97"/>
  <c r="G65" i="97"/>
  <c r="F65" i="97"/>
  <c r="J64" i="97"/>
  <c r="I64" i="97"/>
  <c r="H64" i="97"/>
  <c r="G64" i="97"/>
  <c r="F64" i="97"/>
  <c r="J60" i="97"/>
  <c r="I60" i="97"/>
  <c r="H60" i="97"/>
  <c r="G60" i="97"/>
  <c r="F60" i="97"/>
  <c r="J58" i="97"/>
  <c r="W58" i="97" s="1"/>
  <c r="I58" i="97"/>
  <c r="H58" i="97"/>
  <c r="G58" i="97"/>
  <c r="F58" i="97"/>
  <c r="W51" i="97"/>
  <c r="I51" i="97"/>
  <c r="H51" i="97"/>
  <c r="G51" i="97"/>
  <c r="F51" i="97"/>
  <c r="J44" i="97"/>
  <c r="W44" i="97" s="1"/>
  <c r="I44" i="97"/>
  <c r="H44" i="97"/>
  <c r="G44" i="97"/>
  <c r="F44" i="97"/>
  <c r="J38" i="97"/>
  <c r="I38" i="97"/>
  <c r="I42" i="97" s="1"/>
  <c r="H38" i="97"/>
  <c r="H45" i="97" s="1"/>
  <c r="G38" i="97"/>
  <c r="G45" i="97" s="1"/>
  <c r="F38" i="97"/>
  <c r="F40" i="97" s="1"/>
  <c r="J36" i="97"/>
  <c r="W36" i="97" s="1"/>
  <c r="I36" i="97"/>
  <c r="H36" i="97"/>
  <c r="G36" i="97"/>
  <c r="F36" i="97"/>
  <c r="W4" i="97"/>
  <c r="J28" i="97"/>
  <c r="W28" i="97" s="1"/>
  <c r="I28" i="97"/>
  <c r="H28" i="97"/>
  <c r="G28" i="97"/>
  <c r="F28" i="97"/>
  <c r="W21" i="97"/>
  <c r="I21" i="97"/>
  <c r="H21" i="97"/>
  <c r="G21" i="97"/>
  <c r="F21" i="97"/>
  <c r="J14" i="97"/>
  <c r="W14" i="97" s="1"/>
  <c r="I14" i="97"/>
  <c r="H14" i="97"/>
  <c r="G14" i="97"/>
  <c r="F14" i="97"/>
  <c r="J8" i="97"/>
  <c r="I8" i="97"/>
  <c r="I15" i="97" s="1"/>
  <c r="H8" i="97"/>
  <c r="H10" i="97" s="1"/>
  <c r="G8" i="97"/>
  <c r="G12" i="97" s="1"/>
  <c r="F8" i="97"/>
  <c r="F12" i="97" s="1"/>
  <c r="J6" i="97"/>
  <c r="W6" i="97" s="1"/>
  <c r="I6" i="97"/>
  <c r="H6" i="97"/>
  <c r="G6" i="97"/>
  <c r="G66" i="97" s="1"/>
  <c r="F6" i="97"/>
  <c r="F81" i="97" l="1"/>
  <c r="J88" i="97"/>
  <c r="I66" i="97"/>
  <c r="F66" i="97"/>
  <c r="I29" i="97"/>
  <c r="F88" i="97"/>
  <c r="G88" i="97"/>
  <c r="G81" i="97"/>
  <c r="H81" i="97"/>
  <c r="I81" i="97"/>
  <c r="F59" i="97"/>
  <c r="G59" i="97"/>
  <c r="H59" i="97"/>
  <c r="J81" i="97"/>
  <c r="H29" i="97"/>
  <c r="F74" i="97"/>
  <c r="H88" i="97"/>
  <c r="G29" i="97"/>
  <c r="I88" i="97"/>
  <c r="I74" i="97"/>
  <c r="F29" i="97"/>
  <c r="I59" i="97"/>
  <c r="H74" i="97"/>
  <c r="H66" i="97"/>
  <c r="F42" i="97"/>
  <c r="F72" i="97" s="1"/>
  <c r="J59" i="97"/>
  <c r="W59" i="97" s="1"/>
  <c r="J74" i="97"/>
  <c r="J40" i="97"/>
  <c r="W40" i="97" s="1"/>
  <c r="W38" i="97"/>
  <c r="J29" i="97"/>
  <c r="W29" i="97" s="1"/>
  <c r="J66" i="97"/>
  <c r="J12" i="97"/>
  <c r="W8" i="97"/>
  <c r="G74" i="97"/>
  <c r="G42" i="97"/>
  <c r="G72" i="97" s="1"/>
  <c r="G40" i="97"/>
  <c r="J42" i="97"/>
  <c r="W42" i="97" s="1"/>
  <c r="H12" i="97"/>
  <c r="F68" i="97"/>
  <c r="J68" i="97"/>
  <c r="I12" i="97"/>
  <c r="I72" i="97" s="1"/>
  <c r="G68" i="97"/>
  <c r="H68" i="97"/>
  <c r="I10" i="97"/>
  <c r="I68" i="97"/>
  <c r="G56" i="97"/>
  <c r="G54" i="97"/>
  <c r="G52" i="97"/>
  <c r="G47" i="97"/>
  <c r="G49" i="97" s="1"/>
  <c r="H56" i="97"/>
  <c r="H54" i="97"/>
  <c r="H52" i="97"/>
  <c r="H47" i="97"/>
  <c r="H49" i="97" s="1"/>
  <c r="H40" i="97"/>
  <c r="H70" i="97" s="1"/>
  <c r="I45" i="97"/>
  <c r="I75" i="97" s="1"/>
  <c r="I40" i="97"/>
  <c r="H42" i="97"/>
  <c r="F45" i="97"/>
  <c r="J45" i="97"/>
  <c r="J52" i="97" s="1"/>
  <c r="W52" i="97" s="1"/>
  <c r="I30" i="97"/>
  <c r="I90" i="97" s="1"/>
  <c r="I24" i="97"/>
  <c r="I22" i="97"/>
  <c r="I26" i="97"/>
  <c r="I17" i="97"/>
  <c r="F15" i="97"/>
  <c r="J15" i="97"/>
  <c r="J22" i="97" s="1"/>
  <c r="F10" i="97"/>
  <c r="F70" i="97" s="1"/>
  <c r="J10" i="97"/>
  <c r="G15" i="97"/>
  <c r="G75" i="97" s="1"/>
  <c r="G82" i="97" s="1"/>
  <c r="G10" i="97"/>
  <c r="H15" i="97"/>
  <c r="H75" i="97" s="1"/>
  <c r="J58" i="96"/>
  <c r="I58" i="96"/>
  <c r="H58" i="96"/>
  <c r="G58" i="96"/>
  <c r="F58" i="96"/>
  <c r="J51" i="96"/>
  <c r="I51" i="96"/>
  <c r="H51" i="96"/>
  <c r="G51" i="96"/>
  <c r="F51" i="96"/>
  <c r="J44" i="96"/>
  <c r="I44" i="96"/>
  <c r="H44" i="96"/>
  <c r="G44" i="96"/>
  <c r="F44" i="96"/>
  <c r="J38" i="96"/>
  <c r="I38" i="96"/>
  <c r="H38" i="96"/>
  <c r="G38" i="96"/>
  <c r="F38" i="96"/>
  <c r="F42" i="96" s="1"/>
  <c r="J36" i="96"/>
  <c r="I36" i="96"/>
  <c r="H36" i="96"/>
  <c r="G36" i="96"/>
  <c r="F36" i="96"/>
  <c r="J28" i="96"/>
  <c r="I28" i="96"/>
  <c r="H28" i="96"/>
  <c r="G28" i="96"/>
  <c r="F28" i="96"/>
  <c r="J21" i="96"/>
  <c r="I21" i="96"/>
  <c r="H21" i="96"/>
  <c r="G21" i="96"/>
  <c r="F21" i="96"/>
  <c r="J14" i="96"/>
  <c r="I14" i="96"/>
  <c r="H14" i="96"/>
  <c r="F14" i="96"/>
  <c r="J8" i="96"/>
  <c r="I8" i="96"/>
  <c r="H8" i="96"/>
  <c r="F8" i="96"/>
  <c r="F12" i="96" s="1"/>
  <c r="J6" i="96"/>
  <c r="I6" i="96"/>
  <c r="H6" i="96"/>
  <c r="F6" i="96"/>
  <c r="AW8" i="96" l="1"/>
  <c r="AX4" i="96"/>
  <c r="AW4" i="96"/>
  <c r="AW5" i="96"/>
  <c r="AW7" i="96"/>
  <c r="AC28" i="96"/>
  <c r="AB28" i="96"/>
  <c r="AD28" i="96" s="1"/>
  <c r="AC51" i="96"/>
  <c r="AB51" i="96"/>
  <c r="AD51" i="96" s="1"/>
  <c r="AC58" i="96"/>
  <c r="AB58" i="96"/>
  <c r="AD58" i="96" s="1"/>
  <c r="AC36" i="96"/>
  <c r="AB36" i="96"/>
  <c r="AD36" i="96" s="1"/>
  <c r="AC8" i="96"/>
  <c r="AB8" i="96"/>
  <c r="AD8" i="96" s="1"/>
  <c r="AC6" i="96"/>
  <c r="AB6" i="96"/>
  <c r="AD6" i="96" s="1"/>
  <c r="AC38" i="96"/>
  <c r="AB38" i="96"/>
  <c r="AD38" i="96" s="1"/>
  <c r="AB14" i="96"/>
  <c r="AD14" i="96" s="1"/>
  <c r="AC14" i="96"/>
  <c r="AC21" i="96"/>
  <c r="AB21" i="96"/>
  <c r="AD21" i="96" s="1"/>
  <c r="AC44" i="96"/>
  <c r="AB44" i="96"/>
  <c r="AD44" i="96" s="1"/>
  <c r="G70" i="97"/>
  <c r="W36" i="96"/>
  <c r="AJ36" i="96" s="1"/>
  <c r="W6" i="96"/>
  <c r="AJ6" i="96" s="1"/>
  <c r="I45" i="96"/>
  <c r="W58" i="96"/>
  <c r="AJ58" i="96" s="1"/>
  <c r="W51" i="96"/>
  <c r="AJ51" i="96" s="1"/>
  <c r="W44" i="96"/>
  <c r="AJ44" i="96" s="1"/>
  <c r="H40" i="96"/>
  <c r="W21" i="96"/>
  <c r="W14" i="96"/>
  <c r="H10" i="96"/>
  <c r="I15" i="96"/>
  <c r="W28" i="96"/>
  <c r="G42" i="96"/>
  <c r="I89" i="97"/>
  <c r="F59" i="96"/>
  <c r="W15" i="97"/>
  <c r="J17" i="97"/>
  <c r="V17" i="97" s="1"/>
  <c r="J54" i="97"/>
  <c r="W54" i="97" s="1"/>
  <c r="J47" i="97"/>
  <c r="F89" i="97"/>
  <c r="G89" i="97"/>
  <c r="H89" i="97"/>
  <c r="I59" i="96"/>
  <c r="F29" i="96"/>
  <c r="I40" i="96"/>
  <c r="G29" i="96"/>
  <c r="H59" i="96"/>
  <c r="H29" i="96"/>
  <c r="I29" i="96"/>
  <c r="I10" i="96"/>
  <c r="G59" i="96"/>
  <c r="J89" i="97"/>
  <c r="J56" i="97"/>
  <c r="W56" i="97" s="1"/>
  <c r="W45" i="97"/>
  <c r="J72" i="97"/>
  <c r="J70" i="97"/>
  <c r="W10" i="97"/>
  <c r="J59" i="96"/>
  <c r="J42" i="96"/>
  <c r="W38" i="96"/>
  <c r="AJ38" i="96" s="1"/>
  <c r="J29" i="96"/>
  <c r="J12" i="96"/>
  <c r="W8" i="96"/>
  <c r="J75" i="97"/>
  <c r="F75" i="97"/>
  <c r="F82" i="97" s="1"/>
  <c r="H72" i="97"/>
  <c r="I70" i="97"/>
  <c r="I19" i="97"/>
  <c r="G40" i="96"/>
  <c r="H12" i="96"/>
  <c r="I12" i="96"/>
  <c r="I54" i="97"/>
  <c r="I84" i="97" s="1"/>
  <c r="I47" i="97"/>
  <c r="I49" i="97" s="1"/>
  <c r="I56" i="97"/>
  <c r="I52" i="97"/>
  <c r="I82" i="97" s="1"/>
  <c r="F47" i="97"/>
  <c r="F49" i="97" s="1"/>
  <c r="F54" i="97"/>
  <c r="F56" i="97"/>
  <c r="F52" i="97"/>
  <c r="J30" i="97"/>
  <c r="J26" i="97"/>
  <c r="W26" i="97" s="1"/>
  <c r="J24" i="97"/>
  <c r="G26" i="97"/>
  <c r="G86" i="97" s="1"/>
  <c r="G17" i="97"/>
  <c r="G30" i="97"/>
  <c r="G90" i="97" s="1"/>
  <c r="G24" i="97"/>
  <c r="G84" i="97" s="1"/>
  <c r="G22" i="97"/>
  <c r="F22" i="97"/>
  <c r="F26" i="97"/>
  <c r="F17" i="97"/>
  <c r="F30" i="97"/>
  <c r="F90" i="97" s="1"/>
  <c r="F24" i="97"/>
  <c r="H26" i="97"/>
  <c r="H86" i="97" s="1"/>
  <c r="H17" i="97"/>
  <c r="H30" i="97"/>
  <c r="H90" i="97" s="1"/>
  <c r="H24" i="97"/>
  <c r="H84" i="97" s="1"/>
  <c r="H22" i="97"/>
  <c r="H82" i="97" s="1"/>
  <c r="H42" i="96"/>
  <c r="F45" i="96"/>
  <c r="J45" i="96"/>
  <c r="F40" i="96"/>
  <c r="J40" i="96"/>
  <c r="I42" i="96"/>
  <c r="G45" i="96"/>
  <c r="H45" i="96"/>
  <c r="F15" i="96"/>
  <c r="J15" i="96"/>
  <c r="F10" i="96"/>
  <c r="J10" i="96"/>
  <c r="H15" i="96"/>
  <c r="AC15" i="96" l="1"/>
  <c r="AB15" i="96"/>
  <c r="AD15" i="96" s="1"/>
  <c r="AC40" i="96"/>
  <c r="AB40" i="96"/>
  <c r="AD40" i="96" s="1"/>
  <c r="AC59" i="96"/>
  <c r="AB59" i="96"/>
  <c r="AD59" i="96" s="1"/>
  <c r="AB12" i="96"/>
  <c r="AD12" i="96" s="1"/>
  <c r="AC12" i="96"/>
  <c r="AB10" i="96"/>
  <c r="AD10" i="96" s="1"/>
  <c r="AC10" i="96"/>
  <c r="AB29" i="96"/>
  <c r="AD29" i="96" s="1"/>
  <c r="AC29" i="96"/>
  <c r="AC42" i="96"/>
  <c r="AB42" i="96"/>
  <c r="AD42" i="96" s="1"/>
  <c r="I47" i="96"/>
  <c r="AC45" i="96"/>
  <c r="AB45" i="96"/>
  <c r="AD45" i="96" s="1"/>
  <c r="AJ8" i="96"/>
  <c r="AQ4" i="96"/>
  <c r="AJ14" i="96"/>
  <c r="AQ5" i="96"/>
  <c r="AJ21" i="96"/>
  <c r="AQ7" i="96"/>
  <c r="AJ28" i="96"/>
  <c r="AQ8" i="96"/>
  <c r="I60" i="96"/>
  <c r="I54" i="96"/>
  <c r="J22" i="96"/>
  <c r="J52" i="96"/>
  <c r="I30" i="96"/>
  <c r="I56" i="96"/>
  <c r="I52" i="96"/>
  <c r="W12" i="96"/>
  <c r="AJ12" i="96" s="1"/>
  <c r="W10" i="96"/>
  <c r="AJ10" i="96" s="1"/>
  <c r="W40" i="96"/>
  <c r="AJ40" i="96" s="1"/>
  <c r="W42" i="96"/>
  <c r="AJ42" i="96" s="1"/>
  <c r="I22" i="96"/>
  <c r="I17" i="96"/>
  <c r="W59" i="96"/>
  <c r="AJ59" i="96" s="1"/>
  <c r="I26" i="96"/>
  <c r="W15" i="96"/>
  <c r="AJ15" i="96" s="1"/>
  <c r="W29" i="96"/>
  <c r="AJ29" i="96" s="1"/>
  <c r="I24" i="96"/>
  <c r="J90" i="97"/>
  <c r="W30" i="97"/>
  <c r="F86" i="97"/>
  <c r="W45" i="96"/>
  <c r="AJ45" i="96" s="1"/>
  <c r="J47" i="96"/>
  <c r="AI47" i="96" s="1"/>
  <c r="J82" i="97"/>
  <c r="W22" i="97"/>
  <c r="W47" i="97"/>
  <c r="J49" i="97"/>
  <c r="W49" i="97" s="1"/>
  <c r="W17" i="97"/>
  <c r="J19" i="97"/>
  <c r="J77" i="97"/>
  <c r="J84" i="97"/>
  <c r="W24" i="97"/>
  <c r="I49" i="96"/>
  <c r="J86" i="97"/>
  <c r="I79" i="97"/>
  <c r="F84" i="97"/>
  <c r="I77" i="97"/>
  <c r="H19" i="97"/>
  <c r="H79" i="97" s="1"/>
  <c r="H77" i="97"/>
  <c r="G19" i="97"/>
  <c r="G79" i="97" s="1"/>
  <c r="G77" i="97"/>
  <c r="F19" i="97"/>
  <c r="F79" i="97" s="1"/>
  <c r="F77" i="97"/>
  <c r="G47" i="96"/>
  <c r="G56" i="96"/>
  <c r="G60" i="96"/>
  <c r="G54" i="96"/>
  <c r="G52" i="96"/>
  <c r="J60" i="96"/>
  <c r="J54" i="96"/>
  <c r="J56" i="96"/>
  <c r="F54" i="96"/>
  <c r="F52" i="96"/>
  <c r="F47" i="96"/>
  <c r="F49" i="96" s="1"/>
  <c r="F56" i="96"/>
  <c r="H47" i="96"/>
  <c r="H56" i="96"/>
  <c r="H60" i="96"/>
  <c r="H54" i="96"/>
  <c r="H52" i="96"/>
  <c r="G26" i="96"/>
  <c r="G30" i="96"/>
  <c r="G24" i="96"/>
  <c r="G17" i="96"/>
  <c r="G22" i="96"/>
  <c r="F26" i="96"/>
  <c r="F30" i="96"/>
  <c r="F24" i="96"/>
  <c r="F17" i="96"/>
  <c r="F19" i="96" s="1"/>
  <c r="F22" i="96"/>
  <c r="H30" i="96"/>
  <c r="H24" i="96"/>
  <c r="H17" i="96"/>
  <c r="H22" i="96"/>
  <c r="H26" i="96"/>
  <c r="J26" i="96"/>
  <c r="J30" i="96"/>
  <c r="J24" i="96"/>
  <c r="J17" i="96"/>
  <c r="AC22" i="96" l="1"/>
  <c r="AB22" i="96"/>
  <c r="AD22" i="96" s="1"/>
  <c r="AC17" i="96"/>
  <c r="AB17" i="96"/>
  <c r="AD17" i="96" s="1"/>
  <c r="AB54" i="96"/>
  <c r="AD54" i="96" s="1"/>
  <c r="AC54" i="96"/>
  <c r="AB24" i="96"/>
  <c r="AD24" i="96" s="1"/>
  <c r="AC24" i="96"/>
  <c r="AC26" i="96"/>
  <c r="AB26" i="96"/>
  <c r="AD26" i="96" s="1"/>
  <c r="AC47" i="96"/>
  <c r="AB47" i="96"/>
  <c r="AD47" i="96" s="1"/>
  <c r="AB30" i="96"/>
  <c r="AD30" i="96" s="1"/>
  <c r="AC30" i="96"/>
  <c r="AC60" i="96"/>
  <c r="AB60" i="96"/>
  <c r="AD60" i="96" s="1"/>
  <c r="AC49" i="96"/>
  <c r="AB49" i="96"/>
  <c r="AD49" i="96" s="1"/>
  <c r="AC52" i="96"/>
  <c r="AB52" i="96"/>
  <c r="AD52" i="96" s="1"/>
  <c r="AC56" i="96"/>
  <c r="AB56" i="96"/>
  <c r="AD56" i="96" s="1"/>
  <c r="W52" i="96"/>
  <c r="AJ52" i="96" s="1"/>
  <c r="W54" i="96"/>
  <c r="AJ54" i="96" s="1"/>
  <c r="I19" i="96"/>
  <c r="W22" i="96"/>
  <c r="AJ22" i="96" s="1"/>
  <c r="H49" i="96"/>
  <c r="W56" i="96"/>
  <c r="AJ56" i="96" s="1"/>
  <c r="W47" i="96"/>
  <c r="AJ47" i="96" s="1"/>
  <c r="W26" i="96"/>
  <c r="AJ26" i="96" s="1"/>
  <c r="W24" i="96"/>
  <c r="AJ24" i="96" s="1"/>
  <c r="G94" i="96"/>
  <c r="H19" i="96"/>
  <c r="W17" i="96"/>
  <c r="AJ17" i="96" s="1"/>
  <c r="W60" i="96"/>
  <c r="AJ60" i="96" s="1"/>
  <c r="G49" i="96"/>
  <c r="G19" i="96"/>
  <c r="V56" i="96"/>
  <c r="AI56" i="96" s="1"/>
  <c r="W30" i="96"/>
  <c r="AJ30" i="96" s="1"/>
  <c r="W19" i="97"/>
  <c r="J79" i="97"/>
  <c r="J49" i="96"/>
  <c r="R95" i="96"/>
  <c r="G95" i="96"/>
  <c r="F94" i="96"/>
  <c r="R94" i="96"/>
  <c r="J19" i="96"/>
  <c r="V17" i="96"/>
  <c r="AI17" i="96" s="1"/>
  <c r="G375" i="103"/>
  <c r="H375" i="103"/>
  <c r="I375" i="103"/>
  <c r="J375" i="103"/>
  <c r="K375" i="103"/>
  <c r="L375" i="103"/>
  <c r="G376" i="103"/>
  <c r="H376" i="103"/>
  <c r="I376" i="103"/>
  <c r="J376" i="103"/>
  <c r="K376" i="103"/>
  <c r="L376" i="103"/>
  <c r="G377" i="103"/>
  <c r="H377" i="103"/>
  <c r="I377" i="103"/>
  <c r="J377" i="103"/>
  <c r="K377" i="103"/>
  <c r="L377" i="103"/>
  <c r="G378" i="103"/>
  <c r="H378" i="103"/>
  <c r="I378" i="103"/>
  <c r="J378" i="103"/>
  <c r="K378" i="103"/>
  <c r="L378" i="103"/>
  <c r="G379" i="103"/>
  <c r="H379" i="103"/>
  <c r="I379" i="103"/>
  <c r="J379" i="103"/>
  <c r="K379" i="103"/>
  <c r="L379" i="103"/>
  <c r="F375" i="103"/>
  <c r="F376" i="103"/>
  <c r="F377" i="103"/>
  <c r="F378" i="103"/>
  <c r="F379" i="103"/>
  <c r="D375" i="103"/>
  <c r="D376" i="103"/>
  <c r="D377" i="103"/>
  <c r="D378" i="103"/>
  <c r="D379" i="103"/>
  <c r="C375" i="103"/>
  <c r="C376" i="103"/>
  <c r="C377" i="103"/>
  <c r="C378" i="103"/>
  <c r="C379" i="103"/>
  <c r="B375" i="103"/>
  <c r="B376" i="103"/>
  <c r="B377" i="103"/>
  <c r="B378" i="103"/>
  <c r="B379" i="103"/>
  <c r="S59" i="96"/>
  <c r="AF59" i="96" s="1"/>
  <c r="B16" i="103"/>
  <c r="C16" i="103"/>
  <c r="D16" i="103"/>
  <c r="F16" i="103"/>
  <c r="O16" i="103" s="1"/>
  <c r="G16" i="103"/>
  <c r="P16" i="103" s="1"/>
  <c r="H16" i="103"/>
  <c r="Q16" i="103" s="1"/>
  <c r="K16" i="103"/>
  <c r="T16" i="103" s="1"/>
  <c r="L16" i="103"/>
  <c r="U16" i="103" s="1"/>
  <c r="V16" i="103"/>
  <c r="B17" i="103"/>
  <c r="C17" i="103"/>
  <c r="D17" i="103"/>
  <c r="F17" i="103"/>
  <c r="O17" i="103" s="1"/>
  <c r="G17" i="103"/>
  <c r="P17" i="103" s="1"/>
  <c r="H17" i="103"/>
  <c r="Q17" i="103" s="1"/>
  <c r="K17" i="103"/>
  <c r="T17" i="103" s="1"/>
  <c r="L17" i="103"/>
  <c r="U17" i="103" s="1"/>
  <c r="V17" i="103"/>
  <c r="B18" i="103"/>
  <c r="C18" i="103"/>
  <c r="D18" i="103"/>
  <c r="F18" i="103"/>
  <c r="O18" i="103" s="1"/>
  <c r="G18" i="103"/>
  <c r="P18" i="103" s="1"/>
  <c r="H18" i="103"/>
  <c r="Q18" i="103" s="1"/>
  <c r="K18" i="103"/>
  <c r="T18" i="103" s="1"/>
  <c r="L18" i="103"/>
  <c r="U18" i="103" s="1"/>
  <c r="V18" i="103"/>
  <c r="B19" i="103"/>
  <c r="C19" i="103"/>
  <c r="D19" i="103"/>
  <c r="F19" i="103"/>
  <c r="O19" i="103" s="1"/>
  <c r="G19" i="103"/>
  <c r="P19" i="103" s="1"/>
  <c r="H19" i="103"/>
  <c r="Q19" i="103" s="1"/>
  <c r="K19" i="103"/>
  <c r="T19" i="103" s="1"/>
  <c r="L19" i="103"/>
  <c r="U19" i="103" s="1"/>
  <c r="V19" i="103"/>
  <c r="B21" i="103"/>
  <c r="C21" i="103"/>
  <c r="D21" i="103"/>
  <c r="F21" i="103"/>
  <c r="O21" i="103" s="1"/>
  <c r="G21" i="103"/>
  <c r="P21" i="103" s="1"/>
  <c r="H21" i="103"/>
  <c r="Q21" i="103" s="1"/>
  <c r="K21" i="103"/>
  <c r="T21" i="103" s="1"/>
  <c r="L21" i="103"/>
  <c r="U21" i="103" s="1"/>
  <c r="V21" i="103"/>
  <c r="B22" i="103"/>
  <c r="C22" i="103"/>
  <c r="D22" i="103"/>
  <c r="F22" i="103"/>
  <c r="O22" i="103" s="1"/>
  <c r="G22" i="103"/>
  <c r="P22" i="103" s="1"/>
  <c r="H22" i="103"/>
  <c r="Q22" i="103" s="1"/>
  <c r="K22" i="103"/>
  <c r="T22" i="103" s="1"/>
  <c r="L22" i="103"/>
  <c r="U22" i="103" s="1"/>
  <c r="V22" i="103"/>
  <c r="B23" i="103"/>
  <c r="C23" i="103"/>
  <c r="D23" i="103"/>
  <c r="F23" i="103"/>
  <c r="O23" i="103" s="1"/>
  <c r="G23" i="103"/>
  <c r="P23" i="103" s="1"/>
  <c r="H23" i="103"/>
  <c r="Q23" i="103" s="1"/>
  <c r="K23" i="103"/>
  <c r="T23" i="103" s="1"/>
  <c r="L23" i="103"/>
  <c r="U23" i="103" s="1"/>
  <c r="V23" i="103"/>
  <c r="B24" i="103"/>
  <c r="C24" i="103"/>
  <c r="D24" i="103"/>
  <c r="F24" i="103"/>
  <c r="O24" i="103" s="1"/>
  <c r="G24" i="103"/>
  <c r="P24" i="103" s="1"/>
  <c r="H24" i="103"/>
  <c r="Q24" i="103" s="1"/>
  <c r="K24" i="103"/>
  <c r="T24" i="103" s="1"/>
  <c r="L24" i="103"/>
  <c r="U24" i="103" s="1"/>
  <c r="V24" i="103"/>
  <c r="B25" i="103"/>
  <c r="C25" i="103"/>
  <c r="D25" i="103"/>
  <c r="F25" i="103"/>
  <c r="O25" i="103" s="1"/>
  <c r="G25" i="103"/>
  <c r="P25" i="103" s="1"/>
  <c r="H25" i="103"/>
  <c r="Q25" i="103" s="1"/>
  <c r="K25" i="103"/>
  <c r="T25" i="103" s="1"/>
  <c r="L25" i="103"/>
  <c r="U25" i="103" s="1"/>
  <c r="V25" i="103"/>
  <c r="B26" i="103"/>
  <c r="C26" i="103"/>
  <c r="D26" i="103"/>
  <c r="F26" i="103"/>
  <c r="O26" i="103" s="1"/>
  <c r="G26" i="103"/>
  <c r="P26" i="103" s="1"/>
  <c r="H26" i="103"/>
  <c r="Q26" i="103" s="1"/>
  <c r="K26" i="103"/>
  <c r="T26" i="103" s="1"/>
  <c r="L26" i="103"/>
  <c r="U26" i="103" s="1"/>
  <c r="V26" i="103"/>
  <c r="B27" i="103"/>
  <c r="C27" i="103"/>
  <c r="D27" i="103"/>
  <c r="F27" i="103"/>
  <c r="O27" i="103" s="1"/>
  <c r="G27" i="103"/>
  <c r="P27" i="103" s="1"/>
  <c r="H27" i="103"/>
  <c r="Q27" i="103" s="1"/>
  <c r="K27" i="103"/>
  <c r="T27" i="103" s="1"/>
  <c r="L27" i="103"/>
  <c r="U27" i="103" s="1"/>
  <c r="V27" i="103"/>
  <c r="B28" i="103"/>
  <c r="C28" i="103"/>
  <c r="D28" i="103"/>
  <c r="F28" i="103"/>
  <c r="O28" i="103" s="1"/>
  <c r="G28" i="103"/>
  <c r="P28" i="103" s="1"/>
  <c r="H28" i="103"/>
  <c r="Q28" i="103" s="1"/>
  <c r="K28" i="103"/>
  <c r="T28" i="103" s="1"/>
  <c r="L28" i="103"/>
  <c r="U28" i="103" s="1"/>
  <c r="V28" i="103"/>
  <c r="B29" i="103"/>
  <c r="C29" i="103"/>
  <c r="D29" i="103"/>
  <c r="F29" i="103"/>
  <c r="O29" i="103" s="1"/>
  <c r="G29" i="103"/>
  <c r="P29" i="103" s="1"/>
  <c r="H29" i="103"/>
  <c r="Q29" i="103" s="1"/>
  <c r="K29" i="103"/>
  <c r="T29" i="103" s="1"/>
  <c r="L29" i="103"/>
  <c r="U29" i="103" s="1"/>
  <c r="V29" i="103"/>
  <c r="B83" i="103"/>
  <c r="C83" i="103"/>
  <c r="D83" i="103"/>
  <c r="G83" i="103"/>
  <c r="P83" i="103" s="1"/>
  <c r="H83" i="103"/>
  <c r="Q83" i="103" s="1"/>
  <c r="K83" i="103"/>
  <c r="T83" i="103" s="1"/>
  <c r="L83" i="103"/>
  <c r="U83" i="103" s="1"/>
  <c r="V83" i="103"/>
  <c r="B84" i="103"/>
  <c r="C84" i="103"/>
  <c r="D84" i="103"/>
  <c r="G84" i="103"/>
  <c r="P84" i="103" s="1"/>
  <c r="H84" i="103"/>
  <c r="Q84" i="103" s="1"/>
  <c r="K84" i="103"/>
  <c r="T84" i="103" s="1"/>
  <c r="L84" i="103"/>
  <c r="U84" i="103" s="1"/>
  <c r="V84" i="103"/>
  <c r="B85" i="103"/>
  <c r="C85" i="103"/>
  <c r="D85" i="103"/>
  <c r="G85" i="103"/>
  <c r="P85" i="103" s="1"/>
  <c r="H85" i="103"/>
  <c r="Q85" i="103" s="1"/>
  <c r="K85" i="103"/>
  <c r="T85" i="103" s="1"/>
  <c r="L85" i="103"/>
  <c r="U85" i="103" s="1"/>
  <c r="V85" i="103"/>
  <c r="B86" i="103"/>
  <c r="C86" i="103"/>
  <c r="D86" i="103"/>
  <c r="G86" i="103"/>
  <c r="P86" i="103" s="1"/>
  <c r="H86" i="103"/>
  <c r="Q86" i="103" s="1"/>
  <c r="K86" i="103"/>
  <c r="T86" i="103" s="1"/>
  <c r="L86" i="103"/>
  <c r="U86" i="103" s="1"/>
  <c r="V86" i="103"/>
  <c r="B87" i="103"/>
  <c r="C87" i="103"/>
  <c r="D87" i="103"/>
  <c r="G87" i="103"/>
  <c r="P87" i="103" s="1"/>
  <c r="H87" i="103"/>
  <c r="Q87" i="103" s="1"/>
  <c r="K87" i="103"/>
  <c r="T87" i="103" s="1"/>
  <c r="L87" i="103"/>
  <c r="U87" i="103" s="1"/>
  <c r="V87" i="103"/>
  <c r="B88" i="103"/>
  <c r="C88" i="103"/>
  <c r="D88" i="103"/>
  <c r="G88" i="103"/>
  <c r="P88" i="103" s="1"/>
  <c r="H88" i="103"/>
  <c r="Q88" i="103" s="1"/>
  <c r="K88" i="103"/>
  <c r="T88" i="103" s="1"/>
  <c r="L88" i="103"/>
  <c r="U88" i="103" s="1"/>
  <c r="V88" i="103"/>
  <c r="B89" i="103"/>
  <c r="C89" i="103"/>
  <c r="D89" i="103"/>
  <c r="G89" i="103"/>
  <c r="P89" i="103" s="1"/>
  <c r="H89" i="103"/>
  <c r="Q89" i="103" s="1"/>
  <c r="K89" i="103"/>
  <c r="T89" i="103" s="1"/>
  <c r="L89" i="103"/>
  <c r="U89" i="103" s="1"/>
  <c r="V89" i="103"/>
  <c r="B90" i="103"/>
  <c r="C90" i="103"/>
  <c r="D90" i="103"/>
  <c r="G90" i="103"/>
  <c r="P90" i="103" s="1"/>
  <c r="H90" i="103"/>
  <c r="Q90" i="103" s="1"/>
  <c r="K90" i="103"/>
  <c r="T90" i="103" s="1"/>
  <c r="L90" i="103"/>
  <c r="U90" i="103" s="1"/>
  <c r="V90" i="103"/>
  <c r="B91" i="103"/>
  <c r="C91" i="103"/>
  <c r="D91" i="103"/>
  <c r="G91" i="103"/>
  <c r="P91" i="103" s="1"/>
  <c r="H91" i="103"/>
  <c r="Q91" i="103" s="1"/>
  <c r="K91" i="103"/>
  <c r="T91" i="103" s="1"/>
  <c r="L91" i="103"/>
  <c r="U91" i="103" s="1"/>
  <c r="V91" i="103"/>
  <c r="B92" i="103"/>
  <c r="C92" i="103"/>
  <c r="D92" i="103"/>
  <c r="G92" i="103"/>
  <c r="P92" i="103" s="1"/>
  <c r="H92" i="103"/>
  <c r="Q92" i="103" s="1"/>
  <c r="K92" i="103"/>
  <c r="T92" i="103" s="1"/>
  <c r="L92" i="103"/>
  <c r="U92" i="103" s="1"/>
  <c r="V92" i="103"/>
  <c r="B93" i="103"/>
  <c r="C93" i="103"/>
  <c r="D93" i="103"/>
  <c r="G93" i="103"/>
  <c r="P93" i="103" s="1"/>
  <c r="H93" i="103"/>
  <c r="Q93" i="103" s="1"/>
  <c r="K93" i="103"/>
  <c r="T93" i="103" s="1"/>
  <c r="L93" i="103"/>
  <c r="U93" i="103" s="1"/>
  <c r="V93" i="103"/>
  <c r="B94" i="103"/>
  <c r="C94" i="103"/>
  <c r="D94" i="103"/>
  <c r="G94" i="103"/>
  <c r="P94" i="103" s="1"/>
  <c r="H94" i="103"/>
  <c r="Q94" i="103" s="1"/>
  <c r="K94" i="103"/>
  <c r="T94" i="103" s="1"/>
  <c r="L94" i="103"/>
  <c r="U94" i="103" s="1"/>
  <c r="V94" i="103"/>
  <c r="B95" i="103"/>
  <c r="C95" i="103"/>
  <c r="D95" i="103"/>
  <c r="G95" i="103"/>
  <c r="P95" i="103" s="1"/>
  <c r="H95" i="103"/>
  <c r="Q95" i="103" s="1"/>
  <c r="K95" i="103"/>
  <c r="T95" i="103" s="1"/>
  <c r="L95" i="103"/>
  <c r="U95" i="103" s="1"/>
  <c r="V95" i="103"/>
  <c r="B96" i="103"/>
  <c r="C96" i="103"/>
  <c r="D96" i="103"/>
  <c r="G96" i="103"/>
  <c r="P96" i="103" s="1"/>
  <c r="H96" i="103"/>
  <c r="Q96" i="103" s="1"/>
  <c r="K96" i="103"/>
  <c r="T96" i="103" s="1"/>
  <c r="L96" i="103"/>
  <c r="U96" i="103" s="1"/>
  <c r="V96" i="103"/>
  <c r="B97" i="103"/>
  <c r="C97" i="103"/>
  <c r="D97" i="103"/>
  <c r="G97" i="103"/>
  <c r="P97" i="103" s="1"/>
  <c r="H97" i="103"/>
  <c r="Q97" i="103" s="1"/>
  <c r="K97" i="103"/>
  <c r="T97" i="103" s="1"/>
  <c r="L97" i="103"/>
  <c r="U97" i="103" s="1"/>
  <c r="V97" i="103"/>
  <c r="B98" i="103"/>
  <c r="C98" i="103"/>
  <c r="D98" i="103"/>
  <c r="G98" i="103"/>
  <c r="P98" i="103" s="1"/>
  <c r="H98" i="103"/>
  <c r="Q98" i="103" s="1"/>
  <c r="K98" i="103"/>
  <c r="T98" i="103" s="1"/>
  <c r="L98" i="103"/>
  <c r="U98" i="103" s="1"/>
  <c r="V98" i="103"/>
  <c r="B99" i="103"/>
  <c r="C99" i="103"/>
  <c r="D99" i="103"/>
  <c r="G99" i="103"/>
  <c r="P99" i="103" s="1"/>
  <c r="H99" i="103"/>
  <c r="Q99" i="103" s="1"/>
  <c r="K99" i="103"/>
  <c r="T99" i="103" s="1"/>
  <c r="L99" i="103"/>
  <c r="U99" i="103" s="1"/>
  <c r="V99" i="103"/>
  <c r="B100" i="103"/>
  <c r="C100" i="103"/>
  <c r="D100" i="103"/>
  <c r="G100" i="103"/>
  <c r="P100" i="103" s="1"/>
  <c r="H100" i="103"/>
  <c r="Q100" i="103" s="1"/>
  <c r="K100" i="103"/>
  <c r="T100" i="103" s="1"/>
  <c r="L100" i="103"/>
  <c r="U100" i="103" s="1"/>
  <c r="V100" i="103"/>
  <c r="B101" i="103"/>
  <c r="C101" i="103"/>
  <c r="D101" i="103"/>
  <c r="G101" i="103"/>
  <c r="P101" i="103" s="1"/>
  <c r="H101" i="103"/>
  <c r="Q101" i="103" s="1"/>
  <c r="K101" i="103"/>
  <c r="T101" i="103" s="1"/>
  <c r="L101" i="103"/>
  <c r="U101" i="103" s="1"/>
  <c r="V101" i="103"/>
  <c r="B102" i="103"/>
  <c r="C102" i="103"/>
  <c r="D102" i="103"/>
  <c r="G102" i="103"/>
  <c r="P102" i="103" s="1"/>
  <c r="H102" i="103"/>
  <c r="Q102" i="103" s="1"/>
  <c r="K102" i="103"/>
  <c r="T102" i="103" s="1"/>
  <c r="L102" i="103"/>
  <c r="U102" i="103" s="1"/>
  <c r="V102" i="103"/>
  <c r="B103" i="103"/>
  <c r="C103" i="103"/>
  <c r="D103" i="103"/>
  <c r="G103" i="103"/>
  <c r="P103" i="103" s="1"/>
  <c r="H103" i="103"/>
  <c r="Q103" i="103" s="1"/>
  <c r="K103" i="103"/>
  <c r="T103" i="103" s="1"/>
  <c r="L103" i="103"/>
  <c r="U103" i="103" s="1"/>
  <c r="V103" i="103"/>
  <c r="B104" i="103"/>
  <c r="C104" i="103"/>
  <c r="D104" i="103"/>
  <c r="G104" i="103"/>
  <c r="P104" i="103" s="1"/>
  <c r="H104" i="103"/>
  <c r="Q104" i="103" s="1"/>
  <c r="K104" i="103"/>
  <c r="T104" i="103" s="1"/>
  <c r="L104" i="103"/>
  <c r="U104" i="103" s="1"/>
  <c r="V104" i="103"/>
  <c r="B105" i="103"/>
  <c r="C105" i="103"/>
  <c r="D105" i="103"/>
  <c r="G105" i="103"/>
  <c r="P105" i="103" s="1"/>
  <c r="H105" i="103"/>
  <c r="Q105" i="103" s="1"/>
  <c r="K105" i="103"/>
  <c r="T105" i="103" s="1"/>
  <c r="L105" i="103"/>
  <c r="U105" i="103" s="1"/>
  <c r="V105" i="103"/>
  <c r="B106" i="103"/>
  <c r="C106" i="103"/>
  <c r="D106" i="103"/>
  <c r="G106" i="103"/>
  <c r="P106" i="103" s="1"/>
  <c r="H106" i="103"/>
  <c r="Q106" i="103" s="1"/>
  <c r="K106" i="103"/>
  <c r="T106" i="103" s="1"/>
  <c r="L106" i="103"/>
  <c r="U106" i="103" s="1"/>
  <c r="V106" i="103"/>
  <c r="B234" i="103"/>
  <c r="C234" i="103"/>
  <c r="D234" i="103"/>
  <c r="B235" i="103"/>
  <c r="C235" i="103"/>
  <c r="D235" i="103"/>
  <c r="B236" i="103"/>
  <c r="B237" i="103"/>
  <c r="C237" i="103"/>
  <c r="D237" i="103"/>
  <c r="B238" i="103"/>
  <c r="C238" i="103"/>
  <c r="D238" i="103"/>
  <c r="B239" i="103"/>
  <c r="B241" i="103"/>
  <c r="C241" i="103"/>
  <c r="D241" i="103"/>
  <c r="F241" i="103"/>
  <c r="O241" i="103" s="1"/>
  <c r="G241" i="103"/>
  <c r="P241" i="103" s="1"/>
  <c r="H241" i="103"/>
  <c r="Q241" i="103" s="1"/>
  <c r="K241" i="103"/>
  <c r="T241" i="103" s="1"/>
  <c r="L241" i="103"/>
  <c r="U241" i="103" s="1"/>
  <c r="V241" i="103"/>
  <c r="B242" i="103"/>
  <c r="C242" i="103"/>
  <c r="D242" i="103"/>
  <c r="F242" i="103"/>
  <c r="O242" i="103" s="1"/>
  <c r="G242" i="103"/>
  <c r="P242" i="103" s="1"/>
  <c r="H242" i="103"/>
  <c r="Q242" i="103" s="1"/>
  <c r="K242" i="103"/>
  <c r="T242" i="103" s="1"/>
  <c r="L242" i="103"/>
  <c r="U242" i="103" s="1"/>
  <c r="V242" i="103"/>
  <c r="B243" i="103"/>
  <c r="C243" i="103"/>
  <c r="D243" i="103"/>
  <c r="F243" i="103"/>
  <c r="O243" i="103" s="1"/>
  <c r="G243" i="103"/>
  <c r="P243" i="103" s="1"/>
  <c r="H243" i="103"/>
  <c r="Q243" i="103" s="1"/>
  <c r="K243" i="103"/>
  <c r="T243" i="103" s="1"/>
  <c r="L243" i="103"/>
  <c r="U243" i="103" s="1"/>
  <c r="V243" i="103"/>
  <c r="B244" i="103"/>
  <c r="C244" i="103"/>
  <c r="D244" i="103"/>
  <c r="F244" i="103"/>
  <c r="O244" i="103" s="1"/>
  <c r="G244" i="103"/>
  <c r="P244" i="103" s="1"/>
  <c r="H244" i="103"/>
  <c r="Q244" i="103" s="1"/>
  <c r="K244" i="103"/>
  <c r="T244" i="103" s="1"/>
  <c r="L244" i="103"/>
  <c r="U244" i="103" s="1"/>
  <c r="V244" i="103"/>
  <c r="B245" i="103"/>
  <c r="C245" i="103"/>
  <c r="D245" i="103"/>
  <c r="F245" i="103"/>
  <c r="O245" i="103" s="1"/>
  <c r="G245" i="103"/>
  <c r="P245" i="103" s="1"/>
  <c r="H245" i="103"/>
  <c r="Q245" i="103" s="1"/>
  <c r="K245" i="103"/>
  <c r="T245" i="103" s="1"/>
  <c r="L245" i="103"/>
  <c r="U245" i="103" s="1"/>
  <c r="V245" i="103"/>
  <c r="B345" i="103"/>
  <c r="C345" i="103"/>
  <c r="D345" i="103"/>
  <c r="F345" i="103"/>
  <c r="O345" i="103" s="1"/>
  <c r="G345" i="103"/>
  <c r="P345" i="103" s="1"/>
  <c r="H345" i="103"/>
  <c r="Q345" i="103" s="1"/>
  <c r="K345" i="103"/>
  <c r="T345" i="103" s="1"/>
  <c r="L345" i="103"/>
  <c r="U345" i="103" s="1"/>
  <c r="V345" i="103"/>
  <c r="B346" i="103"/>
  <c r="C346" i="103"/>
  <c r="D346" i="103"/>
  <c r="F346" i="103"/>
  <c r="O346" i="103" s="1"/>
  <c r="G346" i="103"/>
  <c r="P346" i="103" s="1"/>
  <c r="H346" i="103"/>
  <c r="Q346" i="103" s="1"/>
  <c r="K346" i="103"/>
  <c r="T346" i="103" s="1"/>
  <c r="L346" i="103"/>
  <c r="U346" i="103" s="1"/>
  <c r="V346" i="103"/>
  <c r="B347" i="103"/>
  <c r="C347" i="103"/>
  <c r="D347" i="103"/>
  <c r="F347" i="103"/>
  <c r="O347" i="103" s="1"/>
  <c r="G347" i="103"/>
  <c r="P347" i="103" s="1"/>
  <c r="H347" i="103"/>
  <c r="Q347" i="103" s="1"/>
  <c r="K347" i="103"/>
  <c r="T347" i="103" s="1"/>
  <c r="L347" i="103"/>
  <c r="U347" i="103" s="1"/>
  <c r="V347" i="103"/>
  <c r="B348" i="103"/>
  <c r="C348" i="103"/>
  <c r="D348" i="103"/>
  <c r="F348" i="103"/>
  <c r="O348" i="103" s="1"/>
  <c r="G348" i="103"/>
  <c r="P348" i="103" s="1"/>
  <c r="H348" i="103"/>
  <c r="Q348" i="103" s="1"/>
  <c r="K348" i="103"/>
  <c r="T348" i="103" s="1"/>
  <c r="L348" i="103"/>
  <c r="U348" i="103" s="1"/>
  <c r="V348" i="103"/>
  <c r="B349" i="103"/>
  <c r="C349" i="103"/>
  <c r="D349" i="103"/>
  <c r="F349" i="103"/>
  <c r="O349" i="103" s="1"/>
  <c r="G349" i="103"/>
  <c r="P349" i="103" s="1"/>
  <c r="H349" i="103"/>
  <c r="Q349" i="103" s="1"/>
  <c r="K349" i="103"/>
  <c r="T349" i="103" s="1"/>
  <c r="L349" i="103"/>
  <c r="U349" i="103" s="1"/>
  <c r="V349" i="103"/>
  <c r="B350" i="103"/>
  <c r="C350" i="103"/>
  <c r="D350" i="103"/>
  <c r="F350" i="103"/>
  <c r="O350" i="103" s="1"/>
  <c r="G350" i="103"/>
  <c r="P350" i="103" s="1"/>
  <c r="H350" i="103"/>
  <c r="Q350" i="103" s="1"/>
  <c r="K350" i="103"/>
  <c r="T350" i="103" s="1"/>
  <c r="L350" i="103"/>
  <c r="U350" i="103" s="1"/>
  <c r="V350" i="103"/>
  <c r="B351" i="103"/>
  <c r="C351" i="103"/>
  <c r="D351" i="103"/>
  <c r="F351" i="103"/>
  <c r="O351" i="103" s="1"/>
  <c r="G351" i="103"/>
  <c r="P351" i="103" s="1"/>
  <c r="H351" i="103"/>
  <c r="Q351" i="103" s="1"/>
  <c r="K351" i="103"/>
  <c r="T351" i="103" s="1"/>
  <c r="L351" i="103"/>
  <c r="U351" i="103" s="1"/>
  <c r="V351" i="103"/>
  <c r="B352" i="103"/>
  <c r="C352" i="103"/>
  <c r="D352" i="103"/>
  <c r="F352" i="103"/>
  <c r="O352" i="103" s="1"/>
  <c r="G352" i="103"/>
  <c r="P352" i="103" s="1"/>
  <c r="H352" i="103"/>
  <c r="Q352" i="103" s="1"/>
  <c r="K352" i="103"/>
  <c r="T352" i="103" s="1"/>
  <c r="L352" i="103"/>
  <c r="U352" i="103" s="1"/>
  <c r="V352" i="103"/>
  <c r="B353" i="103"/>
  <c r="C353" i="103"/>
  <c r="D353" i="103"/>
  <c r="F353" i="103"/>
  <c r="O353" i="103" s="1"/>
  <c r="G353" i="103"/>
  <c r="P353" i="103" s="1"/>
  <c r="H353" i="103"/>
  <c r="Q353" i="103" s="1"/>
  <c r="K353" i="103"/>
  <c r="T353" i="103" s="1"/>
  <c r="L353" i="103"/>
  <c r="U353" i="103" s="1"/>
  <c r="V353" i="103"/>
  <c r="B354" i="103"/>
  <c r="C354" i="103"/>
  <c r="D354" i="103"/>
  <c r="F354" i="103"/>
  <c r="O354" i="103" s="1"/>
  <c r="G354" i="103"/>
  <c r="P354" i="103" s="1"/>
  <c r="H354" i="103"/>
  <c r="Q354" i="103" s="1"/>
  <c r="K354" i="103"/>
  <c r="T354" i="103" s="1"/>
  <c r="L354" i="103"/>
  <c r="U354" i="103" s="1"/>
  <c r="V354" i="103"/>
  <c r="B355" i="103"/>
  <c r="C355" i="103"/>
  <c r="D355" i="103"/>
  <c r="F355" i="103"/>
  <c r="O355" i="103" s="1"/>
  <c r="G355" i="103"/>
  <c r="P355" i="103" s="1"/>
  <c r="H355" i="103"/>
  <c r="Q355" i="103" s="1"/>
  <c r="K355" i="103"/>
  <c r="T355" i="103" s="1"/>
  <c r="L355" i="103"/>
  <c r="U355" i="103" s="1"/>
  <c r="V355" i="103"/>
  <c r="B356" i="103"/>
  <c r="C356" i="103"/>
  <c r="D356" i="103"/>
  <c r="F356" i="103"/>
  <c r="O356" i="103" s="1"/>
  <c r="G356" i="103"/>
  <c r="P356" i="103" s="1"/>
  <c r="H356" i="103"/>
  <c r="Q356" i="103" s="1"/>
  <c r="K356" i="103"/>
  <c r="T356" i="103" s="1"/>
  <c r="L356" i="103"/>
  <c r="U356" i="103" s="1"/>
  <c r="V356" i="103"/>
  <c r="B357" i="103"/>
  <c r="C357" i="103"/>
  <c r="D357" i="103"/>
  <c r="F357" i="103"/>
  <c r="O357" i="103" s="1"/>
  <c r="G357" i="103"/>
  <c r="P357" i="103" s="1"/>
  <c r="H357" i="103"/>
  <c r="Q357" i="103" s="1"/>
  <c r="K357" i="103"/>
  <c r="T357" i="103" s="1"/>
  <c r="L357" i="103"/>
  <c r="U357" i="103" s="1"/>
  <c r="V357" i="103"/>
  <c r="B358" i="103"/>
  <c r="C358" i="103"/>
  <c r="D358" i="103"/>
  <c r="F358" i="103"/>
  <c r="O358" i="103" s="1"/>
  <c r="G358" i="103"/>
  <c r="P358" i="103" s="1"/>
  <c r="H358" i="103"/>
  <c r="Q358" i="103" s="1"/>
  <c r="K358" i="103"/>
  <c r="T358" i="103" s="1"/>
  <c r="L358" i="103"/>
  <c r="U358" i="103" s="1"/>
  <c r="V358" i="103"/>
  <c r="B359" i="103"/>
  <c r="C359" i="103"/>
  <c r="D359" i="103"/>
  <c r="F359" i="103"/>
  <c r="O359" i="103" s="1"/>
  <c r="G359" i="103"/>
  <c r="P359" i="103" s="1"/>
  <c r="H359" i="103"/>
  <c r="Q359" i="103" s="1"/>
  <c r="K359" i="103"/>
  <c r="T359" i="103" s="1"/>
  <c r="L359" i="103"/>
  <c r="U359" i="103" s="1"/>
  <c r="V359" i="103"/>
  <c r="B360" i="103"/>
  <c r="C360" i="103"/>
  <c r="D360" i="103"/>
  <c r="F360" i="103"/>
  <c r="O360" i="103" s="1"/>
  <c r="G360" i="103"/>
  <c r="P360" i="103" s="1"/>
  <c r="H360" i="103"/>
  <c r="Q360" i="103" s="1"/>
  <c r="K360" i="103"/>
  <c r="T360" i="103" s="1"/>
  <c r="L360" i="103"/>
  <c r="U360" i="103" s="1"/>
  <c r="V360" i="103"/>
  <c r="B368" i="103"/>
  <c r="C368" i="103"/>
  <c r="D368" i="103"/>
  <c r="F368" i="103"/>
  <c r="O368" i="103" s="1"/>
  <c r="G368" i="103"/>
  <c r="P368" i="103" s="1"/>
  <c r="H368" i="103"/>
  <c r="Q368" i="103" s="1"/>
  <c r="K368" i="103"/>
  <c r="T368" i="103" s="1"/>
  <c r="L368" i="103"/>
  <c r="U368" i="103" s="1"/>
  <c r="V368" i="103"/>
  <c r="B369" i="103"/>
  <c r="C369" i="103"/>
  <c r="D369" i="103"/>
  <c r="F369" i="103"/>
  <c r="O369" i="103" s="1"/>
  <c r="G369" i="103"/>
  <c r="P369" i="103" s="1"/>
  <c r="H369" i="103"/>
  <c r="Q369" i="103" s="1"/>
  <c r="K369" i="103"/>
  <c r="T369" i="103" s="1"/>
  <c r="L369" i="103"/>
  <c r="U369" i="103" s="1"/>
  <c r="V369" i="103"/>
  <c r="B370" i="103"/>
  <c r="C370" i="103"/>
  <c r="D370" i="103"/>
  <c r="F370" i="103"/>
  <c r="O370" i="103" s="1"/>
  <c r="G370" i="103"/>
  <c r="P370" i="103" s="1"/>
  <c r="H370" i="103"/>
  <c r="Q370" i="103" s="1"/>
  <c r="K370" i="103"/>
  <c r="T370" i="103" s="1"/>
  <c r="L370" i="103"/>
  <c r="U370" i="103" s="1"/>
  <c r="V370" i="103"/>
  <c r="B371" i="103"/>
  <c r="C371" i="103"/>
  <c r="D371" i="103"/>
  <c r="F371" i="103"/>
  <c r="O371" i="103" s="1"/>
  <c r="G371" i="103"/>
  <c r="P371" i="103" s="1"/>
  <c r="H371" i="103"/>
  <c r="Q371" i="103" s="1"/>
  <c r="K371" i="103"/>
  <c r="T371" i="103" s="1"/>
  <c r="L371" i="103"/>
  <c r="U371" i="103" s="1"/>
  <c r="V371" i="103"/>
  <c r="B372" i="103"/>
  <c r="C372" i="103"/>
  <c r="D372" i="103"/>
  <c r="F372" i="103"/>
  <c r="O372" i="103" s="1"/>
  <c r="G372" i="103"/>
  <c r="P372" i="103" s="1"/>
  <c r="H372" i="103"/>
  <c r="Q372" i="103" s="1"/>
  <c r="K372" i="103"/>
  <c r="T372" i="103" s="1"/>
  <c r="L372" i="103"/>
  <c r="U372" i="103" s="1"/>
  <c r="V372" i="103"/>
  <c r="B373" i="103"/>
  <c r="C373" i="103"/>
  <c r="D373" i="103"/>
  <c r="F373" i="103"/>
  <c r="O373" i="103" s="1"/>
  <c r="G373" i="103"/>
  <c r="P373" i="103" s="1"/>
  <c r="H373" i="103"/>
  <c r="Q373" i="103" s="1"/>
  <c r="K373" i="103"/>
  <c r="T373" i="103" s="1"/>
  <c r="L373" i="103"/>
  <c r="U373" i="103" s="1"/>
  <c r="V373" i="103"/>
  <c r="U45" i="101"/>
  <c r="J45" i="101"/>
  <c r="S45" i="101" s="1"/>
  <c r="I45" i="101"/>
  <c r="R45" i="101" s="1"/>
  <c r="H45" i="101"/>
  <c r="Q45" i="101" s="1"/>
  <c r="F45" i="101"/>
  <c r="O45" i="101" s="1"/>
  <c r="E45" i="101"/>
  <c r="B45" i="101"/>
  <c r="U44" i="101"/>
  <c r="J44" i="101"/>
  <c r="S44" i="101" s="1"/>
  <c r="I44" i="101"/>
  <c r="R44" i="101" s="1"/>
  <c r="H44" i="101"/>
  <c r="Q44" i="101" s="1"/>
  <c r="F44" i="101"/>
  <c r="O44" i="101" s="1"/>
  <c r="E44" i="101"/>
  <c r="B44" i="101"/>
  <c r="U43" i="101"/>
  <c r="J43" i="101"/>
  <c r="S43" i="101" s="1"/>
  <c r="I43" i="101"/>
  <c r="R43" i="101" s="1"/>
  <c r="H43" i="101"/>
  <c r="Q43" i="101" s="1"/>
  <c r="F43" i="101"/>
  <c r="O43" i="101" s="1"/>
  <c r="E43" i="101"/>
  <c r="B43" i="101"/>
  <c r="U42" i="101"/>
  <c r="J42" i="101"/>
  <c r="S42" i="101" s="1"/>
  <c r="I42" i="101"/>
  <c r="R42" i="101" s="1"/>
  <c r="H42" i="101"/>
  <c r="Q42" i="101" s="1"/>
  <c r="F42" i="101"/>
  <c r="O42" i="101" s="1"/>
  <c r="E42" i="101"/>
  <c r="B42" i="101"/>
  <c r="U41" i="101"/>
  <c r="J41" i="101"/>
  <c r="S41" i="101" s="1"/>
  <c r="I41" i="101"/>
  <c r="R41" i="101" s="1"/>
  <c r="H41" i="101"/>
  <c r="Q41" i="101" s="1"/>
  <c r="F41" i="101"/>
  <c r="O41" i="101" s="1"/>
  <c r="E41" i="101"/>
  <c r="B41" i="101"/>
  <c r="U40" i="101"/>
  <c r="J40" i="101"/>
  <c r="S40" i="101" s="1"/>
  <c r="I40" i="101"/>
  <c r="R40" i="101" s="1"/>
  <c r="H40" i="101"/>
  <c r="Q40" i="101" s="1"/>
  <c r="F40" i="101"/>
  <c r="O40" i="101" s="1"/>
  <c r="E40" i="101"/>
  <c r="B40" i="101"/>
  <c r="U39" i="101"/>
  <c r="J39" i="101"/>
  <c r="S39" i="101" s="1"/>
  <c r="I39" i="101"/>
  <c r="R39" i="101" s="1"/>
  <c r="H39" i="101"/>
  <c r="Q39" i="101" s="1"/>
  <c r="F39" i="101"/>
  <c r="O39" i="101" s="1"/>
  <c r="E39" i="101"/>
  <c r="B39" i="101"/>
  <c r="U38" i="101"/>
  <c r="J38" i="101"/>
  <c r="S38" i="101" s="1"/>
  <c r="I38" i="101"/>
  <c r="R38" i="101" s="1"/>
  <c r="H38" i="101"/>
  <c r="Q38" i="101" s="1"/>
  <c r="F38" i="101"/>
  <c r="O38" i="101" s="1"/>
  <c r="E38" i="101"/>
  <c r="B38" i="101"/>
  <c r="U37" i="101"/>
  <c r="J37" i="101"/>
  <c r="S37" i="101" s="1"/>
  <c r="I37" i="101"/>
  <c r="R37" i="101" s="1"/>
  <c r="H37" i="101"/>
  <c r="Q37" i="101" s="1"/>
  <c r="F37" i="101"/>
  <c r="O37" i="101" s="1"/>
  <c r="E37" i="101"/>
  <c r="B37" i="101"/>
  <c r="U36" i="101"/>
  <c r="J36" i="101"/>
  <c r="S36" i="101" s="1"/>
  <c r="I36" i="101"/>
  <c r="R36" i="101" s="1"/>
  <c r="H36" i="101"/>
  <c r="Q36" i="101" s="1"/>
  <c r="F36" i="101"/>
  <c r="O36" i="101" s="1"/>
  <c r="E36" i="101"/>
  <c r="B36" i="101"/>
  <c r="U35" i="101"/>
  <c r="J35" i="101"/>
  <c r="S35" i="101" s="1"/>
  <c r="I35" i="101"/>
  <c r="R35" i="101" s="1"/>
  <c r="H35" i="101"/>
  <c r="Q35" i="101" s="1"/>
  <c r="F35" i="101"/>
  <c r="O35" i="101" s="1"/>
  <c r="E35" i="101"/>
  <c r="B35" i="101"/>
  <c r="U34" i="101"/>
  <c r="J34" i="101"/>
  <c r="S34" i="101" s="1"/>
  <c r="I34" i="101"/>
  <c r="R34" i="101" s="1"/>
  <c r="H34" i="101"/>
  <c r="Q34" i="101" s="1"/>
  <c r="F34" i="101"/>
  <c r="O34" i="101" s="1"/>
  <c r="E34" i="101"/>
  <c r="B34" i="101"/>
  <c r="U33" i="101"/>
  <c r="J33" i="101"/>
  <c r="S33" i="101" s="1"/>
  <c r="I33" i="101"/>
  <c r="R33" i="101" s="1"/>
  <c r="H33" i="101"/>
  <c r="Q33" i="101" s="1"/>
  <c r="F33" i="101"/>
  <c r="O33" i="101" s="1"/>
  <c r="E33" i="101"/>
  <c r="B33" i="101"/>
  <c r="U32" i="101"/>
  <c r="J32" i="101"/>
  <c r="S32" i="101" s="1"/>
  <c r="I32" i="101"/>
  <c r="R32" i="101" s="1"/>
  <c r="H32" i="101"/>
  <c r="Q32" i="101" s="1"/>
  <c r="F32" i="101"/>
  <c r="O32" i="101" s="1"/>
  <c r="E32" i="101"/>
  <c r="B32" i="101"/>
  <c r="U31" i="101"/>
  <c r="J31" i="101"/>
  <c r="S31" i="101" s="1"/>
  <c r="I31" i="101"/>
  <c r="R31" i="101" s="1"/>
  <c r="H31" i="101"/>
  <c r="Q31" i="101" s="1"/>
  <c r="F31" i="101"/>
  <c r="O31" i="101" s="1"/>
  <c r="E31" i="101"/>
  <c r="B31" i="101"/>
  <c r="U30" i="101"/>
  <c r="J30" i="101"/>
  <c r="S30" i="101" s="1"/>
  <c r="I30" i="101"/>
  <c r="R30" i="101" s="1"/>
  <c r="H30" i="101"/>
  <c r="Q30" i="101" s="1"/>
  <c r="F30" i="101"/>
  <c r="O30" i="101" s="1"/>
  <c r="E30" i="101"/>
  <c r="B30" i="101"/>
  <c r="U29" i="101"/>
  <c r="J29" i="101"/>
  <c r="S29" i="101" s="1"/>
  <c r="I29" i="101"/>
  <c r="R29" i="101" s="1"/>
  <c r="H29" i="101"/>
  <c r="Q29" i="101" s="1"/>
  <c r="F29" i="101"/>
  <c r="O29" i="101" s="1"/>
  <c r="E29" i="101"/>
  <c r="B29" i="101"/>
  <c r="U28" i="101"/>
  <c r="J28" i="101"/>
  <c r="S28" i="101" s="1"/>
  <c r="I28" i="101"/>
  <c r="R28" i="101" s="1"/>
  <c r="H28" i="101"/>
  <c r="Q28" i="101" s="1"/>
  <c r="F28" i="101"/>
  <c r="O28" i="101" s="1"/>
  <c r="E28" i="101"/>
  <c r="B28" i="101"/>
  <c r="U27" i="101"/>
  <c r="J27" i="101"/>
  <c r="S27" i="101" s="1"/>
  <c r="I27" i="101"/>
  <c r="R27" i="101" s="1"/>
  <c r="H27" i="101"/>
  <c r="Q27" i="101" s="1"/>
  <c r="F27" i="101"/>
  <c r="O27" i="101" s="1"/>
  <c r="E27" i="101"/>
  <c r="B27" i="101"/>
  <c r="U26" i="101"/>
  <c r="J26" i="101"/>
  <c r="S26" i="101" s="1"/>
  <c r="I26" i="101"/>
  <c r="R26" i="101" s="1"/>
  <c r="H26" i="101"/>
  <c r="Q26" i="101" s="1"/>
  <c r="F26" i="101"/>
  <c r="O26" i="101" s="1"/>
  <c r="E26" i="101"/>
  <c r="B26" i="101"/>
  <c r="U25" i="101"/>
  <c r="J25" i="101"/>
  <c r="S25" i="101" s="1"/>
  <c r="I25" i="101"/>
  <c r="R25" i="101" s="1"/>
  <c r="H25" i="101"/>
  <c r="Q25" i="101" s="1"/>
  <c r="F25" i="101"/>
  <c r="O25" i="101" s="1"/>
  <c r="E25" i="101"/>
  <c r="B25" i="101"/>
  <c r="U24" i="101"/>
  <c r="J24" i="101"/>
  <c r="S24" i="101" s="1"/>
  <c r="I24" i="101"/>
  <c r="R24" i="101" s="1"/>
  <c r="H24" i="101"/>
  <c r="Q24" i="101" s="1"/>
  <c r="F24" i="101"/>
  <c r="O24" i="101" s="1"/>
  <c r="E24" i="101"/>
  <c r="B24" i="101"/>
  <c r="U23" i="101"/>
  <c r="U5" i="101"/>
  <c r="U6" i="101"/>
  <c r="J23" i="101"/>
  <c r="S23" i="101" s="1"/>
  <c r="I23" i="101"/>
  <c r="R23" i="101" s="1"/>
  <c r="H23" i="101"/>
  <c r="Q23" i="101" s="1"/>
  <c r="F23" i="101"/>
  <c r="O23" i="101" s="1"/>
  <c r="E23" i="101"/>
  <c r="B23" i="101"/>
  <c r="U22" i="101"/>
  <c r="J22" i="101"/>
  <c r="S22" i="101" s="1"/>
  <c r="I22" i="101"/>
  <c r="R22" i="101" s="1"/>
  <c r="H22" i="101"/>
  <c r="Q22" i="101" s="1"/>
  <c r="F22" i="101"/>
  <c r="O22" i="101" s="1"/>
  <c r="E22" i="101"/>
  <c r="B22" i="101"/>
  <c r="U21" i="101"/>
  <c r="J21" i="101"/>
  <c r="S21" i="101" s="1"/>
  <c r="I21" i="101"/>
  <c r="R21" i="101" s="1"/>
  <c r="H21" i="101"/>
  <c r="Q21" i="101" s="1"/>
  <c r="F21" i="101"/>
  <c r="O21" i="101" s="1"/>
  <c r="E21" i="101"/>
  <c r="B21" i="101"/>
  <c r="U20" i="101"/>
  <c r="J20" i="101"/>
  <c r="S20" i="101" s="1"/>
  <c r="I20" i="101"/>
  <c r="R20" i="101" s="1"/>
  <c r="H20" i="101"/>
  <c r="Q20" i="101" s="1"/>
  <c r="F20" i="101"/>
  <c r="O20" i="101" s="1"/>
  <c r="E20" i="101"/>
  <c r="B20" i="101"/>
  <c r="U19" i="101"/>
  <c r="J19" i="101"/>
  <c r="S19" i="101" s="1"/>
  <c r="I19" i="101"/>
  <c r="R19" i="101" s="1"/>
  <c r="H19" i="101"/>
  <c r="Q19" i="101" s="1"/>
  <c r="F19" i="101"/>
  <c r="O19" i="101" s="1"/>
  <c r="E19" i="101"/>
  <c r="B19" i="101"/>
  <c r="U18" i="101"/>
  <c r="J18" i="101"/>
  <c r="S18" i="101" s="1"/>
  <c r="I18" i="101"/>
  <c r="R18" i="101" s="1"/>
  <c r="H18" i="101"/>
  <c r="Q18" i="101" s="1"/>
  <c r="F18" i="101"/>
  <c r="O18" i="101" s="1"/>
  <c r="E18" i="101"/>
  <c r="B18" i="101"/>
  <c r="U17" i="101"/>
  <c r="J17" i="101"/>
  <c r="S17" i="101" s="1"/>
  <c r="I17" i="101"/>
  <c r="R17" i="101" s="1"/>
  <c r="H17" i="101"/>
  <c r="Q17" i="101" s="1"/>
  <c r="F17" i="101"/>
  <c r="O17" i="101" s="1"/>
  <c r="E17" i="101"/>
  <c r="B17" i="101"/>
  <c r="U16" i="101"/>
  <c r="J16" i="101"/>
  <c r="S16" i="101" s="1"/>
  <c r="I16" i="101"/>
  <c r="R16" i="101" s="1"/>
  <c r="H16" i="101"/>
  <c r="Q16" i="101" s="1"/>
  <c r="F16" i="101"/>
  <c r="O16" i="101" s="1"/>
  <c r="E16" i="101"/>
  <c r="B16" i="101"/>
  <c r="U15" i="101"/>
  <c r="J15" i="101"/>
  <c r="S15" i="101" s="1"/>
  <c r="I15" i="101"/>
  <c r="R15" i="101" s="1"/>
  <c r="H15" i="101"/>
  <c r="Q15" i="101" s="1"/>
  <c r="F15" i="101"/>
  <c r="O15" i="101" s="1"/>
  <c r="E15" i="101"/>
  <c r="B15" i="101"/>
  <c r="U14" i="101"/>
  <c r="J14" i="101"/>
  <c r="S14" i="101" s="1"/>
  <c r="I14" i="101"/>
  <c r="R14" i="101" s="1"/>
  <c r="H14" i="101"/>
  <c r="Q14" i="101" s="1"/>
  <c r="F14" i="101"/>
  <c r="O14" i="101" s="1"/>
  <c r="E14" i="101"/>
  <c r="B14" i="101"/>
  <c r="U13" i="101"/>
  <c r="J13" i="101"/>
  <c r="S13" i="101" s="1"/>
  <c r="I13" i="101"/>
  <c r="R13" i="101" s="1"/>
  <c r="H13" i="101"/>
  <c r="Q13" i="101" s="1"/>
  <c r="F13" i="101"/>
  <c r="O13" i="101" s="1"/>
  <c r="E13" i="101"/>
  <c r="B13" i="101"/>
  <c r="U12" i="101"/>
  <c r="J12" i="101"/>
  <c r="S12" i="101" s="1"/>
  <c r="I12" i="101"/>
  <c r="R12" i="101" s="1"/>
  <c r="H12" i="101"/>
  <c r="Q12" i="101" s="1"/>
  <c r="F12" i="101"/>
  <c r="O12" i="101" s="1"/>
  <c r="E12" i="101"/>
  <c r="B12" i="101"/>
  <c r="U11" i="101"/>
  <c r="J11" i="101"/>
  <c r="S11" i="101" s="1"/>
  <c r="I11" i="101"/>
  <c r="R11" i="101" s="1"/>
  <c r="H11" i="101"/>
  <c r="Q11" i="101" s="1"/>
  <c r="F11" i="101"/>
  <c r="O11" i="101" s="1"/>
  <c r="E11" i="101"/>
  <c r="B11" i="101"/>
  <c r="U10" i="101"/>
  <c r="J10" i="101"/>
  <c r="S10" i="101" s="1"/>
  <c r="I10" i="101"/>
  <c r="R10" i="101" s="1"/>
  <c r="H10" i="101"/>
  <c r="Q10" i="101" s="1"/>
  <c r="F10" i="101"/>
  <c r="O10" i="101" s="1"/>
  <c r="E10" i="101"/>
  <c r="B10" i="101"/>
  <c r="U9" i="101"/>
  <c r="J9" i="101"/>
  <c r="S9" i="101" s="1"/>
  <c r="I9" i="101"/>
  <c r="R9" i="101" s="1"/>
  <c r="H9" i="101"/>
  <c r="Q9" i="101" s="1"/>
  <c r="F9" i="101"/>
  <c r="O9" i="101" s="1"/>
  <c r="E9" i="101"/>
  <c r="B9" i="101"/>
  <c r="U8" i="101"/>
  <c r="J8" i="101"/>
  <c r="S8" i="101" s="1"/>
  <c r="I8" i="101"/>
  <c r="R8" i="101" s="1"/>
  <c r="H8" i="101"/>
  <c r="Q8" i="101" s="1"/>
  <c r="F8" i="101"/>
  <c r="O8" i="101" s="1"/>
  <c r="E8" i="101"/>
  <c r="B8" i="101"/>
  <c r="U7" i="101"/>
  <c r="J7" i="101"/>
  <c r="S7" i="101" s="1"/>
  <c r="I7" i="101"/>
  <c r="R7" i="101" s="1"/>
  <c r="H7" i="101"/>
  <c r="Q7" i="101" s="1"/>
  <c r="F7" i="101"/>
  <c r="O7" i="101" s="1"/>
  <c r="E7" i="101"/>
  <c r="B7" i="101"/>
  <c r="J6" i="101"/>
  <c r="S6" i="101" s="1"/>
  <c r="I6" i="101"/>
  <c r="R6" i="101" s="1"/>
  <c r="H6" i="101"/>
  <c r="Q6" i="101" s="1"/>
  <c r="F6" i="101"/>
  <c r="O6" i="101" s="1"/>
  <c r="E6" i="101"/>
  <c r="B6" i="101"/>
  <c r="J5" i="101"/>
  <c r="S5" i="101" s="1"/>
  <c r="I5" i="101"/>
  <c r="R5" i="101" s="1"/>
  <c r="H5" i="101"/>
  <c r="Q5" i="101" s="1"/>
  <c r="F5" i="101"/>
  <c r="O5" i="101" s="1"/>
  <c r="E5" i="101"/>
  <c r="B5" i="101"/>
  <c r="S4" i="101"/>
  <c r="O4" i="101"/>
  <c r="B4" i="101"/>
  <c r="L3" i="101"/>
  <c r="U3" i="101" s="1"/>
  <c r="J3" i="101"/>
  <c r="S3" i="101" s="1"/>
  <c r="I3" i="101"/>
  <c r="R3" i="101" s="1"/>
  <c r="H3" i="101"/>
  <c r="Q3" i="101" s="1"/>
  <c r="F3" i="101"/>
  <c r="O3" i="101" s="1"/>
  <c r="E3" i="101"/>
  <c r="D3" i="101"/>
  <c r="B3" i="101"/>
  <c r="C48" i="101"/>
  <c r="W32" i="98"/>
  <c r="W31" i="98"/>
  <c r="W27" i="98"/>
  <c r="W26" i="98"/>
  <c r="W24" i="98"/>
  <c r="W23" i="98"/>
  <c r="W16" i="98"/>
  <c r="W15" i="98"/>
  <c r="W13" i="98"/>
  <c r="W12" i="98"/>
  <c r="W4" i="98"/>
  <c r="W3" i="98"/>
  <c r="E87" i="97"/>
  <c r="D87" i="97"/>
  <c r="E85" i="97"/>
  <c r="D85" i="97"/>
  <c r="E83" i="97"/>
  <c r="D83" i="97"/>
  <c r="E80" i="97"/>
  <c r="D80" i="97"/>
  <c r="E78" i="97"/>
  <c r="D78" i="97"/>
  <c r="E76" i="97"/>
  <c r="D76" i="97"/>
  <c r="E73" i="97"/>
  <c r="D73" i="97"/>
  <c r="E71" i="97"/>
  <c r="D71" i="97"/>
  <c r="E69" i="97"/>
  <c r="D69" i="97"/>
  <c r="E67" i="97"/>
  <c r="D67" i="97"/>
  <c r="E65" i="97"/>
  <c r="D65" i="97"/>
  <c r="K64" i="97"/>
  <c r="E64" i="97"/>
  <c r="D64" i="97"/>
  <c r="Q60" i="97"/>
  <c r="V60" i="97"/>
  <c r="T60" i="97"/>
  <c r="R60" i="97"/>
  <c r="V57" i="97"/>
  <c r="U57" i="97"/>
  <c r="T57" i="97"/>
  <c r="S57" i="97"/>
  <c r="R57" i="97"/>
  <c r="Q57" i="97"/>
  <c r="V55" i="97"/>
  <c r="U55" i="97"/>
  <c r="T55" i="97"/>
  <c r="S55" i="97"/>
  <c r="R55" i="97"/>
  <c r="Q55" i="97"/>
  <c r="V53" i="97"/>
  <c r="U53" i="97"/>
  <c r="T53" i="97"/>
  <c r="S53" i="97"/>
  <c r="R53" i="97"/>
  <c r="Q53" i="97"/>
  <c r="T51" i="97"/>
  <c r="V50" i="97"/>
  <c r="U50" i="97"/>
  <c r="T50" i="97"/>
  <c r="S50" i="97"/>
  <c r="R50" i="97"/>
  <c r="Q50" i="97"/>
  <c r="V48" i="97"/>
  <c r="U48" i="97"/>
  <c r="T48" i="97"/>
  <c r="S48" i="97"/>
  <c r="R48" i="97"/>
  <c r="Q48" i="97"/>
  <c r="V46" i="97"/>
  <c r="U46" i="97"/>
  <c r="T46" i="97"/>
  <c r="S46" i="97"/>
  <c r="R46" i="97"/>
  <c r="Q46" i="97"/>
  <c r="V44" i="97"/>
  <c r="V43" i="97"/>
  <c r="U43" i="97"/>
  <c r="T43" i="97"/>
  <c r="S43" i="97"/>
  <c r="R43" i="97"/>
  <c r="Q43" i="97"/>
  <c r="T41" i="97"/>
  <c r="S41" i="97"/>
  <c r="R41" i="97"/>
  <c r="Q41" i="97"/>
  <c r="V39" i="97"/>
  <c r="U39" i="97"/>
  <c r="T39" i="97"/>
  <c r="S39" i="97"/>
  <c r="R39" i="97"/>
  <c r="Q39" i="97"/>
  <c r="V37" i="97"/>
  <c r="U37" i="97"/>
  <c r="T37" i="97"/>
  <c r="S37" i="97"/>
  <c r="R37" i="97"/>
  <c r="Q37" i="97"/>
  <c r="V36" i="97"/>
  <c r="V35" i="97"/>
  <c r="U35" i="97"/>
  <c r="T35" i="97"/>
  <c r="S35" i="97"/>
  <c r="R35" i="97"/>
  <c r="Q35" i="97"/>
  <c r="W34" i="97"/>
  <c r="V34" i="97"/>
  <c r="U34" i="97"/>
  <c r="T34" i="97"/>
  <c r="S34" i="97"/>
  <c r="R34" i="97"/>
  <c r="Q34" i="97"/>
  <c r="Q28" i="97"/>
  <c r="V27" i="97"/>
  <c r="U27" i="97"/>
  <c r="T27" i="97"/>
  <c r="S27" i="97"/>
  <c r="R27" i="97"/>
  <c r="Q27" i="97"/>
  <c r="V25" i="97"/>
  <c r="U25" i="97"/>
  <c r="T25" i="97"/>
  <c r="S25" i="97"/>
  <c r="R25" i="97"/>
  <c r="Q25" i="97"/>
  <c r="V23" i="97"/>
  <c r="U23" i="97"/>
  <c r="T23" i="97"/>
  <c r="S23" i="97"/>
  <c r="R23" i="97"/>
  <c r="Q23" i="97"/>
  <c r="T21" i="97"/>
  <c r="R21" i="97"/>
  <c r="V20" i="97"/>
  <c r="U20" i="97"/>
  <c r="T20" i="97"/>
  <c r="S20" i="97"/>
  <c r="R20" i="97"/>
  <c r="Q20" i="97"/>
  <c r="V18" i="97"/>
  <c r="U18" i="97"/>
  <c r="T18" i="97"/>
  <c r="S18" i="97"/>
  <c r="R18" i="97"/>
  <c r="Q18" i="97"/>
  <c r="T16" i="97"/>
  <c r="S16" i="97"/>
  <c r="R16" i="97"/>
  <c r="Q16" i="97"/>
  <c r="V13" i="97"/>
  <c r="U13" i="97"/>
  <c r="T13" i="97"/>
  <c r="S13" i="97"/>
  <c r="R13" i="97"/>
  <c r="Q13" i="97"/>
  <c r="V11" i="97"/>
  <c r="U11" i="97"/>
  <c r="T11" i="97"/>
  <c r="S11" i="97"/>
  <c r="R11" i="97"/>
  <c r="Q11" i="97"/>
  <c r="T10" i="97"/>
  <c r="Q10" i="97"/>
  <c r="U9" i="97"/>
  <c r="T9" i="97"/>
  <c r="S9" i="97"/>
  <c r="R9" i="97"/>
  <c r="Q9" i="97"/>
  <c r="V7" i="97"/>
  <c r="U7" i="97"/>
  <c r="T7" i="97"/>
  <c r="S7" i="97"/>
  <c r="R7" i="97"/>
  <c r="Q7" i="97"/>
  <c r="T6" i="97"/>
  <c r="S6" i="97"/>
  <c r="E66" i="97"/>
  <c r="D66" i="97"/>
  <c r="V5" i="97"/>
  <c r="U5" i="97"/>
  <c r="T5" i="97"/>
  <c r="S5" i="97"/>
  <c r="R5" i="97"/>
  <c r="Q5" i="97"/>
  <c r="U4" i="97"/>
  <c r="T4" i="97"/>
  <c r="S4" i="97"/>
  <c r="R4" i="97"/>
  <c r="Q4" i="97"/>
  <c r="S44" i="97"/>
  <c r="D72" i="97"/>
  <c r="S28" i="97"/>
  <c r="Q38" i="97"/>
  <c r="R38" i="97"/>
  <c r="S8" i="97"/>
  <c r="S10" i="97"/>
  <c r="R6" i="97"/>
  <c r="T8" i="97"/>
  <c r="R14" i="97"/>
  <c r="S38" i="97"/>
  <c r="V8" i="97"/>
  <c r="K64" i="96"/>
  <c r="W34" i="96"/>
  <c r="AJ34" i="96" s="1"/>
  <c r="W4" i="96"/>
  <c r="AJ4" i="96" s="1"/>
  <c r="J87" i="96"/>
  <c r="V27" i="96"/>
  <c r="AI27" i="96" s="1"/>
  <c r="J88" i="96"/>
  <c r="J85" i="96"/>
  <c r="V55" i="96"/>
  <c r="AI55" i="96" s="1"/>
  <c r="V25" i="96"/>
  <c r="AI25" i="96" s="1"/>
  <c r="U25" i="96"/>
  <c r="AH25" i="96" s="1"/>
  <c r="J83" i="96"/>
  <c r="V53" i="96"/>
  <c r="AI53" i="96" s="1"/>
  <c r="V23" i="96"/>
  <c r="AI23" i="96" s="1"/>
  <c r="J80" i="96"/>
  <c r="V50" i="96"/>
  <c r="AI50" i="96" s="1"/>
  <c r="V20" i="96"/>
  <c r="AI20" i="96" s="1"/>
  <c r="J81" i="96"/>
  <c r="J78" i="96"/>
  <c r="V18" i="96"/>
  <c r="AI18" i="96" s="1"/>
  <c r="J76" i="96"/>
  <c r="V46" i="96"/>
  <c r="AI46" i="96" s="1"/>
  <c r="J73" i="96"/>
  <c r="V43" i="96"/>
  <c r="AI43" i="96" s="1"/>
  <c r="V13" i="96"/>
  <c r="AI13" i="96" s="1"/>
  <c r="J74" i="96"/>
  <c r="J71" i="96"/>
  <c r="V41" i="96"/>
  <c r="AI41" i="96" s="1"/>
  <c r="V11" i="96"/>
  <c r="AI11" i="96" s="1"/>
  <c r="J69" i="96"/>
  <c r="V9" i="96"/>
  <c r="AI9" i="96" s="1"/>
  <c r="J67" i="96"/>
  <c r="V37" i="96"/>
  <c r="AI37" i="96" s="1"/>
  <c r="V7" i="96"/>
  <c r="AI7" i="96" s="1"/>
  <c r="J68" i="96"/>
  <c r="J65" i="96"/>
  <c r="V35" i="96"/>
  <c r="AI35" i="96" s="1"/>
  <c r="V5" i="96"/>
  <c r="AI5" i="96" s="1"/>
  <c r="J64" i="96"/>
  <c r="V34" i="96"/>
  <c r="AI34" i="96" s="1"/>
  <c r="V4" i="96"/>
  <c r="AI4" i="96" s="1"/>
  <c r="I87" i="96"/>
  <c r="U57" i="96"/>
  <c r="AH57" i="96" s="1"/>
  <c r="U27" i="96"/>
  <c r="AH27" i="96" s="1"/>
  <c r="I85" i="96"/>
  <c r="U55" i="96"/>
  <c r="AH55" i="96" s="1"/>
  <c r="I83" i="96"/>
  <c r="I80" i="96"/>
  <c r="U53" i="96"/>
  <c r="AH53" i="96" s="1"/>
  <c r="U23" i="96"/>
  <c r="AH23" i="96" s="1"/>
  <c r="U50" i="96"/>
  <c r="AH50" i="96" s="1"/>
  <c r="V51" i="96"/>
  <c r="AI51" i="96" s="1"/>
  <c r="U20" i="96"/>
  <c r="AH20" i="96" s="1"/>
  <c r="V21" i="96"/>
  <c r="AP7" i="96" s="1"/>
  <c r="U18" i="96"/>
  <c r="AH18" i="96" s="1"/>
  <c r="I78" i="96"/>
  <c r="U48" i="96"/>
  <c r="AH48" i="96" s="1"/>
  <c r="I76" i="96"/>
  <c r="U46" i="96"/>
  <c r="AH46" i="96" s="1"/>
  <c r="U16" i="96"/>
  <c r="AH16" i="96" s="1"/>
  <c r="I73" i="96"/>
  <c r="U43" i="96"/>
  <c r="AH43" i="96" s="1"/>
  <c r="V44" i="96"/>
  <c r="AI44" i="96" s="1"/>
  <c r="U13" i="96"/>
  <c r="AH13" i="96" s="1"/>
  <c r="V14" i="96"/>
  <c r="AP5" i="96" s="1"/>
  <c r="J75" i="96"/>
  <c r="J66" i="96"/>
  <c r="I81" i="96"/>
  <c r="I88" i="96"/>
  <c r="I74" i="96"/>
  <c r="I71" i="96"/>
  <c r="U41" i="96"/>
  <c r="AH41" i="96" s="1"/>
  <c r="U11" i="96"/>
  <c r="AH11" i="96" s="1"/>
  <c r="I69" i="96"/>
  <c r="U39" i="96"/>
  <c r="AH39" i="96" s="1"/>
  <c r="U9" i="96"/>
  <c r="AH9" i="96" s="1"/>
  <c r="I67" i="96"/>
  <c r="U37" i="96"/>
  <c r="AH37" i="96" s="1"/>
  <c r="U7" i="96"/>
  <c r="AH7" i="96" s="1"/>
  <c r="I65" i="96"/>
  <c r="U35" i="96"/>
  <c r="AH35" i="96" s="1"/>
  <c r="V36" i="96"/>
  <c r="AI36" i="96" s="1"/>
  <c r="U5" i="96"/>
  <c r="AH5" i="96" s="1"/>
  <c r="V6" i="96"/>
  <c r="AI6" i="96" s="1"/>
  <c r="U4" i="96"/>
  <c r="AH4" i="96" s="1"/>
  <c r="I64" i="96"/>
  <c r="U34" i="96"/>
  <c r="AH34" i="96" s="1"/>
  <c r="H87" i="96"/>
  <c r="U28" i="96"/>
  <c r="AH28" i="96" s="1"/>
  <c r="T57" i="96"/>
  <c r="AG57" i="96" s="1"/>
  <c r="T27" i="96"/>
  <c r="AG27" i="96" s="1"/>
  <c r="H85" i="96"/>
  <c r="T25" i="96"/>
  <c r="AG25" i="96" s="1"/>
  <c r="T55" i="96"/>
  <c r="AG55" i="96" s="1"/>
  <c r="V24" i="96"/>
  <c r="AI24" i="96" s="1"/>
  <c r="V8" i="96"/>
  <c r="AP4" i="96" s="1"/>
  <c r="V38" i="96"/>
  <c r="AI38" i="96" s="1"/>
  <c r="U36" i="96"/>
  <c r="AH36" i="96" s="1"/>
  <c r="U6" i="96"/>
  <c r="AH6" i="96" s="1"/>
  <c r="I66" i="96"/>
  <c r="I68" i="96"/>
  <c r="V10" i="96"/>
  <c r="AI10" i="96" s="1"/>
  <c r="G83" i="96"/>
  <c r="H83" i="96"/>
  <c r="T53" i="96"/>
  <c r="AG53" i="96" s="1"/>
  <c r="T23" i="96"/>
  <c r="AG23" i="96" s="1"/>
  <c r="V22" i="96"/>
  <c r="AI22" i="96" s="1"/>
  <c r="I75" i="96"/>
  <c r="V15" i="96"/>
  <c r="AI15" i="96" s="1"/>
  <c r="V45" i="96"/>
  <c r="AI45" i="96" s="1"/>
  <c r="V26" i="96"/>
  <c r="AI26" i="96" s="1"/>
  <c r="I72" i="96"/>
  <c r="V12" i="96"/>
  <c r="AI12" i="96" s="1"/>
  <c r="I70" i="96"/>
  <c r="H80" i="96"/>
  <c r="U51" i="96"/>
  <c r="AH51" i="96" s="1"/>
  <c r="T50" i="96"/>
  <c r="AG50" i="96" s="1"/>
  <c r="T20" i="96"/>
  <c r="AG20" i="96" s="1"/>
  <c r="H78" i="96"/>
  <c r="G80" i="96"/>
  <c r="U21" i="96"/>
  <c r="AH21" i="96" s="1"/>
  <c r="T21" i="96"/>
  <c r="AG21" i="96" s="1"/>
  <c r="H81" i="96"/>
  <c r="H76" i="96"/>
  <c r="G78" i="96"/>
  <c r="T48" i="96"/>
  <c r="AG48" i="96" s="1"/>
  <c r="T18" i="96"/>
  <c r="AG18" i="96" s="1"/>
  <c r="T46" i="96"/>
  <c r="AG46" i="96" s="1"/>
  <c r="T16" i="96"/>
  <c r="AG16" i="96" s="1"/>
  <c r="H73" i="96"/>
  <c r="U44" i="96"/>
  <c r="AH44" i="96" s="1"/>
  <c r="T13" i="96"/>
  <c r="AG13" i="96" s="1"/>
  <c r="U14" i="96"/>
  <c r="AH14" i="96" s="1"/>
  <c r="T41" i="96"/>
  <c r="AG41" i="96" s="1"/>
  <c r="T11" i="96"/>
  <c r="AG11" i="96" s="1"/>
  <c r="H71" i="96"/>
  <c r="H69" i="96"/>
  <c r="T39" i="96"/>
  <c r="AG39" i="96" s="1"/>
  <c r="T9" i="96"/>
  <c r="AG9" i="96" s="1"/>
  <c r="T37" i="96"/>
  <c r="AG37" i="96" s="1"/>
  <c r="U38" i="96"/>
  <c r="AH38" i="96" s="1"/>
  <c r="T7" i="96"/>
  <c r="AG7" i="96" s="1"/>
  <c r="U8" i="96"/>
  <c r="AH8" i="96" s="1"/>
  <c r="H67" i="96"/>
  <c r="H65" i="96"/>
  <c r="T35" i="96"/>
  <c r="AG35" i="96" s="1"/>
  <c r="T5" i="96"/>
  <c r="AG5" i="96" s="1"/>
  <c r="T34" i="96"/>
  <c r="AG34" i="96" s="1"/>
  <c r="T4" i="96"/>
  <c r="AG4" i="96" s="1"/>
  <c r="H64" i="96"/>
  <c r="G87" i="96"/>
  <c r="S27" i="96"/>
  <c r="AF27" i="96" s="1"/>
  <c r="S25" i="96"/>
  <c r="AF25" i="96" s="1"/>
  <c r="S23" i="96"/>
  <c r="AF23" i="96" s="1"/>
  <c r="S20" i="96"/>
  <c r="AF20" i="96" s="1"/>
  <c r="S18" i="96"/>
  <c r="AF18" i="96" s="1"/>
  <c r="S16" i="96"/>
  <c r="AF16" i="96" s="1"/>
  <c r="S13" i="96"/>
  <c r="AF13" i="96" s="1"/>
  <c r="S11" i="96"/>
  <c r="AF11" i="96" s="1"/>
  <c r="S9" i="96"/>
  <c r="AF9" i="96" s="1"/>
  <c r="S7" i="96"/>
  <c r="AF7" i="96" s="1"/>
  <c r="S5" i="96"/>
  <c r="AF5" i="96" s="1"/>
  <c r="S4" i="96"/>
  <c r="AF4" i="96" s="1"/>
  <c r="S57" i="96"/>
  <c r="AF57" i="96" s="1"/>
  <c r="G85" i="96"/>
  <c r="S55" i="96"/>
  <c r="AF55" i="96" s="1"/>
  <c r="U12" i="96"/>
  <c r="AH12" i="96" s="1"/>
  <c r="U10" i="96"/>
  <c r="AH10" i="96" s="1"/>
  <c r="U40" i="96"/>
  <c r="AH40" i="96" s="1"/>
  <c r="U42" i="96"/>
  <c r="AH42" i="96" s="1"/>
  <c r="H68" i="96"/>
  <c r="H74" i="96"/>
  <c r="U45" i="96"/>
  <c r="AH45" i="96" s="1"/>
  <c r="H66" i="96"/>
  <c r="S50" i="96"/>
  <c r="AF50" i="96" s="1"/>
  <c r="S53" i="96"/>
  <c r="AF53" i="96" s="1"/>
  <c r="T14" i="96"/>
  <c r="AG14" i="96" s="1"/>
  <c r="S48" i="96"/>
  <c r="AF48" i="96" s="1"/>
  <c r="G76" i="96"/>
  <c r="S46" i="96"/>
  <c r="AF46" i="96" s="1"/>
  <c r="G73" i="96"/>
  <c r="S43" i="96"/>
  <c r="AF43" i="96" s="1"/>
  <c r="T44" i="96"/>
  <c r="AG44" i="96" s="1"/>
  <c r="G71" i="96"/>
  <c r="S41" i="96"/>
  <c r="AF41" i="96" s="1"/>
  <c r="G69" i="96"/>
  <c r="S39" i="96"/>
  <c r="AF39" i="96" s="1"/>
  <c r="G67" i="96"/>
  <c r="S37" i="96"/>
  <c r="AF37" i="96" s="1"/>
  <c r="T8" i="96"/>
  <c r="AG8" i="96" s="1"/>
  <c r="G65" i="96"/>
  <c r="S35" i="96"/>
  <c r="AF35" i="96" s="1"/>
  <c r="T36" i="96"/>
  <c r="AG36" i="96" s="1"/>
  <c r="T6" i="96"/>
  <c r="AG6" i="96" s="1"/>
  <c r="G64" i="96"/>
  <c r="S34" i="96"/>
  <c r="AF34" i="96" s="1"/>
  <c r="F87" i="96"/>
  <c r="R57" i="96"/>
  <c r="S58" i="96"/>
  <c r="AF58" i="96" s="1"/>
  <c r="R27" i="96"/>
  <c r="F85" i="96"/>
  <c r="R55" i="96"/>
  <c r="R25" i="96"/>
  <c r="F83" i="96"/>
  <c r="R53" i="96"/>
  <c r="R23" i="96"/>
  <c r="F80" i="96"/>
  <c r="R50" i="96"/>
  <c r="R20" i="96"/>
  <c r="F78" i="96"/>
  <c r="R48" i="96"/>
  <c r="R18" i="96"/>
  <c r="R46" i="96"/>
  <c r="R16" i="96"/>
  <c r="F76" i="96"/>
  <c r="F73" i="96"/>
  <c r="R43" i="96"/>
  <c r="R13" i="96"/>
  <c r="Q4" i="96"/>
  <c r="R4" i="96"/>
  <c r="Q5" i="96"/>
  <c r="R5" i="96"/>
  <c r="E6" i="96"/>
  <c r="Q7" i="96"/>
  <c r="R7" i="96"/>
  <c r="E8" i="96"/>
  <c r="E15" i="96" s="1"/>
  <c r="Q9" i="96"/>
  <c r="R9" i="96"/>
  <c r="Q11" i="96"/>
  <c r="R11" i="96"/>
  <c r="Q13" i="96"/>
  <c r="E14" i="96"/>
  <c r="Q16" i="96"/>
  <c r="Q18" i="96"/>
  <c r="Q20" i="96"/>
  <c r="E21" i="96"/>
  <c r="R21" i="96" s="1"/>
  <c r="Q23" i="96"/>
  <c r="Q25" i="96"/>
  <c r="Q27" i="96"/>
  <c r="E28" i="96"/>
  <c r="Q34" i="96"/>
  <c r="R34" i="96"/>
  <c r="Q35" i="96"/>
  <c r="R35" i="96"/>
  <c r="D66" i="96"/>
  <c r="E36" i="96"/>
  <c r="Q37" i="96"/>
  <c r="R37" i="96"/>
  <c r="E38" i="96"/>
  <c r="E40" i="96" s="1"/>
  <c r="Q39" i="96"/>
  <c r="R39" i="96"/>
  <c r="Q41" i="96"/>
  <c r="R41" i="96"/>
  <c r="Q43" i="96"/>
  <c r="E44" i="96"/>
  <c r="R44" i="96" s="1"/>
  <c r="Q46" i="96"/>
  <c r="Q48" i="96"/>
  <c r="Q50" i="96"/>
  <c r="E51" i="96"/>
  <c r="R51" i="96" s="1"/>
  <c r="Q53" i="96"/>
  <c r="Q55" i="96"/>
  <c r="Q57" i="96"/>
  <c r="E58" i="96"/>
  <c r="Q58" i="96" s="1"/>
  <c r="D64" i="96"/>
  <c r="E64" i="96"/>
  <c r="F64" i="96"/>
  <c r="D65" i="96"/>
  <c r="E65" i="96"/>
  <c r="F65" i="96"/>
  <c r="D67" i="96"/>
  <c r="E67" i="96"/>
  <c r="F67" i="96"/>
  <c r="D69" i="96"/>
  <c r="E69" i="96"/>
  <c r="F69" i="96"/>
  <c r="D71" i="96"/>
  <c r="E71" i="96"/>
  <c r="F71" i="96"/>
  <c r="D73" i="96"/>
  <c r="E73" i="96"/>
  <c r="D76" i="96"/>
  <c r="E76" i="96"/>
  <c r="D78" i="96"/>
  <c r="E78" i="96"/>
  <c r="D80" i="96"/>
  <c r="E80" i="96"/>
  <c r="D83" i="96"/>
  <c r="E83" i="96"/>
  <c r="D85" i="96"/>
  <c r="E85" i="96"/>
  <c r="D87" i="96"/>
  <c r="E87" i="96"/>
  <c r="H72" i="96"/>
  <c r="H70" i="96"/>
  <c r="F66" i="96"/>
  <c r="T51" i="96"/>
  <c r="AG51" i="96" s="1"/>
  <c r="G81" i="96"/>
  <c r="T45" i="96"/>
  <c r="AG45" i="96" s="1"/>
  <c r="T38" i="96"/>
  <c r="AG38" i="96" s="1"/>
  <c r="S21" i="96"/>
  <c r="AF21" i="96" s="1"/>
  <c r="G74" i="96"/>
  <c r="S51" i="96"/>
  <c r="AF51" i="96" s="1"/>
  <c r="F68" i="96"/>
  <c r="S14" i="96"/>
  <c r="AF14" i="96" s="1"/>
  <c r="S6" i="96"/>
  <c r="AF6" i="96" s="1"/>
  <c r="S8" i="96"/>
  <c r="AF8" i="96" s="1"/>
  <c r="T10" i="96"/>
  <c r="AG10" i="96" s="1"/>
  <c r="T12" i="96"/>
  <c r="AG12" i="96" s="1"/>
  <c r="S44" i="96"/>
  <c r="AF44" i="96" s="1"/>
  <c r="T42" i="96"/>
  <c r="AG42" i="96" s="1"/>
  <c r="S38" i="96"/>
  <c r="AF38" i="96" s="1"/>
  <c r="S36" i="96"/>
  <c r="AF36" i="96" s="1"/>
  <c r="F88" i="96"/>
  <c r="G68" i="96"/>
  <c r="G66" i="96"/>
  <c r="F81" i="96"/>
  <c r="F74" i="96"/>
  <c r="S42" i="96"/>
  <c r="AF42" i="96" s="1"/>
  <c r="G75" i="96"/>
  <c r="S12" i="96"/>
  <c r="AF12" i="96" s="1"/>
  <c r="G72" i="96"/>
  <c r="S45" i="96"/>
  <c r="AF45" i="96" s="1"/>
  <c r="F72" i="96"/>
  <c r="V30" i="87"/>
  <c r="U30" i="87"/>
  <c r="U120" i="87"/>
  <c r="BH120" i="87" s="1"/>
  <c r="V120" i="87"/>
  <c r="BF120" i="87" s="1"/>
  <c r="U177" i="87"/>
  <c r="T177" i="87"/>
  <c r="S177" i="87"/>
  <c r="R177" i="87"/>
  <c r="Q177" i="87"/>
  <c r="P177" i="87"/>
  <c r="O177" i="87"/>
  <c r="N177" i="87"/>
  <c r="M177" i="87"/>
  <c r="L177" i="87"/>
  <c r="K177" i="87"/>
  <c r="J177" i="87"/>
  <c r="AE177" i="87" s="1"/>
  <c r="I177" i="87"/>
  <c r="H177" i="87"/>
  <c r="G177" i="87"/>
  <c r="F177" i="87"/>
  <c r="E177" i="87"/>
  <c r="D177" i="87"/>
  <c r="C177" i="87"/>
  <c r="B177" i="87"/>
  <c r="U175" i="87"/>
  <c r="T175" i="87"/>
  <c r="S175" i="87"/>
  <c r="R175" i="87"/>
  <c r="Q175" i="87"/>
  <c r="P175" i="87"/>
  <c r="O175" i="87"/>
  <c r="N175" i="87"/>
  <c r="M175" i="87"/>
  <c r="L175" i="87"/>
  <c r="K175" i="87"/>
  <c r="J175" i="87"/>
  <c r="I175" i="87"/>
  <c r="H175" i="87"/>
  <c r="H178" i="87" s="1"/>
  <c r="G175" i="87"/>
  <c r="F175" i="87"/>
  <c r="E175" i="87"/>
  <c r="D175" i="87"/>
  <c r="Z175" i="87" s="1"/>
  <c r="C175" i="87"/>
  <c r="B175" i="87"/>
  <c r="U173" i="87"/>
  <c r="T173" i="87"/>
  <c r="T178" i="87" s="1"/>
  <c r="S173" i="87"/>
  <c r="R173" i="87"/>
  <c r="Q173" i="87"/>
  <c r="P173" i="87"/>
  <c r="O173" i="87"/>
  <c r="N173" i="87"/>
  <c r="M173" i="87"/>
  <c r="L173" i="87"/>
  <c r="K173" i="87"/>
  <c r="J173" i="87"/>
  <c r="AE173" i="87" s="1"/>
  <c r="I173" i="87"/>
  <c r="H173" i="87"/>
  <c r="G173" i="87"/>
  <c r="F173" i="87"/>
  <c r="E173" i="87"/>
  <c r="D173" i="87"/>
  <c r="D178" i="87" s="1"/>
  <c r="C173" i="87"/>
  <c r="B173" i="87"/>
  <c r="U170" i="87"/>
  <c r="T170" i="87"/>
  <c r="S170" i="87"/>
  <c r="R170" i="87"/>
  <c r="Q170" i="87"/>
  <c r="P170" i="87"/>
  <c r="O170" i="87"/>
  <c r="N170" i="87"/>
  <c r="M170" i="87"/>
  <c r="L170" i="87"/>
  <c r="AH170" i="87" s="1"/>
  <c r="K170" i="87"/>
  <c r="J170" i="87"/>
  <c r="I170" i="87"/>
  <c r="H170" i="87"/>
  <c r="G170" i="87"/>
  <c r="F170" i="87"/>
  <c r="E170" i="87"/>
  <c r="D170" i="87"/>
  <c r="C170" i="87"/>
  <c r="B170" i="87"/>
  <c r="V168" i="87"/>
  <c r="U168" i="87"/>
  <c r="T168" i="87"/>
  <c r="S168" i="87"/>
  <c r="R168" i="87"/>
  <c r="Q168" i="87"/>
  <c r="P168" i="87"/>
  <c r="O168" i="87"/>
  <c r="N168" i="87"/>
  <c r="M168" i="87"/>
  <c r="L168" i="87"/>
  <c r="K168" i="87"/>
  <c r="AF168" i="87" s="1"/>
  <c r="J168" i="87"/>
  <c r="I168" i="87"/>
  <c r="H168" i="87"/>
  <c r="G168" i="87"/>
  <c r="F168" i="87"/>
  <c r="E168" i="87"/>
  <c r="D168" i="87"/>
  <c r="C168" i="87"/>
  <c r="B168" i="87"/>
  <c r="V166" i="87"/>
  <c r="U166" i="87"/>
  <c r="T166" i="87"/>
  <c r="S166" i="87"/>
  <c r="R166" i="87"/>
  <c r="Q166" i="87"/>
  <c r="Q171" i="87" s="1"/>
  <c r="P166" i="87"/>
  <c r="P171" i="87" s="1"/>
  <c r="O166" i="87"/>
  <c r="N166" i="87"/>
  <c r="M166" i="87"/>
  <c r="L166" i="87"/>
  <c r="K166" i="87"/>
  <c r="J166" i="87"/>
  <c r="I166" i="87"/>
  <c r="I171" i="87" s="1"/>
  <c r="H166" i="87"/>
  <c r="AC166" i="87" s="1"/>
  <c r="G166" i="87"/>
  <c r="F166" i="87"/>
  <c r="E166" i="87"/>
  <c r="D166" i="87"/>
  <c r="C166" i="87"/>
  <c r="B166" i="87"/>
  <c r="V163" i="87"/>
  <c r="U163" i="87"/>
  <c r="T163" i="87"/>
  <c r="S163" i="87"/>
  <c r="R163" i="87"/>
  <c r="Q163" i="87"/>
  <c r="P163" i="87"/>
  <c r="O163" i="87"/>
  <c r="N163" i="87"/>
  <c r="M163" i="87"/>
  <c r="L163" i="87"/>
  <c r="K163" i="87"/>
  <c r="AG163" i="87" s="1"/>
  <c r="J163" i="87"/>
  <c r="I163" i="87"/>
  <c r="H163" i="87"/>
  <c r="G163" i="87"/>
  <c r="F163" i="87"/>
  <c r="E163" i="87"/>
  <c r="D163" i="87"/>
  <c r="C163" i="87"/>
  <c r="B163" i="87"/>
  <c r="V161" i="87"/>
  <c r="U161" i="87"/>
  <c r="T161" i="87"/>
  <c r="S161" i="87"/>
  <c r="S164" i="87" s="1"/>
  <c r="R161" i="87"/>
  <c r="Q161" i="87"/>
  <c r="P161" i="87"/>
  <c r="O161" i="87"/>
  <c r="N161" i="87"/>
  <c r="M161" i="87"/>
  <c r="L161" i="87"/>
  <c r="K161" i="87"/>
  <c r="J161" i="87"/>
  <c r="AE161" i="87" s="1"/>
  <c r="I161" i="87"/>
  <c r="H161" i="87"/>
  <c r="G161" i="87"/>
  <c r="F161" i="87"/>
  <c r="E161" i="87"/>
  <c r="D161" i="87"/>
  <c r="C161" i="87"/>
  <c r="B161" i="87"/>
  <c r="V159" i="87"/>
  <c r="U159" i="87"/>
  <c r="T159" i="87"/>
  <c r="S159" i="87"/>
  <c r="R159" i="87"/>
  <c r="Q159" i="87"/>
  <c r="P159" i="87"/>
  <c r="O159" i="87"/>
  <c r="N159" i="87"/>
  <c r="M159" i="87"/>
  <c r="L159" i="87"/>
  <c r="K159" i="87"/>
  <c r="J159" i="87"/>
  <c r="I159" i="87"/>
  <c r="I164" i="87" s="1"/>
  <c r="H159" i="87"/>
  <c r="G159" i="87"/>
  <c r="F159" i="87"/>
  <c r="E159" i="87"/>
  <c r="D159" i="87"/>
  <c r="C159" i="87"/>
  <c r="B159" i="87"/>
  <c r="X159" i="87" s="1"/>
  <c r="V157" i="87"/>
  <c r="U157" i="87"/>
  <c r="T157" i="87"/>
  <c r="S157" i="87"/>
  <c r="R157" i="87"/>
  <c r="Q157" i="87"/>
  <c r="P157" i="87"/>
  <c r="O157" i="87"/>
  <c r="N157" i="87"/>
  <c r="M157" i="87"/>
  <c r="L157" i="87"/>
  <c r="K157" i="87"/>
  <c r="J157" i="87"/>
  <c r="I157" i="87"/>
  <c r="H157" i="87"/>
  <c r="G157" i="87"/>
  <c r="F157" i="87"/>
  <c r="E157" i="87"/>
  <c r="D157" i="87"/>
  <c r="C157" i="87"/>
  <c r="B157" i="87"/>
  <c r="V155" i="87"/>
  <c r="U155" i="87"/>
  <c r="T155" i="87"/>
  <c r="S155" i="87"/>
  <c r="R155" i="87"/>
  <c r="Q155" i="87"/>
  <c r="P155" i="87"/>
  <c r="O155" i="87"/>
  <c r="AK155" i="87" s="1"/>
  <c r="N155" i="87"/>
  <c r="M155" i="87"/>
  <c r="L155" i="87"/>
  <c r="K155" i="87"/>
  <c r="J155" i="87"/>
  <c r="I155" i="87"/>
  <c r="H155" i="87"/>
  <c r="G155" i="87"/>
  <c r="F155" i="87"/>
  <c r="E155" i="87"/>
  <c r="D155" i="87"/>
  <c r="C155" i="87"/>
  <c r="B155" i="87"/>
  <c r="V154" i="87"/>
  <c r="U154" i="87"/>
  <c r="T154" i="87"/>
  <c r="S154" i="87"/>
  <c r="R154" i="87"/>
  <c r="Q154" i="87"/>
  <c r="P154" i="87"/>
  <c r="O154" i="87"/>
  <c r="N154" i="87"/>
  <c r="M154" i="87"/>
  <c r="L154" i="87"/>
  <c r="K154" i="87"/>
  <c r="J154" i="87"/>
  <c r="I154" i="87"/>
  <c r="H154" i="87"/>
  <c r="G154" i="87"/>
  <c r="G158" i="87" s="1"/>
  <c r="F154" i="87"/>
  <c r="E154" i="87"/>
  <c r="D154" i="87"/>
  <c r="C154" i="87"/>
  <c r="B154" i="87"/>
  <c r="U148" i="87"/>
  <c r="T148" i="87"/>
  <c r="S148" i="87"/>
  <c r="R148" i="87"/>
  <c r="Q148" i="87"/>
  <c r="P148" i="87"/>
  <c r="AL148" i="87" s="1"/>
  <c r="O148" i="87"/>
  <c r="N148" i="87"/>
  <c r="M148" i="87"/>
  <c r="L148" i="87"/>
  <c r="K148" i="87"/>
  <c r="J148" i="87"/>
  <c r="AE148" i="87" s="1"/>
  <c r="I148" i="87"/>
  <c r="H148" i="87"/>
  <c r="G148" i="87"/>
  <c r="F148" i="87"/>
  <c r="E148" i="87"/>
  <c r="D148" i="87"/>
  <c r="C148" i="87"/>
  <c r="B148" i="87"/>
  <c r="BE147" i="87"/>
  <c r="BD147" i="87"/>
  <c r="BC147" i="87"/>
  <c r="BB147" i="87"/>
  <c r="AL147" i="87"/>
  <c r="AK147" i="87"/>
  <c r="AJ147" i="87"/>
  <c r="AI147" i="87"/>
  <c r="AH147" i="87"/>
  <c r="AG147" i="87"/>
  <c r="AF147" i="87"/>
  <c r="AE147" i="87"/>
  <c r="AD147" i="87"/>
  <c r="AC147" i="87"/>
  <c r="AB147" i="87"/>
  <c r="AA147" i="87"/>
  <c r="Z147" i="87"/>
  <c r="Y147" i="87"/>
  <c r="X147" i="87"/>
  <c r="BE145" i="87"/>
  <c r="BD145" i="87"/>
  <c r="BC145" i="87"/>
  <c r="BB145" i="87"/>
  <c r="AL145" i="87"/>
  <c r="AK145" i="87"/>
  <c r="AJ145" i="87"/>
  <c r="AI145" i="87"/>
  <c r="AH145" i="87"/>
  <c r="AG145" i="87"/>
  <c r="AF145" i="87"/>
  <c r="AE145" i="87"/>
  <c r="AD145" i="87"/>
  <c r="AC145" i="87"/>
  <c r="AB145" i="87"/>
  <c r="AA145" i="87"/>
  <c r="Z145" i="87"/>
  <c r="Y145" i="87"/>
  <c r="X145" i="87"/>
  <c r="BE143" i="87"/>
  <c r="BD143" i="87"/>
  <c r="BC143" i="87"/>
  <c r="BB143" i="87"/>
  <c r="AL143" i="87"/>
  <c r="AK143" i="87"/>
  <c r="AJ143" i="87"/>
  <c r="AI143" i="87"/>
  <c r="AH143" i="87"/>
  <c r="AG143" i="87"/>
  <c r="AF143" i="87"/>
  <c r="AE143" i="87"/>
  <c r="AD143" i="87"/>
  <c r="AC143" i="87"/>
  <c r="AB143" i="87"/>
  <c r="AA143" i="87"/>
  <c r="Z143" i="87"/>
  <c r="Y143" i="87"/>
  <c r="X143" i="87"/>
  <c r="U141" i="87"/>
  <c r="T141" i="87"/>
  <c r="S141" i="87"/>
  <c r="R141" i="87"/>
  <c r="Q141" i="87"/>
  <c r="P141" i="87"/>
  <c r="O141" i="87"/>
  <c r="AJ141" i="87" s="1"/>
  <c r="N141" i="87"/>
  <c r="M141" i="87"/>
  <c r="L141" i="87"/>
  <c r="K141" i="87"/>
  <c r="J141" i="87"/>
  <c r="I141" i="87"/>
  <c r="H141" i="87"/>
  <c r="H149" i="87" s="1"/>
  <c r="G141" i="87"/>
  <c r="F141" i="87"/>
  <c r="E141" i="87"/>
  <c r="D141" i="87"/>
  <c r="C141" i="87"/>
  <c r="B141" i="87"/>
  <c r="BE140" i="87"/>
  <c r="BD140" i="87"/>
  <c r="BC140" i="87"/>
  <c r="BB140" i="87"/>
  <c r="AL140" i="87"/>
  <c r="AK140" i="87"/>
  <c r="AJ140" i="87"/>
  <c r="AI140" i="87"/>
  <c r="AH140" i="87"/>
  <c r="AG140" i="87"/>
  <c r="AF140" i="87"/>
  <c r="AE140" i="87"/>
  <c r="AD140" i="87"/>
  <c r="AC140" i="87"/>
  <c r="AB140" i="87"/>
  <c r="AA140" i="87"/>
  <c r="Z140" i="87"/>
  <c r="Y140" i="87"/>
  <c r="X140" i="87"/>
  <c r="BF138" i="87"/>
  <c r="BE138" i="87"/>
  <c r="BD138" i="87"/>
  <c r="BC138" i="87"/>
  <c r="BB138" i="87"/>
  <c r="AL138" i="87"/>
  <c r="AK138" i="87"/>
  <c r="AJ138" i="87"/>
  <c r="AI138" i="87"/>
  <c r="AH138" i="87"/>
  <c r="AG138" i="87"/>
  <c r="AF138" i="87"/>
  <c r="AE138" i="87"/>
  <c r="AD138" i="87"/>
  <c r="AC138" i="87"/>
  <c r="AB138" i="87"/>
  <c r="AA138" i="87"/>
  <c r="Z138" i="87"/>
  <c r="Y138" i="87"/>
  <c r="X138" i="87"/>
  <c r="BF136" i="87"/>
  <c r="BE136" i="87"/>
  <c r="BD136" i="87"/>
  <c r="BC136" i="87"/>
  <c r="BB136" i="87"/>
  <c r="AL136" i="87"/>
  <c r="AK136" i="87"/>
  <c r="AJ136" i="87"/>
  <c r="AI136" i="87"/>
  <c r="AH136" i="87"/>
  <c r="AG136" i="87"/>
  <c r="AF136" i="87"/>
  <c r="AE136" i="87"/>
  <c r="AD136" i="87"/>
  <c r="AC136" i="87"/>
  <c r="AB136" i="87"/>
  <c r="AA136" i="87"/>
  <c r="Z136" i="87"/>
  <c r="Y136" i="87"/>
  <c r="X136" i="87"/>
  <c r="V134" i="87"/>
  <c r="U134" i="87"/>
  <c r="BF134" i="87" s="1"/>
  <c r="T134" i="87"/>
  <c r="S134" i="87"/>
  <c r="R134" i="87"/>
  <c r="Q134" i="87"/>
  <c r="P134" i="87"/>
  <c r="O134" i="87"/>
  <c r="N134" i="87"/>
  <c r="M134" i="87"/>
  <c r="L134" i="87"/>
  <c r="K134" i="87"/>
  <c r="J134" i="87"/>
  <c r="I134" i="87"/>
  <c r="H134" i="87"/>
  <c r="G134" i="87"/>
  <c r="F134" i="87"/>
  <c r="E134" i="87"/>
  <c r="D134" i="87"/>
  <c r="C134" i="87"/>
  <c r="B134" i="87"/>
  <c r="BF133" i="87"/>
  <c r="BE133" i="87"/>
  <c r="BD133" i="87"/>
  <c r="BC133" i="87"/>
  <c r="BB133" i="87"/>
  <c r="AL133" i="87"/>
  <c r="AK133" i="87"/>
  <c r="AJ133" i="87"/>
  <c r="AI133" i="87"/>
  <c r="AH133" i="87"/>
  <c r="AG133" i="87"/>
  <c r="AF133" i="87"/>
  <c r="AE133" i="87"/>
  <c r="AD133" i="87"/>
  <c r="AC133" i="87"/>
  <c r="AB133" i="87"/>
  <c r="AA133" i="87"/>
  <c r="Z133" i="87"/>
  <c r="Y133" i="87"/>
  <c r="X133" i="87"/>
  <c r="BF131" i="87"/>
  <c r="BE131" i="87"/>
  <c r="BD131" i="87"/>
  <c r="BC131" i="87"/>
  <c r="BB131" i="87"/>
  <c r="AL131" i="87"/>
  <c r="AK131" i="87"/>
  <c r="AJ131" i="87"/>
  <c r="AI131" i="87"/>
  <c r="AH131" i="87"/>
  <c r="AG131" i="87"/>
  <c r="AF131" i="87"/>
  <c r="AE131" i="87"/>
  <c r="AD131" i="87"/>
  <c r="AC131" i="87"/>
  <c r="AB131" i="87"/>
  <c r="AA131" i="87"/>
  <c r="Z131" i="87"/>
  <c r="Y131" i="87"/>
  <c r="X131" i="87"/>
  <c r="BF129" i="87"/>
  <c r="BE129" i="87"/>
  <c r="BD129" i="87"/>
  <c r="BC129" i="87"/>
  <c r="BB129" i="87"/>
  <c r="AL129" i="87"/>
  <c r="AK129" i="87"/>
  <c r="AJ129" i="87"/>
  <c r="AI129" i="87"/>
  <c r="AH129" i="87"/>
  <c r="AG129" i="87"/>
  <c r="AF129" i="87"/>
  <c r="AE129" i="87"/>
  <c r="AD129" i="87"/>
  <c r="AC129" i="87"/>
  <c r="AB129" i="87"/>
  <c r="AA129" i="87"/>
  <c r="Z129" i="87"/>
  <c r="Y129" i="87"/>
  <c r="X129" i="87"/>
  <c r="V128" i="87"/>
  <c r="V135" i="87" s="1"/>
  <c r="U128" i="87"/>
  <c r="T128" i="87"/>
  <c r="S128" i="87"/>
  <c r="R128" i="87"/>
  <c r="R132" i="87" s="1"/>
  <c r="Q128" i="87"/>
  <c r="Q130" i="87" s="1"/>
  <c r="P128" i="87"/>
  <c r="O128" i="87"/>
  <c r="N128" i="87"/>
  <c r="N132" i="87" s="1"/>
  <c r="M128" i="87"/>
  <c r="L128" i="87"/>
  <c r="L135" i="87"/>
  <c r="K128" i="87"/>
  <c r="J128" i="87"/>
  <c r="J130" i="87" s="1"/>
  <c r="I128" i="87"/>
  <c r="I135" i="87"/>
  <c r="H128" i="87"/>
  <c r="H135" i="87" s="1"/>
  <c r="G128" i="87"/>
  <c r="AC128" i="87" s="1"/>
  <c r="F128" i="87"/>
  <c r="F130" i="87" s="1"/>
  <c r="E128" i="87"/>
  <c r="E130" i="87" s="1"/>
  <c r="D128" i="87"/>
  <c r="C128" i="87"/>
  <c r="C132" i="87" s="1"/>
  <c r="X132" i="87" s="1"/>
  <c r="B128" i="87"/>
  <c r="B130" i="87"/>
  <c r="BF127" i="87"/>
  <c r="BE127" i="87"/>
  <c r="BD127" i="87"/>
  <c r="BC127" i="87"/>
  <c r="BB127" i="87"/>
  <c r="AL127" i="87"/>
  <c r="AK127" i="87"/>
  <c r="AJ127" i="87"/>
  <c r="AI127" i="87"/>
  <c r="AH127" i="87"/>
  <c r="AG127" i="87"/>
  <c r="AF127" i="87"/>
  <c r="AE127" i="87"/>
  <c r="AD127" i="87"/>
  <c r="AC127" i="87"/>
  <c r="AB127" i="87"/>
  <c r="AA127" i="87"/>
  <c r="Z127" i="87"/>
  <c r="Y127" i="87"/>
  <c r="X127" i="87"/>
  <c r="V126" i="87"/>
  <c r="U126" i="87"/>
  <c r="U156" i="87" s="1"/>
  <c r="T126" i="87"/>
  <c r="S126" i="87"/>
  <c r="R126" i="87"/>
  <c r="Q126" i="87"/>
  <c r="P126" i="87"/>
  <c r="O126" i="87"/>
  <c r="N126" i="87"/>
  <c r="M126" i="87"/>
  <c r="L126" i="87"/>
  <c r="K126" i="87"/>
  <c r="AG126" i="87" s="1"/>
  <c r="J126" i="87"/>
  <c r="I126" i="87"/>
  <c r="H126" i="87"/>
  <c r="G126" i="87"/>
  <c r="F126" i="87"/>
  <c r="E126" i="87"/>
  <c r="Z126" i="87" s="1"/>
  <c r="D126" i="87"/>
  <c r="C126" i="87"/>
  <c r="B126" i="87"/>
  <c r="BF125" i="87"/>
  <c r="BE125" i="87"/>
  <c r="BD125" i="87"/>
  <c r="BC125" i="87"/>
  <c r="BB125" i="87"/>
  <c r="AL125" i="87"/>
  <c r="AK125" i="87"/>
  <c r="AJ125" i="87"/>
  <c r="AI125" i="87"/>
  <c r="AH125" i="87"/>
  <c r="AG125" i="87"/>
  <c r="AF125" i="87"/>
  <c r="AE125" i="87"/>
  <c r="AD125" i="87"/>
  <c r="AC125" i="87"/>
  <c r="AB125" i="87"/>
  <c r="AA125" i="87"/>
  <c r="Z125" i="87"/>
  <c r="Y125" i="87"/>
  <c r="X125" i="87"/>
  <c r="BF124" i="87"/>
  <c r="BE124" i="87"/>
  <c r="BD124" i="87"/>
  <c r="BC124" i="87"/>
  <c r="BB124" i="87"/>
  <c r="AL124" i="87"/>
  <c r="AK124" i="87"/>
  <c r="AJ124" i="87"/>
  <c r="AI124" i="87"/>
  <c r="AH124" i="87"/>
  <c r="AG124" i="87"/>
  <c r="AF124" i="87"/>
  <c r="AE124" i="87"/>
  <c r="AD124" i="87"/>
  <c r="AC124" i="87"/>
  <c r="AB124" i="87"/>
  <c r="AA124" i="87"/>
  <c r="Z124" i="87"/>
  <c r="Y124" i="87"/>
  <c r="X124" i="87"/>
  <c r="AU120" i="87"/>
  <c r="AT120" i="87"/>
  <c r="AS120" i="87"/>
  <c r="AR120" i="87"/>
  <c r="AQ120" i="87"/>
  <c r="AP120" i="87"/>
  <c r="AO120" i="87"/>
  <c r="AN120" i="87"/>
  <c r="AE120" i="87"/>
  <c r="AD120" i="87"/>
  <c r="AC120" i="87"/>
  <c r="AB120" i="87"/>
  <c r="AA120" i="87"/>
  <c r="Z120" i="87"/>
  <c r="Y120" i="87"/>
  <c r="X120" i="87"/>
  <c r="T118" i="87"/>
  <c r="BE118" i="87"/>
  <c r="S118" i="87"/>
  <c r="R118" i="87"/>
  <c r="Q118" i="87"/>
  <c r="P118" i="87"/>
  <c r="O118" i="87"/>
  <c r="N118" i="87"/>
  <c r="M118" i="87"/>
  <c r="L118" i="87"/>
  <c r="K118" i="87"/>
  <c r="J118" i="87"/>
  <c r="I118" i="87"/>
  <c r="H118" i="87"/>
  <c r="G118" i="87"/>
  <c r="F118" i="87"/>
  <c r="E118" i="87"/>
  <c r="D118" i="87"/>
  <c r="C118" i="87"/>
  <c r="AN118" i="87" s="1"/>
  <c r="B118" i="87"/>
  <c r="BH117" i="87"/>
  <c r="BE117" i="87"/>
  <c r="BD117" i="87"/>
  <c r="BC117" i="87"/>
  <c r="BB117" i="87"/>
  <c r="AU117" i="87"/>
  <c r="AT117" i="87"/>
  <c r="AS117" i="87"/>
  <c r="AR117" i="87"/>
  <c r="AQ117" i="87"/>
  <c r="AP117" i="87"/>
  <c r="AO117" i="87"/>
  <c r="AN117" i="87"/>
  <c r="AL117" i="87"/>
  <c r="AK117" i="87"/>
  <c r="AJ117" i="87"/>
  <c r="AI117" i="87"/>
  <c r="AH117" i="87"/>
  <c r="AG117" i="87"/>
  <c r="AF117" i="87"/>
  <c r="AE117" i="87"/>
  <c r="AD117" i="87"/>
  <c r="AC117" i="87"/>
  <c r="AB117" i="87"/>
  <c r="AA117" i="87"/>
  <c r="Z117" i="87"/>
  <c r="Y117" i="87"/>
  <c r="X117" i="87"/>
  <c r="BH115" i="87"/>
  <c r="BI115" i="87" s="1"/>
  <c r="BE115" i="87"/>
  <c r="BD115" i="87"/>
  <c r="BC115" i="87"/>
  <c r="BB115" i="87"/>
  <c r="AU115" i="87"/>
  <c r="AT115" i="87"/>
  <c r="AS115" i="87"/>
  <c r="AR115" i="87"/>
  <c r="AQ115" i="87"/>
  <c r="AP115" i="87"/>
  <c r="AO115" i="87"/>
  <c r="AN115" i="87"/>
  <c r="AL115" i="87"/>
  <c r="AK115" i="87"/>
  <c r="AJ115" i="87"/>
  <c r="AI115" i="87"/>
  <c r="AH115" i="87"/>
  <c r="AG115" i="87"/>
  <c r="AF115" i="87"/>
  <c r="AE115" i="87"/>
  <c r="AD115" i="87"/>
  <c r="AC115" i="87"/>
  <c r="AB115" i="87"/>
  <c r="AA115" i="87"/>
  <c r="Z115" i="87"/>
  <c r="Y115" i="87"/>
  <c r="X115" i="87"/>
  <c r="BH113" i="87"/>
  <c r="BE113" i="87"/>
  <c r="BD113" i="87"/>
  <c r="BC113" i="87"/>
  <c r="BB113" i="87"/>
  <c r="AU113" i="87"/>
  <c r="AT113" i="87"/>
  <c r="AS113" i="87"/>
  <c r="AR113" i="87"/>
  <c r="AQ113" i="87"/>
  <c r="AP113" i="87"/>
  <c r="AO113" i="87"/>
  <c r="AN113" i="87"/>
  <c r="AL113" i="87"/>
  <c r="AK113" i="87"/>
  <c r="AJ113" i="87"/>
  <c r="AI113" i="87"/>
  <c r="AH113" i="87"/>
  <c r="AG113" i="87"/>
  <c r="AF113" i="87"/>
  <c r="AE113" i="87"/>
  <c r="AD113" i="87"/>
  <c r="AC113" i="87"/>
  <c r="AB113" i="87"/>
  <c r="AA113" i="87"/>
  <c r="Z113" i="87"/>
  <c r="Y113" i="87"/>
  <c r="X113" i="87"/>
  <c r="T111" i="87"/>
  <c r="S111" i="87"/>
  <c r="R111" i="87"/>
  <c r="Q111" i="87"/>
  <c r="P111" i="87"/>
  <c r="O111" i="87"/>
  <c r="N111" i="87"/>
  <c r="M111" i="87"/>
  <c r="L111" i="87"/>
  <c r="K111" i="87"/>
  <c r="J111" i="87"/>
  <c r="I111" i="87"/>
  <c r="AT111" i="87" s="1"/>
  <c r="H111" i="87"/>
  <c r="AS111" i="87"/>
  <c r="G111" i="87"/>
  <c r="F111" i="87"/>
  <c r="E111" i="87"/>
  <c r="AP111" i="87" s="1"/>
  <c r="D111" i="87"/>
  <c r="AO111" i="87" s="1"/>
  <c r="C111" i="87"/>
  <c r="B111" i="87"/>
  <c r="B116" i="87" s="1"/>
  <c r="BH110" i="87"/>
  <c r="BE110" i="87"/>
  <c r="BD110" i="87"/>
  <c r="BC110" i="87"/>
  <c r="BB110" i="87"/>
  <c r="AU110" i="87"/>
  <c r="AT110" i="87"/>
  <c r="AS110" i="87"/>
  <c r="AR110" i="87"/>
  <c r="AQ110" i="87"/>
  <c r="AP110" i="87"/>
  <c r="AO110" i="87"/>
  <c r="AN110" i="87"/>
  <c r="AL110" i="87"/>
  <c r="AK110" i="87"/>
  <c r="AJ110" i="87"/>
  <c r="AI110" i="87"/>
  <c r="AH110" i="87"/>
  <c r="AG110" i="87"/>
  <c r="AF110" i="87"/>
  <c r="AE110" i="87"/>
  <c r="AD110" i="87"/>
  <c r="AC110" i="87"/>
  <c r="AB110" i="87"/>
  <c r="AA110" i="87"/>
  <c r="Z110" i="87"/>
  <c r="Y110" i="87"/>
  <c r="X110" i="87"/>
  <c r="BK108" i="87"/>
  <c r="BJ108" i="87"/>
  <c r="BH108" i="87"/>
  <c r="BF108" i="87"/>
  <c r="BE108" i="87"/>
  <c r="BD108" i="87"/>
  <c r="BC108" i="87"/>
  <c r="BB108" i="87"/>
  <c r="AU108" i="87"/>
  <c r="AT108" i="87"/>
  <c r="AS108" i="87"/>
  <c r="AR108" i="87"/>
  <c r="AQ108" i="87"/>
  <c r="AP108" i="87"/>
  <c r="AO108" i="87"/>
  <c r="AN108" i="87"/>
  <c r="AL108" i="87"/>
  <c r="AK108" i="87"/>
  <c r="AJ108" i="87"/>
  <c r="AI108" i="87"/>
  <c r="AH108" i="87"/>
  <c r="AG108" i="87"/>
  <c r="AF108" i="87"/>
  <c r="AE108" i="87"/>
  <c r="AD108" i="87"/>
  <c r="AC108" i="87"/>
  <c r="AB108" i="87"/>
  <c r="AA108" i="87"/>
  <c r="Z108" i="87"/>
  <c r="Y108" i="87"/>
  <c r="X108" i="87"/>
  <c r="BH106" i="87"/>
  <c r="BI106" i="87" s="1"/>
  <c r="BF106" i="87"/>
  <c r="BE106" i="87"/>
  <c r="BD106" i="87"/>
  <c r="BC106" i="87"/>
  <c r="BB106" i="87"/>
  <c r="AU106" i="87"/>
  <c r="AT106" i="87"/>
  <c r="AS106" i="87"/>
  <c r="AR106" i="87"/>
  <c r="AQ106" i="87"/>
  <c r="AP106" i="87"/>
  <c r="AO106" i="87"/>
  <c r="AN106" i="87"/>
  <c r="AL106" i="87"/>
  <c r="AK106" i="87"/>
  <c r="AJ106" i="87"/>
  <c r="AI106" i="87"/>
  <c r="AH106" i="87"/>
  <c r="AG106" i="87"/>
  <c r="AF106" i="87"/>
  <c r="AE106" i="87"/>
  <c r="AD106" i="87"/>
  <c r="AC106" i="87"/>
  <c r="AB106" i="87"/>
  <c r="AA106" i="87"/>
  <c r="Z106" i="87"/>
  <c r="Y106" i="87"/>
  <c r="X106" i="87"/>
  <c r="J105" i="87"/>
  <c r="I105" i="87"/>
  <c r="H105" i="87"/>
  <c r="G105" i="87"/>
  <c r="F105" i="87"/>
  <c r="E105" i="87"/>
  <c r="AP105" i="87" s="1"/>
  <c r="D105" i="87"/>
  <c r="C105" i="87"/>
  <c r="B105" i="87"/>
  <c r="B107" i="87" s="1"/>
  <c r="V104" i="87"/>
  <c r="U104" i="87"/>
  <c r="T104" i="87"/>
  <c r="S104" i="87"/>
  <c r="R104" i="87"/>
  <c r="Q104" i="87"/>
  <c r="P104" i="87"/>
  <c r="AK104" i="87" s="1"/>
  <c r="O104" i="87"/>
  <c r="N104" i="87"/>
  <c r="M104" i="87"/>
  <c r="L104" i="87"/>
  <c r="K104" i="87"/>
  <c r="J104" i="87"/>
  <c r="I104" i="87"/>
  <c r="H104" i="87"/>
  <c r="AS104" i="87" s="1"/>
  <c r="G104" i="87"/>
  <c r="F104" i="87"/>
  <c r="E104" i="87"/>
  <c r="D104" i="87"/>
  <c r="AO104" i="87" s="1"/>
  <c r="C104" i="87"/>
  <c r="B104" i="87"/>
  <c r="BH103" i="87"/>
  <c r="BF103" i="87"/>
  <c r="BE103" i="87"/>
  <c r="BD103" i="87"/>
  <c r="BC103" i="87"/>
  <c r="BB103" i="87"/>
  <c r="AU103" i="87"/>
  <c r="AT103" i="87"/>
  <c r="AS103" i="87"/>
  <c r="AR103" i="87"/>
  <c r="AQ103" i="87"/>
  <c r="AP103" i="87"/>
  <c r="AO103" i="87"/>
  <c r="AN103" i="87"/>
  <c r="AL103" i="87"/>
  <c r="AK103" i="87"/>
  <c r="AJ103" i="87"/>
  <c r="AI103" i="87"/>
  <c r="AH103" i="87"/>
  <c r="AG103" i="87"/>
  <c r="AF103" i="87"/>
  <c r="AE103" i="87"/>
  <c r="AD103" i="87"/>
  <c r="AC103" i="87"/>
  <c r="AB103" i="87"/>
  <c r="AA103" i="87"/>
  <c r="Z103" i="87"/>
  <c r="Y103" i="87"/>
  <c r="X103" i="87"/>
  <c r="J102" i="87"/>
  <c r="I102" i="87"/>
  <c r="H102" i="87"/>
  <c r="G102" i="87"/>
  <c r="F102" i="87"/>
  <c r="E102" i="87"/>
  <c r="D102" i="87"/>
  <c r="C102" i="87"/>
  <c r="B102" i="87"/>
  <c r="BH101" i="87"/>
  <c r="BF101" i="87"/>
  <c r="BE101" i="87"/>
  <c r="BD101" i="87"/>
  <c r="BC101" i="87"/>
  <c r="BB101" i="87"/>
  <c r="AU101" i="87"/>
  <c r="AT101" i="87"/>
  <c r="AS101" i="87"/>
  <c r="AR101" i="87"/>
  <c r="AQ101" i="87"/>
  <c r="AP101" i="87"/>
  <c r="AO101" i="87"/>
  <c r="AN101" i="87"/>
  <c r="AL101" i="87"/>
  <c r="AK101" i="87"/>
  <c r="AJ101" i="87"/>
  <c r="AI101" i="87"/>
  <c r="AH101" i="87"/>
  <c r="AG101" i="87"/>
  <c r="AF101" i="87"/>
  <c r="AE101" i="87"/>
  <c r="AD101" i="87"/>
  <c r="AC101" i="87"/>
  <c r="AB101" i="87"/>
  <c r="AA101" i="87"/>
  <c r="Z101" i="87"/>
  <c r="Y101" i="87"/>
  <c r="X101" i="87"/>
  <c r="J100" i="87"/>
  <c r="I100" i="87"/>
  <c r="H100" i="87"/>
  <c r="G100" i="87"/>
  <c r="F100" i="87"/>
  <c r="E100" i="87"/>
  <c r="D100" i="87"/>
  <c r="C100" i="87"/>
  <c r="X100" i="87" s="1"/>
  <c r="B100" i="87"/>
  <c r="BH99" i="87"/>
  <c r="BF99" i="87"/>
  <c r="BE99" i="87"/>
  <c r="BD99" i="87"/>
  <c r="BC99" i="87"/>
  <c r="BB99" i="87"/>
  <c r="AU99" i="87"/>
  <c r="AT99" i="87"/>
  <c r="AS99" i="87"/>
  <c r="AR99" i="87"/>
  <c r="AQ99" i="87"/>
  <c r="AP99" i="87"/>
  <c r="AO99" i="87"/>
  <c r="AN99" i="87"/>
  <c r="AL99" i="87"/>
  <c r="AK99" i="87"/>
  <c r="AJ99" i="87"/>
  <c r="AI99" i="87"/>
  <c r="AH99" i="87"/>
  <c r="AG99" i="87"/>
  <c r="AF99" i="87"/>
  <c r="AE99" i="87"/>
  <c r="AD99" i="87"/>
  <c r="AC99" i="87"/>
  <c r="AB99" i="87"/>
  <c r="AA99" i="87"/>
  <c r="Z99" i="87"/>
  <c r="Y99" i="87"/>
  <c r="X99" i="87"/>
  <c r="AU98" i="87"/>
  <c r="AT98" i="87"/>
  <c r="AS98" i="87"/>
  <c r="AR98" i="87"/>
  <c r="AQ98" i="87"/>
  <c r="AP98" i="87"/>
  <c r="AO98" i="87"/>
  <c r="AN98" i="87"/>
  <c r="AE98" i="87"/>
  <c r="AD98" i="87"/>
  <c r="AC98" i="87"/>
  <c r="AB98" i="87"/>
  <c r="AA98" i="87"/>
  <c r="Z98" i="87"/>
  <c r="Y98" i="87"/>
  <c r="X98" i="87"/>
  <c r="V98" i="87"/>
  <c r="U98" i="87"/>
  <c r="U102" i="87" s="1"/>
  <c r="BH102" i="87" s="1"/>
  <c r="BI102" i="87" s="1"/>
  <c r="T98" i="87"/>
  <c r="T102" i="87" s="1"/>
  <c r="S98" i="87"/>
  <c r="R98" i="87"/>
  <c r="Q98" i="87"/>
  <c r="P98" i="87"/>
  <c r="O98" i="87"/>
  <c r="N98" i="87"/>
  <c r="M98" i="87"/>
  <c r="L98" i="87"/>
  <c r="K98" i="87"/>
  <c r="BH97" i="87"/>
  <c r="BF97" i="87"/>
  <c r="BE97" i="87"/>
  <c r="BD97" i="87"/>
  <c r="BC97" i="87"/>
  <c r="BB97" i="87"/>
  <c r="AU97" i="87"/>
  <c r="AT97" i="87"/>
  <c r="AS97" i="87"/>
  <c r="AR97" i="87"/>
  <c r="AQ97" i="87"/>
  <c r="AP97" i="87"/>
  <c r="AO97" i="87"/>
  <c r="AN97" i="87"/>
  <c r="AL97" i="87"/>
  <c r="AK97" i="87"/>
  <c r="AJ97" i="87"/>
  <c r="AI97" i="87"/>
  <c r="AH97" i="87"/>
  <c r="AG97" i="87"/>
  <c r="AF97" i="87"/>
  <c r="AE97" i="87"/>
  <c r="AD97" i="87"/>
  <c r="AC97" i="87"/>
  <c r="AB97" i="87"/>
  <c r="AA97" i="87"/>
  <c r="Z97" i="87"/>
  <c r="Y97" i="87"/>
  <c r="X97" i="87"/>
  <c r="V96" i="87"/>
  <c r="U96" i="87"/>
  <c r="BH96" i="87" s="1"/>
  <c r="T96" i="87"/>
  <c r="S96" i="87"/>
  <c r="S156" i="87" s="1"/>
  <c r="R96" i="87"/>
  <c r="Q96" i="87"/>
  <c r="P96" i="87"/>
  <c r="O96" i="87"/>
  <c r="N96" i="87"/>
  <c r="AJ96" i="87" s="1"/>
  <c r="M96" i="87"/>
  <c r="AH96" i="87" s="1"/>
  <c r="L96" i="87"/>
  <c r="K96" i="87"/>
  <c r="J96" i="87"/>
  <c r="I96" i="87"/>
  <c r="H96" i="87"/>
  <c r="G96" i="87"/>
  <c r="F96" i="87"/>
  <c r="AB96" i="87" s="1"/>
  <c r="E96" i="87"/>
  <c r="D96" i="87"/>
  <c r="C96" i="87"/>
  <c r="B96" i="87"/>
  <c r="BH95" i="87"/>
  <c r="BF95" i="87"/>
  <c r="BE95" i="87"/>
  <c r="BD95" i="87"/>
  <c r="BC95" i="87"/>
  <c r="BB95" i="87"/>
  <c r="AU95" i="87"/>
  <c r="AT95" i="87"/>
  <c r="AS95" i="87"/>
  <c r="AR95" i="87"/>
  <c r="AQ95" i="87"/>
  <c r="AP95" i="87"/>
  <c r="AO95" i="87"/>
  <c r="AN95" i="87"/>
  <c r="AL95" i="87"/>
  <c r="AK95" i="87"/>
  <c r="AJ95" i="87"/>
  <c r="AI95" i="87"/>
  <c r="AH95" i="87"/>
  <c r="AG95" i="87"/>
  <c r="AF95" i="87"/>
  <c r="AE95" i="87"/>
  <c r="AD95" i="87"/>
  <c r="AC95" i="87"/>
  <c r="AB95" i="87"/>
  <c r="AA95" i="87"/>
  <c r="Z95" i="87"/>
  <c r="Y95" i="87"/>
  <c r="X95" i="87"/>
  <c r="BH94" i="87"/>
  <c r="BF94" i="87"/>
  <c r="BE94" i="87"/>
  <c r="BD94" i="87"/>
  <c r="BC94" i="87"/>
  <c r="BB94" i="87"/>
  <c r="AU94" i="87"/>
  <c r="AT94" i="87"/>
  <c r="AS94" i="87"/>
  <c r="AR94" i="87"/>
  <c r="AQ94" i="87"/>
  <c r="AP94" i="87"/>
  <c r="AO94" i="87"/>
  <c r="AN94" i="87"/>
  <c r="AL94" i="87"/>
  <c r="AK94" i="87"/>
  <c r="AJ94" i="87"/>
  <c r="AI94" i="87"/>
  <c r="AH94" i="87"/>
  <c r="AG94" i="87"/>
  <c r="AF94" i="87"/>
  <c r="AE94" i="87"/>
  <c r="AD94" i="87"/>
  <c r="AC94" i="87"/>
  <c r="AB94" i="87"/>
  <c r="AA94" i="87"/>
  <c r="Z94" i="87"/>
  <c r="Y94" i="87"/>
  <c r="X94" i="87"/>
  <c r="U87" i="87"/>
  <c r="T87" i="87"/>
  <c r="S87" i="87"/>
  <c r="R87" i="87"/>
  <c r="Q87" i="87"/>
  <c r="P87" i="87"/>
  <c r="O87" i="87"/>
  <c r="N87" i="87"/>
  <c r="M87" i="87"/>
  <c r="L87" i="87"/>
  <c r="K87" i="87"/>
  <c r="J87" i="87"/>
  <c r="I87" i="87"/>
  <c r="H87" i="87"/>
  <c r="G87" i="87"/>
  <c r="F87" i="87"/>
  <c r="E87" i="87"/>
  <c r="D87" i="87"/>
  <c r="Z87" i="87" s="1"/>
  <c r="C87" i="87"/>
  <c r="X87" i="87" s="1"/>
  <c r="B87" i="87"/>
  <c r="U85" i="87"/>
  <c r="U88" i="87" s="1"/>
  <c r="T85" i="87"/>
  <c r="S85" i="87"/>
  <c r="R85" i="87"/>
  <c r="R88" i="87" s="1"/>
  <c r="Q85" i="87"/>
  <c r="P85" i="87"/>
  <c r="O85" i="87"/>
  <c r="N85" i="87"/>
  <c r="M85" i="87"/>
  <c r="M88" i="87" s="1"/>
  <c r="L85" i="87"/>
  <c r="K85" i="87"/>
  <c r="J85" i="87"/>
  <c r="I85" i="87"/>
  <c r="H85" i="87"/>
  <c r="AD85" i="87" s="1"/>
  <c r="G85" i="87"/>
  <c r="F85" i="87"/>
  <c r="E85" i="87"/>
  <c r="D85" i="87"/>
  <c r="C85" i="87"/>
  <c r="B85" i="87"/>
  <c r="B88" i="87" s="1"/>
  <c r="U83" i="87"/>
  <c r="T83" i="87"/>
  <c r="S83" i="87"/>
  <c r="R83" i="87"/>
  <c r="Q83" i="87"/>
  <c r="Q88" i="87" s="1"/>
  <c r="P83" i="87"/>
  <c r="O83" i="87"/>
  <c r="N83" i="87"/>
  <c r="M83" i="87"/>
  <c r="L83" i="87"/>
  <c r="K83" i="87"/>
  <c r="J83" i="87"/>
  <c r="I83" i="87"/>
  <c r="H83" i="87"/>
  <c r="G83" i="87"/>
  <c r="F83" i="87"/>
  <c r="E83" i="87"/>
  <c r="D83" i="87"/>
  <c r="C83" i="87"/>
  <c r="B83" i="87"/>
  <c r="U80" i="87"/>
  <c r="T80" i="87"/>
  <c r="S80" i="87"/>
  <c r="R80" i="87"/>
  <c r="Q80" i="87"/>
  <c r="P80" i="87"/>
  <c r="O80" i="87"/>
  <c r="N80" i="87"/>
  <c r="M80" i="87"/>
  <c r="L80" i="87"/>
  <c r="K80" i="87"/>
  <c r="J80" i="87"/>
  <c r="AE80" i="87" s="1"/>
  <c r="I80" i="87"/>
  <c r="H80" i="87"/>
  <c r="G80" i="87"/>
  <c r="F80" i="87"/>
  <c r="E80" i="87"/>
  <c r="D80" i="87"/>
  <c r="C80" i="87"/>
  <c r="B80" i="87"/>
  <c r="V78" i="87"/>
  <c r="U78" i="87"/>
  <c r="T78" i="87"/>
  <c r="S78" i="87"/>
  <c r="R78" i="87"/>
  <c r="Q78" i="87"/>
  <c r="P78" i="87"/>
  <c r="O78" i="87"/>
  <c r="N78" i="87"/>
  <c r="M78" i="87"/>
  <c r="L78" i="87"/>
  <c r="K78" i="87"/>
  <c r="J78" i="87"/>
  <c r="I78" i="87"/>
  <c r="H78" i="87"/>
  <c r="G78" i="87"/>
  <c r="F78" i="87"/>
  <c r="E78" i="87"/>
  <c r="D78" i="87"/>
  <c r="C78" i="87"/>
  <c r="B78" i="87"/>
  <c r="V76" i="87"/>
  <c r="U76" i="87"/>
  <c r="T76" i="87"/>
  <c r="S76" i="87"/>
  <c r="R76" i="87"/>
  <c r="Q76" i="87"/>
  <c r="P76" i="87"/>
  <c r="O76" i="87"/>
  <c r="N76" i="87"/>
  <c r="M76" i="87"/>
  <c r="L76" i="87"/>
  <c r="K76" i="87"/>
  <c r="J76" i="87"/>
  <c r="I76" i="87"/>
  <c r="H76" i="87"/>
  <c r="G76" i="87"/>
  <c r="AC76" i="87" s="1"/>
  <c r="F76" i="87"/>
  <c r="E76" i="87"/>
  <c r="D76" i="87"/>
  <c r="C76" i="87"/>
  <c r="B76" i="87"/>
  <c r="V73" i="87"/>
  <c r="U73" i="87"/>
  <c r="T73" i="87"/>
  <c r="S73" i="87"/>
  <c r="R73" i="87"/>
  <c r="Q73" i="87"/>
  <c r="P73" i="87"/>
  <c r="O73" i="87"/>
  <c r="N73" i="87"/>
  <c r="M73" i="87"/>
  <c r="L73" i="87"/>
  <c r="K73" i="87"/>
  <c r="J73" i="87"/>
  <c r="I73" i="87"/>
  <c r="H73" i="87"/>
  <c r="G73" i="87"/>
  <c r="F73" i="87"/>
  <c r="E73" i="87"/>
  <c r="D73" i="87"/>
  <c r="C73" i="87"/>
  <c r="B73" i="87"/>
  <c r="V71" i="87"/>
  <c r="U71" i="87"/>
  <c r="T71" i="87"/>
  <c r="S71" i="87"/>
  <c r="R71" i="87"/>
  <c r="Q71" i="87"/>
  <c r="P71" i="87"/>
  <c r="O71" i="87"/>
  <c r="N71" i="87"/>
  <c r="M71" i="87"/>
  <c r="L71" i="87"/>
  <c r="K71" i="87"/>
  <c r="J71" i="87"/>
  <c r="I71" i="87"/>
  <c r="AE71" i="87" s="1"/>
  <c r="H71" i="87"/>
  <c r="G71" i="87"/>
  <c r="F71" i="87"/>
  <c r="E71" i="87"/>
  <c r="D71" i="87"/>
  <c r="Z71" i="87" s="1"/>
  <c r="C71" i="87"/>
  <c r="B71" i="87"/>
  <c r="V69" i="87"/>
  <c r="U69" i="87"/>
  <c r="T69" i="87"/>
  <c r="S69" i="87"/>
  <c r="R69" i="87"/>
  <c r="Q69" i="87"/>
  <c r="P69" i="87"/>
  <c r="O69" i="87"/>
  <c r="N69" i="87"/>
  <c r="M69" i="87"/>
  <c r="L69" i="87"/>
  <c r="K69" i="87"/>
  <c r="J69" i="87"/>
  <c r="I69" i="87"/>
  <c r="H69" i="87"/>
  <c r="G69" i="87"/>
  <c r="F69" i="87"/>
  <c r="AB69" i="87" s="1"/>
  <c r="E69" i="87"/>
  <c r="D69" i="87"/>
  <c r="C69" i="87"/>
  <c r="B69" i="87"/>
  <c r="V67" i="87"/>
  <c r="U67" i="87"/>
  <c r="T67" i="87"/>
  <c r="S67" i="87"/>
  <c r="R67" i="87"/>
  <c r="Q67" i="87"/>
  <c r="P67" i="87"/>
  <c r="O67" i="87"/>
  <c r="N67" i="87"/>
  <c r="M67" i="87"/>
  <c r="L67" i="87"/>
  <c r="K67" i="87"/>
  <c r="J67" i="87"/>
  <c r="I67" i="87"/>
  <c r="H67" i="87"/>
  <c r="G67" i="87"/>
  <c r="F67" i="87"/>
  <c r="E67" i="87"/>
  <c r="Z67" i="87" s="1"/>
  <c r="D67" i="87"/>
  <c r="C67" i="87"/>
  <c r="B67" i="87"/>
  <c r="V65" i="87"/>
  <c r="U65" i="87"/>
  <c r="T65" i="87"/>
  <c r="S65" i="87"/>
  <c r="R65" i="87"/>
  <c r="Q65" i="87"/>
  <c r="P65" i="87"/>
  <c r="O65" i="87"/>
  <c r="N65" i="87"/>
  <c r="M65" i="87"/>
  <c r="L65" i="87"/>
  <c r="K65" i="87"/>
  <c r="J65" i="87"/>
  <c r="I65" i="87"/>
  <c r="H65" i="87"/>
  <c r="AD65" i="87" s="1"/>
  <c r="G65" i="87"/>
  <c r="F65" i="87"/>
  <c r="E65" i="87"/>
  <c r="D65" i="87"/>
  <c r="C65" i="87"/>
  <c r="B65" i="87"/>
  <c r="V64" i="87"/>
  <c r="U64" i="87"/>
  <c r="T64" i="87"/>
  <c r="S64" i="87"/>
  <c r="R64" i="87"/>
  <c r="Q64" i="87"/>
  <c r="P64" i="87"/>
  <c r="O64" i="87"/>
  <c r="N64" i="87"/>
  <c r="M64" i="87"/>
  <c r="L64" i="87"/>
  <c r="L66" i="87" s="1"/>
  <c r="K64" i="87"/>
  <c r="J64" i="87"/>
  <c r="I64" i="87"/>
  <c r="H64" i="87"/>
  <c r="G64" i="87"/>
  <c r="F64" i="87"/>
  <c r="E64" i="87"/>
  <c r="AA64" i="87" s="1"/>
  <c r="D64" i="87"/>
  <c r="C64" i="87"/>
  <c r="B64" i="87"/>
  <c r="U58" i="87"/>
  <c r="T58" i="87"/>
  <c r="S58" i="87"/>
  <c r="R58" i="87"/>
  <c r="Q58" i="87"/>
  <c r="P58" i="87"/>
  <c r="O58" i="87"/>
  <c r="N58" i="87"/>
  <c r="AI58" i="87" s="1"/>
  <c r="M58" i="87"/>
  <c r="L58" i="87"/>
  <c r="AH58" i="87" s="1"/>
  <c r="K58" i="87"/>
  <c r="J58" i="87"/>
  <c r="I58" i="87"/>
  <c r="H58" i="87"/>
  <c r="H59" i="87" s="1"/>
  <c r="G58" i="87"/>
  <c r="F58" i="87"/>
  <c r="E58" i="87"/>
  <c r="D58" i="87"/>
  <c r="C58" i="87"/>
  <c r="B58" i="87"/>
  <c r="BE57" i="87"/>
  <c r="BD57" i="87"/>
  <c r="BC57" i="87"/>
  <c r="BB57" i="87"/>
  <c r="AL57" i="87"/>
  <c r="AK57" i="87"/>
  <c r="AJ57" i="87"/>
  <c r="AI57" i="87"/>
  <c r="AH57" i="87"/>
  <c r="AG57" i="87"/>
  <c r="AF57" i="87"/>
  <c r="AE57" i="87"/>
  <c r="AD57" i="87"/>
  <c r="AC57" i="87"/>
  <c r="AB57" i="87"/>
  <c r="AA57" i="87"/>
  <c r="Z57" i="87"/>
  <c r="Y57" i="87"/>
  <c r="X57" i="87"/>
  <c r="BE55" i="87"/>
  <c r="BD55" i="87"/>
  <c r="BC55" i="87"/>
  <c r="BB55" i="87"/>
  <c r="AL55" i="87"/>
  <c r="AK55" i="87"/>
  <c r="AJ55" i="87"/>
  <c r="AI55" i="87"/>
  <c r="AH55" i="87"/>
  <c r="AG55" i="87"/>
  <c r="AF55" i="87"/>
  <c r="AE55" i="87"/>
  <c r="AD55" i="87"/>
  <c r="AC55" i="87"/>
  <c r="AB55" i="87"/>
  <c r="AA55" i="87"/>
  <c r="Z55" i="87"/>
  <c r="Y55" i="87"/>
  <c r="X55" i="87"/>
  <c r="BE53" i="87"/>
  <c r="BD53" i="87"/>
  <c r="BC53" i="87"/>
  <c r="BB53" i="87"/>
  <c r="AL53" i="87"/>
  <c r="AK53" i="87"/>
  <c r="AJ53" i="87"/>
  <c r="AI53" i="87"/>
  <c r="AH53" i="87"/>
  <c r="AG53" i="87"/>
  <c r="AF53" i="87"/>
  <c r="AE53" i="87"/>
  <c r="AD53" i="87"/>
  <c r="AC53" i="87"/>
  <c r="AB53" i="87"/>
  <c r="AA53" i="87"/>
  <c r="Z53" i="87"/>
  <c r="Y53" i="87"/>
  <c r="X53" i="87"/>
  <c r="U51" i="87"/>
  <c r="T51" i="87"/>
  <c r="S51" i="87"/>
  <c r="R51" i="87"/>
  <c r="Q51" i="87"/>
  <c r="P51" i="87"/>
  <c r="O51" i="87"/>
  <c r="N51" i="87"/>
  <c r="M51" i="87"/>
  <c r="L51" i="87"/>
  <c r="K51" i="87"/>
  <c r="J51" i="87"/>
  <c r="I51" i="87"/>
  <c r="H51" i="87"/>
  <c r="G51" i="87"/>
  <c r="F51" i="87"/>
  <c r="AB51" i="87" s="1"/>
  <c r="E51" i="87"/>
  <c r="D51" i="87"/>
  <c r="C51" i="87"/>
  <c r="B51" i="87"/>
  <c r="BE50" i="87"/>
  <c r="BD50" i="87"/>
  <c r="BC50" i="87"/>
  <c r="BB50" i="87"/>
  <c r="AL50" i="87"/>
  <c r="AK50" i="87"/>
  <c r="AJ50" i="87"/>
  <c r="AI50" i="87"/>
  <c r="AH50" i="87"/>
  <c r="AG50" i="87"/>
  <c r="AF50" i="87"/>
  <c r="AE50" i="87"/>
  <c r="AD50" i="87"/>
  <c r="AC50" i="87"/>
  <c r="AB50" i="87"/>
  <c r="AA50" i="87"/>
  <c r="Z50" i="87"/>
  <c r="Y50" i="87"/>
  <c r="X50" i="87"/>
  <c r="BF48" i="87"/>
  <c r="BE48" i="87"/>
  <c r="BD48" i="87"/>
  <c r="BC48" i="87"/>
  <c r="BB48" i="87"/>
  <c r="AL48" i="87"/>
  <c r="AK48" i="87"/>
  <c r="AJ48" i="87"/>
  <c r="AI48" i="87"/>
  <c r="AH48" i="87"/>
  <c r="AG48" i="87"/>
  <c r="AF48" i="87"/>
  <c r="AE48" i="87"/>
  <c r="AD48" i="87"/>
  <c r="AC48" i="87"/>
  <c r="AB48" i="87"/>
  <c r="AA48" i="87"/>
  <c r="Z48" i="87"/>
  <c r="Y48" i="87"/>
  <c r="X48" i="87"/>
  <c r="BF46" i="87"/>
  <c r="BE46" i="87"/>
  <c r="BD46" i="87"/>
  <c r="BC46" i="87"/>
  <c r="BB46" i="87"/>
  <c r="AL46" i="87"/>
  <c r="AK46" i="87"/>
  <c r="AJ46" i="87"/>
  <c r="AI46" i="87"/>
  <c r="AH46" i="87"/>
  <c r="AG46" i="87"/>
  <c r="AF46" i="87"/>
  <c r="AE46" i="87"/>
  <c r="AD46" i="87"/>
  <c r="AC46" i="87"/>
  <c r="AB46" i="87"/>
  <c r="AA46" i="87"/>
  <c r="Z46" i="87"/>
  <c r="Y46" i="87"/>
  <c r="X46" i="87"/>
  <c r="V44" i="87"/>
  <c r="U44" i="87"/>
  <c r="T44" i="87"/>
  <c r="S44" i="87"/>
  <c r="R44" i="87"/>
  <c r="Q44" i="87"/>
  <c r="P44" i="87"/>
  <c r="O44" i="87"/>
  <c r="N44" i="87"/>
  <c r="M44" i="87"/>
  <c r="L44" i="87"/>
  <c r="K44" i="87"/>
  <c r="J44" i="87"/>
  <c r="I44" i="87"/>
  <c r="H44" i="87"/>
  <c r="G44" i="87"/>
  <c r="F44" i="87"/>
  <c r="AB44" i="87" s="1"/>
  <c r="E44" i="87"/>
  <c r="D44" i="87"/>
  <c r="C44" i="87"/>
  <c r="B44" i="87"/>
  <c r="BF43" i="87"/>
  <c r="BE43" i="87"/>
  <c r="BD43" i="87"/>
  <c r="BC43" i="87"/>
  <c r="BB43" i="87"/>
  <c r="AL43" i="87"/>
  <c r="AK43" i="87"/>
  <c r="AJ43" i="87"/>
  <c r="AI43" i="87"/>
  <c r="AH43" i="87"/>
  <c r="AG43" i="87"/>
  <c r="AF43" i="87"/>
  <c r="AE43" i="87"/>
  <c r="AD43" i="87"/>
  <c r="AC43" i="87"/>
  <c r="AB43" i="87"/>
  <c r="AA43" i="87"/>
  <c r="Z43" i="87"/>
  <c r="Y43" i="87"/>
  <c r="X43" i="87"/>
  <c r="BF41" i="87"/>
  <c r="BE41" i="87"/>
  <c r="BD41" i="87"/>
  <c r="BC41" i="87"/>
  <c r="BB41" i="87"/>
  <c r="AL41" i="87"/>
  <c r="AK41" i="87"/>
  <c r="AJ41" i="87"/>
  <c r="AI41" i="87"/>
  <c r="AH41" i="87"/>
  <c r="AG41" i="87"/>
  <c r="AF41" i="87"/>
  <c r="AE41" i="87"/>
  <c r="AD41" i="87"/>
  <c r="AC41" i="87"/>
  <c r="AB41" i="87"/>
  <c r="AA41" i="87"/>
  <c r="Z41" i="87"/>
  <c r="Y41" i="87"/>
  <c r="X41" i="87"/>
  <c r="BF39" i="87"/>
  <c r="BE39" i="87"/>
  <c r="BD39" i="87"/>
  <c r="BC39" i="87"/>
  <c r="BB39" i="87"/>
  <c r="AL39" i="87"/>
  <c r="AK39" i="87"/>
  <c r="AJ39" i="87"/>
  <c r="AI39" i="87"/>
  <c r="AH39" i="87"/>
  <c r="AG39" i="87"/>
  <c r="AF39" i="87"/>
  <c r="AE39" i="87"/>
  <c r="AD39" i="87"/>
  <c r="AC39" i="87"/>
  <c r="AB39" i="87"/>
  <c r="AA39" i="87"/>
  <c r="Z39" i="87"/>
  <c r="Y39" i="87"/>
  <c r="X39" i="87"/>
  <c r="V38" i="87"/>
  <c r="V45" i="87" s="1"/>
  <c r="U38" i="87"/>
  <c r="BF38" i="87" s="1"/>
  <c r="T38" i="87"/>
  <c r="T40" i="87" s="1"/>
  <c r="S38" i="87"/>
  <c r="R38" i="87"/>
  <c r="Q38" i="87"/>
  <c r="Q40" i="87" s="1"/>
  <c r="P38" i="87"/>
  <c r="O38" i="87"/>
  <c r="O42" i="87" s="1"/>
  <c r="N38" i="87"/>
  <c r="M38" i="87"/>
  <c r="M45" i="87" s="1"/>
  <c r="L38" i="87"/>
  <c r="K38" i="87"/>
  <c r="J38" i="87"/>
  <c r="J45" i="87" s="1"/>
  <c r="J56" i="87" s="1"/>
  <c r="I38" i="87"/>
  <c r="H38" i="87"/>
  <c r="G38" i="87"/>
  <c r="G40" i="87" s="1"/>
  <c r="F38" i="87"/>
  <c r="F42" i="87" s="1"/>
  <c r="E38" i="87"/>
  <c r="D38" i="87"/>
  <c r="C38" i="87"/>
  <c r="B38" i="87"/>
  <c r="B45" i="87" s="1"/>
  <c r="B54" i="87" s="1"/>
  <c r="BF37" i="87"/>
  <c r="BE37" i="87"/>
  <c r="BD37" i="87"/>
  <c r="BC37" i="87"/>
  <c r="BB37" i="87"/>
  <c r="AL37" i="87"/>
  <c r="AK37" i="87"/>
  <c r="AJ37" i="87"/>
  <c r="AI37" i="87"/>
  <c r="AH37" i="87"/>
  <c r="AG37" i="87"/>
  <c r="AF37" i="87"/>
  <c r="AE37" i="87"/>
  <c r="AD37" i="87"/>
  <c r="AC37" i="87"/>
  <c r="AB37" i="87"/>
  <c r="AA37" i="87"/>
  <c r="Z37" i="87"/>
  <c r="Y37" i="87"/>
  <c r="X37" i="87"/>
  <c r="V36" i="87"/>
  <c r="U36" i="87"/>
  <c r="T36" i="87"/>
  <c r="S36" i="87"/>
  <c r="R36" i="87"/>
  <c r="Q36" i="87"/>
  <c r="P36" i="87"/>
  <c r="O36" i="87"/>
  <c r="N36" i="87"/>
  <c r="M36" i="87"/>
  <c r="AI36" i="87" s="1"/>
  <c r="L36" i="87"/>
  <c r="K36" i="87"/>
  <c r="J36" i="87"/>
  <c r="I36" i="87"/>
  <c r="AD36" i="87" s="1"/>
  <c r="H36" i="87"/>
  <c r="G36" i="87"/>
  <c r="AC36" i="87" s="1"/>
  <c r="F36" i="87"/>
  <c r="E36" i="87"/>
  <c r="D36" i="87"/>
  <c r="C36" i="87"/>
  <c r="B36" i="87"/>
  <c r="BF35" i="87"/>
  <c r="BE35" i="87"/>
  <c r="BD35" i="87"/>
  <c r="BC35" i="87"/>
  <c r="BB35" i="87"/>
  <c r="AL35" i="87"/>
  <c r="AK35" i="87"/>
  <c r="AJ35" i="87"/>
  <c r="AI35" i="87"/>
  <c r="AH35" i="87"/>
  <c r="AG35" i="87"/>
  <c r="AF35" i="87"/>
  <c r="AE35" i="87"/>
  <c r="AD35" i="87"/>
  <c r="AC35" i="87"/>
  <c r="AB35" i="87"/>
  <c r="AA35" i="87"/>
  <c r="Z35" i="87"/>
  <c r="Y35" i="87"/>
  <c r="X35" i="87"/>
  <c r="BF34" i="87"/>
  <c r="BE34" i="87"/>
  <c r="BD34" i="87"/>
  <c r="BC34" i="87"/>
  <c r="BB34" i="87"/>
  <c r="AL34" i="87"/>
  <c r="AK34" i="87"/>
  <c r="AJ34" i="87"/>
  <c r="AI34" i="87"/>
  <c r="AH34" i="87"/>
  <c r="AG34" i="87"/>
  <c r="AF34" i="87"/>
  <c r="AE34" i="87"/>
  <c r="AD34" i="87"/>
  <c r="AC34" i="87"/>
  <c r="AB34" i="87"/>
  <c r="AA34" i="87"/>
  <c r="Z34" i="87"/>
  <c r="Y34" i="87"/>
  <c r="X34" i="87"/>
  <c r="T28" i="87"/>
  <c r="S28" i="87"/>
  <c r="R28" i="87"/>
  <c r="BB28" i="87" s="1"/>
  <c r="Q28" i="87"/>
  <c r="P28" i="87"/>
  <c r="P29" i="87" s="1"/>
  <c r="O28" i="87"/>
  <c r="N28" i="87"/>
  <c r="N29" i="87" s="1"/>
  <c r="M28" i="87"/>
  <c r="L28" i="87"/>
  <c r="L29" i="87" s="1"/>
  <c r="K28" i="87"/>
  <c r="J28" i="87"/>
  <c r="I28" i="87"/>
  <c r="H28" i="87"/>
  <c r="H29" i="87" s="1"/>
  <c r="G28" i="87"/>
  <c r="F28" i="87"/>
  <c r="E28" i="87"/>
  <c r="D28" i="87"/>
  <c r="C28" i="87"/>
  <c r="B28" i="87"/>
  <c r="BH27" i="87"/>
  <c r="BE27" i="87"/>
  <c r="BD27" i="87"/>
  <c r="BC27" i="87"/>
  <c r="BB27" i="87"/>
  <c r="AL27" i="87"/>
  <c r="AK27" i="87"/>
  <c r="AJ27" i="87"/>
  <c r="AI27" i="87"/>
  <c r="AH27" i="87"/>
  <c r="AG27" i="87"/>
  <c r="AF27" i="87"/>
  <c r="AE27" i="87"/>
  <c r="AD27" i="87"/>
  <c r="AC27" i="87"/>
  <c r="AB27" i="87"/>
  <c r="AA27" i="87"/>
  <c r="Z27" i="87"/>
  <c r="Y27" i="87"/>
  <c r="X27" i="87"/>
  <c r="BH25" i="87"/>
  <c r="BE25" i="87"/>
  <c r="BD25" i="87"/>
  <c r="BC25" i="87"/>
  <c r="BB25" i="87"/>
  <c r="AL25" i="87"/>
  <c r="AK25" i="87"/>
  <c r="AJ25" i="87"/>
  <c r="AI25" i="87"/>
  <c r="AH25" i="87"/>
  <c r="AG25" i="87"/>
  <c r="AF25" i="87"/>
  <c r="AE25" i="87"/>
  <c r="AD25" i="87"/>
  <c r="AC25" i="87"/>
  <c r="AB25" i="87"/>
  <c r="AA25" i="87"/>
  <c r="Z25" i="87"/>
  <c r="Y25" i="87"/>
  <c r="X25" i="87"/>
  <c r="BH23" i="87"/>
  <c r="BE23" i="87"/>
  <c r="BD23" i="87"/>
  <c r="BC23" i="87"/>
  <c r="BB23" i="87"/>
  <c r="AL23" i="87"/>
  <c r="AK23" i="87"/>
  <c r="AJ23" i="87"/>
  <c r="AI23" i="87"/>
  <c r="AH23" i="87"/>
  <c r="AG23" i="87"/>
  <c r="AF23" i="87"/>
  <c r="AE23" i="87"/>
  <c r="AD23" i="87"/>
  <c r="AC23" i="87"/>
  <c r="AB23" i="87"/>
  <c r="AA23" i="87"/>
  <c r="Z23" i="87"/>
  <c r="Y23" i="87"/>
  <c r="X23" i="87"/>
  <c r="T21" i="87"/>
  <c r="S21" i="87"/>
  <c r="R21" i="87"/>
  <c r="Q21" i="87"/>
  <c r="P21" i="87"/>
  <c r="O21" i="87"/>
  <c r="N21" i="87"/>
  <c r="M21" i="87"/>
  <c r="L21" i="87"/>
  <c r="K21" i="87"/>
  <c r="J21" i="87"/>
  <c r="I21" i="87"/>
  <c r="H21" i="87"/>
  <c r="G21" i="87"/>
  <c r="AC21" i="87" s="1"/>
  <c r="F21" i="87"/>
  <c r="E21" i="87"/>
  <c r="D21" i="87"/>
  <c r="C21" i="87"/>
  <c r="B21" i="87"/>
  <c r="BH20" i="87"/>
  <c r="BE20" i="87"/>
  <c r="BD20" i="87"/>
  <c r="BC20" i="87"/>
  <c r="BB20" i="87"/>
  <c r="AL20" i="87"/>
  <c r="AK20" i="87"/>
  <c r="AJ20" i="87"/>
  <c r="AI20" i="87"/>
  <c r="AH20" i="87"/>
  <c r="AG20" i="87"/>
  <c r="AF20" i="87"/>
  <c r="AE20" i="87"/>
  <c r="AD20" i="87"/>
  <c r="AC20" i="87"/>
  <c r="AB20" i="87"/>
  <c r="AA20" i="87"/>
  <c r="Z20" i="87"/>
  <c r="Y20" i="87"/>
  <c r="X20" i="87"/>
  <c r="BK18" i="87"/>
  <c r="BJ18" i="87"/>
  <c r="BH18" i="87"/>
  <c r="BF18" i="87"/>
  <c r="BE18" i="87"/>
  <c r="BD18" i="87"/>
  <c r="BC18" i="87"/>
  <c r="BB18" i="87"/>
  <c r="AL18" i="87"/>
  <c r="AK18" i="87"/>
  <c r="AJ18" i="87"/>
  <c r="AI18" i="87"/>
  <c r="AH18" i="87"/>
  <c r="AG18" i="87"/>
  <c r="AF18" i="87"/>
  <c r="AE18" i="87"/>
  <c r="AD18" i="87"/>
  <c r="AC18" i="87"/>
  <c r="AB18" i="87"/>
  <c r="AA18" i="87"/>
  <c r="Z18" i="87"/>
  <c r="Y18" i="87"/>
  <c r="X18" i="87"/>
  <c r="BH16" i="87"/>
  <c r="BF16" i="87"/>
  <c r="BE16" i="87"/>
  <c r="BD16" i="87"/>
  <c r="BC16" i="87"/>
  <c r="BB16" i="87"/>
  <c r="AL16" i="87"/>
  <c r="AK16" i="87"/>
  <c r="AJ16" i="87"/>
  <c r="AI16" i="87"/>
  <c r="AH16" i="87"/>
  <c r="AG16" i="87"/>
  <c r="AF16" i="87"/>
  <c r="AE16" i="87"/>
  <c r="AD16" i="87"/>
  <c r="AC16" i="87"/>
  <c r="AB16" i="87"/>
  <c r="AA16" i="87"/>
  <c r="Z16" i="87"/>
  <c r="Y16" i="87"/>
  <c r="X16" i="87"/>
  <c r="V14" i="87"/>
  <c r="BF14" i="87" s="1"/>
  <c r="U14" i="87"/>
  <c r="T14" i="87"/>
  <c r="S14" i="87"/>
  <c r="R14" i="87"/>
  <c r="Q14" i="87"/>
  <c r="P14" i="87"/>
  <c r="AL14" i="87" s="1"/>
  <c r="O14" i="87"/>
  <c r="N14" i="87"/>
  <c r="M14" i="87"/>
  <c r="L14" i="87"/>
  <c r="K14" i="87"/>
  <c r="J14" i="87"/>
  <c r="I14" i="87"/>
  <c r="H14" i="87"/>
  <c r="AD14" i="87" s="1"/>
  <c r="G14" i="87"/>
  <c r="F14" i="87"/>
  <c r="E14" i="87"/>
  <c r="D14" i="87"/>
  <c r="C14" i="87"/>
  <c r="B14" i="87"/>
  <c r="BH13" i="87"/>
  <c r="BF13" i="87"/>
  <c r="BE13" i="87"/>
  <c r="BD13" i="87"/>
  <c r="BC13" i="87"/>
  <c r="BB13" i="87"/>
  <c r="AL13" i="87"/>
  <c r="AK13" i="87"/>
  <c r="AJ13" i="87"/>
  <c r="AI13" i="87"/>
  <c r="AH13" i="87"/>
  <c r="AG13" i="87"/>
  <c r="AF13" i="87"/>
  <c r="AE13" i="87"/>
  <c r="AD13" i="87"/>
  <c r="AC13" i="87"/>
  <c r="AB13" i="87"/>
  <c r="AA13" i="87"/>
  <c r="Z13" i="87"/>
  <c r="Y13" i="87"/>
  <c r="X13" i="87"/>
  <c r="BH11" i="87"/>
  <c r="BF11" i="87"/>
  <c r="BE11" i="87"/>
  <c r="BD11" i="87"/>
  <c r="BC11" i="87"/>
  <c r="BB11" i="87"/>
  <c r="AL11" i="87"/>
  <c r="AK11" i="87"/>
  <c r="AJ11" i="87"/>
  <c r="AI11" i="87"/>
  <c r="AH11" i="87"/>
  <c r="AG11" i="87"/>
  <c r="AF11" i="87"/>
  <c r="AE11" i="87"/>
  <c r="AD11" i="87"/>
  <c r="AC11" i="87"/>
  <c r="AB11" i="87"/>
  <c r="AA11" i="87"/>
  <c r="Z11" i="87"/>
  <c r="Y11" i="87"/>
  <c r="X11" i="87"/>
  <c r="BH9" i="87"/>
  <c r="BF9" i="87"/>
  <c r="BE9" i="87"/>
  <c r="BD9" i="87"/>
  <c r="BC9" i="87"/>
  <c r="BB9" i="87"/>
  <c r="AL9" i="87"/>
  <c r="AK9" i="87"/>
  <c r="AJ9" i="87"/>
  <c r="AI9" i="87"/>
  <c r="AH9" i="87"/>
  <c r="AG9" i="87"/>
  <c r="AF9" i="87"/>
  <c r="AE9" i="87"/>
  <c r="AD9" i="87"/>
  <c r="AC9" i="87"/>
  <c r="AB9" i="87"/>
  <c r="AA9" i="87"/>
  <c r="Z9" i="87"/>
  <c r="Y9" i="87"/>
  <c r="X9" i="87"/>
  <c r="V8" i="87"/>
  <c r="U8" i="87"/>
  <c r="U12" i="87"/>
  <c r="T8" i="87"/>
  <c r="T10" i="87" s="1"/>
  <c r="S8" i="87"/>
  <c r="S15" i="87" s="1"/>
  <c r="R8" i="87"/>
  <c r="R15" i="87"/>
  <c r="Q8" i="87"/>
  <c r="P8" i="87"/>
  <c r="O8" i="87"/>
  <c r="N8" i="87"/>
  <c r="M8" i="87"/>
  <c r="L8" i="87"/>
  <c r="K8" i="87"/>
  <c r="K12" i="87"/>
  <c r="J8" i="87"/>
  <c r="I8" i="87"/>
  <c r="H8" i="87"/>
  <c r="H15" i="87" s="1"/>
  <c r="G8" i="87"/>
  <c r="G10" i="87" s="1"/>
  <c r="F8" i="87"/>
  <c r="E8" i="87"/>
  <c r="D8" i="87"/>
  <c r="C8" i="87"/>
  <c r="B8" i="87"/>
  <c r="BH7" i="87"/>
  <c r="BF7" i="87"/>
  <c r="BE7" i="87"/>
  <c r="BD7" i="87"/>
  <c r="BC7" i="87"/>
  <c r="BB7" i="87"/>
  <c r="AL7" i="87"/>
  <c r="AK7" i="87"/>
  <c r="AJ7" i="87"/>
  <c r="AI7" i="87"/>
  <c r="AH7" i="87"/>
  <c r="AG7" i="87"/>
  <c r="AF7" i="87"/>
  <c r="AE7" i="87"/>
  <c r="AD7" i="87"/>
  <c r="AC7" i="87"/>
  <c r="AB7" i="87"/>
  <c r="AA7" i="87"/>
  <c r="Z7" i="87"/>
  <c r="Y7" i="87"/>
  <c r="X7" i="87"/>
  <c r="V6" i="87"/>
  <c r="U6" i="87"/>
  <c r="T6" i="87"/>
  <c r="S6" i="87"/>
  <c r="R6" i="87"/>
  <c r="Q6" i="87"/>
  <c r="P6" i="87"/>
  <c r="O6" i="87"/>
  <c r="N6" i="87"/>
  <c r="M6" i="87"/>
  <c r="L6" i="87"/>
  <c r="K6" i="87"/>
  <c r="J6" i="87"/>
  <c r="I6" i="87"/>
  <c r="AD6" i="87" s="1"/>
  <c r="H6" i="87"/>
  <c r="G6" i="87"/>
  <c r="F6" i="87"/>
  <c r="E6" i="87"/>
  <c r="D6" i="87"/>
  <c r="C6" i="87"/>
  <c r="B6" i="87"/>
  <c r="BH5" i="87"/>
  <c r="BF5" i="87"/>
  <c r="BE5" i="87"/>
  <c r="BD5" i="87"/>
  <c r="BC5" i="87"/>
  <c r="BB5" i="87"/>
  <c r="AL5" i="87"/>
  <c r="AK5" i="87"/>
  <c r="AJ5" i="87"/>
  <c r="AI5" i="87"/>
  <c r="AH5" i="87"/>
  <c r="AG5" i="87"/>
  <c r="AF5" i="87"/>
  <c r="AE5" i="87"/>
  <c r="AD5" i="87"/>
  <c r="AC5" i="87"/>
  <c r="AB5" i="87"/>
  <c r="AA5" i="87"/>
  <c r="Z5" i="87"/>
  <c r="Y5" i="87"/>
  <c r="X5" i="87"/>
  <c r="BH4" i="87"/>
  <c r="BF4" i="87"/>
  <c r="BE4" i="87"/>
  <c r="BD4" i="87"/>
  <c r="BC4" i="87"/>
  <c r="BB4" i="87"/>
  <c r="AL4" i="87"/>
  <c r="AK4" i="87"/>
  <c r="AJ4" i="87"/>
  <c r="AI4" i="87"/>
  <c r="AH4" i="87"/>
  <c r="AG4" i="87"/>
  <c r="AF4" i="87"/>
  <c r="AE4" i="87"/>
  <c r="AD4" i="87"/>
  <c r="AC4" i="87"/>
  <c r="AB4" i="87"/>
  <c r="AA4" i="87"/>
  <c r="Z4" i="87"/>
  <c r="Y4" i="87"/>
  <c r="X4" i="87"/>
  <c r="J60" i="87"/>
  <c r="I66" i="87"/>
  <c r="Q66" i="87"/>
  <c r="E29" i="87"/>
  <c r="J42" i="87"/>
  <c r="N102" i="87"/>
  <c r="V102" i="87"/>
  <c r="I132" i="87"/>
  <c r="P119" i="87"/>
  <c r="AH126" i="87"/>
  <c r="I130" i="87"/>
  <c r="R10" i="87"/>
  <c r="R12" i="87"/>
  <c r="E15" i="87"/>
  <c r="M15" i="87"/>
  <c r="M17" i="87" s="1"/>
  <c r="D12" i="87"/>
  <c r="F15" i="87"/>
  <c r="O40" i="87"/>
  <c r="I40" i="87"/>
  <c r="R45" i="87"/>
  <c r="R52" i="87" s="1"/>
  <c r="L40" i="87"/>
  <c r="J59" i="87"/>
  <c r="R59" i="87"/>
  <c r="AE58" i="87"/>
  <c r="B109" i="87"/>
  <c r="J107" i="87"/>
  <c r="J109" i="87" s="1"/>
  <c r="B132" i="87"/>
  <c r="AA134" i="87"/>
  <c r="B112" i="87"/>
  <c r="J112" i="87"/>
  <c r="O130" i="87"/>
  <c r="B135" i="87"/>
  <c r="AD148" i="87"/>
  <c r="AB148" i="87"/>
  <c r="AI159" i="87"/>
  <c r="R60" i="87"/>
  <c r="F24" i="87"/>
  <c r="BH112" i="87"/>
  <c r="BH26" i="87"/>
  <c r="BH114" i="87"/>
  <c r="BH116" i="87"/>
  <c r="BH30" i="87"/>
  <c r="BH22" i="87"/>
  <c r="BH24" i="87"/>
  <c r="U5" i="85"/>
  <c r="U6" i="85"/>
  <c r="U7" i="85"/>
  <c r="U9" i="85"/>
  <c r="AQ9" i="85" s="1"/>
  <c r="U10" i="85"/>
  <c r="U11" i="85"/>
  <c r="U14" i="85"/>
  <c r="U15" i="85"/>
  <c r="U16" i="85"/>
  <c r="AT16" i="85" s="1"/>
  <c r="U18" i="85"/>
  <c r="U19" i="85"/>
  <c r="U20" i="85"/>
  <c r="R20" i="85"/>
  <c r="R19" i="85"/>
  <c r="R18" i="85"/>
  <c r="R16" i="85"/>
  <c r="R15" i="85"/>
  <c r="R14" i="85"/>
  <c r="R11" i="85"/>
  <c r="R10" i="85"/>
  <c r="R9" i="85"/>
  <c r="R7" i="85"/>
  <c r="R6" i="85"/>
  <c r="R5" i="85"/>
  <c r="AQ24" i="85"/>
  <c r="AQ25" i="85"/>
  <c r="T20" i="85"/>
  <c r="T11" i="85"/>
  <c r="T10" i="85"/>
  <c r="T12" i="85" s="1"/>
  <c r="T9" i="85"/>
  <c r="T7" i="85"/>
  <c r="T6" i="85"/>
  <c r="T5" i="85"/>
  <c r="T19" i="85"/>
  <c r="T18" i="86"/>
  <c r="T16" i="86"/>
  <c r="T15" i="86"/>
  <c r="T17" i="86" s="1"/>
  <c r="T14" i="86"/>
  <c r="S18" i="86"/>
  <c r="S16" i="86"/>
  <c r="AI20" i="86"/>
  <c r="AK6" i="86"/>
  <c r="T11" i="86"/>
  <c r="S11" i="86" s="1"/>
  <c r="T10" i="86"/>
  <c r="T9" i="86"/>
  <c r="T7" i="86"/>
  <c r="S7" i="86" s="1"/>
  <c r="T6" i="86"/>
  <c r="AS6" i="86" s="1"/>
  <c r="T5" i="86"/>
  <c r="S14" i="86"/>
  <c r="S15" i="86"/>
  <c r="AU15" i="86" s="1"/>
  <c r="K19" i="86"/>
  <c r="M20" i="86"/>
  <c r="M19" i="86"/>
  <c r="AH19" i="86" s="1"/>
  <c r="M18" i="86"/>
  <c r="M16" i="86"/>
  <c r="M17" i="86" s="1"/>
  <c r="M15" i="86"/>
  <c r="M14" i="86"/>
  <c r="M11" i="86"/>
  <c r="M10" i="86"/>
  <c r="M9" i="86"/>
  <c r="M7" i="86"/>
  <c r="AM7" i="86" s="1"/>
  <c r="M6" i="86"/>
  <c r="M5" i="86"/>
  <c r="K20" i="86"/>
  <c r="K18" i="86"/>
  <c r="K16" i="86"/>
  <c r="AF16" i="86" s="1"/>
  <c r="K15" i="86"/>
  <c r="K14" i="86"/>
  <c r="K11" i="86"/>
  <c r="K10" i="86"/>
  <c r="K9" i="86"/>
  <c r="K7" i="86"/>
  <c r="K6" i="86"/>
  <c r="K5" i="86"/>
  <c r="J20" i="86"/>
  <c r="J19" i="86"/>
  <c r="J18" i="86"/>
  <c r="J16" i="86"/>
  <c r="J15" i="86"/>
  <c r="J17" i="86" s="1"/>
  <c r="J14" i="86"/>
  <c r="J11" i="86"/>
  <c r="J10" i="86"/>
  <c r="AE10" i="86" s="1"/>
  <c r="J9" i="86"/>
  <c r="J7" i="86"/>
  <c r="J6" i="86"/>
  <c r="J5" i="86"/>
  <c r="I20" i="86"/>
  <c r="I19" i="86"/>
  <c r="I18" i="86"/>
  <c r="I16" i="86"/>
  <c r="I15" i="86"/>
  <c r="I14" i="86"/>
  <c r="I11" i="86"/>
  <c r="I10" i="86"/>
  <c r="I9" i="86"/>
  <c r="AE9" i="86" s="1"/>
  <c r="I7" i="86"/>
  <c r="I6" i="86"/>
  <c r="I5" i="86"/>
  <c r="AE5" i="86" s="1"/>
  <c r="H20" i="86"/>
  <c r="H19" i="86"/>
  <c r="H18" i="86"/>
  <c r="H16" i="86"/>
  <c r="H15" i="86"/>
  <c r="H14" i="86"/>
  <c r="H11" i="86"/>
  <c r="H10" i="86"/>
  <c r="H9" i="86"/>
  <c r="H7" i="86"/>
  <c r="H6" i="86"/>
  <c r="H5" i="86"/>
  <c r="G20" i="86"/>
  <c r="G19" i="86"/>
  <c r="G18" i="86"/>
  <c r="G16" i="86"/>
  <c r="G15" i="86"/>
  <c r="G14" i="86"/>
  <c r="G11" i="86"/>
  <c r="AB11" i="86" s="1"/>
  <c r="G10" i="86"/>
  <c r="G9" i="86"/>
  <c r="G7" i="86"/>
  <c r="G6" i="86"/>
  <c r="G5" i="86"/>
  <c r="F20" i="86"/>
  <c r="F19" i="86"/>
  <c r="AA19" i="86" s="1"/>
  <c r="F18" i="86"/>
  <c r="AA18" i="86" s="1"/>
  <c r="F16" i="86"/>
  <c r="AA16" i="86"/>
  <c r="F15" i="86"/>
  <c r="F14" i="86"/>
  <c r="AA14" i="86" s="1"/>
  <c r="F11" i="86"/>
  <c r="AA11" i="86" s="1"/>
  <c r="F10" i="86"/>
  <c r="F9" i="86"/>
  <c r="AA9" i="86" s="1"/>
  <c r="F7" i="86"/>
  <c r="AA7" i="86" s="1"/>
  <c r="F6" i="86"/>
  <c r="F5" i="86"/>
  <c r="AA5" i="86" s="1"/>
  <c r="P20" i="86"/>
  <c r="P19" i="86"/>
  <c r="AR19" i="86" s="1"/>
  <c r="P18" i="86"/>
  <c r="P16" i="86"/>
  <c r="P15" i="86"/>
  <c r="P14" i="86"/>
  <c r="AU14" i="86" s="1"/>
  <c r="P11" i="86"/>
  <c r="AU11" i="86" s="1"/>
  <c r="P10" i="86"/>
  <c r="P9" i="86"/>
  <c r="P7" i="86"/>
  <c r="P6" i="86"/>
  <c r="P5" i="86"/>
  <c r="O20" i="86"/>
  <c r="O19" i="86"/>
  <c r="O18" i="86"/>
  <c r="O16" i="86"/>
  <c r="O15" i="86"/>
  <c r="O14" i="86"/>
  <c r="O11" i="86"/>
  <c r="O10" i="86"/>
  <c r="O9" i="86"/>
  <c r="O7" i="86"/>
  <c r="O6" i="86"/>
  <c r="O5" i="86"/>
  <c r="N20" i="86"/>
  <c r="N21" i="86" s="1"/>
  <c r="N19" i="86"/>
  <c r="N18" i="86"/>
  <c r="N16" i="86"/>
  <c r="N15" i="86"/>
  <c r="N14" i="86"/>
  <c r="AM14" i="86" s="1"/>
  <c r="N11" i="86"/>
  <c r="N10" i="86"/>
  <c r="N9" i="86"/>
  <c r="N7" i="86"/>
  <c r="N6" i="86"/>
  <c r="N5" i="86"/>
  <c r="L34" i="86"/>
  <c r="E26" i="86"/>
  <c r="E37" i="86" s="1"/>
  <c r="D26" i="86"/>
  <c r="C26" i="86"/>
  <c r="C37" i="86" s="1"/>
  <c r="B26" i="86"/>
  <c r="BL25" i="86"/>
  <c r="BL24" i="86"/>
  <c r="E24" i="86"/>
  <c r="D24" i="86"/>
  <c r="C24" i="86"/>
  <c r="Y24" i="86" s="1"/>
  <c r="B24" i="86"/>
  <c r="B35" i="86" s="1"/>
  <c r="D23" i="86"/>
  <c r="C23" i="86"/>
  <c r="AY10" i="86" s="1"/>
  <c r="B23" i="86"/>
  <c r="E22" i="86"/>
  <c r="D22" i="86"/>
  <c r="Z22" i="86" s="1"/>
  <c r="C22" i="86"/>
  <c r="B22" i="86"/>
  <c r="Z21" i="86"/>
  <c r="Y21" i="86"/>
  <c r="X21" i="86"/>
  <c r="Z20" i="86"/>
  <c r="Y20" i="86"/>
  <c r="X20" i="86"/>
  <c r="Z19" i="86"/>
  <c r="Y19" i="86"/>
  <c r="X19" i="86"/>
  <c r="Z18" i="86"/>
  <c r="Y18" i="86"/>
  <c r="X18" i="86"/>
  <c r="Z17" i="86"/>
  <c r="Y17" i="86"/>
  <c r="X17" i="86"/>
  <c r="Z16" i="86"/>
  <c r="Y16" i="86"/>
  <c r="X16" i="86"/>
  <c r="Z15" i="86"/>
  <c r="Y15" i="86"/>
  <c r="X15" i="86"/>
  <c r="Z14" i="86"/>
  <c r="Y14" i="86"/>
  <c r="X14" i="86"/>
  <c r="Y13" i="86"/>
  <c r="X13" i="86"/>
  <c r="Y12" i="86"/>
  <c r="X12" i="86"/>
  <c r="E12" i="86"/>
  <c r="Z12" i="86" s="1"/>
  <c r="Z11" i="86"/>
  <c r="Y11" i="86"/>
  <c r="X11" i="86"/>
  <c r="Z10" i="86"/>
  <c r="Y10" i="86"/>
  <c r="X10" i="86"/>
  <c r="Z9" i="86"/>
  <c r="Y9" i="86"/>
  <c r="X9" i="86"/>
  <c r="Y8" i="86"/>
  <c r="X8" i="86"/>
  <c r="E8" i="86"/>
  <c r="Z8" i="86" s="1"/>
  <c r="Z7" i="86"/>
  <c r="Y7" i="86"/>
  <c r="X7" i="86"/>
  <c r="Z6" i="86"/>
  <c r="Y6" i="86"/>
  <c r="X6" i="86"/>
  <c r="Z5" i="86"/>
  <c r="Y5" i="86"/>
  <c r="X5" i="86"/>
  <c r="L32" i="85"/>
  <c r="E26" i="85"/>
  <c r="Z26" i="85" s="1"/>
  <c r="D26" i="85"/>
  <c r="C26" i="85"/>
  <c r="C27" i="85" s="1"/>
  <c r="C36" i="85" s="1"/>
  <c r="B26" i="85"/>
  <c r="BJ25" i="85"/>
  <c r="BJ24" i="85"/>
  <c r="E24" i="85"/>
  <c r="E33" i="85" s="1"/>
  <c r="D24" i="85"/>
  <c r="C24" i="85"/>
  <c r="C33" i="85" s="1"/>
  <c r="B24" i="85"/>
  <c r="D23" i="85"/>
  <c r="AX10" i="85" s="1"/>
  <c r="C23" i="85"/>
  <c r="B23" i="85"/>
  <c r="AV12" i="85" s="1"/>
  <c r="E22" i="85"/>
  <c r="D22" i="85"/>
  <c r="C22" i="85"/>
  <c r="B22" i="85"/>
  <c r="Z21" i="85"/>
  <c r="Y21" i="85"/>
  <c r="X21" i="85"/>
  <c r="Z20" i="85"/>
  <c r="Y20" i="85"/>
  <c r="X20" i="85"/>
  <c r="P20" i="85"/>
  <c r="O20" i="85"/>
  <c r="AK20" i="86"/>
  <c r="N20" i="85"/>
  <c r="M20" i="85"/>
  <c r="K20" i="85"/>
  <c r="J20" i="85"/>
  <c r="AE20" i="85" s="1"/>
  <c r="I20" i="85"/>
  <c r="H20" i="85"/>
  <c r="G20" i="85"/>
  <c r="F20" i="85"/>
  <c r="Z19" i="85"/>
  <c r="Y19" i="85"/>
  <c r="X19" i="85"/>
  <c r="P19" i="85"/>
  <c r="O19" i="85"/>
  <c r="AK19" i="86"/>
  <c r="N19" i="85"/>
  <c r="M19" i="85"/>
  <c r="AI19" i="86"/>
  <c r="K19" i="85"/>
  <c r="J19" i="85"/>
  <c r="I19" i="85"/>
  <c r="H19" i="85"/>
  <c r="G19" i="85"/>
  <c r="F19" i="85"/>
  <c r="Z18" i="85"/>
  <c r="Y18" i="85"/>
  <c r="X18" i="85"/>
  <c r="T18" i="85"/>
  <c r="P18" i="85"/>
  <c r="AL18" i="86"/>
  <c r="O18" i="85"/>
  <c r="AK18" i="86"/>
  <c r="N18" i="85"/>
  <c r="M18" i="85"/>
  <c r="AM18" i="85" s="1"/>
  <c r="AI18" i="86"/>
  <c r="K18" i="85"/>
  <c r="J18" i="85"/>
  <c r="AE18" i="85" s="1"/>
  <c r="I18" i="85"/>
  <c r="H18" i="85"/>
  <c r="G18" i="85"/>
  <c r="F18" i="85"/>
  <c r="Z17" i="85"/>
  <c r="Y17" i="85"/>
  <c r="X17" i="85"/>
  <c r="Z16" i="85"/>
  <c r="Y16" i="85"/>
  <c r="X16" i="85"/>
  <c r="T16" i="85"/>
  <c r="P16" i="85"/>
  <c r="AL16" i="86"/>
  <c r="O16" i="85"/>
  <c r="N16" i="85"/>
  <c r="M16" i="85"/>
  <c r="AI16" i="86"/>
  <c r="K16" i="85"/>
  <c r="AF16" i="85" s="1"/>
  <c r="J16" i="85"/>
  <c r="I16" i="85"/>
  <c r="H16" i="85"/>
  <c r="G16" i="85"/>
  <c r="F16" i="85"/>
  <c r="AA16" i="85" s="1"/>
  <c r="Z15" i="85"/>
  <c r="Y15" i="85"/>
  <c r="X15" i="85"/>
  <c r="T15" i="85"/>
  <c r="P15" i="85"/>
  <c r="O15" i="85"/>
  <c r="AO15" i="85" s="1"/>
  <c r="N15" i="85"/>
  <c r="AJ15" i="86"/>
  <c r="M15" i="85"/>
  <c r="AM15" i="85" s="1"/>
  <c r="AI15" i="86"/>
  <c r="K15" i="85"/>
  <c r="AF15" i="85" s="1"/>
  <c r="J15" i="85"/>
  <c r="I15" i="85"/>
  <c r="H15" i="85"/>
  <c r="AC15" i="85" s="1"/>
  <c r="G15" i="85"/>
  <c r="F15" i="85"/>
  <c r="AA15" i="85" s="1"/>
  <c r="Z14" i="85"/>
  <c r="Y14" i="85"/>
  <c r="X14" i="85"/>
  <c r="T14" i="85"/>
  <c r="P14" i="85"/>
  <c r="AL14" i="86"/>
  <c r="O14" i="85"/>
  <c r="AK14" i="86"/>
  <c r="N14" i="85"/>
  <c r="M14" i="85"/>
  <c r="AI14" i="86"/>
  <c r="K14" i="85"/>
  <c r="AF14" i="85" s="1"/>
  <c r="J14" i="85"/>
  <c r="I14" i="85"/>
  <c r="I17" i="85" s="1"/>
  <c r="H14" i="85"/>
  <c r="G14" i="85"/>
  <c r="F14" i="85"/>
  <c r="AB14" i="85" s="1"/>
  <c r="Y13" i="85"/>
  <c r="X13" i="85"/>
  <c r="Y12" i="85"/>
  <c r="X12" i="85"/>
  <c r="E12" i="85"/>
  <c r="E13" i="85" s="1"/>
  <c r="Z11" i="85"/>
  <c r="Y11" i="85"/>
  <c r="X11" i="85"/>
  <c r="P11" i="85"/>
  <c r="AL11" i="86"/>
  <c r="O11" i="85"/>
  <c r="AN11" i="85" s="1"/>
  <c r="N11" i="85"/>
  <c r="M11" i="85"/>
  <c r="K11" i="85"/>
  <c r="J11" i="85"/>
  <c r="AF11" i="85" s="1"/>
  <c r="I11" i="85"/>
  <c r="H11" i="85"/>
  <c r="G11" i="85"/>
  <c r="F11" i="85"/>
  <c r="AA11" i="85" s="1"/>
  <c r="Z10" i="85"/>
  <c r="Y10" i="85"/>
  <c r="X10" i="85"/>
  <c r="P10" i="85"/>
  <c r="AQ10" i="85" s="1"/>
  <c r="AL10" i="86"/>
  <c r="O10" i="85"/>
  <c r="N10" i="85"/>
  <c r="AM10" i="85" s="1"/>
  <c r="M10" i="85"/>
  <c r="AJ10" i="86"/>
  <c r="K10" i="85"/>
  <c r="AL10" i="85" s="1"/>
  <c r="J10" i="85"/>
  <c r="I10" i="85"/>
  <c r="AE10" i="85" s="1"/>
  <c r="H10" i="85"/>
  <c r="G10" i="85"/>
  <c r="F10" i="85"/>
  <c r="AA10" i="85" s="1"/>
  <c r="Z9" i="85"/>
  <c r="Y9" i="85"/>
  <c r="X9" i="85"/>
  <c r="P9" i="85"/>
  <c r="AL9" i="86"/>
  <c r="O9" i="85"/>
  <c r="N9" i="85"/>
  <c r="AK9" i="86"/>
  <c r="M9" i="85"/>
  <c r="K9" i="85"/>
  <c r="J9" i="85"/>
  <c r="AF9" i="85" s="1"/>
  <c r="I9" i="85"/>
  <c r="H9" i="85"/>
  <c r="G9" i="85"/>
  <c r="F9" i="85"/>
  <c r="Y8" i="85"/>
  <c r="X8" i="85"/>
  <c r="E8" i="85"/>
  <c r="Z8" i="85" s="1"/>
  <c r="Z7" i="85"/>
  <c r="Y7" i="85"/>
  <c r="X7" i="85"/>
  <c r="P7" i="85"/>
  <c r="AL7" i="86"/>
  <c r="O7" i="85"/>
  <c r="AN7" i="85" s="1"/>
  <c r="AK7" i="86"/>
  <c r="N7" i="85"/>
  <c r="AJ8" i="86"/>
  <c r="M7" i="85"/>
  <c r="AI7" i="86"/>
  <c r="K7" i="85"/>
  <c r="J7" i="85"/>
  <c r="I7" i="85"/>
  <c r="H7" i="85"/>
  <c r="AC7" i="85" s="1"/>
  <c r="G7" i="85"/>
  <c r="F7" i="85"/>
  <c r="Z6" i="85"/>
  <c r="Y6" i="85"/>
  <c r="X6" i="85"/>
  <c r="P6" i="85"/>
  <c r="AS6" i="85" s="1"/>
  <c r="O6" i="85"/>
  <c r="AN6" i="85" s="1"/>
  <c r="N6" i="85"/>
  <c r="N8" i="85" s="1"/>
  <c r="AJ6" i="86"/>
  <c r="M6" i="85"/>
  <c r="AM6" i="85" s="1"/>
  <c r="AI6" i="86"/>
  <c r="K6" i="85"/>
  <c r="J6" i="85"/>
  <c r="I6" i="85"/>
  <c r="H6" i="85"/>
  <c r="AC6" i="85" s="1"/>
  <c r="G6" i="85"/>
  <c r="AB6" i="85" s="1"/>
  <c r="F6" i="85"/>
  <c r="AA6" i="85" s="1"/>
  <c r="Z5" i="85"/>
  <c r="Y5" i="85"/>
  <c r="X5" i="85"/>
  <c r="P5" i="85"/>
  <c r="P26" i="85" s="1"/>
  <c r="P35" i="85" s="1"/>
  <c r="AL5" i="86"/>
  <c r="O5" i="85"/>
  <c r="AK5" i="86"/>
  <c r="N5" i="85"/>
  <c r="AJ5" i="86"/>
  <c r="M5" i="85"/>
  <c r="AI5" i="86"/>
  <c r="K5" i="85"/>
  <c r="J5" i="85"/>
  <c r="I5" i="85"/>
  <c r="H5" i="85"/>
  <c r="G5" i="85"/>
  <c r="F5" i="85"/>
  <c r="AA5" i="85" s="1"/>
  <c r="S18" i="69"/>
  <c r="S16" i="69"/>
  <c r="E26" i="69"/>
  <c r="D26" i="69"/>
  <c r="C26" i="69"/>
  <c r="V26" i="69" s="1"/>
  <c r="B26" i="69"/>
  <c r="B35" i="69"/>
  <c r="S15" i="69"/>
  <c r="T15" i="69" s="1"/>
  <c r="B109" i="67"/>
  <c r="B110" i="67"/>
  <c r="C109" i="67"/>
  <c r="C110" i="67"/>
  <c r="B118" i="67"/>
  <c r="F118" i="67" s="1"/>
  <c r="C118" i="67"/>
  <c r="B119" i="67"/>
  <c r="C119" i="67"/>
  <c r="B120" i="67"/>
  <c r="C120" i="67"/>
  <c r="P16" i="69"/>
  <c r="P15" i="69"/>
  <c r="N16" i="69"/>
  <c r="N15" i="69"/>
  <c r="O16" i="69"/>
  <c r="O15" i="69"/>
  <c r="AL15" i="69" s="1"/>
  <c r="M16" i="69"/>
  <c r="AH16" i="69" s="1"/>
  <c r="M15" i="69"/>
  <c r="I15" i="69"/>
  <c r="I16" i="69"/>
  <c r="J16" i="69"/>
  <c r="J15" i="69"/>
  <c r="K16" i="69"/>
  <c r="K15" i="69"/>
  <c r="H15" i="69"/>
  <c r="H16" i="69"/>
  <c r="AB16" i="69" s="1"/>
  <c r="G15" i="69"/>
  <c r="G16" i="69"/>
  <c r="F15" i="69"/>
  <c r="F16" i="69"/>
  <c r="S14" i="69"/>
  <c r="P14" i="69"/>
  <c r="P20" i="69"/>
  <c r="AP20" i="69" s="1"/>
  <c r="P19" i="69"/>
  <c r="P18" i="69"/>
  <c r="T5" i="69"/>
  <c r="S5" i="69" s="1"/>
  <c r="T6" i="69"/>
  <c r="T7" i="69"/>
  <c r="S7" i="69"/>
  <c r="T9" i="69"/>
  <c r="T10" i="69"/>
  <c r="T11" i="69"/>
  <c r="S11" i="69" s="1"/>
  <c r="AP11" i="69" s="1"/>
  <c r="P5" i="69"/>
  <c r="P6" i="69"/>
  <c r="P7" i="69"/>
  <c r="P9" i="69"/>
  <c r="P10" i="69"/>
  <c r="P12" i="69" s="1"/>
  <c r="P11" i="69"/>
  <c r="N5" i="69"/>
  <c r="N6" i="69"/>
  <c r="AL6" i="69" s="1"/>
  <c r="N7" i="69"/>
  <c r="AK7" i="69" s="1"/>
  <c r="N9" i="69"/>
  <c r="N10" i="69"/>
  <c r="N11" i="69"/>
  <c r="N14" i="69"/>
  <c r="N20" i="69"/>
  <c r="N19" i="69"/>
  <c r="N18" i="69"/>
  <c r="AK18" i="69" s="1"/>
  <c r="O5" i="69"/>
  <c r="O6" i="69"/>
  <c r="O7" i="69"/>
  <c r="O9" i="69"/>
  <c r="O10" i="69"/>
  <c r="O11" i="69"/>
  <c r="O14" i="69"/>
  <c r="O20" i="69"/>
  <c r="O19" i="69"/>
  <c r="O18" i="69"/>
  <c r="M5" i="69"/>
  <c r="AG5" i="69" s="1"/>
  <c r="M6" i="69"/>
  <c r="M7" i="69"/>
  <c r="AI7" i="69" s="1"/>
  <c r="M9" i="69"/>
  <c r="M10" i="69"/>
  <c r="AF10" i="69" s="1"/>
  <c r="AG10" i="69"/>
  <c r="M11" i="69"/>
  <c r="M14" i="69"/>
  <c r="M20" i="69"/>
  <c r="M19" i="69"/>
  <c r="M18" i="69"/>
  <c r="I5" i="69"/>
  <c r="I6" i="69"/>
  <c r="I7" i="69"/>
  <c r="AB7" i="69" s="1"/>
  <c r="I9" i="69"/>
  <c r="I10" i="69"/>
  <c r="I11" i="69"/>
  <c r="I14" i="69"/>
  <c r="I18" i="69"/>
  <c r="AB18" i="69" s="1"/>
  <c r="I19" i="69"/>
  <c r="I20" i="69"/>
  <c r="J5" i="69"/>
  <c r="J6" i="69"/>
  <c r="AC6" i="69" s="1"/>
  <c r="J7" i="69"/>
  <c r="J9" i="69"/>
  <c r="J10" i="69"/>
  <c r="J11" i="69"/>
  <c r="J14" i="69"/>
  <c r="J20" i="69"/>
  <c r="J19" i="69"/>
  <c r="J18" i="69"/>
  <c r="AC18" i="69" s="1"/>
  <c r="K5" i="69"/>
  <c r="K6" i="69"/>
  <c r="K7" i="69"/>
  <c r="K9" i="69"/>
  <c r="AF9" i="69" s="1"/>
  <c r="K10" i="69"/>
  <c r="K11" i="69"/>
  <c r="AD11" i="69" s="1"/>
  <c r="K14" i="69"/>
  <c r="K20" i="69"/>
  <c r="AD20" i="69" s="1"/>
  <c r="K19" i="69"/>
  <c r="K18" i="69"/>
  <c r="H5" i="69"/>
  <c r="H6" i="69"/>
  <c r="H8" i="69" s="1"/>
  <c r="H7" i="69"/>
  <c r="H9" i="69"/>
  <c r="H10" i="69"/>
  <c r="AA10" i="69" s="1"/>
  <c r="H11" i="69"/>
  <c r="H14" i="69"/>
  <c r="H18" i="69"/>
  <c r="H19" i="69"/>
  <c r="H20" i="69"/>
  <c r="G5" i="69"/>
  <c r="G6" i="69"/>
  <c r="G7" i="69"/>
  <c r="AA7" i="69" s="1"/>
  <c r="G9" i="69"/>
  <c r="G12" i="69" s="1"/>
  <c r="G10" i="69"/>
  <c r="G11" i="69"/>
  <c r="G14" i="69"/>
  <c r="G18" i="69"/>
  <c r="G19" i="69"/>
  <c r="G20" i="69"/>
  <c r="Z20" i="69" s="1"/>
  <c r="F5" i="69"/>
  <c r="Y5" i="69"/>
  <c r="F6" i="69"/>
  <c r="F7" i="69"/>
  <c r="Y7" i="69" s="1"/>
  <c r="F9" i="69"/>
  <c r="F10" i="69"/>
  <c r="Y10" i="69" s="1"/>
  <c r="F11" i="69"/>
  <c r="F14" i="69"/>
  <c r="Y14" i="69" s="1"/>
  <c r="F18" i="69"/>
  <c r="Y18" i="69"/>
  <c r="F19" i="69"/>
  <c r="F20" i="69"/>
  <c r="B114" i="67"/>
  <c r="J117" i="67" s="1"/>
  <c r="C114" i="67"/>
  <c r="B115" i="67"/>
  <c r="C115" i="67"/>
  <c r="B116" i="67"/>
  <c r="J119" i="67" s="1"/>
  <c r="C116" i="67"/>
  <c r="B117" i="67"/>
  <c r="C117" i="67"/>
  <c r="Q23" i="69"/>
  <c r="Q32" i="69" s="1"/>
  <c r="E8" i="69"/>
  <c r="E12" i="69"/>
  <c r="X12" i="69"/>
  <c r="D23" i="69"/>
  <c r="AU12" i="69" s="1"/>
  <c r="C23" i="69"/>
  <c r="B23" i="69"/>
  <c r="AS6" i="69"/>
  <c r="L11" i="66"/>
  <c r="L26" i="66"/>
  <c r="L12" i="66"/>
  <c r="L27" i="66"/>
  <c r="L28" i="66"/>
  <c r="L13" i="66"/>
  <c r="L14" i="66"/>
  <c r="L29" i="66"/>
  <c r="L44" i="66" s="1"/>
  <c r="L30" i="66"/>
  <c r="L15" i="66"/>
  <c r="L45" i="66" s="1"/>
  <c r="B112" i="67"/>
  <c r="J115" i="67" s="1"/>
  <c r="B100" i="67"/>
  <c r="P106" i="67" s="1"/>
  <c r="S106" i="67" s="1"/>
  <c r="C112" i="67"/>
  <c r="C100" i="67"/>
  <c r="K103" i="67" s="1"/>
  <c r="B111" i="67"/>
  <c r="C111" i="67"/>
  <c r="B106" i="67"/>
  <c r="B107" i="67"/>
  <c r="B108" i="67"/>
  <c r="C106" i="67"/>
  <c r="D106" i="67" s="1"/>
  <c r="C107" i="67"/>
  <c r="G107" i="67" s="1"/>
  <c r="C108" i="67"/>
  <c r="Q114" i="67" s="1"/>
  <c r="T114" i="67" s="1"/>
  <c r="B113" i="67"/>
  <c r="B101" i="67"/>
  <c r="P107" i="67" s="1"/>
  <c r="C113" i="67"/>
  <c r="K116" i="67" s="1"/>
  <c r="C101" i="67"/>
  <c r="K104" i="67" s="1"/>
  <c r="C15" i="79"/>
  <c r="C14" i="79"/>
  <c r="C13" i="79"/>
  <c r="C12" i="79"/>
  <c r="C11" i="79"/>
  <c r="C10" i="79"/>
  <c r="C9" i="79"/>
  <c r="C8" i="79"/>
  <c r="C7" i="79"/>
  <c r="C6" i="79"/>
  <c r="C5" i="79"/>
  <c r="C4" i="79"/>
  <c r="B97" i="67"/>
  <c r="C97" i="67"/>
  <c r="K100" i="67" s="1"/>
  <c r="B103" i="67"/>
  <c r="B104" i="67"/>
  <c r="B105" i="67"/>
  <c r="J108" i="67" s="1"/>
  <c r="C103" i="67"/>
  <c r="C104" i="67"/>
  <c r="C105" i="67"/>
  <c r="B98" i="67"/>
  <c r="C98" i="67"/>
  <c r="Q104" i="67" s="1"/>
  <c r="B99" i="67"/>
  <c r="C99" i="67"/>
  <c r="D99" i="67" s="1"/>
  <c r="H5" i="41"/>
  <c r="I5" i="41"/>
  <c r="J5" i="41"/>
  <c r="K5" i="41"/>
  <c r="E11" i="41"/>
  <c r="K11" i="41"/>
  <c r="M11" i="41"/>
  <c r="E12" i="41"/>
  <c r="K12" i="41"/>
  <c r="M12" i="41"/>
  <c r="E13" i="41"/>
  <c r="K13" i="41"/>
  <c r="M13" i="41"/>
  <c r="E14" i="41"/>
  <c r="K14" i="41"/>
  <c r="E15" i="41"/>
  <c r="K15" i="41"/>
  <c r="E16" i="41"/>
  <c r="K16" i="41"/>
  <c r="E17" i="41"/>
  <c r="K17" i="41"/>
  <c r="E18" i="41"/>
  <c r="K18" i="41"/>
  <c r="E19" i="41"/>
  <c r="K19" i="41"/>
  <c r="E20" i="41"/>
  <c r="K20" i="41"/>
  <c r="E21" i="41"/>
  <c r="K21" i="41"/>
  <c r="E22" i="41"/>
  <c r="K22" i="41"/>
  <c r="E23" i="41"/>
  <c r="I23" i="41"/>
  <c r="O14" i="41" s="1"/>
  <c r="J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F4" i="66"/>
  <c r="F34" i="66" s="1"/>
  <c r="G4" i="66"/>
  <c r="H4" i="66"/>
  <c r="I4" i="66"/>
  <c r="J4" i="66"/>
  <c r="J34" i="66" s="1"/>
  <c r="K4" i="66"/>
  <c r="L4" i="66"/>
  <c r="F5" i="66"/>
  <c r="G5" i="66"/>
  <c r="G35" i="66" s="1"/>
  <c r="H5" i="66"/>
  <c r="I5" i="66"/>
  <c r="I35" i="66" s="1"/>
  <c r="J5" i="66"/>
  <c r="K5" i="66"/>
  <c r="K35" i="66" s="1"/>
  <c r="L5" i="66"/>
  <c r="F6" i="66"/>
  <c r="G6" i="66"/>
  <c r="H6" i="66"/>
  <c r="H36" i="66" s="1"/>
  <c r="I6" i="66"/>
  <c r="J6" i="66"/>
  <c r="J36" i="66" s="1"/>
  <c r="K6" i="66"/>
  <c r="L6" i="66"/>
  <c r="L36" i="66" s="1"/>
  <c r="F7" i="66"/>
  <c r="G7" i="66"/>
  <c r="H7" i="66"/>
  <c r="I7" i="66"/>
  <c r="I37" i="66" s="1"/>
  <c r="J7" i="66"/>
  <c r="K7" i="66"/>
  <c r="L7" i="66"/>
  <c r="F8" i="66"/>
  <c r="F38" i="66" s="1"/>
  <c r="G8" i="66"/>
  <c r="H8" i="66"/>
  <c r="I8" i="66"/>
  <c r="J8" i="66"/>
  <c r="J38" i="66" s="1"/>
  <c r="K8" i="66"/>
  <c r="L8" i="66"/>
  <c r="L38" i="66" s="1"/>
  <c r="F9" i="66"/>
  <c r="G9" i="66"/>
  <c r="G39" i="66" s="1"/>
  <c r="H9" i="66"/>
  <c r="I9" i="66"/>
  <c r="J9" i="66"/>
  <c r="K9" i="66"/>
  <c r="K39" i="66" s="1"/>
  <c r="L9" i="66"/>
  <c r="F10" i="66"/>
  <c r="G10" i="66"/>
  <c r="H10" i="66"/>
  <c r="H40" i="66" s="1"/>
  <c r="I10" i="66"/>
  <c r="J10" i="66"/>
  <c r="K10" i="66"/>
  <c r="L10" i="66"/>
  <c r="F11" i="66"/>
  <c r="G11" i="66"/>
  <c r="G41" i="66" s="1"/>
  <c r="H11" i="66"/>
  <c r="I11" i="66"/>
  <c r="I41" i="66" s="1"/>
  <c r="J11" i="66"/>
  <c r="K11" i="66"/>
  <c r="F12" i="66"/>
  <c r="G12" i="66"/>
  <c r="G42" i="66" s="1"/>
  <c r="H12" i="66"/>
  <c r="I12" i="66"/>
  <c r="J12" i="66"/>
  <c r="K12" i="66"/>
  <c r="K42" i="66" s="1"/>
  <c r="F13" i="66"/>
  <c r="G13" i="66"/>
  <c r="H13" i="66"/>
  <c r="I13" i="66"/>
  <c r="I43" i="66" s="1"/>
  <c r="J13" i="66"/>
  <c r="K13" i="66"/>
  <c r="F14" i="66"/>
  <c r="G14" i="66"/>
  <c r="G44" i="66" s="1"/>
  <c r="H14" i="66"/>
  <c r="I14" i="66"/>
  <c r="J14" i="66"/>
  <c r="K14" i="66"/>
  <c r="K44" i="66" s="1"/>
  <c r="F15" i="66"/>
  <c r="G15" i="66"/>
  <c r="H15" i="66"/>
  <c r="I15" i="66"/>
  <c r="I45" i="66" s="1"/>
  <c r="J15" i="66"/>
  <c r="K15" i="66"/>
  <c r="F19" i="66"/>
  <c r="G19" i="66"/>
  <c r="G34" i="66" s="1"/>
  <c r="H19" i="66"/>
  <c r="I19" i="66"/>
  <c r="J19" i="66"/>
  <c r="K19" i="66"/>
  <c r="L19" i="66"/>
  <c r="F20" i="66"/>
  <c r="G20" i="66"/>
  <c r="H20" i="66"/>
  <c r="I20" i="66"/>
  <c r="J20" i="66"/>
  <c r="K20" i="66"/>
  <c r="L20" i="66"/>
  <c r="F21" i="66"/>
  <c r="G21" i="66"/>
  <c r="H21" i="66"/>
  <c r="I21" i="66"/>
  <c r="I36" i="66" s="1"/>
  <c r="J21" i="66"/>
  <c r="K21" i="66"/>
  <c r="L21" i="66"/>
  <c r="F22" i="66"/>
  <c r="G22" i="66"/>
  <c r="H22" i="66"/>
  <c r="I22" i="66"/>
  <c r="J22" i="66"/>
  <c r="K22" i="66"/>
  <c r="L22" i="66"/>
  <c r="F23" i="66"/>
  <c r="G23" i="66"/>
  <c r="H23" i="66"/>
  <c r="I23" i="66"/>
  <c r="J23" i="66"/>
  <c r="K23" i="66"/>
  <c r="L23" i="66"/>
  <c r="F24" i="66"/>
  <c r="G24" i="66"/>
  <c r="H24" i="66"/>
  <c r="I24" i="66"/>
  <c r="J24" i="66"/>
  <c r="K24" i="66"/>
  <c r="L24" i="66"/>
  <c r="L39" i="66" s="1"/>
  <c r="F25" i="66"/>
  <c r="G25" i="66"/>
  <c r="H25" i="66"/>
  <c r="I25" i="66"/>
  <c r="J25" i="66"/>
  <c r="K25" i="66"/>
  <c r="L25" i="66"/>
  <c r="F26" i="66"/>
  <c r="G26" i="66"/>
  <c r="H26" i="66"/>
  <c r="I26" i="66"/>
  <c r="J26" i="66"/>
  <c r="K26" i="66"/>
  <c r="F27" i="66"/>
  <c r="G27" i="66"/>
  <c r="H27" i="66"/>
  <c r="H42" i="66" s="1"/>
  <c r="I27" i="66"/>
  <c r="J27" i="66"/>
  <c r="K27" i="66"/>
  <c r="F28" i="66"/>
  <c r="G28" i="66"/>
  <c r="H28" i="66"/>
  <c r="I28" i="66"/>
  <c r="J28" i="66"/>
  <c r="J43" i="66" s="1"/>
  <c r="K28" i="66"/>
  <c r="F29" i="66"/>
  <c r="G29" i="66"/>
  <c r="H29" i="66"/>
  <c r="I29" i="66"/>
  <c r="J29" i="66"/>
  <c r="K29" i="66"/>
  <c r="F30" i="66"/>
  <c r="G30" i="66"/>
  <c r="H30" i="66"/>
  <c r="I30" i="66"/>
  <c r="J30" i="66"/>
  <c r="K30" i="66"/>
  <c r="B34" i="66"/>
  <c r="C34" i="66"/>
  <c r="D34" i="66"/>
  <c r="E34" i="66"/>
  <c r="B35" i="66"/>
  <c r="C35" i="66"/>
  <c r="D35" i="66"/>
  <c r="E35" i="66"/>
  <c r="B36" i="66"/>
  <c r="C36" i="66"/>
  <c r="D36" i="66"/>
  <c r="E36" i="66"/>
  <c r="B37" i="66"/>
  <c r="C37" i="66"/>
  <c r="D37" i="66"/>
  <c r="E37" i="66"/>
  <c r="B38" i="66"/>
  <c r="C38" i="66"/>
  <c r="D38" i="66"/>
  <c r="E38" i="66"/>
  <c r="B39" i="66"/>
  <c r="C39" i="66"/>
  <c r="D39" i="66"/>
  <c r="E39" i="66"/>
  <c r="B40" i="66"/>
  <c r="C40" i="66"/>
  <c r="D40" i="66"/>
  <c r="E40" i="66"/>
  <c r="B41" i="66"/>
  <c r="C41" i="66"/>
  <c r="D41" i="66"/>
  <c r="E41" i="66"/>
  <c r="B42" i="66"/>
  <c r="C42" i="66"/>
  <c r="D42" i="66"/>
  <c r="E42" i="66"/>
  <c r="B43" i="66"/>
  <c r="C43" i="66"/>
  <c r="D43" i="66"/>
  <c r="E43" i="66"/>
  <c r="B44" i="66"/>
  <c r="C44" i="66"/>
  <c r="D44" i="66"/>
  <c r="E44" i="66"/>
  <c r="B45" i="66"/>
  <c r="C45" i="66"/>
  <c r="D45" i="66"/>
  <c r="E45" i="66"/>
  <c r="B5" i="67"/>
  <c r="C5" i="67"/>
  <c r="B6" i="67"/>
  <c r="D6" i="67" s="1"/>
  <c r="C6" i="67"/>
  <c r="B7" i="67"/>
  <c r="C7" i="67"/>
  <c r="B8" i="67"/>
  <c r="C8" i="67"/>
  <c r="B9" i="67"/>
  <c r="C9" i="67"/>
  <c r="B10" i="67"/>
  <c r="D10" i="67" s="1"/>
  <c r="C10" i="67"/>
  <c r="B11" i="67"/>
  <c r="C11" i="67"/>
  <c r="B12" i="67"/>
  <c r="C12" i="67"/>
  <c r="B13" i="67"/>
  <c r="C13" i="67"/>
  <c r="B14" i="67"/>
  <c r="D14" i="67" s="1"/>
  <c r="C14" i="67"/>
  <c r="B15" i="67"/>
  <c r="C15" i="67"/>
  <c r="B16" i="67"/>
  <c r="C16" i="67"/>
  <c r="B17" i="67"/>
  <c r="J20" i="67" s="1"/>
  <c r="C17" i="67"/>
  <c r="Q23" i="67" s="1"/>
  <c r="T23" i="67" s="1"/>
  <c r="B18" i="67"/>
  <c r="C18" i="67"/>
  <c r="Q24" i="67" s="1"/>
  <c r="B19" i="67"/>
  <c r="J22" i="67" s="1"/>
  <c r="C19" i="67"/>
  <c r="B20" i="67"/>
  <c r="J23" i="67" s="1"/>
  <c r="M23" i="67" s="1"/>
  <c r="C20" i="67"/>
  <c r="B21" i="67"/>
  <c r="C21" i="67"/>
  <c r="B22" i="67"/>
  <c r="M22" i="67" s="1"/>
  <c r="C22" i="67"/>
  <c r="B23" i="67"/>
  <c r="C23" i="67"/>
  <c r="B24" i="67"/>
  <c r="C24" i="67"/>
  <c r="B25" i="67"/>
  <c r="C25" i="67"/>
  <c r="B26" i="67"/>
  <c r="D26" i="67" s="1"/>
  <c r="C26" i="67"/>
  <c r="K29" i="67" s="1"/>
  <c r="B27" i="67"/>
  <c r="C27" i="67"/>
  <c r="Q33" i="67" s="1"/>
  <c r="B28" i="67"/>
  <c r="C28" i="67"/>
  <c r="K31" i="67" s="1"/>
  <c r="B29" i="67"/>
  <c r="C29" i="67"/>
  <c r="K32" i="67" s="1"/>
  <c r="G29" i="67"/>
  <c r="B30" i="67"/>
  <c r="C30" i="67"/>
  <c r="B31" i="67"/>
  <c r="C31" i="67"/>
  <c r="B32" i="67"/>
  <c r="P38" i="67" s="1"/>
  <c r="C32" i="67"/>
  <c r="B33" i="67"/>
  <c r="C33" i="67"/>
  <c r="K36" i="67" s="1"/>
  <c r="N36" i="67" s="1"/>
  <c r="B34" i="67"/>
  <c r="P40" i="67" s="1"/>
  <c r="S40" i="67" s="1"/>
  <c r="C34" i="67"/>
  <c r="T34" i="67" s="1"/>
  <c r="B35" i="67"/>
  <c r="C35" i="67"/>
  <c r="Q41" i="67" s="1"/>
  <c r="B36" i="67"/>
  <c r="J39" i="67" s="1"/>
  <c r="M39" i="67" s="1"/>
  <c r="C36" i="67"/>
  <c r="K39" i="67" s="1"/>
  <c r="N39" i="67" s="1"/>
  <c r="B37" i="67"/>
  <c r="J40" i="67" s="1"/>
  <c r="M40" i="67" s="1"/>
  <c r="C37" i="67"/>
  <c r="B38" i="67"/>
  <c r="C38" i="67"/>
  <c r="B39" i="67"/>
  <c r="C39" i="67"/>
  <c r="K42" i="67" s="1"/>
  <c r="B40" i="67"/>
  <c r="J43" i="67" s="1"/>
  <c r="M43" i="67" s="1"/>
  <c r="C40" i="67"/>
  <c r="K43" i="67" s="1"/>
  <c r="N43" i="67" s="1"/>
  <c r="B41" i="67"/>
  <c r="C41" i="67"/>
  <c r="K44" i="67" s="1"/>
  <c r="B42" i="67"/>
  <c r="C42" i="67"/>
  <c r="B43" i="67"/>
  <c r="C43" i="67"/>
  <c r="Q49" i="67" s="1"/>
  <c r="B44" i="67"/>
  <c r="P50" i="67" s="1"/>
  <c r="C44" i="67"/>
  <c r="K47" i="67" s="1"/>
  <c r="B45" i="67"/>
  <c r="J48" i="67" s="1"/>
  <c r="M48" i="67" s="1"/>
  <c r="C45" i="67"/>
  <c r="K48" i="67" s="1"/>
  <c r="B46" i="67"/>
  <c r="J49" i="67" s="1"/>
  <c r="C46" i="67"/>
  <c r="B47" i="67"/>
  <c r="C47" i="67"/>
  <c r="B48" i="67"/>
  <c r="C48" i="67"/>
  <c r="Q55" i="67" s="1"/>
  <c r="T55" i="67" s="1"/>
  <c r="B49" i="67"/>
  <c r="C49" i="67"/>
  <c r="B50" i="67"/>
  <c r="C50" i="67"/>
  <c r="K54" i="67" s="1"/>
  <c r="B51" i="67"/>
  <c r="C51" i="67"/>
  <c r="B52" i="67"/>
  <c r="J56" i="67" s="1"/>
  <c r="M56" i="67" s="1"/>
  <c r="C52" i="67"/>
  <c r="T52" i="67" s="1"/>
  <c r="B54" i="67"/>
  <c r="J57" i="67" s="1"/>
  <c r="M57" i="67" s="1"/>
  <c r="C54" i="67"/>
  <c r="B55" i="67"/>
  <c r="C55" i="67"/>
  <c r="K58" i="67" s="1"/>
  <c r="B56" i="67"/>
  <c r="C56" i="67"/>
  <c r="G56" i="67" s="1"/>
  <c r="B57" i="67"/>
  <c r="C57" i="67"/>
  <c r="B58" i="67"/>
  <c r="C58" i="67"/>
  <c r="B59" i="67"/>
  <c r="J62" i="67" s="1"/>
  <c r="C59" i="67"/>
  <c r="G71" i="67" s="1"/>
  <c r="B60" i="67"/>
  <c r="J63" i="67" s="1"/>
  <c r="F60" i="67"/>
  <c r="C60" i="67"/>
  <c r="Q66" i="67" s="1"/>
  <c r="B61" i="67"/>
  <c r="C61" i="67"/>
  <c r="B62" i="67"/>
  <c r="C62" i="67"/>
  <c r="K65" i="67" s="1"/>
  <c r="B63" i="67"/>
  <c r="P69" i="67" s="1"/>
  <c r="C63" i="67"/>
  <c r="Q69" i="67" s="1"/>
  <c r="B64" i="67"/>
  <c r="C64" i="67"/>
  <c r="B65" i="67"/>
  <c r="C65" i="67"/>
  <c r="B66" i="67"/>
  <c r="P72" i="67" s="1"/>
  <c r="C66" i="67"/>
  <c r="B67" i="67"/>
  <c r="C67" i="67"/>
  <c r="B68" i="67"/>
  <c r="J71" i="67" s="1"/>
  <c r="C68" i="67"/>
  <c r="B69" i="67"/>
  <c r="J72" i="67" s="1"/>
  <c r="C69" i="67"/>
  <c r="K72" i="67" s="1"/>
  <c r="N72" i="67" s="1"/>
  <c r="B70" i="67"/>
  <c r="D70" i="67" s="1"/>
  <c r="C70" i="67"/>
  <c r="B71" i="67"/>
  <c r="P77" i="67" s="1"/>
  <c r="C71" i="67"/>
  <c r="K74" i="67" s="1"/>
  <c r="B72" i="67"/>
  <c r="F72" i="67" s="1"/>
  <c r="C72" i="67"/>
  <c r="G72" i="67" s="1"/>
  <c r="B73" i="67"/>
  <c r="F73" i="67" s="1"/>
  <c r="C73" i="67"/>
  <c r="B74" i="67"/>
  <c r="C74" i="67"/>
  <c r="B75" i="67"/>
  <c r="P81" i="67" s="1"/>
  <c r="S81" i="67" s="1"/>
  <c r="C75" i="67"/>
  <c r="K78" i="67" s="1"/>
  <c r="C76" i="67"/>
  <c r="C77" i="67"/>
  <c r="B78" i="67"/>
  <c r="J81" i="67" s="1"/>
  <c r="M81" i="67" s="1"/>
  <c r="C78" i="67"/>
  <c r="N78" i="67" s="1"/>
  <c r="B79" i="67"/>
  <c r="F79" i="67" s="1"/>
  <c r="C79" i="67"/>
  <c r="B80" i="67"/>
  <c r="C80" i="67"/>
  <c r="B81" i="67"/>
  <c r="C81" i="67"/>
  <c r="K84" i="67" s="1"/>
  <c r="B82" i="67"/>
  <c r="C82" i="67"/>
  <c r="B83" i="67"/>
  <c r="J86" i="67" s="1"/>
  <c r="C83" i="67"/>
  <c r="B84" i="67"/>
  <c r="J87" i="67" s="1"/>
  <c r="C84" i="67"/>
  <c r="Q90" i="67" s="1"/>
  <c r="B85" i="67"/>
  <c r="J88" i="67" s="1"/>
  <c r="C85" i="67"/>
  <c r="K88" i="67" s="1"/>
  <c r="B86" i="67"/>
  <c r="C86" i="67"/>
  <c r="B87" i="67"/>
  <c r="C87" i="67"/>
  <c r="B88" i="67"/>
  <c r="C88" i="67"/>
  <c r="Q94" i="67" s="1"/>
  <c r="B89" i="67"/>
  <c r="C89" i="67"/>
  <c r="B90" i="67"/>
  <c r="F90" i="67"/>
  <c r="C90" i="67"/>
  <c r="B91" i="67"/>
  <c r="C91" i="67"/>
  <c r="K94" i="67" s="1"/>
  <c r="B92" i="67"/>
  <c r="J95" i="67" s="1"/>
  <c r="C92" i="67"/>
  <c r="Q98" i="67" s="1"/>
  <c r="B93" i="67"/>
  <c r="C93" i="67"/>
  <c r="B94" i="67"/>
  <c r="C94" i="67"/>
  <c r="B95" i="67"/>
  <c r="C95" i="67"/>
  <c r="B96" i="67"/>
  <c r="C96" i="67"/>
  <c r="D96" i="67" s="1"/>
  <c r="B102" i="67"/>
  <c r="C102" i="67"/>
  <c r="K105" i="67" s="1"/>
  <c r="V5" i="69"/>
  <c r="W5" i="69"/>
  <c r="X5" i="69"/>
  <c r="V6" i="69"/>
  <c r="W6" i="69"/>
  <c r="X6" i="69"/>
  <c r="V7" i="69"/>
  <c r="W7" i="69"/>
  <c r="X7" i="69"/>
  <c r="V8" i="69"/>
  <c r="W8" i="69"/>
  <c r="V9" i="69"/>
  <c r="W9" i="69"/>
  <c r="X9" i="69"/>
  <c r="V10" i="69"/>
  <c r="W10" i="69"/>
  <c r="X10" i="69"/>
  <c r="V11" i="69"/>
  <c r="W11" i="69"/>
  <c r="X11" i="69"/>
  <c r="V12" i="69"/>
  <c r="W12" i="69"/>
  <c r="V13" i="69"/>
  <c r="W13" i="69"/>
  <c r="V14" i="69"/>
  <c r="W14" i="69"/>
  <c r="X14" i="69"/>
  <c r="V15" i="69"/>
  <c r="W15" i="69"/>
  <c r="X15" i="69"/>
  <c r="V16" i="69"/>
  <c r="W16" i="69"/>
  <c r="X16" i="69"/>
  <c r="V17" i="69"/>
  <c r="W17" i="69"/>
  <c r="X17" i="69"/>
  <c r="V18" i="69"/>
  <c r="W18" i="69"/>
  <c r="X18" i="69"/>
  <c r="V19" i="69"/>
  <c r="W19" i="69"/>
  <c r="X19" i="69"/>
  <c r="V20" i="69"/>
  <c r="W20" i="69"/>
  <c r="X20" i="69"/>
  <c r="V21" i="69"/>
  <c r="W21" i="69"/>
  <c r="X21" i="69"/>
  <c r="B22" i="69"/>
  <c r="AS22" i="69" s="1"/>
  <c r="C22" i="69"/>
  <c r="D22" i="69"/>
  <c r="E22" i="69"/>
  <c r="B24" i="69"/>
  <c r="C24" i="69"/>
  <c r="C33" i="69" s="1"/>
  <c r="D24" i="69"/>
  <c r="E24" i="69"/>
  <c r="L32" i="69"/>
  <c r="BG24" i="69"/>
  <c r="BG25" i="69"/>
  <c r="AL12" i="86"/>
  <c r="AI11" i="86"/>
  <c r="AJ11" i="86"/>
  <c r="AL15" i="86"/>
  <c r="AJ9" i="86"/>
  <c r="AI9" i="86"/>
  <c r="AJ19" i="86"/>
  <c r="AL19" i="86"/>
  <c r="AJ21" i="86"/>
  <c r="AJ13" i="86"/>
  <c r="AI13" i="86"/>
  <c r="AI8" i="86"/>
  <c r="AL8" i="86"/>
  <c r="AL17" i="86"/>
  <c r="AI12" i="86"/>
  <c r="AJ12" i="86"/>
  <c r="AK16" i="86"/>
  <c r="AL21" i="86"/>
  <c r="AI17" i="86"/>
  <c r="AK12" i="86"/>
  <c r="AK21" i="86"/>
  <c r="AI21" i="86"/>
  <c r="AL6" i="86"/>
  <c r="AJ7" i="86"/>
  <c r="AK11" i="86"/>
  <c r="AL20" i="86"/>
  <c r="AK10" i="86"/>
  <c r="AI10" i="86"/>
  <c r="AK15" i="86"/>
  <c r="AJ20" i="86"/>
  <c r="AJ18" i="86"/>
  <c r="AJ16" i="86"/>
  <c r="AJ14" i="86"/>
  <c r="AK8" i="86"/>
  <c r="AJ22" i="86"/>
  <c r="AK23" i="86"/>
  <c r="AL13" i="86"/>
  <c r="AK13" i="86"/>
  <c r="AI22" i="86"/>
  <c r="AK22" i="86"/>
  <c r="AK17" i="86"/>
  <c r="AJ17" i="86"/>
  <c r="AI23" i="86"/>
  <c r="AL22" i="86"/>
  <c r="AJ23" i="86"/>
  <c r="AL23" i="86"/>
  <c r="Q23" i="85"/>
  <c r="Q32" i="85" s="1"/>
  <c r="AS5" i="69"/>
  <c r="B32" i="69"/>
  <c r="AS11" i="69"/>
  <c r="AS17" i="69"/>
  <c r="AS9" i="69"/>
  <c r="AJ10" i="69"/>
  <c r="AX8" i="85"/>
  <c r="K20" i="67"/>
  <c r="AG9" i="69"/>
  <c r="AM6" i="69"/>
  <c r="C35" i="69"/>
  <c r="D35" i="86"/>
  <c r="AO9" i="86"/>
  <c r="AI9" i="69"/>
  <c r="AE7" i="86"/>
  <c r="AS19" i="86"/>
  <c r="J106" i="67"/>
  <c r="M106" i="67" s="1"/>
  <c r="AV19" i="85"/>
  <c r="Y11" i="69"/>
  <c r="J118" i="67"/>
  <c r="I42" i="66"/>
  <c r="F40" i="66"/>
  <c r="D56" i="67"/>
  <c r="AE14" i="85"/>
  <c r="H34" i="66"/>
  <c r="K83" i="67"/>
  <c r="J111" i="67"/>
  <c r="M111" i="67" s="1"/>
  <c r="AH14" i="86"/>
  <c r="K25" i="67"/>
  <c r="K21" i="67"/>
  <c r="AO14" i="85"/>
  <c r="AU20" i="69"/>
  <c r="AS15" i="86"/>
  <c r="F113" i="67"/>
  <c r="K92" i="67"/>
  <c r="Q83" i="67"/>
  <c r="D39" i="67"/>
  <c r="D113" i="67"/>
  <c r="G76" i="67"/>
  <c r="Q68" i="67"/>
  <c r="T68" i="67" s="1"/>
  <c r="Q32" i="67"/>
  <c r="K114" i="67"/>
  <c r="N114" i="67" s="1"/>
  <c r="J102" i="67"/>
  <c r="P65" i="67"/>
  <c r="J38" i="67"/>
  <c r="AS9" i="85"/>
  <c r="AD10" i="86"/>
  <c r="J116" i="67"/>
  <c r="P119" i="67"/>
  <c r="K95" i="67"/>
  <c r="Q95" i="67"/>
  <c r="K80" i="67"/>
  <c r="Q81" i="67"/>
  <c r="T81" i="67" s="1"/>
  <c r="G63" i="67"/>
  <c r="K59" i="67"/>
  <c r="Q58" i="67"/>
  <c r="J35" i="67"/>
  <c r="J101" i="67"/>
  <c r="D98" i="67"/>
  <c r="P104" i="67"/>
  <c r="J99" i="67"/>
  <c r="M99" i="67" s="1"/>
  <c r="D97" i="67"/>
  <c r="AS14" i="69"/>
  <c r="AS16" i="69"/>
  <c r="AS10" i="69"/>
  <c r="AS20" i="69"/>
  <c r="Q119" i="67"/>
  <c r="D114" i="67"/>
  <c r="Y20" i="69"/>
  <c r="Y15" i="69"/>
  <c r="D34" i="86"/>
  <c r="D25" i="86"/>
  <c r="AZ7" i="86"/>
  <c r="H8" i="86"/>
  <c r="AF5" i="86"/>
  <c r="J104" i="67"/>
  <c r="D72" i="67"/>
  <c r="F68" i="67"/>
  <c r="M71" i="67"/>
  <c r="J46" i="67"/>
  <c r="Q28" i="67"/>
  <c r="T28" i="67" s="1"/>
  <c r="J114" i="67"/>
  <c r="M114" i="67" s="1"/>
  <c r="P117" i="67"/>
  <c r="AW11" i="85"/>
  <c r="AY17" i="86"/>
  <c r="C34" i="86"/>
  <c r="B37" i="86"/>
  <c r="AM20" i="86"/>
  <c r="AH15" i="86"/>
  <c r="N74" i="67"/>
  <c r="K49" i="67"/>
  <c r="F39" i="67"/>
  <c r="AZ24" i="86"/>
  <c r="AS23" i="69"/>
  <c r="AS18" i="69"/>
  <c r="AS7" i="69"/>
  <c r="AS12" i="69"/>
  <c r="Q52" i="67"/>
  <c r="D92" i="67"/>
  <c r="D35" i="67"/>
  <c r="K66" i="67"/>
  <c r="N66" i="67" s="1"/>
  <c r="AH18" i="69"/>
  <c r="F45" i="67"/>
  <c r="J44" i="67"/>
  <c r="J42" i="67"/>
  <c r="F35" i="67"/>
  <c r="AN15" i="86"/>
  <c r="AS21" i="69"/>
  <c r="AS13" i="69"/>
  <c r="AS15" i="69"/>
  <c r="D88" i="67"/>
  <c r="G36" i="67"/>
  <c r="P109" i="67"/>
  <c r="AJ18" i="69"/>
  <c r="P94" i="67"/>
  <c r="J97" i="67"/>
  <c r="M97" i="67" s="1"/>
  <c r="Q73" i="67"/>
  <c r="Q48" i="67"/>
  <c r="K120" i="67"/>
  <c r="K71" i="67"/>
  <c r="D118" i="67"/>
  <c r="J73" i="67"/>
  <c r="J74" i="67"/>
  <c r="P112" i="67"/>
  <c r="J109" i="67"/>
  <c r="P120" i="67"/>
  <c r="AS10" i="86"/>
  <c r="S10" i="86"/>
  <c r="AV10" i="86"/>
  <c r="J120" i="67"/>
  <c r="G92" i="67"/>
  <c r="G67" i="67"/>
  <c r="AL9" i="85"/>
  <c r="AL14" i="85"/>
  <c r="AM20" i="85"/>
  <c r="F8" i="85"/>
  <c r="AA8" i="85" s="1"/>
  <c r="AW9" i="85"/>
  <c r="AW16" i="85"/>
  <c r="AW21" i="85"/>
  <c r="AW23" i="85"/>
  <c r="AW12" i="85"/>
  <c r="AW5" i="85"/>
  <c r="AE16" i="85"/>
  <c r="AS11" i="85"/>
  <c r="AN5" i="85"/>
  <c r="G8" i="85"/>
  <c r="AM7" i="85"/>
  <c r="AF10" i="85"/>
  <c r="AD15" i="85"/>
  <c r="AE15" i="85"/>
  <c r="AS15" i="85"/>
  <c r="AO16" i="85"/>
  <c r="P17" i="85"/>
  <c r="AB18" i="85"/>
  <c r="AA18" i="85"/>
  <c r="AM19" i="85"/>
  <c r="AA20" i="85"/>
  <c r="D27" i="85"/>
  <c r="D35" i="85"/>
  <c r="Y26" i="85"/>
  <c r="AQ14" i="85"/>
  <c r="AQ16" i="85"/>
  <c r="O22" i="41"/>
  <c r="G62" i="67"/>
  <c r="K64" i="67"/>
  <c r="N64" i="67" s="1"/>
  <c r="P59" i="67"/>
  <c r="S59" i="67" s="1"/>
  <c r="J51" i="67"/>
  <c r="M51" i="67" s="1"/>
  <c r="Q34" i="67"/>
  <c r="K34" i="67"/>
  <c r="P36" i="67"/>
  <c r="S36" i="67" s="1"/>
  <c r="J33" i="67"/>
  <c r="P33" i="67"/>
  <c r="J30" i="67"/>
  <c r="M30" i="67" s="1"/>
  <c r="Q103" i="67"/>
  <c r="D84" i="67"/>
  <c r="K87" i="67"/>
  <c r="Q85" i="67"/>
  <c r="T85" i="67" s="1"/>
  <c r="Q86" i="67"/>
  <c r="P86" i="67"/>
  <c r="G88" i="67"/>
  <c r="K77" i="67"/>
  <c r="N77" i="67" s="1"/>
  <c r="P101" i="67"/>
  <c r="P102" i="67"/>
  <c r="F96" i="67"/>
  <c r="P95" i="67"/>
  <c r="D91" i="67"/>
  <c r="F103" i="67"/>
  <c r="Q77" i="67"/>
  <c r="J50" i="67"/>
  <c r="P54" i="67"/>
  <c r="P51" i="67"/>
  <c r="S51" i="67" s="1"/>
  <c r="P49" i="67"/>
  <c r="S49" i="67" s="1"/>
  <c r="L40" i="66"/>
  <c r="Q91" i="67"/>
  <c r="G89" i="67"/>
  <c r="K70" i="67"/>
  <c r="N70" i="67" s="1"/>
  <c r="G68" i="67"/>
  <c r="D63" i="67"/>
  <c r="G75" i="67"/>
  <c r="J55" i="67"/>
  <c r="F51" i="67"/>
  <c r="P58" i="67"/>
  <c r="G43" i="67"/>
  <c r="P90" i="67"/>
  <c r="J59" i="67"/>
  <c r="M59" i="67" s="1"/>
  <c r="Q57" i="67"/>
  <c r="P46" i="67"/>
  <c r="P45" i="67"/>
  <c r="J41" i="67"/>
  <c r="F48" i="67"/>
  <c r="P42" i="67"/>
  <c r="J37" i="67"/>
  <c r="AY14" i="86"/>
  <c r="J6" i="41"/>
  <c r="B16" i="79"/>
  <c r="C16" i="79" s="1"/>
  <c r="L6" i="41"/>
  <c r="L7" i="41" s="1"/>
  <c r="I6" i="41"/>
  <c r="H6" i="41"/>
  <c r="B17" i="79"/>
  <c r="C17" i="79" s="1"/>
  <c r="L5" i="41"/>
  <c r="K6" i="41"/>
  <c r="AC19" i="96" l="1"/>
  <c r="AB19" i="96"/>
  <c r="AD19" i="96" s="1"/>
  <c r="E48" i="101"/>
  <c r="AI14" i="96"/>
  <c r="AI8" i="96"/>
  <c r="AI21" i="96"/>
  <c r="D5" i="103"/>
  <c r="H4" i="101"/>
  <c r="E5" i="103"/>
  <c r="I5" i="103" s="1"/>
  <c r="M5" i="103" s="1"/>
  <c r="I4" i="101"/>
  <c r="H5" i="103"/>
  <c r="L5" i="103"/>
  <c r="R58" i="96"/>
  <c r="W49" i="96"/>
  <c r="AJ49" i="96" s="1"/>
  <c r="Q51" i="96"/>
  <c r="W19" i="96"/>
  <c r="AJ19" i="96" s="1"/>
  <c r="V19" i="96"/>
  <c r="AI19" i="96" s="1"/>
  <c r="D94" i="67"/>
  <c r="S94" i="67"/>
  <c r="D61" i="67"/>
  <c r="G61" i="67"/>
  <c r="Q67" i="67"/>
  <c r="T67" i="67" s="1"/>
  <c r="P64" i="67"/>
  <c r="S64" i="67" s="1"/>
  <c r="J61" i="67"/>
  <c r="M61" i="67" s="1"/>
  <c r="D58" i="67"/>
  <c r="J52" i="67"/>
  <c r="M52" i="67" s="1"/>
  <c r="P56" i="67"/>
  <c r="S56" i="67" s="1"/>
  <c r="P39" i="67"/>
  <c r="S39" i="67" s="1"/>
  <c r="J36" i="67"/>
  <c r="M36" i="67" s="1"/>
  <c r="Q27" i="67"/>
  <c r="N21" i="67"/>
  <c r="J21" i="69"/>
  <c r="AD19" i="69"/>
  <c r="J8" i="69"/>
  <c r="AM16" i="85"/>
  <c r="AL18" i="85"/>
  <c r="AF18" i="85"/>
  <c r="AS18" i="85"/>
  <c r="AV21" i="85"/>
  <c r="T57" i="67"/>
  <c r="Q63" i="67"/>
  <c r="T63" i="67" s="1"/>
  <c r="K35" i="67"/>
  <c r="N35" i="67" s="1"/>
  <c r="Q38" i="67"/>
  <c r="P20" i="41"/>
  <c r="P18" i="41"/>
  <c r="P21" i="41"/>
  <c r="S10" i="69"/>
  <c r="AQ10" i="69"/>
  <c r="T18" i="69"/>
  <c r="S21" i="69"/>
  <c r="AE111" i="87"/>
  <c r="K97" i="67"/>
  <c r="Q100" i="67"/>
  <c r="T100" i="67" s="1"/>
  <c r="K93" i="67"/>
  <c r="Q96" i="67"/>
  <c r="T96" i="67" s="1"/>
  <c r="T90" i="67"/>
  <c r="J90" i="67"/>
  <c r="F99" i="67"/>
  <c r="J65" i="67"/>
  <c r="P68" i="67"/>
  <c r="T58" i="67"/>
  <c r="K61" i="67"/>
  <c r="Q64" i="67"/>
  <c r="Q60" i="67"/>
  <c r="K57" i="67"/>
  <c r="N57" i="67" s="1"/>
  <c r="AO19" i="85"/>
  <c r="AS19" i="85"/>
  <c r="AT118" i="87"/>
  <c r="I119" i="87"/>
  <c r="AT119" i="87" s="1"/>
  <c r="C135" i="87"/>
  <c r="X128" i="87"/>
  <c r="AT10" i="85"/>
  <c r="F87" i="67"/>
  <c r="N17" i="86"/>
  <c r="P17" i="86"/>
  <c r="J21" i="86"/>
  <c r="C130" i="87"/>
  <c r="P80" i="67"/>
  <c r="S80" i="67" s="1"/>
  <c r="AT13" i="69"/>
  <c r="C27" i="69"/>
  <c r="AT18" i="69"/>
  <c r="AT11" i="69"/>
  <c r="AV9" i="85"/>
  <c r="AV15" i="85"/>
  <c r="AV17" i="85"/>
  <c r="AV11" i="85"/>
  <c r="AV8" i="85"/>
  <c r="AV18" i="85"/>
  <c r="AV13" i="85"/>
  <c r="B32" i="85"/>
  <c r="C45" i="87"/>
  <c r="C40" i="87"/>
  <c r="AN105" i="87"/>
  <c r="X105" i="87"/>
  <c r="C107" i="87"/>
  <c r="C112" i="87"/>
  <c r="P89" i="67"/>
  <c r="N105" i="67"/>
  <c r="P71" i="67"/>
  <c r="J68" i="67"/>
  <c r="P93" i="67"/>
  <c r="Q59" i="67"/>
  <c r="AV10" i="85"/>
  <c r="M64" i="67"/>
  <c r="AL104" i="87"/>
  <c r="AU43" i="87"/>
  <c r="AU45" i="87"/>
  <c r="G12" i="86"/>
  <c r="AB9" i="86"/>
  <c r="AD118" i="87"/>
  <c r="H119" i="87"/>
  <c r="G70" i="67"/>
  <c r="AL20" i="85"/>
  <c r="K21" i="85"/>
  <c r="P67" i="67"/>
  <c r="J64" i="67"/>
  <c r="AS10" i="85"/>
  <c r="S45" i="67"/>
  <c r="P85" i="67"/>
  <c r="D52" i="67"/>
  <c r="K111" i="67"/>
  <c r="N111" i="67" s="1"/>
  <c r="K56" i="67"/>
  <c r="N56" i="67" s="1"/>
  <c r="N29" i="67"/>
  <c r="AV7" i="85"/>
  <c r="S17" i="69"/>
  <c r="AP16" i="69"/>
  <c r="H106" i="67"/>
  <c r="J82" i="67"/>
  <c r="S33" i="67"/>
  <c r="D62" i="67"/>
  <c r="G57" i="67"/>
  <c r="AV23" i="85"/>
  <c r="AI10" i="69"/>
  <c r="AQ15" i="85"/>
  <c r="U17" i="85"/>
  <c r="AQ17" i="85" s="1"/>
  <c r="R54" i="87"/>
  <c r="Q115" i="67"/>
  <c r="G109" i="67"/>
  <c r="K112" i="67"/>
  <c r="D37" i="86"/>
  <c r="Y26" i="86"/>
  <c r="S86" i="67"/>
  <c r="J92" i="67"/>
  <c r="D89" i="67"/>
  <c r="F81" i="67"/>
  <c r="K55" i="67"/>
  <c r="N55" i="67" s="1"/>
  <c r="G51" i="67"/>
  <c r="K117" i="67"/>
  <c r="Q120" i="67"/>
  <c r="AI18" i="69"/>
  <c r="AG18" i="69"/>
  <c r="Z80" i="87"/>
  <c r="AI177" i="87"/>
  <c r="S104" i="67"/>
  <c r="AY13" i="86"/>
  <c r="Q61" i="67"/>
  <c r="D43" i="67"/>
  <c r="H56" i="67" s="1"/>
  <c r="G59" i="67"/>
  <c r="S101" i="67"/>
  <c r="Q65" i="67"/>
  <c r="AB5" i="85"/>
  <c r="M101" i="67"/>
  <c r="Q45" i="67"/>
  <c r="P74" i="67"/>
  <c r="S74" i="67" s="1"/>
  <c r="M72" i="67"/>
  <c r="AV22" i="85"/>
  <c r="AN7" i="86"/>
  <c r="T26" i="85"/>
  <c r="X6" i="87"/>
  <c r="BB6" i="87"/>
  <c r="D25" i="85"/>
  <c r="AX23" i="85"/>
  <c r="M37" i="67"/>
  <c r="J75" i="67"/>
  <c r="J84" i="67"/>
  <c r="M84" i="67" s="1"/>
  <c r="AT9" i="85"/>
  <c r="N94" i="67"/>
  <c r="M87" i="67"/>
  <c r="F80" i="67"/>
  <c r="N58" i="67"/>
  <c r="G30" i="67"/>
  <c r="Q36" i="67"/>
  <c r="T36" i="67" s="1"/>
  <c r="K33" i="67"/>
  <c r="P21" i="85"/>
  <c r="P22" i="85" s="1"/>
  <c r="AV19" i="86"/>
  <c r="AO19" i="86"/>
  <c r="AU19" i="86"/>
  <c r="AE11" i="86"/>
  <c r="AR14" i="86"/>
  <c r="I45" i="87"/>
  <c r="AE45" i="87" s="1"/>
  <c r="I42" i="87"/>
  <c r="E23" i="85"/>
  <c r="Z12" i="85"/>
  <c r="AM5" i="86"/>
  <c r="AA100" i="87"/>
  <c r="M149" i="87"/>
  <c r="AH148" i="87"/>
  <c r="AX11" i="85"/>
  <c r="K23" i="41"/>
  <c r="Q11" i="41"/>
  <c r="Q23" i="41" s="1"/>
  <c r="AF18" i="69"/>
  <c r="AM9" i="86"/>
  <c r="AN9" i="86"/>
  <c r="AB18" i="86"/>
  <c r="AE6" i="86"/>
  <c r="AF6" i="86"/>
  <c r="R17" i="85"/>
  <c r="AQ18" i="85"/>
  <c r="AT18" i="85"/>
  <c r="G68" i="87"/>
  <c r="G72" i="87" s="1"/>
  <c r="D51" i="67"/>
  <c r="K62" i="67"/>
  <c r="N62" i="67" s="1"/>
  <c r="P87" i="67"/>
  <c r="S87" i="67" s="1"/>
  <c r="P25" i="67"/>
  <c r="AB8" i="85"/>
  <c r="AX20" i="85"/>
  <c r="G50" i="67"/>
  <c r="M118" i="67"/>
  <c r="AH5" i="69"/>
  <c r="AU22" i="69"/>
  <c r="G74" i="67"/>
  <c r="Q80" i="67"/>
  <c r="K73" i="67"/>
  <c r="Q76" i="67"/>
  <c r="K69" i="67"/>
  <c r="Q72" i="67"/>
  <c r="T72" i="67" s="1"/>
  <c r="M62" i="67"/>
  <c r="F45" i="66"/>
  <c r="K38" i="66"/>
  <c r="P103" i="67"/>
  <c r="S103" i="67" s="1"/>
  <c r="J100" i="67"/>
  <c r="D111" i="67"/>
  <c r="H111" i="67" s="1"/>
  <c r="AS8" i="69"/>
  <c r="AS19" i="69"/>
  <c r="B27" i="69"/>
  <c r="B36" i="69" s="1"/>
  <c r="Z10" i="69"/>
  <c r="AL18" i="69"/>
  <c r="AC16" i="69"/>
  <c r="N12" i="85"/>
  <c r="AN10" i="85"/>
  <c r="M17" i="85"/>
  <c r="I21" i="85"/>
  <c r="AD20" i="85"/>
  <c r="O17" i="86"/>
  <c r="AO10" i="86"/>
  <c r="AU20" i="86"/>
  <c r="AV20" i="86"/>
  <c r="AS5" i="86"/>
  <c r="T66" i="87"/>
  <c r="BB38" i="87"/>
  <c r="Q45" i="87"/>
  <c r="Q56" i="87" s="1"/>
  <c r="D88" i="87"/>
  <c r="L88" i="87"/>
  <c r="T88" i="87"/>
  <c r="I137" i="87"/>
  <c r="I139" i="87" s="1"/>
  <c r="AD135" i="87"/>
  <c r="N92" i="67"/>
  <c r="D68" i="67"/>
  <c r="H68" i="67" s="1"/>
  <c r="G64" i="67"/>
  <c r="T66" i="67"/>
  <c r="Q19" i="41"/>
  <c r="Q12" i="41"/>
  <c r="AM14" i="69"/>
  <c r="AE9" i="85"/>
  <c r="AL11" i="85"/>
  <c r="H17" i="85"/>
  <c r="AB15" i="85"/>
  <c r="AN15" i="85"/>
  <c r="I12" i="86"/>
  <c r="J8" i="86"/>
  <c r="M26" i="86"/>
  <c r="M21" i="86"/>
  <c r="M22" i="86" s="1"/>
  <c r="AV14" i="86"/>
  <c r="AJ6" i="87"/>
  <c r="Z141" i="87"/>
  <c r="AJ155" i="87"/>
  <c r="Z159" i="87"/>
  <c r="AK161" i="87"/>
  <c r="X163" i="87"/>
  <c r="AC173" i="87"/>
  <c r="AK173" i="87"/>
  <c r="K67" i="67"/>
  <c r="Q87" i="67"/>
  <c r="T87" i="67" s="1"/>
  <c r="T64" i="67"/>
  <c r="AR10" i="86"/>
  <c r="T94" i="67"/>
  <c r="F31" i="67"/>
  <c r="AT15" i="85"/>
  <c r="AD16" i="85"/>
  <c r="X73" i="87"/>
  <c r="AC104" i="87"/>
  <c r="W17" i="98"/>
  <c r="G17" i="98" s="1"/>
  <c r="O17" i="98" s="1"/>
  <c r="AU7" i="86"/>
  <c r="AR7" i="86"/>
  <c r="H40" i="87"/>
  <c r="H45" i="87"/>
  <c r="H60" i="87" s="1"/>
  <c r="P40" i="87"/>
  <c r="AL40" i="87" s="1"/>
  <c r="AL38" i="87"/>
  <c r="Y67" i="87"/>
  <c r="X67" i="87"/>
  <c r="AE83" i="87"/>
  <c r="I88" i="87"/>
  <c r="R102" i="87"/>
  <c r="R100" i="87"/>
  <c r="AD104" i="87"/>
  <c r="AT104" i="87"/>
  <c r="Q105" i="87"/>
  <c r="AN111" i="87"/>
  <c r="X111" i="87"/>
  <c r="J116" i="87"/>
  <c r="AU111" i="87"/>
  <c r="K135" i="87"/>
  <c r="K130" i="87"/>
  <c r="AF130" i="87" s="1"/>
  <c r="K132" i="87"/>
  <c r="AC134" i="87"/>
  <c r="G165" i="87"/>
  <c r="G172" i="87" s="1"/>
  <c r="AT17" i="69"/>
  <c r="AF6" i="87"/>
  <c r="BC6" i="87"/>
  <c r="BB36" i="87"/>
  <c r="AL36" i="87"/>
  <c r="AJ134" i="87"/>
  <c r="O135" i="87"/>
  <c r="O144" i="87" s="1"/>
  <c r="AU10" i="86"/>
  <c r="AZ25" i="86"/>
  <c r="D36" i="86"/>
  <c r="B34" i="86"/>
  <c r="AX11" i="86"/>
  <c r="AX10" i="86"/>
  <c r="AM19" i="86"/>
  <c r="AN19" i="86"/>
  <c r="AO14" i="86"/>
  <c r="AN14" i="86"/>
  <c r="AV7" i="86"/>
  <c r="AO7" i="86"/>
  <c r="AS18" i="86"/>
  <c r="T21" i="86"/>
  <c r="AV18" i="86"/>
  <c r="AS20" i="85"/>
  <c r="AT20" i="85"/>
  <c r="AQ20" i="85"/>
  <c r="BB98" i="87"/>
  <c r="Q102" i="87"/>
  <c r="F95" i="67"/>
  <c r="J98" i="67"/>
  <c r="M98" i="67" s="1"/>
  <c r="P97" i="67"/>
  <c r="S97" i="67" s="1"/>
  <c r="F91" i="67"/>
  <c r="J94" i="67"/>
  <c r="M94" i="67" s="1"/>
  <c r="Q93" i="67"/>
  <c r="D87" i="67"/>
  <c r="G87" i="67"/>
  <c r="K90" i="67"/>
  <c r="N90" i="67" s="1"/>
  <c r="D83" i="67"/>
  <c r="G83" i="67"/>
  <c r="N83" i="67"/>
  <c r="Q89" i="67"/>
  <c r="T89" i="67" s="1"/>
  <c r="K86" i="67"/>
  <c r="K82" i="67"/>
  <c r="D79" i="67"/>
  <c r="AG14" i="69"/>
  <c r="AH14" i="69"/>
  <c r="AK9" i="69"/>
  <c r="AL9" i="69"/>
  <c r="X22" i="85"/>
  <c r="D33" i="85"/>
  <c r="Y24" i="85"/>
  <c r="Z24" i="85"/>
  <c r="AY18" i="86"/>
  <c r="AY16" i="86"/>
  <c r="AY21" i="86"/>
  <c r="AY24" i="86"/>
  <c r="AY5" i="86"/>
  <c r="C25" i="86"/>
  <c r="AY25" i="86" s="1"/>
  <c r="C27" i="86"/>
  <c r="C38" i="86" s="1"/>
  <c r="AY12" i="86"/>
  <c r="AY20" i="86"/>
  <c r="AY6" i="86"/>
  <c r="AY7" i="86"/>
  <c r="AY8" i="86"/>
  <c r="AB5" i="86"/>
  <c r="AC5" i="86"/>
  <c r="AC16" i="86"/>
  <c r="AB16" i="86"/>
  <c r="AH5" i="86"/>
  <c r="K8" i="86"/>
  <c r="BC96" i="87"/>
  <c r="E88" i="87"/>
  <c r="Z88" i="87" s="1"/>
  <c r="B137" i="87"/>
  <c r="B139" i="87" s="1"/>
  <c r="B142" i="87"/>
  <c r="B150" i="87"/>
  <c r="C36" i="69"/>
  <c r="V27" i="69"/>
  <c r="G37" i="67"/>
  <c r="K40" i="67"/>
  <c r="N40" i="67" s="1"/>
  <c r="J29" i="67"/>
  <c r="P32" i="67"/>
  <c r="S32" i="67" s="1"/>
  <c r="J25" i="67"/>
  <c r="M25" i="67" s="1"/>
  <c r="P28" i="67"/>
  <c r="D22" i="67"/>
  <c r="F30" i="67"/>
  <c r="D18" i="67"/>
  <c r="P24" i="67"/>
  <c r="S24" i="67" s="1"/>
  <c r="J21" i="67"/>
  <c r="Q111" i="67"/>
  <c r="G117" i="67"/>
  <c r="K108" i="67"/>
  <c r="N108" i="67" s="1"/>
  <c r="N100" i="67"/>
  <c r="Q106" i="67"/>
  <c r="AT19" i="69"/>
  <c r="AT9" i="69"/>
  <c r="AT7" i="69"/>
  <c r="AT22" i="69"/>
  <c r="AT8" i="69"/>
  <c r="AT12" i="69"/>
  <c r="C32" i="69"/>
  <c r="C25" i="69"/>
  <c r="AT14" i="69"/>
  <c r="AT20" i="69"/>
  <c r="AT24" i="69"/>
  <c r="AT16" i="69"/>
  <c r="AT21" i="69"/>
  <c r="AT15" i="69"/>
  <c r="AT23" i="69"/>
  <c r="AF11" i="69"/>
  <c r="AH11" i="69"/>
  <c r="AG11" i="69"/>
  <c r="AM18" i="69"/>
  <c r="AP18" i="69"/>
  <c r="AO11" i="85"/>
  <c r="AQ11" i="85"/>
  <c r="AT11" i="85"/>
  <c r="AC19" i="85"/>
  <c r="AD19" i="85"/>
  <c r="AY13" i="85"/>
  <c r="Z13" i="85"/>
  <c r="P130" i="87"/>
  <c r="P132" i="87"/>
  <c r="D34" i="85"/>
  <c r="AX25" i="85"/>
  <c r="AC159" i="87"/>
  <c r="AI163" i="87"/>
  <c r="AJ170" i="87"/>
  <c r="Z157" i="87"/>
  <c r="AJ175" i="87"/>
  <c r="S95" i="67"/>
  <c r="N87" i="67"/>
  <c r="AA16" i="69"/>
  <c r="J26" i="85"/>
  <c r="J35" i="85" s="1"/>
  <c r="AB9" i="85"/>
  <c r="AD102" i="87"/>
  <c r="BC111" i="87"/>
  <c r="P156" i="87"/>
  <c r="AK154" i="87"/>
  <c r="N86" i="67"/>
  <c r="K28" i="67"/>
  <c r="Q31" i="67"/>
  <c r="AU21" i="69"/>
  <c r="AU19" i="69"/>
  <c r="AO7" i="85"/>
  <c r="AZ6" i="86"/>
  <c r="AZ17" i="86"/>
  <c r="F17" i="86"/>
  <c r="AA17" i="86" s="1"/>
  <c r="AF111" i="87"/>
  <c r="AA157" i="87"/>
  <c r="F58" i="67"/>
  <c r="N33" i="67"/>
  <c r="D37" i="67"/>
  <c r="AF11" i="86"/>
  <c r="D25" i="67"/>
  <c r="D5" i="67"/>
  <c r="F42" i="66"/>
  <c r="I38" i="66"/>
  <c r="G36" i="66"/>
  <c r="AC20" i="69"/>
  <c r="Q156" i="87"/>
  <c r="AH173" i="87"/>
  <c r="AH10" i="69"/>
  <c r="R22" i="87"/>
  <c r="J81" i="87"/>
  <c r="B178" i="87"/>
  <c r="L43" i="66"/>
  <c r="G120" i="67"/>
  <c r="AD11" i="86"/>
  <c r="AC11" i="86"/>
  <c r="AB100" i="87"/>
  <c r="AE104" i="87"/>
  <c r="Q135" i="87"/>
  <c r="Q144" i="87" s="1"/>
  <c r="N158" i="87"/>
  <c r="M33" i="67"/>
  <c r="AD17" i="85"/>
  <c r="AZ13" i="86"/>
  <c r="AZ15" i="86"/>
  <c r="D9" i="67"/>
  <c r="H43" i="66"/>
  <c r="J39" i="66"/>
  <c r="F35" i="66"/>
  <c r="AX24" i="86"/>
  <c r="BB8" i="87"/>
  <c r="Q10" i="87"/>
  <c r="Q15" i="87"/>
  <c r="BB15" i="87" s="1"/>
  <c r="T158" i="87"/>
  <c r="AA173" i="87"/>
  <c r="Z173" i="87"/>
  <c r="N44" i="67"/>
  <c r="Q35" i="67"/>
  <c r="T35" i="67" s="1"/>
  <c r="D57" i="67"/>
  <c r="D48" i="67"/>
  <c r="AQ15" i="69"/>
  <c r="AJ21" i="87"/>
  <c r="BF96" i="87"/>
  <c r="R178" i="87"/>
  <c r="D36" i="67"/>
  <c r="H48" i="67" s="1"/>
  <c r="F52" i="67"/>
  <c r="M12" i="69"/>
  <c r="D116" i="67"/>
  <c r="AZ10" i="86"/>
  <c r="AR20" i="86"/>
  <c r="AZ23" i="86"/>
  <c r="D16" i="67"/>
  <c r="F43" i="66"/>
  <c r="F37" i="66"/>
  <c r="C156" i="87"/>
  <c r="G160" i="87"/>
  <c r="AK159" i="87"/>
  <c r="Y168" i="87"/>
  <c r="S90" i="67"/>
  <c r="F61" i="67"/>
  <c r="F65" i="67"/>
  <c r="AZ18" i="86"/>
  <c r="K24" i="67"/>
  <c r="AU14" i="69"/>
  <c r="AZ5" i="86"/>
  <c r="L42" i="66"/>
  <c r="J40" i="87"/>
  <c r="I7" i="41"/>
  <c r="Q74" i="67"/>
  <c r="T74" i="67" s="1"/>
  <c r="AZ19" i="86"/>
  <c r="D60" i="67"/>
  <c r="J60" i="67"/>
  <c r="D64" i="67"/>
  <c r="J67" i="67"/>
  <c r="F40" i="67"/>
  <c r="D8" i="67"/>
  <c r="AF8" i="86"/>
  <c r="I52" i="87"/>
  <c r="AK21" i="87"/>
  <c r="E178" i="87"/>
  <c r="G119" i="87"/>
  <c r="AR119" i="87" s="1"/>
  <c r="BI117" i="87"/>
  <c r="BI103" i="87"/>
  <c r="S89" i="67"/>
  <c r="S58" i="67"/>
  <c r="N61" i="67"/>
  <c r="H70" i="67"/>
  <c r="S54" i="67"/>
  <c r="N32" i="67"/>
  <c r="P55" i="67"/>
  <c r="P60" i="67"/>
  <c r="S60" i="67" s="1"/>
  <c r="G32" i="67"/>
  <c r="AF20" i="85"/>
  <c r="F17" i="85"/>
  <c r="AA17" i="85" s="1"/>
  <c r="AD14" i="85"/>
  <c r="K46" i="67"/>
  <c r="N46" i="67" s="1"/>
  <c r="T48" i="67"/>
  <c r="AZ11" i="86"/>
  <c r="P21" i="86"/>
  <c r="P75" i="67"/>
  <c r="S75" i="67" s="1"/>
  <c r="AS7" i="86"/>
  <c r="AZ14" i="86"/>
  <c r="AZ8" i="86"/>
  <c r="M116" i="67"/>
  <c r="M65" i="67"/>
  <c r="D27" i="86"/>
  <c r="P100" i="67"/>
  <c r="F64" i="67"/>
  <c r="V24" i="69"/>
  <c r="G80" i="67"/>
  <c r="N80" i="67"/>
  <c r="AA19" i="69"/>
  <c r="AA5" i="69"/>
  <c r="AN10" i="86"/>
  <c r="AC6" i="86"/>
  <c r="R26" i="85"/>
  <c r="R35" i="85" s="1"/>
  <c r="I47" i="87"/>
  <c r="I49" i="87" s="1"/>
  <c r="J47" i="87"/>
  <c r="J49" i="87" s="1"/>
  <c r="AL28" i="87"/>
  <c r="E10" i="87"/>
  <c r="E12" i="87"/>
  <c r="X44" i="87"/>
  <c r="AF44" i="87"/>
  <c r="BC44" i="87"/>
  <c r="AF51" i="87"/>
  <c r="N59" i="87"/>
  <c r="AE64" i="87"/>
  <c r="R68" i="87"/>
  <c r="R72" i="87" s="1"/>
  <c r="Z65" i="87"/>
  <c r="M68" i="87"/>
  <c r="M70" i="87" s="1"/>
  <c r="AC67" i="87"/>
  <c r="X69" i="87"/>
  <c r="AA71" i="87"/>
  <c r="V74" i="87"/>
  <c r="AD73" i="87"/>
  <c r="Y76" i="87"/>
  <c r="AB78" i="87"/>
  <c r="AA87" i="87"/>
  <c r="AK96" i="87"/>
  <c r="AC141" i="87"/>
  <c r="BC148" i="87"/>
  <c r="AH157" i="87"/>
  <c r="AA163" i="87"/>
  <c r="AD166" i="87"/>
  <c r="X177" i="87"/>
  <c r="T83" i="67"/>
  <c r="AZ9" i="86"/>
  <c r="D13" i="67"/>
  <c r="J44" i="66"/>
  <c r="K40" i="66"/>
  <c r="H37" i="66"/>
  <c r="AD154" i="87"/>
  <c r="U164" i="87"/>
  <c r="K60" i="67"/>
  <c r="N60" i="67" s="1"/>
  <c r="N48" i="67"/>
  <c r="Z26" i="86"/>
  <c r="AZ21" i="86"/>
  <c r="AS20" i="86"/>
  <c r="Q42" i="67"/>
  <c r="T42" i="67" s="1"/>
  <c r="AD6" i="86"/>
  <c r="D32" i="67"/>
  <c r="BD14" i="87"/>
  <c r="BD58" i="87"/>
  <c r="Q74" i="87"/>
  <c r="R81" i="87"/>
  <c r="R89" i="87" s="1"/>
  <c r="AC157" i="87"/>
  <c r="F178" i="87"/>
  <c r="T77" i="67"/>
  <c r="K63" i="67"/>
  <c r="P63" i="67"/>
  <c r="S63" i="67" s="1"/>
  <c r="D12" i="67"/>
  <c r="I40" i="66"/>
  <c r="AB64" i="87"/>
  <c r="I156" i="87"/>
  <c r="BF6" i="87"/>
  <c r="C18" i="79"/>
  <c r="K7" i="41"/>
  <c r="P78" i="67"/>
  <c r="M41" i="67"/>
  <c r="T61" i="67"/>
  <c r="S72" i="67"/>
  <c r="S85" i="67"/>
  <c r="G26" i="85"/>
  <c r="F69" i="67"/>
  <c r="Q62" i="67"/>
  <c r="AZ12" i="86"/>
  <c r="AZ20" i="86"/>
  <c r="S68" i="67"/>
  <c r="AZ16" i="86"/>
  <c r="Q70" i="67"/>
  <c r="T70" i="67" s="1"/>
  <c r="AS14" i="86"/>
  <c r="S65" i="67"/>
  <c r="T32" i="67"/>
  <c r="P70" i="67"/>
  <c r="S70" i="67" s="1"/>
  <c r="S69" i="67"/>
  <c r="AU16" i="69"/>
  <c r="N25" i="67"/>
  <c r="X26" i="86"/>
  <c r="AZ22" i="86"/>
  <c r="F84" i="67"/>
  <c r="G97" i="67"/>
  <c r="J17" i="85"/>
  <c r="AE17" i="85" s="1"/>
  <c r="AC20" i="85"/>
  <c r="AM6" i="86"/>
  <c r="AM18" i="86"/>
  <c r="BI116" i="87"/>
  <c r="T42" i="87"/>
  <c r="Q12" i="87"/>
  <c r="BB12" i="87" s="1"/>
  <c r="AE38" i="87"/>
  <c r="M12" i="87"/>
  <c r="M10" i="87"/>
  <c r="AI10" i="87" s="1"/>
  <c r="AK14" i="87"/>
  <c r="X21" i="87"/>
  <c r="S29" i="87"/>
  <c r="AK36" i="87"/>
  <c r="Q13" i="41"/>
  <c r="AA11" i="69"/>
  <c r="Z11" i="69"/>
  <c r="AD6" i="69"/>
  <c r="AL10" i="69"/>
  <c r="AP7" i="69"/>
  <c r="K12" i="85"/>
  <c r="AV20" i="85"/>
  <c r="AV6" i="85"/>
  <c r="AV16" i="85"/>
  <c r="C35" i="86"/>
  <c r="X24" i="86"/>
  <c r="F8" i="86"/>
  <c r="AA8" i="86" s="1"/>
  <c r="AD7" i="86"/>
  <c r="AE14" i="86"/>
  <c r="AH7" i="86"/>
  <c r="AF7" i="86"/>
  <c r="AL8" i="87"/>
  <c r="Q68" i="87"/>
  <c r="S81" i="87"/>
  <c r="K88" i="87"/>
  <c r="BI95" i="87"/>
  <c r="F62" i="67"/>
  <c r="T60" i="67"/>
  <c r="D45" i="67"/>
  <c r="H58" i="67" s="1"/>
  <c r="F34" i="67"/>
  <c r="D30" i="67"/>
  <c r="F41" i="66"/>
  <c r="J37" i="66"/>
  <c r="H35" i="66"/>
  <c r="AC7" i="69"/>
  <c r="AB10" i="69"/>
  <c r="AK11" i="69"/>
  <c r="AQ7" i="69"/>
  <c r="AT14" i="85"/>
  <c r="AW22" i="85"/>
  <c r="S6" i="86"/>
  <c r="AR6" i="86" s="1"/>
  <c r="AV6" i="86"/>
  <c r="AK130" i="87"/>
  <c r="BD6" i="87"/>
  <c r="X14" i="87"/>
  <c r="AE14" i="87"/>
  <c r="BL18" i="87"/>
  <c r="X36" i="87"/>
  <c r="S66" i="87"/>
  <c r="BF44" i="87"/>
  <c r="M59" i="87"/>
  <c r="U59" i="87"/>
  <c r="AD58" i="87"/>
  <c r="AL58" i="87"/>
  <c r="L68" i="87"/>
  <c r="T68" i="87"/>
  <c r="T75" i="87" s="1"/>
  <c r="AC65" i="87"/>
  <c r="M74" i="87"/>
  <c r="U74" i="87"/>
  <c r="Y73" i="87"/>
  <c r="F81" i="87"/>
  <c r="AA81" i="87" s="1"/>
  <c r="N81" i="87"/>
  <c r="J114" i="87"/>
  <c r="S50" i="67"/>
  <c r="M49" i="67"/>
  <c r="M42" i="67"/>
  <c r="F38" i="67"/>
  <c r="T33" i="67"/>
  <c r="D7" i="67"/>
  <c r="H45" i="66"/>
  <c r="F44" i="66"/>
  <c r="J42" i="66"/>
  <c r="H41" i="66"/>
  <c r="G40" i="66"/>
  <c r="F39" i="66"/>
  <c r="L37" i="66"/>
  <c r="K36" i="66"/>
  <c r="J35" i="66"/>
  <c r="I34" i="66"/>
  <c r="F106" i="67"/>
  <c r="N117" i="67"/>
  <c r="F120" i="67"/>
  <c r="AQ18" i="69"/>
  <c r="AF19" i="86"/>
  <c r="AE6" i="87"/>
  <c r="B59" i="87"/>
  <c r="AI170" i="87"/>
  <c r="AA175" i="87"/>
  <c r="E88" i="96"/>
  <c r="Q146" i="87"/>
  <c r="N160" i="87"/>
  <c r="M54" i="87"/>
  <c r="M60" i="87"/>
  <c r="M56" i="87"/>
  <c r="Q107" i="67"/>
  <c r="N12" i="87"/>
  <c r="AI12" i="87" s="1"/>
  <c r="N10" i="87"/>
  <c r="AI8" i="87"/>
  <c r="N15" i="87"/>
  <c r="AI15" i="87" s="1"/>
  <c r="K29" i="87"/>
  <c r="AE51" i="87"/>
  <c r="I59" i="87"/>
  <c r="AE59" i="87" s="1"/>
  <c r="H66" i="87"/>
  <c r="H68" i="87"/>
  <c r="AC64" i="87"/>
  <c r="C149" i="87"/>
  <c r="X148" i="87"/>
  <c r="O156" i="87"/>
  <c r="O158" i="87"/>
  <c r="O165" i="87" s="1"/>
  <c r="O167" i="87" s="1"/>
  <c r="AJ154" i="87"/>
  <c r="Y161" i="87"/>
  <c r="X161" i="87"/>
  <c r="K76" i="67"/>
  <c r="Q79" i="67"/>
  <c r="T79" i="67" s="1"/>
  <c r="G73" i="67"/>
  <c r="F55" i="67"/>
  <c r="S55" i="67"/>
  <c r="D55" i="67"/>
  <c r="AK15" i="69"/>
  <c r="AG15" i="69"/>
  <c r="AI15" i="69"/>
  <c r="AJ15" i="69"/>
  <c r="AH15" i="69"/>
  <c r="K26" i="85"/>
  <c r="K8" i="85"/>
  <c r="AL5" i="85"/>
  <c r="AS119" i="87"/>
  <c r="AS7" i="85"/>
  <c r="G102" i="67"/>
  <c r="Q108" i="67"/>
  <c r="T108" i="67" s="1"/>
  <c r="F85" i="67"/>
  <c r="D73" i="67"/>
  <c r="J76" i="67"/>
  <c r="P79" i="67"/>
  <c r="S79" i="67" s="1"/>
  <c r="G41" i="67"/>
  <c r="Q47" i="67"/>
  <c r="D41" i="67"/>
  <c r="Q29" i="67"/>
  <c r="T29" i="67" s="1"/>
  <c r="K26" i="67"/>
  <c r="N26" i="67" s="1"/>
  <c r="S109" i="67"/>
  <c r="J112" i="67"/>
  <c r="M112" i="67" s="1"/>
  <c r="F109" i="67"/>
  <c r="E40" i="87"/>
  <c r="E42" i="87"/>
  <c r="Z38" i="87"/>
  <c r="E45" i="87"/>
  <c r="E54" i="87" s="1"/>
  <c r="AA38" i="87"/>
  <c r="P135" i="87"/>
  <c r="AK134" i="87"/>
  <c r="AA14" i="85"/>
  <c r="D109" i="67"/>
  <c r="H109" i="67" s="1"/>
  <c r="T120" i="67"/>
  <c r="G85" i="67"/>
  <c r="J105" i="67"/>
  <c r="M105" i="67" s="1"/>
  <c r="P108" i="67"/>
  <c r="S108" i="67" s="1"/>
  <c r="F102" i="67"/>
  <c r="F114" i="67"/>
  <c r="AF104" i="87"/>
  <c r="L130" i="87"/>
  <c r="AG128" i="87"/>
  <c r="L132" i="87"/>
  <c r="AG132" i="87" s="1"/>
  <c r="AL141" i="87"/>
  <c r="AJ163" i="87"/>
  <c r="AH168" i="87"/>
  <c r="U15" i="87"/>
  <c r="U17" i="87" s="1"/>
  <c r="U10" i="87"/>
  <c r="X51" i="87"/>
  <c r="AB128" i="87"/>
  <c r="E149" i="87"/>
  <c r="Z148" i="87"/>
  <c r="AB157" i="87"/>
  <c r="Z161" i="87"/>
  <c r="E164" i="87"/>
  <c r="K171" i="87"/>
  <c r="AF166" i="87"/>
  <c r="D46" i="67"/>
  <c r="P52" i="67"/>
  <c r="S52" i="67" s="1"/>
  <c r="Q40" i="67"/>
  <c r="K37" i="67"/>
  <c r="N37" i="67" s="1"/>
  <c r="G46" i="67"/>
  <c r="G34" i="67"/>
  <c r="N34" i="67"/>
  <c r="F36" i="67"/>
  <c r="D24" i="67"/>
  <c r="P30" i="67"/>
  <c r="S30" i="67" s="1"/>
  <c r="F110" i="67"/>
  <c r="J113" i="67"/>
  <c r="M113" i="67" s="1"/>
  <c r="P116" i="67"/>
  <c r="AT5" i="85"/>
  <c r="AO5" i="85"/>
  <c r="H12" i="85"/>
  <c r="AD10" i="85"/>
  <c r="AC10" i="85"/>
  <c r="AN14" i="85"/>
  <c r="N17" i="85"/>
  <c r="AM17" i="85" s="1"/>
  <c r="P34" i="67"/>
  <c r="S34" i="67" s="1"/>
  <c r="P92" i="67"/>
  <c r="F98" i="67"/>
  <c r="J89" i="67"/>
  <c r="M89" i="67" s="1"/>
  <c r="Q25" i="67"/>
  <c r="T25" i="67" s="1"/>
  <c r="K22" i="67"/>
  <c r="N22" i="67" s="1"/>
  <c r="K42" i="87"/>
  <c r="AF42" i="87" s="1"/>
  <c r="AF38" i="87"/>
  <c r="AA78" i="87"/>
  <c r="R105" i="87"/>
  <c r="BB104" i="87"/>
  <c r="Y118" i="87"/>
  <c r="D119" i="87"/>
  <c r="AO119" i="87" s="1"/>
  <c r="T16" i="69"/>
  <c r="T41" i="67"/>
  <c r="D33" i="69"/>
  <c r="AU24" i="69"/>
  <c r="J96" i="67"/>
  <c r="D93" i="67"/>
  <c r="S93" i="67"/>
  <c r="F93" i="67"/>
  <c r="T12" i="69"/>
  <c r="AQ12" i="69" s="1"/>
  <c r="AQ9" i="69"/>
  <c r="S9" i="69"/>
  <c r="AE47" i="87"/>
  <c r="BC21" i="87"/>
  <c r="BC104" i="87"/>
  <c r="AG111" i="87"/>
  <c r="AC126" i="87"/>
  <c r="S107" i="67"/>
  <c r="K24" i="85"/>
  <c r="P22" i="86"/>
  <c r="AV21" i="86"/>
  <c r="AD9" i="69"/>
  <c r="J12" i="69"/>
  <c r="AM10" i="69"/>
  <c r="AP10" i="69"/>
  <c r="AQ7" i="85"/>
  <c r="BE21" i="87"/>
  <c r="BD21" i="87"/>
  <c r="X102" i="87"/>
  <c r="G116" i="87"/>
  <c r="AB105" i="87"/>
  <c r="AQ111" i="87"/>
  <c r="AA111" i="87"/>
  <c r="BB141" i="87"/>
  <c r="R149" i="87"/>
  <c r="AD170" i="87"/>
  <c r="Z177" i="87"/>
  <c r="M55" i="67"/>
  <c r="AJ26" i="86"/>
  <c r="M37" i="86"/>
  <c r="AI26" i="86"/>
  <c r="M109" i="67"/>
  <c r="AF15" i="69"/>
  <c r="M86" i="67"/>
  <c r="AD18" i="69"/>
  <c r="D27" i="67"/>
  <c r="H39" i="67" s="1"/>
  <c r="M102" i="67"/>
  <c r="AN17" i="86"/>
  <c r="AM17" i="86"/>
  <c r="AF16" i="69"/>
  <c r="Z19" i="69"/>
  <c r="Y19" i="69"/>
  <c r="Z6" i="69"/>
  <c r="F8" i="69"/>
  <c r="Y8" i="69" s="1"/>
  <c r="Y6" i="69"/>
  <c r="AA14" i="69"/>
  <c r="H17" i="69"/>
  <c r="K8" i="69"/>
  <c r="AD8" i="69" s="1"/>
  <c r="AD5" i="69"/>
  <c r="K26" i="69"/>
  <c r="K35" i="69" s="1"/>
  <c r="AM9" i="69"/>
  <c r="AC7" i="86"/>
  <c r="G8" i="86"/>
  <c r="AC8" i="86" s="1"/>
  <c r="AC19" i="86"/>
  <c r="AB19" i="86"/>
  <c r="AD14" i="86"/>
  <c r="H17" i="86"/>
  <c r="AC14" i="86"/>
  <c r="AE19" i="86"/>
  <c r="AD19" i="86"/>
  <c r="AH20" i="86"/>
  <c r="K21" i="86"/>
  <c r="AF21" i="86" s="1"/>
  <c r="S5" i="86"/>
  <c r="AV5" i="86"/>
  <c r="T8" i="86"/>
  <c r="AU16" i="86"/>
  <c r="S17" i="86"/>
  <c r="AR16" i="86"/>
  <c r="AS5" i="85"/>
  <c r="AI157" i="87"/>
  <c r="M178" i="87"/>
  <c r="AA6" i="87"/>
  <c r="AI6" i="87"/>
  <c r="BE6" i="87"/>
  <c r="BH6" i="87"/>
  <c r="X8" i="87"/>
  <c r="BF8" i="87"/>
  <c r="V12" i="87"/>
  <c r="BF12" i="87" s="1"/>
  <c r="V15" i="87"/>
  <c r="V10" i="87"/>
  <c r="BC14" i="87"/>
  <c r="BB14" i="87"/>
  <c r="AA21" i="87"/>
  <c r="Z21" i="87"/>
  <c r="E26" i="87"/>
  <c r="E30" i="87"/>
  <c r="AP28" i="87" s="1"/>
  <c r="AH21" i="87"/>
  <c r="H52" i="87"/>
  <c r="AS45" i="87"/>
  <c r="AD45" i="87"/>
  <c r="AI38" i="87"/>
  <c r="N40" i="87"/>
  <c r="BD51" i="87"/>
  <c r="AJ58" i="87"/>
  <c r="C68" i="87"/>
  <c r="S68" i="87"/>
  <c r="S72" i="87" s="1"/>
  <c r="Q72" i="87"/>
  <c r="D74" i="87"/>
  <c r="L74" i="87"/>
  <c r="AB71" i="87"/>
  <c r="AE73" i="87"/>
  <c r="Z76" i="87"/>
  <c r="E81" i="87"/>
  <c r="M81" i="87"/>
  <c r="AC78" i="87"/>
  <c r="X80" i="87"/>
  <c r="C81" i="87"/>
  <c r="AB83" i="87"/>
  <c r="AF134" i="87"/>
  <c r="B158" i="87"/>
  <c r="G82" i="67"/>
  <c r="K85" i="67"/>
  <c r="N85" i="67" s="1"/>
  <c r="D65" i="67"/>
  <c r="H65" i="67" s="1"/>
  <c r="K68" i="67"/>
  <c r="N68" i="67" s="1"/>
  <c r="G65" i="67"/>
  <c r="Q71" i="67"/>
  <c r="T71" i="67" s="1"/>
  <c r="G77" i="67"/>
  <c r="P44" i="67"/>
  <c r="S44" i="67" s="1"/>
  <c r="S38" i="67"/>
  <c r="D38" i="67"/>
  <c r="H38" i="67" s="1"/>
  <c r="Q105" i="67"/>
  <c r="T105" i="67" s="1"/>
  <c r="G99" i="67"/>
  <c r="K102" i="67"/>
  <c r="N102" i="67" s="1"/>
  <c r="G111" i="67"/>
  <c r="F104" i="67"/>
  <c r="P110" i="67"/>
  <c r="S110" i="67" s="1"/>
  <c r="F107" i="67"/>
  <c r="J110" i="67"/>
  <c r="M110" i="67" s="1"/>
  <c r="AL7" i="85"/>
  <c r="AF7" i="85"/>
  <c r="AN9" i="85"/>
  <c r="O12" i="85"/>
  <c r="AN12" i="85" s="1"/>
  <c r="AO9" i="85"/>
  <c r="AD11" i="85"/>
  <c r="F67" i="67"/>
  <c r="H24" i="85"/>
  <c r="F94" i="67"/>
  <c r="J85" i="67"/>
  <c r="F82" i="67"/>
  <c r="D82" i="67"/>
  <c r="M82" i="67"/>
  <c r="AG173" i="87"/>
  <c r="AF173" i="87"/>
  <c r="K178" i="87"/>
  <c r="D102" i="67"/>
  <c r="G31" i="67"/>
  <c r="BE28" i="87"/>
  <c r="T29" i="87"/>
  <c r="BE29" i="87" s="1"/>
  <c r="BD28" i="87"/>
  <c r="AE102" i="87"/>
  <c r="F112" i="87"/>
  <c r="AA105" i="87"/>
  <c r="AQ105" i="87"/>
  <c r="F116" i="87"/>
  <c r="F107" i="87"/>
  <c r="F109" i="87" s="1"/>
  <c r="F114" i="87"/>
  <c r="BL108" i="87"/>
  <c r="AD141" i="87"/>
  <c r="AK156" i="87"/>
  <c r="AE166" i="87"/>
  <c r="L178" i="87"/>
  <c r="Y177" i="87"/>
  <c r="W24" i="69"/>
  <c r="S102" i="67"/>
  <c r="M73" i="67"/>
  <c r="P113" i="67"/>
  <c r="S113" i="67" s="1"/>
  <c r="AB11" i="69"/>
  <c r="AC11" i="69"/>
  <c r="AF6" i="69"/>
  <c r="AI6" i="69"/>
  <c r="AG6" i="69"/>
  <c r="AK6" i="69"/>
  <c r="AJ6" i="69"/>
  <c r="AH6" i="69"/>
  <c r="T14" i="69"/>
  <c r="AQ14" i="69" s="1"/>
  <c r="AP14" i="69"/>
  <c r="AT19" i="85"/>
  <c r="AQ19" i="85"/>
  <c r="Z178" i="87"/>
  <c r="J12" i="87"/>
  <c r="J10" i="87"/>
  <c r="J15" i="87"/>
  <c r="J26" i="87" s="1"/>
  <c r="Z28" i="87"/>
  <c r="AB38" i="87"/>
  <c r="G45" i="87"/>
  <c r="G56" i="87" s="1"/>
  <c r="G42" i="87"/>
  <c r="AA58" i="87"/>
  <c r="F59" i="87"/>
  <c r="AJ98" i="87"/>
  <c r="O100" i="87"/>
  <c r="O105" i="87"/>
  <c r="O102" i="87"/>
  <c r="AG104" i="87"/>
  <c r="M119" i="87"/>
  <c r="AD126" i="87"/>
  <c r="BB134" i="87"/>
  <c r="R135" i="87"/>
  <c r="R137" i="87" s="1"/>
  <c r="B146" i="87"/>
  <c r="B149" i="87"/>
  <c r="B144" i="87"/>
  <c r="Y155" i="87"/>
  <c r="D156" i="87"/>
  <c r="Y156" i="87" s="1"/>
  <c r="AE159" i="87"/>
  <c r="AH161" i="87"/>
  <c r="M164" i="87"/>
  <c r="X166" i="87"/>
  <c r="AD175" i="87"/>
  <c r="H99" i="67"/>
  <c r="F42" i="67"/>
  <c r="P99" i="67"/>
  <c r="S99" i="67" s="1"/>
  <c r="S28" i="67"/>
  <c r="J31" i="67"/>
  <c r="M31" i="67" s="1"/>
  <c r="I22" i="85"/>
  <c r="H118" i="67"/>
  <c r="N120" i="67"/>
  <c r="AQ20" i="69"/>
  <c r="M38" i="67"/>
  <c r="T45" i="67"/>
  <c r="AC9" i="69"/>
  <c r="N28" i="67"/>
  <c r="AU13" i="69"/>
  <c r="AU23" i="69"/>
  <c r="D32" i="69"/>
  <c r="AU5" i="69"/>
  <c r="AU6" i="69"/>
  <c r="AU15" i="69"/>
  <c r="AU17" i="69"/>
  <c r="AU10" i="69"/>
  <c r="AU18" i="69"/>
  <c r="AU9" i="69"/>
  <c r="D25" i="69"/>
  <c r="D34" i="69" s="1"/>
  <c r="AU8" i="69"/>
  <c r="AU11" i="69"/>
  <c r="AU7" i="69"/>
  <c r="W23" i="69"/>
  <c r="K119" i="67"/>
  <c r="N119" i="67" s="1"/>
  <c r="N116" i="67"/>
  <c r="K21" i="69"/>
  <c r="AB9" i="69"/>
  <c r="I12" i="69"/>
  <c r="AF14" i="69"/>
  <c r="AI14" i="69"/>
  <c r="AJ14" i="69"/>
  <c r="AK5" i="69"/>
  <c r="AF5" i="69"/>
  <c r="AK10" i="69"/>
  <c r="N12" i="69"/>
  <c r="AK12" i="69" s="1"/>
  <c r="AM7" i="69"/>
  <c r="P8" i="69"/>
  <c r="AK40" i="87"/>
  <c r="H144" i="87"/>
  <c r="R130" i="87"/>
  <c r="BB130" i="87" s="1"/>
  <c r="L105" i="87"/>
  <c r="L120" i="87" s="1"/>
  <c r="J29" i="87"/>
  <c r="J66" i="87"/>
  <c r="AE66" i="87" s="1"/>
  <c r="D90" i="67"/>
  <c r="M90" i="67"/>
  <c r="P96" i="67"/>
  <c r="S96" i="67" s="1"/>
  <c r="AG16" i="69"/>
  <c r="AK16" i="69"/>
  <c r="AI16" i="69"/>
  <c r="AC40" i="87"/>
  <c r="BB45" i="87"/>
  <c r="Q47" i="87"/>
  <c r="Y65" i="87"/>
  <c r="X65" i="87"/>
  <c r="I74" i="87"/>
  <c r="AD69" i="87"/>
  <c r="AE69" i="87"/>
  <c r="AC80" i="87"/>
  <c r="AD80" i="87"/>
  <c r="M102" i="87"/>
  <c r="AH98" i="87"/>
  <c r="M100" i="87"/>
  <c r="X104" i="87"/>
  <c r="AN104" i="87"/>
  <c r="BC118" i="87"/>
  <c r="S119" i="87"/>
  <c r="L144" i="87"/>
  <c r="L150" i="87"/>
  <c r="AW135" i="87" s="1"/>
  <c r="J58" i="67"/>
  <c r="M58" i="67" s="1"/>
  <c r="P88" i="67"/>
  <c r="S88" i="67" s="1"/>
  <c r="AS34" i="87"/>
  <c r="AS43" i="87"/>
  <c r="AS46" i="87"/>
  <c r="AS55" i="87"/>
  <c r="AS48" i="87"/>
  <c r="U40" i="87"/>
  <c r="BE40" i="87" s="1"/>
  <c r="U42" i="87"/>
  <c r="BE42" i="87" s="1"/>
  <c r="BE38" i="87"/>
  <c r="U45" i="87"/>
  <c r="BC51" i="87"/>
  <c r="S59" i="87"/>
  <c r="BC59" i="87" s="1"/>
  <c r="R75" i="87"/>
  <c r="R70" i="87"/>
  <c r="Y104" i="87"/>
  <c r="BD118" i="87"/>
  <c r="T119" i="87"/>
  <c r="S132" i="87"/>
  <c r="BC132" i="87" s="1"/>
  <c r="BC128" i="87"/>
  <c r="T162" i="87"/>
  <c r="AC163" i="87"/>
  <c r="AI168" i="87"/>
  <c r="T21" i="69"/>
  <c r="S78" i="67"/>
  <c r="T86" i="67"/>
  <c r="D28" i="67"/>
  <c r="G58" i="67"/>
  <c r="T73" i="67"/>
  <c r="P115" i="67"/>
  <c r="S115" i="67" s="1"/>
  <c r="AJ16" i="69"/>
  <c r="AM20" i="69"/>
  <c r="Z7" i="69"/>
  <c r="J45" i="67"/>
  <c r="P16" i="41"/>
  <c r="P12" i="41"/>
  <c r="P17" i="41"/>
  <c r="P14" i="41"/>
  <c r="P19" i="41"/>
  <c r="P15" i="41"/>
  <c r="P22" i="41"/>
  <c r="P13" i="41"/>
  <c r="P11" i="41"/>
  <c r="G103" i="67"/>
  <c r="K106" i="67"/>
  <c r="N106" i="67" s="1"/>
  <c r="N103" i="67"/>
  <c r="D103" i="67"/>
  <c r="Q109" i="67"/>
  <c r="T109" i="67" s="1"/>
  <c r="G106" i="67"/>
  <c r="G118" i="67"/>
  <c r="Q112" i="67"/>
  <c r="T106" i="67"/>
  <c r="K109" i="67"/>
  <c r="J103" i="67"/>
  <c r="M103" i="67" s="1"/>
  <c r="F100" i="67"/>
  <c r="D100" i="67"/>
  <c r="H100" i="67" s="1"/>
  <c r="S100" i="67"/>
  <c r="F116" i="67"/>
  <c r="S116" i="67"/>
  <c r="F21" i="69"/>
  <c r="Y21" i="69" s="1"/>
  <c r="AB19" i="85"/>
  <c r="AA19" i="85"/>
  <c r="AN19" i="85"/>
  <c r="N21" i="85"/>
  <c r="AO20" i="85"/>
  <c r="AN20" i="85"/>
  <c r="O21" i="85"/>
  <c r="B33" i="85"/>
  <c r="X24" i="85"/>
  <c r="AV24" i="85"/>
  <c r="B25" i="85"/>
  <c r="AN5" i="86"/>
  <c r="N8" i="86"/>
  <c r="AM16" i="86"/>
  <c r="AN16" i="86"/>
  <c r="AO5" i="86"/>
  <c r="P8" i="86"/>
  <c r="AV16" i="86"/>
  <c r="AS16" i="86"/>
  <c r="AO16" i="86"/>
  <c r="AU104" i="87"/>
  <c r="E66" i="87"/>
  <c r="M66" i="87"/>
  <c r="I12" i="87"/>
  <c r="AD8" i="87"/>
  <c r="I10" i="87"/>
  <c r="BH12" i="87"/>
  <c r="AF21" i="87"/>
  <c r="AG21" i="87"/>
  <c r="N100" i="87"/>
  <c r="AI98" i="87"/>
  <c r="E119" i="87"/>
  <c r="AP118" i="87"/>
  <c r="AA130" i="87"/>
  <c r="AL134" i="87"/>
  <c r="Y148" i="87"/>
  <c r="AC154" i="87"/>
  <c r="AB163" i="87"/>
  <c r="AK170" i="87"/>
  <c r="P178" i="87"/>
  <c r="P179" i="87" s="1"/>
  <c r="AK175" i="87"/>
  <c r="D31" i="67"/>
  <c r="H43" i="67" s="1"/>
  <c r="AS26" i="85"/>
  <c r="J107" i="67"/>
  <c r="M107" i="67" s="1"/>
  <c r="AJ20" i="69"/>
  <c r="AH20" i="69"/>
  <c r="AF20" i="69"/>
  <c r="AG20" i="69"/>
  <c r="AI20" i="69"/>
  <c r="B77" i="67"/>
  <c r="AL14" i="69"/>
  <c r="AK14" i="69"/>
  <c r="N17" i="69"/>
  <c r="K17" i="69"/>
  <c r="AD16" i="69"/>
  <c r="Z83" i="87"/>
  <c r="AH28" i="87"/>
  <c r="M29" i="87"/>
  <c r="AI28" i="87"/>
  <c r="M42" i="87"/>
  <c r="M40" i="87"/>
  <c r="F88" i="87"/>
  <c r="AA83" i="87"/>
  <c r="BD104" i="87"/>
  <c r="AE134" i="87"/>
  <c r="AE141" i="87"/>
  <c r="J149" i="87"/>
  <c r="U149" i="87"/>
  <c r="BE148" i="87"/>
  <c r="AG155" i="87"/>
  <c r="L156" i="87"/>
  <c r="AJ157" i="87"/>
  <c r="AK163" i="87"/>
  <c r="F171" i="87"/>
  <c r="AA168" i="87"/>
  <c r="AH177" i="87"/>
  <c r="M50" i="67"/>
  <c r="J93" i="67"/>
  <c r="M93" i="67" s="1"/>
  <c r="G94" i="67"/>
  <c r="G114" i="67"/>
  <c r="P61" i="67"/>
  <c r="S61" i="67" s="1"/>
  <c r="AM14" i="85"/>
  <c r="AT7" i="85"/>
  <c r="AF5" i="85"/>
  <c r="Q51" i="67"/>
  <c r="T51" i="67" s="1"/>
  <c r="AS17" i="86"/>
  <c r="AO17" i="86"/>
  <c r="M17" i="69"/>
  <c r="M104" i="67"/>
  <c r="D23" i="67"/>
  <c r="H35" i="67" s="1"/>
  <c r="F70" i="67"/>
  <c r="P76" i="67"/>
  <c r="F59" i="67"/>
  <c r="G42" i="67"/>
  <c r="G55" i="67"/>
  <c r="N42" i="67"/>
  <c r="K45" i="67"/>
  <c r="N45" i="67" s="1"/>
  <c r="G38" i="67"/>
  <c r="K41" i="67"/>
  <c r="N41" i="67" s="1"/>
  <c r="Q44" i="67"/>
  <c r="T44" i="67" s="1"/>
  <c r="T38" i="67"/>
  <c r="M35" i="67"/>
  <c r="F47" i="67"/>
  <c r="P41" i="67"/>
  <c r="S41" i="67" s="1"/>
  <c r="Q30" i="67"/>
  <c r="T30" i="67" s="1"/>
  <c r="K27" i="67"/>
  <c r="T24" i="67"/>
  <c r="N24" i="67"/>
  <c r="N20" i="67"/>
  <c r="Q26" i="67"/>
  <c r="T26" i="67" s="1"/>
  <c r="K23" i="67"/>
  <c r="N23" i="67" s="1"/>
  <c r="J45" i="66"/>
  <c r="H44" i="66"/>
  <c r="J41" i="66"/>
  <c r="H39" i="66"/>
  <c r="G38" i="66"/>
  <c r="L35" i="66"/>
  <c r="K34" i="66"/>
  <c r="O15" i="41"/>
  <c r="O18" i="41"/>
  <c r="O13" i="41"/>
  <c r="R13" i="41" s="1"/>
  <c r="O20" i="41"/>
  <c r="O19" i="41"/>
  <c r="O21" i="41"/>
  <c r="O12" i="41"/>
  <c r="O16" i="41"/>
  <c r="O11" i="41"/>
  <c r="R11" i="41" s="1"/>
  <c r="O17" i="41"/>
  <c r="D105" i="67"/>
  <c r="H105" i="67" s="1"/>
  <c r="F105" i="67"/>
  <c r="P111" i="67"/>
  <c r="S111" i="67" s="1"/>
  <c r="M108" i="67"/>
  <c r="D108" i="67"/>
  <c r="F108" i="67"/>
  <c r="P114" i="67"/>
  <c r="S114" i="67" s="1"/>
  <c r="F112" i="67"/>
  <c r="S112" i="67"/>
  <c r="P118" i="67"/>
  <c r="S118" i="67" s="1"/>
  <c r="E23" i="69"/>
  <c r="AV24" i="69" s="1"/>
  <c r="E13" i="69"/>
  <c r="K118" i="67"/>
  <c r="N118" i="67" s="1"/>
  <c r="T115" i="67"/>
  <c r="G115" i="67"/>
  <c r="X26" i="69"/>
  <c r="E35" i="69"/>
  <c r="AE5" i="85"/>
  <c r="J8" i="85"/>
  <c r="AD6" i="85"/>
  <c r="I8" i="85"/>
  <c r="AA9" i="85"/>
  <c r="F24" i="85"/>
  <c r="F26" i="85"/>
  <c r="AM9" i="85"/>
  <c r="N26" i="85"/>
  <c r="AM26" i="85" s="1"/>
  <c r="AL16" i="85"/>
  <c r="K17" i="85"/>
  <c r="H21" i="85"/>
  <c r="H22" i="85" s="1"/>
  <c r="AD18" i="85"/>
  <c r="AN18" i="85"/>
  <c r="AO18" i="85"/>
  <c r="E35" i="85"/>
  <c r="E27" i="85"/>
  <c r="E36" i="85" s="1"/>
  <c r="AX20" i="86"/>
  <c r="AX15" i="86"/>
  <c r="AX6" i="86"/>
  <c r="AX8" i="86"/>
  <c r="AX7" i="86"/>
  <c r="AX21" i="86"/>
  <c r="AX13" i="86"/>
  <c r="AX23" i="86"/>
  <c r="B25" i="86"/>
  <c r="B27" i="86"/>
  <c r="B38" i="86" s="1"/>
  <c r="AX5" i="86"/>
  <c r="AX14" i="86"/>
  <c r="AX22" i="86"/>
  <c r="AX19" i="86"/>
  <c r="AX17" i="86"/>
  <c r="AX16" i="86"/>
  <c r="AX9" i="86"/>
  <c r="AX18" i="86"/>
  <c r="AX12" i="86"/>
  <c r="AS59" i="87"/>
  <c r="I15" i="87"/>
  <c r="AF14" i="87"/>
  <c r="P48" i="67"/>
  <c r="S48" i="67" s="1"/>
  <c r="D42" i="67"/>
  <c r="H42" i="67" s="1"/>
  <c r="F43" i="67"/>
  <c r="J34" i="67"/>
  <c r="M34" i="67" s="1"/>
  <c r="P37" i="67"/>
  <c r="S37" i="67" s="1"/>
  <c r="F32" i="67"/>
  <c r="P26" i="67"/>
  <c r="S26" i="67" s="1"/>
  <c r="D20" i="67"/>
  <c r="H32" i="67" s="1"/>
  <c r="G113" i="67"/>
  <c r="G101" i="67"/>
  <c r="J27" i="67"/>
  <c r="M27" i="67" s="1"/>
  <c r="X24" i="69"/>
  <c r="E33" i="69"/>
  <c r="P84" i="67"/>
  <c r="S84" i="67" s="1"/>
  <c r="Q56" i="67"/>
  <c r="T56" i="67" s="1"/>
  <c r="K52" i="67"/>
  <c r="N52" i="67" s="1"/>
  <c r="D49" i="67"/>
  <c r="H49" i="67" s="1"/>
  <c r="T49" i="67"/>
  <c r="F46" i="67"/>
  <c r="D34" i="67"/>
  <c r="H34" i="67" s="1"/>
  <c r="D120" i="67"/>
  <c r="AE40" i="87"/>
  <c r="AD40" i="87"/>
  <c r="X28" i="87"/>
  <c r="C29" i="87"/>
  <c r="Y28" i="87"/>
  <c r="P66" i="87"/>
  <c r="P68" i="87"/>
  <c r="P72" i="87" s="1"/>
  <c r="B81" i="87"/>
  <c r="B89" i="87" s="1"/>
  <c r="X76" i="87"/>
  <c r="S105" i="87"/>
  <c r="BC98" i="87"/>
  <c r="S100" i="87"/>
  <c r="BC100" i="87" s="1"/>
  <c r="S102" i="87"/>
  <c r="BC102" i="87" s="1"/>
  <c r="E116" i="87"/>
  <c r="E112" i="87"/>
  <c r="AP112" i="87" s="1"/>
  <c r="E107" i="87"/>
  <c r="E109" i="87" s="1"/>
  <c r="E114" i="87"/>
  <c r="K119" i="87"/>
  <c r="G178" i="87"/>
  <c r="AB178" i="87" s="1"/>
  <c r="AB175" i="87"/>
  <c r="Y85" i="87"/>
  <c r="X85" i="87"/>
  <c r="AK98" i="87"/>
  <c r="BE104" i="87"/>
  <c r="T130" i="87"/>
  <c r="T135" i="87"/>
  <c r="T132" i="87"/>
  <c r="BD132" i="87" s="1"/>
  <c r="BC134" i="87"/>
  <c r="AF141" i="87"/>
  <c r="R156" i="87"/>
  <c r="AK157" i="87"/>
  <c r="AA161" i="87"/>
  <c r="Y166" i="87"/>
  <c r="O169" i="87"/>
  <c r="AJ168" i="87"/>
  <c r="AA177" i="87"/>
  <c r="AE100" i="87"/>
  <c r="Y102" i="87"/>
  <c r="H116" i="87"/>
  <c r="H107" i="87"/>
  <c r="H109" i="87" s="1"/>
  <c r="AS105" i="87"/>
  <c r="H114" i="87"/>
  <c r="C146" i="87"/>
  <c r="C144" i="87"/>
  <c r="AA148" i="87"/>
  <c r="AE154" i="87"/>
  <c r="J156" i="87"/>
  <c r="J158" i="87"/>
  <c r="AH155" i="87"/>
  <c r="M158" i="87"/>
  <c r="AI158" i="87" s="1"/>
  <c r="AI161" i="87"/>
  <c r="AE170" i="87"/>
  <c r="N178" i="87"/>
  <c r="AI173" i="87"/>
  <c r="D68" i="97"/>
  <c r="D70" i="97" s="1"/>
  <c r="T103" i="67"/>
  <c r="T65" i="67"/>
  <c r="N22" i="86"/>
  <c r="AM21" i="86"/>
  <c r="M46" i="67"/>
  <c r="AB6" i="87"/>
  <c r="D15" i="87"/>
  <c r="D10" i="87"/>
  <c r="K15" i="87"/>
  <c r="B40" i="87"/>
  <c r="B42" i="87"/>
  <c r="AC38" i="87"/>
  <c r="H42" i="87"/>
  <c r="AC42" i="87" s="1"/>
  <c r="AS38" i="87"/>
  <c r="AJ38" i="87"/>
  <c r="AK38" i="87"/>
  <c r="V40" i="87"/>
  <c r="V42" i="87"/>
  <c r="AA44" i="87"/>
  <c r="E59" i="87"/>
  <c r="Z51" i="87"/>
  <c r="Z64" i="87"/>
  <c r="D66" i="87"/>
  <c r="L72" i="87"/>
  <c r="L70" i="87"/>
  <c r="AA69" i="87"/>
  <c r="E74" i="87"/>
  <c r="AC71" i="87"/>
  <c r="AB76" i="87"/>
  <c r="AA76" i="87"/>
  <c r="AC83" i="87"/>
  <c r="H88" i="87"/>
  <c r="AD88" i="87" s="1"/>
  <c r="AD83" i="87"/>
  <c r="P88" i="87"/>
  <c r="AC87" i="87"/>
  <c r="AE96" i="87"/>
  <c r="AF96" i="87"/>
  <c r="BB96" i="87"/>
  <c r="U105" i="87"/>
  <c r="U107" i="87" s="1"/>
  <c r="U100" i="87"/>
  <c r="BH100" i="87" s="1"/>
  <c r="BI100" i="87" s="1"/>
  <c r="Z102" i="87"/>
  <c r="AQ104" i="87"/>
  <c r="AA104" i="87"/>
  <c r="AI104" i="87"/>
  <c r="AJ104" i="87"/>
  <c r="N105" i="87"/>
  <c r="N120" i="87" s="1"/>
  <c r="AY104" i="87" s="1"/>
  <c r="BF104" i="87"/>
  <c r="I116" i="87"/>
  <c r="AD116" i="87" s="1"/>
  <c r="I112" i="87"/>
  <c r="AE112" i="87" s="1"/>
  <c r="AT105" i="87"/>
  <c r="AE105" i="87"/>
  <c r="AK118" i="87"/>
  <c r="O119" i="87"/>
  <c r="AK119" i="87" s="1"/>
  <c r="X126" i="87"/>
  <c r="I142" i="87"/>
  <c r="I146" i="87"/>
  <c r="I144" i="87"/>
  <c r="AD144" i="87" s="1"/>
  <c r="N135" i="87"/>
  <c r="N142" i="87" s="1"/>
  <c r="N130" i="87"/>
  <c r="AJ130" i="87" s="1"/>
  <c r="AJ128" i="87"/>
  <c r="BE128" i="87"/>
  <c r="Y134" i="87"/>
  <c r="BE134" i="87"/>
  <c r="BD134" i="87"/>
  <c r="AG141" i="87"/>
  <c r="AC148" i="87"/>
  <c r="G149" i="87"/>
  <c r="AC149" i="87" s="1"/>
  <c r="AG154" i="87"/>
  <c r="K156" i="87"/>
  <c r="AG156" i="87" s="1"/>
  <c r="AF154" i="87"/>
  <c r="S158" i="87"/>
  <c r="S165" i="87" s="1"/>
  <c r="S172" i="87" s="1"/>
  <c r="F158" i="87"/>
  <c r="V158" i="87"/>
  <c r="V160" i="87" s="1"/>
  <c r="AG159" i="87"/>
  <c r="AH159" i="87"/>
  <c r="AB161" i="87"/>
  <c r="G164" i="87"/>
  <c r="AC161" i="87"/>
  <c r="O164" i="87"/>
  <c r="AJ161" i="87"/>
  <c r="AE163" i="87"/>
  <c r="AF163" i="87"/>
  <c r="R164" i="87"/>
  <c r="Z166" i="87"/>
  <c r="AA166" i="87"/>
  <c r="AI166" i="87"/>
  <c r="AH166" i="87"/>
  <c r="M171" i="87"/>
  <c r="U171" i="87"/>
  <c r="AC168" i="87"/>
  <c r="AF170" i="87"/>
  <c r="AF175" i="87"/>
  <c r="AC177" i="87"/>
  <c r="AB177" i="87"/>
  <c r="AJ177" i="87"/>
  <c r="AK177" i="87"/>
  <c r="E81" i="97"/>
  <c r="AP104" i="87"/>
  <c r="Z104" i="87"/>
  <c r="AB111" i="87"/>
  <c r="BB126" i="87"/>
  <c r="X134" i="87"/>
  <c r="BC141" i="87"/>
  <c r="Z155" i="87"/>
  <c r="AD163" i="87"/>
  <c r="AB168" i="87"/>
  <c r="J178" i="87"/>
  <c r="AE175" i="87"/>
  <c r="M120" i="67"/>
  <c r="M100" i="67"/>
  <c r="H7" i="41"/>
  <c r="H103" i="67"/>
  <c r="Q97" i="67"/>
  <c r="T97" i="67" s="1"/>
  <c r="G91" i="67"/>
  <c r="T91" i="67"/>
  <c r="J91" i="67"/>
  <c r="M91" i="67" s="1"/>
  <c r="M88" i="67"/>
  <c r="J83" i="67"/>
  <c r="M83" i="67" s="1"/>
  <c r="D80" i="67"/>
  <c r="F75" i="67"/>
  <c r="D75" i="67"/>
  <c r="J78" i="67"/>
  <c r="M78" i="67" s="1"/>
  <c r="M75" i="67"/>
  <c r="F83" i="67"/>
  <c r="S71" i="67"/>
  <c r="D71" i="67"/>
  <c r="H83" i="67" s="1"/>
  <c r="F71" i="67"/>
  <c r="B35" i="85"/>
  <c r="B27" i="85"/>
  <c r="AY22" i="86"/>
  <c r="Y22" i="86"/>
  <c r="X22" i="86"/>
  <c r="AA6" i="86"/>
  <c r="AA15" i="86"/>
  <c r="AC10" i="86"/>
  <c r="H12" i="86"/>
  <c r="I8" i="86"/>
  <c r="AD5" i="86"/>
  <c r="I26" i="86"/>
  <c r="I37" i="86" s="1"/>
  <c r="AD16" i="86"/>
  <c r="AE16" i="86"/>
  <c r="AH11" i="86"/>
  <c r="AM11" i="86"/>
  <c r="T21" i="85"/>
  <c r="R12" i="85"/>
  <c r="R21" i="85"/>
  <c r="BI114" i="87"/>
  <c r="AB173" i="87"/>
  <c r="K137" i="87"/>
  <c r="K139" i="87" s="1"/>
  <c r="K146" i="87"/>
  <c r="K144" i="87"/>
  <c r="X130" i="87"/>
  <c r="Z8" i="87"/>
  <c r="AB87" i="87"/>
  <c r="BE102" i="87"/>
  <c r="AH104" i="87"/>
  <c r="M105" i="87"/>
  <c r="AH105" i="87" s="1"/>
  <c r="N149" i="87"/>
  <c r="AI149" i="87" s="1"/>
  <c r="AI148" i="87"/>
  <c r="U158" i="87"/>
  <c r="U160" i="87" s="1"/>
  <c r="AF159" i="87"/>
  <c r="K164" i="87"/>
  <c r="AG166" i="87"/>
  <c r="L171" i="87"/>
  <c r="AG171" i="87" s="1"/>
  <c r="F179" i="87"/>
  <c r="S46" i="67"/>
  <c r="H61" i="67"/>
  <c r="M20" i="67"/>
  <c r="AH12" i="69"/>
  <c r="AJ12" i="69"/>
  <c r="S120" i="67"/>
  <c r="F56" i="67"/>
  <c r="P62" i="67"/>
  <c r="S62" i="67" s="1"/>
  <c r="G35" i="67"/>
  <c r="K38" i="67"/>
  <c r="N38" i="67" s="1"/>
  <c r="N31" i="67"/>
  <c r="Q37" i="67"/>
  <c r="T37" i="67" s="1"/>
  <c r="K45" i="66"/>
  <c r="I44" i="66"/>
  <c r="G43" i="66"/>
  <c r="K41" i="66"/>
  <c r="J40" i="66"/>
  <c r="I39" i="66"/>
  <c r="H38" i="66"/>
  <c r="G37" i="66"/>
  <c r="F36" i="66"/>
  <c r="L34" i="66"/>
  <c r="J7" i="41"/>
  <c r="G17" i="69"/>
  <c r="Z14" i="69"/>
  <c r="AC10" i="69"/>
  <c r="AD10" i="69"/>
  <c r="AB14" i="69"/>
  <c r="N109" i="67"/>
  <c r="I26" i="85"/>
  <c r="I35" i="85" s="1"/>
  <c r="I24" i="85"/>
  <c r="O24" i="85"/>
  <c r="N24" i="85"/>
  <c r="N33" i="85" s="1"/>
  <c r="AL15" i="85"/>
  <c r="T17" i="85"/>
  <c r="AS17" i="85" s="1"/>
  <c r="AS16" i="85"/>
  <c r="AX24" i="85"/>
  <c r="AX7" i="85"/>
  <c r="AX21" i="85"/>
  <c r="AX18" i="85"/>
  <c r="AX19" i="85"/>
  <c r="AX6" i="85"/>
  <c r="AX15" i="85"/>
  <c r="AX14" i="85"/>
  <c r="AX12" i="85"/>
  <c r="D32" i="85"/>
  <c r="AX9" i="85"/>
  <c r="AX17" i="85"/>
  <c r="AX13" i="85"/>
  <c r="Z23" i="85"/>
  <c r="AM15" i="86"/>
  <c r="O12" i="86"/>
  <c r="AO20" i="86"/>
  <c r="AN20" i="86"/>
  <c r="AO15" i="86"/>
  <c r="AV15" i="86"/>
  <c r="AB6" i="86"/>
  <c r="AC18" i="86"/>
  <c r="G21" i="86"/>
  <c r="AE18" i="86"/>
  <c r="AD18" i="86"/>
  <c r="I21" i="86"/>
  <c r="AE21" i="86" s="1"/>
  <c r="AF18" i="86"/>
  <c r="AH18" i="86"/>
  <c r="BI110" i="87"/>
  <c r="BI94" i="87"/>
  <c r="BI120" i="87"/>
  <c r="BI113" i="87"/>
  <c r="AD52" i="87"/>
  <c r="I107" i="87"/>
  <c r="AE107" i="87" s="1"/>
  <c r="V137" i="87"/>
  <c r="V139" i="87" s="1"/>
  <c r="V142" i="87"/>
  <c r="H112" i="87"/>
  <c r="D68" i="87"/>
  <c r="Y68" i="87" s="1"/>
  <c r="O45" i="87"/>
  <c r="F26" i="87"/>
  <c r="F30" i="87"/>
  <c r="AQ15" i="87" s="1"/>
  <c r="M22" i="87"/>
  <c r="AX22" i="87" s="1"/>
  <c r="M24" i="87"/>
  <c r="M26" i="87"/>
  <c r="M30" i="87"/>
  <c r="AX15" i="87" s="1"/>
  <c r="X141" i="87"/>
  <c r="S42" i="67"/>
  <c r="N67" i="67"/>
  <c r="T80" i="67"/>
  <c r="N65" i="67"/>
  <c r="T119" i="67"/>
  <c r="F54" i="67"/>
  <c r="P47" i="67"/>
  <c r="S47" i="67" s="1"/>
  <c r="G49" i="67"/>
  <c r="Q43" i="67"/>
  <c r="T43" i="67" s="1"/>
  <c r="P29" i="67"/>
  <c r="S29" i="67" s="1"/>
  <c r="J26" i="67"/>
  <c r="M26" i="67" s="1"/>
  <c r="D19" i="67"/>
  <c r="D15" i="67"/>
  <c r="D11" i="67"/>
  <c r="G45" i="66"/>
  <c r="K43" i="66"/>
  <c r="K37" i="66"/>
  <c r="F111" i="67"/>
  <c r="P105" i="67"/>
  <c r="S105" i="67" s="1"/>
  <c r="L41" i="66"/>
  <c r="AV8" i="69"/>
  <c r="X8" i="69"/>
  <c r="F115" i="67"/>
  <c r="M115" i="67"/>
  <c r="D115" i="67"/>
  <c r="J24" i="69"/>
  <c r="J33" i="69" s="1"/>
  <c r="AJ11" i="69"/>
  <c r="AI11" i="69"/>
  <c r="AF9" i="86"/>
  <c r="AH9" i="86"/>
  <c r="K12" i="86"/>
  <c r="K13" i="86" s="1"/>
  <c r="M8" i="86"/>
  <c r="AH8" i="86" s="1"/>
  <c r="AH16" i="86"/>
  <c r="AU6" i="86"/>
  <c r="U21" i="85"/>
  <c r="U22" i="85" s="1"/>
  <c r="AQ6" i="85"/>
  <c r="AD119" i="87"/>
  <c r="Q107" i="87"/>
  <c r="Q109" i="87" s="1"/>
  <c r="Q114" i="87"/>
  <c r="Q116" i="87"/>
  <c r="AU59" i="87"/>
  <c r="AU35" i="87"/>
  <c r="N63" i="67"/>
  <c r="N71" i="67"/>
  <c r="M96" i="67"/>
  <c r="M95" i="67"/>
  <c r="G48" i="67"/>
  <c r="K51" i="67"/>
  <c r="N51" i="67" s="1"/>
  <c r="G44" i="67"/>
  <c r="Q50" i="67"/>
  <c r="T50" i="67" s="1"/>
  <c r="K101" i="67"/>
  <c r="N101" i="67" s="1"/>
  <c r="T98" i="67"/>
  <c r="F101" i="67"/>
  <c r="D101" i="67"/>
  <c r="H113" i="67" s="1"/>
  <c r="T111" i="67"/>
  <c r="Q117" i="67"/>
  <c r="T117" i="67" s="1"/>
  <c r="G24" i="69"/>
  <c r="G8" i="69"/>
  <c r="H12" i="69"/>
  <c r="AA7" i="85"/>
  <c r="AB7" i="85"/>
  <c r="M12" i="85"/>
  <c r="AL12" i="85" s="1"/>
  <c r="AM11" i="85"/>
  <c r="AY19" i="86"/>
  <c r="X23" i="86"/>
  <c r="AY9" i="86"/>
  <c r="AY15" i="86"/>
  <c r="AY11" i="86"/>
  <c r="AY23" i="86"/>
  <c r="AF10" i="86"/>
  <c r="AH6" i="86"/>
  <c r="N49" i="67"/>
  <c r="Q21" i="41"/>
  <c r="Q17" i="41"/>
  <c r="L24" i="41"/>
  <c r="M24" i="41" s="1"/>
  <c r="X22" i="69"/>
  <c r="G100" i="67"/>
  <c r="K91" i="67"/>
  <c r="N91" i="67" s="1"/>
  <c r="N88" i="67"/>
  <c r="BC8" i="87"/>
  <c r="S10" i="87"/>
  <c r="BC10" i="87" s="1"/>
  <c r="S12" i="87"/>
  <c r="BC12" i="87" s="1"/>
  <c r="AL21" i="87"/>
  <c r="Q26" i="87"/>
  <c r="B29" i="87"/>
  <c r="D45" i="87"/>
  <c r="D60" i="87" s="1"/>
  <c r="D40" i="87"/>
  <c r="D42" i="87"/>
  <c r="L102" i="87"/>
  <c r="L100" i="87"/>
  <c r="N84" i="67"/>
  <c r="N97" i="67"/>
  <c r="T31" i="67"/>
  <c r="G79" i="67"/>
  <c r="M63" i="67"/>
  <c r="J66" i="67"/>
  <c r="M60" i="67"/>
  <c r="P66" i="67"/>
  <c r="S66" i="67" s="1"/>
  <c r="AV14" i="85"/>
  <c r="AV5" i="85"/>
  <c r="E24" i="87"/>
  <c r="AA24" i="87" s="1"/>
  <c r="E22" i="87"/>
  <c r="E17" i="87"/>
  <c r="Z15" i="87"/>
  <c r="M68" i="67"/>
  <c r="N73" i="67"/>
  <c r="AH9" i="69"/>
  <c r="AJ9" i="69"/>
  <c r="AS14" i="85"/>
  <c r="Y23" i="86"/>
  <c r="AD66" i="87"/>
  <c r="Z5" i="69"/>
  <c r="I12" i="85"/>
  <c r="AF14" i="86"/>
  <c r="R8" i="85"/>
  <c r="R23" i="85" s="1"/>
  <c r="X40" i="87"/>
  <c r="R17" i="87"/>
  <c r="R30" i="87"/>
  <c r="X45" i="87"/>
  <c r="AI44" i="87"/>
  <c r="X96" i="87"/>
  <c r="D81" i="67"/>
  <c r="AL6" i="85"/>
  <c r="AQ8" i="87"/>
  <c r="AE130" i="87"/>
  <c r="BB10" i="87"/>
  <c r="AH36" i="87"/>
  <c r="U66" i="87"/>
  <c r="AD38" i="87"/>
  <c r="AI51" i="87"/>
  <c r="AD71" i="87"/>
  <c r="Z85" i="87"/>
  <c r="AD87" i="87"/>
  <c r="AA102" i="87"/>
  <c r="V130" i="87"/>
  <c r="V132" i="87"/>
  <c r="Z134" i="87"/>
  <c r="D158" i="87"/>
  <c r="D162" i="87" s="1"/>
  <c r="AE157" i="87"/>
  <c r="AG175" i="87"/>
  <c r="U8" i="85"/>
  <c r="Q100" i="87"/>
  <c r="BB100" i="87" s="1"/>
  <c r="AB21" i="87"/>
  <c r="P42" i="87"/>
  <c r="AK42" i="87" s="1"/>
  <c r="AU105" i="87"/>
  <c r="AB102" i="87"/>
  <c r="H12" i="87"/>
  <c r="H10" i="87"/>
  <c r="AC10" i="87" s="1"/>
  <c r="AB36" i="87"/>
  <c r="AJ36" i="87"/>
  <c r="J54" i="87"/>
  <c r="J52" i="87"/>
  <c r="AJ44" i="87"/>
  <c r="AJ51" i="87"/>
  <c r="BB58" i="87"/>
  <c r="BC58" i="87"/>
  <c r="G74" i="87"/>
  <c r="Z73" i="87"/>
  <c r="X78" i="87"/>
  <c r="AA80" i="87"/>
  <c r="AA85" i="87"/>
  <c r="N88" i="87"/>
  <c r="N89" i="87" s="1"/>
  <c r="AE87" i="87"/>
  <c r="Y96" i="87"/>
  <c r="AG96" i="87"/>
  <c r="AC6" i="87"/>
  <c r="Y21" i="87"/>
  <c r="D29" i="87"/>
  <c r="Z29" i="87" s="1"/>
  <c r="AG28" i="87"/>
  <c r="P45" i="87"/>
  <c r="P52" i="87" s="1"/>
  <c r="G66" i="87"/>
  <c r="R66" i="87"/>
  <c r="E68" i="87"/>
  <c r="U68" i="87"/>
  <c r="U72" i="87" s="1"/>
  <c r="P74" i="87"/>
  <c r="K74" i="87"/>
  <c r="S74" i="87"/>
  <c r="N74" i="87"/>
  <c r="Q81" i="87"/>
  <c r="Q89" i="87" s="1"/>
  <c r="T81" i="87"/>
  <c r="T89" i="87" s="1"/>
  <c r="O81" i="87"/>
  <c r="S88" i="87"/>
  <c r="O88" i="87"/>
  <c r="O89" i="87" s="1"/>
  <c r="Y87" i="87"/>
  <c r="AI96" i="87"/>
  <c r="BB102" i="87"/>
  <c r="B114" i="87"/>
  <c r="AL111" i="87"/>
  <c r="X118" i="87"/>
  <c r="B119" i="87"/>
  <c r="AL118" i="87"/>
  <c r="BE126" i="87"/>
  <c r="AI134" i="87"/>
  <c r="AH154" i="87"/>
  <c r="P158" i="87"/>
  <c r="P162" i="87" s="1"/>
  <c r="V164" i="87"/>
  <c r="AD161" i="87"/>
  <c r="Q164" i="87"/>
  <c r="Q178" i="87"/>
  <c r="Q179" i="87" s="1"/>
  <c r="AD177" i="87"/>
  <c r="BF30" i="87"/>
  <c r="AI21" i="87"/>
  <c r="AA28" i="87"/>
  <c r="AE36" i="87"/>
  <c r="AC102" i="87"/>
  <c r="W33" i="98"/>
  <c r="G33" i="98" s="1"/>
  <c r="O33" i="98" s="1"/>
  <c r="W14" i="98"/>
  <c r="G14" i="98" s="1"/>
  <c r="O14" i="98" s="1"/>
  <c r="W28" i="98"/>
  <c r="G28" i="98" s="1"/>
  <c r="O28" i="98" s="1"/>
  <c r="E59" i="96"/>
  <c r="Q59" i="96" s="1"/>
  <c r="Q44" i="96"/>
  <c r="E26" i="96"/>
  <c r="Q26" i="96" s="1"/>
  <c r="E81" i="96"/>
  <c r="D68" i="96"/>
  <c r="D70" i="96" s="1"/>
  <c r="D88" i="96"/>
  <c r="D81" i="96"/>
  <c r="L48" i="101"/>
  <c r="M80" i="98"/>
  <c r="J383" i="103"/>
  <c r="K383" i="103"/>
  <c r="C383" i="103"/>
  <c r="L383" i="103"/>
  <c r="F80" i="98"/>
  <c r="G11" i="98"/>
  <c r="O11" i="98" s="1"/>
  <c r="W25" i="98"/>
  <c r="G25" i="98" s="1"/>
  <c r="O25" i="98" s="1"/>
  <c r="D48" i="101"/>
  <c r="J48" i="101"/>
  <c r="B48" i="101"/>
  <c r="H91" i="67"/>
  <c r="G35" i="85"/>
  <c r="H73" i="67"/>
  <c r="S22" i="69"/>
  <c r="N13" i="85"/>
  <c r="N23" i="85"/>
  <c r="BH12" i="85" s="1"/>
  <c r="BK12" i="85" s="1"/>
  <c r="AH21" i="86"/>
  <c r="G33" i="69"/>
  <c r="C36" i="86"/>
  <c r="Y25" i="86"/>
  <c r="X25" i="86"/>
  <c r="T22" i="86"/>
  <c r="AV17" i="86"/>
  <c r="AU17" i="86"/>
  <c r="AR17" i="86"/>
  <c r="P13" i="69"/>
  <c r="G81" i="67"/>
  <c r="G69" i="67"/>
  <c r="N69" i="67"/>
  <c r="Q75" i="67"/>
  <c r="T75" i="67" s="1"/>
  <c r="D69" i="67"/>
  <c r="T69" i="67"/>
  <c r="Q54" i="67"/>
  <c r="G60" i="67"/>
  <c r="G47" i="67"/>
  <c r="K50" i="67"/>
  <c r="N50" i="67" s="1"/>
  <c r="D47" i="67"/>
  <c r="N47" i="67"/>
  <c r="T47" i="67"/>
  <c r="S6" i="69"/>
  <c r="T8" i="69"/>
  <c r="AQ6" i="69"/>
  <c r="Y16" i="69"/>
  <c r="Z16" i="69"/>
  <c r="F17" i="69"/>
  <c r="J17" i="69"/>
  <c r="AC15" i="69"/>
  <c r="AD15" i="69"/>
  <c r="J26" i="69"/>
  <c r="AM16" i="69"/>
  <c r="AL16" i="69"/>
  <c r="O17" i="69"/>
  <c r="O24" i="69"/>
  <c r="S119" i="67"/>
  <c r="D119" i="67"/>
  <c r="M119" i="67"/>
  <c r="F119" i="67"/>
  <c r="M24" i="85"/>
  <c r="AM5" i="85"/>
  <c r="M8" i="85"/>
  <c r="M26" i="85"/>
  <c r="AT17" i="85"/>
  <c r="T35" i="85"/>
  <c r="AD12" i="85"/>
  <c r="AT25" i="69"/>
  <c r="C34" i="69"/>
  <c r="D36" i="85"/>
  <c r="J22" i="86"/>
  <c r="N95" i="67"/>
  <c r="Q101" i="67"/>
  <c r="T101" i="67" s="1"/>
  <c r="T95" i="67"/>
  <c r="K98" i="67"/>
  <c r="N98" i="67" s="1"/>
  <c r="G95" i="67"/>
  <c r="D95" i="67"/>
  <c r="H95" i="67" s="1"/>
  <c r="J54" i="67"/>
  <c r="M54" i="67" s="1"/>
  <c r="P57" i="67"/>
  <c r="S57" i="67" s="1"/>
  <c r="F63" i="67"/>
  <c r="F50" i="67"/>
  <c r="D50" i="67"/>
  <c r="H50" i="67" s="1"/>
  <c r="F29" i="67"/>
  <c r="F41" i="67"/>
  <c r="D29" i="67"/>
  <c r="J32" i="67"/>
  <c r="M32" i="67" s="1"/>
  <c r="M29" i="67"/>
  <c r="P35" i="67"/>
  <c r="S35" i="67" s="1"/>
  <c r="J28" i="67"/>
  <c r="M28" i="67" s="1"/>
  <c r="S25" i="67"/>
  <c r="P31" i="67"/>
  <c r="S31" i="67" s="1"/>
  <c r="J24" i="67"/>
  <c r="M24" i="67" s="1"/>
  <c r="D21" i="67"/>
  <c r="F33" i="67"/>
  <c r="P27" i="67"/>
  <c r="S27" i="67" s="1"/>
  <c r="M21" i="67"/>
  <c r="D17" i="67"/>
  <c r="P23" i="67"/>
  <c r="S23" i="67" s="1"/>
  <c r="D104" i="67"/>
  <c r="T104" i="67"/>
  <c r="Q110" i="67"/>
  <c r="T110" i="67" s="1"/>
  <c r="G104" i="67"/>
  <c r="G116" i="67"/>
  <c r="K107" i="67"/>
  <c r="N107" i="67" s="1"/>
  <c r="N104" i="67"/>
  <c r="Q113" i="67"/>
  <c r="T113" i="67" s="1"/>
  <c r="D107" i="67"/>
  <c r="G119" i="67"/>
  <c r="T107" i="67"/>
  <c r="K110" i="67"/>
  <c r="N110" i="67" s="1"/>
  <c r="D112" i="67"/>
  <c r="H112" i="67" s="1"/>
  <c r="N112" i="67"/>
  <c r="K115" i="67"/>
  <c r="N115" i="67" s="1"/>
  <c r="Q118" i="67"/>
  <c r="T118" i="67" s="1"/>
  <c r="G112" i="67"/>
  <c r="T112" i="67"/>
  <c r="M117" i="67"/>
  <c r="F117" i="67"/>
  <c r="S117" i="67"/>
  <c r="D117" i="67"/>
  <c r="AQ19" i="69"/>
  <c r="AP19" i="69"/>
  <c r="P21" i="69"/>
  <c r="AP21" i="69" s="1"/>
  <c r="AM19" i="69"/>
  <c r="AA15" i="69"/>
  <c r="G26" i="69"/>
  <c r="Z15" i="69"/>
  <c r="AB15" i="69"/>
  <c r="I24" i="69"/>
  <c r="AM15" i="69"/>
  <c r="AP15" i="69"/>
  <c r="P17" i="69"/>
  <c r="D110" i="67"/>
  <c r="H110" i="67" s="1"/>
  <c r="Q116" i="67"/>
  <c r="T116" i="67" s="1"/>
  <c r="K113" i="67"/>
  <c r="N113" i="67" s="1"/>
  <c r="G110" i="67"/>
  <c r="W26" i="69"/>
  <c r="D35" i="69"/>
  <c r="D27" i="69"/>
  <c r="H26" i="85"/>
  <c r="H8" i="85"/>
  <c r="H13" i="85" s="1"/>
  <c r="AD5" i="85"/>
  <c r="AC5" i="85"/>
  <c r="AX22" i="85"/>
  <c r="Y22" i="85"/>
  <c r="Z22" i="85"/>
  <c r="N12" i="86"/>
  <c r="AN11" i="86"/>
  <c r="N26" i="86"/>
  <c r="N24" i="86"/>
  <c r="O24" i="86"/>
  <c r="O26" i="86"/>
  <c r="AN6" i="86"/>
  <c r="O8" i="86"/>
  <c r="AO6" i="86"/>
  <c r="AO18" i="86"/>
  <c r="AN18" i="86"/>
  <c r="O21" i="86"/>
  <c r="P12" i="86"/>
  <c r="AO11" i="86"/>
  <c r="AV11" i="86"/>
  <c r="P26" i="86"/>
  <c r="AR11" i="86"/>
  <c r="AS11" i="86"/>
  <c r="H51" i="67"/>
  <c r="H64" i="67"/>
  <c r="H82" i="67"/>
  <c r="H94" i="67"/>
  <c r="AN24" i="85"/>
  <c r="O33" i="85"/>
  <c r="H72" i="67"/>
  <c r="H84" i="67"/>
  <c r="Z17" i="69"/>
  <c r="AA17" i="69"/>
  <c r="Y27" i="85"/>
  <c r="H96" i="67"/>
  <c r="H108" i="67"/>
  <c r="N35" i="85"/>
  <c r="H33" i="85"/>
  <c r="G96" i="67"/>
  <c r="Q102" i="67"/>
  <c r="T102" i="67" s="1"/>
  <c r="K99" i="67"/>
  <c r="N99" i="67" s="1"/>
  <c r="G108" i="67"/>
  <c r="G84" i="67"/>
  <c r="K75" i="67"/>
  <c r="N75" i="67" s="1"/>
  <c r="Q78" i="67"/>
  <c r="T78" i="67" s="1"/>
  <c r="AD14" i="69"/>
  <c r="AC14" i="69"/>
  <c r="AB19" i="69"/>
  <c r="I21" i="69"/>
  <c r="AC19" i="69"/>
  <c r="AC5" i="69"/>
  <c r="AB5" i="69"/>
  <c r="I8" i="69"/>
  <c r="I26" i="69"/>
  <c r="O21" i="69"/>
  <c r="AL19" i="69"/>
  <c r="O8" i="69"/>
  <c r="AM8" i="69" s="1"/>
  <c r="O26" i="69"/>
  <c r="AL5" i="69"/>
  <c r="AL7" i="69"/>
  <c r="N24" i="69"/>
  <c r="N8" i="69"/>
  <c r="N26" i="69"/>
  <c r="AM5" i="69"/>
  <c r="AP5" i="69"/>
  <c r="AQ5" i="69"/>
  <c r="P26" i="69"/>
  <c r="AD9" i="85"/>
  <c r="AC9" i="85"/>
  <c r="AO10" i="85"/>
  <c r="P12" i="85"/>
  <c r="AE11" i="85"/>
  <c r="J12" i="85"/>
  <c r="G17" i="85"/>
  <c r="AC14" i="85"/>
  <c r="X26" i="85"/>
  <c r="C35" i="85"/>
  <c r="AR18" i="86"/>
  <c r="AU18" i="86"/>
  <c r="S21" i="86"/>
  <c r="AT6" i="85"/>
  <c r="B33" i="69"/>
  <c r="AS24" i="69"/>
  <c r="B25" i="69"/>
  <c r="P98" i="67"/>
  <c r="S98" i="67" s="1"/>
  <c r="S92" i="67"/>
  <c r="F92" i="67"/>
  <c r="M92" i="67"/>
  <c r="P91" i="67"/>
  <c r="S91" i="67" s="1"/>
  <c r="D85" i="67"/>
  <c r="F97" i="67"/>
  <c r="M85" i="67"/>
  <c r="K79" i="67"/>
  <c r="N79" i="67" s="1"/>
  <c r="N76" i="67"/>
  <c r="Q82" i="67"/>
  <c r="T82" i="67" s="1"/>
  <c r="T76" i="67"/>
  <c r="Y9" i="69"/>
  <c r="F24" i="69"/>
  <c r="F12" i="69"/>
  <c r="Z9" i="69"/>
  <c r="F26" i="69"/>
  <c r="Z18" i="69"/>
  <c r="AA18" i="69"/>
  <c r="G21" i="69"/>
  <c r="AB20" i="69"/>
  <c r="H21" i="69"/>
  <c r="AA20" i="69"/>
  <c r="AA6" i="69"/>
  <c r="H26" i="69"/>
  <c r="AB6" i="69"/>
  <c r="H24" i="69"/>
  <c r="K12" i="69"/>
  <c r="K24" i="69"/>
  <c r="AA10" i="86"/>
  <c r="AB10" i="86"/>
  <c r="F24" i="86"/>
  <c r="F12" i="86"/>
  <c r="F26" i="86"/>
  <c r="AS9" i="86"/>
  <c r="T26" i="86"/>
  <c r="S9" i="86"/>
  <c r="AV9" i="86"/>
  <c r="T12" i="86"/>
  <c r="T8" i="85"/>
  <c r="N54" i="67"/>
  <c r="T54" i="67"/>
  <c r="D54" i="67"/>
  <c r="G54" i="67"/>
  <c r="B76" i="67"/>
  <c r="AG19" i="69"/>
  <c r="AI19" i="69"/>
  <c r="AJ19" i="69"/>
  <c r="AF19" i="69"/>
  <c r="AH19" i="69"/>
  <c r="AK19" i="69"/>
  <c r="M21" i="69"/>
  <c r="AH7" i="69"/>
  <c r="AJ7" i="69"/>
  <c r="M8" i="69"/>
  <c r="M24" i="69"/>
  <c r="AF7" i="69"/>
  <c r="M26" i="69"/>
  <c r="AG7" i="69"/>
  <c r="AL11" i="69"/>
  <c r="O12" i="69"/>
  <c r="N21" i="69"/>
  <c r="AL20" i="69"/>
  <c r="AK20" i="69"/>
  <c r="AM11" i="69"/>
  <c r="AQ11" i="69"/>
  <c r="AC16" i="85"/>
  <c r="AB16" i="85"/>
  <c r="O17" i="85"/>
  <c r="AN16" i="85"/>
  <c r="AE19" i="85"/>
  <c r="J21" i="85"/>
  <c r="AF19" i="85"/>
  <c r="F21" i="86"/>
  <c r="AA20" i="86"/>
  <c r="AB20" i="86"/>
  <c r="G26" i="86"/>
  <c r="AC15" i="86"/>
  <c r="AB15" i="86"/>
  <c r="G24" i="86"/>
  <c r="G17" i="86"/>
  <c r="AC9" i="86"/>
  <c r="AD9" i="86"/>
  <c r="H24" i="86"/>
  <c r="H26" i="86"/>
  <c r="H21" i="86"/>
  <c r="AD20" i="86"/>
  <c r="AC20" i="86"/>
  <c r="I24" i="86"/>
  <c r="I17" i="86"/>
  <c r="AD15" i="86"/>
  <c r="AE15" i="86"/>
  <c r="J26" i="86"/>
  <c r="J12" i="86"/>
  <c r="J24" i="86"/>
  <c r="AF20" i="86"/>
  <c r="AE20" i="86"/>
  <c r="K24" i="86"/>
  <c r="K26" i="86"/>
  <c r="K17" i="86"/>
  <c r="AF15" i="86"/>
  <c r="AM10" i="86"/>
  <c r="AH10" i="86"/>
  <c r="M24" i="86"/>
  <c r="M12" i="86"/>
  <c r="AX57" i="87"/>
  <c r="AX44" i="87"/>
  <c r="AX58" i="87"/>
  <c r="AX60" i="87"/>
  <c r="AX35" i="87"/>
  <c r="AX53" i="87"/>
  <c r="AX38" i="87"/>
  <c r="AX45" i="87"/>
  <c r="AX46" i="87"/>
  <c r="AX51" i="87"/>
  <c r="AX37" i="87"/>
  <c r="AX43" i="87"/>
  <c r="AX41" i="87"/>
  <c r="AX48" i="87"/>
  <c r="AX34" i="87"/>
  <c r="AX55" i="87"/>
  <c r="AX59" i="87"/>
  <c r="V22" i="69"/>
  <c r="W22" i="69"/>
  <c r="J70" i="67"/>
  <c r="M70" i="67" s="1"/>
  <c r="S67" i="67"/>
  <c r="P73" i="67"/>
  <c r="S73" i="67" s="1"/>
  <c r="D67" i="67"/>
  <c r="H67" i="67" s="1"/>
  <c r="M67" i="67"/>
  <c r="Z24" i="86"/>
  <c r="E35" i="86"/>
  <c r="D74" i="67"/>
  <c r="H74" i="67" s="1"/>
  <c r="J77" i="67"/>
  <c r="M77" i="67" s="1"/>
  <c r="F74" i="67"/>
  <c r="M74" i="67"/>
  <c r="F86" i="67"/>
  <c r="N27" i="67"/>
  <c r="G39" i="67"/>
  <c r="K30" i="67"/>
  <c r="N30" i="67" s="1"/>
  <c r="T27" i="67"/>
  <c r="AO6" i="85"/>
  <c r="P8" i="85"/>
  <c r="AD7" i="85"/>
  <c r="AE7" i="85"/>
  <c r="O8" i="85"/>
  <c r="O26" i="85"/>
  <c r="AB10" i="85"/>
  <c r="F12" i="85"/>
  <c r="G24" i="85"/>
  <c r="AC24" i="85" s="1"/>
  <c r="AC11" i="85"/>
  <c r="G12" i="85"/>
  <c r="AB11" i="85"/>
  <c r="AW20" i="85"/>
  <c r="AW18" i="85"/>
  <c r="AW13" i="85"/>
  <c r="AW8" i="85"/>
  <c r="AW7" i="85"/>
  <c r="AW17" i="85"/>
  <c r="C25" i="85"/>
  <c r="X23" i="85"/>
  <c r="AW15" i="85"/>
  <c r="AW24" i="85"/>
  <c r="Y23" i="85"/>
  <c r="AW6" i="85"/>
  <c r="AW10" i="85"/>
  <c r="AW19" i="85"/>
  <c r="C32" i="85"/>
  <c r="AW14" i="85"/>
  <c r="R13" i="85"/>
  <c r="R22" i="85"/>
  <c r="G93" i="67"/>
  <c r="Q99" i="67"/>
  <c r="T99" i="67" s="1"/>
  <c r="G105" i="67"/>
  <c r="K96" i="67"/>
  <c r="N96" i="67" s="1"/>
  <c r="N93" i="67"/>
  <c r="T93" i="67"/>
  <c r="G98" i="67"/>
  <c r="D86" i="67"/>
  <c r="Q92" i="67"/>
  <c r="T92" i="67" s="1"/>
  <c r="G86" i="67"/>
  <c r="K89" i="67"/>
  <c r="N89" i="67" s="1"/>
  <c r="N82" i="67"/>
  <c r="Q88" i="67"/>
  <c r="T88" i="67" s="1"/>
  <c r="G78" i="67"/>
  <c r="K81" i="67"/>
  <c r="N81" i="67" s="1"/>
  <c r="Q84" i="67"/>
  <c r="T84" i="67" s="1"/>
  <c r="D78" i="67"/>
  <c r="G90" i="67"/>
  <c r="F78" i="67"/>
  <c r="D66" i="67"/>
  <c r="M66" i="67"/>
  <c r="J69" i="67"/>
  <c r="M69" i="67" s="1"/>
  <c r="F66" i="67"/>
  <c r="T62" i="67"/>
  <c r="N59" i="67"/>
  <c r="T59" i="67"/>
  <c r="D59" i="67"/>
  <c r="F44" i="67"/>
  <c r="D44" i="67"/>
  <c r="M44" i="67"/>
  <c r="J47" i="67"/>
  <c r="M47" i="67" s="1"/>
  <c r="F57" i="67"/>
  <c r="G52" i="67"/>
  <c r="G40" i="67"/>
  <c r="T40" i="67"/>
  <c r="Q46" i="67"/>
  <c r="T46" i="67" s="1"/>
  <c r="D40" i="67"/>
  <c r="F37" i="67"/>
  <c r="F49" i="67"/>
  <c r="P43" i="67"/>
  <c r="S43" i="67" s="1"/>
  <c r="G45" i="67"/>
  <c r="D33" i="67"/>
  <c r="Q39" i="67"/>
  <c r="T39" i="67" s="1"/>
  <c r="G33" i="67"/>
  <c r="J24" i="85"/>
  <c r="AE6" i="85"/>
  <c r="AF6" i="85"/>
  <c r="G21" i="85"/>
  <c r="AC18" i="85"/>
  <c r="AL19" i="85"/>
  <c r="M21" i="85"/>
  <c r="AB20" i="85"/>
  <c r="F21" i="85"/>
  <c r="E23" i="86"/>
  <c r="BA24" i="86" s="1"/>
  <c r="E13" i="86"/>
  <c r="G66" i="67"/>
  <c r="M45" i="67"/>
  <c r="AD7" i="69"/>
  <c r="U12" i="85"/>
  <c r="O172" i="87"/>
  <c r="I17" i="69"/>
  <c r="AB14" i="86"/>
  <c r="AD112" i="87"/>
  <c r="AD10" i="87"/>
  <c r="AX16" i="85"/>
  <c r="AX5" i="85"/>
  <c r="AR15" i="86"/>
  <c r="U26" i="85"/>
  <c r="AQ5" i="85"/>
  <c r="V162" i="87"/>
  <c r="BF102" i="87"/>
  <c r="BI99" i="87"/>
  <c r="BI101" i="87"/>
  <c r="BI96" i="87"/>
  <c r="O112" i="87"/>
  <c r="AJ105" i="87"/>
  <c r="O116" i="87"/>
  <c r="O107" i="87"/>
  <c r="O114" i="87"/>
  <c r="AY110" i="87"/>
  <c r="AY94" i="87"/>
  <c r="AY106" i="87"/>
  <c r="AY98" i="87"/>
  <c r="AY113" i="87"/>
  <c r="AY101" i="87"/>
  <c r="AY117" i="87"/>
  <c r="AY95" i="87"/>
  <c r="AY99" i="87"/>
  <c r="AY97" i="87"/>
  <c r="AY118" i="87"/>
  <c r="AY115" i="87"/>
  <c r="AY108" i="87"/>
  <c r="AA9" i="69"/>
  <c r="AI5" i="69"/>
  <c r="AJ5" i="69"/>
  <c r="AB7" i="86"/>
  <c r="Q49" i="87"/>
  <c r="AT10" i="69"/>
  <c r="AT5" i="69"/>
  <c r="AT6" i="69"/>
  <c r="V23" i="69"/>
  <c r="M19" i="87"/>
  <c r="H22" i="87"/>
  <c r="H26" i="87"/>
  <c r="H17" i="87"/>
  <c r="H30" i="87"/>
  <c r="H24" i="87"/>
  <c r="AQ7" i="87"/>
  <c r="AQ13" i="87"/>
  <c r="AA30" i="87"/>
  <c r="AQ18" i="87"/>
  <c r="X149" i="87"/>
  <c r="F17" i="87"/>
  <c r="AA15" i="87"/>
  <c r="F22" i="87"/>
  <c r="U165" i="87"/>
  <c r="U162" i="87"/>
  <c r="V52" i="87"/>
  <c r="V47" i="87"/>
  <c r="BF45" i="87"/>
  <c r="Y44" i="87"/>
  <c r="Z44" i="87"/>
  <c r="AG44" i="87"/>
  <c r="AH44" i="87"/>
  <c r="BD44" i="87"/>
  <c r="BE44" i="87"/>
  <c r="Y51" i="87"/>
  <c r="D54" i="87"/>
  <c r="AG51" i="87"/>
  <c r="AH51" i="87"/>
  <c r="AB58" i="87"/>
  <c r="AC58" i="87"/>
  <c r="G59" i="87"/>
  <c r="AK58" i="87"/>
  <c r="O59" i="87"/>
  <c r="X64" i="87"/>
  <c r="C66" i="87"/>
  <c r="Y64" i="87"/>
  <c r="K66" i="87"/>
  <c r="K68" i="87"/>
  <c r="S75" i="87"/>
  <c r="S70" i="87"/>
  <c r="AA65" i="87"/>
  <c r="F68" i="87"/>
  <c r="F66" i="87"/>
  <c r="AB65" i="87"/>
  <c r="N66" i="87"/>
  <c r="N68" i="87"/>
  <c r="I68" i="87"/>
  <c r="AD67" i="87"/>
  <c r="Q75" i="87"/>
  <c r="Q70" i="87"/>
  <c r="Z69" i="87"/>
  <c r="Y69" i="87"/>
  <c r="E17" i="96"/>
  <c r="E30" i="96"/>
  <c r="Q30" i="96" s="1"/>
  <c r="E22" i="96"/>
  <c r="Q22" i="96" s="1"/>
  <c r="E24" i="96"/>
  <c r="Q24" i="96" s="1"/>
  <c r="Q15" i="96"/>
  <c r="S167" i="87"/>
  <c r="S169" i="87" s="1"/>
  <c r="AW103" i="87"/>
  <c r="AW99" i="87"/>
  <c r="AW95" i="87"/>
  <c r="AW120" i="87"/>
  <c r="AW98" i="87"/>
  <c r="P75" i="87"/>
  <c r="AI102" i="87"/>
  <c r="AJ102" i="87"/>
  <c r="AF29" i="87"/>
  <c r="AG29" i="87"/>
  <c r="C75" i="87"/>
  <c r="C72" i="87"/>
  <c r="C70" i="87"/>
  <c r="AX7" i="87"/>
  <c r="AX11" i="87"/>
  <c r="AX18" i="87"/>
  <c r="AX28" i="87"/>
  <c r="AX9" i="87"/>
  <c r="AX5" i="87"/>
  <c r="L116" i="87"/>
  <c r="L114" i="87"/>
  <c r="L112" i="87"/>
  <c r="AW105" i="87"/>
  <c r="L107" i="87"/>
  <c r="X112" i="87"/>
  <c r="BD96" i="87"/>
  <c r="T156" i="87"/>
  <c r="BE96" i="87"/>
  <c r="AF98" i="87"/>
  <c r="K102" i="87"/>
  <c r="K100" i="87"/>
  <c r="AF100" i="87" s="1"/>
  <c r="K105" i="87"/>
  <c r="AG98" i="87"/>
  <c r="S160" i="87"/>
  <c r="S162" i="87"/>
  <c r="Q54" i="87"/>
  <c r="Q52" i="87"/>
  <c r="Q60" i="87"/>
  <c r="V22" i="87"/>
  <c r="BF22" i="87" s="1"/>
  <c r="D74" i="97"/>
  <c r="Q14" i="97"/>
  <c r="S40" i="97"/>
  <c r="T40" i="97"/>
  <c r="T38" i="97"/>
  <c r="Q44" i="97"/>
  <c r="R44" i="97"/>
  <c r="H150" i="87"/>
  <c r="H142" i="87"/>
  <c r="H146" i="87"/>
  <c r="H137" i="87"/>
  <c r="AD137" i="87" s="1"/>
  <c r="AL130" i="87"/>
  <c r="S30" i="87"/>
  <c r="S24" i="87"/>
  <c r="S26" i="87"/>
  <c r="BC15" i="87"/>
  <c r="S17" i="87"/>
  <c r="S22" i="87"/>
  <c r="BC22" i="87" s="1"/>
  <c r="D107" i="87"/>
  <c r="AO105" i="87"/>
  <c r="D112" i="87"/>
  <c r="Y105" i="87"/>
  <c r="D116" i="87"/>
  <c r="Y116" i="87" s="1"/>
  <c r="D114" i="87"/>
  <c r="Z105" i="87"/>
  <c r="BI108" i="87"/>
  <c r="C119" i="87"/>
  <c r="C114" i="87"/>
  <c r="X114" i="87" s="1"/>
  <c r="C116" i="87"/>
  <c r="X116" i="87" s="1"/>
  <c r="Y111" i="87"/>
  <c r="AU118" i="87"/>
  <c r="J119" i="87"/>
  <c r="AE118" i="87"/>
  <c r="BB118" i="87"/>
  <c r="R119" i="87"/>
  <c r="AA126" i="87"/>
  <c r="AB126" i="87"/>
  <c r="AI126" i="87"/>
  <c r="AJ126" i="87"/>
  <c r="V156" i="87"/>
  <c r="BF126" i="87"/>
  <c r="D130" i="87"/>
  <c r="Y130" i="87" s="1"/>
  <c r="Y128" i="87"/>
  <c r="D135" i="87"/>
  <c r="D132" i="87"/>
  <c r="Y132" i="87" s="1"/>
  <c r="Z128" i="87"/>
  <c r="L75" i="87"/>
  <c r="R84" i="87"/>
  <c r="R82" i="87"/>
  <c r="AS44" i="87"/>
  <c r="AC44" i="87"/>
  <c r="P56" i="87"/>
  <c r="AS51" i="87"/>
  <c r="H56" i="87"/>
  <c r="AC56" i="87" s="1"/>
  <c r="AC51" i="87"/>
  <c r="P59" i="87"/>
  <c r="AK59" i="87" s="1"/>
  <c r="AK51" i="87"/>
  <c r="C59" i="87"/>
  <c r="X58" i="87"/>
  <c r="K59" i="87"/>
  <c r="AF58" i="87"/>
  <c r="AG58" i="87"/>
  <c r="AB66" i="87"/>
  <c r="O68" i="87"/>
  <c r="O66" i="87"/>
  <c r="B66" i="87"/>
  <c r="B68" i="87"/>
  <c r="AE65" i="87"/>
  <c r="J68" i="87"/>
  <c r="AC69" i="87"/>
  <c r="H74" i="87"/>
  <c r="X71" i="87"/>
  <c r="C74" i="87"/>
  <c r="F74" i="87"/>
  <c r="AA74" i="87" s="1"/>
  <c r="AA73" i="87"/>
  <c r="AD76" i="87"/>
  <c r="I81" i="87"/>
  <c r="Y78" i="87"/>
  <c r="D81" i="87"/>
  <c r="Z78" i="87"/>
  <c r="L81" i="87"/>
  <c r="L89" i="87" s="1"/>
  <c r="AB80" i="87"/>
  <c r="G81" i="87"/>
  <c r="AB81" i="87" s="1"/>
  <c r="C88" i="87"/>
  <c r="Y88" i="87" s="1"/>
  <c r="X83" i="87"/>
  <c r="Y83" i="87"/>
  <c r="AB85" i="87"/>
  <c r="AC85" i="87"/>
  <c r="G88" i="87"/>
  <c r="AA96" i="87"/>
  <c r="Z96" i="87"/>
  <c r="N162" i="87"/>
  <c r="N165" i="87"/>
  <c r="Z114" i="87"/>
  <c r="AA107" i="87"/>
  <c r="AE81" i="87"/>
  <c r="N112" i="87"/>
  <c r="AI105" i="87"/>
  <c r="N107" i="87"/>
  <c r="N114" i="87"/>
  <c r="N116" i="87"/>
  <c r="AY105" i="87"/>
  <c r="AE156" i="87"/>
  <c r="AU50" i="87"/>
  <c r="AU39" i="87"/>
  <c r="AU53" i="87"/>
  <c r="AU51" i="87"/>
  <c r="AU37" i="87"/>
  <c r="AU55" i="87"/>
  <c r="AU34" i="87"/>
  <c r="AU46" i="87"/>
  <c r="AU48" i="87"/>
  <c r="AU41" i="87"/>
  <c r="AU60" i="87"/>
  <c r="AU44" i="87"/>
  <c r="AU38" i="87"/>
  <c r="AU57" i="87"/>
  <c r="G12" i="87"/>
  <c r="AB8" i="87"/>
  <c r="AC8" i="87"/>
  <c r="K45" i="87"/>
  <c r="K40" i="87"/>
  <c r="AF40" i="87" s="1"/>
  <c r="AG38" i="87"/>
  <c r="S40" i="87"/>
  <c r="S42" i="87"/>
  <c r="BD42" i="87" s="1"/>
  <c r="BC38" i="87"/>
  <c r="S45" i="87"/>
  <c r="J135" i="87"/>
  <c r="J132" i="87"/>
  <c r="AE128" i="87"/>
  <c r="AB134" i="87"/>
  <c r="AA141" i="87"/>
  <c r="AB141" i="87"/>
  <c r="F149" i="87"/>
  <c r="AI141" i="87"/>
  <c r="I150" i="87"/>
  <c r="I149" i="87"/>
  <c r="BB148" i="87"/>
  <c r="Q149" i="87"/>
  <c r="E156" i="87"/>
  <c r="Z156" i="87" s="1"/>
  <c r="Z154" i="87"/>
  <c r="E158" i="87"/>
  <c r="AA154" i="87"/>
  <c r="AI154" i="87"/>
  <c r="M156" i="87"/>
  <c r="AH156" i="87" s="1"/>
  <c r="AD155" i="87"/>
  <c r="H156" i="87"/>
  <c r="AC155" i="87"/>
  <c r="P165" i="87"/>
  <c r="P160" i="87"/>
  <c r="X157" i="87"/>
  <c r="Y157" i="87"/>
  <c r="C158" i="87"/>
  <c r="AG157" i="87"/>
  <c r="AF157" i="87"/>
  <c r="F164" i="87"/>
  <c r="AA164" i="87" s="1"/>
  <c r="AA159" i="87"/>
  <c r="AB159" i="87"/>
  <c r="N164" i="87"/>
  <c r="AI164" i="87" s="1"/>
  <c r="AJ159" i="87"/>
  <c r="Y163" i="87"/>
  <c r="Z163" i="87"/>
  <c r="D164" i="87"/>
  <c r="AH163" i="87"/>
  <c r="L164" i="87"/>
  <c r="G171" i="87"/>
  <c r="AB166" i="87"/>
  <c r="O171" i="87"/>
  <c r="AK166" i="87"/>
  <c r="AJ166" i="87"/>
  <c r="X168" i="87"/>
  <c r="B171" i="87"/>
  <c r="J171" i="87"/>
  <c r="AF171" i="87" s="1"/>
  <c r="AE168" i="87"/>
  <c r="AA170" i="87"/>
  <c r="Z170" i="87"/>
  <c r="AD173" i="87"/>
  <c r="I178" i="87"/>
  <c r="AI175" i="87"/>
  <c r="AH175" i="87"/>
  <c r="Q36" i="96"/>
  <c r="R36" i="96"/>
  <c r="R14" i="96"/>
  <c r="E74" i="96"/>
  <c r="Q14" i="96"/>
  <c r="T137" i="87"/>
  <c r="T146" i="87"/>
  <c r="T144" i="87"/>
  <c r="AA88" i="87"/>
  <c r="AS41" i="87"/>
  <c r="AS53" i="87"/>
  <c r="AS58" i="87"/>
  <c r="AS50" i="87"/>
  <c r="AS37" i="87"/>
  <c r="AS60" i="87"/>
  <c r="AS39" i="87"/>
  <c r="Z6" i="87"/>
  <c r="Y6" i="87"/>
  <c r="AG6" i="87"/>
  <c r="AH6" i="87"/>
  <c r="Y14" i="87"/>
  <c r="AG14" i="87"/>
  <c r="AH14" i="87"/>
  <c r="G54" i="87"/>
  <c r="G52" i="87"/>
  <c r="M162" i="87"/>
  <c r="M165" i="87"/>
  <c r="Y66" i="87"/>
  <c r="M179" i="87"/>
  <c r="C10" i="87"/>
  <c r="C12" i="87"/>
  <c r="Y12" i="87" s="1"/>
  <c r="C15" i="87"/>
  <c r="Y8" i="87"/>
  <c r="O15" i="87"/>
  <c r="AJ8" i="87"/>
  <c r="O12" i="87"/>
  <c r="AJ12" i="87" s="1"/>
  <c r="O10" i="87"/>
  <c r="AJ10" i="87" s="1"/>
  <c r="T12" i="87"/>
  <c r="BE8" i="87"/>
  <c r="T15" i="87"/>
  <c r="BD8" i="87"/>
  <c r="AA14" i="87"/>
  <c r="AQ14" i="87"/>
  <c r="AI14" i="87"/>
  <c r="AJ14" i="87"/>
  <c r="AD21" i="87"/>
  <c r="I24" i="87"/>
  <c r="I26" i="87"/>
  <c r="AE21" i="87"/>
  <c r="I29" i="87"/>
  <c r="AD28" i="87"/>
  <c r="Q29" i="87"/>
  <c r="AL29" i="87" s="1"/>
  <c r="Z36" i="87"/>
  <c r="AA36" i="87"/>
  <c r="C56" i="87"/>
  <c r="C47" i="87"/>
  <c r="C54" i="87"/>
  <c r="X54" i="87" s="1"/>
  <c r="G132" i="87"/>
  <c r="G135" i="87"/>
  <c r="G130" i="87"/>
  <c r="AB130" i="87" s="1"/>
  <c r="M132" i="87"/>
  <c r="AI128" i="87"/>
  <c r="M135" i="87"/>
  <c r="M130" i="87"/>
  <c r="AH130" i="87" s="1"/>
  <c r="AH128" i="87"/>
  <c r="S130" i="87"/>
  <c r="S135" i="87"/>
  <c r="BD128" i="87"/>
  <c r="E42" i="96"/>
  <c r="E45" i="96"/>
  <c r="E75" i="96" s="1"/>
  <c r="Q38" i="96"/>
  <c r="R38" i="96"/>
  <c r="F89" i="87"/>
  <c r="K179" i="87"/>
  <c r="AF178" i="87"/>
  <c r="M160" i="87"/>
  <c r="N150" i="87"/>
  <c r="AY141" i="87" s="1"/>
  <c r="N144" i="87"/>
  <c r="N137" i="87"/>
  <c r="N146" i="87"/>
  <c r="AE52" i="87"/>
  <c r="AH40" i="87"/>
  <c r="M47" i="87"/>
  <c r="M52" i="87"/>
  <c r="Z12" i="87"/>
  <c r="G15" i="87"/>
  <c r="AC15" i="87" s="1"/>
  <c r="M72" i="87"/>
  <c r="M75" i="87"/>
  <c r="BE36" i="87"/>
  <c r="G75" i="87"/>
  <c r="G70" i="87"/>
  <c r="AK44" i="87"/>
  <c r="P100" i="87"/>
  <c r="AK100" i="87" s="1"/>
  <c r="P102" i="87"/>
  <c r="AL98" i="87"/>
  <c r="P105" i="87"/>
  <c r="AL105" i="87" s="1"/>
  <c r="AC111" i="87"/>
  <c r="AR111" i="87"/>
  <c r="AY111" i="87"/>
  <c r="AI111" i="87"/>
  <c r="AB118" i="87"/>
  <c r="AR118" i="87"/>
  <c r="AJ118" i="87"/>
  <c r="AI118" i="87"/>
  <c r="N119" i="87"/>
  <c r="AE126" i="87"/>
  <c r="AF126" i="87"/>
  <c r="AS149" i="87"/>
  <c r="BC119" i="87"/>
  <c r="BC36" i="87"/>
  <c r="F40" i="87"/>
  <c r="AA40" i="87" s="1"/>
  <c r="F45" i="87"/>
  <c r="L45" i="87"/>
  <c r="L42" i="87"/>
  <c r="AH38" i="87"/>
  <c r="T45" i="87"/>
  <c r="AE44" i="87"/>
  <c r="AD44" i="87"/>
  <c r="AL44" i="87"/>
  <c r="BB44" i="87"/>
  <c r="I60" i="87"/>
  <c r="I54" i="87"/>
  <c r="AE54" i="87" s="1"/>
  <c r="AL51" i="87"/>
  <c r="BB51" i="87"/>
  <c r="Q59" i="87"/>
  <c r="Y58" i="87"/>
  <c r="D59" i="87"/>
  <c r="Z58" i="87"/>
  <c r="L59" i="87"/>
  <c r="BE58" i="87"/>
  <c r="T59" i="87"/>
  <c r="BD59" i="87" s="1"/>
  <c r="AA67" i="87"/>
  <c r="Y71" i="87"/>
  <c r="AC73" i="87"/>
  <c r="AB73" i="87"/>
  <c r="AE76" i="87"/>
  <c r="U14" i="97"/>
  <c r="G29" i="87"/>
  <c r="AB28" i="87"/>
  <c r="O29" i="87"/>
  <c r="AK28" i="87"/>
  <c r="AJ28" i="87"/>
  <c r="AF36" i="87"/>
  <c r="AG36" i="87"/>
  <c r="B47" i="87"/>
  <c r="B49" i="87" s="1"/>
  <c r="B52" i="87"/>
  <c r="B60" i="87"/>
  <c r="B56" i="87"/>
  <c r="BF98" i="87"/>
  <c r="V105" i="87"/>
  <c r="V100" i="87"/>
  <c r="BF100" i="87" s="1"/>
  <c r="Z100" i="87"/>
  <c r="Y100" i="87"/>
  <c r="AB104" i="87"/>
  <c r="AR104" i="87"/>
  <c r="U130" i="87"/>
  <c r="BF128" i="87"/>
  <c r="U132" i="87"/>
  <c r="U135" i="87"/>
  <c r="BF135" i="87" s="1"/>
  <c r="AG134" i="87"/>
  <c r="AH134" i="87"/>
  <c r="D149" i="87"/>
  <c r="Y141" i="87"/>
  <c r="L149" i="87"/>
  <c r="AH149" i="87" s="1"/>
  <c r="AH141" i="87"/>
  <c r="AW141" i="87"/>
  <c r="BD141" i="87"/>
  <c r="BE141" i="87"/>
  <c r="AJ148" i="87"/>
  <c r="AK148" i="87"/>
  <c r="X154" i="87"/>
  <c r="Y154" i="87"/>
  <c r="K158" i="87"/>
  <c r="F156" i="87"/>
  <c r="AA155" i="87"/>
  <c r="N156" i="87"/>
  <c r="AI155" i="87"/>
  <c r="V165" i="87"/>
  <c r="V172" i="87" s="1"/>
  <c r="AD157" i="87"/>
  <c r="I158" i="87"/>
  <c r="Y159" i="87"/>
  <c r="T164" i="87"/>
  <c r="E171" i="87"/>
  <c r="E179" i="87" s="1"/>
  <c r="AD168" i="87"/>
  <c r="H171" i="87"/>
  <c r="AK168" i="87"/>
  <c r="Y170" i="87"/>
  <c r="X170" i="87"/>
  <c r="O178" i="87"/>
  <c r="AJ173" i="87"/>
  <c r="Y175" i="87"/>
  <c r="X175" i="87"/>
  <c r="U6" i="97"/>
  <c r="V6" i="97"/>
  <c r="V14" i="97"/>
  <c r="U21" i="97"/>
  <c r="AW147" i="87"/>
  <c r="AW125" i="87"/>
  <c r="AW133" i="87"/>
  <c r="AW129" i="87"/>
  <c r="AW145" i="87"/>
  <c r="AW140" i="87"/>
  <c r="E56" i="87"/>
  <c r="Z10" i="87"/>
  <c r="Y10" i="87"/>
  <c r="AA42" i="87"/>
  <c r="AB42" i="87"/>
  <c r="K24" i="87"/>
  <c r="AF12" i="87"/>
  <c r="P12" i="87"/>
  <c r="P10" i="87"/>
  <c r="P15" i="87"/>
  <c r="AK8" i="87"/>
  <c r="AB14" i="87"/>
  <c r="AC14" i="87"/>
  <c r="R26" i="87"/>
  <c r="BB26" i="87" s="1"/>
  <c r="BB21" i="87"/>
  <c r="R24" i="87"/>
  <c r="AE28" i="87"/>
  <c r="AF28" i="87"/>
  <c r="R29" i="87"/>
  <c r="BF36" i="87"/>
  <c r="V66" i="87"/>
  <c r="X38" i="87"/>
  <c r="Y38" i="87"/>
  <c r="C42" i="87"/>
  <c r="X42" i="87" s="1"/>
  <c r="U10" i="97"/>
  <c r="V10" i="97"/>
  <c r="V51" i="97"/>
  <c r="AG178" i="87"/>
  <c r="F160" i="87"/>
  <c r="X144" i="87"/>
  <c r="Q112" i="87"/>
  <c r="AB158" i="87"/>
  <c r="G162" i="87"/>
  <c r="AD59" i="87"/>
  <c r="Q150" i="87"/>
  <c r="Q142" i="87"/>
  <c r="AK6" i="87"/>
  <c r="AL6" i="87"/>
  <c r="T100" i="87"/>
  <c r="BD100" i="87" s="1"/>
  <c r="T105" i="87"/>
  <c r="BE98" i="87"/>
  <c r="AC100" i="87"/>
  <c r="AD100" i="87"/>
  <c r="AH111" i="87"/>
  <c r="AW111" i="87"/>
  <c r="BD111" i="87"/>
  <c r="BE111" i="87"/>
  <c r="AH118" i="87"/>
  <c r="AG118" i="87"/>
  <c r="L119" i="87"/>
  <c r="AL126" i="87"/>
  <c r="AK126" i="87"/>
  <c r="F132" i="87"/>
  <c r="F135" i="87"/>
  <c r="AA128" i="87"/>
  <c r="L137" i="87"/>
  <c r="AG135" i="87"/>
  <c r="L146" i="87"/>
  <c r="AG146" i="87" s="1"/>
  <c r="L142" i="87"/>
  <c r="Q132" i="87"/>
  <c r="AL128" i="87"/>
  <c r="BB128" i="87"/>
  <c r="P142" i="87"/>
  <c r="AK141" i="87"/>
  <c r="P149" i="87"/>
  <c r="AF148" i="87"/>
  <c r="AG148" i="87"/>
  <c r="K149" i="87"/>
  <c r="S149" i="87"/>
  <c r="BC149" i="87" s="1"/>
  <c r="BD148" i="87"/>
  <c r="AB154" i="87"/>
  <c r="G156" i="87"/>
  <c r="AB156" i="87" s="1"/>
  <c r="X155" i="87"/>
  <c r="B156" i="87"/>
  <c r="X156" i="87" s="1"/>
  <c r="AE155" i="87"/>
  <c r="AF155" i="87"/>
  <c r="AD159" i="87"/>
  <c r="H164" i="87"/>
  <c r="AF161" i="87"/>
  <c r="AG161" i="87"/>
  <c r="AG168" i="87"/>
  <c r="AC170" i="87"/>
  <c r="AB170" i="87"/>
  <c r="Y173" i="87"/>
  <c r="X173" i="87"/>
  <c r="S178" i="87"/>
  <c r="AF177" i="87"/>
  <c r="AG177" i="87"/>
  <c r="Q58" i="97"/>
  <c r="R58" i="97"/>
  <c r="E88" i="97"/>
  <c r="V38" i="97"/>
  <c r="Z42" i="87"/>
  <c r="AW148" i="87"/>
  <c r="BD29" i="87"/>
  <c r="AA178" i="87"/>
  <c r="AC178" i="87"/>
  <c r="C178" i="87"/>
  <c r="T160" i="87"/>
  <c r="P164" i="87"/>
  <c r="AK164" i="87" s="1"/>
  <c r="T149" i="87"/>
  <c r="AD134" i="87"/>
  <c r="Z111" i="87"/>
  <c r="M89" i="87"/>
  <c r="U81" i="87"/>
  <c r="U89" i="87" s="1"/>
  <c r="AD64" i="87"/>
  <c r="AD51" i="87"/>
  <c r="AB67" i="87"/>
  <c r="BC28" i="87"/>
  <c r="O47" i="87"/>
  <c r="O56" i="87"/>
  <c r="BD38" i="87"/>
  <c r="Y36" i="87"/>
  <c r="O149" i="87"/>
  <c r="BD98" i="87"/>
  <c r="Z168" i="87"/>
  <c r="J164" i="87"/>
  <c r="AE164" i="87" s="1"/>
  <c r="AG170" i="87"/>
  <c r="AA8" i="87"/>
  <c r="F12" i="87"/>
  <c r="AA12" i="87" s="1"/>
  <c r="F10" i="87"/>
  <c r="L10" i="87"/>
  <c r="L15" i="87"/>
  <c r="AH15" i="87" s="1"/>
  <c r="AG8" i="87"/>
  <c r="AH8" i="87"/>
  <c r="L12" i="87"/>
  <c r="BI97" i="87"/>
  <c r="AR105" i="87"/>
  <c r="G112" i="87"/>
  <c r="AC105" i="87"/>
  <c r="G107" i="87"/>
  <c r="G114" i="87"/>
  <c r="AB114" i="87" s="1"/>
  <c r="AA118" i="87"/>
  <c r="F119" i="87"/>
  <c r="AB119" i="87" s="1"/>
  <c r="AQ118" i="87"/>
  <c r="AG130" i="87"/>
  <c r="Q21" i="96"/>
  <c r="E29" i="96"/>
  <c r="T44" i="97"/>
  <c r="B80" i="98"/>
  <c r="K80" i="98"/>
  <c r="T74" i="87"/>
  <c r="T70" i="87"/>
  <c r="O74" i="87"/>
  <c r="H81" i="87"/>
  <c r="AD78" i="87"/>
  <c r="P81" i="87"/>
  <c r="P89" i="87" s="1"/>
  <c r="AE85" i="87"/>
  <c r="J88" i="87"/>
  <c r="AD96" i="87"/>
  <c r="AC96" i="87"/>
  <c r="O132" i="87"/>
  <c r="AJ132" i="87" s="1"/>
  <c r="Q40" i="96"/>
  <c r="D72" i="96"/>
  <c r="R10" i="97"/>
  <c r="Q29" i="97"/>
  <c r="E74" i="97"/>
  <c r="Q36" i="97"/>
  <c r="R51" i="97"/>
  <c r="S58" i="97"/>
  <c r="S59" i="97"/>
  <c r="L80" i="98"/>
  <c r="D75" i="97"/>
  <c r="V21" i="97"/>
  <c r="V58" i="97"/>
  <c r="U58" i="97"/>
  <c r="U40" i="97"/>
  <c r="U42" i="97"/>
  <c r="U38" i="97"/>
  <c r="V45" i="97"/>
  <c r="E80" i="98"/>
  <c r="K142" i="87"/>
  <c r="AF135" i="87"/>
  <c r="K150" i="87"/>
  <c r="S107" i="87"/>
  <c r="D75" i="87"/>
  <c r="Y40" i="87"/>
  <c r="AL96" i="87"/>
  <c r="AE42" i="87"/>
  <c r="T165" i="87"/>
  <c r="AF8" i="87"/>
  <c r="K10" i="87"/>
  <c r="AF10" i="87" s="1"/>
  <c r="R116" i="87"/>
  <c r="R112" i="87"/>
  <c r="AO118" i="87"/>
  <c r="Z118" i="87"/>
  <c r="E132" i="87"/>
  <c r="Z132" i="87" s="1"/>
  <c r="E135" i="87"/>
  <c r="AF128" i="87"/>
  <c r="AK128" i="87"/>
  <c r="E68" i="96"/>
  <c r="E70" i="96" s="1"/>
  <c r="E10" i="96"/>
  <c r="Q10" i="96" s="1"/>
  <c r="Q8" i="96"/>
  <c r="E12" i="96"/>
  <c r="R8" i="96"/>
  <c r="S36" i="97"/>
  <c r="V12" i="97"/>
  <c r="U8" i="97"/>
  <c r="R47" i="87"/>
  <c r="R56" i="87"/>
  <c r="BB56" i="87" s="1"/>
  <c r="H54" i="87"/>
  <c r="AC54" i="87" s="1"/>
  <c r="H47" i="87"/>
  <c r="AC45" i="87"/>
  <c r="N45" i="87"/>
  <c r="N42" i="87"/>
  <c r="I114" i="87"/>
  <c r="AD105" i="87"/>
  <c r="AJ111" i="87"/>
  <c r="AK111" i="87"/>
  <c r="AS118" i="87"/>
  <c r="AC118" i="87"/>
  <c r="BC126" i="87"/>
  <c r="BD126" i="87"/>
  <c r="H132" i="87"/>
  <c r="H130" i="87"/>
  <c r="AD128" i="87"/>
  <c r="AS128" i="87"/>
  <c r="R158" i="87"/>
  <c r="D171" i="87"/>
  <c r="T171" i="87"/>
  <c r="T179" i="87" s="1"/>
  <c r="Q6" i="96"/>
  <c r="R6" i="96"/>
  <c r="E66" i="96"/>
  <c r="R29" i="97"/>
  <c r="T36" i="97"/>
  <c r="Q51" i="97"/>
  <c r="Q59" i="97"/>
  <c r="N30" i="87"/>
  <c r="AD111" i="87"/>
  <c r="BE59" i="87"/>
  <c r="I56" i="87"/>
  <c r="AD56" i="87" s="1"/>
  <c r="Z74" i="87"/>
  <c r="B12" i="87"/>
  <c r="B15" i="87"/>
  <c r="B10" i="87"/>
  <c r="Q42" i="87"/>
  <c r="AL42" i="87" s="1"/>
  <c r="BE51" i="87"/>
  <c r="AE67" i="87"/>
  <c r="Y80" i="87"/>
  <c r="D74" i="96"/>
  <c r="E68" i="97"/>
  <c r="E70" i="97" s="1"/>
  <c r="T14" i="97"/>
  <c r="S14" i="97"/>
  <c r="Q42" i="97"/>
  <c r="S45" i="97"/>
  <c r="AA116" i="87"/>
  <c r="F29" i="87"/>
  <c r="BB111" i="87"/>
  <c r="Q119" i="87"/>
  <c r="C150" i="87"/>
  <c r="AN149" i="87" s="1"/>
  <c r="C164" i="87"/>
  <c r="J179" i="87"/>
  <c r="Q6" i="97"/>
  <c r="Q54" i="97"/>
  <c r="Q52" i="97"/>
  <c r="Q45" i="97"/>
  <c r="Z14" i="87"/>
  <c r="BE14" i="87"/>
  <c r="AC28" i="87"/>
  <c r="BD36" i="87"/>
  <c r="R42" i="87"/>
  <c r="R40" i="87"/>
  <c r="BB40" i="87" s="1"/>
  <c r="AU58" i="87"/>
  <c r="V68" i="87"/>
  <c r="B74" i="87"/>
  <c r="J74" i="87"/>
  <c r="AE74" i="87" s="1"/>
  <c r="K81" i="87"/>
  <c r="K89" i="87" s="1"/>
  <c r="Q158" i="87"/>
  <c r="B164" i="87"/>
  <c r="C171" i="87"/>
  <c r="S171" i="87"/>
  <c r="S176" i="87" s="1"/>
  <c r="U178" i="87"/>
  <c r="U179" i="87" s="1"/>
  <c r="Q28" i="96"/>
  <c r="R8" i="97"/>
  <c r="Q8" i="97"/>
  <c r="S21" i="97"/>
  <c r="U51" i="97"/>
  <c r="U60" i="97"/>
  <c r="H158" i="87"/>
  <c r="R171" i="87"/>
  <c r="R179" i="87" s="1"/>
  <c r="AC175" i="87"/>
  <c r="Q21" i="97"/>
  <c r="S29" i="97"/>
  <c r="R36" i="97"/>
  <c r="U44" i="97"/>
  <c r="D81" i="97"/>
  <c r="AE8" i="87"/>
  <c r="R74" i="87"/>
  <c r="Y126" i="87"/>
  <c r="L158" i="87"/>
  <c r="AH158" i="87" s="1"/>
  <c r="AB155" i="87"/>
  <c r="N171" i="87"/>
  <c r="AI171" i="87" s="1"/>
  <c r="U36" i="97"/>
  <c r="S42" i="97"/>
  <c r="AA51" i="87"/>
  <c r="AE78" i="87"/>
  <c r="AF118" i="87"/>
  <c r="S51" i="97"/>
  <c r="D383" i="103"/>
  <c r="T54" i="96"/>
  <c r="AG54" i="96" s="1"/>
  <c r="T52" i="96"/>
  <c r="AG52" i="96" s="1"/>
  <c r="U60" i="96"/>
  <c r="AH60" i="96" s="1"/>
  <c r="D88" i="97"/>
  <c r="R28" i="96"/>
  <c r="S60" i="96"/>
  <c r="AF60" i="96" s="1"/>
  <c r="S56" i="96"/>
  <c r="AF56" i="96" s="1"/>
  <c r="V30" i="96"/>
  <c r="AI30" i="96" s="1"/>
  <c r="U29" i="96"/>
  <c r="AH29" i="96" s="1"/>
  <c r="V58" i="96"/>
  <c r="AI58" i="96" s="1"/>
  <c r="U59" i="97"/>
  <c r="T58" i="97"/>
  <c r="E89" i="97"/>
  <c r="S60" i="97"/>
  <c r="T29" i="97"/>
  <c r="U28" i="97"/>
  <c r="V28" i="97"/>
  <c r="T28" i="97"/>
  <c r="R28" i="97"/>
  <c r="T59" i="96"/>
  <c r="AG59" i="96" s="1"/>
  <c r="H88" i="96"/>
  <c r="U58" i="96"/>
  <c r="AH58" i="96" s="1"/>
  <c r="J90" i="96"/>
  <c r="T58" i="96"/>
  <c r="AG58" i="96" s="1"/>
  <c r="I90" i="96"/>
  <c r="U30" i="96"/>
  <c r="AH30" i="96" s="1"/>
  <c r="T30" i="96"/>
  <c r="AG30" i="96" s="1"/>
  <c r="H90" i="96"/>
  <c r="G90" i="96"/>
  <c r="J89" i="96"/>
  <c r="V29" i="96"/>
  <c r="AI29" i="96" s="1"/>
  <c r="S28" i="96"/>
  <c r="AF28" i="96" s="1"/>
  <c r="T29" i="96"/>
  <c r="AG29" i="96" s="1"/>
  <c r="V28" i="96"/>
  <c r="AP8" i="96" s="1"/>
  <c r="G88" i="96"/>
  <c r="T28" i="96"/>
  <c r="AG28" i="96" s="1"/>
  <c r="H89" i="96"/>
  <c r="AI28" i="96" l="1"/>
  <c r="M4" i="101"/>
  <c r="V4" i="101" s="1"/>
  <c r="R4" i="101"/>
  <c r="L4" i="101"/>
  <c r="U4" i="101" s="1"/>
  <c r="Q4" i="101"/>
  <c r="R22" i="41"/>
  <c r="C142" i="87"/>
  <c r="X142" i="87" s="1"/>
  <c r="C137" i="87"/>
  <c r="Z27" i="85"/>
  <c r="N22" i="85"/>
  <c r="AK26" i="86"/>
  <c r="AL26" i="86"/>
  <c r="AY23" i="85"/>
  <c r="AY8" i="85"/>
  <c r="AY10" i="85"/>
  <c r="AY24" i="85"/>
  <c r="AY6" i="85"/>
  <c r="AY14" i="85"/>
  <c r="AY15" i="85"/>
  <c r="AY5" i="85"/>
  <c r="E32" i="85"/>
  <c r="AY21" i="85"/>
  <c r="AY17" i="85"/>
  <c r="AY20" i="85"/>
  <c r="AY16" i="85"/>
  <c r="AY9" i="85"/>
  <c r="E25" i="85"/>
  <c r="AY7" i="85"/>
  <c r="AY12" i="85"/>
  <c r="AY11" i="85"/>
  <c r="AY19" i="85"/>
  <c r="AY18" i="85"/>
  <c r="H107" i="67"/>
  <c r="AM22" i="86"/>
  <c r="R18" i="41"/>
  <c r="Q22" i="41"/>
  <c r="Q18" i="41"/>
  <c r="Q14" i="41"/>
  <c r="C52" i="87"/>
  <c r="X52" i="87" s="1"/>
  <c r="C60" i="87"/>
  <c r="R15" i="41"/>
  <c r="R14" i="41"/>
  <c r="AQ21" i="69"/>
  <c r="BF10" i="87"/>
  <c r="H30" i="67"/>
  <c r="Q15" i="41"/>
  <c r="Q16" i="41"/>
  <c r="R16" i="41" s="1"/>
  <c r="L16" i="41" s="1"/>
  <c r="H66" i="67"/>
  <c r="AD42" i="87"/>
  <c r="H115" i="67"/>
  <c r="H120" i="67"/>
  <c r="BF15" i="87"/>
  <c r="Q20" i="41"/>
  <c r="R20" i="41" s="1"/>
  <c r="L20" i="41" s="1"/>
  <c r="D89" i="97"/>
  <c r="P70" i="87"/>
  <c r="W25" i="69"/>
  <c r="AU25" i="69"/>
  <c r="Q137" i="87"/>
  <c r="Q139" i="87" s="1"/>
  <c r="X107" i="87"/>
  <c r="C109" i="87"/>
  <c r="AC130" i="87"/>
  <c r="R19" i="41"/>
  <c r="AQ112" i="87"/>
  <c r="AC119" i="87"/>
  <c r="X135" i="87"/>
  <c r="AY22" i="85"/>
  <c r="E89" i="96"/>
  <c r="R59" i="96"/>
  <c r="BB29" i="87"/>
  <c r="O120" i="87"/>
  <c r="AZ105" i="87" s="1"/>
  <c r="BD102" i="87"/>
  <c r="G176" i="87"/>
  <c r="P54" i="87"/>
  <c r="AD107" i="87"/>
  <c r="H36" i="67"/>
  <c r="AK135" i="87"/>
  <c r="G167" i="87"/>
  <c r="AA26" i="87"/>
  <c r="P23" i="41"/>
  <c r="D38" i="86"/>
  <c r="Y27" i="86"/>
  <c r="AS21" i="86"/>
  <c r="AN141" i="87"/>
  <c r="AJ135" i="87"/>
  <c r="U23" i="85"/>
  <c r="BD10" i="87"/>
  <c r="AK17" i="69"/>
  <c r="Z66" i="87"/>
  <c r="AA114" i="87"/>
  <c r="AB40" i="87"/>
  <c r="AG40" i="87"/>
  <c r="AF156" i="87"/>
  <c r="AL45" i="87"/>
  <c r="O137" i="87"/>
  <c r="S89" i="87"/>
  <c r="T72" i="87"/>
  <c r="BF42" i="87"/>
  <c r="AS57" i="87"/>
  <c r="AS35" i="87"/>
  <c r="AH10" i="87"/>
  <c r="R142" i="87"/>
  <c r="E52" i="87"/>
  <c r="AJ164" i="87"/>
  <c r="AI156" i="87"/>
  <c r="O142" i="87"/>
  <c r="AK142" i="87" s="1"/>
  <c r="Q30" i="87"/>
  <c r="BB30" i="87" s="1"/>
  <c r="Q24" i="87"/>
  <c r="BB24" i="87" s="1"/>
  <c r="Q22" i="87"/>
  <c r="BB22" i="87" s="1"/>
  <c r="Q17" i="87"/>
  <c r="Q19" i="87" s="1"/>
  <c r="H37" i="67"/>
  <c r="P47" i="87"/>
  <c r="AL47" i="87" s="1"/>
  <c r="O146" i="87"/>
  <c r="E89" i="87"/>
  <c r="L13" i="41"/>
  <c r="AH178" i="87"/>
  <c r="AI59" i="87"/>
  <c r="AG12" i="69"/>
  <c r="AI12" i="69"/>
  <c r="E47" i="87"/>
  <c r="AJ156" i="87"/>
  <c r="AA89" i="87"/>
  <c r="T26" i="69"/>
  <c r="AJ100" i="87"/>
  <c r="D89" i="96"/>
  <c r="AO51" i="87"/>
  <c r="AO58" i="87"/>
  <c r="Z54" i="87"/>
  <c r="I109" i="87"/>
  <c r="E19" i="87"/>
  <c r="AD8" i="86"/>
  <c r="AE8" i="86"/>
  <c r="B36" i="85"/>
  <c r="X27" i="85"/>
  <c r="K17" i="87"/>
  <c r="AF15" i="87"/>
  <c r="K22" i="87"/>
  <c r="K26" i="87"/>
  <c r="AF26" i="87" s="1"/>
  <c r="K30" i="87"/>
  <c r="AW101" i="87"/>
  <c r="AW113" i="87"/>
  <c r="AW106" i="87"/>
  <c r="AW117" i="87"/>
  <c r="AW94" i="87"/>
  <c r="AW108" i="87"/>
  <c r="AW115" i="87"/>
  <c r="AW110" i="87"/>
  <c r="AW97" i="87"/>
  <c r="K22" i="69"/>
  <c r="AD21" i="69"/>
  <c r="AW104" i="87"/>
  <c r="AX21" i="87"/>
  <c r="U19" i="87"/>
  <c r="BH19" i="87" s="1"/>
  <c r="BH17" i="87"/>
  <c r="AW118" i="87"/>
  <c r="AF8" i="85"/>
  <c r="K23" i="85"/>
  <c r="BE8" i="85" s="1"/>
  <c r="K13" i="85"/>
  <c r="AP22" i="87"/>
  <c r="D47" i="87"/>
  <c r="D52" i="87"/>
  <c r="AS21" i="85"/>
  <c r="T22" i="85"/>
  <c r="AS22" i="85" s="1"/>
  <c r="AC12" i="86"/>
  <c r="H13" i="86"/>
  <c r="H87" i="67"/>
  <c r="H75" i="67"/>
  <c r="T150" i="87"/>
  <c r="T142" i="87"/>
  <c r="S120" i="87"/>
  <c r="S114" i="87"/>
  <c r="BC105" i="87"/>
  <c r="S116" i="87"/>
  <c r="AA26" i="85"/>
  <c r="F35" i="85"/>
  <c r="AI100" i="87"/>
  <c r="AH100" i="87"/>
  <c r="AD22" i="85"/>
  <c r="B165" i="87"/>
  <c r="B180" i="87" s="1"/>
  <c r="B162" i="87"/>
  <c r="B160" i="87"/>
  <c r="AR5" i="86"/>
  <c r="AU5" i="86"/>
  <c r="K35" i="85"/>
  <c r="AF26" i="85"/>
  <c r="AB26" i="85"/>
  <c r="E75" i="87"/>
  <c r="E72" i="87"/>
  <c r="E70" i="87"/>
  <c r="Z68" i="87"/>
  <c r="R19" i="87"/>
  <c r="BB19" i="87" s="1"/>
  <c r="AQ9" i="87"/>
  <c r="AQ27" i="87"/>
  <c r="AQ23" i="87"/>
  <c r="AQ30" i="87"/>
  <c r="AQ20" i="87"/>
  <c r="AQ21" i="87"/>
  <c r="AQ28" i="87"/>
  <c r="AQ16" i="87"/>
  <c r="AQ25" i="87"/>
  <c r="AQ4" i="87"/>
  <c r="AQ11" i="87"/>
  <c r="AQ5" i="87"/>
  <c r="H62" i="67"/>
  <c r="J160" i="87"/>
  <c r="J165" i="87"/>
  <c r="J162" i="87"/>
  <c r="F33" i="85"/>
  <c r="AA24" i="85"/>
  <c r="R17" i="41"/>
  <c r="L17" i="41" s="1"/>
  <c r="L18" i="41"/>
  <c r="AG17" i="69"/>
  <c r="AF17" i="69"/>
  <c r="AH17" i="69"/>
  <c r="AJ17" i="69"/>
  <c r="AI17" i="69"/>
  <c r="AN21" i="85"/>
  <c r="AO21" i="85"/>
  <c r="AW143" i="87"/>
  <c r="AW136" i="87"/>
  <c r="AW124" i="87"/>
  <c r="AW131" i="87"/>
  <c r="AW150" i="87"/>
  <c r="AW138" i="87"/>
  <c r="AW127" i="87"/>
  <c r="AW134" i="87"/>
  <c r="AE116" i="87"/>
  <c r="AP27" i="87"/>
  <c r="AP18" i="87"/>
  <c r="AP8" i="87"/>
  <c r="AP23" i="87"/>
  <c r="AP7" i="87"/>
  <c r="AP20" i="87"/>
  <c r="AP25" i="87"/>
  <c r="AP14" i="87"/>
  <c r="AP9" i="87"/>
  <c r="AP5" i="87"/>
  <c r="AP13" i="87"/>
  <c r="AP30" i="87"/>
  <c r="AP11" i="87"/>
  <c r="AP15" i="87"/>
  <c r="AP16" i="87"/>
  <c r="AP4" i="87"/>
  <c r="AP21" i="87"/>
  <c r="V72" i="87"/>
  <c r="H93" i="67"/>
  <c r="X27" i="86"/>
  <c r="G174" i="87"/>
  <c r="G47" i="87"/>
  <c r="AK158" i="87"/>
  <c r="AD24" i="85"/>
  <c r="I33" i="85"/>
  <c r="M116" i="87"/>
  <c r="AI116" i="87" s="1"/>
  <c r="M107" i="87"/>
  <c r="M109" i="87" s="1"/>
  <c r="M114" i="87"/>
  <c r="AI114" i="87" s="1"/>
  <c r="M112" i="87"/>
  <c r="AX112" i="87" s="1"/>
  <c r="M120" i="87"/>
  <c r="H92" i="67"/>
  <c r="H80" i="67"/>
  <c r="D17" i="87"/>
  <c r="D19" i="87" s="1"/>
  <c r="D30" i="87"/>
  <c r="AO29" i="87" s="1"/>
  <c r="D26" i="87"/>
  <c r="Z26" i="87" s="1"/>
  <c r="D24" i="87"/>
  <c r="Z24" i="87" s="1"/>
  <c r="D22" i="87"/>
  <c r="Z22" i="87" s="1"/>
  <c r="O23" i="41"/>
  <c r="L15" i="41"/>
  <c r="I13" i="86"/>
  <c r="AD13" i="86" s="1"/>
  <c r="AH29" i="87"/>
  <c r="AI29" i="87"/>
  <c r="AX29" i="87"/>
  <c r="J80" i="67"/>
  <c r="M80" i="67" s="1"/>
  <c r="F77" i="67"/>
  <c r="D77" i="67"/>
  <c r="P83" i="67"/>
  <c r="S83" i="67" s="1"/>
  <c r="F89" i="67"/>
  <c r="H31" i="67"/>
  <c r="R77" i="87"/>
  <c r="R79" i="87" s="1"/>
  <c r="R90" i="87"/>
  <c r="R86" i="87"/>
  <c r="AG144" i="87"/>
  <c r="AD21" i="85"/>
  <c r="X146" i="87"/>
  <c r="AI40" i="87"/>
  <c r="G13" i="86"/>
  <c r="AB8" i="86"/>
  <c r="AJ40" i="87"/>
  <c r="K33" i="85"/>
  <c r="R114" i="87"/>
  <c r="BB114" i="87" s="1"/>
  <c r="BB105" i="87"/>
  <c r="R107" i="87"/>
  <c r="Z40" i="87"/>
  <c r="AB74" i="87"/>
  <c r="AL100" i="87"/>
  <c r="AA156" i="87"/>
  <c r="G169" i="87"/>
  <c r="BB112" i="87"/>
  <c r="G60" i="87"/>
  <c r="U75" i="87"/>
  <c r="Z116" i="87"/>
  <c r="BC30" i="87"/>
  <c r="AA66" i="87"/>
  <c r="O162" i="87"/>
  <c r="AK162" i="87" s="1"/>
  <c r="R32" i="85"/>
  <c r="R27" i="85"/>
  <c r="R36" i="85" s="1"/>
  <c r="AA12" i="69"/>
  <c r="H13" i="69"/>
  <c r="AA13" i="69" s="1"/>
  <c r="O52" i="87"/>
  <c r="AK52" i="87" s="1"/>
  <c r="O60" i="87"/>
  <c r="O54" i="87"/>
  <c r="AK54" i="87" s="1"/>
  <c r="AH171" i="87"/>
  <c r="F162" i="87"/>
  <c r="AB162" i="87" s="1"/>
  <c r="F165" i="87"/>
  <c r="AX25" i="86"/>
  <c r="B36" i="86"/>
  <c r="AF17" i="85"/>
  <c r="BE17" i="85"/>
  <c r="I23" i="85"/>
  <c r="BC8" i="85" s="1"/>
  <c r="BF8" i="85" s="1"/>
  <c r="AD12" i="86"/>
  <c r="AM8" i="86"/>
  <c r="L22" i="41"/>
  <c r="AH102" i="87"/>
  <c r="L14" i="41"/>
  <c r="R146" i="87"/>
  <c r="BB146" i="87" s="1"/>
  <c r="R150" i="87"/>
  <c r="BB150" i="87" s="1"/>
  <c r="R144" i="87"/>
  <c r="BB144" i="87" s="1"/>
  <c r="BB135" i="87"/>
  <c r="L179" i="87"/>
  <c r="AG179" i="87" s="1"/>
  <c r="H102" i="67"/>
  <c r="H114" i="67"/>
  <c r="X81" i="87"/>
  <c r="H46" i="67"/>
  <c r="P146" i="87"/>
  <c r="AK146" i="87" s="1"/>
  <c r="P144" i="87"/>
  <c r="AL144" i="87" s="1"/>
  <c r="P137" i="87"/>
  <c r="N26" i="87"/>
  <c r="AI26" i="87" s="1"/>
  <c r="N17" i="87"/>
  <c r="N22" i="87"/>
  <c r="AI22" i="87" s="1"/>
  <c r="N24" i="87"/>
  <c r="AI24" i="87" s="1"/>
  <c r="AX50" i="87"/>
  <c r="AX39" i="87"/>
  <c r="AL135" i="87"/>
  <c r="X171" i="87"/>
  <c r="BB116" i="87"/>
  <c r="BB142" i="87"/>
  <c r="B179" i="87"/>
  <c r="AG100" i="87"/>
  <c r="U70" i="87"/>
  <c r="V17" i="87"/>
  <c r="O160" i="87"/>
  <c r="AJ160" i="87" s="1"/>
  <c r="H101" i="67"/>
  <c r="P60" i="87"/>
  <c r="AK60" i="87" s="1"/>
  <c r="AK45" i="87"/>
  <c r="D165" i="87"/>
  <c r="D180" i="87" s="1"/>
  <c r="D160" i="87"/>
  <c r="Z8" i="69"/>
  <c r="AA8" i="69"/>
  <c r="D70" i="87"/>
  <c r="Y70" i="87" s="1"/>
  <c r="D72" i="87"/>
  <c r="AI178" i="87"/>
  <c r="AD15" i="87"/>
  <c r="I22" i="87"/>
  <c r="AT22" i="87" s="1"/>
  <c r="I30" i="87"/>
  <c r="I17" i="87"/>
  <c r="I19" i="87" s="1"/>
  <c r="AV13" i="69"/>
  <c r="X13" i="69"/>
  <c r="R12" i="41"/>
  <c r="L12" i="41" s="1"/>
  <c r="Z119" i="87"/>
  <c r="AP119" i="87"/>
  <c r="BD119" i="87"/>
  <c r="BE119" i="87"/>
  <c r="J24" i="87"/>
  <c r="AF24" i="87" s="1"/>
  <c r="J30" i="87"/>
  <c r="AU15" i="87" s="1"/>
  <c r="J17" i="87"/>
  <c r="AE15" i="87"/>
  <c r="J22" i="87"/>
  <c r="K22" i="85"/>
  <c r="BE22" i="85" s="1"/>
  <c r="S12" i="69"/>
  <c r="AP12" i="69" s="1"/>
  <c r="AP9" i="69"/>
  <c r="AW128" i="87"/>
  <c r="S112" i="87"/>
  <c r="BC112" i="87" s="1"/>
  <c r="Y45" i="87"/>
  <c r="Y114" i="87"/>
  <c r="D56" i="87"/>
  <c r="Z56" i="87" s="1"/>
  <c r="AJ158" i="87"/>
  <c r="H54" i="67"/>
  <c r="AM12" i="85"/>
  <c r="I13" i="85"/>
  <c r="AQ21" i="85"/>
  <c r="AT21" i="85"/>
  <c r="AX25" i="87"/>
  <c r="AX27" i="87"/>
  <c r="AX16" i="87"/>
  <c r="AX30" i="87"/>
  <c r="AX23" i="87"/>
  <c r="AX13" i="87"/>
  <c r="AX4" i="87"/>
  <c r="AX20" i="87"/>
  <c r="AX8" i="87"/>
  <c r="AX14" i="87"/>
  <c r="BH107" i="87"/>
  <c r="BI107" i="87" s="1"/>
  <c r="U109" i="87"/>
  <c r="BH109" i="87" s="1"/>
  <c r="BI109" i="87" s="1"/>
  <c r="AL17" i="85"/>
  <c r="AE8" i="85"/>
  <c r="AV16" i="69"/>
  <c r="AV21" i="69"/>
  <c r="AV9" i="69"/>
  <c r="AV14" i="69"/>
  <c r="AV5" i="69"/>
  <c r="AV7" i="69"/>
  <c r="AV23" i="69"/>
  <c r="AV22" i="69"/>
  <c r="AV19" i="69"/>
  <c r="AV15" i="69"/>
  <c r="E27" i="69"/>
  <c r="E36" i="69" s="1"/>
  <c r="X23" i="69"/>
  <c r="AV6" i="69"/>
  <c r="AV12" i="69"/>
  <c r="AV20" i="69"/>
  <c r="E32" i="69"/>
  <c r="AV10" i="69"/>
  <c r="E25" i="69"/>
  <c r="AV18" i="69"/>
  <c r="AV17" i="69"/>
  <c r="AV11" i="69"/>
  <c r="R21" i="41"/>
  <c r="L21" i="41" s="1"/>
  <c r="AD12" i="87"/>
  <c r="B34" i="85"/>
  <c r="AV25" i="85"/>
  <c r="U54" i="87"/>
  <c r="U56" i="87"/>
  <c r="U60" i="87"/>
  <c r="U47" i="87"/>
  <c r="U49" i="87" s="1"/>
  <c r="U52" i="87"/>
  <c r="BF52" i="87" s="1"/>
  <c r="AB12" i="69"/>
  <c r="AA59" i="87"/>
  <c r="AE10" i="87"/>
  <c r="AA112" i="87"/>
  <c r="AP29" i="87"/>
  <c r="H75" i="87"/>
  <c r="H86" i="87" s="1"/>
  <c r="H70" i="87"/>
  <c r="AC68" i="87"/>
  <c r="H72" i="87"/>
  <c r="AC72" i="87" s="1"/>
  <c r="H117" i="67"/>
  <c r="Y29" i="87"/>
  <c r="AY120" i="87"/>
  <c r="AY103" i="87"/>
  <c r="BF40" i="87"/>
  <c r="X29" i="87"/>
  <c r="L19" i="41"/>
  <c r="G13" i="69"/>
  <c r="AU29" i="87"/>
  <c r="AE12" i="87"/>
  <c r="S8" i="86"/>
  <c r="AV8" i="86"/>
  <c r="AS8" i="86"/>
  <c r="S77" i="67"/>
  <c r="AC116" i="87"/>
  <c r="AB116" i="87"/>
  <c r="J13" i="69"/>
  <c r="AC12" i="69"/>
  <c r="AQ16" i="69"/>
  <c r="T17" i="69"/>
  <c r="T22" i="69" s="1"/>
  <c r="BE10" i="87"/>
  <c r="BH10" i="87"/>
  <c r="Z45" i="87"/>
  <c r="E60" i="87"/>
  <c r="AP59" i="87" s="1"/>
  <c r="AP45" i="87"/>
  <c r="H55" i="67"/>
  <c r="AC66" i="87"/>
  <c r="AE26" i="85"/>
  <c r="E60" i="96"/>
  <c r="Q60" i="96" s="1"/>
  <c r="D90" i="97"/>
  <c r="E84" i="96"/>
  <c r="E82" i="96"/>
  <c r="E86" i="96"/>
  <c r="U27" i="85"/>
  <c r="BN11" i="85"/>
  <c r="Q11" i="85" s="1"/>
  <c r="AP11" i="85" s="1"/>
  <c r="BN20" i="85"/>
  <c r="Q20" i="85" s="1"/>
  <c r="U32" i="85"/>
  <c r="BN18" i="85"/>
  <c r="Q18" i="85" s="1"/>
  <c r="AP18" i="85" s="1"/>
  <c r="BN5" i="85"/>
  <c r="Q5" i="85" s="1"/>
  <c r="BN14" i="85"/>
  <c r="Q14" i="85" s="1"/>
  <c r="AP14" i="85" s="1"/>
  <c r="BN8" i="85"/>
  <c r="BN9" i="85"/>
  <c r="Q9" i="85" s="1"/>
  <c r="BN23" i="85"/>
  <c r="BN15" i="85"/>
  <c r="Q15" i="85" s="1"/>
  <c r="AP15" i="85" s="1"/>
  <c r="BN19" i="85"/>
  <c r="Q19" i="85" s="1"/>
  <c r="AP19" i="85" s="1"/>
  <c r="BN7" i="85"/>
  <c r="Q7" i="85" s="1"/>
  <c r="AP7" i="85" s="1"/>
  <c r="BN6" i="85"/>
  <c r="Q6" i="85" s="1"/>
  <c r="AP6" i="85" s="1"/>
  <c r="BN10" i="85"/>
  <c r="Q10" i="85" s="1"/>
  <c r="AP10" i="85" s="1"/>
  <c r="BN16" i="85"/>
  <c r="Q16" i="85" s="1"/>
  <c r="BN21" i="85"/>
  <c r="BN17" i="85"/>
  <c r="AD13" i="85"/>
  <c r="AA179" i="87"/>
  <c r="S40" i="96"/>
  <c r="AF40" i="96" s="1"/>
  <c r="G70" i="96"/>
  <c r="T40" i="96"/>
  <c r="AG40" i="96" s="1"/>
  <c r="S52" i="96"/>
  <c r="AF52" i="96" s="1"/>
  <c r="J86" i="96"/>
  <c r="S12" i="97"/>
  <c r="T12" i="97"/>
  <c r="Q160" i="87"/>
  <c r="Q165" i="87"/>
  <c r="Q162" i="87"/>
  <c r="Q56" i="97"/>
  <c r="AL119" i="87"/>
  <c r="Q120" i="87"/>
  <c r="T90" i="87"/>
  <c r="T77" i="87"/>
  <c r="T79" i="87" s="1"/>
  <c r="T86" i="87"/>
  <c r="T82" i="87"/>
  <c r="T84" i="87"/>
  <c r="Y171" i="87"/>
  <c r="D176" i="87"/>
  <c r="AI45" i="87"/>
  <c r="N47" i="87"/>
  <c r="N54" i="87"/>
  <c r="N56" i="87"/>
  <c r="AI56" i="87" s="1"/>
  <c r="N52" i="87"/>
  <c r="N60" i="87"/>
  <c r="AJ45" i="87"/>
  <c r="D86" i="87"/>
  <c r="D77" i="87"/>
  <c r="D84" i="87"/>
  <c r="D90" i="87"/>
  <c r="D82" i="87"/>
  <c r="Z75" i="87"/>
  <c r="Y75" i="87"/>
  <c r="G109" i="87"/>
  <c r="AC107" i="87"/>
  <c r="AB107" i="87"/>
  <c r="BD149" i="87"/>
  <c r="BE149" i="87"/>
  <c r="V42" i="97"/>
  <c r="BE105" i="87"/>
  <c r="T114" i="87"/>
  <c r="T107" i="87"/>
  <c r="T120" i="87"/>
  <c r="T112" i="87"/>
  <c r="T116" i="87"/>
  <c r="BD105" i="87"/>
  <c r="AF158" i="87"/>
  <c r="K160" i="87"/>
  <c r="AF160" i="87" s="1"/>
  <c r="K162" i="87"/>
  <c r="AF162" i="87" s="1"/>
  <c r="K165" i="87"/>
  <c r="S144" i="87"/>
  <c r="BC144" i="87" s="1"/>
  <c r="BC135" i="87"/>
  <c r="S146" i="87"/>
  <c r="BC146" i="87" s="1"/>
  <c r="S137" i="87"/>
  <c r="S150" i="87"/>
  <c r="BD135" i="87"/>
  <c r="S142" i="87"/>
  <c r="AJ171" i="87"/>
  <c r="O174" i="87"/>
  <c r="AT150" i="87"/>
  <c r="AT145" i="87"/>
  <c r="AT125" i="87"/>
  <c r="AT135" i="87"/>
  <c r="AT136" i="87"/>
  <c r="AT124" i="87"/>
  <c r="AT143" i="87"/>
  <c r="AT133" i="87"/>
  <c r="AT129" i="87"/>
  <c r="AD150" i="87"/>
  <c r="AT141" i="87"/>
  <c r="AT134" i="87"/>
  <c r="AT148" i="87"/>
  <c r="AT138" i="87"/>
  <c r="AT147" i="87"/>
  <c r="AT140" i="87"/>
  <c r="AT128" i="87"/>
  <c r="AT127" i="87"/>
  <c r="AT131" i="87"/>
  <c r="N167" i="87"/>
  <c r="N172" i="87"/>
  <c r="AI165" i="87"/>
  <c r="N180" i="87"/>
  <c r="AJ165" i="87"/>
  <c r="N176" i="87"/>
  <c r="N174" i="87"/>
  <c r="O70" i="87"/>
  <c r="O72" i="87"/>
  <c r="O75" i="87"/>
  <c r="X59" i="87"/>
  <c r="AN59" i="87"/>
  <c r="AK56" i="87"/>
  <c r="AD146" i="87"/>
  <c r="P82" i="87"/>
  <c r="P84" i="87"/>
  <c r="P90" i="87"/>
  <c r="P86" i="87"/>
  <c r="P77" i="87"/>
  <c r="P79" i="87" s="1"/>
  <c r="Q17" i="96"/>
  <c r="E19" i="96"/>
  <c r="N72" i="87"/>
  <c r="N75" i="87"/>
  <c r="N70" i="87"/>
  <c r="K75" i="87"/>
  <c r="K72" i="87"/>
  <c r="K70" i="87"/>
  <c r="AS22" i="87"/>
  <c r="AD22" i="87"/>
  <c r="Y72" i="87"/>
  <c r="AJ144" i="87"/>
  <c r="AK144" i="87"/>
  <c r="M22" i="85"/>
  <c r="AL21" i="85"/>
  <c r="AM21" i="85"/>
  <c r="H57" i="67"/>
  <c r="H44" i="67"/>
  <c r="AN8" i="85"/>
  <c r="O23" i="85"/>
  <c r="BI17" i="85" s="1"/>
  <c r="O13" i="85"/>
  <c r="AE12" i="86"/>
  <c r="J13" i="86"/>
  <c r="AF12" i="86"/>
  <c r="H23" i="86"/>
  <c r="BD24" i="86" s="1"/>
  <c r="BH24" i="86" s="1"/>
  <c r="H22" i="86"/>
  <c r="AD21" i="86"/>
  <c r="AC21" i="86"/>
  <c r="N22" i="69"/>
  <c r="AK21" i="69"/>
  <c r="T13" i="85"/>
  <c r="T23" i="85"/>
  <c r="AS8" i="85"/>
  <c r="AA12" i="86"/>
  <c r="F13" i="86"/>
  <c r="F23" i="86"/>
  <c r="BB12" i="86" s="1"/>
  <c r="AB12" i="86"/>
  <c r="H35" i="69"/>
  <c r="AA26" i="69"/>
  <c r="F35" i="69"/>
  <c r="Y26" i="69"/>
  <c r="N23" i="69"/>
  <c r="BE8" i="69" s="1"/>
  <c r="AK8" i="69"/>
  <c r="N13" i="69"/>
  <c r="AB26" i="69"/>
  <c r="I35" i="69"/>
  <c r="AN12" i="86"/>
  <c r="N23" i="86"/>
  <c r="BJ12" i="86" s="1"/>
  <c r="N13" i="86"/>
  <c r="AM12" i="86"/>
  <c r="H35" i="85"/>
  <c r="AC26" i="85"/>
  <c r="AD26" i="85"/>
  <c r="J35" i="69"/>
  <c r="AC26" i="69"/>
  <c r="AD26" i="69"/>
  <c r="J23" i="86"/>
  <c r="BF22" i="86" s="1"/>
  <c r="U47" i="96"/>
  <c r="AH47" i="96" s="1"/>
  <c r="I77" i="96"/>
  <c r="I86" i="96"/>
  <c r="U56" i="96"/>
  <c r="AH56" i="96" s="1"/>
  <c r="S15" i="97"/>
  <c r="T15" i="97"/>
  <c r="Q49" i="97"/>
  <c r="Q47" i="97"/>
  <c r="R160" i="87"/>
  <c r="R162" i="87"/>
  <c r="R165" i="87"/>
  <c r="Q29" i="96"/>
  <c r="L17" i="87"/>
  <c r="L24" i="87"/>
  <c r="L26" i="87"/>
  <c r="L30" i="87"/>
  <c r="AW112" i="87" s="1"/>
  <c r="L22" i="87"/>
  <c r="AG15" i="87"/>
  <c r="AV149" i="87"/>
  <c r="AF149" i="87"/>
  <c r="F150" i="87"/>
  <c r="AQ135" i="87" s="1"/>
  <c r="F137" i="87"/>
  <c r="AA135" i="87"/>
  <c r="F146" i="87"/>
  <c r="F144" i="87"/>
  <c r="F142" i="87"/>
  <c r="I160" i="87"/>
  <c r="AD158" i="87"/>
  <c r="I162" i="87"/>
  <c r="I165" i="87"/>
  <c r="AG149" i="87"/>
  <c r="AW149" i="87"/>
  <c r="BF130" i="87"/>
  <c r="BE130" i="87"/>
  <c r="AD54" i="87"/>
  <c r="AH42" i="87"/>
  <c r="AG42" i="87"/>
  <c r="BC130" i="87"/>
  <c r="BD130" i="87"/>
  <c r="AB135" i="87"/>
  <c r="G144" i="87"/>
  <c r="G137" i="87"/>
  <c r="G146" i="87"/>
  <c r="G142" i="87"/>
  <c r="G150" i="87"/>
  <c r="AR135" i="87" s="1"/>
  <c r="AC135" i="87"/>
  <c r="G49" i="87"/>
  <c r="AI162" i="87"/>
  <c r="BB119" i="87"/>
  <c r="R120" i="87"/>
  <c r="AN119" i="87"/>
  <c r="Y119" i="87"/>
  <c r="X119" i="87"/>
  <c r="D109" i="87"/>
  <c r="Y107" i="87"/>
  <c r="Z107" i="87"/>
  <c r="BC26" i="87"/>
  <c r="AC142" i="87"/>
  <c r="AS142" i="87"/>
  <c r="AD142" i="87"/>
  <c r="T45" i="97"/>
  <c r="T52" i="97"/>
  <c r="C82" i="87"/>
  <c r="C77" i="87"/>
  <c r="C90" i="87"/>
  <c r="C86" i="87"/>
  <c r="C84" i="87"/>
  <c r="AI160" i="87"/>
  <c r="S174" i="87"/>
  <c r="V49" i="87"/>
  <c r="BF49" i="87" s="1"/>
  <c r="BF47" i="87"/>
  <c r="AA17" i="87"/>
  <c r="F19" i="87"/>
  <c r="AB17" i="69"/>
  <c r="H45" i="67"/>
  <c r="H33" i="67"/>
  <c r="J37" i="86"/>
  <c r="AE26" i="86"/>
  <c r="H37" i="86"/>
  <c r="AC26" i="86"/>
  <c r="AD26" i="86"/>
  <c r="G37" i="86"/>
  <c r="AB26" i="86"/>
  <c r="O22" i="85"/>
  <c r="AO17" i="85"/>
  <c r="AN17" i="85"/>
  <c r="O13" i="69"/>
  <c r="AM13" i="69" s="1"/>
  <c r="AL12" i="69"/>
  <c r="F76" i="67"/>
  <c r="F88" i="67"/>
  <c r="J79" i="67"/>
  <c r="M79" i="67" s="1"/>
  <c r="S76" i="67"/>
  <c r="D76" i="67"/>
  <c r="M76" i="67"/>
  <c r="P82" i="67"/>
  <c r="S82" i="67" s="1"/>
  <c r="AA24" i="86"/>
  <c r="F35" i="86"/>
  <c r="BB24" i="86"/>
  <c r="B34" i="69"/>
  <c r="AS25" i="69"/>
  <c r="N33" i="69"/>
  <c r="BE24" i="69"/>
  <c r="AK24" i="69"/>
  <c r="I13" i="69"/>
  <c r="AC8" i="69"/>
  <c r="I23" i="69"/>
  <c r="AZ24" i="69" s="1"/>
  <c r="AB8" i="69"/>
  <c r="AO8" i="86"/>
  <c r="AN8" i="86"/>
  <c r="O13" i="86"/>
  <c r="BK8" i="86"/>
  <c r="O23" i="86"/>
  <c r="D36" i="69"/>
  <c r="W27" i="69"/>
  <c r="Z26" i="69"/>
  <c r="G35" i="69"/>
  <c r="H119" i="67"/>
  <c r="S8" i="69"/>
  <c r="T13" i="69"/>
  <c r="AQ8" i="69"/>
  <c r="T23" i="69"/>
  <c r="BJ8" i="69" s="1"/>
  <c r="AM12" i="69"/>
  <c r="R40" i="96"/>
  <c r="V60" i="96"/>
  <c r="AI60" i="96" s="1"/>
  <c r="T47" i="96"/>
  <c r="AG47" i="96" s="1"/>
  <c r="T17" i="97"/>
  <c r="AA29" i="87"/>
  <c r="AQ29" i="87"/>
  <c r="H49" i="87"/>
  <c r="AD47" i="87"/>
  <c r="AC47" i="87"/>
  <c r="E146" i="87"/>
  <c r="E142" i="87"/>
  <c r="E144" i="87"/>
  <c r="E150" i="87"/>
  <c r="AP135" i="87" s="1"/>
  <c r="Z135" i="87"/>
  <c r="E137" i="87"/>
  <c r="S109" i="87"/>
  <c r="BC107" i="87"/>
  <c r="AB112" i="87"/>
  <c r="AG10" i="87"/>
  <c r="AJ149" i="87"/>
  <c r="AA132" i="87"/>
  <c r="AK132" i="87"/>
  <c r="P30" i="87"/>
  <c r="AL15" i="87"/>
  <c r="P17" i="87"/>
  <c r="P22" i="87"/>
  <c r="P26" i="87"/>
  <c r="P24" i="87"/>
  <c r="AK15" i="87"/>
  <c r="AP52" i="87"/>
  <c r="Z52" i="87"/>
  <c r="AC171" i="87"/>
  <c r="H179" i="87"/>
  <c r="AJ29" i="87"/>
  <c r="AK29" i="87"/>
  <c r="AG59" i="87"/>
  <c r="AH59" i="87"/>
  <c r="AT53" i="87"/>
  <c r="AT34" i="87"/>
  <c r="AT45" i="87"/>
  <c r="AT55" i="87"/>
  <c r="AT39" i="87"/>
  <c r="AT60" i="87"/>
  <c r="AT43" i="87"/>
  <c r="AT50" i="87"/>
  <c r="AT59" i="87"/>
  <c r="AT46" i="87"/>
  <c r="AT58" i="87"/>
  <c r="AT37" i="87"/>
  <c r="AT41" i="87"/>
  <c r="AT48" i="87"/>
  <c r="AT38" i="87"/>
  <c r="AD60" i="87"/>
  <c r="AT44" i="87"/>
  <c r="AT57" i="87"/>
  <c r="AT35" i="87"/>
  <c r="AT51" i="87"/>
  <c r="AG45" i="87"/>
  <c r="L47" i="87"/>
  <c r="AH47" i="87" s="1"/>
  <c r="L60" i="87"/>
  <c r="AW59" i="87" s="1"/>
  <c r="L56" i="87"/>
  <c r="L52" i="87"/>
  <c r="AH45" i="87"/>
  <c r="L54" i="87"/>
  <c r="AF179" i="87"/>
  <c r="AB132" i="87"/>
  <c r="AR60" i="87"/>
  <c r="AR34" i="87"/>
  <c r="AR55" i="87"/>
  <c r="AR46" i="87"/>
  <c r="AR48" i="87"/>
  <c r="AR45" i="87"/>
  <c r="AC60" i="87"/>
  <c r="AR41" i="87"/>
  <c r="AR57" i="87"/>
  <c r="AR39" i="87"/>
  <c r="AR53" i="87"/>
  <c r="AR37" i="87"/>
  <c r="AR44" i="87"/>
  <c r="AR58" i="87"/>
  <c r="AR50" i="87"/>
  <c r="AR35" i="87"/>
  <c r="AR51" i="87"/>
  <c r="AR43" i="87"/>
  <c r="AR38" i="87"/>
  <c r="AB171" i="87"/>
  <c r="G180" i="87"/>
  <c r="G179" i="87"/>
  <c r="AB179" i="87" s="1"/>
  <c r="E162" i="87"/>
  <c r="E160" i="87"/>
  <c r="Z160" i="87" s="1"/>
  <c r="E165" i="87"/>
  <c r="Z158" i="87"/>
  <c r="AA158" i="87"/>
  <c r="AE132" i="87"/>
  <c r="AF132" i="87"/>
  <c r="AB88" i="87"/>
  <c r="AC88" i="87"/>
  <c r="G89" i="87"/>
  <c r="AB89" i="87" s="1"/>
  <c r="BC24" i="87"/>
  <c r="AS147" i="87"/>
  <c r="AS143" i="87"/>
  <c r="AS148" i="87"/>
  <c r="AS129" i="87"/>
  <c r="AS145" i="87"/>
  <c r="AS135" i="87"/>
  <c r="AS133" i="87"/>
  <c r="AS134" i="87"/>
  <c r="AS140" i="87"/>
  <c r="AS141" i="87"/>
  <c r="AS138" i="87"/>
  <c r="AS136" i="87"/>
  <c r="AS124" i="87"/>
  <c r="AS131" i="87"/>
  <c r="AS150" i="87"/>
  <c r="AS127" i="87"/>
  <c r="AS125" i="87"/>
  <c r="AJ112" i="87"/>
  <c r="AC112" i="87"/>
  <c r="AJ172" i="87"/>
  <c r="H59" i="67"/>
  <c r="H71" i="67"/>
  <c r="C34" i="85"/>
  <c r="Y25" i="85"/>
  <c r="AW25" i="85"/>
  <c r="X25" i="85"/>
  <c r="AB12" i="85"/>
  <c r="G23" i="85"/>
  <c r="BA21" i="85" s="1"/>
  <c r="G13" i="85"/>
  <c r="AC13" i="85" s="1"/>
  <c r="K23" i="86"/>
  <c r="BG17" i="86" s="1"/>
  <c r="AF17" i="86"/>
  <c r="AH17" i="86"/>
  <c r="AC24" i="86"/>
  <c r="H35" i="86"/>
  <c r="AI21" i="69"/>
  <c r="M22" i="69"/>
  <c r="AG21" i="69"/>
  <c r="AH21" i="69"/>
  <c r="AF21" i="69"/>
  <c r="AJ21" i="69"/>
  <c r="T23" i="86"/>
  <c r="BP12" i="86" s="1"/>
  <c r="T13" i="86"/>
  <c r="AS12" i="86"/>
  <c r="AV12" i="86"/>
  <c r="Y12" i="69"/>
  <c r="Z12" i="69"/>
  <c r="F13" i="69"/>
  <c r="F23" i="69"/>
  <c r="AW12" i="69" s="1"/>
  <c r="P23" i="86"/>
  <c r="BL12" i="86" s="1"/>
  <c r="BM12" i="86" s="1"/>
  <c r="P13" i="86"/>
  <c r="AO12" i="86"/>
  <c r="AM17" i="69"/>
  <c r="AP17" i="69"/>
  <c r="AP6" i="69"/>
  <c r="S26" i="69"/>
  <c r="U54" i="96"/>
  <c r="AH54" i="96" s="1"/>
  <c r="I84" i="96"/>
  <c r="I82" i="96"/>
  <c r="U52" i="96"/>
  <c r="AH52" i="96" s="1"/>
  <c r="S54" i="96"/>
  <c r="AF54" i="96" s="1"/>
  <c r="J77" i="96"/>
  <c r="T60" i="96"/>
  <c r="AG60" i="96" s="1"/>
  <c r="V15" i="97"/>
  <c r="U15" i="97"/>
  <c r="T174" i="87"/>
  <c r="T172" i="87"/>
  <c r="T176" i="87"/>
  <c r="T180" i="87"/>
  <c r="T167" i="87"/>
  <c r="T169" i="87" s="1"/>
  <c r="AV136" i="87"/>
  <c r="AV129" i="87"/>
  <c r="AV138" i="87"/>
  <c r="AV141" i="87"/>
  <c r="AV150" i="87"/>
  <c r="AV125" i="87"/>
  <c r="AG150" i="87"/>
  <c r="AV135" i="87"/>
  <c r="AV124" i="87"/>
  <c r="AV127" i="87"/>
  <c r="AV147" i="87"/>
  <c r="AV134" i="87"/>
  <c r="AV140" i="87"/>
  <c r="AV128" i="87"/>
  <c r="AV145" i="87"/>
  <c r="AV133" i="87"/>
  <c r="AV143" i="87"/>
  <c r="AV131" i="87"/>
  <c r="AV148" i="87"/>
  <c r="AA10" i="87"/>
  <c r="AB10" i="87"/>
  <c r="C179" i="87"/>
  <c r="X179" i="87" s="1"/>
  <c r="Y178" i="87"/>
  <c r="X178" i="87"/>
  <c r="BC116" i="87"/>
  <c r="BB132" i="87"/>
  <c r="AL132" i="87"/>
  <c r="AK10" i="87"/>
  <c r="AL10" i="87"/>
  <c r="Z47" i="87"/>
  <c r="E49" i="87"/>
  <c r="Y149" i="87"/>
  <c r="Z149" i="87"/>
  <c r="F52" i="87"/>
  <c r="AB52" i="87" s="1"/>
  <c r="AA45" i="87"/>
  <c r="F54" i="87"/>
  <c r="AA54" i="87" s="1"/>
  <c r="F56" i="87"/>
  <c r="F47" i="87"/>
  <c r="AB47" i="87" s="1"/>
  <c r="F60" i="87"/>
  <c r="AQ45" i="87" s="1"/>
  <c r="AI119" i="87"/>
  <c r="AY119" i="87"/>
  <c r="AJ119" i="87"/>
  <c r="G90" i="87"/>
  <c r="G84" i="87"/>
  <c r="G77" i="87"/>
  <c r="G82" i="87"/>
  <c r="AC75" i="87"/>
  <c r="G86" i="87"/>
  <c r="AD29" i="87"/>
  <c r="AT29" i="87"/>
  <c r="O24" i="87"/>
  <c r="AJ24" i="87" s="1"/>
  <c r="O22" i="87"/>
  <c r="O17" i="87"/>
  <c r="O30" i="87"/>
  <c r="AZ15" i="87" s="1"/>
  <c r="AJ15" i="87"/>
  <c r="O26" i="87"/>
  <c r="AJ26" i="87" s="1"/>
  <c r="M172" i="87"/>
  <c r="M174" i="87"/>
  <c r="M167" i="87"/>
  <c r="M176" i="87"/>
  <c r="M180" i="87"/>
  <c r="AI130" i="87"/>
  <c r="BD144" i="87"/>
  <c r="AE171" i="87"/>
  <c r="J176" i="87"/>
  <c r="J180" i="87"/>
  <c r="AG164" i="87"/>
  <c r="AH164" i="87"/>
  <c r="P172" i="87"/>
  <c r="AK172" i="87" s="1"/>
  <c r="P180" i="87"/>
  <c r="P176" i="87"/>
  <c r="P174" i="87"/>
  <c r="AK174" i="87" s="1"/>
  <c r="P167" i="87"/>
  <c r="AK165" i="87"/>
  <c r="AA149" i="87"/>
  <c r="J144" i="87"/>
  <c r="J150" i="87"/>
  <c r="AF150" i="87" s="1"/>
  <c r="J142" i="87"/>
  <c r="AF142" i="87" s="1"/>
  <c r="J137" i="87"/>
  <c r="AE135" i="87"/>
  <c r="J146" i="87"/>
  <c r="K54" i="87"/>
  <c r="AF54" i="87" s="1"/>
  <c r="K56" i="87"/>
  <c r="AF56" i="87" s="1"/>
  <c r="K52" i="87"/>
  <c r="AF45" i="87"/>
  <c r="K60" i="87"/>
  <c r="AV45" i="87" s="1"/>
  <c r="K47" i="87"/>
  <c r="N109" i="87"/>
  <c r="AI109" i="87" s="1"/>
  <c r="AI107" i="87"/>
  <c r="X74" i="87"/>
  <c r="J72" i="87"/>
  <c r="J70" i="87"/>
  <c r="J75" i="87"/>
  <c r="AE68" i="87"/>
  <c r="AE29" i="87"/>
  <c r="J174" i="87"/>
  <c r="AL52" i="87"/>
  <c r="BB52" i="87"/>
  <c r="AH114" i="87"/>
  <c r="AH112" i="87"/>
  <c r="S180" i="87"/>
  <c r="X66" i="87"/>
  <c r="AD171" i="87"/>
  <c r="AJ137" i="87"/>
  <c r="O139" i="87"/>
  <c r="AK137" i="87"/>
  <c r="O180" i="87"/>
  <c r="G22" i="85"/>
  <c r="AC21" i="85"/>
  <c r="AB21" i="85"/>
  <c r="P23" i="85"/>
  <c r="AQ23" i="85" s="1"/>
  <c r="AO8" i="85"/>
  <c r="AQ8" i="85"/>
  <c r="AT8" i="85"/>
  <c r="K37" i="86"/>
  <c r="AF26" i="86"/>
  <c r="AH26" i="86"/>
  <c r="H22" i="69"/>
  <c r="H23" i="69"/>
  <c r="AY21" i="69" s="1"/>
  <c r="AA21" i="69"/>
  <c r="Y24" i="69"/>
  <c r="F33" i="69"/>
  <c r="H85" i="67"/>
  <c r="H97" i="67"/>
  <c r="P35" i="69"/>
  <c r="AM26" i="69"/>
  <c r="O37" i="86"/>
  <c r="AN26" i="86"/>
  <c r="BK26" i="86"/>
  <c r="V25" i="69"/>
  <c r="M35" i="85"/>
  <c r="AL26" i="85"/>
  <c r="O33" i="69"/>
  <c r="AL24" i="69"/>
  <c r="J23" i="69"/>
  <c r="BA17" i="69" s="1"/>
  <c r="AD17" i="69"/>
  <c r="AC17" i="69"/>
  <c r="J22" i="69"/>
  <c r="H81" i="67"/>
  <c r="H69" i="67"/>
  <c r="K22" i="86"/>
  <c r="P23" i="69"/>
  <c r="BG13" i="69" s="1"/>
  <c r="BH13" i="69" s="1"/>
  <c r="S49" i="96"/>
  <c r="AF49" i="96" s="1"/>
  <c r="S47" i="96"/>
  <c r="AF47" i="96" s="1"/>
  <c r="V42" i="96"/>
  <c r="AI42" i="96" s="1"/>
  <c r="J72" i="96"/>
  <c r="G77" i="96"/>
  <c r="V54" i="96"/>
  <c r="AI54" i="96" s="1"/>
  <c r="J84" i="96"/>
  <c r="E72" i="97"/>
  <c r="Q12" i="97"/>
  <c r="R12" i="97"/>
  <c r="V75" i="87"/>
  <c r="V82" i="87" s="1"/>
  <c r="V70" i="87"/>
  <c r="B17" i="87"/>
  <c r="B19" i="87" s="1"/>
  <c r="B26" i="87"/>
  <c r="B22" i="87"/>
  <c r="B30" i="87"/>
  <c r="B24" i="87"/>
  <c r="AN135" i="87"/>
  <c r="AD130" i="87"/>
  <c r="Q12" i="96"/>
  <c r="E72" i="96"/>
  <c r="R12" i="96"/>
  <c r="D77" i="97"/>
  <c r="D79" i="97"/>
  <c r="H89" i="87"/>
  <c r="AC81" i="87"/>
  <c r="AN148" i="87"/>
  <c r="AG142" i="87"/>
  <c r="AW142" i="87"/>
  <c r="AB160" i="87"/>
  <c r="AK12" i="87"/>
  <c r="AL12" i="87"/>
  <c r="AJ178" i="87"/>
  <c r="O179" i="87"/>
  <c r="AK179" i="87" s="1"/>
  <c r="AK178" i="87"/>
  <c r="Z171" i="87"/>
  <c r="AA171" i="87"/>
  <c r="Y59" i="87"/>
  <c r="Z59" i="87"/>
  <c r="AO59" i="87"/>
  <c r="P114" i="87"/>
  <c r="AK105" i="87"/>
  <c r="P116" i="87"/>
  <c r="P107" i="87"/>
  <c r="P112" i="87"/>
  <c r="AK112" i="87" s="1"/>
  <c r="P120" i="87"/>
  <c r="AK120" i="87" s="1"/>
  <c r="AH52" i="87"/>
  <c r="AX52" i="87"/>
  <c r="N139" i="87"/>
  <c r="N179" i="87"/>
  <c r="AI179" i="87" s="1"/>
  <c r="Q45" i="96"/>
  <c r="E47" i="96"/>
  <c r="E52" i="96"/>
  <c r="E56" i="96"/>
  <c r="R56" i="96" s="1"/>
  <c r="E54" i="96"/>
  <c r="R45" i="96"/>
  <c r="M137" i="87"/>
  <c r="M146" i="87"/>
  <c r="AH146" i="87" s="1"/>
  <c r="AH135" i="87"/>
  <c r="M144" i="87"/>
  <c r="AH144" i="87" s="1"/>
  <c r="M142" i="87"/>
  <c r="M150" i="87"/>
  <c r="AX135" i="87" s="1"/>
  <c r="C49" i="87"/>
  <c r="X47" i="87"/>
  <c r="BD146" i="87"/>
  <c r="S54" i="87"/>
  <c r="BC54" i="87" s="1"/>
  <c r="S56" i="87"/>
  <c r="BC56" i="87" s="1"/>
  <c r="S47" i="87"/>
  <c r="BC45" i="87"/>
  <c r="S52" i="87"/>
  <c r="BC52" i="87" s="1"/>
  <c r="S60" i="87"/>
  <c r="BC60" i="87" s="1"/>
  <c r="AF59" i="87"/>
  <c r="AU119" i="87"/>
  <c r="AE119" i="87"/>
  <c r="AF119" i="87"/>
  <c r="T42" i="97"/>
  <c r="K116" i="87"/>
  <c r="AF116" i="87" s="1"/>
  <c r="K112" i="87"/>
  <c r="AG112" i="87" s="1"/>
  <c r="K114" i="87"/>
  <c r="AF114" i="87" s="1"/>
  <c r="K120" i="87"/>
  <c r="AV105" i="87" s="1"/>
  <c r="K107" i="87"/>
  <c r="AG105" i="87"/>
  <c r="AF105" i="87"/>
  <c r="AH116" i="87"/>
  <c r="AC70" i="87"/>
  <c r="F70" i="87"/>
  <c r="AA70" i="87" s="1"/>
  <c r="F75" i="87"/>
  <c r="AA68" i="87"/>
  <c r="F72" i="87"/>
  <c r="AB68" i="87"/>
  <c r="AS18" i="87"/>
  <c r="AS9" i="87"/>
  <c r="AS8" i="87"/>
  <c r="AS23" i="87"/>
  <c r="AS5" i="87"/>
  <c r="AS20" i="87"/>
  <c r="AS4" i="87"/>
  <c r="AS52" i="87"/>
  <c r="AS30" i="87"/>
  <c r="AS14" i="87"/>
  <c r="AS25" i="87"/>
  <c r="AS11" i="87"/>
  <c r="AD30" i="87"/>
  <c r="AS27" i="87"/>
  <c r="AS29" i="87"/>
  <c r="AS13" i="87"/>
  <c r="AS16" i="87"/>
  <c r="AS21" i="87"/>
  <c r="AS7" i="87"/>
  <c r="AS28" i="87"/>
  <c r="AJ142" i="87"/>
  <c r="U35" i="85"/>
  <c r="AN31" i="85"/>
  <c r="AQ26" i="85"/>
  <c r="BN26" i="85"/>
  <c r="AT26" i="85"/>
  <c r="AS112" i="87"/>
  <c r="O176" i="87"/>
  <c r="AJ176" i="87" s="1"/>
  <c r="Z13" i="86"/>
  <c r="BA13" i="86"/>
  <c r="G33" i="85"/>
  <c r="AB24" i="85"/>
  <c r="BA24" i="85"/>
  <c r="K35" i="86"/>
  <c r="AF24" i="86"/>
  <c r="AD17" i="86"/>
  <c r="I23" i="86"/>
  <c r="AE17" i="86"/>
  <c r="I22" i="86"/>
  <c r="AE22" i="86" s="1"/>
  <c r="AA21" i="86"/>
  <c r="F22" i="86"/>
  <c r="BB21" i="86"/>
  <c r="AB21" i="86"/>
  <c r="AF26" i="69"/>
  <c r="M35" i="69"/>
  <c r="AI26" i="69"/>
  <c r="AH26" i="69"/>
  <c r="AG26" i="69"/>
  <c r="AJ26" i="69"/>
  <c r="AU9" i="86"/>
  <c r="AR9" i="86"/>
  <c r="S26" i="86"/>
  <c r="S12" i="86"/>
  <c r="K33" i="69"/>
  <c r="AD24" i="69"/>
  <c r="AC17" i="85"/>
  <c r="AB17" i="85"/>
  <c r="BA17" i="85"/>
  <c r="AL26" i="69"/>
  <c r="O35" i="69"/>
  <c r="BK21" i="86"/>
  <c r="AN21" i="86"/>
  <c r="AO21" i="86"/>
  <c r="O22" i="86"/>
  <c r="O35" i="86"/>
  <c r="BK24" i="86"/>
  <c r="BM24" i="86" s="1"/>
  <c r="AN24" i="86"/>
  <c r="AM21" i="69"/>
  <c r="P22" i="69"/>
  <c r="AP22" i="69" s="1"/>
  <c r="AC12" i="85"/>
  <c r="M23" i="85"/>
  <c r="AM8" i="85"/>
  <c r="AL8" i="85"/>
  <c r="M13" i="85"/>
  <c r="AM13" i="85" s="1"/>
  <c r="AL17" i="69"/>
  <c r="F22" i="69"/>
  <c r="Y17" i="69"/>
  <c r="Z24" i="69"/>
  <c r="G84" i="96"/>
  <c r="G86" i="96"/>
  <c r="R42" i="97"/>
  <c r="AY4" i="87"/>
  <c r="AY9" i="87"/>
  <c r="AI30" i="87"/>
  <c r="AY13" i="87"/>
  <c r="AY5" i="87"/>
  <c r="AY11" i="87"/>
  <c r="AY7" i="87"/>
  <c r="AY8" i="87"/>
  <c r="AY29" i="87"/>
  <c r="AY14" i="87"/>
  <c r="AY18" i="87"/>
  <c r="AY22" i="87"/>
  <c r="AY142" i="87"/>
  <c r="AY23" i="87"/>
  <c r="AY20" i="87"/>
  <c r="AY15" i="87"/>
  <c r="AY21" i="87"/>
  <c r="AY27" i="87"/>
  <c r="AY25" i="87"/>
  <c r="AY30" i="87"/>
  <c r="AY28" i="87"/>
  <c r="AY16" i="87"/>
  <c r="U12" i="97"/>
  <c r="AV142" i="87"/>
  <c r="AA119" i="87"/>
  <c r="AQ119" i="87"/>
  <c r="AG12" i="87"/>
  <c r="AH12" i="87"/>
  <c r="S179" i="87"/>
  <c r="AK149" i="87"/>
  <c r="P150" i="87"/>
  <c r="AH119" i="87"/>
  <c r="AW119" i="87"/>
  <c r="AG119" i="87"/>
  <c r="R139" i="87"/>
  <c r="BB139" i="87" s="1"/>
  <c r="BB137" i="87"/>
  <c r="AB29" i="87"/>
  <c r="M84" i="87"/>
  <c r="M77" i="87"/>
  <c r="M79" i="87" s="1"/>
  <c r="M90" i="87"/>
  <c r="M82" i="87"/>
  <c r="M86" i="87"/>
  <c r="M49" i="87"/>
  <c r="AE158" i="87"/>
  <c r="R42" i="96"/>
  <c r="Q42" i="96"/>
  <c r="X56" i="87"/>
  <c r="AD26" i="87"/>
  <c r="AE26" i="87"/>
  <c r="T24" i="87"/>
  <c r="T22" i="87"/>
  <c r="T30" i="87"/>
  <c r="BD15" i="87"/>
  <c r="T26" i="87"/>
  <c r="T17" i="87"/>
  <c r="BE15" i="87"/>
  <c r="C30" i="87"/>
  <c r="AN15" i="87" s="1"/>
  <c r="C26" i="87"/>
  <c r="C22" i="87"/>
  <c r="C17" i="87"/>
  <c r="C24" i="87"/>
  <c r="Y15" i="87"/>
  <c r="X15" i="87"/>
  <c r="T139" i="87"/>
  <c r="BD137" i="87"/>
  <c r="AD178" i="87"/>
  <c r="AE178" i="87"/>
  <c r="I179" i="87"/>
  <c r="AD179" i="87" s="1"/>
  <c r="Y164" i="87"/>
  <c r="Z164" i="87"/>
  <c r="AC156" i="87"/>
  <c r="AL149" i="87"/>
  <c r="BB149" i="87"/>
  <c r="AI112" i="87"/>
  <c r="AY112" i="87"/>
  <c r="Z81" i="87"/>
  <c r="Y81" i="87"/>
  <c r="D89" i="87"/>
  <c r="AC74" i="87"/>
  <c r="AD74" i="87"/>
  <c r="B72" i="87"/>
  <c r="X72" i="87" s="1"/>
  <c r="B75" i="87"/>
  <c r="B70" i="87"/>
  <c r="D174" i="87"/>
  <c r="BB54" i="87"/>
  <c r="AL54" i="87"/>
  <c r="AD156" i="87"/>
  <c r="AC114" i="87"/>
  <c r="Q77" i="87"/>
  <c r="Q79" i="87" s="1"/>
  <c r="Q84" i="87"/>
  <c r="Q90" i="87"/>
  <c r="Q82" i="87"/>
  <c r="Q86" i="87"/>
  <c r="AZ59" i="87"/>
  <c r="AJ59" i="87"/>
  <c r="Y56" i="87"/>
  <c r="H19" i="87"/>
  <c r="AJ114" i="87"/>
  <c r="O150" i="87"/>
  <c r="BA7" i="86"/>
  <c r="BA20" i="86"/>
  <c r="BA18" i="86"/>
  <c r="BA15" i="86"/>
  <c r="BA21" i="86"/>
  <c r="BA23" i="86"/>
  <c r="BA19" i="86"/>
  <c r="E27" i="86"/>
  <c r="BA16" i="86"/>
  <c r="E34" i="86"/>
  <c r="BA14" i="86"/>
  <c r="BA9" i="86"/>
  <c r="BA22" i="86"/>
  <c r="BA10" i="86"/>
  <c r="E25" i="86"/>
  <c r="BA6" i="86"/>
  <c r="BA5" i="86"/>
  <c r="BA12" i="86"/>
  <c r="BA8" i="86"/>
  <c r="BA11" i="86"/>
  <c r="Z23" i="86"/>
  <c r="BA17" i="86"/>
  <c r="H90" i="67"/>
  <c r="H78" i="67"/>
  <c r="AA12" i="85"/>
  <c r="F13" i="85"/>
  <c r="F23" i="85"/>
  <c r="AZ12" i="85" s="1"/>
  <c r="AH12" i="86"/>
  <c r="M13" i="86"/>
  <c r="M23" i="86"/>
  <c r="BI12" i="86" s="1"/>
  <c r="I35" i="86"/>
  <c r="AD24" i="86"/>
  <c r="BE24" i="86"/>
  <c r="G22" i="86"/>
  <c r="AB17" i="86"/>
  <c r="AC17" i="86"/>
  <c r="G23" i="86"/>
  <c r="BC17" i="86" s="1"/>
  <c r="AS26" i="86"/>
  <c r="T37" i="86"/>
  <c r="AN33" i="86"/>
  <c r="AF12" i="69"/>
  <c r="K23" i="69"/>
  <c r="BB12" i="69" s="1"/>
  <c r="K13" i="69"/>
  <c r="AD12" i="69"/>
  <c r="G22" i="69"/>
  <c r="G23" i="69"/>
  <c r="AX21" i="69" s="1"/>
  <c r="Z21" i="69"/>
  <c r="BN22" i="85"/>
  <c r="AQ22" i="85"/>
  <c r="AT22" i="85"/>
  <c r="BD12" i="85"/>
  <c r="AE12" i="85"/>
  <c r="AF12" i="85"/>
  <c r="J23" i="85"/>
  <c r="BD24" i="85" s="1"/>
  <c r="J13" i="85"/>
  <c r="O23" i="69"/>
  <c r="BF12" i="69" s="1"/>
  <c r="AL8" i="69"/>
  <c r="I22" i="69"/>
  <c r="AB21" i="69"/>
  <c r="AC21" i="69"/>
  <c r="N35" i="86"/>
  <c r="AM24" i="86"/>
  <c r="BJ24" i="86"/>
  <c r="I33" i="69"/>
  <c r="AB24" i="69"/>
  <c r="H104" i="67"/>
  <c r="H116" i="67"/>
  <c r="H60" i="67"/>
  <c r="H47" i="67"/>
  <c r="AQ22" i="69"/>
  <c r="S24" i="96"/>
  <c r="AF24" i="96" s="1"/>
  <c r="S17" i="96"/>
  <c r="AF17" i="96" s="1"/>
  <c r="S15" i="96"/>
  <c r="AF15" i="96" s="1"/>
  <c r="F75" i="96"/>
  <c r="R15" i="96"/>
  <c r="R10" i="96"/>
  <c r="F70" i="96"/>
  <c r="S10" i="96"/>
  <c r="AF10" i="96" s="1"/>
  <c r="T56" i="96"/>
  <c r="AG56" i="96" s="1"/>
  <c r="H160" i="87"/>
  <c r="AC160" i="87" s="1"/>
  <c r="H165" i="87"/>
  <c r="H162" i="87"/>
  <c r="AC162" i="87" s="1"/>
  <c r="AC158" i="87"/>
  <c r="Q15" i="97"/>
  <c r="Q22" i="97"/>
  <c r="E75" i="97"/>
  <c r="R15" i="97"/>
  <c r="Q24" i="97"/>
  <c r="X164" i="87"/>
  <c r="R52" i="97"/>
  <c r="R54" i="97"/>
  <c r="R45" i="97"/>
  <c r="AC132" i="87"/>
  <c r="AD132" i="87"/>
  <c r="AE114" i="87"/>
  <c r="AD114" i="87"/>
  <c r="BB47" i="87"/>
  <c r="R49" i="87"/>
  <c r="BB49" i="87" s="1"/>
  <c r="R59" i="97"/>
  <c r="D75" i="96"/>
  <c r="AE88" i="87"/>
  <c r="J89" i="87"/>
  <c r="AJ56" i="87"/>
  <c r="AC164" i="87"/>
  <c r="AD164" i="87"/>
  <c r="AL142" i="87"/>
  <c r="Y42" i="87"/>
  <c r="U146" i="87"/>
  <c r="BE146" i="87" s="1"/>
  <c r="U150" i="87"/>
  <c r="BE150" i="87" s="1"/>
  <c r="U142" i="87"/>
  <c r="U144" i="87"/>
  <c r="BE144" i="87" s="1"/>
  <c r="BE135" i="87"/>
  <c r="U137" i="87"/>
  <c r="AL59" i="87"/>
  <c r="BB59" i="87"/>
  <c r="AK102" i="87"/>
  <c r="AL102" i="87"/>
  <c r="AI135" i="87"/>
  <c r="AI132" i="87"/>
  <c r="AH132" i="87"/>
  <c r="AD24" i="87"/>
  <c r="AE24" i="87"/>
  <c r="X12" i="87"/>
  <c r="AB45" i="87"/>
  <c r="BC29" i="87"/>
  <c r="AF164" i="87"/>
  <c r="BC42" i="87"/>
  <c r="AE60" i="87"/>
  <c r="AC29" i="87"/>
  <c r="P49" i="87"/>
  <c r="AK47" i="87"/>
  <c r="Z130" i="87"/>
  <c r="L77" i="87"/>
  <c r="L79" i="87" s="1"/>
  <c r="L86" i="87"/>
  <c r="L84" i="87"/>
  <c r="L82" i="87"/>
  <c r="L90" i="87"/>
  <c r="AB164" i="87"/>
  <c r="BE100" i="87"/>
  <c r="AG102" i="87"/>
  <c r="AF102" i="87"/>
  <c r="X70" i="87"/>
  <c r="Y54" i="87"/>
  <c r="U176" i="87"/>
  <c r="U172" i="87"/>
  <c r="U167" i="87"/>
  <c r="U169" i="87" s="1"/>
  <c r="U174" i="87"/>
  <c r="U180" i="87"/>
  <c r="AJ162" i="87"/>
  <c r="AS15" i="87"/>
  <c r="AB149" i="87"/>
  <c r="O109" i="87"/>
  <c r="AJ109" i="87" s="1"/>
  <c r="AJ107" i="87"/>
  <c r="AJ146" i="87"/>
  <c r="AA21" i="85"/>
  <c r="F22" i="85"/>
  <c r="J33" i="85"/>
  <c r="AE24" i="85"/>
  <c r="AF24" i="85"/>
  <c r="H40" i="67"/>
  <c r="H52" i="67"/>
  <c r="H86" i="67"/>
  <c r="H98" i="67"/>
  <c r="M35" i="86"/>
  <c r="AK24" i="86"/>
  <c r="AJ24" i="86"/>
  <c r="AI24" i="86"/>
  <c r="AL24" i="86"/>
  <c r="AH24" i="86"/>
  <c r="AB24" i="86"/>
  <c r="G35" i="86"/>
  <c r="BD21" i="85"/>
  <c r="AE21" i="85"/>
  <c r="AF21" i="85"/>
  <c r="J22" i="85"/>
  <c r="AF24" i="69"/>
  <c r="AH24" i="69"/>
  <c r="AJ24" i="69"/>
  <c r="AG24" i="69"/>
  <c r="AI24" i="69"/>
  <c r="M33" i="69"/>
  <c r="BB60" i="87"/>
  <c r="H33" i="69"/>
  <c r="AA24" i="69"/>
  <c r="AY24" i="69"/>
  <c r="BC24" i="69" s="1"/>
  <c r="AR21" i="86"/>
  <c r="AU21" i="86"/>
  <c r="S22" i="86"/>
  <c r="N37" i="86"/>
  <c r="AM26" i="86"/>
  <c r="H41" i="67"/>
  <c r="H29" i="67"/>
  <c r="M33" i="85"/>
  <c r="AM24" i="85"/>
  <c r="AL24" i="85"/>
  <c r="BG24" i="85"/>
  <c r="AV22" i="86"/>
  <c r="AS22" i="86"/>
  <c r="AC24" i="69"/>
  <c r="N32" i="85"/>
  <c r="BH17" i="85"/>
  <c r="BK17" i="85" s="1"/>
  <c r="N25" i="85"/>
  <c r="BH10" i="85"/>
  <c r="BK10" i="85" s="1"/>
  <c r="BH7" i="85"/>
  <c r="BK7" i="85" s="1"/>
  <c r="BH14" i="85"/>
  <c r="BK14" i="85" s="1"/>
  <c r="BH22" i="85"/>
  <c r="BK22" i="85" s="1"/>
  <c r="BH15" i="85"/>
  <c r="BK15" i="85" s="1"/>
  <c r="BH11" i="85"/>
  <c r="BK11" i="85" s="1"/>
  <c r="BH5" i="85"/>
  <c r="BK5" i="85" s="1"/>
  <c r="AM23" i="85"/>
  <c r="BH20" i="85"/>
  <c r="BK20" i="85" s="1"/>
  <c r="BH16" i="85"/>
  <c r="BK16" i="85" s="1"/>
  <c r="BH6" i="85"/>
  <c r="BK6" i="85" s="1"/>
  <c r="BH26" i="85"/>
  <c r="BK26" i="85" s="1"/>
  <c r="N27" i="85"/>
  <c r="BH8" i="85"/>
  <c r="BK8" i="85" s="1"/>
  <c r="BH24" i="85"/>
  <c r="BK24" i="85" s="1"/>
  <c r="BH21" i="85"/>
  <c r="BK21" i="85" s="1"/>
  <c r="BH19" i="85"/>
  <c r="BK19" i="85" s="1"/>
  <c r="BH23" i="85"/>
  <c r="BK23" i="85" s="1"/>
  <c r="BH9" i="85"/>
  <c r="BK9" i="85" s="1"/>
  <c r="BH18" i="85"/>
  <c r="BK18" i="85" s="1"/>
  <c r="AQ17" i="69"/>
  <c r="G82" i="96"/>
  <c r="S22" i="96"/>
  <c r="AF22" i="96" s="1"/>
  <c r="J70" i="96"/>
  <c r="V40" i="96"/>
  <c r="AI40" i="96" s="1"/>
  <c r="T15" i="96"/>
  <c r="AG15" i="96" s="1"/>
  <c r="H75" i="96"/>
  <c r="U15" i="96"/>
  <c r="AH15" i="96" s="1"/>
  <c r="V52" i="96"/>
  <c r="AI52" i="96" s="1"/>
  <c r="J82" i="96"/>
  <c r="L162" i="87"/>
  <c r="AG162" i="87" s="1"/>
  <c r="L165" i="87"/>
  <c r="L160" i="87"/>
  <c r="AG160" i="87" s="1"/>
  <c r="AG158" i="87"/>
  <c r="BB42" i="87"/>
  <c r="X150" i="87"/>
  <c r="AN143" i="87"/>
  <c r="AN145" i="87"/>
  <c r="AN134" i="87"/>
  <c r="AN147" i="87"/>
  <c r="AN133" i="87"/>
  <c r="AN138" i="87"/>
  <c r="AN136" i="87"/>
  <c r="AN125" i="87"/>
  <c r="AN150" i="87"/>
  <c r="AN127" i="87"/>
  <c r="AN128" i="87"/>
  <c r="AN131" i="87"/>
  <c r="AN124" i="87"/>
  <c r="AN140" i="87"/>
  <c r="AN129" i="87"/>
  <c r="Q40" i="97"/>
  <c r="R40" i="97"/>
  <c r="AJ42" i="87"/>
  <c r="AI42" i="87"/>
  <c r="D179" i="87"/>
  <c r="Y179" i="87" s="1"/>
  <c r="U54" i="97"/>
  <c r="U52" i="97"/>
  <c r="U45" i="97"/>
  <c r="U56" i="97"/>
  <c r="D82" i="97"/>
  <c r="D86" i="97"/>
  <c r="D84" i="97"/>
  <c r="O49" i="87"/>
  <c r="AJ47" i="87"/>
  <c r="V40" i="97"/>
  <c r="AG137" i="87"/>
  <c r="L139" i="87"/>
  <c r="AG139" i="87" s="1"/>
  <c r="AL150" i="87"/>
  <c r="AE56" i="87"/>
  <c r="V59" i="97"/>
  <c r="V56" i="97"/>
  <c r="BE132" i="87"/>
  <c r="BF132" i="87"/>
  <c r="V112" i="87"/>
  <c r="BF112" i="87" s="1"/>
  <c r="BF105" i="87"/>
  <c r="V107" i="87"/>
  <c r="T56" i="87"/>
  <c r="T52" i="87"/>
  <c r="T60" i="87"/>
  <c r="T47" i="87"/>
  <c r="BD45" i="87"/>
  <c r="T54" i="87"/>
  <c r="BE45" i="87"/>
  <c r="AZ117" i="87"/>
  <c r="AZ98" i="87"/>
  <c r="AJ120" i="87"/>
  <c r="AZ97" i="87"/>
  <c r="AZ110" i="87"/>
  <c r="AZ94" i="87"/>
  <c r="AZ99" i="87"/>
  <c r="AZ119" i="87"/>
  <c r="AZ113" i="87"/>
  <c r="AZ106" i="87"/>
  <c r="AZ120" i="87"/>
  <c r="AZ95" i="87"/>
  <c r="AZ115" i="87"/>
  <c r="AZ111" i="87"/>
  <c r="AZ108" i="87"/>
  <c r="AZ118" i="87"/>
  <c r="AZ101" i="87"/>
  <c r="AZ103" i="87"/>
  <c r="AZ104" i="87"/>
  <c r="G24" i="87"/>
  <c r="AB24" i="87" s="1"/>
  <c r="AB15" i="87"/>
  <c r="G26" i="87"/>
  <c r="AB26" i="87" s="1"/>
  <c r="G17" i="87"/>
  <c r="G30" i="87"/>
  <c r="G22" i="87"/>
  <c r="AY140" i="87"/>
  <c r="AY136" i="87"/>
  <c r="AY127" i="87"/>
  <c r="AY147" i="87"/>
  <c r="AY128" i="87"/>
  <c r="AY149" i="87"/>
  <c r="AY143" i="87"/>
  <c r="AY125" i="87"/>
  <c r="AY124" i="87"/>
  <c r="AY133" i="87"/>
  <c r="AI150" i="87"/>
  <c r="AY129" i="87"/>
  <c r="AY145" i="87"/>
  <c r="AY134" i="87"/>
  <c r="AY150" i="87"/>
  <c r="AY138" i="87"/>
  <c r="AY135" i="87"/>
  <c r="AY131" i="87"/>
  <c r="AY148" i="87"/>
  <c r="BE12" i="87"/>
  <c r="BD12" i="87"/>
  <c r="X10" i="87"/>
  <c r="AR52" i="87"/>
  <c r="AC52" i="87"/>
  <c r="T59" i="97"/>
  <c r="C162" i="87"/>
  <c r="X162" i="87" s="1"/>
  <c r="C165" i="87"/>
  <c r="X158" i="87"/>
  <c r="C160" i="87"/>
  <c r="Y158" i="87"/>
  <c r="AD149" i="87"/>
  <c r="AT149" i="87"/>
  <c r="AE149" i="87"/>
  <c r="BC40" i="87"/>
  <c r="BD40" i="87"/>
  <c r="AB12" i="87"/>
  <c r="AC12" i="87"/>
  <c r="H84" i="87"/>
  <c r="AC84" i="87" s="1"/>
  <c r="C89" i="87"/>
  <c r="X89" i="87" s="1"/>
  <c r="X88" i="87"/>
  <c r="I89" i="87"/>
  <c r="AD89" i="87" s="1"/>
  <c r="AD81" i="87"/>
  <c r="U86" i="87"/>
  <c r="U90" i="87"/>
  <c r="U84" i="87"/>
  <c r="U77" i="87"/>
  <c r="U79" i="87" s="1"/>
  <c r="U82" i="87"/>
  <c r="AK171" i="87"/>
  <c r="D146" i="87"/>
  <c r="Y146" i="87" s="1"/>
  <c r="D142" i="87"/>
  <c r="D137" i="87"/>
  <c r="D144" i="87"/>
  <c r="Y144" i="87" s="1"/>
  <c r="Y135" i="87"/>
  <c r="D150" i="87"/>
  <c r="AO149" i="87" s="1"/>
  <c r="Y112" i="87"/>
  <c r="AO112" i="87"/>
  <c r="Z112" i="87"/>
  <c r="S19" i="87"/>
  <c r="BC19" i="87" s="1"/>
  <c r="BC17" i="87"/>
  <c r="AC137" i="87"/>
  <c r="H139" i="87"/>
  <c r="V77" i="87"/>
  <c r="V79" i="87" s="1"/>
  <c r="BF17" i="87"/>
  <c r="V19" i="87"/>
  <c r="BF19" i="87" s="1"/>
  <c r="L109" i="87"/>
  <c r="AH107" i="87"/>
  <c r="AG107" i="87"/>
  <c r="X68" i="87"/>
  <c r="I70" i="87"/>
  <c r="AD70" i="87" s="1"/>
  <c r="I72" i="87"/>
  <c r="I75" i="87"/>
  <c r="AD68" i="87"/>
  <c r="S77" i="87"/>
  <c r="S79" i="87" s="1"/>
  <c r="S90" i="87"/>
  <c r="S82" i="87"/>
  <c r="S86" i="87"/>
  <c r="S84" i="87"/>
  <c r="AC59" i="87"/>
  <c r="AR59" i="87"/>
  <c r="AB59" i="87"/>
  <c r="AO48" i="87"/>
  <c r="AO55" i="87"/>
  <c r="AO35" i="87"/>
  <c r="AO46" i="87"/>
  <c r="AO45" i="87"/>
  <c r="AO57" i="87"/>
  <c r="AO43" i="87"/>
  <c r="AO34" i="87"/>
  <c r="AO53" i="87"/>
  <c r="Y60" i="87"/>
  <c r="AO60" i="87"/>
  <c r="AO50" i="87"/>
  <c r="AO44" i="87"/>
  <c r="AO41" i="87"/>
  <c r="AO38" i="87"/>
  <c r="AO39" i="87"/>
  <c r="AO37" i="87"/>
  <c r="Z60" i="87"/>
  <c r="AA22" i="87"/>
  <c r="AQ22" i="87"/>
  <c r="AL56" i="87"/>
  <c r="AD17" i="87"/>
  <c r="Y74" i="87"/>
  <c r="AJ116" i="87"/>
  <c r="U13" i="85"/>
  <c r="AT12" i="85"/>
  <c r="BN12" i="85"/>
  <c r="AQ12" i="85"/>
  <c r="AN26" i="85"/>
  <c r="AO26" i="85"/>
  <c r="O35" i="85"/>
  <c r="BI26" i="85"/>
  <c r="AE24" i="86"/>
  <c r="BF24" i="86"/>
  <c r="J35" i="86"/>
  <c r="AJ8" i="69"/>
  <c r="AI8" i="69"/>
  <c r="AG8" i="69"/>
  <c r="M13" i="69"/>
  <c r="M23" i="69"/>
  <c r="BD26" i="69" s="1"/>
  <c r="AH8" i="69"/>
  <c r="AF8" i="69"/>
  <c r="BD8" i="69"/>
  <c r="F37" i="86"/>
  <c r="AA26" i="86"/>
  <c r="AS12" i="85"/>
  <c r="P13" i="85"/>
  <c r="AO12" i="85"/>
  <c r="BJ12" i="85"/>
  <c r="AK26" i="69"/>
  <c r="N35" i="69"/>
  <c r="BE26" i="69"/>
  <c r="O22" i="69"/>
  <c r="AL21" i="69"/>
  <c r="AO26" i="86"/>
  <c r="P37" i="86"/>
  <c r="BL26" i="86"/>
  <c r="BM26" i="86" s="1"/>
  <c r="AC8" i="85"/>
  <c r="AD8" i="85"/>
  <c r="H23" i="85"/>
  <c r="BB13" i="85" s="1"/>
  <c r="L11" i="41"/>
  <c r="L23" i="41" s="1"/>
  <c r="R23" i="41"/>
  <c r="H63" i="67"/>
  <c r="T35" i="69"/>
  <c r="AL31" i="69"/>
  <c r="BJ26" i="69"/>
  <c r="AQ26" i="69"/>
  <c r="H79" i="67"/>
  <c r="BH13" i="85"/>
  <c r="BK13" i="85" s="1"/>
  <c r="U30" i="97"/>
  <c r="T30" i="97"/>
  <c r="V30" i="97"/>
  <c r="U29" i="97"/>
  <c r="V29" i="97"/>
  <c r="U59" i="96"/>
  <c r="AH59" i="96" s="1"/>
  <c r="V59" i="96"/>
  <c r="AI59" i="96" s="1"/>
  <c r="I89" i="96"/>
  <c r="R29" i="96"/>
  <c r="F89" i="96"/>
  <c r="S29" i="96"/>
  <c r="AF29" i="96" s="1"/>
  <c r="G89" i="96"/>
  <c r="BP22" i="86" l="1"/>
  <c r="AW17" i="69"/>
  <c r="AZ142" i="87"/>
  <c r="AC150" i="87"/>
  <c r="BE24" i="85"/>
  <c r="BB17" i="87"/>
  <c r="AY25" i="85"/>
  <c r="Z25" i="85"/>
  <c r="E34" i="85"/>
  <c r="BP26" i="86"/>
  <c r="AZ21" i="85"/>
  <c r="AN51" i="87"/>
  <c r="AN44" i="87"/>
  <c r="AN41" i="87"/>
  <c r="AN45" i="87"/>
  <c r="AN50" i="87"/>
  <c r="AN37" i="87"/>
  <c r="AN60" i="87"/>
  <c r="AN43" i="87"/>
  <c r="AN48" i="87"/>
  <c r="AN46" i="87"/>
  <c r="AN38" i="87"/>
  <c r="AN34" i="87"/>
  <c r="AN39" i="87"/>
  <c r="AN55" i="87"/>
  <c r="AN53" i="87"/>
  <c r="AN58" i="87"/>
  <c r="AN35" i="87"/>
  <c r="AN57" i="87"/>
  <c r="X60" i="87"/>
  <c r="X137" i="87"/>
  <c r="C139" i="87"/>
  <c r="H90" i="87"/>
  <c r="AW24" i="69"/>
  <c r="AJ180" i="87"/>
  <c r="AQ149" i="87"/>
  <c r="AO135" i="87"/>
  <c r="AW15" i="87"/>
  <c r="AL60" i="87"/>
  <c r="X27" i="69"/>
  <c r="BE13" i="85"/>
  <c r="AL146" i="87"/>
  <c r="BC13" i="85"/>
  <c r="BF13" i="85" s="1"/>
  <c r="BC12" i="85"/>
  <c r="BF12" i="85" s="1"/>
  <c r="BC114" i="87"/>
  <c r="AZ8" i="69"/>
  <c r="BC8" i="69" s="1"/>
  <c r="BB8" i="85"/>
  <c r="AX99" i="87"/>
  <c r="AX95" i="87"/>
  <c r="AX103" i="87"/>
  <c r="AX108" i="87"/>
  <c r="AX97" i="87"/>
  <c r="AX113" i="87"/>
  <c r="AX106" i="87"/>
  <c r="AX110" i="87"/>
  <c r="AX94" i="87"/>
  <c r="AX118" i="87"/>
  <c r="AX115" i="87"/>
  <c r="AI120" i="87"/>
  <c r="AX104" i="87"/>
  <c r="AH120" i="87"/>
  <c r="AX98" i="87"/>
  <c r="AX111" i="87"/>
  <c r="AX119" i="87"/>
  <c r="AX120" i="87"/>
  <c r="AX117" i="87"/>
  <c r="AX101" i="87"/>
  <c r="AK160" i="87"/>
  <c r="K19" i="87"/>
  <c r="AF17" i="87"/>
  <c r="AV59" i="87"/>
  <c r="AZ17" i="69"/>
  <c r="BC17" i="69" s="1"/>
  <c r="AT27" i="87"/>
  <c r="AT28" i="87"/>
  <c r="AT25" i="87"/>
  <c r="AT13" i="87"/>
  <c r="AT30" i="87"/>
  <c r="AT23" i="87"/>
  <c r="AT18" i="87"/>
  <c r="AT9" i="87"/>
  <c r="AT5" i="87"/>
  <c r="AT8" i="87"/>
  <c r="AT16" i="87"/>
  <c r="AT112" i="87"/>
  <c r="AT15" i="87"/>
  <c r="AT7" i="87"/>
  <c r="AT21" i="87"/>
  <c r="AT20" i="87"/>
  <c r="AT4" i="87"/>
  <c r="AT11" i="87"/>
  <c r="AT52" i="87"/>
  <c r="AT14" i="87"/>
  <c r="P139" i="87"/>
  <c r="AL139" i="87" s="1"/>
  <c r="AL137" i="87"/>
  <c r="F180" i="87"/>
  <c r="AB180" i="87" s="1"/>
  <c r="F174" i="87"/>
  <c r="AB174" i="87" s="1"/>
  <c r="F167" i="87"/>
  <c r="F176" i="87"/>
  <c r="AB176" i="87" s="1"/>
  <c r="AB165" i="87"/>
  <c r="F172" i="87"/>
  <c r="AB172" i="87" s="1"/>
  <c r="AO15" i="87"/>
  <c r="AO28" i="87"/>
  <c r="AO27" i="87"/>
  <c r="AO5" i="87"/>
  <c r="AO25" i="87"/>
  <c r="AO16" i="87"/>
  <c r="AO23" i="87"/>
  <c r="AO20" i="87"/>
  <c r="AO13" i="87"/>
  <c r="AO30" i="87"/>
  <c r="AO21" i="87"/>
  <c r="AO11" i="87"/>
  <c r="AO9" i="87"/>
  <c r="AO18" i="87"/>
  <c r="AO7" i="87"/>
  <c r="AO4" i="87"/>
  <c r="AO8" i="87"/>
  <c r="AO14" i="87"/>
  <c r="BC22" i="85"/>
  <c r="BF22" i="85" s="1"/>
  <c r="BE20" i="85"/>
  <c r="AG23" i="85"/>
  <c r="BE11" i="85"/>
  <c r="BE23" i="85"/>
  <c r="K27" i="85"/>
  <c r="K36" i="85" s="1"/>
  <c r="BE19" i="85"/>
  <c r="BE12" i="85"/>
  <c r="K25" i="85"/>
  <c r="BE9" i="85"/>
  <c r="K32" i="85"/>
  <c r="BE18" i="85"/>
  <c r="BE6" i="85"/>
  <c r="BE14" i="85"/>
  <c r="BE10" i="85"/>
  <c r="BE5" i="85"/>
  <c r="BE21" i="85"/>
  <c r="BE15" i="85"/>
  <c r="BE7" i="85"/>
  <c r="BE16" i="85"/>
  <c r="AI17" i="87"/>
  <c r="N19" i="87"/>
  <c r="AI19" i="87" s="1"/>
  <c r="BG24" i="86"/>
  <c r="BJ26" i="86"/>
  <c r="AZ21" i="69"/>
  <c r="BC21" i="69" s="1"/>
  <c r="AC90" i="87"/>
  <c r="AU135" i="87"/>
  <c r="AR8" i="86"/>
  <c r="AU8" i="86"/>
  <c r="H77" i="87"/>
  <c r="H79" i="87" s="1"/>
  <c r="H82" i="87"/>
  <c r="AC82" i="87" s="1"/>
  <c r="AH179" i="87"/>
  <c r="R109" i="87"/>
  <c r="BB109" i="87" s="1"/>
  <c r="BB107" i="87"/>
  <c r="J167" i="87"/>
  <c r="J169" i="87" s="1"/>
  <c r="J172" i="87"/>
  <c r="Y52" i="87"/>
  <c r="AO52" i="87"/>
  <c r="B167" i="87"/>
  <c r="B169" i="87" s="1"/>
  <c r="B172" i="87"/>
  <c r="BF21" i="69"/>
  <c r="B174" i="87"/>
  <c r="AU22" i="87"/>
  <c r="AE22" i="87"/>
  <c r="D172" i="87"/>
  <c r="D167" i="87"/>
  <c r="D169" i="87" s="1"/>
  <c r="D49" i="87"/>
  <c r="Y47" i="87"/>
  <c r="AC26" i="87"/>
  <c r="AC89" i="87"/>
  <c r="AV25" i="69"/>
  <c r="E34" i="69"/>
  <c r="X25" i="69"/>
  <c r="BC19" i="85"/>
  <c r="BF19" i="85" s="1"/>
  <c r="L19" i="85" s="1"/>
  <c r="AG19" i="85" s="1"/>
  <c r="BC14" i="85"/>
  <c r="BF14" i="85" s="1"/>
  <c r="L14" i="85" s="1"/>
  <c r="AG14" i="85" s="1"/>
  <c r="BC16" i="85"/>
  <c r="BF16" i="85" s="1"/>
  <c r="L16" i="85" s="1"/>
  <c r="BC18" i="85"/>
  <c r="BF18" i="85" s="1"/>
  <c r="L18" i="85" s="1"/>
  <c r="AG18" i="85" s="1"/>
  <c r="I32" i="85"/>
  <c r="BC10" i="85"/>
  <c r="BF10" i="85" s="1"/>
  <c r="L10" i="85" s="1"/>
  <c r="AG10" i="85" s="1"/>
  <c r="BC17" i="85"/>
  <c r="BF17" i="85" s="1"/>
  <c r="BC9" i="85"/>
  <c r="BF9" i="85" s="1"/>
  <c r="L9" i="85" s="1"/>
  <c r="BC5" i="85"/>
  <c r="BF5" i="85" s="1"/>
  <c r="L5" i="85" s="1"/>
  <c r="BC15" i="85"/>
  <c r="BF15" i="85" s="1"/>
  <c r="L15" i="85" s="1"/>
  <c r="AG15" i="85" s="1"/>
  <c r="I27" i="85"/>
  <c r="I36" i="85" s="1"/>
  <c r="BC23" i="85"/>
  <c r="BC6" i="85"/>
  <c r="BF6" i="85" s="1"/>
  <c r="L6" i="85" s="1"/>
  <c r="AG6" i="85" s="1"/>
  <c r="I25" i="85"/>
  <c r="BC20" i="85"/>
  <c r="BF20" i="85" s="1"/>
  <c r="L20" i="85" s="1"/>
  <c r="BC11" i="85"/>
  <c r="BF11" i="85" s="1"/>
  <c r="L11" i="85" s="1"/>
  <c r="AG11" i="85" s="1"/>
  <c r="BC21" i="85"/>
  <c r="BF21" i="85" s="1"/>
  <c r="BC7" i="85"/>
  <c r="BF7" i="85" s="1"/>
  <c r="L7" i="85" s="1"/>
  <c r="AG7" i="85" s="1"/>
  <c r="Z70" i="87"/>
  <c r="AV25" i="87"/>
  <c r="AV16" i="87"/>
  <c r="AV14" i="87"/>
  <c r="AF30" i="87"/>
  <c r="AV13" i="87"/>
  <c r="AV4" i="87"/>
  <c r="AV5" i="87"/>
  <c r="AV8" i="87"/>
  <c r="AV7" i="87"/>
  <c r="AV23" i="87"/>
  <c r="AV27" i="87"/>
  <c r="AV9" i="87"/>
  <c r="AV30" i="87"/>
  <c r="AV21" i="87"/>
  <c r="AV28" i="87"/>
  <c r="AV29" i="87"/>
  <c r="AV20" i="87"/>
  <c r="AV15" i="87"/>
  <c r="AV11" i="87"/>
  <c r="AV18" i="87"/>
  <c r="BG26" i="69"/>
  <c r="BH26" i="69" s="1"/>
  <c r="AD72" i="87"/>
  <c r="BI24" i="86"/>
  <c r="BG21" i="69"/>
  <c r="BH21" i="69" s="1"/>
  <c r="AP60" i="87"/>
  <c r="AP37" i="87"/>
  <c r="AP41" i="87"/>
  <c r="AP46" i="87"/>
  <c r="AP43" i="87"/>
  <c r="AP55" i="87"/>
  <c r="AP53" i="87"/>
  <c r="AP50" i="87"/>
  <c r="AP34" i="87"/>
  <c r="AP57" i="87"/>
  <c r="AP44" i="87"/>
  <c r="AP48" i="87"/>
  <c r="AP39" i="87"/>
  <c r="AP51" i="87"/>
  <c r="AP38" i="87"/>
  <c r="AP35" i="87"/>
  <c r="AP58" i="87"/>
  <c r="AE17" i="87"/>
  <c r="J19" i="87"/>
  <c r="AT142" i="87"/>
  <c r="H77" i="67"/>
  <c r="H89" i="67"/>
  <c r="Z72" i="87"/>
  <c r="Z17" i="87"/>
  <c r="BC24" i="86"/>
  <c r="BF8" i="69"/>
  <c r="AI144" i="87"/>
  <c r="AA160" i="87"/>
  <c r="AJ174" i="87"/>
  <c r="AU4" i="87"/>
  <c r="AU16" i="87"/>
  <c r="AU23" i="87"/>
  <c r="AU11" i="87"/>
  <c r="AU5" i="87"/>
  <c r="AU13" i="87"/>
  <c r="AU27" i="87"/>
  <c r="AE30" i="87"/>
  <c r="AU25" i="87"/>
  <c r="AU30" i="87"/>
  <c r="AU20" i="87"/>
  <c r="AU8" i="87"/>
  <c r="AU7" i="87"/>
  <c r="AU28" i="87"/>
  <c r="AU18" i="87"/>
  <c r="AU52" i="87"/>
  <c r="AU9" i="87"/>
  <c r="AU112" i="87"/>
  <c r="AU21" i="87"/>
  <c r="AU14" i="87"/>
  <c r="AZ58" i="87"/>
  <c r="AZ53" i="87"/>
  <c r="AZ35" i="87"/>
  <c r="AZ34" i="87"/>
  <c r="AZ55" i="87"/>
  <c r="AZ50" i="87"/>
  <c r="AZ37" i="87"/>
  <c r="AZ45" i="87"/>
  <c r="AZ39" i="87"/>
  <c r="AZ51" i="87"/>
  <c r="AZ44" i="87"/>
  <c r="AZ38" i="87"/>
  <c r="AZ46" i="87"/>
  <c r="AZ41" i="87"/>
  <c r="AZ57" i="87"/>
  <c r="AZ60" i="87"/>
  <c r="AZ43" i="87"/>
  <c r="AZ48" i="87"/>
  <c r="AO22" i="87"/>
  <c r="AX105" i="87"/>
  <c r="BC24" i="85"/>
  <c r="Z30" i="87"/>
  <c r="E84" i="87"/>
  <c r="E86" i="87"/>
  <c r="E77" i="87"/>
  <c r="E79" i="87" s="1"/>
  <c r="E82" i="87"/>
  <c r="Z82" i="87" s="1"/>
  <c r="E90" i="87"/>
  <c r="Z90" i="87" s="1"/>
  <c r="AC13" i="86"/>
  <c r="B176" i="87"/>
  <c r="AF22" i="87"/>
  <c r="AV22" i="87"/>
  <c r="E90" i="96"/>
  <c r="AR22" i="87"/>
  <c r="AB22" i="87"/>
  <c r="V167" i="87"/>
  <c r="V169" i="87" s="1"/>
  <c r="BF107" i="87"/>
  <c r="V109" i="87"/>
  <c r="BF109" i="87" s="1"/>
  <c r="BD22" i="85"/>
  <c r="AE22" i="85"/>
  <c r="AF22" i="85"/>
  <c r="AE89" i="87"/>
  <c r="R49" i="97"/>
  <c r="R47" i="97"/>
  <c r="E77" i="97"/>
  <c r="Q17" i="97"/>
  <c r="H174" i="87"/>
  <c r="AC174" i="87" s="1"/>
  <c r="H180" i="87"/>
  <c r="AC180" i="87" s="1"/>
  <c r="H172" i="87"/>
  <c r="AC172" i="87" s="1"/>
  <c r="H167" i="87"/>
  <c r="AC165" i="87"/>
  <c r="H176" i="87"/>
  <c r="AC176" i="87" s="1"/>
  <c r="AZ22" i="69"/>
  <c r="BC22" i="69" s="1"/>
  <c r="AB22" i="69"/>
  <c r="BD17" i="87"/>
  <c r="T19" i="87"/>
  <c r="BE17" i="87"/>
  <c r="AK150" i="87"/>
  <c r="AR26" i="86"/>
  <c r="S37" i="86"/>
  <c r="AO31" i="85"/>
  <c r="AN32" i="85"/>
  <c r="AX142" i="87"/>
  <c r="AH142" i="87"/>
  <c r="AI142" i="87"/>
  <c r="Q52" i="96"/>
  <c r="AE144" i="87"/>
  <c r="AF144" i="87"/>
  <c r="U26" i="97"/>
  <c r="V26" i="97"/>
  <c r="AW13" i="69"/>
  <c r="Y13" i="69"/>
  <c r="Z13" i="69"/>
  <c r="BA5" i="85"/>
  <c r="BA20" i="85"/>
  <c r="BA8" i="85"/>
  <c r="G32" i="85"/>
  <c r="G25" i="85"/>
  <c r="BA10" i="85"/>
  <c r="BA23" i="85"/>
  <c r="BA6" i="85"/>
  <c r="G27" i="85"/>
  <c r="BA18" i="85"/>
  <c r="BA16" i="85"/>
  <c r="BA19" i="85"/>
  <c r="BA9" i="85"/>
  <c r="BA11" i="85"/>
  <c r="BA14" i="85"/>
  <c r="BA7" i="85"/>
  <c r="AB23" i="85"/>
  <c r="BA15" i="85"/>
  <c r="E176" i="87"/>
  <c r="E172" i="87"/>
  <c r="Z165" i="87"/>
  <c r="E167" i="87"/>
  <c r="E174" i="87"/>
  <c r="AA165" i="87"/>
  <c r="E180" i="87"/>
  <c r="AW52" i="87"/>
  <c r="AG52" i="87"/>
  <c r="AK26" i="87"/>
  <c r="AL26" i="87"/>
  <c r="AQ13" i="69"/>
  <c r="BJ13" i="69"/>
  <c r="BR8" i="86"/>
  <c r="BQ8" i="86"/>
  <c r="AC13" i="69"/>
  <c r="AZ13" i="69"/>
  <c r="BC13" i="69" s="1"/>
  <c r="AB13" i="69"/>
  <c r="T49" i="97"/>
  <c r="T47" i="97"/>
  <c r="S54" i="97"/>
  <c r="G139" i="87"/>
  <c r="AB137" i="87"/>
  <c r="BM18" i="85"/>
  <c r="BM23" i="85"/>
  <c r="BM11" i="85"/>
  <c r="BM10" i="85"/>
  <c r="T27" i="85"/>
  <c r="AS23" i="85"/>
  <c r="BM6" i="85"/>
  <c r="BM19" i="85"/>
  <c r="BM20" i="85"/>
  <c r="BM16" i="85"/>
  <c r="BM22" i="85"/>
  <c r="BM17" i="85"/>
  <c r="BM9" i="85"/>
  <c r="BM5" i="85"/>
  <c r="BM21" i="85"/>
  <c r="BM14" i="85"/>
  <c r="S28" i="86"/>
  <c r="T32" i="85"/>
  <c r="BM12" i="85"/>
  <c r="BM15" i="85"/>
  <c r="BM7" i="85"/>
  <c r="BM26" i="85"/>
  <c r="BD22" i="86"/>
  <c r="AC22" i="86"/>
  <c r="BI23" i="85"/>
  <c r="BI21" i="85"/>
  <c r="AN23" i="85"/>
  <c r="BI15" i="85"/>
  <c r="O25" i="85"/>
  <c r="BI12" i="85"/>
  <c r="BI5" i="85"/>
  <c r="O32" i="85"/>
  <c r="BI10" i="85"/>
  <c r="O27" i="85"/>
  <c r="BI16" i="85"/>
  <c r="BI18" i="85"/>
  <c r="BI24" i="85"/>
  <c r="BI9" i="85"/>
  <c r="BI6" i="85"/>
  <c r="BI7" i="85"/>
  <c r="BI11" i="85"/>
  <c r="BI14" i="85"/>
  <c r="BI19" i="85"/>
  <c r="BI20" i="85"/>
  <c r="S139" i="87"/>
  <c r="BC139" i="87" s="1"/>
  <c r="BC137" i="87"/>
  <c r="AY57" i="87"/>
  <c r="AY43" i="87"/>
  <c r="AY35" i="87"/>
  <c r="AY51" i="87"/>
  <c r="AY55" i="87"/>
  <c r="AY38" i="87"/>
  <c r="AY44" i="87"/>
  <c r="AY39" i="87"/>
  <c r="AY34" i="87"/>
  <c r="AY59" i="87"/>
  <c r="AY41" i="87"/>
  <c r="AY50" i="87"/>
  <c r="AY46" i="87"/>
  <c r="AY60" i="87"/>
  <c r="AY48" i="87"/>
  <c r="AY58" i="87"/>
  <c r="AY37" i="87"/>
  <c r="AY53" i="87"/>
  <c r="AI60" i="87"/>
  <c r="AJ60" i="87"/>
  <c r="AT23" i="85"/>
  <c r="AM31" i="69"/>
  <c r="AL32" i="69"/>
  <c r="Y160" i="87"/>
  <c r="X160" i="87"/>
  <c r="AR7" i="87"/>
  <c r="AR25" i="87"/>
  <c r="AR30" i="87"/>
  <c r="AR16" i="87"/>
  <c r="AR11" i="87"/>
  <c r="AR5" i="87"/>
  <c r="AR27" i="87"/>
  <c r="AB30" i="87"/>
  <c r="AR14" i="87"/>
  <c r="AR9" i="87"/>
  <c r="AR4" i="87"/>
  <c r="AR18" i="87"/>
  <c r="AR23" i="87"/>
  <c r="AR20" i="87"/>
  <c r="AR13" i="87"/>
  <c r="AR21" i="87"/>
  <c r="AR8" i="87"/>
  <c r="AR28" i="87"/>
  <c r="BH25" i="85"/>
  <c r="BK25" i="85" s="1"/>
  <c r="N34" i="85"/>
  <c r="AU22" i="86"/>
  <c r="AR22" i="86"/>
  <c r="BD24" i="69"/>
  <c r="AK49" i="87"/>
  <c r="E84" i="97"/>
  <c r="E86" i="97"/>
  <c r="E82" i="97"/>
  <c r="R26" i="96"/>
  <c r="F86" i="96"/>
  <c r="S26" i="96"/>
  <c r="AF26" i="96" s="1"/>
  <c r="E38" i="86"/>
  <c r="Z27" i="86"/>
  <c r="AJ150" i="87"/>
  <c r="AZ131" i="87"/>
  <c r="AZ138" i="87"/>
  <c r="AZ134" i="87"/>
  <c r="AZ147" i="87"/>
  <c r="AZ127" i="87"/>
  <c r="AZ140" i="87"/>
  <c r="AZ148" i="87"/>
  <c r="AZ136" i="87"/>
  <c r="AZ143" i="87"/>
  <c r="AZ141" i="87"/>
  <c r="AZ145" i="87"/>
  <c r="AZ133" i="87"/>
  <c r="AZ129" i="87"/>
  <c r="AZ150" i="87"/>
  <c r="AZ124" i="87"/>
  <c r="AZ125" i="87"/>
  <c r="AZ135" i="87"/>
  <c r="AZ128" i="87"/>
  <c r="BD26" i="87"/>
  <c r="BE26" i="87"/>
  <c r="V52" i="97"/>
  <c r="BG15" i="85"/>
  <c r="BG11" i="85"/>
  <c r="BG9" i="85"/>
  <c r="BG16" i="85"/>
  <c r="BG5" i="85"/>
  <c r="M27" i="85"/>
  <c r="BG19" i="85"/>
  <c r="BG12" i="85"/>
  <c r="BG17" i="85"/>
  <c r="BG7" i="85"/>
  <c r="BG20" i="85"/>
  <c r="BG23" i="85"/>
  <c r="AL23" i="85"/>
  <c r="BG14" i="85"/>
  <c r="BG18" i="85"/>
  <c r="BG6" i="85"/>
  <c r="M25" i="85"/>
  <c r="AM25" i="85" s="1"/>
  <c r="M32" i="85"/>
  <c r="BG10" i="85"/>
  <c r="AN22" i="86"/>
  <c r="AO22" i="86"/>
  <c r="BK22" i="86"/>
  <c r="I27" i="86"/>
  <c r="BE8" i="86"/>
  <c r="BH8" i="86" s="1"/>
  <c r="BE14" i="86"/>
  <c r="BH14" i="86" s="1"/>
  <c r="L14" i="86" s="1"/>
  <c r="AG14" i="86" s="1"/>
  <c r="I34" i="86"/>
  <c r="BE6" i="86"/>
  <c r="BH6" i="86" s="1"/>
  <c r="L6" i="86" s="1"/>
  <c r="AG6" i="86" s="1"/>
  <c r="I25" i="86"/>
  <c r="BE16" i="86"/>
  <c r="BH16" i="86" s="1"/>
  <c r="L16" i="86" s="1"/>
  <c r="BE7" i="86"/>
  <c r="BH7" i="86" s="1"/>
  <c r="L7" i="86" s="1"/>
  <c r="AG7" i="86" s="1"/>
  <c r="BE20" i="86"/>
  <c r="BH20" i="86" s="1"/>
  <c r="L20" i="86" s="1"/>
  <c r="BE13" i="86"/>
  <c r="BH13" i="86" s="1"/>
  <c r="BE10" i="86"/>
  <c r="BH10" i="86" s="1"/>
  <c r="L10" i="86" s="1"/>
  <c r="AG10" i="86" s="1"/>
  <c r="BE21" i="86"/>
  <c r="BH21" i="86" s="1"/>
  <c r="BE9" i="86"/>
  <c r="BH9" i="86" s="1"/>
  <c r="L9" i="86" s="1"/>
  <c r="BE23" i="86"/>
  <c r="BE15" i="86"/>
  <c r="BH15" i="86" s="1"/>
  <c r="L15" i="86" s="1"/>
  <c r="AG15" i="86" s="1"/>
  <c r="BE19" i="86"/>
  <c r="BH19" i="86" s="1"/>
  <c r="L19" i="86" s="1"/>
  <c r="AG19" i="86" s="1"/>
  <c r="AD23" i="86"/>
  <c r="BE11" i="86"/>
  <c r="BH11" i="86" s="1"/>
  <c r="L11" i="86" s="1"/>
  <c r="AG11" i="86" s="1"/>
  <c r="BE18" i="86"/>
  <c r="BH18" i="86" s="1"/>
  <c r="L18" i="86" s="1"/>
  <c r="AG18" i="86" s="1"/>
  <c r="BE12" i="86"/>
  <c r="BH12" i="86" s="1"/>
  <c r="BE5" i="86"/>
  <c r="BH5" i="86" s="1"/>
  <c r="L5" i="86" s="1"/>
  <c r="Q47" i="96"/>
  <c r="E49" i="96"/>
  <c r="Q49" i="96" s="1"/>
  <c r="G79" i="96"/>
  <c r="AI146" i="87"/>
  <c r="U22" i="97"/>
  <c r="V22" i="97"/>
  <c r="BD21" i="69"/>
  <c r="AG56" i="87"/>
  <c r="AH56" i="87"/>
  <c r="AK22" i="87"/>
  <c r="AL22" i="87"/>
  <c r="S13" i="69"/>
  <c r="AP8" i="69"/>
  <c r="S23" i="69"/>
  <c r="BI26" i="69" s="1"/>
  <c r="BK13" i="86"/>
  <c r="AN13" i="86"/>
  <c r="AB144" i="87"/>
  <c r="AC144" i="87"/>
  <c r="L19" i="87"/>
  <c r="AG17" i="87"/>
  <c r="AH17" i="87"/>
  <c r="S30" i="97"/>
  <c r="BE13" i="69"/>
  <c r="AK13" i="69"/>
  <c r="BM13" i="85"/>
  <c r="AS13" i="85"/>
  <c r="BD7" i="86"/>
  <c r="BD9" i="86"/>
  <c r="AC23" i="86"/>
  <c r="BD17" i="86"/>
  <c r="BD14" i="86"/>
  <c r="BD11" i="86"/>
  <c r="BD16" i="86"/>
  <c r="BD15" i="86"/>
  <c r="BD13" i="86"/>
  <c r="H25" i="86"/>
  <c r="BD5" i="86"/>
  <c r="BD8" i="86"/>
  <c r="H34" i="86"/>
  <c r="BD23" i="86"/>
  <c r="BH23" i="86" s="1"/>
  <c r="BD10" i="86"/>
  <c r="BD20" i="86"/>
  <c r="H27" i="86"/>
  <c r="BD19" i="86"/>
  <c r="BD18" i="86"/>
  <c r="BD6" i="86"/>
  <c r="BD12" i="86"/>
  <c r="K86" i="87"/>
  <c r="K82" i="87"/>
  <c r="K84" i="87"/>
  <c r="K90" i="87"/>
  <c r="K77" i="87"/>
  <c r="K79" i="87" s="1"/>
  <c r="AI180" i="87"/>
  <c r="AL112" i="87"/>
  <c r="Y82" i="87"/>
  <c r="AY52" i="87"/>
  <c r="AJ52" i="87"/>
  <c r="AI52" i="87"/>
  <c r="R52" i="96"/>
  <c r="Q21" i="85"/>
  <c r="AP20" i="85"/>
  <c r="Y137" i="87"/>
  <c r="D139" i="87"/>
  <c r="G19" i="87"/>
  <c r="AB17" i="87"/>
  <c r="BD54" i="87"/>
  <c r="BE54" i="87"/>
  <c r="AG165" i="87"/>
  <c r="L167" i="87"/>
  <c r="L176" i="87"/>
  <c r="AH176" i="87" s="1"/>
  <c r="L172" i="87"/>
  <c r="L174" i="87"/>
  <c r="L180" i="87"/>
  <c r="U139" i="87"/>
  <c r="BF137" i="87"/>
  <c r="BE137" i="87"/>
  <c r="V54" i="97"/>
  <c r="D86" i="96"/>
  <c r="D84" i="96"/>
  <c r="D82" i="96"/>
  <c r="D90" i="96"/>
  <c r="S56" i="97"/>
  <c r="R56" i="97"/>
  <c r="AD13" i="69"/>
  <c r="BB13" i="69"/>
  <c r="BC21" i="86"/>
  <c r="BC15" i="86"/>
  <c r="BC23" i="86"/>
  <c r="BC16" i="86"/>
  <c r="BC12" i="86"/>
  <c r="BC6" i="86"/>
  <c r="BC10" i="86"/>
  <c r="BC13" i="86"/>
  <c r="BC9" i="86"/>
  <c r="G27" i="86"/>
  <c r="BC18" i="86"/>
  <c r="BC8" i="86"/>
  <c r="BC14" i="86"/>
  <c r="BC19" i="86"/>
  <c r="G25" i="86"/>
  <c r="BC20" i="86"/>
  <c r="BC11" i="86"/>
  <c r="AB23" i="86"/>
  <c r="BC7" i="86"/>
  <c r="G34" i="86"/>
  <c r="BC5" i="86"/>
  <c r="BI20" i="86"/>
  <c r="BI9" i="86"/>
  <c r="BI16" i="86"/>
  <c r="M34" i="86"/>
  <c r="BI17" i="86"/>
  <c r="BI7" i="86"/>
  <c r="BI23" i="86"/>
  <c r="BI26" i="86"/>
  <c r="BI5" i="86"/>
  <c r="BI6" i="86"/>
  <c r="M27" i="86"/>
  <c r="BI8" i="86"/>
  <c r="BI15" i="86"/>
  <c r="M25" i="86"/>
  <c r="BI11" i="86"/>
  <c r="AH23" i="86"/>
  <c r="BI18" i="86"/>
  <c r="BI22" i="86"/>
  <c r="BI19" i="86"/>
  <c r="BI10" i="86"/>
  <c r="BI14" i="86"/>
  <c r="BI21" i="86"/>
  <c r="BA25" i="86"/>
  <c r="E36" i="86"/>
  <c r="Z25" i="86"/>
  <c r="X24" i="87"/>
  <c r="Y24" i="87"/>
  <c r="Y22" i="69"/>
  <c r="AW22" i="69"/>
  <c r="AA72" i="87"/>
  <c r="AB72" i="87"/>
  <c r="P109" i="87"/>
  <c r="AK107" i="87"/>
  <c r="AL107" i="87"/>
  <c r="BA22" i="69"/>
  <c r="AC22" i="69"/>
  <c r="AD22" i="69"/>
  <c r="BG26" i="85"/>
  <c r="AY12" i="69"/>
  <c r="AY14" i="69"/>
  <c r="AA23" i="69"/>
  <c r="AY19" i="69"/>
  <c r="AY13" i="69"/>
  <c r="AY23" i="69"/>
  <c r="BC23" i="69" s="1"/>
  <c r="AY9" i="69"/>
  <c r="AY18" i="69"/>
  <c r="AY17" i="69"/>
  <c r="H25" i="69"/>
  <c r="AY15" i="69"/>
  <c r="AY8" i="69"/>
  <c r="H32" i="69"/>
  <c r="AY20" i="69"/>
  <c r="AY16" i="69"/>
  <c r="AY10" i="69"/>
  <c r="AY5" i="69"/>
  <c r="AY6" i="69"/>
  <c r="H27" i="69"/>
  <c r="AY11" i="69"/>
  <c r="AY7" i="69"/>
  <c r="AJ139" i="87"/>
  <c r="AK139" i="87"/>
  <c r="AE146" i="87"/>
  <c r="AF146" i="87"/>
  <c r="AZ9" i="87"/>
  <c r="AZ7" i="87"/>
  <c r="AZ16" i="87"/>
  <c r="AZ11" i="87"/>
  <c r="AZ4" i="87"/>
  <c r="AZ5" i="87"/>
  <c r="AZ27" i="87"/>
  <c r="AZ23" i="87"/>
  <c r="AZ18" i="87"/>
  <c r="AZ20" i="87"/>
  <c r="AZ13" i="87"/>
  <c r="AZ8" i="87"/>
  <c r="AZ14" i="87"/>
  <c r="AZ30" i="87"/>
  <c r="AZ25" i="87"/>
  <c r="AJ30" i="87"/>
  <c r="AZ28" i="87"/>
  <c r="AZ21" i="87"/>
  <c r="AZ52" i="87"/>
  <c r="AQ52" i="87"/>
  <c r="AA52" i="87"/>
  <c r="D79" i="96"/>
  <c r="Z162" i="87"/>
  <c r="AA162" i="87"/>
  <c r="AB60" i="87"/>
  <c r="AG60" i="87"/>
  <c r="AW37" i="87"/>
  <c r="AW53" i="87"/>
  <c r="AW35" i="87"/>
  <c r="AW48" i="87"/>
  <c r="AW57" i="87"/>
  <c r="AW38" i="87"/>
  <c r="AW50" i="87"/>
  <c r="AW34" i="87"/>
  <c r="AW43" i="87"/>
  <c r="AW39" i="87"/>
  <c r="AW51" i="87"/>
  <c r="AW46" i="87"/>
  <c r="AW55" i="87"/>
  <c r="AW60" i="87"/>
  <c r="AW41" i="87"/>
  <c r="AH60" i="87"/>
  <c r="AW44" i="87"/>
  <c r="AW58" i="87"/>
  <c r="R19" i="97"/>
  <c r="P19" i="87"/>
  <c r="AK17" i="87"/>
  <c r="AL17" i="87"/>
  <c r="AR112" i="87"/>
  <c r="AP138" i="87"/>
  <c r="AP147" i="87"/>
  <c r="AP125" i="87"/>
  <c r="AP145" i="87"/>
  <c r="AP134" i="87"/>
  <c r="AP141" i="87"/>
  <c r="AP124" i="87"/>
  <c r="AP149" i="87"/>
  <c r="AP136" i="87"/>
  <c r="AP129" i="87"/>
  <c r="AP131" i="87"/>
  <c r="AP148" i="87"/>
  <c r="AP140" i="87"/>
  <c r="AP127" i="87"/>
  <c r="AP133" i="87"/>
  <c r="AP150" i="87"/>
  <c r="Z150" i="87"/>
  <c r="AP143" i="87"/>
  <c r="AP128" i="87"/>
  <c r="AL13" i="69"/>
  <c r="BF13" i="69"/>
  <c r="AQ142" i="87"/>
  <c r="AA142" i="87"/>
  <c r="R47" i="96"/>
  <c r="AL49" i="87"/>
  <c r="S47" i="97"/>
  <c r="Y90" i="87"/>
  <c r="Q174" i="87"/>
  <c r="Q176" i="87"/>
  <c r="Q172" i="87"/>
  <c r="Q167" i="87"/>
  <c r="Q169" i="87" s="1"/>
  <c r="Q180" i="87"/>
  <c r="Q17" i="85"/>
  <c r="AP17" i="85" s="1"/>
  <c r="AP16" i="85"/>
  <c r="BN13" i="85"/>
  <c r="AT13" i="85"/>
  <c r="AQ13" i="85"/>
  <c r="C167" i="87"/>
  <c r="Y165" i="87"/>
  <c r="C172" i="87"/>
  <c r="C180" i="87"/>
  <c r="X180" i="87" s="1"/>
  <c r="C174" i="87"/>
  <c r="X174" i="87" s="1"/>
  <c r="X165" i="87"/>
  <c r="C176" i="87"/>
  <c r="X176" i="87" s="1"/>
  <c r="U24" i="96"/>
  <c r="AH24" i="96" s="1"/>
  <c r="H84" i="96"/>
  <c r="T24" i="96"/>
  <c r="AG24" i="96" s="1"/>
  <c r="F82" i="96"/>
  <c r="R22" i="96"/>
  <c r="BF15" i="69"/>
  <c r="O32" i="69"/>
  <c r="AL23" i="69"/>
  <c r="O25" i="69"/>
  <c r="BF20" i="69"/>
  <c r="BF10" i="69"/>
  <c r="BF6" i="69"/>
  <c r="BF9" i="69"/>
  <c r="BF16" i="69"/>
  <c r="O27" i="69"/>
  <c r="BF18" i="69"/>
  <c r="BF7" i="69"/>
  <c r="BF19" i="69"/>
  <c r="BF5" i="69"/>
  <c r="BF14" i="69"/>
  <c r="BF23" i="69"/>
  <c r="BF11" i="69"/>
  <c r="BB7" i="69"/>
  <c r="BB20" i="69"/>
  <c r="BB23" i="69"/>
  <c r="BB11" i="69"/>
  <c r="BB19" i="69"/>
  <c r="BB6" i="69"/>
  <c r="BB10" i="69"/>
  <c r="BB15" i="69"/>
  <c r="BB9" i="69"/>
  <c r="BB22" i="69"/>
  <c r="BB17" i="69"/>
  <c r="K27" i="69"/>
  <c r="BB14" i="69"/>
  <c r="BB8" i="69"/>
  <c r="BB16" i="69"/>
  <c r="K32" i="69"/>
  <c r="BB21" i="69"/>
  <c r="AD23" i="69"/>
  <c r="BB18" i="69"/>
  <c r="AE23" i="69"/>
  <c r="K25" i="69"/>
  <c r="BB5" i="69"/>
  <c r="AH13" i="86"/>
  <c r="BI13" i="86"/>
  <c r="B86" i="87"/>
  <c r="X86" i="87" s="1"/>
  <c r="B77" i="87"/>
  <c r="B79" i="87" s="1"/>
  <c r="B84" i="87"/>
  <c r="X84" i="87" s="1"/>
  <c r="B90" i="87"/>
  <c r="X90" i="87" s="1"/>
  <c r="B82" i="87"/>
  <c r="X17" i="87"/>
  <c r="Y17" i="87"/>
  <c r="C19" i="87"/>
  <c r="BD30" i="87"/>
  <c r="BE30" i="87"/>
  <c r="AE179" i="87"/>
  <c r="BF17" i="69"/>
  <c r="BB24" i="69"/>
  <c r="AC30" i="87"/>
  <c r="AF107" i="87"/>
  <c r="K109" i="87"/>
  <c r="AF109" i="87" s="1"/>
  <c r="AK116" i="87"/>
  <c r="AL116" i="87"/>
  <c r="AA22" i="69"/>
  <c r="AY22" i="69"/>
  <c r="AM32" i="85"/>
  <c r="AQ32" i="85" s="1"/>
  <c r="BJ23" i="85"/>
  <c r="BJ9" i="85"/>
  <c r="BJ18" i="85"/>
  <c r="BJ5" i="85"/>
  <c r="AM31" i="85"/>
  <c r="AQ31" i="85" s="1"/>
  <c r="BJ26" i="85"/>
  <c r="BJ14" i="85"/>
  <c r="BJ15" i="85"/>
  <c r="AM34" i="85"/>
  <c r="AQ34" i="85" s="1"/>
  <c r="BJ22" i="85"/>
  <c r="AM36" i="85"/>
  <c r="AM33" i="85"/>
  <c r="AQ33" i="85" s="1"/>
  <c r="BJ21" i="85"/>
  <c r="AM35" i="85"/>
  <c r="BJ16" i="85"/>
  <c r="AO23" i="85"/>
  <c r="P32" i="85"/>
  <c r="BJ6" i="85"/>
  <c r="BJ7" i="85"/>
  <c r="AM37" i="85"/>
  <c r="P27" i="85"/>
  <c r="AT27" i="85" s="1"/>
  <c r="BJ19" i="85"/>
  <c r="BJ11" i="85"/>
  <c r="BJ17" i="85"/>
  <c r="BJ10" i="85"/>
  <c r="BJ20" i="85"/>
  <c r="S23" i="85"/>
  <c r="M169" i="87"/>
  <c r="AH167" i="87"/>
  <c r="O19" i="87"/>
  <c r="AJ19" i="87" s="1"/>
  <c r="AJ17" i="87"/>
  <c r="D77" i="96"/>
  <c r="J79" i="96"/>
  <c r="V49" i="96"/>
  <c r="AI49" i="96" s="1"/>
  <c r="AO13" i="86"/>
  <c r="BL13" i="86"/>
  <c r="BM13" i="86" s="1"/>
  <c r="AZ112" i="87"/>
  <c r="L49" i="87"/>
  <c r="AH49" i="87" s="1"/>
  <c r="AG47" i="87"/>
  <c r="R17" i="97"/>
  <c r="Z144" i="87"/>
  <c r="H88" i="67"/>
  <c r="H76" i="67"/>
  <c r="BB120" i="87"/>
  <c r="BC120" i="87"/>
  <c r="AA144" i="87"/>
  <c r="R167" i="87"/>
  <c r="R169" i="87" s="1"/>
  <c r="R180" i="87"/>
  <c r="R174" i="87"/>
  <c r="R172" i="87"/>
  <c r="R176" i="87"/>
  <c r="S24" i="97"/>
  <c r="T24" i="97"/>
  <c r="BB16" i="86"/>
  <c r="BB9" i="86"/>
  <c r="BB8" i="86"/>
  <c r="BB19" i="86"/>
  <c r="AA23" i="86"/>
  <c r="BB10" i="86"/>
  <c r="BB18" i="86"/>
  <c r="BB20" i="86"/>
  <c r="BB23" i="86"/>
  <c r="BB7" i="86"/>
  <c r="BB14" i="86"/>
  <c r="BB15" i="86"/>
  <c r="F34" i="86"/>
  <c r="BB11" i="86"/>
  <c r="F27" i="86"/>
  <c r="BB5" i="86"/>
  <c r="BB17" i="86"/>
  <c r="F25" i="86"/>
  <c r="BB6" i="86"/>
  <c r="AK22" i="69"/>
  <c r="BE22" i="69"/>
  <c r="AF13" i="86"/>
  <c r="AE13" i="86"/>
  <c r="BF13" i="86"/>
  <c r="N90" i="87"/>
  <c r="N86" i="87"/>
  <c r="N82" i="87"/>
  <c r="N77" i="87"/>
  <c r="N79" i="87" s="1"/>
  <c r="N84" i="87"/>
  <c r="O77" i="87"/>
  <c r="O79" i="87" s="1"/>
  <c r="O90" i="87"/>
  <c r="O82" i="87"/>
  <c r="O84" i="87"/>
  <c r="O86" i="87"/>
  <c r="AI172" i="87"/>
  <c r="S49" i="97"/>
  <c r="BD116" i="87"/>
  <c r="BE116" i="87"/>
  <c r="Y84" i="87"/>
  <c r="Z84" i="87"/>
  <c r="AI54" i="87"/>
  <c r="AJ54" i="87"/>
  <c r="Z179" i="87"/>
  <c r="T28" i="86"/>
  <c r="AP9" i="85"/>
  <c r="Q12" i="85"/>
  <c r="BN27" i="85"/>
  <c r="U36" i="85"/>
  <c r="BD9" i="69"/>
  <c r="M32" i="69"/>
  <c r="BD5" i="69"/>
  <c r="AF23" i="69"/>
  <c r="BD23" i="69"/>
  <c r="BD11" i="69"/>
  <c r="BD19" i="69"/>
  <c r="BD16" i="69"/>
  <c r="AJ23" i="69"/>
  <c r="BD14" i="69"/>
  <c r="BD15" i="69"/>
  <c r="BD10" i="69"/>
  <c r="AI23" i="69"/>
  <c r="BD6" i="69"/>
  <c r="AH23" i="69"/>
  <c r="BD20" i="69"/>
  <c r="BD7" i="69"/>
  <c r="BD12" i="69"/>
  <c r="BD17" i="69"/>
  <c r="M25" i="69"/>
  <c r="M27" i="69"/>
  <c r="AG23" i="69"/>
  <c r="BD18" i="69"/>
  <c r="AG109" i="87"/>
  <c r="AH109" i="87"/>
  <c r="AO142" i="87"/>
  <c r="Y142" i="87"/>
  <c r="BD47" i="87"/>
  <c r="T49" i="87"/>
  <c r="BE47" i="87"/>
  <c r="T17" i="96"/>
  <c r="AG17" i="96" s="1"/>
  <c r="U17" i="96"/>
  <c r="AH17" i="96" s="1"/>
  <c r="H77" i="96"/>
  <c r="AM27" i="85"/>
  <c r="BH27" i="85"/>
  <c r="BK27" i="85" s="1"/>
  <c r="N36" i="85"/>
  <c r="Q30" i="97"/>
  <c r="E90" i="97"/>
  <c r="R30" i="97"/>
  <c r="R17" i="96"/>
  <c r="F77" i="96"/>
  <c r="AE13" i="85"/>
  <c r="BD13" i="85"/>
  <c r="AF13" i="85"/>
  <c r="AC17" i="87"/>
  <c r="AN22" i="87"/>
  <c r="X22" i="87"/>
  <c r="Y22" i="87"/>
  <c r="BD22" i="87"/>
  <c r="BE22" i="87"/>
  <c r="AR29" i="87"/>
  <c r="BG22" i="69"/>
  <c r="BH22" i="69" s="1"/>
  <c r="AM22" i="69"/>
  <c r="BR21" i="86"/>
  <c r="BQ21" i="86"/>
  <c r="BB22" i="86"/>
  <c r="AA22" i="86"/>
  <c r="F82" i="87"/>
  <c r="AA82" i="87" s="1"/>
  <c r="AA75" i="87"/>
  <c r="F84" i="87"/>
  <c r="AA84" i="87" s="1"/>
  <c r="F86" i="87"/>
  <c r="AA86" i="87" s="1"/>
  <c r="F77" i="87"/>
  <c r="F90" i="87"/>
  <c r="AA90" i="87" s="1"/>
  <c r="AV101" i="87"/>
  <c r="AV94" i="87"/>
  <c r="AV120" i="87"/>
  <c r="AV115" i="87"/>
  <c r="AV95" i="87"/>
  <c r="AG120" i="87"/>
  <c r="AV119" i="87"/>
  <c r="AV103" i="87"/>
  <c r="AV113" i="87"/>
  <c r="AV106" i="87"/>
  <c r="AV97" i="87"/>
  <c r="AF120" i="87"/>
  <c r="AV111" i="87"/>
  <c r="AV117" i="87"/>
  <c r="AV118" i="87"/>
  <c r="AV108" i="87"/>
  <c r="AV110" i="87"/>
  <c r="AV99" i="87"/>
  <c r="AV98" i="87"/>
  <c r="AV104" i="87"/>
  <c r="M139" i="87"/>
  <c r="AH139" i="87" s="1"/>
  <c r="AH137" i="87"/>
  <c r="AJ179" i="87"/>
  <c r="AG114" i="87"/>
  <c r="J84" i="87"/>
  <c r="AE75" i="87"/>
  <c r="J82" i="87"/>
  <c r="J90" i="87"/>
  <c r="J77" i="87"/>
  <c r="J86" i="87"/>
  <c r="K49" i="87"/>
  <c r="AF49" i="87" s="1"/>
  <c r="AF47" i="87"/>
  <c r="AE137" i="87"/>
  <c r="J139" i="87"/>
  <c r="AF139" i="87" s="1"/>
  <c r="AF137" i="87"/>
  <c r="AK167" i="87"/>
  <c r="P169" i="87"/>
  <c r="AK169" i="87" s="1"/>
  <c r="AH174" i="87"/>
  <c r="AZ22" i="87"/>
  <c r="AJ22" i="87"/>
  <c r="U24" i="97"/>
  <c r="V24" i="97"/>
  <c r="AB70" i="87"/>
  <c r="AZ29" i="87"/>
  <c r="AK30" i="87"/>
  <c r="AL30" i="87"/>
  <c r="Z142" i="87"/>
  <c r="AP142" i="87"/>
  <c r="C79" i="87"/>
  <c r="X79" i="87" s="1"/>
  <c r="X77" i="87"/>
  <c r="I174" i="87"/>
  <c r="AD174" i="87" s="1"/>
  <c r="I176" i="87"/>
  <c r="AD165" i="87"/>
  <c r="I180" i="87"/>
  <c r="AD180" i="87" s="1"/>
  <c r="I172" i="87"/>
  <c r="I167" i="87"/>
  <c r="AE165" i="87"/>
  <c r="AA146" i="87"/>
  <c r="AG22" i="87"/>
  <c r="AW22" i="87"/>
  <c r="AH22" i="87"/>
  <c r="I79" i="96"/>
  <c r="U49" i="96"/>
  <c r="AH49" i="96" s="1"/>
  <c r="BJ13" i="86"/>
  <c r="AM13" i="86"/>
  <c r="BE17" i="69"/>
  <c r="AK23" i="69"/>
  <c r="BE5" i="69"/>
  <c r="N32" i="69"/>
  <c r="BE12" i="69"/>
  <c r="BE16" i="69"/>
  <c r="BE15" i="69"/>
  <c r="BE19" i="69"/>
  <c r="BE10" i="69"/>
  <c r="BE23" i="69"/>
  <c r="BE9" i="69"/>
  <c r="BE18" i="69"/>
  <c r="BE7" i="69"/>
  <c r="N25" i="69"/>
  <c r="BE14" i="69"/>
  <c r="BE20" i="69"/>
  <c r="BE11" i="69"/>
  <c r="N27" i="69"/>
  <c r="BE6" i="69"/>
  <c r="AA13" i="86"/>
  <c r="BB13" i="86"/>
  <c r="AB13" i="86"/>
  <c r="BE21" i="69"/>
  <c r="BF12" i="86"/>
  <c r="BG21" i="85"/>
  <c r="AC22" i="87"/>
  <c r="N169" i="87"/>
  <c r="AI167" i="87"/>
  <c r="AJ167" i="87"/>
  <c r="AB54" i="87"/>
  <c r="AH160" i="87"/>
  <c r="BD112" i="87"/>
  <c r="BE112" i="87"/>
  <c r="Z77" i="87"/>
  <c r="Y77" i="87"/>
  <c r="D79" i="87"/>
  <c r="N49" i="87"/>
  <c r="AI49" i="87" s="1"/>
  <c r="AI47" i="87"/>
  <c r="BJ13" i="85"/>
  <c r="AO13" i="85"/>
  <c r="BD13" i="69"/>
  <c r="AJ13" i="69"/>
  <c r="AH13" i="69"/>
  <c r="AG13" i="69"/>
  <c r="AI13" i="69"/>
  <c r="AF13" i="69"/>
  <c r="BD60" i="87"/>
  <c r="BE60" i="87"/>
  <c r="Y162" i="87"/>
  <c r="H82" i="96"/>
  <c r="T22" i="96"/>
  <c r="AG22" i="96" s="1"/>
  <c r="U22" i="96"/>
  <c r="AH22" i="96" s="1"/>
  <c r="BE142" i="87"/>
  <c r="BF142" i="87"/>
  <c r="R26" i="97"/>
  <c r="Q26" i="97"/>
  <c r="R24" i="96"/>
  <c r="F84" i="96"/>
  <c r="J25" i="85"/>
  <c r="BD23" i="85"/>
  <c r="BD14" i="85"/>
  <c r="BD7" i="85"/>
  <c r="BD19" i="85"/>
  <c r="BD17" i="85"/>
  <c r="BD11" i="85"/>
  <c r="BD5" i="85"/>
  <c r="BD15" i="85"/>
  <c r="BD18" i="85"/>
  <c r="AE23" i="85"/>
  <c r="BD20" i="85"/>
  <c r="J32" i="85"/>
  <c r="BD8" i="85"/>
  <c r="J27" i="85"/>
  <c r="AF23" i="85"/>
  <c r="BD6" i="85"/>
  <c r="BD16" i="85"/>
  <c r="BD9" i="85"/>
  <c r="BD10" i="85"/>
  <c r="Z23" i="69"/>
  <c r="AX6" i="69"/>
  <c r="AX13" i="69"/>
  <c r="AX17" i="69"/>
  <c r="AX14" i="69"/>
  <c r="AX5" i="69"/>
  <c r="G32" i="69"/>
  <c r="AX12" i="69"/>
  <c r="AX15" i="69"/>
  <c r="AX24" i="69"/>
  <c r="AX9" i="69"/>
  <c r="AX19" i="69"/>
  <c r="G27" i="69"/>
  <c r="AX10" i="69"/>
  <c r="AX8" i="69"/>
  <c r="AX16" i="69"/>
  <c r="AX23" i="69"/>
  <c r="AX7" i="69"/>
  <c r="AX18" i="69"/>
  <c r="G25" i="69"/>
  <c r="AX20" i="69"/>
  <c r="AX11" i="69"/>
  <c r="AO33" i="86"/>
  <c r="AN34" i="86"/>
  <c r="AB22" i="86"/>
  <c r="BC22" i="86"/>
  <c r="BD139" i="87"/>
  <c r="X26" i="87"/>
  <c r="Y26" i="87"/>
  <c r="BD24" i="87"/>
  <c r="BE24" i="87"/>
  <c r="BG8" i="85"/>
  <c r="AI137" i="87"/>
  <c r="AK114" i="87"/>
  <c r="AL114" i="87"/>
  <c r="AK37" i="69"/>
  <c r="BG9" i="69"/>
  <c r="BH9" i="69" s="1"/>
  <c r="R23" i="69"/>
  <c r="BG18" i="69"/>
  <c r="BH18" i="69" s="1"/>
  <c r="P27" i="69"/>
  <c r="AK35" i="69"/>
  <c r="AK34" i="69"/>
  <c r="AK31" i="69"/>
  <c r="AO31" i="69" s="1"/>
  <c r="P32" i="69"/>
  <c r="AK36" i="69"/>
  <c r="AK33" i="69"/>
  <c r="BG6" i="69"/>
  <c r="BH6" i="69" s="1"/>
  <c r="BG16" i="69"/>
  <c r="BH16" i="69" s="1"/>
  <c r="BG20" i="69"/>
  <c r="BH20" i="69" s="1"/>
  <c r="AK32" i="69"/>
  <c r="AO32" i="69" s="1"/>
  <c r="BG12" i="69"/>
  <c r="BH12" i="69" s="1"/>
  <c r="BG11" i="69"/>
  <c r="BH11" i="69" s="1"/>
  <c r="BG19" i="69"/>
  <c r="BH19" i="69" s="1"/>
  <c r="BG7" i="69"/>
  <c r="BH7" i="69" s="1"/>
  <c r="BG23" i="69"/>
  <c r="BH23" i="69" s="1"/>
  <c r="AM23" i="69"/>
  <c r="BG14" i="69"/>
  <c r="BH14" i="69" s="1"/>
  <c r="BG15" i="69"/>
  <c r="BH15" i="69" s="1"/>
  <c r="BG5" i="69"/>
  <c r="BH5" i="69" s="1"/>
  <c r="BG10" i="69"/>
  <c r="BH10" i="69" s="1"/>
  <c r="BG8" i="69"/>
  <c r="BH8" i="69" s="1"/>
  <c r="BA12" i="69"/>
  <c r="BA14" i="69"/>
  <c r="J32" i="69"/>
  <c r="BA9" i="69"/>
  <c r="BA10" i="69"/>
  <c r="BA19" i="69"/>
  <c r="J25" i="69"/>
  <c r="BA8" i="69"/>
  <c r="BA7" i="69"/>
  <c r="BA23" i="69"/>
  <c r="BA11" i="69"/>
  <c r="BA18" i="69"/>
  <c r="BA21" i="69"/>
  <c r="BA20" i="69"/>
  <c r="BA24" i="69"/>
  <c r="BA5" i="69"/>
  <c r="AC23" i="69"/>
  <c r="BA13" i="69"/>
  <c r="BA6" i="69"/>
  <c r="BA16" i="69"/>
  <c r="J27" i="69"/>
  <c r="BA15" i="69"/>
  <c r="AC24" i="87"/>
  <c r="AE70" i="87"/>
  <c r="AV44" i="87"/>
  <c r="AV46" i="87"/>
  <c r="AV53" i="87"/>
  <c r="AV43" i="87"/>
  <c r="AV48" i="87"/>
  <c r="AV50" i="87"/>
  <c r="AV51" i="87"/>
  <c r="AV57" i="87"/>
  <c r="AV60" i="87"/>
  <c r="AV35" i="87"/>
  <c r="AV39" i="87"/>
  <c r="AV41" i="87"/>
  <c r="AF60" i="87"/>
  <c r="AV34" i="87"/>
  <c r="AV55" i="87"/>
  <c r="AV37" i="87"/>
  <c r="AV58" i="87"/>
  <c r="AV38" i="87"/>
  <c r="AU142" i="87"/>
  <c r="AE142" i="87"/>
  <c r="AH172" i="87"/>
  <c r="AB75" i="87"/>
  <c r="AQ46" i="87"/>
  <c r="AQ34" i="87"/>
  <c r="AQ55" i="87"/>
  <c r="AQ43" i="87"/>
  <c r="AQ57" i="87"/>
  <c r="AQ39" i="87"/>
  <c r="AQ51" i="87"/>
  <c r="AQ35" i="87"/>
  <c r="AQ59" i="87"/>
  <c r="AQ50" i="87"/>
  <c r="AQ38" i="87"/>
  <c r="AQ58" i="87"/>
  <c r="AQ48" i="87"/>
  <c r="AQ60" i="87"/>
  <c r="AQ37" i="87"/>
  <c r="AA60" i="87"/>
  <c r="AQ44" i="87"/>
  <c r="AQ53" i="87"/>
  <c r="AQ41" i="87"/>
  <c r="AP26" i="69"/>
  <c r="S35" i="69"/>
  <c r="BL6" i="86"/>
  <c r="BM6" i="86" s="1"/>
  <c r="AM39" i="86"/>
  <c r="R23" i="86"/>
  <c r="BL17" i="86"/>
  <c r="BM17" i="86" s="1"/>
  <c r="AM37" i="86"/>
  <c r="BL8" i="86"/>
  <c r="BM8" i="86" s="1"/>
  <c r="BL23" i="86"/>
  <c r="BM23" i="86" s="1"/>
  <c r="BL14" i="86"/>
  <c r="BM14" i="86" s="1"/>
  <c r="BL18" i="86"/>
  <c r="BM18" i="86" s="1"/>
  <c r="BL7" i="86"/>
  <c r="BM7" i="86" s="1"/>
  <c r="P34" i="86"/>
  <c r="BL22" i="86"/>
  <c r="BM22" i="86" s="1"/>
  <c r="BL9" i="86"/>
  <c r="BM9" i="86" s="1"/>
  <c r="BL10" i="86"/>
  <c r="BM10" i="86" s="1"/>
  <c r="AM38" i="86"/>
  <c r="BL15" i="86"/>
  <c r="BM15" i="86" s="1"/>
  <c r="BL21" i="86"/>
  <c r="BM21" i="86" s="1"/>
  <c r="BL19" i="86"/>
  <c r="BM19" i="86" s="1"/>
  <c r="BL16" i="86"/>
  <c r="BM16" i="86" s="1"/>
  <c r="AM33" i="86"/>
  <c r="AQ33" i="86" s="1"/>
  <c r="BL11" i="86"/>
  <c r="BM11" i="86" s="1"/>
  <c r="P27" i="86"/>
  <c r="AM34" i="86"/>
  <c r="BL20" i="86"/>
  <c r="BM20" i="86" s="1"/>
  <c r="AO23" i="86"/>
  <c r="AM35" i="86"/>
  <c r="BL5" i="86"/>
  <c r="BM5" i="86" s="1"/>
  <c r="AM36" i="86"/>
  <c r="AJ22" i="69"/>
  <c r="AF22" i="69"/>
  <c r="AG22" i="69"/>
  <c r="AI22" i="69"/>
  <c r="AH22" i="69"/>
  <c r="BD22" i="69"/>
  <c r="BG7" i="86"/>
  <c r="BG6" i="86"/>
  <c r="BG19" i="86"/>
  <c r="BG16" i="86"/>
  <c r="BG15" i="86"/>
  <c r="BG20" i="86"/>
  <c r="AF23" i="86"/>
  <c r="BG9" i="86"/>
  <c r="BG14" i="86"/>
  <c r="BG12" i="86"/>
  <c r="BG23" i="86"/>
  <c r="BG13" i="86"/>
  <c r="AG23" i="86"/>
  <c r="BG5" i="86"/>
  <c r="BG8" i="86"/>
  <c r="K27" i="86"/>
  <c r="K34" i="86"/>
  <c r="K25" i="86"/>
  <c r="BG11" i="86"/>
  <c r="BG10" i="86"/>
  <c r="BG18" i="86"/>
  <c r="BG21" i="86"/>
  <c r="AW45" i="87"/>
  <c r="Z146" i="87"/>
  <c r="T49" i="96"/>
  <c r="AG49" i="96" s="1"/>
  <c r="X75" i="87"/>
  <c r="AR134" i="87"/>
  <c r="AR147" i="87"/>
  <c r="AR125" i="87"/>
  <c r="AR141" i="87"/>
  <c r="AR140" i="87"/>
  <c r="AR129" i="87"/>
  <c r="AR138" i="87"/>
  <c r="AR133" i="87"/>
  <c r="AR148" i="87"/>
  <c r="AR150" i="87"/>
  <c r="AR136" i="87"/>
  <c r="AR145" i="87"/>
  <c r="AR143" i="87"/>
  <c r="AB150" i="87"/>
  <c r="AR124" i="87"/>
  <c r="AR127" i="87"/>
  <c r="AR131" i="87"/>
  <c r="AR128" i="87"/>
  <c r="AR149" i="87"/>
  <c r="AE162" i="87"/>
  <c r="AD162" i="87"/>
  <c r="AW11" i="87"/>
  <c r="AW4" i="87"/>
  <c r="AG30" i="87"/>
  <c r="AW30" i="87"/>
  <c r="AW21" i="87"/>
  <c r="AW13" i="87"/>
  <c r="AW5" i="87"/>
  <c r="AW27" i="87"/>
  <c r="AW28" i="87"/>
  <c r="AW20" i="87"/>
  <c r="AW29" i="87"/>
  <c r="AW9" i="87"/>
  <c r="AW16" i="87"/>
  <c r="AW23" i="87"/>
  <c r="AW25" i="87"/>
  <c r="AW18" i="87"/>
  <c r="AW7" i="87"/>
  <c r="AH30" i="87"/>
  <c r="AW8" i="87"/>
  <c r="AW14" i="87"/>
  <c r="S26" i="97"/>
  <c r="T26" i="97"/>
  <c r="AM23" i="86"/>
  <c r="BJ22" i="86"/>
  <c r="BJ9" i="86"/>
  <c r="BJ6" i="86"/>
  <c r="N27" i="86"/>
  <c r="BJ5" i="86"/>
  <c r="BJ21" i="86"/>
  <c r="BJ11" i="86"/>
  <c r="BJ20" i="86"/>
  <c r="BJ19" i="86"/>
  <c r="BJ8" i="86"/>
  <c r="N34" i="86"/>
  <c r="BJ14" i="86"/>
  <c r="BJ16" i="86"/>
  <c r="BJ15" i="86"/>
  <c r="N25" i="86"/>
  <c r="BJ10" i="86"/>
  <c r="BJ17" i="86"/>
  <c r="BJ18" i="86"/>
  <c r="BJ7" i="86"/>
  <c r="BJ23" i="86"/>
  <c r="E77" i="96"/>
  <c r="BC142" i="87"/>
  <c r="BD142" i="87"/>
  <c r="K176" i="87"/>
  <c r="AF176" i="87" s="1"/>
  <c r="K174" i="87"/>
  <c r="AF174" i="87" s="1"/>
  <c r="K180" i="87"/>
  <c r="AF180" i="87" s="1"/>
  <c r="K167" i="87"/>
  <c r="K172" i="87"/>
  <c r="AF172" i="87" s="1"/>
  <c r="AF165" i="87"/>
  <c r="BD120" i="87"/>
  <c r="BE120" i="87"/>
  <c r="Y86" i="87"/>
  <c r="Z86" i="87"/>
  <c r="H25" i="85"/>
  <c r="BB22" i="85"/>
  <c r="H32" i="85"/>
  <c r="BB7" i="85"/>
  <c r="AD23" i="85"/>
  <c r="BB20" i="85"/>
  <c r="BB9" i="85"/>
  <c r="BB14" i="85"/>
  <c r="BB15" i="85"/>
  <c r="BB19" i="85"/>
  <c r="BB23" i="85"/>
  <c r="BF23" i="85" s="1"/>
  <c r="BB16" i="85"/>
  <c r="BB12" i="85"/>
  <c r="BB6" i="85"/>
  <c r="BB10" i="85"/>
  <c r="BB11" i="85"/>
  <c r="BB17" i="85"/>
  <c r="H27" i="85"/>
  <c r="BB24" i="85"/>
  <c r="BF24" i="85" s="1"/>
  <c r="BB18" i="85"/>
  <c r="BB21" i="85"/>
  <c r="AC23" i="85"/>
  <c r="BB5" i="85"/>
  <c r="I86" i="87"/>
  <c r="AD86" i="87" s="1"/>
  <c r="I84" i="87"/>
  <c r="AD84" i="87" s="1"/>
  <c r="I77" i="87"/>
  <c r="I82" i="87"/>
  <c r="AD75" i="87"/>
  <c r="I90" i="87"/>
  <c r="AD90" i="87" s="1"/>
  <c r="BD52" i="87"/>
  <c r="BE52" i="87"/>
  <c r="U47" i="97"/>
  <c r="V47" i="97"/>
  <c r="H86" i="96"/>
  <c r="U26" i="96"/>
  <c r="AH26" i="96" s="1"/>
  <c r="T26" i="96"/>
  <c r="AG26" i="96" s="1"/>
  <c r="AA22" i="85"/>
  <c r="AZ22" i="85"/>
  <c r="F90" i="96"/>
  <c r="R30" i="96"/>
  <c r="S30" i="96"/>
  <c r="AF30" i="96" s="1"/>
  <c r="AA23" i="85"/>
  <c r="AZ9" i="85"/>
  <c r="F27" i="85"/>
  <c r="AZ10" i="85"/>
  <c r="AZ17" i="85"/>
  <c r="AZ19" i="85"/>
  <c r="AZ14" i="85"/>
  <c r="AZ20" i="85"/>
  <c r="AZ8" i="85"/>
  <c r="AZ15" i="85"/>
  <c r="AZ5" i="85"/>
  <c r="AZ23" i="85"/>
  <c r="F25" i="85"/>
  <c r="AZ24" i="85"/>
  <c r="AZ6" i="85"/>
  <c r="F32" i="85"/>
  <c r="AZ18" i="85"/>
  <c r="AZ7" i="85"/>
  <c r="AZ11" i="85"/>
  <c r="AZ16" i="85"/>
  <c r="AH162" i="87"/>
  <c r="AN28" i="87"/>
  <c r="AN13" i="87"/>
  <c r="Y30" i="87"/>
  <c r="AN23" i="87"/>
  <c r="AN21" i="87"/>
  <c r="AN20" i="87"/>
  <c r="AN16" i="87"/>
  <c r="AN9" i="87"/>
  <c r="AN25" i="87"/>
  <c r="AN7" i="87"/>
  <c r="AN18" i="87"/>
  <c r="AN5" i="87"/>
  <c r="AN8" i="87"/>
  <c r="AN27" i="87"/>
  <c r="AN4" i="87"/>
  <c r="AN142" i="87"/>
  <c r="AN14" i="87"/>
  <c r="AN11" i="87"/>
  <c r="X30" i="87"/>
  <c r="AN30" i="87"/>
  <c r="AN52" i="87"/>
  <c r="AN112" i="87"/>
  <c r="AN29" i="87"/>
  <c r="R24" i="97"/>
  <c r="AL13" i="85"/>
  <c r="BG13" i="85"/>
  <c r="BE17" i="86"/>
  <c r="BH17" i="86" s="1"/>
  <c r="Q54" i="96"/>
  <c r="R22" i="97"/>
  <c r="BG22" i="86"/>
  <c r="AF22" i="86"/>
  <c r="AH22" i="86"/>
  <c r="BF24" i="69"/>
  <c r="BH24" i="69" s="1"/>
  <c r="AE72" i="87"/>
  <c r="AU150" i="87"/>
  <c r="AU136" i="87"/>
  <c r="AU134" i="87"/>
  <c r="AU140" i="87"/>
  <c r="AU141" i="87"/>
  <c r="AU129" i="87"/>
  <c r="AU147" i="87"/>
  <c r="AU148" i="87"/>
  <c r="AU125" i="87"/>
  <c r="AU127" i="87"/>
  <c r="AE150" i="87"/>
  <c r="AU133" i="87"/>
  <c r="AU145" i="87"/>
  <c r="AU149" i="87"/>
  <c r="AU138" i="87"/>
  <c r="AU143" i="87"/>
  <c r="AU124" i="87"/>
  <c r="AU128" i="87"/>
  <c r="AU131" i="87"/>
  <c r="AK176" i="87"/>
  <c r="S52" i="97"/>
  <c r="AH165" i="87"/>
  <c r="G79" i="87"/>
  <c r="AB77" i="87"/>
  <c r="AC77" i="87"/>
  <c r="AA47" i="87"/>
  <c r="F49" i="87"/>
  <c r="R54" i="96"/>
  <c r="AV13" i="86"/>
  <c r="AS13" i="86"/>
  <c r="BP13" i="86"/>
  <c r="BA12" i="85"/>
  <c r="AG54" i="87"/>
  <c r="AH54" i="87"/>
  <c r="T27" i="69"/>
  <c r="T32" i="69"/>
  <c r="BJ5" i="69"/>
  <c r="Q5" i="69" s="1"/>
  <c r="AQ23" i="69"/>
  <c r="BJ11" i="69"/>
  <c r="Q11" i="69" s="1"/>
  <c r="AN11" i="69" s="1"/>
  <c r="BJ18" i="69"/>
  <c r="Q18" i="69" s="1"/>
  <c r="AN18" i="69" s="1"/>
  <c r="BJ9" i="69"/>
  <c r="Q9" i="69" s="1"/>
  <c r="BJ7" i="69"/>
  <c r="Q7" i="69" s="1"/>
  <c r="AN7" i="69" s="1"/>
  <c r="BJ14" i="69"/>
  <c r="Q14" i="69" s="1"/>
  <c r="AN14" i="69" s="1"/>
  <c r="BJ20" i="69"/>
  <c r="Q20" i="69" s="1"/>
  <c r="BJ6" i="69"/>
  <c r="Q6" i="69" s="1"/>
  <c r="AN6" i="69" s="1"/>
  <c r="BJ23" i="69"/>
  <c r="BJ19" i="69"/>
  <c r="Q19" i="69" s="1"/>
  <c r="AN19" i="69" s="1"/>
  <c r="BJ21" i="69"/>
  <c r="BJ12" i="69"/>
  <c r="BJ10" i="69"/>
  <c r="Q10" i="69" s="1"/>
  <c r="AN10" i="69" s="1"/>
  <c r="BJ16" i="69"/>
  <c r="Q16" i="69" s="1"/>
  <c r="BJ15" i="69"/>
  <c r="Q15" i="69" s="1"/>
  <c r="AN15" i="69" s="1"/>
  <c r="BJ17" i="69"/>
  <c r="AZ7" i="69"/>
  <c r="BC7" i="69" s="1"/>
  <c r="L7" i="69" s="1"/>
  <c r="AE7" i="69" s="1"/>
  <c r="AZ14" i="69"/>
  <c r="BC14" i="69" s="1"/>
  <c r="L14" i="69" s="1"/>
  <c r="AE14" i="69" s="1"/>
  <c r="AB23" i="69"/>
  <c r="I27" i="69"/>
  <c r="AZ6" i="69"/>
  <c r="BC6" i="69" s="1"/>
  <c r="L6" i="69" s="1"/>
  <c r="AE6" i="69" s="1"/>
  <c r="AZ16" i="69"/>
  <c r="BC16" i="69" s="1"/>
  <c r="L16" i="69" s="1"/>
  <c r="AZ19" i="69"/>
  <c r="BC19" i="69" s="1"/>
  <c r="L19" i="69" s="1"/>
  <c r="AE19" i="69" s="1"/>
  <c r="AZ12" i="69"/>
  <c r="BC12" i="69" s="1"/>
  <c r="AZ18" i="69"/>
  <c r="BC18" i="69" s="1"/>
  <c r="L18" i="69" s="1"/>
  <c r="AE18" i="69" s="1"/>
  <c r="AZ20" i="69"/>
  <c r="BC20" i="69" s="1"/>
  <c r="L20" i="69" s="1"/>
  <c r="AZ10" i="69"/>
  <c r="BC10" i="69" s="1"/>
  <c r="L10" i="69" s="1"/>
  <c r="AE10" i="69" s="1"/>
  <c r="AZ23" i="69"/>
  <c r="I32" i="69"/>
  <c r="AZ9" i="69"/>
  <c r="BC9" i="69" s="1"/>
  <c r="L9" i="69" s="1"/>
  <c r="AZ5" i="69"/>
  <c r="BC5" i="69" s="1"/>
  <c r="L5" i="69" s="1"/>
  <c r="AZ11" i="69"/>
  <c r="BC11" i="69" s="1"/>
  <c r="L11" i="69" s="1"/>
  <c r="AE11" i="69" s="1"/>
  <c r="I25" i="69"/>
  <c r="AZ15" i="69"/>
  <c r="BC15" i="69" s="1"/>
  <c r="L15" i="69" s="1"/>
  <c r="AE15" i="69" s="1"/>
  <c r="AN22" i="85"/>
  <c r="BI22" i="85"/>
  <c r="AO22" i="85"/>
  <c r="X82" i="87"/>
  <c r="T54" i="97"/>
  <c r="AB142" i="87"/>
  <c r="AR142" i="87"/>
  <c r="AA137" i="87"/>
  <c r="F139" i="87"/>
  <c r="AG26" i="87"/>
  <c r="AH26" i="87"/>
  <c r="S17" i="97"/>
  <c r="AN13" i="85"/>
  <c r="BI13" i="85"/>
  <c r="Q19" i="96"/>
  <c r="AI174" i="87"/>
  <c r="BE107" i="87"/>
  <c r="T109" i="87"/>
  <c r="BD107" i="87"/>
  <c r="Y180" i="87"/>
  <c r="AL120" i="87"/>
  <c r="AP5" i="85"/>
  <c r="Q26" i="85"/>
  <c r="Q8" i="85"/>
  <c r="AP8" i="85" s="1"/>
  <c r="AL22" i="69"/>
  <c r="BF22" i="69"/>
  <c r="AO147" i="87"/>
  <c r="Y150" i="87"/>
  <c r="AO140" i="87"/>
  <c r="AO148" i="87"/>
  <c r="AO125" i="87"/>
  <c r="AO129" i="87"/>
  <c r="AO133" i="87"/>
  <c r="AO131" i="87"/>
  <c r="AO143" i="87"/>
  <c r="AO141" i="87"/>
  <c r="AO136" i="87"/>
  <c r="AO145" i="87"/>
  <c r="AO127" i="87"/>
  <c r="AO124" i="87"/>
  <c r="AO150" i="87"/>
  <c r="AO134" i="87"/>
  <c r="AO138" i="87"/>
  <c r="AO128" i="87"/>
  <c r="AR15" i="87"/>
  <c r="BD56" i="87"/>
  <c r="BE56" i="87"/>
  <c r="AJ49" i="87"/>
  <c r="AX22" i="69"/>
  <c r="Z22" i="69"/>
  <c r="AZ13" i="85"/>
  <c r="AA13" i="85"/>
  <c r="Y89" i="87"/>
  <c r="Z89" i="87"/>
  <c r="BF26" i="69"/>
  <c r="S23" i="86"/>
  <c r="AR12" i="86"/>
  <c r="AU12" i="86"/>
  <c r="S13" i="86"/>
  <c r="BE22" i="86"/>
  <c r="BH22" i="86" s="1"/>
  <c r="AD22" i="86"/>
  <c r="AG116" i="87"/>
  <c r="AF112" i="87"/>
  <c r="AV112" i="87"/>
  <c r="BC47" i="87"/>
  <c r="S49" i="87"/>
  <c r="BC49" i="87" s="1"/>
  <c r="AX131" i="87"/>
  <c r="AX125" i="87"/>
  <c r="AX147" i="87"/>
  <c r="AX136" i="87"/>
  <c r="AX141" i="87"/>
  <c r="AX124" i="87"/>
  <c r="AX127" i="87"/>
  <c r="AX149" i="87"/>
  <c r="AX138" i="87"/>
  <c r="AH150" i="87"/>
  <c r="AX134" i="87"/>
  <c r="AX140" i="87"/>
  <c r="AX129" i="87"/>
  <c r="AX133" i="87"/>
  <c r="AX150" i="87"/>
  <c r="AX145" i="87"/>
  <c r="AX128" i="87"/>
  <c r="AX143" i="87"/>
  <c r="AX148" i="87"/>
  <c r="Q56" i="96"/>
  <c r="BJ8" i="85"/>
  <c r="AC22" i="85"/>
  <c r="BA22" i="85"/>
  <c r="AB22" i="85"/>
  <c r="AF52" i="87"/>
  <c r="AV52" i="87"/>
  <c r="AK180" i="87"/>
  <c r="AA56" i="87"/>
  <c r="AB56" i="87"/>
  <c r="U17" i="97"/>
  <c r="BG17" i="69"/>
  <c r="BH17" i="69" s="1"/>
  <c r="AW16" i="69"/>
  <c r="Y23" i="69"/>
  <c r="AW20" i="69"/>
  <c r="F27" i="69"/>
  <c r="AW19" i="69"/>
  <c r="AW7" i="69"/>
  <c r="AW14" i="69"/>
  <c r="AW15" i="69"/>
  <c r="AW23" i="69"/>
  <c r="AW21" i="69"/>
  <c r="AW18" i="69"/>
  <c r="AW10" i="69"/>
  <c r="AW11" i="69"/>
  <c r="AW8" i="69"/>
  <c r="F32" i="69"/>
  <c r="AW9" i="69"/>
  <c r="AW5" i="69"/>
  <c r="AW6" i="69"/>
  <c r="F25" i="69"/>
  <c r="BP20" i="86"/>
  <c r="BP6" i="86"/>
  <c r="BP11" i="86"/>
  <c r="BP7" i="86"/>
  <c r="T34" i="86"/>
  <c r="BP18" i="86"/>
  <c r="BP10" i="86"/>
  <c r="AS23" i="86"/>
  <c r="AV23" i="86"/>
  <c r="BP19" i="86"/>
  <c r="BP16" i="86"/>
  <c r="BP9" i="86"/>
  <c r="BP14" i="86"/>
  <c r="BP5" i="86"/>
  <c r="BP15" i="86"/>
  <c r="BP21" i="86"/>
  <c r="T27" i="86"/>
  <c r="BP23" i="86"/>
  <c r="BP8" i="86"/>
  <c r="BP17" i="86"/>
  <c r="BA13" i="85"/>
  <c r="AB13" i="85"/>
  <c r="AC179" i="87"/>
  <c r="AK24" i="87"/>
  <c r="AL24" i="87"/>
  <c r="AZ149" i="87"/>
  <c r="E139" i="87"/>
  <c r="Z137" i="87"/>
  <c r="BK19" i="86"/>
  <c r="AN23" i="86"/>
  <c r="BK9" i="86"/>
  <c r="BK7" i="86"/>
  <c r="BK12" i="86"/>
  <c r="BK5" i="86"/>
  <c r="O27" i="86"/>
  <c r="BK17" i="86"/>
  <c r="BK14" i="86"/>
  <c r="O25" i="86"/>
  <c r="BK11" i="86"/>
  <c r="BK20" i="86"/>
  <c r="O34" i="86"/>
  <c r="BK16" i="86"/>
  <c r="BK15" i="86"/>
  <c r="BK10" i="86"/>
  <c r="BK23" i="86"/>
  <c r="BK6" i="86"/>
  <c r="BK18" i="86"/>
  <c r="T56" i="97"/>
  <c r="AB146" i="87"/>
  <c r="AE160" i="87"/>
  <c r="AD160" i="87"/>
  <c r="AQ140" i="87"/>
  <c r="AQ127" i="87"/>
  <c r="AA150" i="87"/>
  <c r="AQ124" i="87"/>
  <c r="AQ133" i="87"/>
  <c r="AQ145" i="87"/>
  <c r="AQ128" i="87"/>
  <c r="AQ147" i="87"/>
  <c r="AQ148" i="87"/>
  <c r="AQ143" i="87"/>
  <c r="AQ138" i="87"/>
  <c r="AQ125" i="87"/>
  <c r="AQ131" i="87"/>
  <c r="AQ150" i="87"/>
  <c r="AQ129" i="87"/>
  <c r="AQ136" i="87"/>
  <c r="AQ134" i="87"/>
  <c r="AQ141" i="87"/>
  <c r="AG24" i="87"/>
  <c r="AH24" i="87"/>
  <c r="S22" i="97"/>
  <c r="T22" i="97"/>
  <c r="BF19" i="86"/>
  <c r="BF11" i="86"/>
  <c r="BF20" i="86"/>
  <c r="BF16" i="86"/>
  <c r="J25" i="86"/>
  <c r="BF17" i="86"/>
  <c r="BF23" i="86"/>
  <c r="BF6" i="86"/>
  <c r="J34" i="86"/>
  <c r="AE23" i="86"/>
  <c r="BF14" i="86"/>
  <c r="BF9" i="86"/>
  <c r="J27" i="86"/>
  <c r="BF21" i="86"/>
  <c r="BF10" i="86"/>
  <c r="BF5" i="86"/>
  <c r="BF8" i="86"/>
  <c r="BF7" i="86"/>
  <c r="BF18" i="86"/>
  <c r="BF15" i="86"/>
  <c r="BM8" i="85"/>
  <c r="BD21" i="86"/>
  <c r="BI8" i="85"/>
  <c r="AM22" i="85"/>
  <c r="AL22" i="85"/>
  <c r="BG22" i="85"/>
  <c r="AC146" i="87"/>
  <c r="AI176" i="87"/>
  <c r="BC150" i="87"/>
  <c r="BD150" i="87"/>
  <c r="BD114" i="87"/>
  <c r="BE114" i="87"/>
  <c r="AY45" i="87"/>
  <c r="Y176" i="87"/>
  <c r="AC86" i="87"/>
  <c r="AB82" i="87" l="1"/>
  <c r="AQ27" i="85"/>
  <c r="AQ34" i="86"/>
  <c r="K34" i="85"/>
  <c r="BE25" i="85"/>
  <c r="AG9" i="85"/>
  <c r="L12" i="85"/>
  <c r="AF19" i="87"/>
  <c r="AD82" i="87"/>
  <c r="AG20" i="85"/>
  <c r="L21" i="85"/>
  <c r="I34" i="85"/>
  <c r="BC25" i="85"/>
  <c r="AG5" i="85"/>
  <c r="L8" i="85"/>
  <c r="AG8" i="85" s="1"/>
  <c r="L24" i="85"/>
  <c r="L26" i="85"/>
  <c r="BC109" i="87"/>
  <c r="AD176" i="87"/>
  <c r="AB167" i="87"/>
  <c r="F169" i="87"/>
  <c r="AB84" i="87"/>
  <c r="AE176" i="87"/>
  <c r="AI139" i="87"/>
  <c r="L17" i="85"/>
  <c r="AG17" i="85" s="1"/>
  <c r="AG16" i="85"/>
  <c r="R49" i="96"/>
  <c r="E79" i="96"/>
  <c r="BQ20" i="86"/>
  <c r="BR20" i="86"/>
  <c r="BR7" i="86"/>
  <c r="BQ7" i="86"/>
  <c r="AW25" i="69"/>
  <c r="F34" i="69"/>
  <c r="Y25" i="69"/>
  <c r="BD109" i="87"/>
  <c r="BE109" i="87"/>
  <c r="Q8" i="69"/>
  <c r="AN8" i="69" s="1"/>
  <c r="Q26" i="69"/>
  <c r="AN5" i="69"/>
  <c r="BJ25" i="86"/>
  <c r="N36" i="86"/>
  <c r="AM25" i="86"/>
  <c r="AQ31" i="69"/>
  <c r="AP31" i="69"/>
  <c r="G34" i="69"/>
  <c r="AX25" i="69"/>
  <c r="Z25" i="69"/>
  <c r="AK25" i="69"/>
  <c r="BE25" i="69"/>
  <c r="N34" i="69"/>
  <c r="AD172" i="87"/>
  <c r="AE172" i="87"/>
  <c r="AE82" i="87"/>
  <c r="AE180" i="87"/>
  <c r="AS33" i="85"/>
  <c r="AR33" i="85"/>
  <c r="O36" i="69"/>
  <c r="BF27" i="69"/>
  <c r="AL27" i="69"/>
  <c r="H36" i="69"/>
  <c r="AA27" i="69"/>
  <c r="H38" i="86"/>
  <c r="AC27" i="86"/>
  <c r="BI14" i="69"/>
  <c r="BI9" i="69"/>
  <c r="BI23" i="69"/>
  <c r="BI12" i="69"/>
  <c r="BI17" i="69"/>
  <c r="BI7" i="69"/>
  <c r="BI16" i="69"/>
  <c r="BI19" i="69"/>
  <c r="AP23" i="69"/>
  <c r="BI10" i="69"/>
  <c r="BI20" i="69"/>
  <c r="S32" i="69"/>
  <c r="BI21" i="69"/>
  <c r="S27" i="69"/>
  <c r="BI5" i="69"/>
  <c r="BI11" i="69"/>
  <c r="BI15" i="69"/>
  <c r="BI18" i="69"/>
  <c r="BI6" i="69"/>
  <c r="BI22" i="69"/>
  <c r="BR22" i="86"/>
  <c r="BQ22" i="86"/>
  <c r="M36" i="85"/>
  <c r="BG27" i="85"/>
  <c r="AL27" i="85"/>
  <c r="Z180" i="87"/>
  <c r="AA180" i="87"/>
  <c r="G36" i="85"/>
  <c r="AB27" i="85"/>
  <c r="J38" i="86"/>
  <c r="AE27" i="86"/>
  <c r="AE25" i="86"/>
  <c r="BF25" i="86"/>
  <c r="J36" i="86"/>
  <c r="BR18" i="86"/>
  <c r="BQ18" i="86"/>
  <c r="BQ11" i="86"/>
  <c r="BR11" i="86"/>
  <c r="BR9" i="86"/>
  <c r="BQ9" i="86"/>
  <c r="BO16" i="86"/>
  <c r="BO8" i="86"/>
  <c r="U23" i="86"/>
  <c r="U28" i="86" s="1"/>
  <c r="BO14" i="86"/>
  <c r="BO10" i="86"/>
  <c r="BO15" i="86"/>
  <c r="S34" i="86"/>
  <c r="AU23" i="86"/>
  <c r="V23" i="86" s="1"/>
  <c r="BO6" i="86"/>
  <c r="S27" i="86"/>
  <c r="BO5" i="86"/>
  <c r="BO19" i="86"/>
  <c r="AR23" i="86"/>
  <c r="BO7" i="86"/>
  <c r="BO18" i="86"/>
  <c r="BO23" i="86"/>
  <c r="BO17" i="86"/>
  <c r="BO20" i="86"/>
  <c r="BO11" i="86"/>
  <c r="BO9" i="86"/>
  <c r="BO21" i="86"/>
  <c r="S19" i="97"/>
  <c r="L24" i="69"/>
  <c r="L26" i="69"/>
  <c r="L8" i="69"/>
  <c r="AE8" i="69" s="1"/>
  <c r="AE5" i="69"/>
  <c r="AN20" i="69"/>
  <c r="Q21" i="69"/>
  <c r="AA25" i="85"/>
  <c r="AZ25" i="85"/>
  <c r="F34" i="85"/>
  <c r="J36" i="69"/>
  <c r="AC27" i="69"/>
  <c r="AP32" i="69"/>
  <c r="AQ32" i="69"/>
  <c r="AE27" i="85"/>
  <c r="J36" i="85"/>
  <c r="AF27" i="85"/>
  <c r="BD49" i="87"/>
  <c r="BE49" i="87"/>
  <c r="AJ27" i="69"/>
  <c r="M36" i="69"/>
  <c r="AG27" i="69"/>
  <c r="BD27" i="69"/>
  <c r="AH27" i="69"/>
  <c r="AF27" i="69"/>
  <c r="AI27" i="69"/>
  <c r="F38" i="86"/>
  <c r="AA27" i="86"/>
  <c r="S11" i="85"/>
  <c r="AR11" i="85" s="1"/>
  <c r="S9" i="85"/>
  <c r="S16" i="85"/>
  <c r="S18" i="85"/>
  <c r="AR18" i="85" s="1"/>
  <c r="Q23" i="86"/>
  <c r="S5" i="85"/>
  <c r="R28" i="86"/>
  <c r="S20" i="85"/>
  <c r="S10" i="85"/>
  <c r="AR10" i="85" s="1"/>
  <c r="S32" i="85"/>
  <c r="S15" i="85"/>
  <c r="AR15" i="85" s="1"/>
  <c r="S14" i="85"/>
  <c r="AR14" i="85" s="1"/>
  <c r="S6" i="85"/>
  <c r="AR6" i="85" s="1"/>
  <c r="S19" i="85"/>
  <c r="AR19" i="85" s="1"/>
  <c r="S7" i="85"/>
  <c r="AR7" i="85" s="1"/>
  <c r="AK19" i="87"/>
  <c r="AL19" i="87"/>
  <c r="AY25" i="69"/>
  <c r="BC25" i="69" s="1"/>
  <c r="AA25" i="69"/>
  <c r="H34" i="69"/>
  <c r="AL109" i="87"/>
  <c r="AK109" i="87"/>
  <c r="BE139" i="87"/>
  <c r="BF139" i="87"/>
  <c r="AG19" i="87"/>
  <c r="AH19" i="87"/>
  <c r="AG16" i="86"/>
  <c r="L17" i="86"/>
  <c r="AG17" i="86" s="1"/>
  <c r="AM32" i="69"/>
  <c r="AL33" i="69"/>
  <c r="AO33" i="69" s="1"/>
  <c r="BO26" i="86"/>
  <c r="BQ6" i="86"/>
  <c r="BR6" i="86"/>
  <c r="BK25" i="86"/>
  <c r="BM25" i="86" s="1"/>
  <c r="O36" i="86"/>
  <c r="AN25" i="86"/>
  <c r="AE9" i="69"/>
  <c r="L12" i="69"/>
  <c r="AE16" i="69"/>
  <c r="L17" i="69"/>
  <c r="AE17" i="69" s="1"/>
  <c r="Q17" i="69"/>
  <c r="AN17" i="69" s="1"/>
  <c r="AN16" i="69"/>
  <c r="AQ27" i="69"/>
  <c r="T36" i="69"/>
  <c r="BJ27" i="69"/>
  <c r="AR34" i="86"/>
  <c r="AS34" i="86"/>
  <c r="Y79" i="87"/>
  <c r="Z79" i="87"/>
  <c r="AE84" i="87"/>
  <c r="AF25" i="69"/>
  <c r="AG25" i="69"/>
  <c r="M34" i="69"/>
  <c r="AJ25" i="69"/>
  <c r="AH25" i="69"/>
  <c r="AI25" i="69"/>
  <c r="BD25" i="69"/>
  <c r="Q13" i="85"/>
  <c r="AP13" i="85" s="1"/>
  <c r="AP12" i="85"/>
  <c r="AG180" i="87"/>
  <c r="AP13" i="69"/>
  <c r="BI13" i="69"/>
  <c r="BE25" i="86"/>
  <c r="AD25" i="86"/>
  <c r="I36" i="86"/>
  <c r="Y174" i="87"/>
  <c r="Z174" i="87"/>
  <c r="AA174" i="87"/>
  <c r="BR23" i="86"/>
  <c r="BQ23" i="86"/>
  <c r="BR14" i="86"/>
  <c r="BQ14" i="86"/>
  <c r="BQ19" i="86"/>
  <c r="BR19" i="86"/>
  <c r="Q27" i="85"/>
  <c r="Q36" i="85" s="1"/>
  <c r="Q35" i="85"/>
  <c r="F36" i="85"/>
  <c r="AA27" i="85"/>
  <c r="BJ27" i="86"/>
  <c r="N38" i="86"/>
  <c r="AM27" i="86"/>
  <c r="AO27" i="86"/>
  <c r="P38" i="86"/>
  <c r="BL27" i="86"/>
  <c r="BM27" i="86" s="1"/>
  <c r="BG27" i="69"/>
  <c r="BH27" i="69" s="1"/>
  <c r="AM27" i="69"/>
  <c r="P36" i="69"/>
  <c r="AI169" i="87"/>
  <c r="AJ169" i="87"/>
  <c r="AG49" i="87"/>
  <c r="AS34" i="85"/>
  <c r="AR34" i="85"/>
  <c r="AK25" i="86"/>
  <c r="BI25" i="86"/>
  <c r="AJ25" i="86"/>
  <c r="AI25" i="86"/>
  <c r="AL25" i="86"/>
  <c r="AH25" i="86"/>
  <c r="M36" i="86"/>
  <c r="AG174" i="87"/>
  <c r="L8" i="86"/>
  <c r="AG8" i="86" s="1"/>
  <c r="L26" i="86"/>
  <c r="L24" i="86"/>
  <c r="AG5" i="86"/>
  <c r="L12" i="86"/>
  <c r="AG9" i="86"/>
  <c r="BI25" i="85"/>
  <c r="O34" i="85"/>
  <c r="AN25" i="85"/>
  <c r="BM27" i="85"/>
  <c r="T36" i="85"/>
  <c r="AS27" i="85"/>
  <c r="E169" i="87"/>
  <c r="Z167" i="87"/>
  <c r="AA167" i="87"/>
  <c r="E79" i="97"/>
  <c r="Q19" i="97"/>
  <c r="BR10" i="86"/>
  <c r="BQ10" i="86"/>
  <c r="BR17" i="86"/>
  <c r="BQ17" i="86"/>
  <c r="AB27" i="69"/>
  <c r="I36" i="69"/>
  <c r="AN9" i="69"/>
  <c r="Q12" i="69"/>
  <c r="AD77" i="87"/>
  <c r="I79" i="87"/>
  <c r="AD79" i="87" s="1"/>
  <c r="H36" i="85"/>
  <c r="AC27" i="85"/>
  <c r="AD27" i="85"/>
  <c r="AF167" i="87"/>
  <c r="K169" i="87"/>
  <c r="AF169" i="87" s="1"/>
  <c r="AO34" i="86"/>
  <c r="AN35" i="86"/>
  <c r="AQ35" i="86" s="1"/>
  <c r="AK27" i="69"/>
  <c r="BE27" i="69"/>
  <c r="N36" i="69"/>
  <c r="U21" i="86"/>
  <c r="AT21" i="86" s="1"/>
  <c r="AR32" i="85"/>
  <c r="AS32" i="85"/>
  <c r="AD25" i="69"/>
  <c r="BB25" i="69"/>
  <c r="K34" i="69"/>
  <c r="AB27" i="86"/>
  <c r="G38" i="86"/>
  <c r="AG172" i="87"/>
  <c r="G34" i="85"/>
  <c r="BA25" i="85"/>
  <c r="AB25" i="85"/>
  <c r="BQ15" i="86"/>
  <c r="BR15" i="86"/>
  <c r="O38" i="86"/>
  <c r="BK27" i="86"/>
  <c r="AN27" i="86"/>
  <c r="AR13" i="86"/>
  <c r="AU13" i="86"/>
  <c r="BO13" i="86"/>
  <c r="BB25" i="85"/>
  <c r="BF25" i="85" s="1"/>
  <c r="H34" i="85"/>
  <c r="AC25" i="85"/>
  <c r="AD25" i="85"/>
  <c r="AF25" i="86"/>
  <c r="BG25" i="86"/>
  <c r="K36" i="86"/>
  <c r="AS33" i="86"/>
  <c r="AR33" i="86"/>
  <c r="R32" i="69"/>
  <c r="R11" i="69"/>
  <c r="AO11" i="69" s="1"/>
  <c r="R14" i="69"/>
  <c r="AO14" i="69" s="1"/>
  <c r="R19" i="69"/>
  <c r="AO19" i="69" s="1"/>
  <c r="R20" i="69"/>
  <c r="R9" i="69"/>
  <c r="R10" i="69"/>
  <c r="AO10" i="69" s="1"/>
  <c r="R16" i="69"/>
  <c r="R7" i="69"/>
  <c r="AO7" i="69" s="1"/>
  <c r="R6" i="69"/>
  <c r="AO6" i="69" s="1"/>
  <c r="R15" i="69"/>
  <c r="AO15" i="69" s="1"/>
  <c r="R5" i="69"/>
  <c r="R18" i="69"/>
  <c r="AO18" i="69" s="1"/>
  <c r="AE86" i="87"/>
  <c r="AA77" i="87"/>
  <c r="F79" i="87"/>
  <c r="AA79" i="87" s="1"/>
  <c r="H79" i="96"/>
  <c r="U19" i="96"/>
  <c r="AH19" i="96" s="1"/>
  <c r="T19" i="96"/>
  <c r="AG19" i="96" s="1"/>
  <c r="K36" i="69"/>
  <c r="AD27" i="69"/>
  <c r="X172" i="87"/>
  <c r="Y172" i="87"/>
  <c r="AB86" i="87"/>
  <c r="AG176" i="87"/>
  <c r="AH180" i="87"/>
  <c r="BG25" i="85"/>
  <c r="M34" i="85"/>
  <c r="AL25" i="85"/>
  <c r="Z172" i="87"/>
  <c r="AA172" i="87"/>
  <c r="BD19" i="87"/>
  <c r="BE19" i="87"/>
  <c r="BQ16" i="86"/>
  <c r="BR16" i="86"/>
  <c r="BR5" i="86"/>
  <c r="BQ5" i="86"/>
  <c r="BO12" i="86"/>
  <c r="AE20" i="69"/>
  <c r="L21" i="69"/>
  <c r="AC79" i="87"/>
  <c r="U49" i="97"/>
  <c r="V49" i="97"/>
  <c r="T19" i="97"/>
  <c r="R16" i="86"/>
  <c r="R19" i="86"/>
  <c r="R14" i="86"/>
  <c r="R18" i="86"/>
  <c r="R15" i="86"/>
  <c r="R7" i="86"/>
  <c r="R10" i="86"/>
  <c r="R11" i="86"/>
  <c r="R6" i="86"/>
  <c r="R20" i="86"/>
  <c r="BN23" i="86"/>
  <c r="R9" i="86"/>
  <c r="R34" i="86"/>
  <c r="R5" i="86"/>
  <c r="AE77" i="87"/>
  <c r="J79" i="87"/>
  <c r="F36" i="86"/>
  <c r="AA25" i="86"/>
  <c r="BB25" i="86"/>
  <c r="BF25" i="69"/>
  <c r="BH25" i="69" s="1"/>
  <c r="AL25" i="69"/>
  <c r="O34" i="69"/>
  <c r="M38" i="86"/>
  <c r="AJ27" i="86"/>
  <c r="BI27" i="86"/>
  <c r="AK27" i="86"/>
  <c r="AI27" i="86"/>
  <c r="AL27" i="86"/>
  <c r="AH27" i="86"/>
  <c r="AG167" i="87"/>
  <c r="L169" i="87"/>
  <c r="BR13" i="86"/>
  <c r="BQ13" i="86"/>
  <c r="AE174" i="87"/>
  <c r="BI27" i="85"/>
  <c r="AN27" i="85"/>
  <c r="O36" i="85"/>
  <c r="Z176" i="87"/>
  <c r="AA176" i="87"/>
  <c r="AN33" i="85"/>
  <c r="AO32" i="85"/>
  <c r="AC167" i="87"/>
  <c r="H169" i="87"/>
  <c r="BR12" i="86"/>
  <c r="BQ12" i="86"/>
  <c r="BP27" i="86"/>
  <c r="T38" i="86"/>
  <c r="AS27" i="86"/>
  <c r="F36" i="69"/>
  <c r="Y27" i="69"/>
  <c r="U19" i="97"/>
  <c r="V19" i="97"/>
  <c r="AZ25" i="69"/>
  <c r="I34" i="69"/>
  <c r="AB25" i="69"/>
  <c r="K38" i="86"/>
  <c r="AF27" i="86"/>
  <c r="AC25" i="69"/>
  <c r="BA25" i="69"/>
  <c r="J34" i="69"/>
  <c r="G36" i="69"/>
  <c r="Z27" i="69"/>
  <c r="BD25" i="85"/>
  <c r="AE25" i="85"/>
  <c r="J34" i="85"/>
  <c r="AF25" i="85"/>
  <c r="I169" i="87"/>
  <c r="AD167" i="87"/>
  <c r="AE167" i="87"/>
  <c r="AE90" i="87"/>
  <c r="R19" i="96"/>
  <c r="F79" i="96"/>
  <c r="AH169" i="87"/>
  <c r="AO27" i="85"/>
  <c r="BJ27" i="85"/>
  <c r="P36" i="85"/>
  <c r="AR31" i="85"/>
  <c r="AS31" i="85"/>
  <c r="C169" i="87"/>
  <c r="X167" i="87"/>
  <c r="Y167" i="87"/>
  <c r="BC25" i="86"/>
  <c r="G36" i="86"/>
  <c r="AB25" i="86"/>
  <c r="AP21" i="85"/>
  <c r="Q22" i="85"/>
  <c r="AP22" i="85" s="1"/>
  <c r="AC25" i="86"/>
  <c r="H36" i="86"/>
  <c r="BD25" i="86"/>
  <c r="BH25" i="86" s="1"/>
  <c r="BI8" i="69"/>
  <c r="S19" i="96"/>
  <c r="AF19" i="96" s="1"/>
  <c r="AG20" i="86"/>
  <c r="L21" i="86"/>
  <c r="I38" i="86"/>
  <c r="AD27" i="86"/>
  <c r="BO22" i="86"/>
  <c r="AB90" i="87"/>
  <c r="AG169" i="87" l="1"/>
  <c r="U8" i="86"/>
  <c r="AT8" i="86" s="1"/>
  <c r="AB79" i="87"/>
  <c r="L25" i="85"/>
  <c r="L33" i="85"/>
  <c r="AG24" i="85"/>
  <c r="AG12" i="85"/>
  <c r="L13" i="85"/>
  <c r="AG13" i="85" s="1"/>
  <c r="AE79" i="87"/>
  <c r="L35" i="85"/>
  <c r="AG26" i="85"/>
  <c r="L27" i="85"/>
  <c r="AG21" i="85"/>
  <c r="L22" i="85"/>
  <c r="AG22" i="85" s="1"/>
  <c r="V28" i="86"/>
  <c r="V21" i="86"/>
  <c r="V8" i="86"/>
  <c r="AR35" i="86"/>
  <c r="AS35" i="86"/>
  <c r="BN7" i="86"/>
  <c r="AQ7" i="86"/>
  <c r="V17" i="86"/>
  <c r="U17" i="86"/>
  <c r="AT17" i="86" s="1"/>
  <c r="L13" i="86"/>
  <c r="AG13" i="86" s="1"/>
  <c r="AG12" i="86"/>
  <c r="U19" i="86"/>
  <c r="AT19" i="86" s="1"/>
  <c r="V19" i="86"/>
  <c r="Q14" i="86"/>
  <c r="AP14" i="86" s="1"/>
  <c r="Q18" i="86"/>
  <c r="AP18" i="86" s="1"/>
  <c r="Q19" i="86"/>
  <c r="AP19" i="86" s="1"/>
  <c r="Q16" i="86"/>
  <c r="Q15" i="86"/>
  <c r="AP15" i="86" s="1"/>
  <c r="Q9" i="86"/>
  <c r="Q34" i="86"/>
  <c r="Q6" i="86"/>
  <c r="AP6" i="86" s="1"/>
  <c r="Q11" i="86"/>
  <c r="AP11" i="86" s="1"/>
  <c r="Q10" i="86"/>
  <c r="AP10" i="86" s="1"/>
  <c r="Q7" i="86"/>
  <c r="AP7" i="86" s="1"/>
  <c r="Q5" i="86"/>
  <c r="Q20" i="86"/>
  <c r="AE24" i="69"/>
  <c r="L25" i="69"/>
  <c r="L33" i="69"/>
  <c r="AQ9" i="86"/>
  <c r="R12" i="86"/>
  <c r="BN9" i="86"/>
  <c r="AQ15" i="86"/>
  <c r="BN15" i="86"/>
  <c r="V5" i="86"/>
  <c r="U5" i="86"/>
  <c r="AT5" i="86" s="1"/>
  <c r="AO9" i="69"/>
  <c r="R12" i="69"/>
  <c r="U15" i="86"/>
  <c r="AT15" i="86" s="1"/>
  <c r="V15" i="86"/>
  <c r="V14" i="86"/>
  <c r="U14" i="86"/>
  <c r="AT14" i="86" s="1"/>
  <c r="V9" i="86"/>
  <c r="U9" i="86"/>
  <c r="AT9" i="86" s="1"/>
  <c r="V13" i="86"/>
  <c r="U13" i="86"/>
  <c r="AT13" i="86" s="1"/>
  <c r="BN18" i="86"/>
  <c r="AQ18" i="86"/>
  <c r="AO20" i="69"/>
  <c r="R21" i="69"/>
  <c r="AO35" i="86"/>
  <c r="AN36" i="86"/>
  <c r="U10" i="86"/>
  <c r="AT10" i="86" s="1"/>
  <c r="V10" i="86"/>
  <c r="L25" i="86"/>
  <c r="L35" i="86"/>
  <c r="AG24" i="86"/>
  <c r="AR16" i="85"/>
  <c r="S17" i="85"/>
  <c r="AR17" i="85" s="1"/>
  <c r="AN34" i="85"/>
  <c r="AO33" i="85"/>
  <c r="BN20" i="86"/>
  <c r="AQ20" i="86"/>
  <c r="R21" i="86"/>
  <c r="BN14" i="86"/>
  <c r="AQ14" i="86"/>
  <c r="AO5" i="69"/>
  <c r="R8" i="69"/>
  <c r="AO8" i="69" s="1"/>
  <c r="R26" i="69"/>
  <c r="L37" i="86"/>
  <c r="AG26" i="86"/>
  <c r="L27" i="86"/>
  <c r="U6" i="86"/>
  <c r="AT6" i="86" s="1"/>
  <c r="V6" i="86"/>
  <c r="AR9" i="85"/>
  <c r="S12" i="85"/>
  <c r="AN21" i="69"/>
  <c r="Q22" i="69"/>
  <c r="AN22" i="69" s="1"/>
  <c r="BN6" i="86"/>
  <c r="AQ6" i="86"/>
  <c r="AQ19" i="86"/>
  <c r="BN19" i="86"/>
  <c r="U16" i="86"/>
  <c r="AT16" i="86" s="1"/>
  <c r="V16" i="86"/>
  <c r="AN12" i="69"/>
  <c r="Q13" i="69"/>
  <c r="AN13" i="69" s="1"/>
  <c r="AR20" i="85"/>
  <c r="S21" i="85"/>
  <c r="V11" i="86"/>
  <c r="U11" i="86"/>
  <c r="AT11" i="86" s="1"/>
  <c r="U7" i="86"/>
  <c r="AT7" i="86" s="1"/>
  <c r="V7" i="86"/>
  <c r="BN11" i="86"/>
  <c r="AQ11" i="86"/>
  <c r="AQ16" i="86"/>
  <c r="R17" i="86"/>
  <c r="BN16" i="86"/>
  <c r="AE12" i="69"/>
  <c r="L13" i="69"/>
  <c r="AE13" i="69" s="1"/>
  <c r="AM33" i="69"/>
  <c r="AL34" i="69"/>
  <c r="U18" i="86"/>
  <c r="AT18" i="86" s="1"/>
  <c r="V18" i="86"/>
  <c r="V22" i="86"/>
  <c r="U22" i="86"/>
  <c r="AT22" i="86" s="1"/>
  <c r="BI27" i="69"/>
  <c r="S36" i="69"/>
  <c r="AP27" i="69"/>
  <c r="Q27" i="69"/>
  <c r="Q36" i="69" s="1"/>
  <c r="Q35" i="69"/>
  <c r="AG21" i="86"/>
  <c r="L22" i="86"/>
  <c r="AG22" i="86" s="1"/>
  <c r="U12" i="86"/>
  <c r="AT12" i="86" s="1"/>
  <c r="V12" i="86"/>
  <c r="AE21" i="69"/>
  <c r="L22" i="69"/>
  <c r="AE22" i="69" s="1"/>
  <c r="S8" i="85"/>
  <c r="AR8" i="85" s="1"/>
  <c r="AR5" i="85"/>
  <c r="S26" i="85"/>
  <c r="AQ5" i="86"/>
  <c r="BN5" i="86"/>
  <c r="R8" i="86"/>
  <c r="R26" i="86"/>
  <c r="BN10" i="86"/>
  <c r="AQ10" i="86"/>
  <c r="AO16" i="69"/>
  <c r="R17" i="69"/>
  <c r="AO17" i="69" s="1"/>
  <c r="AP33" i="69"/>
  <c r="AQ33" i="69"/>
  <c r="L35" i="69"/>
  <c r="AE26" i="69"/>
  <c r="L27" i="69"/>
  <c r="S38" i="86"/>
  <c r="AR27" i="86"/>
  <c r="BO27" i="86"/>
  <c r="V20" i="86"/>
  <c r="U20" i="86"/>
  <c r="AT20" i="86" s="1"/>
  <c r="L36" i="85" l="1"/>
  <c r="AG27" i="85"/>
  <c r="L34" i="85"/>
  <c r="AG25" i="85"/>
  <c r="S35" i="85"/>
  <c r="AR26" i="85"/>
  <c r="S27" i="85"/>
  <c r="L36" i="86"/>
  <c r="AG25" i="86"/>
  <c r="BN12" i="86"/>
  <c r="AQ12" i="86"/>
  <c r="R13" i="86"/>
  <c r="R13" i="69"/>
  <c r="AO13" i="69" s="1"/>
  <c r="AO12" i="69"/>
  <c r="AL35" i="69"/>
  <c r="AM34" i="69"/>
  <c r="AO34" i="69"/>
  <c r="R35" i="69"/>
  <c r="AO26" i="69"/>
  <c r="R27" i="69"/>
  <c r="AE27" i="69"/>
  <c r="L36" i="69"/>
  <c r="AR12" i="85"/>
  <c r="S13" i="85"/>
  <c r="AR13" i="85" s="1"/>
  <c r="AN35" i="85"/>
  <c r="AO34" i="85"/>
  <c r="AO36" i="86"/>
  <c r="AN37" i="86"/>
  <c r="AQ36" i="86"/>
  <c r="AE25" i="69"/>
  <c r="L34" i="69"/>
  <c r="AQ8" i="86"/>
  <c r="BN8" i="86"/>
  <c r="R22" i="69"/>
  <c r="AO22" i="69" s="1"/>
  <c r="AO21" i="69"/>
  <c r="AP20" i="86"/>
  <c r="Q21" i="86"/>
  <c r="Q12" i="86"/>
  <c r="AP9" i="86"/>
  <c r="Q8" i="86"/>
  <c r="AP8" i="86" s="1"/>
  <c r="AP5" i="86"/>
  <c r="Q26" i="86"/>
  <c r="AQ26" i="86"/>
  <c r="R37" i="86"/>
  <c r="R27" i="86"/>
  <c r="AQ17" i="86"/>
  <c r="BN17" i="86"/>
  <c r="AR21" i="85"/>
  <c r="S22" i="85"/>
  <c r="AR22" i="85" s="1"/>
  <c r="AG27" i="86"/>
  <c r="L38" i="86"/>
  <c r="BN21" i="86"/>
  <c r="AQ21" i="86"/>
  <c r="R22" i="86"/>
  <c r="AP16" i="86"/>
  <c r="Q17" i="86"/>
  <c r="AP17" i="86" s="1"/>
  <c r="AN38" i="86" l="1"/>
  <c r="AO37" i="86"/>
  <c r="AQ37" i="86"/>
  <c r="AO27" i="69"/>
  <c r="R36" i="69"/>
  <c r="BN13" i="86"/>
  <c r="AQ13" i="86"/>
  <c r="Q37" i="86"/>
  <c r="Q27" i="86"/>
  <c r="Q38" i="86" s="1"/>
  <c r="AN36" i="85"/>
  <c r="AO35" i="85"/>
  <c r="AQ35" i="85"/>
  <c r="AQ34" i="69"/>
  <c r="AP34" i="69"/>
  <c r="AL36" i="69"/>
  <c r="AM35" i="69"/>
  <c r="AO35" i="69"/>
  <c r="AR27" i="85"/>
  <c r="S36" i="85"/>
  <c r="AQ22" i="86"/>
  <c r="BN22" i="86"/>
  <c r="AP12" i="86"/>
  <c r="Q13" i="86"/>
  <c r="AP13" i="86" s="1"/>
  <c r="AQ27" i="86"/>
  <c r="R38" i="86"/>
  <c r="AP21" i="86"/>
  <c r="Q22" i="86"/>
  <c r="AP22" i="86" s="1"/>
  <c r="AR36" i="86"/>
  <c r="AS36" i="86"/>
  <c r="AM36" i="69" l="1"/>
  <c r="AL37" i="69"/>
  <c r="AO36" i="69"/>
  <c r="AS35" i="85"/>
  <c r="AR35" i="85"/>
  <c r="AS37" i="86"/>
  <c r="AR37" i="86"/>
  <c r="AN37" i="85"/>
  <c r="AO36" i="85"/>
  <c r="AQ36" i="85"/>
  <c r="AP35" i="69"/>
  <c r="AQ35" i="69"/>
  <c r="AO38" i="86"/>
  <c r="AN39" i="86"/>
  <c r="AQ38" i="86"/>
  <c r="AO37" i="85" l="1"/>
  <c r="AQ37" i="85"/>
  <c r="AS38" i="86"/>
  <c r="AR38" i="86"/>
  <c r="AP36" i="69"/>
  <c r="AQ36" i="69"/>
  <c r="AS36" i="85"/>
  <c r="AR36" i="85"/>
  <c r="AM37" i="69"/>
  <c r="AO37" i="69"/>
  <c r="AO39" i="86"/>
  <c r="AQ39" i="86"/>
  <c r="AS39" i="86" l="1"/>
  <c r="AR39" i="86"/>
  <c r="AS37" i="85"/>
  <c r="AR37" i="85"/>
  <c r="AP37" i="69"/>
  <c r="AQ37" i="6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V3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T43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V4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F60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R60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</commentList>
</comments>
</file>

<file path=xl/sharedStrings.xml><?xml version="1.0" encoding="utf-8"?>
<sst xmlns="http://schemas.openxmlformats.org/spreadsheetml/2006/main" count="4659" uniqueCount="715">
  <si>
    <t>การส่งออก</t>
  </si>
  <si>
    <t>อัตราขยายตัว</t>
  </si>
  <si>
    <t>มูลค่า : ล้านบาท</t>
  </si>
  <si>
    <t>หน่วย : ร้อยละ</t>
  </si>
  <si>
    <t>มค</t>
  </si>
  <si>
    <t>กพ</t>
  </si>
  <si>
    <t>มค-กพ</t>
  </si>
  <si>
    <t>มีค</t>
  </si>
  <si>
    <t>Q1</t>
  </si>
  <si>
    <t xml:space="preserve"> </t>
  </si>
  <si>
    <t>เมย</t>
  </si>
  <si>
    <t>มค-เมย</t>
  </si>
  <si>
    <t>พค</t>
  </si>
  <si>
    <t>มค-พค</t>
  </si>
  <si>
    <t>มิย</t>
  </si>
  <si>
    <t>Q2</t>
  </si>
  <si>
    <t>H1</t>
  </si>
  <si>
    <t>กค</t>
  </si>
  <si>
    <t>สค.</t>
  </si>
  <si>
    <t>มค-กค</t>
  </si>
  <si>
    <t>สค</t>
  </si>
  <si>
    <t>มค-สค</t>
  </si>
  <si>
    <t>กย</t>
  </si>
  <si>
    <t>Q3</t>
  </si>
  <si>
    <t>มค-กย</t>
  </si>
  <si>
    <t>ตค</t>
  </si>
  <si>
    <t>มค-ตค</t>
  </si>
  <si>
    <t>พย</t>
  </si>
  <si>
    <t>มค-พย</t>
  </si>
  <si>
    <t>ธค</t>
  </si>
  <si>
    <t>Q4</t>
  </si>
  <si>
    <t>H2</t>
  </si>
  <si>
    <t>มค-ธค</t>
  </si>
  <si>
    <t>การนำเข้า</t>
  </si>
  <si>
    <t xml:space="preserve">  </t>
  </si>
  <si>
    <t xml:space="preserve">   </t>
  </si>
  <si>
    <t>ดุลการค้า</t>
  </si>
  <si>
    <t>มูลค่า : ล้านเหรียญสหรัฐ</t>
  </si>
  <si>
    <t>% CAGR</t>
  </si>
  <si>
    <t>ที่มา : ศูนย์เทคโนโลยีสารสนเทศและการสื่อสาร สำนักงานปลัดกระทรวงพาณิชย์</t>
  </si>
  <si>
    <t>61-65</t>
  </si>
  <si>
    <t>ส่งออกเฉลี่ย</t>
  </si>
  <si>
    <t>นำเข้าเฉลี่ย</t>
  </si>
  <si>
    <t>อัตราขยายตัว (ร้อยละ)</t>
  </si>
  <si>
    <t>สัดส่วน (ร้อยละ)</t>
  </si>
  <si>
    <t>ม.ค.-ธ.ค.</t>
  </si>
  <si>
    <t>มูลค่าส่งออกรวม</t>
  </si>
  <si>
    <t>1  สินค้าเกษตร/อุตสาหกรรมเกษตร</t>
  </si>
  <si>
    <t xml:space="preserve">      สินค้าเกษตรกรรม</t>
  </si>
  <si>
    <t xml:space="preserve">      สินค้าอุตสาหกรรมการเกษตร</t>
  </si>
  <si>
    <t xml:space="preserve">    1.1  ข้าว</t>
  </si>
  <si>
    <t xml:space="preserve">                   ปริมาณ:เมตริกตัน</t>
  </si>
  <si>
    <t xml:space="preserve">    1.2  ยางพารา</t>
  </si>
  <si>
    <t xml:space="preserve">    1.3  ผลิตภัณฑ์มันสำปะหลัง</t>
  </si>
  <si>
    <t xml:space="preserve">    1.4  อาหาร</t>
  </si>
  <si>
    <t xml:space="preserve">          1.4.1  อาหารทะเล  แช่เย็น  แช่แข็ง  กระป๋องและแปรรูป</t>
  </si>
  <si>
    <t xml:space="preserve">                            -  ทูน่ากระป๋อง</t>
  </si>
  <si>
    <t xml:space="preserve">                  1.4.1.2  กุ้งสดแช่แข็งและกุ้งแปรรูป</t>
  </si>
  <si>
    <t xml:space="preserve">          1.4.2  ผลไม้สด  ผักสด  แช่เย็น  แช่แข็ง  แห้ง  กระป๋องและแปรรูป</t>
  </si>
  <si>
    <t xml:space="preserve">          1.4.3  ไก่สดแช่เย็น  แช่แข็งและแปรรูป</t>
  </si>
  <si>
    <t xml:space="preserve">          1.4.4  สุกรสดแช่เย็นแช่แข็ง</t>
  </si>
  <si>
    <t xml:space="preserve">    1.5  อาหารสัตว์เลี้ยง</t>
  </si>
  <si>
    <t xml:space="preserve">          1.5.1  อาหารสุนัขและแมว</t>
  </si>
  <si>
    <t xml:space="preserve">    1.6  น้ำตาลทราย</t>
  </si>
  <si>
    <t>2  สินค้าอุตสาหกรรมสำคัญ</t>
  </si>
  <si>
    <t xml:space="preserve">    2.1  ยานพาหนะ  อุปกรณ์และส่วนประกอบ</t>
  </si>
  <si>
    <t xml:space="preserve">          2.1.1  ยานยนต์</t>
  </si>
  <si>
    <t xml:space="preserve">                        -  รถยนต์นั่ง</t>
  </si>
  <si>
    <t xml:space="preserve">                        -  รถปิ๊กอัพ  รถบัสและรถบรรทุก</t>
  </si>
  <si>
    <t xml:space="preserve">                        -  รถจักรยานยนต์</t>
  </si>
  <si>
    <t xml:space="preserve">                        -  รถจักรยาน</t>
  </si>
  <si>
    <t xml:space="preserve">          2.1.2  อุปกรณ์และส่วนประกอบ</t>
  </si>
  <si>
    <t xml:space="preserve">                        -  ส่วนประกอบและอุปกรณ์รถยนต์</t>
  </si>
  <si>
    <t xml:space="preserve">                        -  เครื่องยนต์สันดาปภายในแบบลูกสูบและส่วนประกอบ</t>
  </si>
  <si>
    <t xml:space="preserve">          2.1.3  ยานพาหนะอื่น  ๆ  และส่วนประกอบ</t>
  </si>
  <si>
    <t xml:space="preserve">    2.2  เครื่องอิเลคทรอนิกส์</t>
  </si>
  <si>
    <t xml:space="preserve">          2.2.1  เครื่องคอมพิวเตอร์  อุปกรณ์  และ  ส่วนประกอบ</t>
  </si>
  <si>
    <t xml:space="preserve">                        -  Hard  Disk  Drive</t>
  </si>
  <si>
    <t xml:space="preserve">          2.2.2  แผงวงจรไฟฟ้า</t>
  </si>
  <si>
    <t xml:space="preserve">          2.2.3  อุปกรณ์กึ่งตัวนำ  ทรานซิสเตอร์  และไดโอต</t>
  </si>
  <si>
    <t xml:space="preserve">          2.2.4  เครื่องอิเล็คทรอนิกส์อื่นๆ</t>
  </si>
  <si>
    <t xml:space="preserve">    2.3  เครื่องใช้ไฟฟ้า</t>
  </si>
  <si>
    <t xml:space="preserve">          2.3.1  เครื่องปรับอากาศและส่วนประกอบ</t>
  </si>
  <si>
    <t xml:space="preserve">          2.3.2  เครื่องรับวิทยุโทรทัศน์และส่วนประกอบ</t>
  </si>
  <si>
    <t xml:space="preserve">          2.3.3  ตู้เย็น  ตู้แช่แข็งและส่วนประกอบ</t>
  </si>
  <si>
    <t xml:space="preserve">          2.3.4  แผงสวิทซ์และแผงควบคุมกระแสไฟฟ้า</t>
  </si>
  <si>
    <t xml:space="preserve">    2.4  อัญมณีและเครื่องประดับ</t>
  </si>
  <si>
    <t xml:space="preserve">          -  ทองคำยังไม่ขึ้นรูป</t>
  </si>
  <si>
    <t xml:space="preserve">          -  อัญมณีและเครื่องประดับ  (ไม่รวมทองคำยังไม่ได้ขึ้นรูป)</t>
  </si>
  <si>
    <t xml:space="preserve">    2.5  เม็ดและผลิตภัณฑ์พลาสติก</t>
  </si>
  <si>
    <t xml:space="preserve">          2.5.1  เม็ดพลาสติก</t>
  </si>
  <si>
    <t xml:space="preserve">    2.6  วัสดุก่อสร้าง</t>
  </si>
  <si>
    <t xml:space="preserve">          -  เหล็ก  เหล็กกล้า  และผลิตภัณฑ์</t>
  </si>
  <si>
    <t xml:space="preserve">    2.7  สิ่งทอ</t>
  </si>
  <si>
    <t xml:space="preserve">    2.8  ผลิตภัณฑ์ยาง</t>
  </si>
  <si>
    <t xml:space="preserve">          -  ยางยานพาหนะ</t>
  </si>
  <si>
    <t xml:space="preserve">          -  ถุงมือยาง</t>
  </si>
  <si>
    <t xml:space="preserve">    2.9  เคมีภัณฑ์</t>
  </si>
  <si>
    <t xml:space="preserve">    2.10  เครื่องจักรกลและส่วนประกอบของเครื่องจักรกล</t>
  </si>
  <si>
    <t xml:space="preserve">    2.11  เครื่องสำอาง  สบู่  และผลิตภัณฑ์รักษาผิว</t>
  </si>
  <si>
    <t xml:space="preserve">    2.12  เฟอร์นิเจอร์และชิ้นส่วน</t>
  </si>
  <si>
    <t xml:space="preserve">    2.13  เครื่องมือแพทย์  อุปกรณ์และผลิตภัณฑ์เภสัชภัณฑ์</t>
  </si>
  <si>
    <t xml:space="preserve">    2.14  เครื่องใช้บนโต๊ะอาหาร  เครื่องครัว  และของใช้ในบ้านเรือน</t>
  </si>
  <si>
    <t xml:space="preserve">    2.15  หนังและผลิตภัณฑ์หนังฟอกและหนังอัด</t>
  </si>
  <si>
    <t>3  สินค้าแร่และเชื้อเพลิง</t>
  </si>
  <si>
    <t xml:space="preserve">    3.1  น้ำมันสำเร็จรูป</t>
  </si>
  <si>
    <t>4  สินค้าอื่นๆ  (ส่งออกรวม  -1  -2  -3)</t>
  </si>
  <si>
    <t>มูลค่า ( ล้านดอลลาร์สหรัฐ )</t>
  </si>
  <si>
    <t xml:space="preserve">          1.2.1  ยางแผ่น</t>
  </si>
  <si>
    <t xml:space="preserve">          1.2.2  ยางแท่ง</t>
  </si>
  <si>
    <t xml:space="preserve">                  -  ยางธรรมชาติที่กำหนดไว้ในทางเทคนิค</t>
  </si>
  <si>
    <t xml:space="preserve">                  -  ยางแท่งอื่นๆ</t>
  </si>
  <si>
    <t xml:space="preserve">          1.2.3  น้ำยางข้น</t>
  </si>
  <si>
    <t xml:space="preserve">          1.2.4  ยางพาราอื่นๆ</t>
  </si>
  <si>
    <t xml:space="preserve">          1.3.1  มันเม็ดและมันเส้น</t>
  </si>
  <si>
    <t xml:space="preserve">          1.3.2  แป้งมันสำปะหลัง</t>
  </si>
  <si>
    <t xml:space="preserve">                  1.4.1.1  อาหารทะเล  แช่เย็น  แช่แข็ง  กระป๋องและแปรรูป(ไม่รวมกุ้งแช่เย็น  แช่แข็งและแปรรูป)</t>
  </si>
  <si>
    <t xml:space="preserve">          1.4.5  เป็ดสดแช่เย็นแช่แข็ง</t>
  </si>
  <si>
    <t xml:space="preserve">          1.4.6  อาหารอื่น  ๆ</t>
  </si>
  <si>
    <t xml:space="preserve">          1.5.2  อาหารสัตว์อื่นๆ</t>
  </si>
  <si>
    <t xml:space="preserve">                        -  รถแวน</t>
  </si>
  <si>
    <t xml:space="preserve">                        -  ส่วนประกอบรถจักรยานยนต์</t>
  </si>
  <si>
    <t xml:space="preserve">                        -  เครื่องอุปกรณ์ไฟฟ้าสำหรับจุดระเบิดเครื่องยนต์  และส่วนประกอบ</t>
  </si>
  <si>
    <t xml:space="preserve">                        -  ส่วนประกอบรถจักรยาน</t>
  </si>
  <si>
    <t xml:space="preserve">          2.3.5  เครื่องใช้ไฟฟ้าอื่นๆ</t>
  </si>
  <si>
    <t xml:space="preserve">          2.5.2  ผลิตภัณฑ์พลาสติก</t>
  </si>
  <si>
    <t xml:space="preserve">          -  ผลิตภัณฑ์อลูมิเนียม</t>
  </si>
  <si>
    <t xml:space="preserve">          -  เครื่องมือแพทย์และอุปกรณ์</t>
  </si>
  <si>
    <t xml:space="preserve">          -  ผลิตภัณฑ์เภสัชภัณฑ์</t>
  </si>
  <si>
    <t xml:space="preserve">    2.16  รองเท้าและชิ้นส่วน</t>
  </si>
  <si>
    <t xml:space="preserve">    2.17  เครื่องกีฬาและเครื่องเล่นเกมส์</t>
  </si>
  <si>
    <t xml:space="preserve">    2.18  เครื่องใช้สำหรับเดินทาง  อาทิ  หีบเดินทาง  กระเป๋าใส่เสื้อผ้า  กระเป๋าใส่สตางค์  กระเป๋าถือ  เป็นต้น</t>
  </si>
  <si>
    <t xml:space="preserve"> มูลค่าส่งออกรวม</t>
  </si>
  <si>
    <t xml:space="preserve"> 1 ตลาดหลัก(Primary Market)</t>
  </si>
  <si>
    <t xml:space="preserve">   1 สหรัฐอเมริกา</t>
  </si>
  <si>
    <t xml:space="preserve">   2 จีน</t>
  </si>
  <si>
    <t xml:space="preserve">   3 ญี่ปุ่น</t>
  </si>
  <si>
    <t xml:space="preserve">   4 อาเซียน(9)</t>
  </si>
  <si>
    <t xml:space="preserve">     1 อาเซียนเดิม(5)</t>
  </si>
  <si>
    <t xml:space="preserve">       สิงคโปร์</t>
  </si>
  <si>
    <t xml:space="preserve">       มาเลเซีย</t>
  </si>
  <si>
    <t xml:space="preserve">       อินโดนีเซีย</t>
  </si>
  <si>
    <t xml:space="preserve">       ฟิลิปปินส์</t>
  </si>
  <si>
    <t xml:space="preserve">       บรูไน</t>
  </si>
  <si>
    <t xml:space="preserve">     2 CLMV</t>
  </si>
  <si>
    <t xml:space="preserve">       กัมพูชา</t>
  </si>
  <si>
    <t xml:space="preserve">       ลาว</t>
  </si>
  <si>
    <t xml:space="preserve">       เมียนมา</t>
  </si>
  <si>
    <t xml:space="preserve">       เวียดนาม</t>
  </si>
  <si>
    <t xml:space="preserve">   5 สหภาพยุโรป(27) (ไม่รวมสหราชอาณาจักร)</t>
  </si>
  <si>
    <t xml:space="preserve"> 2 ตลาดรอง(Secondary Market)</t>
  </si>
  <si>
    <t xml:space="preserve">   1 เอเซียใต้</t>
  </si>
  <si>
    <t xml:space="preserve">       อินเดีย</t>
  </si>
  <si>
    <t xml:space="preserve">       ปากีสถาน</t>
  </si>
  <si>
    <t xml:space="preserve">       บังกลาเทศ</t>
  </si>
  <si>
    <t xml:space="preserve">   2 ฮ่องกง</t>
  </si>
  <si>
    <t xml:space="preserve">   3 เกาหลีใต้</t>
  </si>
  <si>
    <t xml:space="preserve">   4 ไต้หวัน</t>
  </si>
  <si>
    <t xml:space="preserve">   5 ทวีปออสเตรเลีย(25)</t>
  </si>
  <si>
    <t xml:space="preserve">   6 ตะวันออกกลาง(15)</t>
  </si>
  <si>
    <t xml:space="preserve">       สหรัฐอาหรับเอมิเรตส์</t>
  </si>
  <si>
    <t xml:space="preserve">       ซาอุดีอาระเบีย</t>
  </si>
  <si>
    <t xml:space="preserve">   7 แอฟริกา(57)</t>
  </si>
  <si>
    <t xml:space="preserve">       แอฟริกาใต้</t>
  </si>
  <si>
    <t xml:space="preserve">       อียิปต์</t>
  </si>
  <si>
    <t xml:space="preserve">   8 ลาตินอเมริกา(47)</t>
  </si>
  <si>
    <t xml:space="preserve">       เม็กซิโก</t>
  </si>
  <si>
    <t xml:space="preserve">   9 ประชาคมรัฐเอกราช (CIS)</t>
  </si>
  <si>
    <t xml:space="preserve">       รัสเซีย</t>
  </si>
  <si>
    <t xml:space="preserve">   10 แคนาดา</t>
  </si>
  <si>
    <t xml:space="preserve">   11 สหราชอาณาจักร</t>
  </si>
  <si>
    <t xml:space="preserve"> 3 ตลาดอื่น ๆ</t>
  </si>
  <si>
    <t xml:space="preserve">   1 สวิตเซอร์แลนด์</t>
  </si>
  <si>
    <t>Index</t>
  </si>
  <si>
    <t>สัดส่วน</t>
  </si>
  <si>
    <t>สินค้า</t>
  </si>
  <si>
    <t>นำเข้ารวม</t>
  </si>
  <si>
    <t>   1. สินค้าเชื้อเพลิง</t>
  </si>
  <si>
    <t>     1.1 น้ำมันดิบ</t>
  </si>
  <si>
    <t>     1.2 น้ำมันสำเร็จรูป</t>
  </si>
  <si>
    <t>       1.2.1 น้ำมันเบนซิน</t>
  </si>
  <si>
    <t>       1.2.2 น้ำมันดีเซล</t>
  </si>
  <si>
    <t>       1.2.3 น้ำมันเตา</t>
  </si>
  <si>
    <t>       1.2.4 น้ำมันหล่อลื่น และน้ำมันเบรก</t>
  </si>
  <si>
    <t>       1.2.5 น้ำมันสำเร็จรูปอื่น ๆ</t>
  </si>
  <si>
    <t>     1.3 ก๊าซธรรมชาติปิโตรเลียม</t>
  </si>
  <si>
    <t>       1.3.1 ก๊าซธรรมชาติ</t>
  </si>
  <si>
    <t>       1.3.2 ก๊าซปิโตรเลียมอื่น ๆ</t>
  </si>
  <si>
    <t>     1.4 ถ่านหิน</t>
  </si>
  <si>
    <t>     1.5 เชื้อเพลิงอื่น ๆ</t>
  </si>
  <si>
    <t>   2. สินค้าทุน</t>
  </si>
  <si>
    <t>     2.1 สัตว์และพืชสำหรับทำพันธุ์</t>
  </si>
  <si>
    <t>       2.1.1 สัตว์สำหรับทำพันธุ์</t>
  </si>
  <si>
    <t>         2.1.1.1 ม้า ลา ล่อ แพะ แกะสำหรับทำพันธุ์</t>
  </si>
  <si>
    <t>         2.1.1.2 โค กระบือสำหรับทำพันธุ์</t>
  </si>
  <si>
    <t>         2.1.1.3 สุกรสำหรับทำพันธุ์</t>
  </si>
  <si>
    <t>         2.1.1.4 สัตว์ปีกสำหรับทำพันธุ์</t>
  </si>
  <si>
    <t>         2.1.1.5 เชื้อพันธุ์ของสัตว์สำหรับทำพันธุ์</t>
  </si>
  <si>
    <t>         2.1.1.6 สัตว์มีชีวิตอื่น ๆสำหรับทำพันธุ์</t>
  </si>
  <si>
    <t>       2.1.2 พืชสำหรับทำพันธุ์</t>
  </si>
  <si>
    <t>     2.2 ผลิตภัณฑ์โลหะ</t>
  </si>
  <si>
    <t>       2.2.1 ผลิตภัณฑ์โลหะทำด้วยเหล็ก</t>
  </si>
  <si>
    <t>         2.2.1.1 หลอดและท่อทำด้วยเหล็ก</t>
  </si>
  <si>
    <t>         2.2.1.2 อุปกรณ์สำหรับติดตั้งหลอดและท่อทำด้วยเหล็ก</t>
  </si>
  <si>
    <t>         2.2.1.3 ผลิตภัณฑ์โลหะอื่น ๆ ทำด้วยเหล็ก</t>
  </si>
  <si>
    <t>       2.2.2 ผลิตภัณฑ์โลหะทำด้วยทองแดง</t>
  </si>
  <si>
    <t>         2.2.2.1 หลอดและท่อทำด้วยทองแดง</t>
  </si>
  <si>
    <t>         2.2.2.2 อุปกรณ์สำหรับติดตั้งหลอดและท่อทำด้วยทองแดง</t>
  </si>
  <si>
    <t>         2.2.2.3 ผลิตภัณฑ์โลหะอื่น ๆ ทำด้วยทองแดง</t>
  </si>
  <si>
    <t>       2.2.3 ผลิตภัณฑ์โลหะทำด้วยอะลูมิเนียม</t>
  </si>
  <si>
    <t>         2.2.3.1 หลอดและท่อทำด้วยอะลูมิเนียม</t>
  </si>
  <si>
    <t>         2.2.3.2 อุปกรณ์สำหรับติดตั้งหลอดและท่อทำด้วยอะลูมิเนียม</t>
  </si>
  <si>
    <t>         2.2.3.3 ผลิตภัณฑ์โลหะอื่น ๆ ทำด้วยอะลูมิเนียม</t>
  </si>
  <si>
    <t>       2.2.4 เครื่องมือเครื่องใช้ทำด้วยโลหะสามัญ</t>
  </si>
  <si>
    <t>         2.2.4.1 หลอดและท่อและอุปกรณ์ติดตั้งทำด้วยโลหะสามัญ</t>
  </si>
  <si>
    <t>         2.2.4.2 ผลิตภัณฑ์โลหะอื่น ๆ ทำด้วยโลหะสามัญ</t>
  </si>
  <si>
    <t>     2.3 ผลิตภัณฑ์ทำจากยาง</t>
  </si>
  <si>
    <t>       2.3.1 ท่อ ข้อต่อ สายพานทำด้วยยาง</t>
  </si>
  <si>
    <t>       2.3.2 ผลิตภัณฑ์ยางอื่น ๆ</t>
  </si>
  <si>
    <t>     2.4 เครื่องจักรกลและส่วนประกอบ</t>
  </si>
  <si>
    <t>       2.4.1 เครื่องจักรใช้ในการเกษตร</t>
  </si>
  <si>
    <t>       2.4.2 แทรกเตอร์และส่วนประกอบ</t>
  </si>
  <si>
    <t>       2.4.3 เครื่องจักรใช้ในอุตสาหกรรมและส่วนประกอบ</t>
  </si>
  <si>
    <t>         (1) เครื่องยนต์ เพลาส่งกำลังและส่วนประกอบอื่น ๆ</t>
  </si>
  <si>
    <t>         (2) เครื่องจักรสิ่งทอ</t>
  </si>
  <si>
    <t>         (3) เครื่องสูบลม เครื่องสูบของเหลว</t>
  </si>
  <si>
    <t>         (4) เครื่องจักรในอุตสาหกรรมการพิมพ์</t>
  </si>
  <si>
    <t>         (5) เครื่องกังหันไอพ่นและส่วนประกอบ</t>
  </si>
  <si>
    <t>         (6) เครื่องจักรและอุปกรณ์ใช้ในการแปรรูปยาง หรือพลาสติก</t>
  </si>
  <si>
    <t>         (7) เครื่องจักรใช้ในการก่อสร้างและส่วนประกอบ</t>
  </si>
  <si>
    <t>         (8) ตลับลูกปืน</t>
  </si>
  <si>
    <t>         (9) เครื่องจักรใช้ในการแปรรูปโลหะ และส่วนประกอบ</t>
  </si>
  <si>
    <t>         (10) เครื่องจักรใช้ในการแปรรูปไม้ และส่วนประกอบ</t>
  </si>
  <si>
    <t>         (11) ฐานหุ่น แบบหล่อ</t>
  </si>
  <si>
    <t>         (12) เครื่องจักรใช้ในอุตสาหกรรมอื่น ๆ และส่วนประกอบ</t>
  </si>
  <si>
    <t>       2.4.4 เครื่องจักรกลอื่น ๆ และส่วนประกอบ</t>
  </si>
  <si>
    <t>     2.5 เครื่องจักรไฟฟ้าและส่วนประกอบ</t>
  </si>
  <si>
    <t>       2.5.1 มอเตอร์ไฟฟ้า ชุดเครื่องกำเนิดไฟฟ้าและส่วนประกอบ</t>
  </si>
  <si>
    <t>       2.5.2 เครื่องรับ-ส่งสัญญาณและอุปกรณ์ติดตั้ง (โทรศัพท์ วิทยุ โทรเลข โทรทัศน์ อุปกรณ</t>
  </si>
  <si>
    <t>         2.5.2.1 เครื่องโทรศัพท์ วิทยุ โทรเลข และอุปกรณ์</t>
  </si>
  <si>
    <t>         2.5.2.2 เครื่องโทรสารและอุปกรณ์</t>
  </si>
  <si>
    <t>         2.5.2.3 เครื่องรับ-ส่งภาพและเสียง และอุปกรณ์</t>
  </si>
  <si>
    <t>       2.5.3 อุปกรณ์ไฟ้ฟ้าสำหรับตัดต่อหรือป้องกันวงจรไฟฟ้า</t>
  </si>
  <si>
    <t>       2.5.4 เครื่องพักกระแสไฟฟ้า หม้อแปลงไฟฟ้าและส่วนประกอบ</t>
  </si>
  <si>
    <t>       2.5.5 เครื่องจักรไฟฟ้าใช้ในสำนักงาน</t>
  </si>
  <si>
    <t>       2.5.6 เครื่องจักรไฟฟ้าใช้ในอุตสาหกรรม</t>
  </si>
  <si>
    <t>       2.5.7 เครื่องจักรไฟฟ้าใช้ในการโทรคมนาคมและการสื่อสาร</t>
  </si>
  <si>
    <t>       2.5.8 เครื่องจักรไฟฟ้าอื่นๆและส่วนประกอบ</t>
  </si>
  <si>
    <t>     2.6 เครื่องคอมพิวเตอร์ อุปกรณ์และส่วนประกอบ</t>
  </si>
  <si>
    <t>       2.6.1 เครื่องคอมพิวเตอร์และอุปกรณ์</t>
  </si>
  <si>
    <t>       2.6.2 ส่วนประกอบคอมพิวเตอร์</t>
  </si>
  <si>
    <t>       2.6.3 เทปแม่เหล็ก จานแม่เหล็กสำหรับคอมพิวเตอร์</t>
  </si>
  <si>
    <t>     2.7 เครื่องมือเครื่องใช้เกี่ยวกับวิทยาศาสตร์ การแพทย์</t>
  </si>
  <si>
    <t>       2.7.1 เครื่องมือแพทย์และอุปกรณ์ทางการแพทย์</t>
  </si>
  <si>
    <t>       2.7.2 เครื่องมือเครื่องใช้เกี่ยวกับวิทยาศาสตร์ การแพทย์</t>
  </si>
  <si>
    <t>         2.7.2.1 ผลิตภัณฑ์เซรามิก</t>
  </si>
  <si>
    <t>         2.7.2.2 เครื่องแก้ว</t>
  </si>
  <si>
    <t>         2.7.2.3 อุปกรณ์สำหรับวัด ตรวจสอบ บังคับหรือควบคุม</t>
  </si>
  <si>
    <t>         2.7.2.4 เลนส์ ปริซึม กระจกเงา และกล้อง</t>
  </si>
  <si>
    <t>         2.7.2.5 เครื่องมือเครื่องใช้ทางวิทยาศาสตร์ การแพทย์ การทดสอบ อื่นๆ</t>
  </si>
  <si>
    <t>     2.8 กล้อง เลนส์ และอุปกรณ์การถ่ายรูป ถ่ายภาพยนตร์</t>
  </si>
  <si>
    <t>       2.8.1 กล้องถ่ายรูปและส่วนประกอบ</t>
  </si>
  <si>
    <t>       2.8.2 กล้องถ่ายภาพยนต์และส่วนประกอบ</t>
  </si>
  <si>
    <t>       2.8.3 เครื่องฉายและส่วนประกอบ</t>
  </si>
  <si>
    <t>       2.8.4 ฟิล์มและแผ่นฟิล์ม</t>
  </si>
  <si>
    <t>     2.9 เครื่องบิน เครื่องร่อน อุปกรณ์การบินและส่วนประกอบ</t>
  </si>
  <si>
    <t>       2.9.1 เครื่องบิน เครื่องร่อน</t>
  </si>
  <si>
    <t>       2.9.2 ส่วนประกอบและอุปกรณ์การบินของอากาศยาน</t>
  </si>
  <si>
    <t>     2.10 เรือและสิ่งก่อสร้างลอยน้ำ</t>
  </si>
  <si>
    <t>       2.10.1 เรือโดยสาร เรือสินค้าและเรืออื่นๆ</t>
  </si>
  <si>
    <t>         2.10.1.1 เรือโดยสาร</t>
  </si>
  <si>
    <t>         2.10.1.2 เรืออื่น ๆ</t>
  </si>
  <si>
    <t>       2.10.2 แท่นเจาะและสิ่งก่อสร้างลอยน้ำ</t>
  </si>
  <si>
    <t>     2.11 รถไฟ อุปกรณ์และส่วนประกอบ</t>
  </si>
  <si>
    <t>       2.11.1 รางรถไฟ</t>
  </si>
  <si>
    <t>       2.11.2 หัวรถจักรรถไฟและส่วนประกอบ</t>
  </si>
  <si>
    <t>     2.12 สินค้าทุนอื่น ๆ</t>
  </si>
  <si>
    <t>   3. สินค้าวัตถุดิบและกึ่งสำเร็จรูป</t>
  </si>
  <si>
    <t>     3.1 สัตว์น้ำสด แช่เย็น แช่แข็ง แปรรูปและกึ่งสำเร็จรูป</t>
  </si>
  <si>
    <t>       3.1.1 ปลาทูนาสด แช่เย็น แช่แข็ง</t>
  </si>
  <si>
    <t>       3.1.2 ปลาแซลมอล ปลาเทราต์ ปลาค็อด ปลาแมคเคอเรล</t>
  </si>
  <si>
    <t>       3.1.3 กุ้งสด แช่เย็น แช่แข็ง</t>
  </si>
  <si>
    <t>       3.1.4 ปลาหมึกสด แช่เย็น แช่แข็ง</t>
  </si>
  <si>
    <t>       3.1.5 ปูสด แช่เย็น แช่แข็ง</t>
  </si>
  <si>
    <t>       3.1.6 สัตว์น้ำอื่น ๆ และผลิตภัณฑ์</t>
  </si>
  <si>
    <t>     3.2 พืชและผลิตภัณฑ์จากพืช</t>
  </si>
  <si>
    <t>       3.2.1 ธัญพืช</t>
  </si>
  <si>
    <t>       3.2.2 แป้ง</t>
  </si>
  <si>
    <t>       3.2.3 พืชน้ำมันและผลิตภัณฑ์</t>
  </si>
  <si>
    <t>         (1) เมล็ดพืชน้ำมัน</t>
  </si>
  <si>
    <t>         (2) ไขมันและน้ำมันพืช</t>
  </si>
  <si>
    <t>         (3) กากพืชน้ำมัน</t>
  </si>
  <si>
    <t>       3.2.4 ยาง รวมทั้งเศษยาง</t>
  </si>
  <si>
    <t>         3.2.4.1 ยางธรรมชาติ</t>
  </si>
  <si>
    <t>         3.2.4.2 ยางสังเคราะห์</t>
  </si>
  <si>
    <t>         3.2.4.3 ยางอื่น ๆ</t>
  </si>
  <si>
    <t>       3.2.5 โกโก้</t>
  </si>
  <si>
    <t>       3.2.6 สารหอมระเหยสกัดจากพืช</t>
  </si>
  <si>
    <t>       3.2.7 ใบยาสูบ</t>
  </si>
  <si>
    <t>       3.2.8 พืชและผลิตภัณฑ์จากพืชอื่น ๆ</t>
  </si>
  <si>
    <t>     3.3 สัตว์และผลิตภัณฑ์จากสัตว์อื่น ๆ</t>
  </si>
  <si>
    <t>       3.3.1 ไขมันและน้ำมันจากสัตว์</t>
  </si>
  <si>
    <t>       3.3.2 หนังดิบและหนังฟอก</t>
  </si>
  <si>
    <t>       3.3.3 ผลิตภัณฑ์อื่น ๆจากสัตว์</t>
  </si>
  <si>
    <t>     3.4 เยื่อกระดาษและเศษกระดาษ</t>
  </si>
  <si>
    <t>       3.4.1 เยื่อกระดาษ</t>
  </si>
  <si>
    <t>       3.4.2 เศษกระดาษ</t>
  </si>
  <si>
    <t>     3.5 กระดาษ และผลิตภัณฑ์กระดาษ</t>
  </si>
  <si>
    <t>       3.5.1 กระดาษหนังสือพิมพ์</t>
  </si>
  <si>
    <t>       3.5.2 กระดาษพิมพ์เขียน</t>
  </si>
  <si>
    <t>       3.5.3 กระดาษคราฟท์</t>
  </si>
  <si>
    <t>       3.5.4 กระดาษและกระดาษแข็ง</t>
  </si>
  <si>
    <t>       3.5.5 กระดาษ และผลิตภัณฑ์กระดาษอื่น ๆ</t>
  </si>
  <si>
    <t>     3.6 ไม้ซุง ไม้แปรรูปและผลิตภัณฑ์</t>
  </si>
  <si>
    <t>       3.6.1 ไม้ซุง</t>
  </si>
  <si>
    <t>       3.6.2 ไม้แปรรูป</t>
  </si>
  <si>
    <t>       3.6.3 ไม้อัดและไม้วีเนียร์</t>
  </si>
  <si>
    <t>       3.6.4 ผลิตภัณฑ์ไม้อื่น ๆ</t>
  </si>
  <si>
    <t>     3.7 ด้ายและเส้นใย</t>
  </si>
  <si>
    <t>       3.7.1 เส้นใยใช้ในการทอ</t>
  </si>
  <si>
    <t>       3.7.2 ด้ายทอผ้าและด้ายเส้นเล็ก</t>
  </si>
  <si>
    <t>       3.7.3 วัตถุทออื่น ๆ</t>
  </si>
  <si>
    <t>     3.8 ผ้าผืน</t>
  </si>
  <si>
    <t>       3.8.1 ผ้าทอด้วยไหม</t>
  </si>
  <si>
    <t>       3.8.2 ผ้าทอด้วยขนสัตว์</t>
  </si>
  <si>
    <t>       3.8.3 ผ้าทอด้วยด้ายฝ้าย</t>
  </si>
  <si>
    <t>       3.8.4 ผ้าทอด้วยใยสังเคราะห์และใยเทียม</t>
  </si>
  <si>
    <t>       3.8.5 ผ้าทออื่น ๆ</t>
  </si>
  <si>
    <t>     3.9 เคมีภัณฑ์</t>
  </si>
  <si>
    <t>       3.9.1 เคมีภัณฑ์อนินทรีย์</t>
  </si>
  <si>
    <t>       3.9.2 เคมีภัณฑ์อินทรีย์</t>
  </si>
  <si>
    <t>       3.9.3 สีทา วาร์นิชและวัตถุแต่งสี</t>
  </si>
  <si>
    <t>         3.9.3.1 สีทา และวาร์นิช</t>
  </si>
  <si>
    <t>         3.9.3.2 วัตถุแต่งสี</t>
  </si>
  <si>
    <t>       3.9.4 เม็ดพลาสติก</t>
  </si>
  <si>
    <t>       3.9.5 สิ่งปรุงแต่งกันเครื่องยนต์น๊อค</t>
  </si>
  <si>
    <t>       3.9.6 สารแอลบูมินอยด์และกาว</t>
  </si>
  <si>
    <t>       3.9.7 สารปรุงแต่งที่ใช้หล่อลื่นหรือเป็นตัวเร่งปฏิกิริยา</t>
  </si>
  <si>
    <t>       3.9.8 สิ่งปรุงแต่งปรับสภาพผิว</t>
  </si>
  <si>
    <t>       3.9.9 เคมีภัณฑ์อื่น ๆ</t>
  </si>
  <si>
    <t>     3.10 ผลิตภัณฑ์ทำจากพลาสติก</t>
  </si>
  <si>
    <t>       3.10.1 ท่อหรือหลอด</t>
  </si>
  <si>
    <t>       3.10.2 แผ่นฟิล์ม ฟอยด์</t>
  </si>
  <si>
    <t>       3.10.3 ผลิตภัณฑ์อื่น ๆ ทำจากพลาสติก</t>
  </si>
  <si>
    <t>     3.11 เครื่องเพชรพลอย อัญมณี เงินแท่งและทองคำ</t>
  </si>
  <si>
    <t>       3.11.1 เพชร</t>
  </si>
  <si>
    <t>       3.11.2 พลอย</t>
  </si>
  <si>
    <t>       3.11.3 อัญมณีสังเคราะห์</t>
  </si>
  <si>
    <t>       3.11.4 ไข่มุก</t>
  </si>
  <si>
    <t>       3.11.5 ทองคำ</t>
  </si>
  <si>
    <t>       3.11.6 เงิน</t>
  </si>
  <si>
    <t>       3.11.7 แพลทินัม</t>
  </si>
  <si>
    <t>       3.11.8 โลหะมีค่า และโลหะอื่น ๆ</t>
  </si>
  <si>
    <t>     3.12 แร่และผลิตภัณฑ์จากแร่</t>
  </si>
  <si>
    <t>       3.12.1 หินอ่อนและหินแกรนิต</t>
  </si>
  <si>
    <t>       3.12.2 เคโอลินและดินอื่น ๆ ที่ใช้ในอุตสาหกรรม</t>
  </si>
  <si>
    <t>       3.12.3 แอสเบสทอส</t>
  </si>
  <si>
    <t>       3.12.4 ผลิตภัณฑ์จากแร่อื่น ๆ</t>
  </si>
  <si>
    <t>     3.13 เหล็ก เหล็กกล้าและผลิตภัณฑ์</t>
  </si>
  <si>
    <t>       3.13.1 เหล็ก</t>
  </si>
  <si>
    <t>         3.13.1.1 เหล็กแผ่น</t>
  </si>
  <si>
    <t>         3.13.1.2 เหล็กท่อน เหล็กเส้น</t>
  </si>
  <si>
    <t>         3.13.1.3 ผลิตภัณฑ์อื่น ๆ ทำด้วยเหล็ก</t>
  </si>
  <si>
    <t>       3.13.2 เหล็กกล้าไม่เป็นสนิม</t>
  </si>
  <si>
    <t>         3.13.2.1 เหล็กแผ่น</t>
  </si>
  <si>
    <t>         3.13.2.2 เหล็กท่อน เหล็กเส้น</t>
  </si>
  <si>
    <t>         3.13.2.3 ผลิตภัณฑ์อื่น ๆทำด้วยเหล็กกล้า</t>
  </si>
  <si>
    <t>       3.13.3 ผลิตภัณฑ์กึ่งสำเร็จรูปทำด้วยเหล็กหรือเหล็กกล้าไม่</t>
  </si>
  <si>
    <t>       3.13.4 เหล็กแผ่นรีดทำด้วยเหล็กกล้าเจืออื่น ๆ</t>
  </si>
  <si>
    <t>     3.14 สินแร่โลหะอื่น ๆ เศษโลหะและผลิตภัณฑ์</t>
  </si>
  <si>
    <t>       3.14.1 ทองแดงและผลิตภัณฑ์</t>
  </si>
  <si>
    <t>         3.14.1.1 ทองแดง</t>
  </si>
  <si>
    <t>         3.14.1.2 ผลิตภัณฑ์ทำจากทองแดง</t>
  </si>
  <si>
    <t>         3.14.1.3 เศษของทองแดง</t>
  </si>
  <si>
    <t>       3.14.2 อลูมิเนียมและผลิตภัณฑ์</t>
  </si>
  <si>
    <t>         3.14.2.1 อะลูมิเนียม</t>
  </si>
  <si>
    <t>         3.14.2.2 ผลิตภัณฑ์ทำจากอะลูมิเนียม</t>
  </si>
  <si>
    <t>         3.14.2.3 เศษของอะลูมิเนียม</t>
  </si>
  <si>
    <t>       3.14.3 สินแร่โลหะอื่น ๆ เศษโลหะและผลิตภัณฑ์อื่น ๆ</t>
  </si>
  <si>
    <t>         3.14.3.1 ดีบุกและผลิตภัณฑ์</t>
  </si>
  <si>
    <t>         3.14.3.2 สังกะสีและผลิตภัณฑ์</t>
  </si>
  <si>
    <t>         3.14.3.3 ไนโอเบียม แทนทาลัม</t>
  </si>
  <si>
    <t>         3.14.3.4 สินแร่และผลิตภัณฑ์อื่น ๆ</t>
  </si>
  <si>
    <t>     3.15 หลอดภาพโทรทัศน์และส่วนประกอบ</t>
  </si>
  <si>
    <t>     3.16 วัสดุทำจากยาง</t>
  </si>
  <si>
    <t>       3.16.1 กระเบื้องปูพื้นและปิดผนังทำจากยาง</t>
  </si>
  <si>
    <t>       3.16.2 วัสดุทำจากยางอื่น ๆ</t>
  </si>
  <si>
    <t>     3.17 กระจก แก้ว และผลิตภัณฑ์</t>
  </si>
  <si>
    <t>       3.17.1 กระเปาะแก้วสำหรับหลอดไฟฟ้า หลอดแคโทดเรย์</t>
  </si>
  <si>
    <t>       3.17.2 ใยแก้วและของทำด้วยใยแก้ว</t>
  </si>
  <si>
    <t>       3.17.3 กระจก แก้ว และผลิตภัณฑ์อื่น ๆ</t>
  </si>
  <si>
    <t>     3.18 ปุ๋ย และยากำจัดศัตรูพืชและสัตว์</t>
  </si>
  <si>
    <t>       3.18.1 ปุ๋ย</t>
  </si>
  <si>
    <t>       3.18.2 ยากำจัดศัตรูพืชและสัตว์</t>
  </si>
  <si>
    <t>     3.19 ฟิล์มถ่ายรูป ถ่ายภาพยนต์และเคมีปรุงแต่งใช้ในการถ่าย</t>
  </si>
  <si>
    <t>       3.19.1 ฟิล์มถ่ายรูป และถ่ายภาพยนต์</t>
  </si>
  <si>
    <t>       3.19.2 เคมีปรุงแต่งใช้ในการถ่ายรูป</t>
  </si>
  <si>
    <t>     3.20 ปูนซิเมนต์</t>
  </si>
  <si>
    <t>     3.21 ซีเมนต์ แอสเบสทอส เมกา และผลิตภัณฑ์</t>
  </si>
  <si>
    <t>     3.22 ผลิตภัณฑ์เซรามิก</t>
  </si>
  <si>
    <t>     3.23 ลวดและสายเคเบิล</t>
  </si>
  <si>
    <t>       3.23.1 ลวดและสายเคเบิล ที่หุ้มฉนวน</t>
  </si>
  <si>
    <t>       3.23.2 ลวดและสายเคเบิล ที่ไม่หุ้มฉนวน</t>
  </si>
  <si>
    <t>     3.24 อุปกรณ์ ส่วนประกอบเครื่องใช้ไฟฟ้าและอิเล็กทรอนิกส์</t>
  </si>
  <si>
    <t>       3.24.1 วงจรพิมพ์</t>
  </si>
  <si>
    <t>       3.24.2 ไดโอด ทรานซิสเตอร์และอุปกรณ์กึ่งตัวนำ</t>
  </si>
  <si>
    <t>       3.24.3 แผงวงจรไฟฟ้า</t>
  </si>
  <si>
    <t>       3.24.4 สื่อบันทึกข้อมูล ภาพ เสียง</t>
  </si>
  <si>
    <t>       3.24.5 แบตเตอรี่ เซลล์ปฐมภูมิ และส่วนประกอบ</t>
  </si>
  <si>
    <t>     3.25 วัตถุดิบและผลิตภัณฑ์กึ่งสำเร็จรูปอื่นๆ</t>
  </si>
  <si>
    <t>   4. สินค้าอุปโภคบริโภค</t>
  </si>
  <si>
    <t>     4.1 สัตว์มีชีวิตไม่ได้ทำพันธุ์</t>
  </si>
  <si>
    <t>       4.1.1 โค กระบือ สุกร แพะ แกะ</t>
  </si>
  <si>
    <t>       4.1.2 สัตว์ปีก</t>
  </si>
  <si>
    <t>       4.1.3 สัตว์น้ำ</t>
  </si>
  <si>
    <t>       4.1.4 สัตว์มีชีวิตอื่น ๆ</t>
  </si>
  <si>
    <t>     4.2 นมและผลิตภัณฑ์นม</t>
  </si>
  <si>
    <t>       4.2.1 นมและครีมใช้เลี้ยงทารก</t>
  </si>
  <si>
    <t>       4.2.2 นมและครีมผงเม็ด (หวาน) ไขมันไม่เกิน 1.5% โดยน้ำหนั</t>
  </si>
  <si>
    <t>       4.2.3 นมและครีมผงเม็ด (หวาน) ไขมันเกิน 1.5% โดยน้ำหนัก</t>
  </si>
  <si>
    <t>       4.2.5 เนยและเนยแข็ง</t>
  </si>
  <si>
    <t>       4.2.6 ผลิตภัณฑ์นมอื่น ๆ</t>
  </si>
  <si>
    <t>     4.3 อาหารปรุงแต่งสำหรับใช้เลี้ยงทารก</t>
  </si>
  <si>
    <t>     4.4 ข้าวและผลิตภัณฑ์จากแป้ง</t>
  </si>
  <si>
    <t>       4.4.1 ข้าว</t>
  </si>
  <si>
    <t>       4.4.2 ผลิตภัณฑ์จากแป้ง</t>
  </si>
  <si>
    <t>     4.5 ผัก ผลไม้และของปรุงแต่งที่ทำจากผัก ผลไม้</t>
  </si>
  <si>
    <t>       4.5.1 ผักและของปรุงแต่งจากผัก</t>
  </si>
  <si>
    <t>       4.5.2 ผลไม้และของปรุงแต่งจากผลไม้</t>
  </si>
  <si>
    <t>         4.5.2.1 แอปเปิ้ลและแพร์สด</t>
  </si>
  <si>
    <t>         4.5.2.2 องุ่นสด</t>
  </si>
  <si>
    <t>         4.5.2.3 ผลไม้จำพวกส้ม สดหรือแห้ง</t>
  </si>
  <si>
    <t>         4.5.2.4 ผลไม้อื่น ๆ และของปรุงแต่งจากผลไม้</t>
  </si>
  <si>
    <t>       4.5.3 น้ำผักและน้ำผลไม้</t>
  </si>
  <si>
    <t>     4.6 เนื้อสัตว์สำหรับการบริโภค</t>
  </si>
  <si>
    <t>       4.6.1 สัตว์น้ำ</t>
  </si>
  <si>
    <t>       4.6.2 เนื้อสัตว์อื่น ๆ และส่วนอื่นของสัตว์</t>
  </si>
  <si>
    <t>     4.7 กาแฟ ชา เครื่องเทศ</t>
  </si>
  <si>
    <t>     4.8 เครื่องดื่มประเภทน้ำแร่ น้ำอัดลมและสุรา</t>
  </si>
  <si>
    <t>       4.8.1 เครื่องดื่มทีมีแอลกอฮอล์</t>
  </si>
  <si>
    <t>       4.8.2 เครื่องดื่มทีไม่มีแอลกอฮอล์</t>
  </si>
  <si>
    <t>     4.9 ขนมหวานและช็อกโกแลต</t>
  </si>
  <si>
    <t>     4.10 ผลิตภัณฑ์อาหารอื่น ๆ</t>
  </si>
  <si>
    <t>     4.11 ผลิตภัณฑ์ยาสูบ</t>
  </si>
  <si>
    <t>     4.12 สบู่ ผงซักฟอกและเครื่องสำอาง</t>
  </si>
  <si>
    <t>       4.12.1 สบู่และผงซักฟอก</t>
  </si>
  <si>
    <t>       4.12.2 เครื่องสำอาง</t>
  </si>
  <si>
    <t>     4.13 เสื้อผ้า รองเท้า และผลิตภัณฑ์สิ่งทออื่น ๆ</t>
  </si>
  <si>
    <t>       4.13.1 เสื้อผ้าสำเร็จรูป</t>
  </si>
  <si>
    <t>         4.13.1.1 สูท</t>
  </si>
  <si>
    <t>           4.13.1.1.1 สูทบุรุษและเด็กชาย</t>
  </si>
  <si>
    <t>           4.13.1.1.2 สูทสตรีและเด็กหญิง</t>
  </si>
  <si>
    <t>         4.13.1.2 เชิ้ต/เบลาส์</t>
  </si>
  <si>
    <t>           4.13.1.2.1 เชิ้ต/เบลาส์บุรุษและเด็กชาย</t>
  </si>
  <si>
    <t>           4.13.1.2.2 เชิ้ต/เบลาส์สตรีและเด็กหญิง</t>
  </si>
  <si>
    <t>         4.13.1.3 แจ็กแก็ตและเสื้อเบลเซอร์</t>
  </si>
  <si>
    <t>           4.13.1.3.1 แจ็กแก็ตและเสื้อเบลเซอร์ของบุรุษและเด็กชาย</t>
  </si>
  <si>
    <t>           4.13.1.3.2 แจ็กแก็ตและเสื้อเบลเซอร์ของสตรีและเด็กหญิง</t>
  </si>
  <si>
    <t>         4.13.1.4 กางเกง กระโปรงและเครื่องแต่งตัว</t>
  </si>
  <si>
    <t>           4.13.1.4.1 กางเกง และเครื่องแต่งตัวของบุรุษและเด็กชาย</t>
  </si>
  <si>
    <t>           4.13.1.4.2 กระโปรงและเครื่องแต่งตัวของสตรีและเด็กหญิง</t>
  </si>
  <si>
    <t>         4.13.1.5 ชุดชั้นในและเสื้อคลุม</t>
  </si>
  <si>
    <t>           4.13.1.5.1 ชุดชั้นในและเสื้อคลุมของบุรุษและเด็กชาย</t>
  </si>
  <si>
    <t>           4.13.1.5.2 ชุดชั้นในและเสื้อคลุมของสตรีและเด็กหญิง</t>
  </si>
  <si>
    <t>         4.13.1.6 เสื้อผ้าอื่น ๆ</t>
  </si>
  <si>
    <t>           4.13.1.6.1 ชุดนอนของบุรุษและเด็กชาย</t>
  </si>
  <si>
    <t>           4.13.1.6.2 ชุดนอนของสตรีและเด็กหญิง</t>
  </si>
  <si>
    <t>           4.13.1.6.3 เสื้อผ้าอื่น ๆ</t>
  </si>
  <si>
    <t>       4.13.2 รองเท้า</t>
  </si>
  <si>
    <t>         4.13.2.1 รองเท้ากีฬา</t>
  </si>
  <si>
    <t>         4.13.2.2 รองเท้าหนัง</t>
  </si>
  <si>
    <t>         4.13.2.3 รองเท้าทำด้วยยางหรือพลาสติก</t>
  </si>
  <si>
    <t>         4.13.2.4 รองเท้าอื่น ๆ</t>
  </si>
  <si>
    <t>       4.13.3 ผลิตภัณฑ์สิ่งทออื่น ๆ</t>
  </si>
  <si>
    <t>     4.14 ผลิตภัณฑ์เวชกรรมและเภสัชกรรม</t>
  </si>
  <si>
    <t>       4.14.1 ยารักษาโรค</t>
  </si>
  <si>
    <t>       4.14.2 วิตามิน</t>
  </si>
  <si>
    <t>       4.14.3 ฮอร์โมน</t>
  </si>
  <si>
    <t>       4.14.4 ผลิตภัณฑ์เวชกรรมและเภสัชกรรมอื่นๆ</t>
  </si>
  <si>
    <t>     4.15 เลนซ์ แว่นตาและส่วนประกอบ</t>
  </si>
  <si>
    <t>       4.15.1 คอนแทกเลนซ์และเลนส์</t>
  </si>
  <si>
    <t>       4.15.2 แว่นตา</t>
  </si>
  <si>
    <t>       4.15.3 กรอบและโครงสำหรับแว่นตา</t>
  </si>
  <si>
    <t>     4.16 เครื่องใช้เบ็ดเตล็ด</t>
  </si>
  <si>
    <t>       4.16.1 อุปกรณ์สำหรับช่างตัดเสื้อ</t>
  </si>
  <si>
    <t>       4.16.2 เครื่องใช้ในครัวและโต๊ะอาหาร</t>
  </si>
  <si>
    <t>       4.16.3 กระเป๋า</t>
  </si>
  <si>
    <t>         4.16.3.1 กระเป๋าเดินทาง</t>
  </si>
  <si>
    <t>         4.16.3.2 กระเป๋าถือและกระเป๋าอื่น ๆ</t>
  </si>
  <si>
    <t>       4.16.4 เครื่องใช้เบ็ดเตล็ดอื่น ๆ</t>
  </si>
  <si>
    <t>         4.16.4.1 น้ำยาทำความสะอาดและอุปกรณ์</t>
  </si>
  <si>
    <t>         4.16.4.2 กุญแจและของมีคม</t>
  </si>
  <si>
    <t>         4.16.4.3 เครื่องแต่งกายและของใช้อื่น ๆ</t>
  </si>
  <si>
    <t>         4.16.4.4 ของใช้ในบ้านเรือน</t>
  </si>
  <si>
    <t>     4.17 กล้องถ่ายรูป อุปกรณ์และส่วนประกอบ</t>
  </si>
  <si>
    <t>       4.17.1 กล้องถ่ายรูป</t>
  </si>
  <si>
    <t>       4.17.2 อุปกรณ์และส่วนประกอบ</t>
  </si>
  <si>
    <t>     4.18 เครื่องใช้และเครื่องตกแต่งภายในบ้านเรือน</t>
  </si>
  <si>
    <t>       4.18.1 เครื่องสุขภัณฑ์</t>
  </si>
  <si>
    <t>       4.18.2 เครื่องใช้และเครื่องตกแต่งภายในบ้านเรือนอื่น ๆ</t>
  </si>
  <si>
    <t>     4.19 ผลิตภัณฑ์กระดาษ</t>
  </si>
  <si>
    <t>       4.19.1 บรรจุภัณฑ์กระดาษ</t>
  </si>
  <si>
    <t>       4.19.2 กระดาษชำระ</t>
  </si>
  <si>
    <t>       4.19.3 ผลิตภัณฑ์กระดาษอื่น ๆ</t>
  </si>
  <si>
    <t>     4.20 สิ่งพิมพ์</t>
  </si>
  <si>
    <t>     4.21 วัสดุและอุปกรณ์สำนักงาน</t>
  </si>
  <si>
    <t>       4.21.1 เฟอร์นิเจอร์และอุปกรณ์ใช้ในสำนักงาน</t>
  </si>
  <si>
    <t>       4.21.2 วัสดุสำนักงาน</t>
  </si>
  <si>
    <t>     4.22 เครื่องดนตรี ของเล่น เครื่องกีฬาและเครื่องเล่นเกม</t>
  </si>
  <si>
    <t>       4.22.1 เครื่องดนตรี</t>
  </si>
  <si>
    <t>       4.22.2 ของเล่น</t>
  </si>
  <si>
    <t>       4.22.3 เครื่องเล่นกีฬา</t>
  </si>
  <si>
    <t>       4.22.4 เครื่องเล่นเกม</t>
  </si>
  <si>
    <t>       4.22.5 เครื่องเล่นในงานเทศกาล</t>
  </si>
  <si>
    <t>     4.23 เครื่องใช้ไฟฟ้าในบ้าน</t>
  </si>
  <si>
    <t>       4.23.1 เครื่องปรับอากาศ</t>
  </si>
  <si>
    <t>       4.23.2 เครื่องทำน้ำร้อน</t>
  </si>
  <si>
    <t>       4.23.3 ไมโครโฟน ลำโพง หูฟัง</t>
  </si>
  <si>
    <t>       4.23.4 เครื่องวีดีโอ</t>
  </si>
  <si>
    <t>       4.23.5 เครื่องซักผ้า</t>
  </si>
  <si>
    <t>       4.23.6 เครื่องรับวิทยุโทรศัพท์ โทรเลข โทรทัศน์</t>
  </si>
  <si>
    <t>       4.23.7 ตู้เย็นและตู้แช่</t>
  </si>
  <si>
    <t>       4.23.8 เครื่องใช้ไฟฟ้าและอุปกรณ์อื่น ๆ</t>
  </si>
  <si>
    <t>     4.24 เครื่องประดับอัญมณี</t>
  </si>
  <si>
    <t>       4.24.1 เครื่องประดับอัญมณีแท้</t>
  </si>
  <si>
    <t>       4.24.2 เครื่องประดับอัญมณีเทียม</t>
  </si>
  <si>
    <t>     4.25 นาฬิกาและส่วนประกอบ</t>
  </si>
  <si>
    <t>       4.25.1 นาฬิกาข้อมือ</t>
  </si>
  <si>
    <t>       4.25.2 นาฬิกาชนิดคล็อก</t>
  </si>
  <si>
    <t>       4.25.3 อุปกรณ์ส่วนประกอบอื่น ๆ</t>
  </si>
  <si>
    <t>     4.26 สินค้าอุปโภคบริโภคอื่น ๆ</t>
  </si>
  <si>
    <t>   5. ยานพาหนะและอุปกรณ์การขนส่ง</t>
  </si>
  <si>
    <t>     5.1 รถยนต์นั่ง</t>
  </si>
  <si>
    <t>     5.2 รถยนต์โดยสารและรถบรรทุก</t>
  </si>
  <si>
    <t>       5.2.1 รถยนต์โดยสารและรถบรรทุก</t>
  </si>
  <si>
    <t>       5.2.2 รถบรรทุกคนไข้</t>
  </si>
  <si>
    <t>     5.3 ยานพาหนะอื่น ๆ</t>
  </si>
  <si>
    <t>     5.4 ส่วนประกอบและอุปกรณ์ยานยนต์</t>
  </si>
  <si>
    <t>       5.4.1 ยางรถยนต์</t>
  </si>
  <si>
    <t>       5.4.2 ส่วนประกอบ และอุปกรณ์รวมทั้งโครงรถและตัวถัง</t>
  </si>
  <si>
    <t>       5.4.3 ส่วนประกอบและอุปกรณ์ยานยนต์อื่นๆ</t>
  </si>
  <si>
    <t>     5.5 รถจักรยานยนต์</t>
  </si>
  <si>
    <t>     5.6 รถจักรยาน</t>
  </si>
  <si>
    <t>     5.7 ส่วนประกอบและอุปกรณ์ รถจักรยานยนต์ และรถจักรยาน</t>
  </si>
  <si>
    <t>   6. อาวุธ ยุทธปัจจัย และสินค้าอื่นๆ</t>
  </si>
  <si>
    <t>     6.1 ยุทธปัจจัย</t>
  </si>
  <si>
    <t>       6.1.1 อาวุธ กระสุน วัตถุระเบิดและส่วนประกอบ</t>
  </si>
  <si>
    <t>       6.1.2 รถถัง</t>
  </si>
  <si>
    <t>       6.1.3 ยุทธปัจจัยอื่น ๆ</t>
  </si>
  <si>
    <t>     6.2 อื่น ๆ</t>
  </si>
  <si>
    <t xml:space="preserve">โลก  </t>
  </si>
  <si>
    <t>มูลค่า(ล้านเหรียญ)</t>
  </si>
  <si>
    <t>ปี2565</t>
  </si>
  <si>
    <t>ปี2566</t>
  </si>
  <si>
    <t>ปี2567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</si>
  <si>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</si>
  <si>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</si>
  <si>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</si>
  <si>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</si>
  <si>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</si>
  <si>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</si>
  <si>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</si>
  <si>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</si>
  <si>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</si>
  <si>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</si>
  <si>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</si>
  <si>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</si>
  <si>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     2.9 เครื่องบิน เครื่องร่อน อุปกรณ์การบินและส่วนประกอบ</t>
  </si>
  <si>
    <t>       5.1.1 รถยนต์นั่งที่ขับเคลื่อนด้วยเครื่องสันดาปภายใน (โครงสร้างปี 2022)</t>
  </si>
  <si>
    <t>       5.1.2 รถยนต์นั่งประเภทยานยนต์ไฟฟ้า (โครงสร้างปี 2022)</t>
  </si>
  <si>
    <t>         5.2.1.1 รถยนต์โดยสารที่ขับเคลื่อนด้วยเครื่องสันดาปภายใน (โครงสร้างปี 2022)</t>
  </si>
  <si>
    <t>         5.2.1.2 รถยนต์โดยสารประเภทยานยนต์ไฟฟ้า (โครงสร้างปี 2022)</t>
  </si>
  <si>
    <t>         5.2.1.3 รถบรรทุกที่ขับเคลื่อนด้วยเครื่องสันดาปภายใน (โครงสร้างปี 2022)</t>
  </si>
  <si>
    <t>         5.2.1.4 รถบรรทุกโดยสารประเภทยานยนต์ไฟฟ้า (โครงสร้างปี 2022)</t>
  </si>
  <si>
    <t>         5.2.1.5 แท็กซี่มิเตอร์</t>
  </si>
  <si>
    <t>       5.3.1 ยานพาหนะอื่นๆ ที่ขับเคลื่อนด้วยเครื่องสันดาปภายใน (โครงสร้างปี 2022)</t>
  </si>
  <si>
    <t>       5.3.2 ยานพาหนะอื่นๆ ประเภทยานยนต์ไฟฟ้า (โครงสร้างปี 2022)</t>
  </si>
  <si>
    <t>       5.3.3 ยานพาหนะอื่นๆ (ไมสามารถระบุประเภทได้) (Structure 2022)</t>
  </si>
  <si>
    <t>       5.5.1 รถจักรยานยนต์ที่ขับเคลื่อนด้วยเคลื่อนยนต์สันดาปภายใน (โครงสร้างปี 2022)</t>
  </si>
  <si>
    <t>       5.5.2 รถจักรยานยนต์ไฟฟ้า (โครงสร้างปี 2022)</t>
  </si>
  <si>
    <t xml:space="preserve">       6.1.3 ยุทธปัจจัยอื่น ๆ</t>
  </si>
  <si>
    <t>     6.3 อื่น ๆ</t>
  </si>
  <si>
    <t>       6.3.1 ของเสีย (โครงสร้างปี 2022)</t>
  </si>
  <si>
    <t>       6.3.2 อื่น ๆ (โครงสร้างปี 2022)</t>
  </si>
  <si>
    <t>การเปลี่ยนแปลง (Y/M)</t>
  </si>
  <si>
    <t>การเปลี่ยนแปลง (Y/Y)</t>
  </si>
  <si>
    <t>ปี2567 (YTD)</t>
  </si>
  <si>
    <t>ประมาณการตัวเลขการส่งออก ปี 2555</t>
  </si>
  <si>
    <t>มูลค่าการส่งออก</t>
  </si>
  <si>
    <t>ล้านเหรียญสหรัฐฯ</t>
  </si>
  <si>
    <t>2550 T</t>
  </si>
  <si>
    <t>2554 F2</t>
  </si>
  <si>
    <t>2555 F</t>
  </si>
  <si>
    <t>2555 F2</t>
  </si>
  <si>
    <t>2551 T</t>
  </si>
  <si>
    <t>2551 T*</t>
  </si>
  <si>
    <t>2551 T**</t>
  </si>
  <si>
    <t>2551 T***</t>
  </si>
  <si>
    <t>A 47-49</t>
  </si>
  <si>
    <t>A 51-53</t>
  </si>
  <si>
    <t>หมายเหตุ : ปี 2553  เป็นตัวเลขเบื้องต้น</t>
  </si>
  <si>
    <t xml:space="preserve">              ปี 2555 * เป็นตัวเลขประมาณการ</t>
  </si>
  <si>
    <t>ประมาณ 54</t>
  </si>
  <si>
    <t>11 เดือนแรก 54</t>
  </si>
  <si>
    <t>1 เดือนหลัง 54</t>
  </si>
  <si>
    <t>%</t>
  </si>
  <si>
    <t>Value</t>
  </si>
  <si>
    <t>เฉลี่ย</t>
  </si>
  <si>
    <t>เฉลี่ยส่งออก : ล้านเหรียญสหรัฐฯ/เดือน</t>
  </si>
  <si>
    <t>มูลค่า</t>
  </si>
  <si>
    <t>เทียบกับเดือนเดียวกันของปีก่อน</t>
  </si>
  <si>
    <t>เฉลี่ย 3 เดือนย้อนหลัง</t>
  </si>
  <si>
    <t>ความแตกต่าง</t>
  </si>
  <si>
    <t>เฉลี่ย 6 เดือนย้อนหลัง</t>
  </si>
  <si>
    <t>ร้อยละ</t>
  </si>
  <si>
    <t>export</t>
  </si>
  <si>
    <t>import</t>
  </si>
  <si>
    <t>trade balance</t>
  </si>
  <si>
    <t>มค 45</t>
  </si>
  <si>
    <t>มค 46</t>
  </si>
  <si>
    <t>มค 47</t>
  </si>
  <si>
    <t>มค 48</t>
  </si>
  <si>
    <t>X</t>
  </si>
  <si>
    <t>M</t>
  </si>
  <si>
    <t>TB</t>
  </si>
  <si>
    <t>มค 49</t>
  </si>
  <si>
    <t>มค 50</t>
  </si>
  <si>
    <t>มค 51</t>
  </si>
  <si>
    <t>มค 52</t>
  </si>
  <si>
    <t>มค 53</t>
  </si>
  <si>
    <t>มค 54</t>
  </si>
  <si>
    <t>ส่งออก</t>
  </si>
  <si>
    <t>นำเข้า</t>
  </si>
  <si>
    <t>x</t>
  </si>
  <si>
    <t>m</t>
  </si>
  <si>
    <t>bl</t>
  </si>
  <si>
    <t>46 ac</t>
  </si>
  <si>
    <t>มค 43</t>
  </si>
  <si>
    <t>มค 44</t>
  </si>
  <si>
    <t>ประมาณการตัวเลขการส่งออก ปี 2554 - 2555</t>
  </si>
  <si>
    <t>อัตราการขยายตัว</t>
  </si>
  <si>
    <t>2554 F1</t>
  </si>
  <si>
    <t>2554 F3</t>
  </si>
  <si>
    <t>2555F1</t>
  </si>
  <si>
    <t>2555F2</t>
  </si>
  <si>
    <t>2552 T*</t>
  </si>
  <si>
    <t>2553 T**</t>
  </si>
  <si>
    <t>2554 T***</t>
  </si>
  <si>
    <t>A 52-54</t>
  </si>
  <si>
    <t>Average 52-54</t>
  </si>
  <si>
    <t>Total</t>
  </si>
  <si>
    <t>กย-ธค</t>
  </si>
  <si>
    <t>Growth (%)</t>
  </si>
  <si>
    <t>หมายเหตุ : ปี 2554 เดือน ม.ค.-ค.ค. เป็นตัวเลขส่งออกจริง</t>
  </si>
  <si>
    <t xml:space="preserve">              ปี 2554 เดือน พ.ย.-ธ.ค.* เป็นตัวเลขประมาณการ</t>
  </si>
  <si>
    <t>8 เดือนแรก 54</t>
  </si>
  <si>
    <t>4 เดือนหลัง 54</t>
  </si>
  <si>
    <t>ประมาณการตัวเลขการส่งออก ปี 2554</t>
  </si>
  <si>
    <t>2554 F</t>
  </si>
  <si>
    <t>_</t>
  </si>
  <si>
    <t>พย-ธค</t>
  </si>
  <si>
    <t xml:space="preserve">              ปี 2554 * เป็นตัวเลขประมาณการ</t>
  </si>
  <si>
    <t>10 เดือนแรก 54</t>
  </si>
  <si>
    <t>2 เดือนหลัง 54</t>
  </si>
  <si>
    <t>ต.ค.</t>
  </si>
  <si>
    <t>พ.ย.</t>
  </si>
  <si>
    <t>ม.ค.-พ.ย.</t>
  </si>
  <si>
    <t>เรียน รมว.พณ.</t>
  </si>
  <si>
    <t>ภาพรวมการส่งออก</t>
  </si>
  <si>
    <t>ม.ค.</t>
  </si>
  <si>
    <t>ก.พ.</t>
  </si>
  <si>
    <t>มี.ค.</t>
  </si>
  <si>
    <t>เม.ย.</t>
  </si>
  <si>
    <t>ม.ค.-เม.ย.</t>
  </si>
  <si>
    <t>พ.ค.</t>
  </si>
  <si>
    <t>ม.ค.-พ.ค.</t>
  </si>
  <si>
    <t>มิ.ย.</t>
  </si>
  <si>
    <t>ก.ค.</t>
  </si>
  <si>
    <t>ม.ค.-ก.ค.</t>
  </si>
  <si>
    <t>ส.ค.</t>
  </si>
  <si>
    <t>ม.ค.-ส.ค.</t>
  </si>
  <si>
    <t>ก.ย.</t>
  </si>
  <si>
    <t>ม.ค.-ก.ย.</t>
  </si>
  <si>
    <t>ม.ค.-ต.ค.</t>
  </si>
  <si>
    <t>ธ.ค.</t>
  </si>
  <si>
    <t>ม.ค.-ก.พ.</t>
  </si>
  <si>
    <t>การส่งออกรายสินค้า</t>
  </si>
  <si>
    <t>ปี2567 (ม.ค.-ธ.ค.)</t>
  </si>
  <si>
    <t>มูลค่า : ล้านดอลลาร์สหรัฐ</t>
  </si>
  <si>
    <t>เฉลี่ย 63-67</t>
  </si>
  <si>
    <t>68/เฉลี่ย 63-67</t>
  </si>
  <si>
    <t>ปี2568</t>
  </si>
  <si>
    <t>2568</t>
  </si>
  <si>
    <t>มูลค่า (ล้านดอลลาร์สหรัฐ)</t>
  </si>
  <si>
    <t>มูลค่า ( ล้านดอลลาร์ $ )</t>
  </si>
  <si>
    <t xml:space="preserve">                   ราคา:ดอลลาร์ $ ต่อ เมตริกตัน</t>
  </si>
  <si>
    <t>QoQ</t>
  </si>
  <si>
    <t xml:space="preserve">เดือน </t>
  </si>
  <si>
    <t xml:space="preserve">                                                     </t>
  </si>
  <si>
    <t>เฉลี่ย 64-67</t>
  </si>
  <si>
    <t>YoY</t>
  </si>
  <si>
    <t>สินค้านำเข้าสำคัญของไทยของปี 2569</t>
  </si>
  <si>
    <t>ตลาดส่งออกสำคัญของไทยของปี 2569</t>
  </si>
  <si>
    <t>2569</t>
  </si>
  <si>
    <t xml:space="preserve">หมายเหตุ : ปี 2569 เป็นตัวเลขเบื้องต้น </t>
  </si>
  <si>
    <t>หมายเหตุ : ปี 2569 เป็นตัวเลขเบื้องต้น</t>
  </si>
  <si>
    <t>การส่งออกสินค้าสำคัญของไทยของปี 2569</t>
  </si>
  <si>
    <t>NULL</t>
  </si>
  <si>
    <t>รวมทั้งสิ้น</t>
  </si>
  <si>
    <t xml:space="preserve"> 1. สินค้าเกษตรกรรม (กสิกรรม,ปศุสัตว์,ประมง)</t>
  </si>
  <si>
    <t xml:space="preserve"> 2. สินค้าอุตสาหกรรมการเกษตร</t>
  </si>
  <si>
    <t xml:space="preserve"> 3. สินค้าอุตสาหกรรม</t>
  </si>
  <si>
    <t xml:space="preserve"> 4. สินค้าแร่และเชื้อเพลิง</t>
  </si>
  <si>
    <t xml:space="preserve"> 5. อื่น ๆ (ธุรกรรมพิเศษ เช่น ของที่ออกไปกับตน)</t>
  </si>
  <si>
    <t>ปี2568 (ม.ค.-ธ.ค.)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</si>
</sst>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_);_(* \(#,##0\);_(* &quot;-&quot;??_);_(@_)"/>
    <numFmt numFmtId="167" formatCode="0.00_ ;[Red]\-0.00\ "/>
    <numFmt numFmtId="168" formatCode="0.0_ ;[Red]\-0.0\ "/>
    <numFmt numFmtId="169" formatCode="0_ ;[Red]\-0\ "/>
    <numFmt numFmtId="170" formatCode="#,##0_ ;[Red]\-#,##0\ "/>
    <numFmt numFmtId="171" formatCode="#,##0.000"/>
    <numFmt numFmtId="172" formatCode="#,##0.0_ ;[Red]\-#,##0.0\ "/>
    <numFmt numFmtId="173" formatCode="#,##0.00_ ;[Red]\-#,##0.00\ "/>
    <numFmt numFmtId="174" formatCode="_(* #,##0.000_);_(* \(#,##0.000\);_(* &quot;-&quot;??_);_(@_)"/>
    <numFmt numFmtId="175" formatCode="0.0"/>
    <numFmt numFmtId="176" formatCode="_-* #,##0.0_-;\-* #,##0.0_-;_-* &quot;-&quot;??_-;_-@_-"/>
  </numFmts>
  <fonts count="86">
    <font>
      <sz val="14"/>
      <name val="AngsanaUPC"/>
    </font>
    <font>
      <sz val="11"/>
      <color theme="1"/>
      <name val="Calibri"/>
      <family val="2"/>
      <charset val="222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ngsanaUPC"/>
      <family val="1"/>
    </font>
    <font>
      <sz val="14"/>
      <name val="AngsanaUPC"/>
      <family val="1"/>
      <charset val="222"/>
    </font>
    <font>
      <b/>
      <sz val="16"/>
      <name val="DilleniaUPC"/>
      <family val="1"/>
      <charset val="222"/>
    </font>
    <font>
      <sz val="12"/>
      <name val="DilleniaUPC"/>
      <family val="1"/>
    </font>
    <font>
      <b/>
      <sz val="12"/>
      <name val="DilleniaUPC"/>
      <family val="1"/>
      <charset val="222"/>
    </font>
    <font>
      <b/>
      <sz val="12"/>
      <name val="DilleniaUPC"/>
      <family val="1"/>
    </font>
    <font>
      <b/>
      <sz val="14"/>
      <name val="DilleniaUPC"/>
      <family val="1"/>
    </font>
    <font>
      <b/>
      <sz val="18"/>
      <name val="AngsanaUPC"/>
      <family val="1"/>
    </font>
    <font>
      <sz val="12"/>
      <name val="AngsanaUPC"/>
      <family val="1"/>
      <charset val="222"/>
    </font>
    <font>
      <sz val="12"/>
      <name val="DilleniaUPC"/>
      <family val="1"/>
      <charset val="222"/>
    </font>
    <font>
      <b/>
      <sz val="14"/>
      <name val="DilleniaUPC"/>
      <family val="1"/>
      <charset val="222"/>
    </font>
    <font>
      <sz val="11"/>
      <name val="AngsanaUPC"/>
      <family val="1"/>
      <charset val="222"/>
    </font>
    <font>
      <b/>
      <sz val="11"/>
      <name val="DilleniaUPC"/>
      <family val="1"/>
    </font>
    <font>
      <b/>
      <sz val="13"/>
      <name val="DilleniaUPC"/>
      <family val="1"/>
    </font>
    <font>
      <sz val="13"/>
      <name val="AngsanaUPC"/>
      <family val="1"/>
      <charset val="222"/>
    </font>
    <font>
      <b/>
      <sz val="14"/>
      <name val="AngsanaUPC"/>
      <family val="1"/>
      <charset val="222"/>
    </font>
    <font>
      <sz val="8"/>
      <name val="AngsanaUPC"/>
      <family val="1"/>
      <charset val="222"/>
    </font>
    <font>
      <sz val="14"/>
      <name val="AngsanaUPC"/>
      <family val="1"/>
      <charset val="222"/>
    </font>
    <font>
      <b/>
      <sz val="12"/>
      <name val="AngsanaUPC"/>
      <family val="1"/>
    </font>
    <font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  <charset val="222"/>
    </font>
    <font>
      <b/>
      <sz val="12"/>
      <color rgb="FFFF0000"/>
      <name val="DilleniaUPC"/>
      <family val="1"/>
      <charset val="222"/>
    </font>
    <font>
      <sz val="12"/>
      <color theme="0"/>
      <name val="DilleniaUPC"/>
      <family val="1"/>
      <charset val="222"/>
    </font>
    <font>
      <b/>
      <sz val="12"/>
      <color theme="0"/>
      <name val="DilleniaUPC"/>
      <family val="1"/>
      <charset val="222"/>
    </font>
    <font>
      <sz val="12"/>
      <color rgb="FFFF0000"/>
      <name val="DilleniaUPC"/>
      <family val="1"/>
    </font>
    <font>
      <b/>
      <sz val="12"/>
      <color rgb="FFFF0000"/>
      <name val="DilleniaUPC"/>
      <family val="1"/>
    </font>
    <font>
      <b/>
      <sz val="14"/>
      <color rgb="FFFF0000"/>
      <name val="DilleniaUPC"/>
      <family val="1"/>
    </font>
    <font>
      <sz val="12"/>
      <color rgb="FFFF0000"/>
      <name val="DilleniaUPC"/>
      <family val="1"/>
      <charset val="222"/>
    </font>
    <font>
      <b/>
      <sz val="12"/>
      <color rgb="FF00B050"/>
      <name val="DilleniaUPC"/>
      <family val="1"/>
      <charset val="222"/>
    </font>
    <font>
      <sz val="14"/>
      <name val="DilleniaUPC"/>
      <family val="1"/>
    </font>
    <font>
      <sz val="12"/>
      <color rgb="FF000000"/>
      <name val="DilleniaUPC"/>
      <family val="1"/>
    </font>
    <font>
      <sz val="14"/>
      <name val="AngsanaUPC"/>
      <family val="1"/>
    </font>
    <font>
      <b/>
      <sz val="13"/>
      <name val="TH SarabunPSK"/>
      <family val="2"/>
    </font>
    <font>
      <sz val="14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b/>
      <sz val="14"/>
      <name val="TH SarabunPSK"/>
      <family val="2"/>
    </font>
    <font>
      <sz val="12"/>
      <color rgb="FF000000"/>
      <name val="TH SarabunPSK"/>
      <family val="2"/>
    </font>
    <font>
      <sz val="13"/>
      <name val="AngsanaUPC"/>
      <family val="1"/>
    </font>
    <font>
      <sz val="12"/>
      <name val="AngsanaUPC"/>
      <family val="1"/>
    </font>
    <font>
      <sz val="12"/>
      <color theme="1"/>
      <name val="Calibri"/>
      <family val="2"/>
      <scheme val="minor"/>
    </font>
    <font>
      <sz val="16"/>
      <color theme="1"/>
      <name val="TH SarabunPSK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2"/>
      <name val="TH Sarabun New"/>
      <family val="2"/>
    </font>
    <font>
      <sz val="10"/>
      <name val="Tahoma"/>
      <family val="2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name val="TH Sarabun New"/>
      <family val="2"/>
    </font>
    <font>
      <sz val="13"/>
      <name val="TH Sarabun New"/>
      <family val="2"/>
    </font>
    <font>
      <b/>
      <sz val="13"/>
      <name val="TH Sarabun New"/>
      <family val="2"/>
    </font>
    <font>
      <sz val="14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16"/>
      <name val="TH Sarabun New"/>
      <family val="2"/>
    </font>
    <font>
      <b/>
      <sz val="14"/>
      <name val="TH Sarabun New"/>
      <family val="2"/>
    </font>
    <font>
      <b/>
      <sz val="13"/>
      <name val="THSarabunNew"/>
    </font>
    <font>
      <sz val="12"/>
      <name val="THSarabunNew"/>
    </font>
    <font>
      <sz val="14"/>
      <name val="THSarabunNew"/>
    </font>
    <font>
      <sz val="14"/>
      <color theme="0" tint="-0.249977111117893"/>
      <name val="TH Sarabun New"/>
      <family val="2"/>
    </font>
    <font>
      <sz val="14"/>
      <color theme="0" tint="-0.249977111117893"/>
      <name val="TH SarabunPSK"/>
      <family val="2"/>
    </font>
    <font>
      <b/>
      <sz val="15"/>
      <name val="TH SarabunPSK"/>
      <family val="2"/>
    </font>
    <font>
      <sz val="15"/>
      <color theme="0" tint="-0.249977111117893"/>
      <name val="TH SarabunPSK"/>
      <family val="2"/>
    </font>
    <font>
      <sz val="13"/>
      <color rgb="FF000000"/>
      <name val="Tahoma"/>
      <family val="2"/>
    </font>
    <font>
      <b/>
      <sz val="16"/>
      <name val="TH Sarabun New"/>
      <family val="2"/>
    </font>
    <font>
      <sz val="16"/>
      <color indexed="8"/>
      <name val="TH Sarabun New"/>
      <family val="2"/>
    </font>
    <font>
      <b/>
      <sz val="18"/>
      <name val="TH Sarabun New"/>
      <family val="2"/>
    </font>
    <font>
      <sz val="8"/>
      <name val="AngsanaUPC"/>
      <family val="1"/>
    </font>
    <font>
      <b/>
      <sz val="11"/>
      <name val="TH Sarabun New"/>
      <family val="2"/>
    </font>
    <font>
      <sz val="12"/>
      <color rgb="FF000000"/>
      <name val="TH Sarabun New"/>
      <family val="2"/>
    </font>
    <font>
      <b/>
      <sz val="18"/>
      <color theme="1"/>
      <name val="TH Sarabun New"/>
      <family val="2"/>
    </font>
    <font>
      <b/>
      <sz val="12"/>
      <name val="TH SarabunPSK"/>
      <family val="2"/>
      <charset val="222"/>
    </font>
    <font>
      <b/>
      <sz val="14"/>
      <name val="TH SarabunPSK"/>
      <family val="2"/>
      <charset val="222"/>
    </font>
    <font>
      <b/>
      <sz val="14"/>
      <color theme="0" tint="-0.249977111117893"/>
      <name val="TH SarabunPSK"/>
      <family val="2"/>
      <charset val="222"/>
    </font>
    <font>
      <b/>
      <sz val="12"/>
      <name val="TH Sarabun New"/>
      <family val="2"/>
      <charset val="222"/>
    </font>
    <font>
      <b/>
      <sz val="12"/>
      <name val="AngsanaUPC"/>
      <family val="1"/>
      <charset val="222"/>
    </font>
    <font>
      <sz val="11"/>
      <color theme="0" tint="-0.34998626667073579"/>
      <name val="Tahoma"/>
      <family val="2"/>
    </font>
    <font>
      <sz val="1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31759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7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otted">
        <color indexed="64"/>
      </right>
      <top/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hair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theme="1" tint="0.24994659260841701"/>
      </left>
      <right style="thin">
        <color theme="1" tint="0.24994659260841701"/>
      </right>
      <top/>
      <bottom/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24994659260841701"/>
      </left>
      <right style="thin">
        <color theme="1" tint="0.24994659260841701"/>
      </right>
      <top/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1" tint="0.2499465926084170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theme="1" tint="0.34998626667073579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thin">
        <color indexed="64"/>
      </bottom>
      <diagonal/>
    </border>
    <border>
      <left style="thin">
        <color theme="1" tint="0.34998626667073579"/>
      </left>
      <right style="thin">
        <color indexed="64"/>
      </right>
      <top/>
      <bottom style="thin">
        <color indexed="64"/>
      </bottom>
      <diagonal/>
    </border>
    <border>
      <left style="thin">
        <color theme="1" tint="0.2499465926084170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indexed="64"/>
      </left>
      <right style="thin">
        <color indexed="64"/>
      </right>
      <top/>
      <bottom style="hair">
        <color theme="1" tint="0.34998626667073579"/>
      </bottom>
      <diagonal/>
    </border>
  </borders>
  <cellStyleXfs count="17">
    <xf numFmtId="0" fontId="0" fillId="0" borderId="0"/>
    <xf numFmtId="43" fontId="7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7" fillId="0" borderId="0"/>
    <xf numFmtId="0" fontId="23" fillId="0" borderId="0"/>
    <xf numFmtId="0" fontId="38" fillId="0" borderId="0"/>
    <xf numFmtId="0" fontId="36" fillId="0" borderId="0"/>
    <xf numFmtId="0" fontId="47" fillId="0" borderId="0"/>
    <xf numFmtId="164" fontId="47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0" fontId="5" fillId="0" borderId="0"/>
    <xf numFmtId="0" fontId="50" fillId="0" borderId="0" applyNumberFormat="0" applyFill="0" applyBorder="0" applyAlignment="0" applyProtection="0"/>
    <xf numFmtId="0" fontId="71" fillId="0" borderId="41">
      <alignment horizontal="right"/>
    </xf>
    <xf numFmtId="0" fontId="71" fillId="0" borderId="41">
      <alignment horizontal="right"/>
    </xf>
    <xf numFmtId="0" fontId="1" fillId="0" borderId="0"/>
    <xf numFmtId="164" fontId="5" fillId="0" borderId="0" applyFont="0" applyFill="0" applyBorder="0" applyAlignment="0" applyProtection="0"/>
  </cellStyleXfs>
  <cellXfs count="733">
    <xf numFmtId="0" fontId="0" fillId="0" borderId="0" xfId="0"/>
    <xf numFmtId="0" fontId="8" fillId="0" borderId="0" xfId="0" applyFont="1"/>
    <xf numFmtId="0" fontId="0" fillId="0" borderId="0" xfId="0" applyAlignment="1">
      <alignment horizontal="centerContinuous"/>
    </xf>
    <xf numFmtId="0" fontId="11" fillId="0" borderId="0" xfId="0" applyFont="1"/>
    <xf numFmtId="0" fontId="11" fillId="0" borderId="0" xfId="0" applyFont="1" applyAlignment="1">
      <alignment horizontal="right"/>
    </xf>
    <xf numFmtId="0" fontId="6" fillId="0" borderId="0" xfId="0" applyFont="1" applyAlignment="1">
      <alignment horizontal="centerContinuous"/>
    </xf>
    <xf numFmtId="3" fontId="0" fillId="0" borderId="0" xfId="0" applyNumberFormat="1"/>
    <xf numFmtId="2" fontId="9" fillId="0" borderId="0" xfId="0" applyNumberFormat="1" applyFont="1"/>
    <xf numFmtId="0" fontId="15" fillId="0" borderId="0" xfId="0" applyFont="1"/>
    <xf numFmtId="165" fontId="15" fillId="0" borderId="0" xfId="0" applyNumberFormat="1" applyFont="1"/>
    <xf numFmtId="0" fontId="17" fillId="0" borderId="0" xfId="0" applyFont="1"/>
    <xf numFmtId="0" fontId="18" fillId="0" borderId="0" xfId="0" applyFont="1"/>
    <xf numFmtId="0" fontId="18" fillId="0" borderId="0" xfId="0" applyFont="1" applyAlignment="1">
      <alignment horizontal="right"/>
    </xf>
    <xf numFmtId="0" fontId="20" fillId="0" borderId="0" xfId="0" applyFont="1" applyAlignment="1">
      <alignment horizontal="centerContinuous"/>
    </xf>
    <xf numFmtId="0" fontId="20" fillId="0" borderId="0" xfId="0" applyFont="1"/>
    <xf numFmtId="0" fontId="19" fillId="0" borderId="0" xfId="0" applyFont="1" applyAlignment="1">
      <alignment horizontal="centerContinuous"/>
    </xf>
    <xf numFmtId="0" fontId="10" fillId="0" borderId="0" xfId="0" applyFont="1" applyAlignment="1">
      <alignment horizontal="center" vertical="top"/>
    </xf>
    <xf numFmtId="0" fontId="18" fillId="0" borderId="0" xfId="0" applyFont="1" applyAlignment="1">
      <alignment horizontal="right" vertical="top"/>
    </xf>
    <xf numFmtId="0" fontId="9" fillId="0" borderId="2" xfId="0" applyFont="1" applyBorder="1" applyAlignment="1">
      <alignment vertic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19" fillId="0" borderId="0" xfId="0" applyFont="1" applyAlignment="1">
      <alignment horizontal="centerContinuous" vertical="top"/>
    </xf>
    <xf numFmtId="3" fontId="9" fillId="0" borderId="0" xfId="1" applyNumberFormat="1" applyFont="1" applyAlignment="1">
      <alignment vertical="top"/>
    </xf>
    <xf numFmtId="4" fontId="0" fillId="0" borderId="0" xfId="0" applyNumberFormat="1"/>
    <xf numFmtId="0" fontId="10" fillId="0" borderId="3" xfId="0" applyFont="1" applyBorder="1" applyAlignment="1">
      <alignment horizontal="right" vertical="center"/>
    </xf>
    <xf numFmtId="165" fontId="9" fillId="0" borderId="4" xfId="1" applyNumberFormat="1" applyFont="1" applyBorder="1" applyAlignment="1">
      <alignment vertical="top"/>
    </xf>
    <xf numFmtId="1" fontId="0" fillId="0" borderId="0" xfId="0" applyNumberFormat="1"/>
    <xf numFmtId="165" fontId="15" fillId="0" borderId="4" xfId="1" applyNumberFormat="1" applyFont="1" applyBorder="1" applyAlignment="1">
      <alignment vertical="top"/>
    </xf>
    <xf numFmtId="3" fontId="15" fillId="0" borderId="0" xfId="0" applyNumberFormat="1" applyFont="1"/>
    <xf numFmtId="166" fontId="15" fillId="0" borderId="0" xfId="1" applyNumberFormat="1" applyFont="1"/>
    <xf numFmtId="165" fontId="0" fillId="0" borderId="0" xfId="0" applyNumberFormat="1"/>
    <xf numFmtId="0" fontId="15" fillId="0" borderId="0" xfId="0" applyFont="1" applyAlignment="1">
      <alignment horizontal="center" vertical="center"/>
    </xf>
    <xf numFmtId="165" fontId="9" fillId="0" borderId="5" xfId="1" applyNumberFormat="1" applyFont="1" applyBorder="1" applyAlignment="1">
      <alignment vertical="center"/>
    </xf>
    <xf numFmtId="165" fontId="9" fillId="0" borderId="4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39" fontId="9" fillId="0" borderId="0" xfId="0" applyNumberFormat="1" applyFont="1" applyAlignment="1">
      <alignment vertical="center"/>
    </xf>
    <xf numFmtId="167" fontId="15" fillId="0" borderId="4" xfId="0" applyNumberFormat="1" applyFont="1" applyBorder="1" applyAlignment="1">
      <alignment vertical="center"/>
    </xf>
    <xf numFmtId="165" fontId="11" fillId="0" borderId="4" xfId="1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39" fontId="11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168" fontId="15" fillId="0" borderId="4" xfId="0" applyNumberFormat="1" applyFont="1" applyBorder="1" applyAlignment="1">
      <alignment vertical="center"/>
    </xf>
    <xf numFmtId="165" fontId="15" fillId="0" borderId="4" xfId="1" applyNumberFormat="1" applyFont="1" applyBorder="1" applyAlignment="1">
      <alignment vertical="center"/>
    </xf>
    <xf numFmtId="169" fontId="15" fillId="0" borderId="4" xfId="0" applyNumberFormat="1" applyFont="1" applyBorder="1" applyAlignment="1">
      <alignment vertical="center"/>
    </xf>
    <xf numFmtId="165" fontId="9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65" fontId="9" fillId="0" borderId="0" xfId="1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11" fillId="0" borderId="2" xfId="1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2" fillId="0" borderId="0" xfId="0" applyFont="1" applyAlignment="1">
      <alignment horizontal="centerContinuous" vertical="center"/>
    </xf>
    <xf numFmtId="165" fontId="9" fillId="0" borderId="0" xfId="1" applyNumberFormat="1" applyFont="1" applyAlignment="1">
      <alignment horizontal="right" vertical="center"/>
    </xf>
    <xf numFmtId="165" fontId="9" fillId="0" borderId="0" xfId="1" applyNumberFormat="1" applyFont="1" applyBorder="1" applyAlignment="1">
      <alignment horizontal="right" vertical="center"/>
    </xf>
    <xf numFmtId="165" fontId="11" fillId="0" borderId="2" xfId="1" applyNumberFormat="1" applyFont="1" applyBorder="1" applyAlignment="1">
      <alignment horizontal="right" vertical="center"/>
    </xf>
    <xf numFmtId="4" fontId="9" fillId="0" borderId="0" xfId="1" applyNumberFormat="1" applyFont="1" applyAlignment="1">
      <alignment horizontal="right" vertical="center"/>
    </xf>
    <xf numFmtId="4" fontId="15" fillId="0" borderId="0" xfId="1" applyNumberFormat="1" applyFont="1" applyAlignment="1">
      <alignment horizontal="right" vertical="center"/>
    </xf>
    <xf numFmtId="4" fontId="9" fillId="0" borderId="0" xfId="1" applyNumberFormat="1" applyFont="1" applyBorder="1" applyAlignment="1">
      <alignment horizontal="right" vertical="center"/>
    </xf>
    <xf numFmtId="4" fontId="11" fillId="0" borderId="2" xfId="1" applyNumberFormat="1" applyFont="1" applyBorder="1" applyAlignment="1">
      <alignment horizontal="right" vertical="center"/>
    </xf>
    <xf numFmtId="4" fontId="11" fillId="0" borderId="0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Continuous" vertical="center"/>
    </xf>
    <xf numFmtId="165" fontId="9" fillId="0" borderId="0" xfId="1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left" vertical="center"/>
    </xf>
    <xf numFmtId="165" fontId="11" fillId="0" borderId="3" xfId="1" applyNumberFormat="1" applyFont="1" applyBorder="1" applyAlignment="1">
      <alignment vertical="center"/>
    </xf>
    <xf numFmtId="39" fontId="11" fillId="0" borderId="2" xfId="0" applyNumberFormat="1" applyFont="1" applyBorder="1" applyAlignment="1">
      <alignment vertical="center"/>
    </xf>
    <xf numFmtId="0" fontId="15" fillId="0" borderId="6" xfId="0" applyFont="1" applyBorder="1" applyAlignment="1">
      <alignment horizontal="center" vertical="center"/>
    </xf>
    <xf numFmtId="165" fontId="9" fillId="0" borderId="7" xfId="1" applyNumberFormat="1" applyFont="1" applyBorder="1" applyAlignment="1">
      <alignment vertical="center"/>
    </xf>
    <xf numFmtId="165" fontId="11" fillId="0" borderId="7" xfId="1" applyNumberFormat="1" applyFont="1" applyBorder="1" applyAlignment="1">
      <alignment vertical="center"/>
    </xf>
    <xf numFmtId="167" fontId="15" fillId="0" borderId="3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Continuous" vertical="top"/>
    </xf>
    <xf numFmtId="173" fontId="15" fillId="0" borderId="4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39" fontId="9" fillId="0" borderId="0" xfId="0" applyNumberFormat="1" applyFont="1" applyAlignment="1">
      <alignment vertical="top"/>
    </xf>
    <xf numFmtId="167" fontId="15" fillId="0" borderId="0" xfId="0" applyNumberFormat="1" applyFont="1" applyAlignment="1">
      <alignment vertical="center"/>
    </xf>
    <xf numFmtId="0" fontId="0" fillId="0" borderId="5" xfId="0" applyBorder="1"/>
    <xf numFmtId="0" fontId="0" fillId="0" borderId="4" xfId="0" applyBorder="1"/>
    <xf numFmtId="0" fontId="0" fillId="0" borderId="3" xfId="0" applyBorder="1"/>
    <xf numFmtId="0" fontId="9" fillId="0" borderId="3" xfId="0" applyFont="1" applyBorder="1" applyAlignment="1">
      <alignment vertical="center"/>
    </xf>
    <xf numFmtId="0" fontId="15" fillId="0" borderId="4" xfId="0" applyFont="1" applyBorder="1" applyAlignment="1">
      <alignment horizontal="center" vertical="center"/>
    </xf>
    <xf numFmtId="165" fontId="11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0" fontId="10" fillId="0" borderId="3" xfId="0" quotePrefix="1" applyFont="1" applyBorder="1" applyAlignment="1">
      <alignment horizontal="center" vertical="center"/>
    </xf>
    <xf numFmtId="165" fontId="11" fillId="0" borderId="0" xfId="1" applyNumberFormat="1" applyFont="1" applyAlignment="1">
      <alignment horizontal="left" vertical="center"/>
    </xf>
    <xf numFmtId="165" fontId="11" fillId="0" borderId="0" xfId="1" applyNumberFormat="1" applyFont="1" applyAlignment="1">
      <alignment horizontal="right" vertical="center"/>
    </xf>
    <xf numFmtId="4" fontId="11" fillId="0" borderId="0" xfId="1" applyNumberFormat="1" applyFont="1" applyAlignment="1">
      <alignment horizontal="right" vertical="center"/>
    </xf>
    <xf numFmtId="165" fontId="11" fillId="0" borderId="6" xfId="1" applyNumberFormat="1" applyFont="1" applyBorder="1" applyAlignment="1">
      <alignment horizontal="left" vertical="center"/>
    </xf>
    <xf numFmtId="165" fontId="11" fillId="0" borderId="6" xfId="1" applyNumberFormat="1" applyFont="1" applyBorder="1" applyAlignment="1">
      <alignment horizontal="right" vertical="center"/>
    </xf>
    <xf numFmtId="0" fontId="21" fillId="0" borderId="0" xfId="0" applyFont="1" applyAlignment="1">
      <alignment horizontal="centerContinuous"/>
    </xf>
    <xf numFmtId="173" fontId="0" fillId="0" borderId="0" xfId="0" applyNumberFormat="1" applyAlignment="1">
      <alignment vertical="center"/>
    </xf>
    <xf numFmtId="173" fontId="9" fillId="0" borderId="0" xfId="0" applyNumberFormat="1" applyFont="1" applyAlignment="1">
      <alignment vertical="center"/>
    </xf>
    <xf numFmtId="173" fontId="6" fillId="0" borderId="0" xfId="0" applyNumberFormat="1" applyFont="1" applyAlignment="1">
      <alignment vertical="center"/>
    </xf>
    <xf numFmtId="173" fontId="11" fillId="0" borderId="0" xfId="0" applyNumberFormat="1" applyFont="1" applyAlignment="1">
      <alignment vertical="center"/>
    </xf>
    <xf numFmtId="173" fontId="7" fillId="0" borderId="0" xfId="0" applyNumberFormat="1" applyFont="1" applyAlignment="1">
      <alignment vertical="center"/>
    </xf>
    <xf numFmtId="173" fontId="11" fillId="0" borderId="2" xfId="0" applyNumberFormat="1" applyFont="1" applyBorder="1" applyAlignment="1">
      <alignment vertical="center"/>
    </xf>
    <xf numFmtId="4" fontId="11" fillId="0" borderId="1" xfId="1" applyNumberFormat="1" applyFont="1" applyBorder="1" applyAlignment="1">
      <alignment horizontal="right" vertical="center"/>
    </xf>
    <xf numFmtId="0" fontId="10" fillId="0" borderId="0" xfId="0" applyFont="1" applyAlignment="1">
      <alignment horizontal="right" vertical="center"/>
    </xf>
    <xf numFmtId="4" fontId="15" fillId="0" borderId="0" xfId="0" applyNumberFormat="1" applyFont="1" applyAlignment="1">
      <alignment vertical="center"/>
    </xf>
    <xf numFmtId="0" fontId="21" fillId="0" borderId="0" xfId="0" applyFont="1" applyAlignment="1">
      <alignment horizontal="centerContinuous" vertical="center"/>
    </xf>
    <xf numFmtId="165" fontId="14" fillId="0" borderId="0" xfId="0" applyNumberFormat="1" applyFont="1"/>
    <xf numFmtId="172" fontId="9" fillId="0" borderId="0" xfId="0" applyNumberFormat="1" applyFont="1" applyAlignment="1">
      <alignment vertical="center"/>
    </xf>
    <xf numFmtId="172" fontId="11" fillId="0" borderId="0" xfId="0" applyNumberFormat="1" applyFont="1" applyAlignment="1">
      <alignment vertical="center"/>
    </xf>
    <xf numFmtId="165" fontId="9" fillId="0" borderId="8" xfId="1" applyNumberFormat="1" applyFont="1" applyBorder="1" applyAlignment="1">
      <alignment vertical="center"/>
    </xf>
    <xf numFmtId="165" fontId="15" fillId="0" borderId="8" xfId="1" applyNumberFormat="1" applyFont="1" applyBorder="1" applyAlignment="1">
      <alignment vertical="center"/>
    </xf>
    <xf numFmtId="0" fontId="10" fillId="0" borderId="9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18" fillId="0" borderId="0" xfId="0" applyFont="1" applyAlignment="1">
      <alignment horizontal="right" vertical="center"/>
    </xf>
    <xf numFmtId="4" fontId="9" fillId="0" borderId="2" xfId="1" applyNumberFormat="1" applyFont="1" applyBorder="1" applyAlignment="1">
      <alignment horizontal="right" vertical="center"/>
    </xf>
    <xf numFmtId="3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165" fontId="11" fillId="0" borderId="0" xfId="0" applyNumberFormat="1" applyFont="1" applyAlignment="1">
      <alignment horizontal="right" vertical="center"/>
    </xf>
    <xf numFmtId="167" fontId="15" fillId="0" borderId="5" xfId="0" applyNumberFormat="1" applyFont="1" applyBorder="1" applyAlignment="1">
      <alignment vertical="center"/>
    </xf>
    <xf numFmtId="165" fontId="11" fillId="0" borderId="1" xfId="1" applyNumberFormat="1" applyFont="1" applyBorder="1" applyAlignment="1">
      <alignment horizontal="right" vertical="center"/>
    </xf>
    <xf numFmtId="2" fontId="0" fillId="0" borderId="0" xfId="0" applyNumberFormat="1"/>
    <xf numFmtId="171" fontId="15" fillId="0" borderId="0" xfId="0" applyNumberFormat="1" applyFont="1"/>
    <xf numFmtId="165" fontId="15" fillId="0" borderId="0" xfId="1" applyNumberFormat="1" applyFont="1" applyBorder="1" applyAlignment="1">
      <alignment horizontal="right" vertical="center"/>
    </xf>
    <xf numFmtId="4" fontId="15" fillId="0" borderId="0" xfId="1" applyNumberFormat="1" applyFont="1" applyBorder="1" applyAlignment="1">
      <alignment horizontal="right" vertical="center"/>
    </xf>
    <xf numFmtId="1" fontId="15" fillId="0" borderId="6" xfId="0" applyNumberFormat="1" applyFont="1" applyBorder="1" applyAlignment="1">
      <alignment horizontal="center"/>
    </xf>
    <xf numFmtId="0" fontId="15" fillId="0" borderId="2" xfId="0" applyFont="1" applyBorder="1"/>
    <xf numFmtId="4" fontId="15" fillId="0" borderId="2" xfId="1" applyNumberFormat="1" applyFont="1" applyBorder="1" applyAlignment="1">
      <alignment horizontal="right" vertical="center"/>
    </xf>
    <xf numFmtId="2" fontId="15" fillId="0" borderId="2" xfId="0" applyNumberFormat="1" applyFont="1" applyBorder="1" applyAlignment="1">
      <alignment horizontal="center"/>
    </xf>
    <xf numFmtId="3" fontId="15" fillId="0" borderId="0" xfId="1" applyNumberFormat="1" applyFont="1" applyBorder="1" applyAlignment="1">
      <alignment horizontal="right" vertical="center"/>
    </xf>
    <xf numFmtId="1" fontId="15" fillId="0" borderId="14" xfId="0" applyNumberFormat="1" applyFont="1" applyBorder="1" applyAlignment="1">
      <alignment horizontal="center"/>
    </xf>
    <xf numFmtId="3" fontId="15" fillId="0" borderId="15" xfId="0" applyNumberFormat="1" applyFont="1" applyBorder="1" applyAlignment="1">
      <alignment horizontal="center"/>
    </xf>
    <xf numFmtId="3" fontId="15" fillId="0" borderId="16" xfId="1" applyNumberFormat="1" applyFont="1" applyBorder="1" applyAlignment="1">
      <alignment horizontal="right" vertical="center"/>
    </xf>
    <xf numFmtId="1" fontId="15" fillId="0" borderId="13" xfId="0" applyNumberFormat="1" applyFont="1" applyBorder="1" applyAlignment="1">
      <alignment horizontal="center"/>
    </xf>
    <xf numFmtId="2" fontId="15" fillId="0" borderId="14" xfId="0" applyNumberFormat="1" applyFont="1" applyBorder="1" applyAlignment="1">
      <alignment horizontal="center"/>
    </xf>
    <xf numFmtId="3" fontId="15" fillId="0" borderId="15" xfId="1" applyNumberFormat="1" applyFont="1" applyBorder="1" applyAlignment="1">
      <alignment horizontal="right" vertical="center"/>
    </xf>
    <xf numFmtId="165" fontId="15" fillId="0" borderId="16" xfId="1" applyNumberFormat="1" applyFont="1" applyBorder="1" applyAlignment="1">
      <alignment horizontal="right" vertical="center"/>
    </xf>
    <xf numFmtId="3" fontId="15" fillId="0" borderId="17" xfId="0" applyNumberFormat="1" applyFont="1" applyBorder="1" applyAlignment="1">
      <alignment horizontal="center"/>
    </xf>
    <xf numFmtId="0" fontId="15" fillId="0" borderId="6" xfId="0" applyFont="1" applyBorder="1"/>
    <xf numFmtId="4" fontId="15" fillId="0" borderId="6" xfId="1" applyNumberFormat="1" applyFont="1" applyBorder="1" applyAlignment="1">
      <alignment horizontal="right" vertical="center"/>
    </xf>
    <xf numFmtId="3" fontId="15" fillId="0" borderId="18" xfId="1" applyNumberFormat="1" applyFont="1" applyBorder="1" applyAlignment="1">
      <alignment horizontal="right" vertical="center"/>
    </xf>
    <xf numFmtId="3" fontId="15" fillId="0" borderId="17" xfId="1" applyNumberFormat="1" applyFont="1" applyBorder="1" applyAlignment="1">
      <alignment horizontal="right" vertical="center"/>
    </xf>
    <xf numFmtId="3" fontId="15" fillId="0" borderId="6" xfId="1" applyNumberFormat="1" applyFont="1" applyBorder="1" applyAlignment="1">
      <alignment horizontal="right" vertical="center"/>
    </xf>
    <xf numFmtId="165" fontId="15" fillId="0" borderId="18" xfId="1" applyNumberFormat="1" applyFont="1" applyBorder="1" applyAlignment="1">
      <alignment horizontal="right" vertical="center"/>
    </xf>
    <xf numFmtId="167" fontId="9" fillId="0" borderId="4" xfId="0" applyNumberFormat="1" applyFont="1" applyBorder="1" applyAlignment="1">
      <alignment vertical="center"/>
    </xf>
    <xf numFmtId="3" fontId="9" fillId="0" borderId="0" xfId="1" applyNumberFormat="1" applyFont="1" applyBorder="1" applyAlignment="1">
      <alignment horizontal="right" vertical="center"/>
    </xf>
    <xf numFmtId="3" fontId="9" fillId="0" borderId="6" xfId="1" applyNumberFormat="1" applyFont="1" applyBorder="1" applyAlignment="1">
      <alignment horizontal="right" vertical="center"/>
    </xf>
    <xf numFmtId="165" fontId="9" fillId="2" borderId="0" xfId="1" applyNumberFormat="1" applyFont="1" applyFill="1" applyAlignment="1">
      <alignment horizontal="right" vertical="center"/>
    </xf>
    <xf numFmtId="165" fontId="11" fillId="2" borderId="0" xfId="1" applyNumberFormat="1" applyFont="1" applyFill="1" applyBorder="1" applyAlignment="1">
      <alignment horizontal="right" vertical="center"/>
    </xf>
    <xf numFmtId="165" fontId="11" fillId="2" borderId="6" xfId="1" applyNumberFormat="1" applyFont="1" applyFill="1" applyBorder="1" applyAlignment="1">
      <alignment horizontal="right" vertical="center"/>
    </xf>
    <xf numFmtId="165" fontId="11" fillId="2" borderId="2" xfId="1" applyNumberFormat="1" applyFont="1" applyFill="1" applyBorder="1" applyAlignment="1">
      <alignment horizontal="right" vertical="center"/>
    </xf>
    <xf numFmtId="3" fontId="15" fillId="2" borderId="15" xfId="0" applyNumberFormat="1" applyFont="1" applyFill="1" applyBorder="1" applyAlignment="1">
      <alignment horizontal="center"/>
    </xf>
    <xf numFmtId="3" fontId="15" fillId="2" borderId="17" xfId="0" applyNumberFormat="1" applyFont="1" applyFill="1" applyBorder="1" applyAlignment="1">
      <alignment horizontal="center"/>
    </xf>
    <xf numFmtId="0" fontId="7" fillId="0" borderId="0" xfId="3"/>
    <xf numFmtId="0" fontId="21" fillId="0" borderId="0" xfId="3" applyFont="1" applyAlignment="1">
      <alignment horizontal="centerContinuous" vertical="center"/>
    </xf>
    <xf numFmtId="0" fontId="6" fillId="0" borderId="0" xfId="3" applyFont="1" applyAlignment="1">
      <alignment horizontal="centerContinuous"/>
    </xf>
    <xf numFmtId="0" fontId="12" fillId="0" borderId="0" xfId="3" applyFont="1" applyAlignment="1">
      <alignment horizontal="centerContinuous" vertical="center"/>
    </xf>
    <xf numFmtId="0" fontId="7" fillId="0" borderId="0" xfId="3" applyAlignment="1">
      <alignment horizontal="centerContinuous"/>
    </xf>
    <xf numFmtId="0" fontId="16" fillId="0" borderId="0" xfId="3" applyFont="1" applyAlignment="1">
      <alignment horizontal="centerContinuous" vertical="top"/>
    </xf>
    <xf numFmtId="0" fontId="21" fillId="0" borderId="0" xfId="3" applyFont="1" applyAlignment="1">
      <alignment horizontal="centerContinuous"/>
    </xf>
    <xf numFmtId="0" fontId="11" fillId="0" borderId="0" xfId="3" applyFont="1" applyAlignment="1">
      <alignment horizontal="right"/>
    </xf>
    <xf numFmtId="0" fontId="11" fillId="0" borderId="0" xfId="3" applyFont="1" applyAlignment="1">
      <alignment horizontal="right" vertical="center"/>
    </xf>
    <xf numFmtId="0" fontId="9" fillId="0" borderId="2" xfId="3" applyFont="1" applyBorder="1" applyAlignment="1">
      <alignment horizontal="center" vertical="center"/>
    </xf>
    <xf numFmtId="0" fontId="7" fillId="0" borderId="0" xfId="3" applyAlignment="1">
      <alignment horizontal="center" vertical="center"/>
    </xf>
    <xf numFmtId="165" fontId="9" fillId="0" borderId="0" xfId="2" applyNumberFormat="1" applyFont="1" applyAlignment="1">
      <alignment horizontal="center" vertical="center"/>
    </xf>
    <xf numFmtId="165" fontId="9" fillId="0" borderId="0" xfId="2" applyNumberFormat="1" applyFont="1" applyAlignment="1">
      <alignment horizontal="right" vertical="center"/>
    </xf>
    <xf numFmtId="165" fontId="2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center" vertical="center"/>
    </xf>
    <xf numFmtId="4" fontId="1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right" vertical="center"/>
    </xf>
    <xf numFmtId="4" fontId="15" fillId="0" borderId="0" xfId="3" applyNumberFormat="1" applyFont="1" applyAlignment="1">
      <alignment horizontal="center"/>
    </xf>
    <xf numFmtId="165" fontId="11" fillId="0" borderId="0" xfId="2" applyNumberFormat="1" applyFont="1" applyAlignment="1">
      <alignment horizontal="left" vertical="center"/>
    </xf>
    <xf numFmtId="165" fontId="11" fillId="0" borderId="0" xfId="2" applyNumberFormat="1" applyFont="1" applyAlignment="1">
      <alignment horizontal="right" vertical="center"/>
    </xf>
    <xf numFmtId="165" fontId="11" fillId="0" borderId="0" xfId="2" applyNumberFormat="1" applyFont="1" applyBorder="1" applyAlignment="1">
      <alignment horizontal="right" vertical="center"/>
    </xf>
    <xf numFmtId="165" fontId="11" fillId="0" borderId="0" xfId="2" applyNumberFormat="1" applyFont="1" applyAlignment="1">
      <alignment horizontal="center" vertical="center"/>
    </xf>
    <xf numFmtId="165" fontId="26" fillId="0" borderId="0" xfId="2" applyNumberFormat="1" applyFont="1" applyAlignment="1">
      <alignment horizontal="center" vertical="center"/>
    </xf>
    <xf numFmtId="0" fontId="6" fillId="0" borderId="0" xfId="3" applyFont="1" applyAlignment="1">
      <alignment horizontal="center" vertical="center"/>
    </xf>
    <xf numFmtId="4" fontId="11" fillId="0" borderId="0" xfId="2" applyNumberFormat="1" applyFont="1" applyAlignment="1">
      <alignment horizontal="center" vertical="center"/>
    </xf>
    <xf numFmtId="165" fontId="27" fillId="0" borderId="0" xfId="2" applyNumberFormat="1" applyFont="1" applyAlignment="1">
      <alignment horizontal="center" vertical="center"/>
    </xf>
    <xf numFmtId="165" fontId="11" fillId="0" borderId="0" xfId="2" applyNumberFormat="1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165" fontId="9" fillId="0" borderId="0" xfId="2" applyNumberFormat="1" applyFont="1" applyBorder="1" applyAlignment="1">
      <alignment horizontal="center" vertical="center"/>
    </xf>
    <xf numFmtId="165" fontId="9" fillId="0" borderId="0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center" vertical="center"/>
    </xf>
    <xf numFmtId="165" fontId="11" fillId="0" borderId="0" xfId="2" applyNumberFormat="1" applyFont="1" applyBorder="1" applyAlignment="1">
      <alignment horizontal="left" vertical="center"/>
    </xf>
    <xf numFmtId="4" fontId="11" fillId="0" borderId="0" xfId="2" applyNumberFormat="1" applyFont="1" applyBorder="1" applyAlignment="1">
      <alignment horizontal="center" vertical="center"/>
    </xf>
    <xf numFmtId="165" fontId="11" fillId="0" borderId="6" xfId="2" applyNumberFormat="1" applyFont="1" applyBorder="1" applyAlignment="1">
      <alignment horizontal="left" vertical="center"/>
    </xf>
    <xf numFmtId="165" fontId="11" fillId="0" borderId="6" xfId="2" applyNumberFormat="1" applyFont="1" applyBorder="1" applyAlignment="1">
      <alignment horizontal="right" vertical="center"/>
    </xf>
    <xf numFmtId="165" fontId="11" fillId="0" borderId="6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right" vertical="center"/>
    </xf>
    <xf numFmtId="165" fontId="26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4" fontId="28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right" vertical="center"/>
    </xf>
    <xf numFmtId="4" fontId="11" fillId="0" borderId="2" xfId="2" applyNumberFormat="1" applyFont="1" applyBorder="1" applyAlignment="1">
      <alignment horizontal="right" vertical="center"/>
    </xf>
    <xf numFmtId="4" fontId="9" fillId="0" borderId="2" xfId="2" applyNumberFormat="1" applyFont="1" applyBorder="1" applyAlignment="1">
      <alignment horizontal="right" vertical="center"/>
    </xf>
    <xf numFmtId="4" fontId="11" fillId="0" borderId="0" xfId="2" applyNumberFormat="1" applyFont="1" applyBorder="1" applyAlignment="1">
      <alignment horizontal="right" vertical="center"/>
    </xf>
    <xf numFmtId="165" fontId="11" fillId="0" borderId="1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right" vertical="center"/>
    </xf>
    <xf numFmtId="165" fontId="15" fillId="0" borderId="0" xfId="3" applyNumberFormat="1" applyFont="1"/>
    <xf numFmtId="171" fontId="15" fillId="0" borderId="0" xfId="3" applyNumberFormat="1" applyFont="1"/>
    <xf numFmtId="3" fontId="15" fillId="0" borderId="0" xfId="3" applyNumberFormat="1" applyFont="1"/>
    <xf numFmtId="165" fontId="14" fillId="0" borderId="0" xfId="3" applyNumberFormat="1" applyFont="1"/>
    <xf numFmtId="165" fontId="7" fillId="0" borderId="0" xfId="3" applyNumberFormat="1"/>
    <xf numFmtId="165" fontId="15" fillId="0" borderId="0" xfId="2" applyNumberFormat="1" applyFont="1" applyBorder="1" applyAlignment="1">
      <alignment horizontal="right" vertical="center"/>
    </xf>
    <xf numFmtId="0" fontId="15" fillId="0" borderId="0" xfId="3" applyFont="1" applyAlignment="1">
      <alignment horizontal="center"/>
    </xf>
    <xf numFmtId="0" fontId="29" fillId="0" borderId="0" xfId="3" applyFont="1"/>
    <xf numFmtId="4" fontId="29" fillId="0" borderId="0" xfId="2" applyNumberFormat="1" applyFont="1" applyBorder="1" applyAlignment="1">
      <alignment horizontal="right" vertical="center"/>
    </xf>
    <xf numFmtId="1" fontId="29" fillId="0" borderId="0" xfId="3" applyNumberFormat="1" applyFont="1" applyAlignment="1">
      <alignment horizontal="center"/>
    </xf>
    <xf numFmtId="2" fontId="29" fillId="0" borderId="0" xfId="3" applyNumberFormat="1" applyFont="1" applyAlignment="1">
      <alignment horizontal="center"/>
    </xf>
    <xf numFmtId="3" fontId="15" fillId="0" borderId="0" xfId="3" applyNumberFormat="1" applyFont="1" applyAlignment="1">
      <alignment horizontal="center"/>
    </xf>
    <xf numFmtId="165" fontId="11" fillId="0" borderId="0" xfId="3" applyNumberFormat="1" applyFont="1" applyAlignment="1">
      <alignment horizontal="right" vertical="center"/>
    </xf>
    <xf numFmtId="0" fontId="30" fillId="0" borderId="0" xfId="3" applyFont="1" applyAlignment="1">
      <alignment horizontal="center"/>
    </xf>
    <xf numFmtId="0" fontId="30" fillId="0" borderId="0" xfId="3" applyFont="1"/>
    <xf numFmtId="3" fontId="30" fillId="0" borderId="0" xfId="2" applyNumberFormat="1" applyFont="1" applyBorder="1" applyAlignment="1">
      <alignment horizontal="right" vertical="center"/>
    </xf>
    <xf numFmtId="165" fontId="30" fillId="0" borderId="0" xfId="2" applyNumberFormat="1" applyFont="1" applyBorder="1" applyAlignment="1">
      <alignment horizontal="right" vertical="center"/>
    </xf>
    <xf numFmtId="3" fontId="29" fillId="0" borderId="0" xfId="3" applyNumberFormat="1" applyFont="1" applyAlignment="1">
      <alignment horizontal="center"/>
    </xf>
    <xf numFmtId="3" fontId="29" fillId="0" borderId="0" xfId="2" applyNumberFormat="1" applyFont="1" applyBorder="1" applyAlignment="1">
      <alignment horizontal="right" vertical="center"/>
    </xf>
    <xf numFmtId="165" fontId="29" fillId="0" borderId="0" xfId="2" applyNumberFormat="1" applyFont="1" applyBorder="1" applyAlignment="1">
      <alignment horizontal="right" vertical="center"/>
    </xf>
    <xf numFmtId="3" fontId="30" fillId="0" borderId="0" xfId="3" applyNumberFormat="1" applyFont="1" applyAlignment="1">
      <alignment horizontal="center"/>
    </xf>
    <xf numFmtId="4" fontId="30" fillId="0" borderId="0" xfId="2" applyNumberFormat="1" applyFont="1" applyBorder="1" applyAlignment="1">
      <alignment horizontal="right" vertical="center"/>
    </xf>
    <xf numFmtId="0" fontId="28" fillId="0" borderId="2" xfId="3" applyFont="1" applyBorder="1" applyAlignment="1">
      <alignment horizontal="center" vertical="center"/>
    </xf>
    <xf numFmtId="165" fontId="31" fillId="0" borderId="0" xfId="2" applyNumberFormat="1" applyFont="1" applyAlignment="1">
      <alignment horizontal="center" vertical="center"/>
    </xf>
    <xf numFmtId="165" fontId="32" fillId="0" borderId="0" xfId="2" applyNumberFormat="1" applyFont="1" applyAlignment="1">
      <alignment horizontal="center" vertical="center"/>
    </xf>
    <xf numFmtId="165" fontId="32" fillId="0" borderId="0" xfId="2" applyNumberFormat="1" applyFont="1" applyBorder="1" applyAlignment="1">
      <alignment horizontal="center" vertical="center"/>
    </xf>
    <xf numFmtId="4" fontId="31" fillId="0" borderId="0" xfId="2" applyNumberFormat="1" applyFont="1" applyAlignment="1">
      <alignment horizontal="center" vertical="center"/>
    </xf>
    <xf numFmtId="4" fontId="32" fillId="0" borderId="0" xfId="2" applyNumberFormat="1" applyFont="1" applyAlignment="1">
      <alignment horizontal="center" vertical="center"/>
    </xf>
    <xf numFmtId="4" fontId="32" fillId="0" borderId="2" xfId="2" applyNumberFormat="1" applyFont="1" applyBorder="1" applyAlignment="1">
      <alignment horizontal="center" vertical="center"/>
    </xf>
    <xf numFmtId="0" fontId="33" fillId="0" borderId="0" xfId="3" applyFont="1" applyAlignment="1">
      <alignment horizontal="center"/>
    </xf>
    <xf numFmtId="4" fontId="34" fillId="0" borderId="0" xfId="2" applyNumberFormat="1" applyFont="1" applyAlignment="1">
      <alignment horizontal="center" vertical="center"/>
    </xf>
    <xf numFmtId="4" fontId="28" fillId="0" borderId="0" xfId="2" applyNumberFormat="1" applyFont="1" applyAlignment="1">
      <alignment horizontal="center" vertical="center"/>
    </xf>
    <xf numFmtId="4" fontId="28" fillId="0" borderId="6" xfId="2" applyNumberFormat="1" applyFont="1" applyBorder="1" applyAlignment="1">
      <alignment horizontal="center" vertical="center"/>
    </xf>
    <xf numFmtId="4" fontId="28" fillId="3" borderId="0" xfId="2" applyNumberFormat="1" applyFont="1" applyFill="1" applyBorder="1" applyAlignment="1">
      <alignment horizontal="center" vertical="center"/>
    </xf>
    <xf numFmtId="4" fontId="11" fillId="0" borderId="0" xfId="2" applyNumberFormat="1" applyFont="1" applyAlignment="1">
      <alignment horizontal="right" vertical="center"/>
    </xf>
    <xf numFmtId="4" fontId="11" fillId="0" borderId="6" xfId="2" applyNumberFormat="1" applyFont="1" applyBorder="1" applyAlignment="1">
      <alignment horizontal="right" vertical="center"/>
    </xf>
    <xf numFmtId="4" fontId="35" fillId="0" borderId="0" xfId="2" applyNumberFormat="1" applyFont="1" applyAlignment="1">
      <alignment horizontal="center" vertical="center"/>
    </xf>
    <xf numFmtId="4" fontId="35" fillId="0" borderId="6" xfId="2" applyNumberFormat="1" applyFont="1" applyBorder="1" applyAlignment="1">
      <alignment horizontal="center" vertical="center"/>
    </xf>
    <xf numFmtId="4" fontId="35" fillId="0" borderId="2" xfId="2" applyNumberFormat="1" applyFont="1" applyBorder="1" applyAlignment="1">
      <alignment horizontal="center" vertical="center"/>
    </xf>
    <xf numFmtId="4" fontId="31" fillId="0" borderId="0" xfId="1" applyNumberFormat="1" applyFont="1" applyAlignment="1">
      <alignment horizontal="right" vertical="center"/>
    </xf>
    <xf numFmtId="4" fontId="32" fillId="0" borderId="0" xfId="1" applyNumberFormat="1" applyFont="1" applyAlignment="1">
      <alignment horizontal="right" vertical="center"/>
    </xf>
    <xf numFmtId="4" fontId="32" fillId="0" borderId="6" xfId="1" applyNumberFormat="1" applyFont="1" applyBorder="1" applyAlignment="1">
      <alignment horizontal="right" vertical="center"/>
    </xf>
    <xf numFmtId="4" fontId="32" fillId="0" borderId="2" xfId="1" applyNumberFormat="1" applyFont="1" applyBorder="1" applyAlignment="1">
      <alignment horizontal="right" vertical="center"/>
    </xf>
    <xf numFmtId="0" fontId="32" fillId="0" borderId="2" xfId="0" applyFont="1" applyBorder="1" applyAlignment="1">
      <alignment horizontal="center" vertical="center"/>
    </xf>
    <xf numFmtId="165" fontId="11" fillId="3" borderId="2" xfId="1" applyNumberFormat="1" applyFont="1" applyFill="1" applyBorder="1" applyAlignment="1">
      <alignment horizontal="right" vertical="center"/>
    </xf>
    <xf numFmtId="4" fontId="32" fillId="2" borderId="2" xfId="1" applyNumberFormat="1" applyFont="1" applyFill="1" applyBorder="1" applyAlignment="1">
      <alignment horizontal="right" vertical="center"/>
    </xf>
    <xf numFmtId="4" fontId="32" fillId="2" borderId="0" xfId="1" applyNumberFormat="1" applyFont="1" applyFill="1" applyAlignment="1">
      <alignment horizontal="right" vertical="center"/>
    </xf>
    <xf numFmtId="0" fontId="24" fillId="0" borderId="6" xfId="3" applyFont="1" applyBorder="1" applyAlignment="1">
      <alignment vertical="center"/>
    </xf>
    <xf numFmtId="165" fontId="11" fillId="0" borderId="0" xfId="2" applyNumberFormat="1" applyFont="1" applyBorder="1" applyAlignment="1">
      <alignment vertical="center"/>
    </xf>
    <xf numFmtId="165" fontId="11" fillId="0" borderId="12" xfId="2" applyNumberFormat="1" applyFont="1" applyBorder="1" applyAlignment="1">
      <alignment vertical="center"/>
    </xf>
    <xf numFmtId="165" fontId="11" fillId="0" borderId="11" xfId="2" applyNumberFormat="1" applyFont="1" applyBorder="1" applyAlignment="1">
      <alignment vertical="center"/>
    </xf>
    <xf numFmtId="165" fontId="11" fillId="0" borderId="2" xfId="2" applyNumberFormat="1" applyFont="1" applyBorder="1" applyAlignment="1">
      <alignment vertical="center"/>
    </xf>
    <xf numFmtId="165" fontId="32" fillId="0" borderId="2" xfId="2" applyNumberFormat="1" applyFont="1" applyBorder="1" applyAlignment="1">
      <alignment vertical="center"/>
    </xf>
    <xf numFmtId="165" fontId="11" fillId="0" borderId="14" xfId="2" applyNumberFormat="1" applyFont="1" applyBorder="1" applyAlignment="1">
      <alignment vertical="center"/>
    </xf>
    <xf numFmtId="165" fontId="32" fillId="3" borderId="2" xfId="1" applyNumberFormat="1" applyFont="1" applyFill="1" applyBorder="1" applyAlignment="1">
      <alignment horizontal="right" vertical="center"/>
    </xf>
    <xf numFmtId="165" fontId="10" fillId="0" borderId="4" xfId="1" applyNumberFormat="1" applyFont="1" applyBorder="1" applyAlignment="1">
      <alignment vertical="center"/>
    </xf>
    <xf numFmtId="167" fontId="10" fillId="0" borderId="4" xfId="0" applyNumberFormat="1" applyFont="1" applyBorder="1" applyAlignment="1">
      <alignment vertical="center"/>
    </xf>
    <xf numFmtId="167" fontId="10" fillId="0" borderId="3" xfId="0" applyNumberFormat="1" applyFont="1" applyBorder="1" applyAlignment="1">
      <alignment vertical="center"/>
    </xf>
    <xf numFmtId="165" fontId="11" fillId="3" borderId="0" xfId="1" applyNumberFormat="1" applyFont="1" applyFill="1" applyBorder="1" applyAlignment="1">
      <alignment horizontal="right" vertical="center"/>
    </xf>
    <xf numFmtId="0" fontId="28" fillId="0" borderId="2" xfId="0" applyFont="1" applyBorder="1" applyAlignment="1">
      <alignment horizontal="center" vertical="center"/>
    </xf>
    <xf numFmtId="4" fontId="34" fillId="0" borderId="0" xfId="1" applyNumberFormat="1" applyFont="1" applyAlignment="1">
      <alignment horizontal="right" vertical="center"/>
    </xf>
    <xf numFmtId="165" fontId="9" fillId="0" borderId="16" xfId="1" applyNumberFormat="1" applyFont="1" applyBorder="1" applyAlignment="1">
      <alignment horizontal="right" vertical="center"/>
    </xf>
    <xf numFmtId="165" fontId="9" fillId="0" borderId="18" xfId="1" applyNumberFormat="1" applyFont="1" applyBorder="1" applyAlignment="1">
      <alignment horizontal="right" vertical="center"/>
    </xf>
    <xf numFmtId="4" fontId="32" fillId="0" borderId="0" xfId="1" applyNumberFormat="1" applyFont="1" applyBorder="1" applyAlignment="1">
      <alignment horizontal="right" vertical="center"/>
    </xf>
    <xf numFmtId="0" fontId="36" fillId="0" borderId="0" xfId="0" applyFont="1"/>
    <xf numFmtId="165" fontId="9" fillId="0" borderId="0" xfId="0" applyNumberFormat="1" applyFont="1" applyAlignment="1">
      <alignment horizontal="center" vertical="center"/>
    </xf>
    <xf numFmtId="174" fontId="9" fillId="0" borderId="0" xfId="1" applyNumberFormat="1" applyFont="1" applyAlignment="1">
      <alignment horizontal="center" vertical="center"/>
    </xf>
    <xf numFmtId="43" fontId="9" fillId="0" borderId="0" xfId="1" applyFont="1" applyAlignment="1">
      <alignment vertical="center"/>
    </xf>
    <xf numFmtId="167" fontId="10" fillId="0" borderId="0" xfId="0" applyNumberFormat="1" applyFont="1" applyAlignment="1">
      <alignment vertical="center"/>
    </xf>
    <xf numFmtId="165" fontId="37" fillId="0" borderId="4" xfId="0" applyNumberFormat="1" applyFont="1" applyBorder="1" applyAlignment="1">
      <alignment horizontal="right" vertical="center"/>
    </xf>
    <xf numFmtId="165" fontId="32" fillId="0" borderId="0" xfId="1" applyNumberFormat="1" applyFont="1" applyBorder="1" applyAlignment="1">
      <alignment vertical="center"/>
    </xf>
    <xf numFmtId="43" fontId="32" fillId="0" borderId="0" xfId="1" applyFont="1" applyBorder="1" applyAlignment="1">
      <alignment vertical="center"/>
    </xf>
    <xf numFmtId="0" fontId="32" fillId="0" borderId="0" xfId="0" applyFont="1" applyAlignment="1">
      <alignment horizontal="center" vertical="center"/>
    </xf>
    <xf numFmtId="0" fontId="6" fillId="0" borderId="0" xfId="0" applyFont="1"/>
    <xf numFmtId="165" fontId="32" fillId="0" borderId="0" xfId="0" applyNumberFormat="1" applyFont="1" applyAlignment="1">
      <alignment vertical="center"/>
    </xf>
    <xf numFmtId="173" fontId="32" fillId="0" borderId="0" xfId="0" applyNumberFormat="1" applyFont="1" applyAlignment="1">
      <alignment vertical="center"/>
    </xf>
    <xf numFmtId="0" fontId="10" fillId="0" borderId="21" xfId="0" applyFont="1" applyBorder="1" applyAlignment="1">
      <alignment horizontal="right" vertical="center"/>
    </xf>
    <xf numFmtId="173" fontId="15" fillId="0" borderId="22" xfId="0" applyNumberFormat="1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172" fontId="15" fillId="0" borderId="0" xfId="0" applyNumberFormat="1" applyFont="1" applyAlignment="1">
      <alignment vertical="center"/>
    </xf>
    <xf numFmtId="173" fontId="15" fillId="0" borderId="0" xfId="0" applyNumberFormat="1" applyFont="1" applyAlignment="1">
      <alignment vertical="center"/>
    </xf>
    <xf numFmtId="170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/>
    </xf>
    <xf numFmtId="168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 shrinkToFit="1"/>
    </xf>
    <xf numFmtId="167" fontId="15" fillId="0" borderId="0" xfId="0" applyNumberFormat="1" applyFont="1" applyAlignment="1">
      <alignment vertical="center" shrinkToFit="1"/>
    </xf>
    <xf numFmtId="167" fontId="9" fillId="0" borderId="0" xfId="0" applyNumberFormat="1" applyFont="1" applyAlignment="1">
      <alignment vertical="center"/>
    </xf>
    <xf numFmtId="169" fontId="15" fillId="0" borderId="0" xfId="0" applyNumberFormat="1" applyFont="1" applyAlignment="1">
      <alignment vertical="center"/>
    </xf>
    <xf numFmtId="167" fontId="9" fillId="0" borderId="0" xfId="0" applyNumberFormat="1" applyFont="1" applyAlignment="1">
      <alignment vertical="center" shrinkToFit="1"/>
    </xf>
    <xf numFmtId="0" fontId="0" fillId="0" borderId="6" xfId="0" applyBorder="1"/>
    <xf numFmtId="0" fontId="10" fillId="0" borderId="21" xfId="0" applyFont="1" applyBorder="1" applyAlignment="1">
      <alignment horizontal="center" vertical="center"/>
    </xf>
    <xf numFmtId="167" fontId="15" fillId="0" borderId="22" xfId="0" applyNumberFormat="1" applyFont="1" applyBorder="1" applyAlignment="1">
      <alignment vertical="center"/>
    </xf>
    <xf numFmtId="168" fontId="15" fillId="0" borderId="22" xfId="0" applyNumberFormat="1" applyFont="1" applyBorder="1" applyAlignment="1">
      <alignment vertical="center"/>
    </xf>
    <xf numFmtId="0" fontId="40" fillId="0" borderId="0" xfId="0" applyFont="1"/>
    <xf numFmtId="167" fontId="42" fillId="0" borderId="4" xfId="0" applyNumberFormat="1" applyFont="1" applyBorder="1" applyAlignment="1">
      <alignment vertical="center"/>
    </xf>
    <xf numFmtId="0" fontId="41" fillId="0" borderId="3" xfId="0" applyFont="1" applyBorder="1" applyAlignment="1">
      <alignment horizontal="center" vertical="center"/>
    </xf>
    <xf numFmtId="0" fontId="41" fillId="0" borderId="9" xfId="0" applyFont="1" applyBorder="1" applyAlignment="1">
      <alignment horizontal="center" vertical="center"/>
    </xf>
    <xf numFmtId="165" fontId="42" fillId="0" borderId="4" xfId="1" applyNumberFormat="1" applyFont="1" applyBorder="1" applyAlignment="1">
      <alignment vertical="center"/>
    </xf>
    <xf numFmtId="165" fontId="42" fillId="0" borderId="5" xfId="1" applyNumberFormat="1" applyFont="1" applyBorder="1" applyAlignment="1">
      <alignment vertical="center"/>
    </xf>
    <xf numFmtId="167" fontId="42" fillId="0" borderId="5" xfId="0" applyNumberFormat="1" applyFont="1" applyBorder="1" applyAlignment="1">
      <alignment vertical="center"/>
    </xf>
    <xf numFmtId="165" fontId="41" fillId="0" borderId="4" xfId="1" applyNumberFormat="1" applyFont="1" applyBorder="1" applyAlignment="1">
      <alignment vertical="center"/>
    </xf>
    <xf numFmtId="0" fontId="43" fillId="0" borderId="0" xfId="0" applyFont="1" applyAlignment="1">
      <alignment vertical="center"/>
    </xf>
    <xf numFmtId="167" fontId="41" fillId="0" borderId="4" xfId="0" applyNumberFormat="1" applyFont="1" applyBorder="1" applyAlignment="1">
      <alignment vertical="center"/>
    </xf>
    <xf numFmtId="165" fontId="44" fillId="0" borderId="4" xfId="0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vertical="center"/>
    </xf>
    <xf numFmtId="165" fontId="41" fillId="0" borderId="3" xfId="1" applyNumberFormat="1" applyFont="1" applyBorder="1" applyAlignment="1">
      <alignment vertical="center"/>
    </xf>
    <xf numFmtId="167" fontId="41" fillId="0" borderId="3" xfId="0" applyNumberFormat="1" applyFont="1" applyBorder="1" applyAlignment="1">
      <alignment vertical="center"/>
    </xf>
    <xf numFmtId="0" fontId="41" fillId="0" borderId="0" xfId="0" applyFont="1" applyAlignment="1">
      <alignment horizontal="center" vertical="center"/>
    </xf>
    <xf numFmtId="167" fontId="42" fillId="0" borderId="0" xfId="0" applyNumberFormat="1" applyFont="1" applyAlignment="1">
      <alignment vertical="center"/>
    </xf>
    <xf numFmtId="173" fontId="42" fillId="0" borderId="0" xfId="1" applyNumberFormat="1" applyFont="1" applyBorder="1" applyAlignment="1">
      <alignment vertical="center"/>
    </xf>
    <xf numFmtId="167" fontId="41" fillId="0" borderId="0" xfId="0" applyNumberFormat="1" applyFont="1" applyAlignment="1">
      <alignment vertical="center"/>
    </xf>
    <xf numFmtId="173" fontId="41" fillId="0" borderId="0" xfId="1" applyNumberFormat="1" applyFont="1" applyBorder="1" applyAlignment="1">
      <alignment vertical="center"/>
    </xf>
    <xf numFmtId="0" fontId="40" fillId="0" borderId="0" xfId="6" applyFont="1" applyAlignment="1">
      <alignment horizontal="right" vertical="top"/>
    </xf>
    <xf numFmtId="0" fontId="45" fillId="0" borderId="0" xfId="6" applyFont="1"/>
    <xf numFmtId="165" fontId="42" fillId="0" borderId="4" xfId="1" applyNumberFormat="1" applyFont="1" applyFill="1" applyBorder="1" applyAlignment="1">
      <alignment vertical="center"/>
    </xf>
    <xf numFmtId="0" fontId="46" fillId="0" borderId="0" xfId="0" applyFont="1" applyAlignment="1">
      <alignment vertical="center"/>
    </xf>
    <xf numFmtId="167" fontId="46" fillId="0" borderId="0" xfId="0" applyNumberFormat="1" applyFont="1" applyAlignment="1">
      <alignment vertical="center"/>
    </xf>
    <xf numFmtId="165" fontId="41" fillId="0" borderId="4" xfId="1" applyNumberFormat="1" applyFont="1" applyFill="1" applyBorder="1" applyAlignment="1">
      <alignment vertical="center"/>
    </xf>
    <xf numFmtId="168" fontId="42" fillId="0" borderId="5" xfId="0" applyNumberFormat="1" applyFont="1" applyBorder="1" applyAlignment="1">
      <alignment vertical="center"/>
    </xf>
    <xf numFmtId="168" fontId="42" fillId="0" borderId="4" xfId="0" applyNumberFormat="1" applyFont="1" applyBorder="1" applyAlignment="1">
      <alignment vertical="center"/>
    </xf>
    <xf numFmtId="168" fontId="41" fillId="0" borderId="4" xfId="0" applyNumberFormat="1" applyFont="1" applyBorder="1" applyAlignment="1">
      <alignment vertical="center"/>
    </xf>
    <xf numFmtId="168" fontId="41" fillId="0" borderId="3" xfId="0" applyNumberFormat="1" applyFont="1" applyBorder="1" applyAlignment="1">
      <alignment vertical="center"/>
    </xf>
    <xf numFmtId="0" fontId="47" fillId="0" borderId="0" xfId="7"/>
    <xf numFmtId="165" fontId="47" fillId="0" borderId="0" xfId="7" applyNumberFormat="1"/>
    <xf numFmtId="0" fontId="15" fillId="0" borderId="0" xfId="9" applyFont="1"/>
    <xf numFmtId="0" fontId="5" fillId="0" borderId="0" xfId="11"/>
    <xf numFmtId="0" fontId="50" fillId="0" borderId="0" xfId="12"/>
    <xf numFmtId="0" fontId="51" fillId="0" borderId="0" xfId="0" applyFont="1" applyAlignment="1">
      <alignment vertical="center"/>
    </xf>
    <xf numFmtId="0" fontId="52" fillId="0" borderId="0" xfId="0" applyFont="1"/>
    <xf numFmtId="0" fontId="53" fillId="8" borderId="33" xfId="0" applyFont="1" applyFill="1" applyBorder="1" applyAlignment="1">
      <alignment horizontal="center" wrapText="1"/>
    </xf>
    <xf numFmtId="0" fontId="53" fillId="7" borderId="33" xfId="0" applyFont="1" applyFill="1" applyBorder="1" applyAlignment="1">
      <alignment wrapText="1"/>
    </xf>
    <xf numFmtId="4" fontId="53" fillId="7" borderId="33" xfId="0" applyNumberFormat="1" applyFont="1" applyFill="1" applyBorder="1" applyAlignment="1">
      <alignment horizontal="right" wrapText="1"/>
    </xf>
    <xf numFmtId="0" fontId="53" fillId="6" borderId="33" xfId="0" applyFont="1" applyFill="1" applyBorder="1" applyAlignment="1">
      <alignment wrapText="1"/>
    </xf>
    <xf numFmtId="4" fontId="53" fillId="6" borderId="33" xfId="0" applyNumberFormat="1" applyFont="1" applyFill="1" applyBorder="1" applyAlignment="1">
      <alignment horizontal="right" wrapText="1"/>
    </xf>
    <xf numFmtId="0" fontId="53" fillId="7" borderId="33" xfId="0" applyFont="1" applyFill="1" applyBorder="1" applyAlignment="1">
      <alignment horizontal="right" wrapText="1"/>
    </xf>
    <xf numFmtId="0" fontId="53" fillId="6" borderId="33" xfId="0" applyFont="1" applyFill="1" applyBorder="1" applyAlignment="1">
      <alignment horizontal="right" wrapText="1"/>
    </xf>
    <xf numFmtId="0" fontId="0" fillId="6" borderId="33" xfId="0" applyFill="1" applyBorder="1" applyAlignment="1">
      <alignment wrapText="1"/>
    </xf>
    <xf numFmtId="0" fontId="0" fillId="7" borderId="33" xfId="0" applyFill="1" applyBorder="1" applyAlignment="1">
      <alignment wrapText="1"/>
    </xf>
    <xf numFmtId="165" fontId="42" fillId="0" borderId="0" xfId="0" applyNumberFormat="1" applyFont="1"/>
    <xf numFmtId="0" fontId="39" fillId="0" borderId="0" xfId="6" applyFont="1" applyAlignment="1">
      <alignment horizontal="center"/>
    </xf>
    <xf numFmtId="0" fontId="51" fillId="0" borderId="3" xfId="0" applyFont="1" applyBorder="1" applyAlignment="1">
      <alignment vertical="center"/>
    </xf>
    <xf numFmtId="0" fontId="51" fillId="0" borderId="4" xfId="0" applyFont="1" applyBorder="1" applyAlignment="1">
      <alignment horizontal="center" vertical="center"/>
    </xf>
    <xf numFmtId="165" fontId="56" fillId="0" borderId="4" xfId="1" applyNumberFormat="1" applyFont="1" applyBorder="1" applyAlignment="1">
      <alignment horizontal="center" vertical="center"/>
    </xf>
    <xf numFmtId="0" fontId="56" fillId="0" borderId="4" xfId="0" applyFont="1" applyBorder="1" applyAlignment="1">
      <alignment horizontal="left" vertical="center"/>
    </xf>
    <xf numFmtId="0" fontId="56" fillId="0" borderId="4" xfId="0" applyFont="1" applyBorder="1" applyAlignment="1">
      <alignment horizontal="center" vertical="center"/>
    </xf>
    <xf numFmtId="0" fontId="56" fillId="0" borderId="3" xfId="0" quotePrefix="1" applyFont="1" applyBorder="1" applyAlignment="1">
      <alignment horizontal="center" vertical="center"/>
    </xf>
    <xf numFmtId="1" fontId="57" fillId="0" borderId="0" xfId="0" applyNumberFormat="1" applyFont="1" applyAlignment="1">
      <alignment vertical="center"/>
    </xf>
    <xf numFmtId="1" fontId="58" fillId="0" borderId="0" xfId="0" applyNumberFormat="1" applyFont="1" applyAlignment="1">
      <alignment horizontal="center" vertical="center"/>
    </xf>
    <xf numFmtId="0" fontId="59" fillId="0" borderId="0" xfId="0" applyFont="1" applyAlignment="1">
      <alignment shrinkToFit="1"/>
    </xf>
    <xf numFmtId="0" fontId="59" fillId="0" borderId="0" xfId="0" applyFont="1"/>
    <xf numFmtId="0" fontId="60" fillId="0" borderId="27" xfId="7" applyFont="1" applyBorder="1" applyAlignment="1">
      <alignment vertical="center" shrinkToFit="1"/>
    </xf>
    <xf numFmtId="0" fontId="60" fillId="0" borderId="28" xfId="7" applyFont="1" applyBorder="1" applyAlignment="1">
      <alignment vertical="center" shrinkToFit="1"/>
    </xf>
    <xf numFmtId="0" fontId="61" fillId="0" borderId="28" xfId="7" applyFont="1" applyBorder="1" applyAlignment="1">
      <alignment vertical="center" shrinkToFit="1"/>
    </xf>
    <xf numFmtId="0" fontId="60" fillId="0" borderId="29" xfId="7" applyFont="1" applyBorder="1" applyAlignment="1">
      <alignment vertical="center" shrinkToFit="1"/>
    </xf>
    <xf numFmtId="1" fontId="62" fillId="0" borderId="0" xfId="7" applyNumberFormat="1" applyFont="1" applyAlignment="1">
      <alignment vertical="center"/>
    </xf>
    <xf numFmtId="0" fontId="61" fillId="0" borderId="0" xfId="7" applyFont="1" applyAlignment="1">
      <alignment vertical="center" wrapText="1"/>
    </xf>
    <xf numFmtId="0" fontId="61" fillId="0" borderId="29" xfId="7" applyFont="1" applyBorder="1" applyAlignment="1">
      <alignment vertical="center" shrinkToFit="1"/>
    </xf>
    <xf numFmtId="0" fontId="61" fillId="0" borderId="0" xfId="7" applyFont="1"/>
    <xf numFmtId="176" fontId="63" fillId="0" borderId="31" xfId="10" applyNumberFormat="1" applyFont="1" applyBorder="1" applyAlignment="1">
      <alignment vertical="center" shrinkToFit="1"/>
    </xf>
    <xf numFmtId="176" fontId="63" fillId="0" borderId="32" xfId="10" applyNumberFormat="1" applyFont="1" applyBorder="1" applyAlignment="1">
      <alignment vertical="center" shrinkToFit="1"/>
    </xf>
    <xf numFmtId="172" fontId="63" fillId="0" borderId="31" xfId="9" applyNumberFormat="1" applyFont="1" applyBorder="1" applyAlignment="1">
      <alignment vertical="center"/>
    </xf>
    <xf numFmtId="172" fontId="63" fillId="0" borderId="32" xfId="9" applyNumberFormat="1" applyFont="1" applyBorder="1" applyAlignment="1">
      <alignment vertical="center"/>
    </xf>
    <xf numFmtId="165" fontId="63" fillId="0" borderId="32" xfId="9" applyNumberFormat="1" applyFont="1" applyBorder="1" applyAlignment="1">
      <alignment vertical="center" shrinkToFit="1"/>
    </xf>
    <xf numFmtId="3" fontId="59" fillId="0" borderId="32" xfId="9" applyNumberFormat="1" applyFont="1" applyBorder="1" applyAlignment="1">
      <alignment vertical="center" shrinkToFit="1"/>
    </xf>
    <xf numFmtId="176" fontId="59" fillId="0" borderId="31" xfId="10" applyNumberFormat="1" applyFont="1" applyBorder="1" applyAlignment="1">
      <alignment vertical="center" shrinkToFit="1"/>
    </xf>
    <xf numFmtId="176" fontId="59" fillId="0" borderId="32" xfId="10" applyNumberFormat="1" applyFont="1" applyBorder="1" applyAlignment="1">
      <alignment vertical="center" shrinkToFit="1"/>
    </xf>
    <xf numFmtId="172" fontId="59" fillId="0" borderId="31" xfId="9" applyNumberFormat="1" applyFont="1" applyBorder="1" applyAlignment="1">
      <alignment vertical="center"/>
    </xf>
    <xf numFmtId="172" fontId="59" fillId="0" borderId="32" xfId="9" applyNumberFormat="1" applyFont="1" applyBorder="1" applyAlignment="1">
      <alignment vertical="center"/>
    </xf>
    <xf numFmtId="165" fontId="59" fillId="0" borderId="32" xfId="9" applyNumberFormat="1" applyFont="1" applyBorder="1" applyAlignment="1">
      <alignment vertical="center" shrinkToFit="1"/>
    </xf>
    <xf numFmtId="3" fontId="51" fillId="0" borderId="32" xfId="9" applyNumberFormat="1" applyFont="1" applyBorder="1" applyAlignment="1">
      <alignment vertical="center" shrinkToFit="1"/>
    </xf>
    <xf numFmtId="4" fontId="0" fillId="6" borderId="33" xfId="0" applyNumberFormat="1" applyFill="1" applyBorder="1" applyAlignment="1">
      <alignment wrapText="1"/>
    </xf>
    <xf numFmtId="4" fontId="0" fillId="7" borderId="33" xfId="0" applyNumberFormat="1" applyFill="1" applyBorder="1" applyAlignment="1">
      <alignment wrapText="1"/>
    </xf>
    <xf numFmtId="2" fontId="53" fillId="6" borderId="33" xfId="0" applyNumberFormat="1" applyFont="1" applyFill="1" applyBorder="1" applyAlignment="1">
      <alignment horizontal="right" wrapText="1"/>
    </xf>
    <xf numFmtId="2" fontId="53" fillId="7" borderId="33" xfId="0" applyNumberFormat="1" applyFont="1" applyFill="1" applyBorder="1" applyAlignment="1">
      <alignment horizontal="right" wrapText="1"/>
    </xf>
    <xf numFmtId="165" fontId="42" fillId="0" borderId="5" xfId="1" applyNumberFormat="1" applyFont="1" applyFill="1" applyBorder="1" applyAlignment="1">
      <alignment vertical="center"/>
    </xf>
    <xf numFmtId="165" fontId="41" fillId="0" borderId="7" xfId="1" applyNumberFormat="1" applyFont="1" applyFill="1" applyBorder="1" applyAlignment="1">
      <alignment vertical="center"/>
    </xf>
    <xf numFmtId="165" fontId="41" fillId="0" borderId="3" xfId="1" applyNumberFormat="1" applyFont="1" applyFill="1" applyBorder="1" applyAlignment="1">
      <alignment vertical="center"/>
    </xf>
    <xf numFmtId="0" fontId="66" fillId="0" borderId="0" xfId="0" applyFont="1" applyAlignment="1">
      <alignment vertical="center"/>
    </xf>
    <xf numFmtId="0" fontId="66" fillId="0" borderId="0" xfId="0" applyFont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59" fillId="0" borderId="0" xfId="3" applyFont="1" applyAlignment="1">
      <alignment horizontal="left" vertical="center"/>
    </xf>
    <xf numFmtId="0" fontId="67" fillId="0" borderId="0" xfId="3" applyFont="1" applyAlignment="1">
      <alignment vertical="center"/>
    </xf>
    <xf numFmtId="0" fontId="67" fillId="0" borderId="0" xfId="3" applyFont="1" applyAlignment="1">
      <alignment horizontal="left" vertical="center"/>
    </xf>
    <xf numFmtId="0" fontId="43" fillId="0" borderId="0" xfId="3" applyFont="1" applyAlignment="1">
      <alignment horizontal="left" vertical="center"/>
    </xf>
    <xf numFmtId="0" fontId="68" fillId="0" borderId="24" xfId="3" applyFont="1" applyBorder="1" applyAlignment="1">
      <alignment horizontal="left" vertical="center"/>
    </xf>
    <xf numFmtId="0" fontId="63" fillId="0" borderId="0" xfId="3" applyFont="1" applyAlignment="1">
      <alignment horizontal="left" vertical="center"/>
    </xf>
    <xf numFmtId="0" fontId="67" fillId="0" borderId="24" xfId="3" applyFont="1" applyBorder="1" applyAlignment="1">
      <alignment horizontal="left" vertical="center"/>
    </xf>
    <xf numFmtId="0" fontId="68" fillId="0" borderId="0" xfId="3" applyFont="1" applyAlignment="1">
      <alignment horizontal="left" vertical="center"/>
    </xf>
    <xf numFmtId="0" fontId="69" fillId="0" borderId="0" xfId="3" applyFont="1" applyAlignment="1">
      <alignment horizontal="left" vertical="center"/>
    </xf>
    <xf numFmtId="0" fontId="70" fillId="0" borderId="0" xfId="3" applyFont="1" applyAlignment="1">
      <alignment horizontal="left" vertical="center"/>
    </xf>
    <xf numFmtId="165" fontId="42" fillId="0" borderId="0" xfId="0" applyNumberFormat="1" applyFont="1" applyAlignment="1">
      <alignment vertical="center"/>
    </xf>
    <xf numFmtId="0" fontId="42" fillId="0" borderId="0" xfId="0" applyFont="1" applyAlignment="1">
      <alignment horizontal="center" vertical="center"/>
    </xf>
    <xf numFmtId="165" fontId="41" fillId="0" borderId="4" xfId="1" applyNumberFormat="1" applyFont="1" applyBorder="1" applyAlignment="1">
      <alignment horizontal="center" vertical="center"/>
    </xf>
    <xf numFmtId="165" fontId="42" fillId="0" borderId="5" xfId="1" applyNumberFormat="1" applyFont="1" applyBorder="1" applyAlignment="1">
      <alignment horizontal="right" vertical="center"/>
    </xf>
    <xf numFmtId="165" fontId="42" fillId="0" borderId="4" xfId="1" applyNumberFormat="1" applyFont="1" applyBorder="1" applyAlignment="1">
      <alignment horizontal="right" vertical="center"/>
    </xf>
    <xf numFmtId="165" fontId="41" fillId="0" borderId="4" xfId="1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horizontal="right" vertical="center"/>
    </xf>
    <xf numFmtId="165" fontId="41" fillId="0" borderId="3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3" fillId="0" borderId="0" xfId="3" applyFont="1" applyAlignment="1">
      <alignment horizontal="center"/>
    </xf>
    <xf numFmtId="0" fontId="15" fillId="0" borderId="1" xfId="0" applyFont="1" applyBorder="1" applyAlignment="1">
      <alignment horizontal="center"/>
    </xf>
    <xf numFmtId="165" fontId="10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173" fontId="10" fillId="0" borderId="4" xfId="0" applyNumberFormat="1" applyFont="1" applyBorder="1" applyAlignment="1">
      <alignment vertical="center"/>
    </xf>
    <xf numFmtId="0" fontId="7" fillId="0" borderId="0" xfId="0" applyFont="1"/>
    <xf numFmtId="173" fontId="10" fillId="0" borderId="3" xfId="0" applyNumberFormat="1" applyFont="1" applyBorder="1" applyAlignment="1">
      <alignment vertical="center"/>
    </xf>
    <xf numFmtId="167" fontId="10" fillId="0" borderId="5" xfId="0" applyNumberFormat="1" applyFont="1" applyBorder="1" applyAlignment="1">
      <alignment vertical="center"/>
    </xf>
    <xf numFmtId="173" fontId="10" fillId="0" borderId="22" xfId="0" applyNumberFormat="1" applyFont="1" applyBorder="1" applyAlignment="1">
      <alignment vertical="center"/>
    </xf>
    <xf numFmtId="172" fontId="10" fillId="0" borderId="0" xfId="0" applyNumberFormat="1" applyFont="1" applyAlignment="1">
      <alignment vertical="center"/>
    </xf>
    <xf numFmtId="173" fontId="10" fillId="0" borderId="0" xfId="0" applyNumberFormat="1" applyFont="1" applyAlignment="1">
      <alignment vertical="center"/>
    </xf>
    <xf numFmtId="170" fontId="10" fillId="0" borderId="0" xfId="0" applyNumberFormat="1" applyFont="1" applyAlignment="1">
      <alignment vertical="center"/>
    </xf>
    <xf numFmtId="168" fontId="10" fillId="0" borderId="0" xfId="0" applyNumberFormat="1" applyFont="1" applyAlignment="1">
      <alignment vertical="center"/>
    </xf>
    <xf numFmtId="173" fontId="10" fillId="0" borderId="0" xfId="1" applyNumberFormat="1" applyFont="1" applyBorder="1" applyAlignment="1">
      <alignment vertical="center" shrinkToFit="1"/>
    </xf>
    <xf numFmtId="173" fontId="10" fillId="0" borderId="0" xfId="1" applyNumberFormat="1" applyFont="1" applyBorder="1" applyAlignment="1">
      <alignment vertical="center"/>
    </xf>
    <xf numFmtId="167" fontId="10" fillId="0" borderId="22" xfId="0" applyNumberFormat="1" applyFont="1" applyBorder="1" applyAlignment="1">
      <alignment vertical="center"/>
    </xf>
    <xf numFmtId="169" fontId="10" fillId="0" borderId="0" xfId="0" applyNumberFormat="1" applyFont="1" applyAlignment="1">
      <alignment vertical="center"/>
    </xf>
    <xf numFmtId="173" fontId="10" fillId="0" borderId="21" xfId="0" applyNumberFormat="1" applyFont="1" applyBorder="1" applyAlignment="1">
      <alignment vertical="center"/>
    </xf>
    <xf numFmtId="168" fontId="10" fillId="0" borderId="4" xfId="0" applyNumberFormat="1" applyFont="1" applyBorder="1" applyAlignment="1">
      <alignment vertical="center"/>
    </xf>
    <xf numFmtId="169" fontId="10" fillId="0" borderId="4" xfId="0" applyNumberFormat="1" applyFont="1" applyBorder="1" applyAlignment="1">
      <alignment vertical="center"/>
    </xf>
    <xf numFmtId="167" fontId="10" fillId="0" borderId="0" xfId="0" applyNumberFormat="1" applyFont="1" applyAlignment="1">
      <alignment vertical="center" shrinkToFit="1"/>
    </xf>
    <xf numFmtId="168" fontId="10" fillId="0" borderId="22" xfId="0" applyNumberFormat="1" applyFont="1" applyBorder="1" applyAlignment="1">
      <alignment vertical="center"/>
    </xf>
    <xf numFmtId="167" fontId="10" fillId="0" borderId="21" xfId="0" applyNumberFormat="1" applyFont="1" applyBorder="1" applyAlignment="1">
      <alignment vertical="center"/>
    </xf>
    <xf numFmtId="4" fontId="10" fillId="0" borderId="0" xfId="1" applyNumberFormat="1" applyFont="1" applyAlignment="1">
      <alignment horizontal="right" vertical="center"/>
    </xf>
    <xf numFmtId="4" fontId="10" fillId="3" borderId="2" xfId="1" applyNumberFormat="1" applyFont="1" applyFill="1" applyBorder="1" applyAlignment="1">
      <alignment horizontal="right" vertical="center"/>
    </xf>
    <xf numFmtId="4" fontId="10" fillId="0" borderId="2" xfId="1" applyNumberFormat="1" applyFont="1" applyBorder="1" applyAlignment="1">
      <alignment horizontal="right" vertical="center"/>
    </xf>
    <xf numFmtId="4" fontId="10" fillId="0" borderId="0" xfId="1" applyNumberFormat="1" applyFont="1" applyBorder="1" applyAlignment="1">
      <alignment horizontal="right" vertical="center"/>
    </xf>
    <xf numFmtId="0" fontId="10" fillId="0" borderId="0" xfId="0" applyFont="1"/>
    <xf numFmtId="0" fontId="10" fillId="0" borderId="15" xfId="0" applyFont="1" applyBorder="1" applyAlignment="1">
      <alignment horizontal="center"/>
    </xf>
    <xf numFmtId="3" fontId="10" fillId="0" borderId="16" xfId="1" applyNumberFormat="1" applyFont="1" applyBorder="1" applyAlignment="1">
      <alignment horizontal="right" vertical="center"/>
    </xf>
    <xf numFmtId="3" fontId="10" fillId="0" borderId="15" xfId="1" applyNumberFormat="1" applyFont="1" applyBorder="1" applyAlignment="1">
      <alignment horizontal="right" vertical="center"/>
    </xf>
    <xf numFmtId="3" fontId="10" fillId="0" borderId="0" xfId="1" applyNumberFormat="1" applyFont="1" applyBorder="1" applyAlignment="1">
      <alignment horizontal="right" vertical="center"/>
    </xf>
    <xf numFmtId="3" fontId="10" fillId="0" borderId="19" xfId="1" applyNumberFormat="1" applyFont="1" applyBorder="1" applyAlignment="1">
      <alignment horizontal="right" vertical="center"/>
    </xf>
    <xf numFmtId="165" fontId="10" fillId="0" borderId="16" xfId="1" applyNumberFormat="1" applyFont="1" applyBorder="1" applyAlignment="1">
      <alignment horizontal="right" vertical="center"/>
    </xf>
    <xf numFmtId="165" fontId="10" fillId="0" borderId="0" xfId="1" applyNumberFormat="1" applyFont="1" applyBorder="1" applyAlignment="1">
      <alignment horizontal="right" vertical="center"/>
    </xf>
    <xf numFmtId="3" fontId="10" fillId="0" borderId="15" xfId="0" applyNumberFormat="1" applyFont="1" applyBorder="1" applyAlignment="1">
      <alignment horizontal="center"/>
    </xf>
    <xf numFmtId="3" fontId="10" fillId="0" borderId="18" xfId="1" applyNumberFormat="1" applyFont="1" applyBorder="1" applyAlignment="1">
      <alignment horizontal="right" vertical="center"/>
    </xf>
    <xf numFmtId="0" fontId="10" fillId="0" borderId="2" xfId="3" applyFont="1" applyBorder="1" applyAlignment="1">
      <alignment horizontal="center" vertical="center"/>
    </xf>
    <xf numFmtId="165" fontId="10" fillId="0" borderId="0" xfId="2" applyNumberFormat="1" applyFont="1" applyAlignment="1">
      <alignment horizontal="center" vertical="center"/>
    </xf>
    <xf numFmtId="4" fontId="10" fillId="0" borderId="0" xfId="2" applyNumberFormat="1" applyFont="1" applyAlignment="1">
      <alignment horizontal="center" vertical="center"/>
    </xf>
    <xf numFmtId="4" fontId="10" fillId="0" borderId="0" xfId="3" applyNumberFormat="1" applyFont="1" applyAlignment="1">
      <alignment horizontal="center"/>
    </xf>
    <xf numFmtId="4" fontId="10" fillId="0" borderId="2" xfId="2" applyNumberFormat="1" applyFont="1" applyBorder="1" applyAlignment="1">
      <alignment horizontal="center" vertical="center"/>
    </xf>
    <xf numFmtId="4" fontId="10" fillId="0" borderId="2" xfId="3" applyNumberFormat="1" applyFont="1" applyBorder="1" applyAlignment="1">
      <alignment horizontal="center"/>
    </xf>
    <xf numFmtId="4" fontId="10" fillId="0" borderId="2" xfId="2" applyNumberFormat="1" applyFont="1" applyBorder="1" applyAlignment="1">
      <alignment horizontal="right" vertical="center"/>
    </xf>
    <xf numFmtId="4" fontId="10" fillId="0" borderId="0" xfId="2" applyNumberFormat="1" applyFont="1" applyAlignment="1">
      <alignment horizontal="right" vertical="center"/>
    </xf>
    <xf numFmtId="4" fontId="10" fillId="0" borderId="0" xfId="2" applyNumberFormat="1" applyFont="1" applyBorder="1" applyAlignment="1">
      <alignment horizontal="right" vertical="center"/>
    </xf>
    <xf numFmtId="4" fontId="10" fillId="0" borderId="1" xfId="2" applyNumberFormat="1" applyFont="1" applyBorder="1" applyAlignment="1">
      <alignment horizontal="right" vertical="center"/>
    </xf>
    <xf numFmtId="4" fontId="10" fillId="3" borderId="0" xfId="2" applyNumberFormat="1" applyFont="1" applyFill="1" applyBorder="1" applyAlignment="1">
      <alignment vertical="center"/>
    </xf>
    <xf numFmtId="3" fontId="10" fillId="2" borderId="15" xfId="0" applyNumberFormat="1" applyFont="1" applyFill="1" applyBorder="1" applyAlignment="1">
      <alignment horizontal="center"/>
    </xf>
    <xf numFmtId="0" fontId="47" fillId="0" borderId="0" xfId="7" applyAlignment="1">
      <alignment horizontal="center"/>
    </xf>
    <xf numFmtId="165" fontId="48" fillId="0" borderId="51" xfId="8" applyNumberFormat="1" applyFont="1" applyFill="1" applyBorder="1" applyAlignment="1">
      <alignment horizontal="center" vertical="center"/>
    </xf>
    <xf numFmtId="172" fontId="59" fillId="0" borderId="30" xfId="9" applyNumberFormat="1" applyFont="1" applyBorder="1" applyAlignment="1">
      <alignment vertical="center"/>
    </xf>
    <xf numFmtId="172" fontId="59" fillId="0" borderId="52" xfId="9" applyNumberFormat="1" applyFont="1" applyBorder="1" applyAlignment="1">
      <alignment vertical="center"/>
    </xf>
    <xf numFmtId="172" fontId="63" fillId="0" borderId="30" xfId="9" applyNumberFormat="1" applyFont="1" applyBorder="1" applyAlignment="1">
      <alignment vertical="center"/>
    </xf>
    <xf numFmtId="172" fontId="63" fillId="0" borderId="52" xfId="9" applyNumberFormat="1" applyFont="1" applyBorder="1" applyAlignment="1">
      <alignment vertical="center"/>
    </xf>
    <xf numFmtId="165" fontId="59" fillId="0" borderId="52" xfId="9" applyNumberFormat="1" applyFont="1" applyBorder="1" applyAlignment="1">
      <alignment vertical="center" shrinkToFit="1"/>
    </xf>
    <xf numFmtId="165" fontId="63" fillId="0" borderId="52" xfId="9" applyNumberFormat="1" applyFont="1" applyBorder="1" applyAlignment="1">
      <alignment vertical="center" shrinkToFit="1"/>
    </xf>
    <xf numFmtId="165" fontId="59" fillId="0" borderId="31" xfId="9" applyNumberFormat="1" applyFont="1" applyBorder="1" applyAlignment="1">
      <alignment vertical="center" shrinkToFit="1"/>
    </xf>
    <xf numFmtId="165" fontId="63" fillId="0" borderId="31" xfId="9" applyNumberFormat="1" applyFont="1" applyBorder="1" applyAlignment="1">
      <alignment vertical="center" shrinkToFit="1"/>
    </xf>
    <xf numFmtId="3" fontId="59" fillId="0" borderId="52" xfId="9" applyNumberFormat="1" applyFont="1" applyBorder="1" applyAlignment="1">
      <alignment vertical="center" shrinkToFit="1"/>
    </xf>
    <xf numFmtId="176" fontId="59" fillId="0" borderId="30" xfId="10" applyNumberFormat="1" applyFont="1" applyBorder="1" applyAlignment="1">
      <alignment vertical="center" shrinkToFit="1"/>
    </xf>
    <xf numFmtId="176" fontId="59" fillId="0" borderId="52" xfId="10" applyNumberFormat="1" applyFont="1" applyBorder="1" applyAlignment="1">
      <alignment vertical="center" shrinkToFit="1"/>
    </xf>
    <xf numFmtId="176" fontId="63" fillId="0" borderId="30" xfId="10" applyNumberFormat="1" applyFont="1" applyBorder="1" applyAlignment="1">
      <alignment vertical="center" shrinkToFit="1"/>
    </xf>
    <xf numFmtId="176" fontId="63" fillId="0" borderId="52" xfId="10" applyNumberFormat="1" applyFont="1" applyBorder="1" applyAlignment="1">
      <alignment vertical="center" shrinkToFit="1"/>
    </xf>
    <xf numFmtId="3" fontId="59" fillId="0" borderId="31" xfId="9" applyNumberFormat="1" applyFont="1" applyBorder="1" applyAlignment="1">
      <alignment vertical="center" shrinkToFit="1"/>
    </xf>
    <xf numFmtId="1" fontId="62" fillId="0" borderId="0" xfId="9" applyNumberFormat="1" applyFont="1" applyAlignment="1">
      <alignment vertical="center"/>
    </xf>
    <xf numFmtId="0" fontId="62" fillId="0" borderId="0" xfId="9" applyFont="1"/>
    <xf numFmtId="43" fontId="62" fillId="4" borderId="0" xfId="9" applyNumberFormat="1" applyFont="1" applyFill="1"/>
    <xf numFmtId="0" fontId="62" fillId="4" borderId="0" xfId="9" applyFont="1" applyFill="1"/>
    <xf numFmtId="0" fontId="62" fillId="0" borderId="0" xfId="9" applyFont="1" applyAlignment="1">
      <alignment shrinkToFit="1"/>
    </xf>
    <xf numFmtId="1" fontId="62" fillId="0" borderId="0" xfId="9" applyNumberFormat="1" applyFont="1" applyAlignment="1">
      <alignment shrinkToFit="1"/>
    </xf>
    <xf numFmtId="3" fontId="72" fillId="0" borderId="53" xfId="9" applyNumberFormat="1" applyFont="1" applyBorder="1" applyAlignment="1">
      <alignment vertical="center" shrinkToFit="1"/>
    </xf>
    <xf numFmtId="176" fontId="72" fillId="0" borderId="53" xfId="10" applyNumberFormat="1" applyFont="1" applyBorder="1" applyAlignment="1">
      <alignment vertical="center"/>
    </xf>
    <xf numFmtId="172" fontId="72" fillId="0" borderId="53" xfId="9" applyNumberFormat="1" applyFont="1" applyBorder="1" applyAlignment="1">
      <alignment vertical="center"/>
    </xf>
    <xf numFmtId="3" fontId="72" fillId="0" borderId="54" xfId="9" applyNumberFormat="1" applyFont="1" applyBorder="1" applyAlignment="1">
      <alignment vertical="center" shrinkToFit="1"/>
    </xf>
    <xf numFmtId="176" fontId="72" fillId="0" borderId="54" xfId="10" applyNumberFormat="1" applyFont="1" applyBorder="1" applyAlignment="1">
      <alignment vertical="center"/>
    </xf>
    <xf numFmtId="172" fontId="72" fillId="0" borderId="54" xfId="9" applyNumberFormat="1" applyFont="1" applyBorder="1" applyAlignment="1">
      <alignment vertical="center"/>
    </xf>
    <xf numFmtId="165" fontId="72" fillId="0" borderId="54" xfId="9" applyNumberFormat="1" applyFont="1" applyBorder="1" applyAlignment="1">
      <alignment vertical="center"/>
    </xf>
    <xf numFmtId="3" fontId="62" fillId="0" borderId="54" xfId="9" applyNumberFormat="1" applyFont="1" applyBorder="1" applyAlignment="1">
      <alignment vertical="center" shrinkToFit="1"/>
    </xf>
    <xf numFmtId="176" fontId="62" fillId="0" borderId="54" xfId="10" applyNumberFormat="1" applyFont="1" applyBorder="1" applyAlignment="1">
      <alignment vertical="center"/>
    </xf>
    <xf numFmtId="172" fontId="62" fillId="0" borderId="54" xfId="9" applyNumberFormat="1" applyFont="1" applyBorder="1" applyAlignment="1">
      <alignment vertical="center"/>
    </xf>
    <xf numFmtId="165" fontId="62" fillId="0" borderId="54" xfId="9" applyNumberFormat="1" applyFont="1" applyBorder="1" applyAlignment="1">
      <alignment vertical="center"/>
    </xf>
    <xf numFmtId="0" fontId="62" fillId="0" borderId="55" xfId="9" applyFont="1" applyBorder="1" applyAlignment="1">
      <alignment horizontal="center" vertical="center" shrinkToFit="1"/>
    </xf>
    <xf numFmtId="0" fontId="62" fillId="0" borderId="56" xfId="9" applyFont="1" applyBorder="1" applyAlignment="1">
      <alignment shrinkToFit="1"/>
    </xf>
    <xf numFmtId="1" fontId="73" fillId="0" borderId="57" xfId="9" applyNumberFormat="1" applyFont="1" applyBorder="1" applyAlignment="1">
      <alignment horizontal="center" vertical="center" shrinkToFit="1"/>
    </xf>
    <xf numFmtId="176" fontId="72" fillId="0" borderId="57" xfId="10" applyNumberFormat="1" applyFont="1" applyBorder="1" applyAlignment="1">
      <alignment horizontal="center" vertical="center"/>
    </xf>
    <xf numFmtId="49" fontId="72" fillId="0" borderId="55" xfId="10" applyNumberFormat="1" applyFont="1" applyBorder="1" applyAlignment="1">
      <alignment horizontal="center" vertical="center"/>
    </xf>
    <xf numFmtId="1" fontId="62" fillId="0" borderId="1" xfId="9" applyNumberFormat="1" applyFont="1" applyBorder="1" applyAlignment="1">
      <alignment vertical="center" shrinkToFit="1"/>
    </xf>
    <xf numFmtId="0" fontId="62" fillId="0" borderId="1" xfId="9" applyFont="1" applyBorder="1"/>
    <xf numFmtId="165" fontId="53" fillId="7" borderId="33" xfId="0" applyNumberFormat="1" applyFont="1" applyFill="1" applyBorder="1" applyAlignment="1">
      <alignment horizontal="right" wrapText="1"/>
    </xf>
    <xf numFmtId="165" fontId="53" fillId="6" borderId="33" xfId="0" applyNumberFormat="1" applyFont="1" applyFill="1" applyBorder="1" applyAlignment="1">
      <alignment horizontal="right" wrapText="1"/>
    </xf>
    <xf numFmtId="165" fontId="0" fillId="6" borderId="33" xfId="0" applyNumberFormat="1" applyFill="1" applyBorder="1" applyAlignment="1">
      <alignment wrapText="1"/>
    </xf>
    <xf numFmtId="165" fontId="0" fillId="7" borderId="33" xfId="0" applyNumberFormat="1" applyFill="1" applyBorder="1" applyAlignment="1">
      <alignment wrapText="1"/>
    </xf>
    <xf numFmtId="0" fontId="64" fillId="0" borderId="0" xfId="0" applyFont="1" applyAlignment="1">
      <alignment horizontal="centerContinuous" vertical="center"/>
    </xf>
    <xf numFmtId="0" fontId="64" fillId="0" borderId="0" xfId="5" applyFont="1" applyAlignment="1">
      <alignment vertical="center"/>
    </xf>
    <xf numFmtId="0" fontId="64" fillId="0" borderId="6" xfId="0" applyFont="1" applyBorder="1" applyAlignment="1">
      <alignment vertical="center"/>
    </xf>
    <xf numFmtId="165" fontId="41" fillId="0" borderId="60" xfId="1" applyNumberFormat="1" applyFont="1" applyBorder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72" fillId="0" borderId="0" xfId="9" applyFont="1" applyAlignment="1">
      <alignment horizontal="center" vertical="center"/>
    </xf>
    <xf numFmtId="0" fontId="58" fillId="0" borderId="0" xfId="0" applyFont="1" applyAlignment="1">
      <alignment horizontal="centerContinuous" vertical="center"/>
    </xf>
    <xf numFmtId="0" fontId="57" fillId="0" borderId="0" xfId="0" applyFont="1" applyAlignment="1">
      <alignment vertical="center"/>
    </xf>
    <xf numFmtId="0" fontId="76" fillId="0" borderId="0" xfId="0" applyFont="1" applyAlignment="1">
      <alignment horizontal="center" vertical="center"/>
    </xf>
    <xf numFmtId="0" fontId="56" fillId="0" borderId="9" xfId="0" applyFont="1" applyBorder="1" applyAlignment="1">
      <alignment horizontal="center" vertical="center"/>
    </xf>
    <xf numFmtId="0" fontId="56" fillId="0" borderId="23" xfId="0" applyFont="1" applyBorder="1" applyAlignment="1">
      <alignment horizontal="center" vertical="center"/>
    </xf>
    <xf numFmtId="0" fontId="59" fillId="0" borderId="0" xfId="0" applyFont="1" applyAlignment="1">
      <alignment horizontal="right" vertical="center"/>
    </xf>
    <xf numFmtId="165" fontId="51" fillId="0" borderId="5" xfId="1" applyNumberFormat="1" applyFont="1" applyBorder="1" applyAlignment="1">
      <alignment vertical="center"/>
    </xf>
    <xf numFmtId="165" fontId="51" fillId="0" borderId="24" xfId="1" applyNumberFormat="1" applyFont="1" applyBorder="1" applyAlignment="1">
      <alignment vertical="center"/>
    </xf>
    <xf numFmtId="165" fontId="51" fillId="0" borderId="24" xfId="1" applyNumberFormat="1" applyFont="1" applyFill="1" applyBorder="1" applyAlignment="1">
      <alignment vertical="center"/>
    </xf>
    <xf numFmtId="0" fontId="59" fillId="0" borderId="0" xfId="0" applyFont="1" applyAlignment="1">
      <alignment vertical="center"/>
    </xf>
    <xf numFmtId="165" fontId="51" fillId="0" borderId="4" xfId="1" applyNumberFormat="1" applyFont="1" applyBorder="1" applyAlignment="1">
      <alignment vertical="center"/>
    </xf>
    <xf numFmtId="0" fontId="58" fillId="0" borderId="0" xfId="5" applyFont="1" applyAlignment="1">
      <alignment horizontal="centerContinuous" vertical="center"/>
    </xf>
    <xf numFmtId="167" fontId="51" fillId="0" borderId="0" xfId="0" applyNumberFormat="1" applyFont="1" applyAlignment="1">
      <alignment vertical="center"/>
    </xf>
    <xf numFmtId="0" fontId="51" fillId="0" borderId="0" xfId="0" applyFont="1" applyAlignment="1">
      <alignment horizontal="center" vertical="center"/>
    </xf>
    <xf numFmtId="0" fontId="56" fillId="0" borderId="3" xfId="0" applyFont="1" applyBorder="1" applyAlignment="1">
      <alignment horizontal="center" vertical="center"/>
    </xf>
    <xf numFmtId="0" fontId="56" fillId="0" borderId="0" xfId="0" applyFont="1" applyAlignment="1">
      <alignment vertical="center" shrinkToFit="1"/>
    </xf>
    <xf numFmtId="168" fontId="51" fillId="0" borderId="5" xfId="0" applyNumberFormat="1" applyFont="1" applyBorder="1" applyAlignment="1">
      <alignment vertical="center"/>
    </xf>
    <xf numFmtId="165" fontId="51" fillId="0" borderId="0" xfId="0" applyNumberFormat="1" applyFont="1" applyAlignment="1">
      <alignment vertical="center"/>
    </xf>
    <xf numFmtId="168" fontId="51" fillId="0" borderId="4" xfId="0" applyNumberFormat="1" applyFont="1" applyBorder="1" applyAlignment="1">
      <alignment vertical="center"/>
    </xf>
    <xf numFmtId="0" fontId="59" fillId="0" borderId="0" xfId="0" applyFont="1" applyAlignment="1">
      <alignment horizontal="center" vertical="center"/>
    </xf>
    <xf numFmtId="165" fontId="51" fillId="0" borderId="59" xfId="1" applyNumberFormat="1" applyFont="1" applyBorder="1" applyAlignment="1">
      <alignment horizontal="left" vertical="center"/>
    </xf>
    <xf numFmtId="4" fontId="59" fillId="0" borderId="0" xfId="0" applyNumberFormat="1" applyFont="1"/>
    <xf numFmtId="165" fontId="51" fillId="0" borderId="60" xfId="1" applyNumberFormat="1" applyFont="1" applyBorder="1" applyAlignment="1">
      <alignment horizontal="left" vertical="center"/>
    </xf>
    <xf numFmtId="165" fontId="56" fillId="0" borderId="4" xfId="1" applyNumberFormat="1" applyFont="1" applyBorder="1" applyAlignment="1">
      <alignment vertical="center"/>
    </xf>
    <xf numFmtId="165" fontId="56" fillId="0" borderId="4" xfId="1" applyNumberFormat="1" applyFont="1" applyFill="1" applyBorder="1" applyAlignment="1">
      <alignment vertical="center"/>
    </xf>
    <xf numFmtId="0" fontId="63" fillId="0" borderId="0" xfId="0" applyFont="1" applyAlignment="1">
      <alignment vertical="center"/>
    </xf>
    <xf numFmtId="168" fontId="56" fillId="0" borderId="4" xfId="0" applyNumberFormat="1" applyFont="1" applyBorder="1" applyAlignment="1">
      <alignment vertical="center"/>
    </xf>
    <xf numFmtId="175" fontId="51" fillId="0" borderId="0" xfId="0" applyNumberFormat="1" applyFont="1" applyAlignment="1">
      <alignment vertical="center"/>
    </xf>
    <xf numFmtId="165" fontId="56" fillId="0" borderId="60" xfId="1" applyNumberFormat="1" applyFont="1" applyBorder="1" applyAlignment="1">
      <alignment horizontal="left" vertical="center"/>
    </xf>
    <xf numFmtId="165" fontId="77" fillId="0" borderId="4" xfId="0" applyNumberFormat="1" applyFont="1" applyBorder="1" applyAlignment="1">
      <alignment horizontal="right" vertical="center"/>
    </xf>
    <xf numFmtId="165" fontId="77" fillId="0" borderId="24" xfId="0" applyNumberFormat="1" applyFont="1" applyBorder="1" applyAlignment="1">
      <alignment horizontal="right" vertical="center"/>
    </xf>
    <xf numFmtId="165" fontId="77" fillId="0" borderId="60" xfId="0" applyNumberFormat="1" applyFont="1" applyBorder="1" applyAlignment="1">
      <alignment horizontal="left" vertical="center"/>
    </xf>
    <xf numFmtId="165" fontId="51" fillId="0" borderId="24" xfId="1" applyNumberFormat="1" applyFont="1" applyFill="1" applyBorder="1" applyAlignment="1">
      <alignment vertical="center" wrapText="1"/>
    </xf>
    <xf numFmtId="165" fontId="51" fillId="0" borderId="4" xfId="1" applyNumberFormat="1" applyFont="1" applyFill="1" applyBorder="1" applyAlignment="1">
      <alignment vertical="center"/>
    </xf>
    <xf numFmtId="165" fontId="56" fillId="0" borderId="7" xfId="1" applyNumberFormat="1" applyFont="1" applyBorder="1" applyAlignment="1">
      <alignment vertical="center"/>
    </xf>
    <xf numFmtId="165" fontId="56" fillId="0" borderId="7" xfId="1" applyNumberFormat="1" applyFont="1" applyFill="1" applyBorder="1" applyAlignment="1">
      <alignment vertical="center"/>
    </xf>
    <xf numFmtId="165" fontId="56" fillId="0" borderId="3" xfId="1" applyNumberFormat="1" applyFont="1" applyBorder="1" applyAlignment="1">
      <alignment vertical="center"/>
    </xf>
    <xf numFmtId="165" fontId="56" fillId="0" borderId="3" xfId="1" applyNumberFormat="1" applyFont="1" applyFill="1" applyBorder="1" applyAlignment="1">
      <alignment vertical="center"/>
    </xf>
    <xf numFmtId="165" fontId="51" fillId="0" borderId="5" xfId="1" applyNumberFormat="1" applyFont="1" applyFill="1" applyBorder="1" applyAlignment="1">
      <alignment vertical="center"/>
    </xf>
    <xf numFmtId="168" fontId="56" fillId="0" borderId="3" xfId="0" applyNumberFormat="1" applyFont="1" applyBorder="1" applyAlignment="1">
      <alignment vertical="center"/>
    </xf>
    <xf numFmtId="165" fontId="56" fillId="0" borderId="0" xfId="0" applyNumberFormat="1" applyFont="1" applyAlignment="1">
      <alignment vertical="center"/>
    </xf>
    <xf numFmtId="165" fontId="59" fillId="0" borderId="0" xfId="0" applyNumberFormat="1" applyFont="1"/>
    <xf numFmtId="165" fontId="56" fillId="0" borderId="61" xfId="1" applyNumberFormat="1" applyFont="1" applyBorder="1" applyAlignment="1">
      <alignment horizontal="left" vertical="center"/>
    </xf>
    <xf numFmtId="0" fontId="58" fillId="0" borderId="0" xfId="5" applyFont="1" applyAlignment="1">
      <alignment vertical="center"/>
    </xf>
    <xf numFmtId="0" fontId="58" fillId="0" borderId="0" xfId="5" applyFont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center" vertical="center"/>
    </xf>
    <xf numFmtId="0" fontId="59" fillId="0" borderId="0" xfId="6" applyFont="1" applyAlignment="1">
      <alignment horizontal="right" vertical="top"/>
    </xf>
    <xf numFmtId="0" fontId="57" fillId="0" borderId="0" xfId="6" applyFont="1"/>
    <xf numFmtId="0" fontId="58" fillId="0" borderId="0" xfId="6" applyFont="1" applyAlignment="1">
      <alignment horizontal="center"/>
    </xf>
    <xf numFmtId="0" fontId="58" fillId="2" borderId="0" xfId="6" applyFont="1" applyFill="1" applyAlignment="1">
      <alignment horizontal="center"/>
    </xf>
    <xf numFmtId="165" fontId="51" fillId="0" borderId="0" xfId="0" applyNumberFormat="1" applyFont="1"/>
    <xf numFmtId="0" fontId="59" fillId="2" borderId="0" xfId="0" applyFont="1" applyFill="1"/>
    <xf numFmtId="0" fontId="63" fillId="0" borderId="0" xfId="0" applyFont="1" applyAlignment="1">
      <alignment horizontal="center"/>
    </xf>
    <xf numFmtId="0" fontId="59" fillId="0" borderId="0" xfId="0" applyFont="1" applyAlignment="1">
      <alignment horizontal="left"/>
    </xf>
    <xf numFmtId="167" fontId="51" fillId="0" borderId="5" xfId="0" applyNumberFormat="1" applyFont="1" applyBorder="1" applyAlignment="1">
      <alignment vertical="center"/>
    </xf>
    <xf numFmtId="167" fontId="56" fillId="0" borderId="4" xfId="0" applyNumberFormat="1" applyFont="1" applyBorder="1" applyAlignment="1">
      <alignment vertical="center"/>
    </xf>
    <xf numFmtId="0" fontId="61" fillId="0" borderId="0" xfId="7" applyFont="1" applyAlignment="1">
      <alignment vertical="center"/>
    </xf>
    <xf numFmtId="0" fontId="60" fillId="0" borderId="0" xfId="7" applyFont="1" applyAlignment="1">
      <alignment horizontal="center" vertical="center"/>
    </xf>
    <xf numFmtId="0" fontId="60" fillId="0" borderId="11" xfId="7" applyFont="1" applyBorder="1" applyAlignment="1">
      <alignment horizontal="center" vertical="center"/>
    </xf>
    <xf numFmtId="0" fontId="60" fillId="0" borderId="19" xfId="7" applyFont="1" applyBorder="1" applyAlignment="1">
      <alignment horizontal="center" vertical="center"/>
    </xf>
    <xf numFmtId="0" fontId="60" fillId="0" borderId="26" xfId="7" applyFont="1" applyBorder="1" applyAlignment="1">
      <alignment horizontal="center" vertical="center"/>
    </xf>
    <xf numFmtId="0" fontId="60" fillId="0" borderId="17" xfId="7" applyFont="1" applyBorder="1" applyAlignment="1">
      <alignment horizontal="center" vertical="center"/>
    </xf>
    <xf numFmtId="176" fontId="60" fillId="0" borderId="27" xfId="8" applyNumberFormat="1" applyFont="1" applyFill="1" applyBorder="1" applyAlignment="1">
      <alignment vertical="center"/>
    </xf>
    <xf numFmtId="165" fontId="60" fillId="0" borderId="27" xfId="8" applyNumberFormat="1" applyFont="1" applyFill="1" applyBorder="1" applyAlignment="1">
      <alignment horizontal="right" vertical="center"/>
    </xf>
    <xf numFmtId="165" fontId="60" fillId="0" borderId="27" xfId="8" applyNumberFormat="1" applyFont="1" applyFill="1" applyBorder="1" applyAlignment="1">
      <alignment horizontal="center" vertical="center"/>
    </xf>
    <xf numFmtId="0" fontId="60" fillId="0" borderId="0" xfId="7" applyFont="1" applyAlignment="1">
      <alignment vertical="center"/>
    </xf>
    <xf numFmtId="165" fontId="61" fillId="0" borderId="42" xfId="8" applyNumberFormat="1" applyFont="1" applyFill="1" applyBorder="1" applyAlignment="1">
      <alignment horizontal="center" vertical="center"/>
    </xf>
    <xf numFmtId="176" fontId="60" fillId="0" borderId="28" xfId="8" applyNumberFormat="1" applyFont="1" applyFill="1" applyBorder="1" applyAlignment="1">
      <alignment vertical="center"/>
    </xf>
    <xf numFmtId="165" fontId="60" fillId="0" borderId="28" xfId="8" applyNumberFormat="1" applyFont="1" applyFill="1" applyBorder="1" applyAlignment="1">
      <alignment horizontal="right" vertical="center"/>
    </xf>
    <xf numFmtId="165" fontId="60" fillId="0" borderId="28" xfId="8" applyNumberFormat="1" applyFont="1" applyFill="1" applyBorder="1" applyAlignment="1">
      <alignment horizontal="center" vertical="center"/>
    </xf>
    <xf numFmtId="165" fontId="61" fillId="0" borderId="45" xfId="8" applyNumberFormat="1" applyFont="1" applyFill="1" applyBorder="1" applyAlignment="1">
      <alignment horizontal="center" vertical="center"/>
    </xf>
    <xf numFmtId="176" fontId="61" fillId="0" borderId="28" xfId="8" applyNumberFormat="1" applyFont="1" applyFill="1" applyBorder="1" applyAlignment="1">
      <alignment vertical="center"/>
    </xf>
    <xf numFmtId="165" fontId="61" fillId="0" borderId="28" xfId="8" applyNumberFormat="1" applyFont="1" applyFill="1" applyBorder="1" applyAlignment="1">
      <alignment horizontal="right" vertical="center"/>
    </xf>
    <xf numFmtId="165" fontId="61" fillId="0" borderId="28" xfId="8" applyNumberFormat="1" applyFont="1" applyFill="1" applyBorder="1" applyAlignment="1">
      <alignment horizontal="center" vertical="center"/>
    </xf>
    <xf numFmtId="165" fontId="61" fillId="0" borderId="0" xfId="7" applyNumberFormat="1" applyFont="1" applyAlignment="1">
      <alignment vertical="center"/>
    </xf>
    <xf numFmtId="176" fontId="61" fillId="0" borderId="28" xfId="8" applyNumberFormat="1" applyFont="1" applyFill="1" applyBorder="1" applyAlignment="1">
      <alignment horizontal="right" vertical="center"/>
    </xf>
    <xf numFmtId="176" fontId="60" fillId="0" borderId="29" xfId="8" applyNumberFormat="1" applyFont="1" applyFill="1" applyBorder="1" applyAlignment="1">
      <alignment vertical="center"/>
    </xf>
    <xf numFmtId="176" fontId="60" fillId="0" borderId="29" xfId="8" applyNumberFormat="1" applyFont="1" applyFill="1" applyBorder="1" applyAlignment="1">
      <alignment horizontal="right" vertical="center"/>
    </xf>
    <xf numFmtId="43" fontId="61" fillId="0" borderId="0" xfId="7" applyNumberFormat="1" applyFont="1" applyAlignment="1">
      <alignment vertical="center"/>
    </xf>
    <xf numFmtId="43" fontId="61" fillId="4" borderId="0" xfId="7" applyNumberFormat="1" applyFont="1" applyFill="1" applyAlignment="1">
      <alignment vertical="center"/>
    </xf>
    <xf numFmtId="0" fontId="60" fillId="0" borderId="15" xfId="7" applyFont="1" applyBorder="1" applyAlignment="1">
      <alignment vertical="center"/>
    </xf>
    <xf numFmtId="0" fontId="60" fillId="0" borderId="20" xfId="7" applyFont="1" applyBorder="1" applyAlignment="1">
      <alignment horizontal="center" vertical="center"/>
    </xf>
    <xf numFmtId="0" fontId="60" fillId="0" borderId="18" xfId="7" applyFont="1" applyBorder="1" applyAlignment="1">
      <alignment horizontal="center" vertical="center"/>
    </xf>
    <xf numFmtId="176" fontId="60" fillId="0" borderId="27" xfId="8" applyNumberFormat="1" applyFont="1" applyBorder="1" applyAlignment="1">
      <alignment horizontal="right" vertical="center"/>
    </xf>
    <xf numFmtId="176" fontId="60" fillId="0" borderId="27" xfId="8" applyNumberFormat="1" applyFont="1" applyFill="1" applyBorder="1" applyAlignment="1">
      <alignment horizontal="right" vertical="center"/>
    </xf>
    <xf numFmtId="165" fontId="61" fillId="0" borderId="43" xfId="8" applyNumberFormat="1" applyFont="1" applyFill="1" applyBorder="1" applyAlignment="1">
      <alignment horizontal="center" vertical="center"/>
    </xf>
    <xf numFmtId="165" fontId="61" fillId="0" borderId="44" xfId="8" applyNumberFormat="1" applyFont="1" applyFill="1" applyBorder="1" applyAlignment="1">
      <alignment horizontal="center" vertical="center"/>
    </xf>
    <xf numFmtId="176" fontId="60" fillId="0" borderId="28" xfId="8" applyNumberFormat="1" applyFont="1" applyBorder="1" applyAlignment="1">
      <alignment horizontal="right" vertical="center"/>
    </xf>
    <xf numFmtId="176" fontId="60" fillId="0" borderId="28" xfId="8" applyNumberFormat="1" applyFont="1" applyFill="1" applyBorder="1" applyAlignment="1">
      <alignment horizontal="right" vertical="center"/>
    </xf>
    <xf numFmtId="165" fontId="61" fillId="0" borderId="46" xfId="8" applyNumberFormat="1" applyFont="1" applyFill="1" applyBorder="1" applyAlignment="1">
      <alignment horizontal="center" vertical="center"/>
    </xf>
    <xf numFmtId="165" fontId="61" fillId="0" borderId="47" xfId="8" applyNumberFormat="1" applyFont="1" applyFill="1" applyBorder="1" applyAlignment="1">
      <alignment horizontal="center" vertical="center"/>
    </xf>
    <xf numFmtId="176" fontId="61" fillId="0" borderId="28" xfId="8" applyNumberFormat="1" applyFont="1" applyBorder="1" applyAlignment="1">
      <alignment horizontal="right" vertical="center"/>
    </xf>
    <xf numFmtId="176" fontId="61" fillId="0" borderId="29" xfId="8" applyNumberFormat="1" applyFont="1" applyBorder="1" applyAlignment="1">
      <alignment horizontal="right" vertical="center"/>
    </xf>
    <xf numFmtId="176" fontId="61" fillId="0" borderId="29" xfId="8" applyNumberFormat="1" applyFont="1" applyFill="1" applyBorder="1" applyAlignment="1">
      <alignment horizontal="right" vertical="center"/>
    </xf>
    <xf numFmtId="165" fontId="61" fillId="0" borderId="29" xfId="8" applyNumberFormat="1" applyFont="1" applyFill="1" applyBorder="1" applyAlignment="1">
      <alignment horizontal="center" vertical="center"/>
    </xf>
    <xf numFmtId="165" fontId="61" fillId="0" borderId="48" xfId="8" applyNumberFormat="1" applyFont="1" applyFill="1" applyBorder="1" applyAlignment="1">
      <alignment horizontal="center" vertical="center"/>
    </xf>
    <xf numFmtId="165" fontId="61" fillId="0" borderId="49" xfId="8" applyNumberFormat="1" applyFont="1" applyFill="1" applyBorder="1" applyAlignment="1">
      <alignment horizontal="center" vertical="center"/>
    </xf>
    <xf numFmtId="165" fontId="61" fillId="0" borderId="50" xfId="8" applyNumberFormat="1" applyFont="1" applyFill="1" applyBorder="1" applyAlignment="1">
      <alignment horizontal="center" vertical="center"/>
    </xf>
    <xf numFmtId="165" fontId="59" fillId="0" borderId="0" xfId="9" applyNumberFormat="1" applyFont="1" applyAlignment="1">
      <alignment vertical="center" shrinkToFit="1"/>
    </xf>
    <xf numFmtId="165" fontId="63" fillId="0" borderId="0" xfId="9" applyNumberFormat="1" applyFont="1" applyAlignment="1">
      <alignment vertical="center" shrinkToFit="1"/>
    </xf>
    <xf numFmtId="0" fontId="47" fillId="2" borderId="0" xfId="7" applyFill="1" applyAlignment="1">
      <alignment horizontal="center"/>
    </xf>
    <xf numFmtId="0" fontId="62" fillId="0" borderId="0" xfId="0" applyFont="1"/>
    <xf numFmtId="0" fontId="72" fillId="0" borderId="0" xfId="0" applyFont="1"/>
    <xf numFmtId="176" fontId="62" fillId="0" borderId="53" xfId="10" applyNumberFormat="1" applyFont="1" applyBorder="1" applyAlignment="1">
      <alignment vertical="center"/>
    </xf>
    <xf numFmtId="176" fontId="72" fillId="0" borderId="63" xfId="10" applyNumberFormat="1" applyFont="1" applyBorder="1" applyAlignment="1">
      <alignment horizontal="center" vertical="center"/>
    </xf>
    <xf numFmtId="49" fontId="72" fillId="0" borderId="67" xfId="10" applyNumberFormat="1" applyFont="1" applyBorder="1" applyAlignment="1">
      <alignment horizontal="center" vertical="center"/>
    </xf>
    <xf numFmtId="49" fontId="72" fillId="0" borderId="25" xfId="10" applyNumberFormat="1" applyFont="1" applyBorder="1" applyAlignment="1">
      <alignment horizontal="center" vertical="center"/>
    </xf>
    <xf numFmtId="176" fontId="72" fillId="0" borderId="68" xfId="10" applyNumberFormat="1" applyFont="1" applyBorder="1" applyAlignment="1">
      <alignment horizontal="center" vertical="center"/>
    </xf>
    <xf numFmtId="165" fontId="72" fillId="0" borderId="69" xfId="9" applyNumberFormat="1" applyFont="1" applyBorder="1" applyAlignment="1">
      <alignment vertical="center"/>
    </xf>
    <xf numFmtId="165" fontId="62" fillId="0" borderId="69" xfId="9" applyNumberFormat="1" applyFont="1" applyBorder="1" applyAlignment="1">
      <alignment vertical="center"/>
    </xf>
    <xf numFmtId="165" fontId="72" fillId="0" borderId="26" xfId="9" applyNumberFormat="1" applyFont="1" applyBorder="1" applyAlignment="1">
      <alignment vertical="center"/>
    </xf>
    <xf numFmtId="173" fontId="62" fillId="0" borderId="54" xfId="9" applyNumberFormat="1" applyFont="1" applyBorder="1" applyAlignment="1">
      <alignment vertical="center"/>
    </xf>
    <xf numFmtId="0" fontId="62" fillId="5" borderId="0" xfId="9" applyFont="1" applyFill="1"/>
    <xf numFmtId="165" fontId="61" fillId="0" borderId="51" xfId="8" applyNumberFormat="1" applyFont="1" applyFill="1" applyBorder="1" applyAlignment="1">
      <alignment horizontal="center" vertical="center"/>
    </xf>
    <xf numFmtId="165" fontId="60" fillId="0" borderId="27" xfId="8" applyNumberFormat="1" applyFont="1" applyBorder="1" applyAlignment="1">
      <alignment horizontal="center" vertical="center"/>
    </xf>
    <xf numFmtId="165" fontId="60" fillId="0" borderId="28" xfId="8" applyNumberFormat="1" applyFont="1" applyBorder="1" applyAlignment="1">
      <alignment horizontal="center" vertical="center"/>
    </xf>
    <xf numFmtId="165" fontId="61" fillId="0" borderId="28" xfId="8" applyNumberFormat="1" applyFont="1" applyBorder="1" applyAlignment="1">
      <alignment horizontal="center" vertical="center"/>
    </xf>
    <xf numFmtId="165" fontId="61" fillId="0" borderId="29" xfId="8" applyNumberFormat="1" applyFont="1" applyBorder="1" applyAlignment="1">
      <alignment horizontal="center" vertical="center"/>
    </xf>
    <xf numFmtId="0" fontId="53" fillId="8" borderId="38" xfId="0" applyFont="1" applyFill="1" applyBorder="1"/>
    <xf numFmtId="0" fontId="53" fillId="8" borderId="37" xfId="0" applyFont="1" applyFill="1" applyBorder="1"/>
    <xf numFmtId="0" fontId="53" fillId="8" borderId="36" xfId="0" applyFont="1" applyFill="1" applyBorder="1"/>
    <xf numFmtId="168" fontId="79" fillId="0" borderId="4" xfId="0" applyNumberFormat="1" applyFont="1" applyBorder="1" applyAlignment="1">
      <alignment vertical="center"/>
    </xf>
    <xf numFmtId="0" fontId="3" fillId="0" borderId="0" xfId="7" applyFont="1" applyAlignment="1">
      <alignment horizontal="center"/>
    </xf>
    <xf numFmtId="0" fontId="4" fillId="0" borderId="0" xfId="7" applyFont="1" applyAlignment="1">
      <alignment horizontal="center"/>
    </xf>
    <xf numFmtId="0" fontId="80" fillId="0" borderId="0" xfId="3" applyFont="1" applyAlignment="1">
      <alignment horizontal="left" vertical="center"/>
    </xf>
    <xf numFmtId="0" fontId="81" fillId="0" borderId="0" xfId="3" applyFont="1" applyAlignment="1">
      <alignment horizontal="left" vertical="center"/>
    </xf>
    <xf numFmtId="165" fontId="82" fillId="0" borderId="4" xfId="1" applyNumberFormat="1" applyFont="1" applyBorder="1" applyAlignment="1">
      <alignment horizontal="center" vertical="center"/>
    </xf>
    <xf numFmtId="165" fontId="79" fillId="0" borderId="4" xfId="1" applyNumberFormat="1" applyFont="1" applyBorder="1" applyAlignment="1">
      <alignment vertical="center"/>
    </xf>
    <xf numFmtId="165" fontId="79" fillId="0" borderId="4" xfId="1" applyNumberFormat="1" applyFont="1" applyFill="1" applyBorder="1" applyAlignment="1">
      <alignment vertical="center"/>
    </xf>
    <xf numFmtId="0" fontId="80" fillId="0" borderId="0" xfId="0" applyFont="1" applyAlignment="1">
      <alignment vertical="center"/>
    </xf>
    <xf numFmtId="167" fontId="83" fillId="0" borderId="0" xfId="0" applyNumberFormat="1" applyFont="1" applyAlignment="1">
      <alignment vertical="center"/>
    </xf>
    <xf numFmtId="165" fontId="79" fillId="0" borderId="0" xfId="0" applyNumberFormat="1" applyFont="1" applyAlignment="1">
      <alignment vertical="center"/>
    </xf>
    <xf numFmtId="165" fontId="79" fillId="0" borderId="60" xfId="1" applyNumberFormat="1" applyFont="1" applyBorder="1" applyAlignment="1">
      <alignment horizontal="left" vertical="center"/>
    </xf>
    <xf numFmtId="0" fontId="21" fillId="0" borderId="0" xfId="0" applyFont="1"/>
    <xf numFmtId="0" fontId="83" fillId="0" borderId="0" xfId="0" applyFont="1" applyAlignment="1">
      <alignment vertical="center"/>
    </xf>
    <xf numFmtId="0" fontId="56" fillId="0" borderId="0" xfId="0" applyFont="1" applyAlignment="1">
      <alignment horizontal="center" vertical="center"/>
    </xf>
    <xf numFmtId="0" fontId="56" fillId="0" borderId="0" xfId="0" applyFont="1" applyAlignment="1">
      <alignment horizontal="left" vertical="center"/>
    </xf>
    <xf numFmtId="168" fontId="51" fillId="0" borderId="0" xfId="0" applyNumberFormat="1" applyFont="1" applyAlignment="1">
      <alignment horizontal="center" vertical="center"/>
    </xf>
    <xf numFmtId="175" fontId="51" fillId="0" borderId="0" xfId="0" applyNumberFormat="1" applyFont="1" applyAlignment="1">
      <alignment horizontal="center" vertical="center"/>
    </xf>
    <xf numFmtId="165" fontId="47" fillId="0" borderId="0" xfId="1" applyNumberFormat="1" applyFont="1"/>
    <xf numFmtId="0" fontId="85" fillId="0" borderId="0" xfId="0" applyFont="1"/>
    <xf numFmtId="166" fontId="85" fillId="0" borderId="0" xfId="0" applyNumberFormat="1" applyFont="1"/>
    <xf numFmtId="0" fontId="84" fillId="0" borderId="0" xfId="0" applyFont="1" applyAlignment="1">
      <alignment horizontal="left"/>
    </xf>
    <xf numFmtId="0" fontId="2" fillId="0" borderId="0" xfId="7" applyFont="1" applyAlignment="1">
      <alignment horizontal="center"/>
    </xf>
    <xf numFmtId="0" fontId="2" fillId="9" borderId="0" xfId="7" applyFont="1" applyFill="1" applyAlignment="1">
      <alignment horizontal="center"/>
    </xf>
    <xf numFmtId="0" fontId="53" fillId="9" borderId="33" xfId="0" applyFont="1" applyFill="1" applyBorder="1" applyAlignment="1">
      <alignment horizontal="center" wrapText="1"/>
    </xf>
    <xf numFmtId="0" fontId="2" fillId="0" borderId="0" xfId="7" applyFont="1"/>
    <xf numFmtId="164" fontId="61" fillId="0" borderId="0" xfId="7" applyNumberFormat="1" applyFont="1"/>
    <xf numFmtId="165" fontId="61" fillId="0" borderId="0" xfId="7" applyNumberFormat="1" applyFont="1"/>
    <xf numFmtId="43" fontId="0" fillId="0" borderId="0" xfId="0" applyNumberFormat="1"/>
    <xf numFmtId="43" fontId="52" fillId="0" borderId="0" xfId="0" applyNumberFormat="1" applyFont="1"/>
    <xf numFmtId="4" fontId="52" fillId="0" borderId="0" xfId="0" applyNumberFormat="1" applyFont="1"/>
    <xf numFmtId="43" fontId="0" fillId="10" borderId="0" xfId="0" applyNumberFormat="1" applyFill="1"/>
    <xf numFmtId="175" fontId="60" fillId="0" borderId="27" xfId="8" applyNumberFormat="1" applyFont="1" applyFill="1" applyBorder="1" applyAlignment="1">
      <alignment horizontal="center" vertical="center"/>
    </xf>
    <xf numFmtId="175" fontId="60" fillId="0" borderId="28" xfId="8" applyNumberFormat="1" applyFont="1" applyFill="1" applyBorder="1" applyAlignment="1">
      <alignment horizontal="center" vertical="center"/>
    </xf>
    <xf numFmtId="175" fontId="61" fillId="0" borderId="28" xfId="8" applyNumberFormat="1" applyFont="1" applyFill="1" applyBorder="1" applyAlignment="1">
      <alignment horizontal="center" vertical="center"/>
    </xf>
    <xf numFmtId="175" fontId="60" fillId="0" borderId="29" xfId="8" applyNumberFormat="1" applyFont="1" applyFill="1" applyBorder="1" applyAlignment="1">
      <alignment horizontal="center" vertical="center"/>
    </xf>
    <xf numFmtId="4" fontId="61" fillId="0" borderId="28" xfId="8" applyNumberFormat="1" applyFont="1" applyFill="1" applyBorder="1" applyAlignment="1">
      <alignment horizontal="center" vertical="center"/>
    </xf>
    <xf numFmtId="4" fontId="61" fillId="0" borderId="28" xfId="8" applyNumberFormat="1" applyFont="1" applyBorder="1" applyAlignment="1">
      <alignment horizontal="center" vertical="center"/>
    </xf>
    <xf numFmtId="2" fontId="61" fillId="0" borderId="28" xfId="8" applyNumberFormat="1" applyFont="1" applyFill="1" applyBorder="1" applyAlignment="1">
      <alignment horizontal="center" vertical="center"/>
    </xf>
    <xf numFmtId="0" fontId="47" fillId="9" borderId="0" xfId="7" applyFill="1" applyAlignment="1">
      <alignment horizontal="center"/>
    </xf>
    <xf numFmtId="0" fontId="60" fillId="0" borderId="12" xfId="7" applyFont="1" applyBorder="1" applyAlignment="1">
      <alignment vertical="center"/>
    </xf>
    <xf numFmtId="0" fontId="62" fillId="0" borderId="0" xfId="9" applyFont="1" applyAlignment="1">
      <alignment horizontal="center"/>
    </xf>
    <xf numFmtId="165" fontId="72" fillId="0" borderId="53" xfId="9" applyNumberFormat="1" applyFont="1" applyBorder="1" applyAlignment="1">
      <alignment horizontal="center" vertical="center"/>
    </xf>
    <xf numFmtId="165" fontId="72" fillId="0" borderId="64" xfId="9" applyNumberFormat="1" applyFont="1" applyBorder="1" applyAlignment="1">
      <alignment horizontal="center" vertical="center"/>
    </xf>
    <xf numFmtId="165" fontId="72" fillId="0" borderId="69" xfId="9" applyNumberFormat="1" applyFont="1" applyBorder="1" applyAlignment="1">
      <alignment horizontal="center" vertical="center"/>
    </xf>
    <xf numFmtId="165" fontId="72" fillId="0" borderId="54" xfId="9" applyNumberFormat="1" applyFont="1" applyBorder="1" applyAlignment="1">
      <alignment horizontal="center" vertical="center"/>
    </xf>
    <xf numFmtId="165" fontId="62" fillId="0" borderId="54" xfId="9" applyNumberFormat="1" applyFont="1" applyBorder="1" applyAlignment="1">
      <alignment horizontal="center" vertical="center"/>
    </xf>
    <xf numFmtId="165" fontId="62" fillId="0" borderId="64" xfId="9" applyNumberFormat="1" applyFont="1" applyBorder="1" applyAlignment="1">
      <alignment horizontal="center" vertical="center"/>
    </xf>
    <xf numFmtId="165" fontId="72" fillId="0" borderId="65" xfId="9" applyNumberFormat="1" applyFont="1" applyBorder="1" applyAlignment="1">
      <alignment horizontal="center" vertical="center"/>
    </xf>
    <xf numFmtId="165" fontId="72" fillId="0" borderId="66" xfId="9" applyNumberFormat="1" applyFont="1" applyBorder="1" applyAlignment="1">
      <alignment horizontal="center" vertical="center"/>
    </xf>
    <xf numFmtId="0" fontId="62" fillId="0" borderId="1" xfId="9" applyFont="1" applyBorder="1" applyAlignment="1">
      <alignment horizontal="center"/>
    </xf>
    <xf numFmtId="43" fontId="62" fillId="4" borderId="0" xfId="9" applyNumberFormat="1" applyFont="1" applyFill="1" applyAlignment="1">
      <alignment horizontal="center"/>
    </xf>
    <xf numFmtId="172" fontId="72" fillId="0" borderId="53" xfId="9" applyNumberFormat="1" applyFont="1" applyBorder="1" applyAlignment="1">
      <alignment horizontal="center" vertical="center"/>
    </xf>
    <xf numFmtId="172" fontId="72" fillId="0" borderId="54" xfId="9" applyNumberFormat="1" applyFont="1" applyBorder="1" applyAlignment="1">
      <alignment horizontal="center" vertical="center"/>
    </xf>
    <xf numFmtId="172" fontId="62" fillId="0" borderId="54" xfId="9" applyNumberFormat="1" applyFont="1" applyBorder="1" applyAlignment="1">
      <alignment horizontal="center" vertical="center"/>
    </xf>
    <xf numFmtId="172" fontId="62" fillId="0" borderId="53" xfId="9" applyNumberFormat="1" applyFont="1" applyBorder="1" applyAlignment="1">
      <alignment horizontal="center" vertical="center"/>
    </xf>
    <xf numFmtId="0" fontId="62" fillId="4" borderId="0" xfId="9" applyFont="1" applyFill="1" applyAlignment="1">
      <alignment horizontal="center"/>
    </xf>
    <xf numFmtId="0" fontId="62" fillId="0" borderId="1" xfId="6" applyFont="1" applyBorder="1" applyAlignment="1">
      <alignment horizontal="center" vertical="top"/>
    </xf>
    <xf numFmtId="0" fontId="62" fillId="0" borderId="0" xfId="6" applyFont="1" applyAlignment="1">
      <alignment horizontal="center"/>
    </xf>
    <xf numFmtId="165" fontId="51" fillId="0" borderId="59" xfId="1" applyNumberFormat="1" applyFont="1" applyBorder="1" applyAlignment="1">
      <alignment horizontal="center" vertical="center"/>
    </xf>
    <xf numFmtId="165" fontId="51" fillId="0" borderId="60" xfId="1" applyNumberFormat="1" applyFont="1" applyBorder="1" applyAlignment="1">
      <alignment horizontal="center" vertical="center"/>
    </xf>
    <xf numFmtId="165" fontId="56" fillId="0" borderId="60" xfId="1" applyNumberFormat="1" applyFont="1" applyBorder="1" applyAlignment="1">
      <alignment horizontal="center" vertical="center"/>
    </xf>
    <xf numFmtId="165" fontId="77" fillId="0" borderId="60" xfId="0" applyNumberFormat="1" applyFont="1" applyBorder="1" applyAlignment="1">
      <alignment horizontal="center" vertical="center"/>
    </xf>
    <xf numFmtId="165" fontId="56" fillId="0" borderId="61" xfId="1" applyNumberFormat="1" applyFont="1" applyBorder="1" applyAlignment="1">
      <alignment horizontal="center" vertical="center"/>
    </xf>
    <xf numFmtId="165" fontId="62" fillId="0" borderId="69" xfId="9" applyNumberFormat="1" applyFont="1" applyBorder="1" applyAlignment="1">
      <alignment horizontal="center" vertical="center"/>
    </xf>
    <xf numFmtId="0" fontId="74" fillId="0" borderId="0" xfId="9" applyFont="1" applyAlignment="1">
      <alignment horizontal="center" vertical="center" shrinkToFit="1"/>
    </xf>
    <xf numFmtId="0" fontId="74" fillId="0" borderId="0" xfId="9" applyFont="1" applyAlignment="1">
      <alignment horizontal="center" vertical="center"/>
    </xf>
    <xf numFmtId="0" fontId="72" fillId="0" borderId="0" xfId="9" applyFont="1" applyAlignment="1">
      <alignment horizontal="center" vertical="center"/>
    </xf>
    <xf numFmtId="0" fontId="60" fillId="0" borderId="58" xfId="7" applyFont="1" applyBorder="1" applyAlignment="1">
      <alignment horizontal="center" vertical="center"/>
    </xf>
    <xf numFmtId="0" fontId="60" fillId="0" borderId="62" xfId="7" applyFont="1" applyBorder="1" applyAlignment="1">
      <alignment horizontal="center" vertical="center"/>
    </xf>
    <xf numFmtId="0" fontId="60" fillId="0" borderId="13" xfId="7" applyFont="1" applyBorder="1" applyAlignment="1">
      <alignment horizontal="center" vertical="center"/>
    </xf>
    <xf numFmtId="0" fontId="60" fillId="0" borderId="2" xfId="7" applyFont="1" applyBorder="1" applyAlignment="1">
      <alignment horizontal="center" vertical="center"/>
    </xf>
    <xf numFmtId="0" fontId="60" fillId="0" borderId="14" xfId="7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64" fillId="0" borderId="0" xfId="5" applyFont="1" applyAlignment="1">
      <alignment horizontal="center" vertical="center"/>
    </xf>
    <xf numFmtId="0" fontId="58" fillId="0" borderId="0" xfId="5" applyFont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60" fillId="0" borderId="12" xfId="7" applyFont="1" applyBorder="1" applyAlignment="1">
      <alignment horizontal="center" vertical="center"/>
    </xf>
    <xf numFmtId="0" fontId="60" fillId="0" borderId="0" xfId="7" applyFont="1" applyAlignment="1">
      <alignment horizontal="center" vertical="center"/>
    </xf>
    <xf numFmtId="0" fontId="78" fillId="0" borderId="0" xfId="7" applyFont="1" applyAlignment="1">
      <alignment horizontal="center" vertical="center" wrapText="1"/>
    </xf>
    <xf numFmtId="0" fontId="60" fillId="0" borderId="11" xfId="7" applyFont="1" applyBorder="1" applyAlignment="1">
      <alignment horizontal="center" vertical="center" wrapText="1" shrinkToFit="1"/>
    </xf>
    <xf numFmtId="0" fontId="60" fillId="0" borderId="25" xfId="7" applyFont="1" applyBorder="1" applyAlignment="1">
      <alignment horizontal="center" vertical="center" wrapText="1" shrinkToFit="1"/>
    </xf>
    <xf numFmtId="0" fontId="60" fillId="0" borderId="26" xfId="7" applyFont="1" applyBorder="1" applyAlignment="1">
      <alignment horizontal="center" vertical="center" wrapText="1" shrinkToFit="1"/>
    </xf>
    <xf numFmtId="0" fontId="78" fillId="0" borderId="6" xfId="7" applyFont="1" applyBorder="1" applyAlignment="1">
      <alignment horizontal="center" vertical="center"/>
    </xf>
    <xf numFmtId="0" fontId="60" fillId="0" borderId="12" xfId="7" applyFont="1" applyBorder="1" applyAlignment="1">
      <alignment horizontal="center" vertical="center" shrinkToFit="1"/>
    </xf>
    <xf numFmtId="0" fontId="47" fillId="0" borderId="0" xfId="7" applyAlignment="1">
      <alignment horizont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53" fillId="8" borderId="40" xfId="0" applyFont="1" applyFill="1" applyBorder="1" applyAlignment="1">
      <alignment horizontal="center" wrapText="1"/>
    </xf>
    <xf numFmtId="0" fontId="53" fillId="8" borderId="39" xfId="0" applyFont="1" applyFill="1" applyBorder="1" applyAlignment="1">
      <alignment horizontal="center" wrapText="1"/>
    </xf>
    <xf numFmtId="0" fontId="53" fillId="8" borderId="35" xfId="0" applyFont="1" applyFill="1" applyBorder="1" applyAlignment="1">
      <alignment horizontal="center" wrapText="1"/>
    </xf>
    <xf numFmtId="0" fontId="53" fillId="8" borderId="34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13" fillId="0" borderId="0" xfId="3" applyFont="1" applyAlignment="1">
      <alignment horizontal="center"/>
    </xf>
    <xf numFmtId="0" fontId="24" fillId="0" borderId="6" xfId="3" applyFont="1" applyBorder="1" applyAlignment="1">
      <alignment horizontal="center" vertical="center"/>
    </xf>
    <xf numFmtId="0" fontId="11" fillId="0" borderId="6" xfId="3" applyFont="1" applyBorder="1" applyAlignment="1">
      <alignment horizontal="center" vertical="center"/>
    </xf>
    <xf numFmtId="0" fontId="21" fillId="0" borderId="0" xfId="3" applyFont="1" applyAlignment="1">
      <alignment horizontal="center" vertical="center"/>
    </xf>
    <xf numFmtId="0" fontId="29" fillId="0" borderId="0" xfId="3" applyFont="1" applyAlignment="1">
      <alignment horizontal="center"/>
    </xf>
    <xf numFmtId="0" fontId="14" fillId="0" borderId="6" xfId="3" applyFont="1" applyBorder="1" applyAlignment="1">
      <alignment horizontal="right" vertical="center"/>
    </xf>
    <xf numFmtId="0" fontId="24" fillId="0" borderId="6" xfId="3" applyFont="1" applyBorder="1" applyAlignment="1">
      <alignment horizontal="center"/>
    </xf>
    <xf numFmtId="0" fontId="15" fillId="0" borderId="19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20" xfId="0" applyFont="1" applyBorder="1" applyAlignment="1">
      <alignment horizontal="center"/>
    </xf>
  </cellXfs>
  <cellStyles count="17">
    <cellStyle name="Comma" xfId="1" builtinId="3"/>
    <cellStyle name="Comma 2" xfId="2" xr:uid="{00000000-0005-0000-0000-000001000000}"/>
    <cellStyle name="Comma 3" xfId="8" xr:uid="{00000000-0005-0000-0000-000002000000}"/>
    <cellStyle name="Comma 4" xfId="10" xr:uid="{00000000-0005-0000-0000-000003000000}"/>
    <cellStyle name="Comma 5" xfId="16" xr:uid="{A26C123B-CEB8-4600-A6DB-D662CC9A8F4B}"/>
    <cellStyle name="GridDataValuecolumn10" xfId="13" xr:uid="{1C55AE5F-CD20-D74B-9E5C-A78C3D58195A}"/>
    <cellStyle name="GridDataValuecolumn7" xfId="14" xr:uid="{18FC6BF7-49B6-F84A-83E4-84D54AE2FA42}"/>
    <cellStyle name="Hyperlink" xfId="12" builtinId="8"/>
    <cellStyle name="Normal" xfId="0" builtinId="0"/>
    <cellStyle name="Normal 2" xfId="3" xr:uid="{00000000-0005-0000-0000-000006000000}"/>
    <cellStyle name="Normal 3" xfId="4" xr:uid="{00000000-0005-0000-0000-000007000000}"/>
    <cellStyle name="Normal 4" xfId="5" xr:uid="{00000000-0005-0000-0000-000008000000}"/>
    <cellStyle name="Normal 5" xfId="7" xr:uid="{00000000-0005-0000-0000-000009000000}"/>
    <cellStyle name="Normal 6" xfId="9" xr:uid="{00000000-0005-0000-0000-00000A000000}"/>
    <cellStyle name="Normal 7" xfId="11" xr:uid="{00000000-0005-0000-0000-00000B000000}"/>
    <cellStyle name="Normal 8" xfId="15" xr:uid="{570574FE-F623-489F-9ED3-4D717888B905}"/>
    <cellStyle name="Normal_tarctr5002" xfId="6" xr:uid="{00000000-0005-0000-0000-00000C000000}"/>
  </cellStyles>
  <dxfs count="21">
    <dxf>
      <font>
        <color rgb="FFFF0000"/>
      </font>
    </dxf>
    <dxf>
      <fill>
        <patternFill>
          <bgColor rgb="FFFFC7CE"/>
        </patternFill>
      </fill>
    </dxf>
    <dxf>
      <font>
        <color rgb="FF9C0006"/>
      </font>
    </dxf>
    <dxf>
      <font>
        <color rgb="FFFF0000"/>
      </font>
    </dxf>
    <dxf>
      <fill>
        <patternFill>
          <bgColor rgb="FFFFC7CE"/>
        </patternFill>
      </fill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3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1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2.xml"/><Relationship Id="rId20" Type="http://schemas.openxmlformats.org/officeDocument/2006/relationships/worksheet" Target="worksheets/sheet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hartsheet" Target="chartsheets/sheet1.xml"/><Relationship Id="rId22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การส่งออกของไทย ปี 2540 - 2554</a:t>
            </a:r>
          </a:p>
        </c:rich>
      </c:tx>
      <c:layout>
        <c:manualLayout>
          <c:xMode val="edge"/>
          <c:yMode val="edge"/>
          <c:x val="0.23675498274158521"/>
          <c:y val="2.0380434782608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58178053830433E-2"/>
          <c:y val="0.14745762711864407"/>
          <c:w val="0.92236024844719999"/>
          <c:h val="0.78474576271186469"/>
        </c:manualLayout>
      </c:layout>
      <c:lineChart>
        <c:grouping val="standard"/>
        <c:varyColors val="0"/>
        <c:ser>
          <c:idx val="0"/>
          <c:order val="0"/>
          <c:tx>
            <c:strRef>
              <c:f>Sheet2!$B$3</c:f>
              <c:strCache>
                <c:ptCount val="1"/>
                <c:pt idx="0">
                  <c:v>มูลค่า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Sheet2!$A$4:$A$18</c:f>
              <c:numCache>
                <c:formatCode>General</c:formatCode>
                <c:ptCount val="15"/>
                <c:pt idx="0">
                  <c:v>2540</c:v>
                </c:pt>
                <c:pt idx="1">
                  <c:v>2541</c:v>
                </c:pt>
                <c:pt idx="2">
                  <c:v>2542</c:v>
                </c:pt>
                <c:pt idx="3">
                  <c:v>2543</c:v>
                </c:pt>
                <c:pt idx="4">
                  <c:v>2544</c:v>
                </c:pt>
                <c:pt idx="5">
                  <c:v>2545</c:v>
                </c:pt>
                <c:pt idx="6">
                  <c:v>2546</c:v>
                </c:pt>
                <c:pt idx="7">
                  <c:v>2547</c:v>
                </c:pt>
                <c:pt idx="8">
                  <c:v>2548</c:v>
                </c:pt>
                <c:pt idx="9">
                  <c:v>2549</c:v>
                </c:pt>
                <c:pt idx="10">
                  <c:v>2550</c:v>
                </c:pt>
                <c:pt idx="11">
                  <c:v>2551</c:v>
                </c:pt>
                <c:pt idx="12">
                  <c:v>2552</c:v>
                </c:pt>
                <c:pt idx="13">
                  <c:v>2553</c:v>
                </c:pt>
                <c:pt idx="14">
                  <c:v>2554</c:v>
                </c:pt>
              </c:numCache>
            </c:numRef>
          </c:cat>
          <c:val>
            <c:numRef>
              <c:f>Sheet2!$B$4:$B$18</c:f>
              <c:numCache>
                <c:formatCode>#,##0</c:formatCode>
                <c:ptCount val="15"/>
                <c:pt idx="0">
                  <c:v>58334.15</c:v>
                </c:pt>
                <c:pt idx="1">
                  <c:v>54490.07</c:v>
                </c:pt>
                <c:pt idx="2">
                  <c:v>58463.45</c:v>
                </c:pt>
                <c:pt idx="3">
                  <c:v>69624.240000000005</c:v>
                </c:pt>
                <c:pt idx="4">
                  <c:v>65183.23</c:v>
                </c:pt>
                <c:pt idx="5">
                  <c:v>68156.34</c:v>
                </c:pt>
                <c:pt idx="6">
                  <c:v>80040</c:v>
                </c:pt>
                <c:pt idx="7">
                  <c:v>96502.84</c:v>
                </c:pt>
                <c:pt idx="8">
                  <c:v>110937.66</c:v>
                </c:pt>
                <c:pt idx="9">
                  <c:v>129720.42</c:v>
                </c:pt>
                <c:pt idx="10">
                  <c:v>153864.97</c:v>
                </c:pt>
                <c:pt idx="11">
                  <c:v>177775.19</c:v>
                </c:pt>
                <c:pt idx="12">
                  <c:v>0</c:v>
                </c:pt>
                <c:pt idx="13">
                  <c:v>0</c:v>
                </c:pt>
                <c:pt idx="14">
                  <c:v>218749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3-442B-B778-6E60D528F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32736"/>
        <c:axId val="74555776"/>
      </c:lineChart>
      <c:catAx>
        <c:axId val="7093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455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555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093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TH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2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 นำเข้าและดุลการค้า รายเดือน ปี 2549 - 2554</a:t>
            </a:r>
          </a:p>
        </c:rich>
      </c:tx>
      <c:layout>
        <c:manualLayout>
          <c:xMode val="edge"/>
          <c:yMode val="edge"/>
          <c:x val="0.2256331188808932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57581573896424E-2"/>
          <c:y val="0.19236209335220258"/>
          <c:w val="0.92130518234165049"/>
          <c:h val="0.68741159830268739"/>
        </c:manualLayout>
      </c:layout>
      <c:lineChart>
        <c:grouping val="standard"/>
        <c:varyColors val="0"/>
        <c:ser>
          <c:idx val="0"/>
          <c:order val="0"/>
          <c:tx>
            <c:strRef>
              <c:f>Gtrade47!$B$53</c:f>
              <c:strCache>
                <c:ptCount val="1"/>
                <c:pt idx="0">
                  <c:v>X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Gtrade47!$B$54:$B$120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5-4D4A-9617-6E015D793A72}"/>
            </c:ext>
          </c:extLst>
        </c:ser>
        <c:ser>
          <c:idx val="1"/>
          <c:order val="1"/>
          <c:tx>
            <c:strRef>
              <c:f>Gtrade47!$C$53</c:f>
              <c:strCache>
                <c:ptCount val="1"/>
                <c:pt idx="0">
                  <c:v>M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Gtrade47!$C$54:$C$120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75-4D4A-9617-6E015D793A72}"/>
            </c:ext>
          </c:extLst>
        </c:ser>
        <c:ser>
          <c:idx val="2"/>
          <c:order val="2"/>
          <c:tx>
            <c:strRef>
              <c:f>Gtrade47!$D$53</c:f>
              <c:strCache>
                <c:ptCount val="1"/>
                <c:pt idx="0">
                  <c:v>TB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Gtrade47!$D$54:$D$120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5-4D4A-9617-6E015D793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96224"/>
        <c:axId val="75398144"/>
      </c:lineChart>
      <c:catAx>
        <c:axId val="75396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814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7539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6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87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การส่งออกของไทย รายเดือน ปี 2550 - 2553</a:t>
            </a:r>
          </a:p>
        </c:rich>
      </c:tx>
      <c:layout>
        <c:manualLayout>
          <c:xMode val="edge"/>
          <c:yMode val="edge"/>
          <c:x val="0.2225633018009567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654510556622024E-2"/>
          <c:y val="0.22489391796322489"/>
          <c:w val="0.91170825335896477"/>
          <c:h val="0.64356435643564369"/>
        </c:manualLayout>
      </c:layout>
      <c:lineChart>
        <c:grouping val="standard"/>
        <c:varyColors val="0"/>
        <c:ser>
          <c:idx val="1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ysDash"/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1-4B6E-984E-F8F3E55C2C03}"/>
            </c:ext>
          </c:extLst>
        </c:ser>
        <c:ser>
          <c:idx val="2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triangle"/>
            <c:size val="12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1-4B6E-984E-F8F3E55C2C03}"/>
            </c:ext>
          </c:extLst>
        </c:ser>
        <c:ser>
          <c:idx val="3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lgDash"/>
            </a:ln>
          </c:spPr>
          <c:marker>
            <c:symbol val="x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81-4B6E-984E-F8F3E55C2C03}"/>
            </c:ext>
          </c:extLst>
        </c:ser>
        <c:ser>
          <c:idx val="4"/>
          <c:order val="3"/>
          <c:tx>
            <c:strRef>
              <c:f>'trade g'!#REF!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tar"/>
            <c:size val="9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81-4B6E-984E-F8F3E55C2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42688"/>
        <c:axId val="141849344"/>
      </c:lineChart>
      <c:catAx>
        <c:axId val="14184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849344"/>
        <c:scaling>
          <c:orientation val="minMax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2428350483611"/>
          <c:y val="0.16129067542657977"/>
          <c:w val="0.76265194839272465"/>
          <c:h val="0.52329863582845881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B-414C-A9C5-CD761422D950}"/>
            </c:ext>
          </c:extLst>
        </c:ser>
        <c:ser>
          <c:idx val="1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5B-414C-A9C5-CD761422D950}"/>
            </c:ext>
          </c:extLst>
        </c:ser>
        <c:ser>
          <c:idx val="2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B-414C-A9C5-CD761422D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88000"/>
        <c:axId val="74689920"/>
      </c:lineChart>
      <c:catAx>
        <c:axId val="7468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9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689920"/>
        <c:scaling>
          <c:orientation val="minMax"/>
          <c:max val="18000"/>
          <c:min val="9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8000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674856907946742"/>
          <c:y val="0.21147000442150021"/>
          <c:w val="0.99156800430062186"/>
          <c:h val="0.634410013264531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1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6485680015003"/>
          <c:y val="0.16423430832603444"/>
          <c:w val="0.76570138617786065"/>
          <c:h val="0.52554978664331065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g'!$J$18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g'!$J$19:$J$30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9-4DBE-8DA3-3E9EF0AFD23A}"/>
            </c:ext>
          </c:extLst>
        </c:ser>
        <c:ser>
          <c:idx val="1"/>
          <c:order val="1"/>
          <c:tx>
            <c:strRef>
              <c:f>'trade g'!$K$18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g'!$K$19:$K$30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9-4DBE-8DA3-3E9EF0AFD23A}"/>
            </c:ext>
          </c:extLst>
        </c:ser>
        <c:ser>
          <c:idx val="2"/>
          <c:order val="2"/>
          <c:tx>
            <c:strRef>
              <c:f>'trade g'!$L$18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g'!$L$19:$L$30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F9-4DBE-8DA3-3E9EF0AFD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736768"/>
        <c:axId val="74738688"/>
      </c:lineChart>
      <c:catAx>
        <c:axId val="7473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738688"/>
        <c:scaling>
          <c:orientation val="minMax"/>
          <c:max val="18000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6768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526680994581197"/>
          <c:y val="0.21897906009924956"/>
          <c:w val="0.98792397327145709"/>
          <c:h val="0.635039370078762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11628430754172"/>
          <c:y val="0.15901149235893319"/>
          <c:w val="0.76755493315094692"/>
          <c:h val="0.53003830786305439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g'!$J$34:$J$45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2-4996-B4F0-8C867ED84C2C}"/>
            </c:ext>
          </c:extLst>
        </c:ser>
        <c:ser>
          <c:idx val="1"/>
          <c:order val="1"/>
          <c:tx>
            <c:strRef>
              <c:f>'trade g'!$K$33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g'!$K$34:$K$45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2-4996-B4F0-8C867ED84C2C}"/>
            </c:ext>
          </c:extLst>
        </c:ser>
        <c:ser>
          <c:idx val="2"/>
          <c:order val="2"/>
          <c:tx>
            <c:strRef>
              <c:f>'trade g'!$L$33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g'!$L$34:$L$45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2-4996-B4F0-8C867ED84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01920"/>
        <c:axId val="74803840"/>
      </c:lineChart>
      <c:catAx>
        <c:axId val="7480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803840"/>
        <c:scaling>
          <c:orientation val="minMax"/>
          <c:max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9225229261596539"/>
          <c:y val="0.19081364829396325"/>
          <c:w val="0.99273655411717598"/>
          <c:h val="0.607777097650852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92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90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/>
  <sheetViews>
    <sheetView zoomScale="75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0</xdr:row>
      <xdr:rowOff>12700</xdr:rowOff>
    </xdr:from>
    <xdr:to>
      <xdr:col>13</xdr:col>
      <xdr:colOff>584200</xdr:colOff>
      <xdr:row>36</xdr:row>
      <xdr:rowOff>44915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A6EA96-C8E2-43D7-A97C-AD8121A205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27" t="11321" r="24026" b="1886"/>
        <a:stretch/>
      </xdr:blipFill>
      <xdr:spPr>
        <a:xfrm>
          <a:off x="8839200" y="12700"/>
          <a:ext cx="6134100" cy="91762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12557</xdr:colOff>
      <xdr:row>0</xdr:row>
      <xdr:rowOff>0</xdr:rowOff>
    </xdr:from>
    <xdr:to>
      <xdr:col>17</xdr:col>
      <xdr:colOff>129888</xdr:colOff>
      <xdr:row>1</xdr:row>
      <xdr:rowOff>233435</xdr:rowOff>
    </xdr:to>
    <xdr:sp macro="" textlink="">
      <xdr:nvSpPr>
        <xdr:cNvPr id="2" name="Rectangular Callout 1">
          <a:extLst>
            <a:ext uri="{FF2B5EF4-FFF2-40B4-BE49-F238E27FC236}">
              <a16:creationId xmlns:a16="http://schemas.microsoft.com/office/drawing/2014/main" id="{DB48C572-2C2D-46C2-AA1C-12A1BA98ABC6}"/>
            </a:ext>
          </a:extLst>
        </xdr:cNvPr>
        <xdr:cNvSpPr/>
      </xdr:nvSpPr>
      <xdr:spPr>
        <a:xfrm>
          <a:off x="11288618" y="0"/>
          <a:ext cx="2368694" cy="579799"/>
        </a:xfrm>
        <a:prstGeom prst="wedgeRectCallout">
          <a:avLst>
            <a:gd name="adj1" fmla="val -71143"/>
            <a:gd name="adj2" fmla="val -2452"/>
          </a:avLst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1. Copy </a:t>
          </a:r>
          <a:r>
            <a:rPr lang="th-TH" sz="1100"/>
            <a:t>เดือน </a:t>
          </a:r>
          <a:r>
            <a:rPr lang="en-US" sz="1100"/>
            <a:t>D&gt;C, H&gt;G, L&gt;K</a:t>
          </a:r>
          <a:r>
            <a:rPr lang="th-TH" sz="1100"/>
            <a:t> ก่อน</a:t>
          </a:r>
          <a:r>
            <a:rPr lang="th-TH" sz="1100" baseline="0"/>
            <a:t> </a:t>
          </a:r>
          <a:r>
            <a:rPr lang="en-US" sz="1100" baseline="0"/>
            <a:t>download DATA</a:t>
          </a:r>
          <a:br>
            <a:rPr lang="en-US" sz="1100" baseline="0"/>
          </a:br>
          <a:r>
            <a:rPr lang="en-US" sz="1100" baseline="0"/>
            <a:t>(</a:t>
          </a:r>
          <a:r>
            <a:rPr lang="th-TH" sz="1100" baseline="0"/>
            <a:t>มูลค่า</a:t>
          </a:r>
          <a:r>
            <a:rPr lang="en-US" sz="1100" baseline="0"/>
            <a:t>, growth, share)</a:t>
          </a:r>
          <a:br>
            <a:rPr lang="en-US" sz="1100" baseline="0"/>
          </a:br>
          <a:r>
            <a:rPr lang="en-US" sz="1100" baseline="0"/>
            <a:t>2. download data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189720" cy="56083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0.0315</cdr:x>
      <cdr:y>0.10825</cdr:y>
    </cdr:from>
    <cdr:to>
      <cdr:x>0.25525</cdr:x>
      <cdr:y>0.16025</cdr:y>
    </cdr:to>
    <cdr:sp macro="" textlink="">
      <cdr:nvSpPr>
        <cdr:cNvPr id="3051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9956" y="576255"/>
          <a:ext cx="2059610" cy="304251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800" b="0" i="0" strike="noStrike">
              <a:solidFill>
                <a:srgbClr val="000000"/>
              </a:solidFill>
              <a:latin typeface="Arial"/>
            </a:rPr>
            <a:t>ล้านเหรียญสหรัฐฯ</a:t>
          </a:r>
        </a:p>
      </cdr:txBody>
    </cdr:sp>
  </cdr:relSizeAnchor>
  <cdr:relSizeAnchor xmlns:cdr="http://schemas.openxmlformats.org/drawingml/2006/chartDrawing">
    <cdr:from>
      <cdr:x>0.89425</cdr:x>
      <cdr:y>0.1925</cdr:y>
    </cdr:from>
    <cdr:to>
      <cdr:x>0.993</cdr:x>
      <cdr:y>0.24975</cdr:y>
    </cdr:to>
    <cdr:sp macro="" textlink="">
      <cdr:nvSpPr>
        <cdr:cNvPr id="3051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33837" y="1114654"/>
          <a:ext cx="918194" cy="31687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45720" tIns="3657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600" b="0" i="0" strike="noStrike">
              <a:solidFill>
                <a:srgbClr val="000000"/>
              </a:solidFill>
              <a:latin typeface="Arial"/>
            </a:rPr>
            <a:t>+12.0%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0.0375</cdr:x>
      <cdr:y>0.12125</cdr:y>
    </cdr:from>
    <cdr:to>
      <cdr:x>0.15575</cdr:x>
      <cdr:y>0.2075</cdr:y>
    </cdr:to>
    <cdr:sp macro="" textlink="">
      <cdr:nvSpPr>
        <cdr:cNvPr id="323585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2332" y="776257"/>
          <a:ext cx="1184017" cy="6166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225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  <cdr:relSizeAnchor xmlns:cdr="http://schemas.openxmlformats.org/drawingml/2006/chartDrawing">
    <cdr:from>
      <cdr:x>0.906</cdr:x>
      <cdr:y>0.229</cdr:y>
    </cdr:from>
    <cdr:to>
      <cdr:x>0.9915</cdr:x>
      <cdr:y>0.2835</cdr:y>
    </cdr:to>
    <cdr:sp macro="" textlink="">
      <cdr:nvSpPr>
        <cdr:cNvPr id="323586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1618042"/>
          <a:ext cx="848918" cy="3595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FF00"/>
              </a:solidFill>
              <a:latin typeface="DilleniaUPC"/>
              <a:cs typeface="DilleniaUPC"/>
            </a:rPr>
            <a:t>ส่งออก</a:t>
          </a:r>
        </a:p>
      </cdr:txBody>
    </cdr:sp>
  </cdr:relSizeAnchor>
  <cdr:relSizeAnchor xmlns:cdr="http://schemas.openxmlformats.org/drawingml/2006/chartDrawing">
    <cdr:from>
      <cdr:x>0.906</cdr:x>
      <cdr:y>0.44125</cdr:y>
    </cdr:from>
    <cdr:to>
      <cdr:x>0.99175</cdr:x>
      <cdr:y>0.49625</cdr:y>
    </cdr:to>
    <cdr:sp macro="" textlink="">
      <cdr:nvSpPr>
        <cdr:cNvPr id="323587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3015977"/>
          <a:ext cx="851400" cy="3646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FF"/>
              </a:solidFill>
              <a:latin typeface="DilleniaUPC"/>
              <a:cs typeface="DilleniaUPC"/>
            </a:rPr>
            <a:t>นำเข้า</a:t>
          </a:r>
        </a:p>
      </cdr:txBody>
    </cdr:sp>
  </cdr:relSizeAnchor>
  <cdr:relSizeAnchor xmlns:cdr="http://schemas.openxmlformats.org/drawingml/2006/chartDrawing">
    <cdr:from>
      <cdr:x>0.906</cdr:x>
      <cdr:y>0.61125</cdr:y>
    </cdr:from>
    <cdr:to>
      <cdr:x>0.99175</cdr:x>
      <cdr:y>0.66625</cdr:y>
    </cdr:to>
    <cdr:sp macro="" textlink="">
      <cdr:nvSpPr>
        <cdr:cNvPr id="323588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4138357"/>
          <a:ext cx="851400" cy="3629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00"/>
              </a:solidFill>
              <a:latin typeface="DilleniaUPC"/>
              <a:cs typeface="DilleniaUPC"/>
            </a:rPr>
            <a:t>ดุลการค้า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0.86075</cdr:x>
      <cdr:y>0.25575</cdr:y>
    </cdr:from>
    <cdr:to>
      <cdr:x>0.937</cdr:x>
      <cdr:y>0.33625</cdr:y>
    </cdr:to>
    <cdr:sp macro="" textlink="">
      <cdr:nvSpPr>
        <cdr:cNvPr id="2795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33855" y="1868394"/>
          <a:ext cx="776933" cy="5175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8000"/>
              </a:solidFill>
              <a:latin typeface="DilleniaUPC"/>
              <a:cs typeface="DilleniaUPC"/>
            </a:rPr>
            <a:t>2553</a:t>
          </a:r>
        </a:p>
      </cdr:txBody>
    </cdr:sp>
  </cdr:relSizeAnchor>
  <cdr:relSizeAnchor xmlns:cdr="http://schemas.openxmlformats.org/drawingml/2006/chartDrawing">
    <cdr:from>
      <cdr:x>0.84675</cdr:x>
      <cdr:y>0.44775</cdr:y>
    </cdr:from>
    <cdr:to>
      <cdr:x>0.92575</cdr:x>
      <cdr:y>0.52825</cdr:y>
    </cdr:to>
    <cdr:sp macro="" textlink="">
      <cdr:nvSpPr>
        <cdr:cNvPr id="2795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444495" y="3110069"/>
          <a:ext cx="767005" cy="5208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FF0000"/>
              </a:solidFill>
              <a:latin typeface="DilleniaUPC"/>
              <a:cs typeface="DilleniaUPC"/>
            </a:rPr>
            <a:t>2552</a:t>
          </a:r>
        </a:p>
      </cdr:txBody>
    </cdr:sp>
  </cdr:relSizeAnchor>
  <cdr:relSizeAnchor xmlns:cdr="http://schemas.openxmlformats.org/drawingml/2006/chartDrawing">
    <cdr:from>
      <cdr:x>0.87375</cdr:x>
      <cdr:y>0.66525</cdr:y>
    </cdr:from>
    <cdr:to>
      <cdr:x>0.95225</cdr:x>
      <cdr:y>0.747</cdr:y>
    </cdr:to>
    <cdr:sp macro="" textlink="">
      <cdr:nvSpPr>
        <cdr:cNvPr id="279556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15057" y="4509684"/>
          <a:ext cx="767004" cy="5259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FF"/>
              </a:solidFill>
              <a:latin typeface="DilleniaUPC"/>
              <a:cs typeface="DilleniaUPC"/>
            </a:rPr>
            <a:t>2551</a:t>
          </a:r>
        </a:p>
      </cdr:txBody>
    </cdr:sp>
  </cdr:relSizeAnchor>
  <cdr:relSizeAnchor xmlns:cdr="http://schemas.openxmlformats.org/drawingml/2006/chartDrawing">
    <cdr:from>
      <cdr:x>0.02675</cdr:x>
      <cdr:y>0.152</cdr:y>
    </cdr:from>
    <cdr:to>
      <cdr:x>0.208</cdr:x>
      <cdr:y>0.24475</cdr:y>
    </cdr:to>
    <cdr:sp macro="" textlink="">
      <cdr:nvSpPr>
        <cdr:cNvPr id="279557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5526" y="940918"/>
          <a:ext cx="1774784" cy="5796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360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99060</xdr:colOff>
      <xdr:row>0</xdr:row>
      <xdr:rowOff>99060</xdr:rowOff>
    </xdr:from>
    <xdr:to>
      <xdr:col>23</xdr:col>
      <xdr:colOff>388620</xdr:colOff>
      <xdr:row>14</xdr:row>
      <xdr:rowOff>114300</xdr:rowOff>
    </xdr:to>
    <xdr:graphicFrame macro="">
      <xdr:nvGraphicFramePr>
        <xdr:cNvPr id="185624" name="Chart 1">
          <a:extLst>
            <a:ext uri="{FF2B5EF4-FFF2-40B4-BE49-F238E27FC236}">
              <a16:creationId xmlns:a16="http://schemas.microsoft.com/office/drawing/2014/main" id="{00000000-0008-0000-0C00-000018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144780</xdr:colOff>
      <xdr:row>15</xdr:row>
      <xdr:rowOff>99060</xdr:rowOff>
    </xdr:from>
    <xdr:to>
      <xdr:col>23</xdr:col>
      <xdr:colOff>419100</xdr:colOff>
      <xdr:row>29</xdr:row>
      <xdr:rowOff>76200</xdr:rowOff>
    </xdr:to>
    <xdr:graphicFrame macro="">
      <xdr:nvGraphicFramePr>
        <xdr:cNvPr id="185625" name="Chart 2">
          <a:extLst>
            <a:ext uri="{FF2B5EF4-FFF2-40B4-BE49-F238E27FC236}">
              <a16:creationId xmlns:a16="http://schemas.microsoft.com/office/drawing/2014/main" id="{00000000-0008-0000-0C00-000019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182880</xdr:colOff>
      <xdr:row>30</xdr:row>
      <xdr:rowOff>99060</xdr:rowOff>
    </xdr:from>
    <xdr:to>
      <xdr:col>23</xdr:col>
      <xdr:colOff>441960</xdr:colOff>
      <xdr:row>45</xdr:row>
      <xdr:rowOff>0</xdr:rowOff>
    </xdr:to>
    <xdr:graphicFrame macro="">
      <xdr:nvGraphicFramePr>
        <xdr:cNvPr id="185626" name="Chart 3">
          <a:extLst>
            <a:ext uri="{FF2B5EF4-FFF2-40B4-BE49-F238E27FC236}">
              <a16:creationId xmlns:a16="http://schemas.microsoft.com/office/drawing/2014/main" id="{00000000-0008-0000-0C00-00001A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BL181"/>
  <sheetViews>
    <sheetView workbookViewId="0">
      <selection sqref="A1:V1"/>
    </sheetView>
  </sheetViews>
  <sheetFormatPr defaultColWidth="9" defaultRowHeight="19.8"/>
  <cols>
    <col min="1" max="1" width="7.625" customWidth="1"/>
    <col min="2" max="3" width="9" hidden="1" customWidth="1"/>
    <col min="4" max="14" width="9.125" hidden="1" customWidth="1"/>
    <col min="15" max="16" width="0" hidden="1" customWidth="1"/>
    <col min="23" max="23" width="1.375" customWidth="1"/>
    <col min="24" max="33" width="5.875" hidden="1" customWidth="1"/>
    <col min="34" max="36" width="6.375" hidden="1" customWidth="1"/>
    <col min="37" max="37" width="6.875" hidden="1" customWidth="1"/>
    <col min="38" max="38" width="6.625" customWidth="1"/>
    <col min="39" max="39" width="2.875" hidden="1" customWidth="1"/>
    <col min="40" max="50" width="5.875" hidden="1" customWidth="1"/>
    <col min="51" max="53" width="6.375" hidden="1" customWidth="1"/>
    <col min="54" max="58" width="6.625" customWidth="1"/>
    <col min="60" max="60" width="10.625" hidden="1" customWidth="1"/>
    <col min="61" max="61" width="0" hidden="1" customWidth="1"/>
  </cols>
  <sheetData>
    <row r="1" spans="1:64" ht="12.6" customHeight="1">
      <c r="A1" s="697" t="s">
        <v>0</v>
      </c>
      <c r="B1" s="697"/>
      <c r="C1" s="697"/>
      <c r="D1" s="697"/>
      <c r="E1" s="697"/>
      <c r="F1" s="697"/>
      <c r="G1" s="697"/>
      <c r="H1" s="697"/>
      <c r="I1" s="697"/>
      <c r="J1" s="697"/>
      <c r="K1" s="697"/>
      <c r="L1" s="697"/>
      <c r="M1" s="697"/>
      <c r="N1" s="697"/>
      <c r="O1" s="697"/>
      <c r="P1" s="697"/>
      <c r="Q1" s="697"/>
      <c r="R1" s="697"/>
      <c r="S1" s="697"/>
      <c r="T1" s="697"/>
      <c r="U1" s="697"/>
      <c r="V1" s="697"/>
      <c r="W1" s="14"/>
      <c r="X1" s="15"/>
      <c r="Y1" s="15"/>
      <c r="Z1" s="14"/>
      <c r="AA1" s="22" t="s">
        <v>1</v>
      </c>
      <c r="AB1" s="22" t="s">
        <v>1</v>
      </c>
      <c r="AC1" s="13"/>
      <c r="AD1" s="22" t="s">
        <v>1</v>
      </c>
      <c r="AE1" s="2"/>
      <c r="AF1" s="61" t="s">
        <v>1</v>
      </c>
      <c r="AG1" s="697" t="s">
        <v>1</v>
      </c>
      <c r="AH1" s="697"/>
      <c r="AI1" s="697"/>
      <c r="AJ1" s="697"/>
      <c r="AK1" s="697"/>
      <c r="AL1" s="697"/>
      <c r="AM1" s="697"/>
      <c r="AN1" s="697"/>
      <c r="AO1" s="697"/>
      <c r="AP1" s="697"/>
      <c r="AQ1" s="697"/>
      <c r="AR1" s="697"/>
      <c r="AS1" s="697"/>
      <c r="AT1" s="697"/>
      <c r="AU1" s="697"/>
      <c r="AV1" s="697"/>
      <c r="AW1" s="697"/>
      <c r="AX1" s="697"/>
      <c r="AY1" s="697"/>
      <c r="AZ1" s="697"/>
      <c r="BA1" s="697"/>
      <c r="BB1" s="697"/>
      <c r="BC1" s="697"/>
      <c r="BD1" s="697"/>
      <c r="BE1" s="697"/>
      <c r="BF1" s="697"/>
    </row>
    <row r="2" spans="1:64" ht="11.85" customHeight="1">
      <c r="B2" s="1"/>
      <c r="E2" s="3"/>
      <c r="G2" s="4"/>
      <c r="H2" s="4"/>
      <c r="I2" s="4"/>
      <c r="J2" s="4"/>
      <c r="K2" s="17"/>
      <c r="L2" s="17"/>
      <c r="M2" s="17"/>
      <c r="O2" s="17"/>
      <c r="P2" s="17"/>
      <c r="S2" s="17"/>
      <c r="U2" s="17"/>
      <c r="V2" s="17" t="s">
        <v>2</v>
      </c>
      <c r="W2" s="17"/>
      <c r="X2" s="10"/>
      <c r="Y2" s="10"/>
      <c r="Z2" s="10"/>
      <c r="AA2" s="11"/>
      <c r="AB2" s="10"/>
      <c r="AC2" s="12"/>
      <c r="AD2" s="12"/>
      <c r="AE2" s="12"/>
      <c r="AF2" s="12"/>
      <c r="AG2" s="17"/>
      <c r="AH2" s="17"/>
      <c r="AI2" s="17"/>
      <c r="AK2" s="17"/>
      <c r="AL2" s="17"/>
      <c r="AM2" s="17"/>
      <c r="AS2" s="4"/>
      <c r="AT2" s="4"/>
      <c r="AU2" s="4"/>
      <c r="AV2" s="4"/>
      <c r="AW2" s="17"/>
      <c r="AX2" s="17"/>
      <c r="AY2" s="17"/>
      <c r="AZ2" s="17"/>
      <c r="BA2" s="17" t="s">
        <v>3</v>
      </c>
      <c r="BB2" s="17"/>
      <c r="BC2" s="17"/>
      <c r="BE2" s="17"/>
      <c r="BF2" s="17" t="s">
        <v>3</v>
      </c>
    </row>
    <row r="3" spans="1:64" ht="11.85" customHeight="1">
      <c r="A3" s="81"/>
      <c r="B3" s="75">
        <v>2535</v>
      </c>
      <c r="C3" s="25">
        <v>2536</v>
      </c>
      <c r="D3" s="25">
        <v>2537</v>
      </c>
      <c r="E3" s="25">
        <v>2538</v>
      </c>
      <c r="F3" s="25">
        <v>2539</v>
      </c>
      <c r="G3" s="25">
        <v>2540</v>
      </c>
      <c r="H3" s="25">
        <v>2541</v>
      </c>
      <c r="I3" s="25">
        <v>2542</v>
      </c>
      <c r="J3" s="25">
        <v>2543</v>
      </c>
      <c r="K3" s="25">
        <v>2544</v>
      </c>
      <c r="L3" s="25">
        <v>2545</v>
      </c>
      <c r="M3" s="75">
        <v>2546</v>
      </c>
      <c r="N3" s="75">
        <v>2547</v>
      </c>
      <c r="O3" s="75">
        <v>2548</v>
      </c>
      <c r="P3" s="75">
        <v>2549</v>
      </c>
      <c r="Q3" s="75">
        <v>2550</v>
      </c>
      <c r="R3" s="107">
        <v>2551</v>
      </c>
      <c r="S3" s="75">
        <v>2552</v>
      </c>
      <c r="T3" s="107">
        <v>2553</v>
      </c>
      <c r="U3" s="107">
        <v>2554</v>
      </c>
      <c r="V3" s="107">
        <v>2555</v>
      </c>
      <c r="W3" s="21"/>
      <c r="X3" s="20">
        <v>2536</v>
      </c>
      <c r="Y3" s="20">
        <v>2537</v>
      </c>
      <c r="Z3" s="20">
        <v>2538</v>
      </c>
      <c r="AA3" s="20">
        <v>2539</v>
      </c>
      <c r="AB3" s="20">
        <v>2540</v>
      </c>
      <c r="AC3" s="20">
        <v>2541</v>
      </c>
      <c r="AD3" s="25">
        <v>2542</v>
      </c>
      <c r="AE3" s="25">
        <v>2543</v>
      </c>
      <c r="AF3" s="25">
        <v>2544</v>
      </c>
      <c r="AG3" s="25">
        <v>2545</v>
      </c>
      <c r="AH3" s="75">
        <v>2546</v>
      </c>
      <c r="AI3" s="75">
        <v>2547</v>
      </c>
      <c r="AJ3" s="75">
        <v>2548</v>
      </c>
      <c r="AK3" s="75">
        <v>2549</v>
      </c>
      <c r="AL3" s="75">
        <v>2550</v>
      </c>
      <c r="AM3" s="108"/>
      <c r="AN3" s="19">
        <v>2536</v>
      </c>
      <c r="AO3" s="19">
        <v>2537</v>
      </c>
      <c r="AP3" s="19">
        <v>2538</v>
      </c>
      <c r="AQ3" s="19">
        <v>2539</v>
      </c>
      <c r="AR3" s="19">
        <v>2540</v>
      </c>
      <c r="AS3" s="19">
        <v>2541</v>
      </c>
      <c r="AT3" s="19">
        <v>2542</v>
      </c>
      <c r="AU3" s="19">
        <v>2543</v>
      </c>
      <c r="AV3" s="19">
        <v>2544</v>
      </c>
      <c r="AW3" s="19">
        <v>2545</v>
      </c>
      <c r="AX3" s="19">
        <v>2546</v>
      </c>
      <c r="AY3" s="109">
        <v>2547</v>
      </c>
      <c r="AZ3" s="75">
        <v>2548</v>
      </c>
      <c r="BA3" s="75">
        <v>2549</v>
      </c>
      <c r="BB3" s="107">
        <v>2551</v>
      </c>
      <c r="BC3" s="107">
        <v>2552</v>
      </c>
      <c r="BD3" s="107">
        <v>2553</v>
      </c>
      <c r="BE3" s="107">
        <v>2554</v>
      </c>
      <c r="BF3" s="107">
        <v>2555</v>
      </c>
      <c r="BH3" s="261"/>
    </row>
    <row r="4" spans="1:64" ht="11.25" customHeight="1">
      <c r="A4" s="82" t="s">
        <v>4</v>
      </c>
      <c r="B4" s="34">
        <v>66226.899999999994</v>
      </c>
      <c r="C4" s="34">
        <v>61551.9</v>
      </c>
      <c r="D4" s="34">
        <v>77062.600000000006</v>
      </c>
      <c r="E4" s="34">
        <v>99967.7</v>
      </c>
      <c r="F4" s="34">
        <v>113457.1</v>
      </c>
      <c r="G4" s="34">
        <v>118901.01</v>
      </c>
      <c r="H4" s="34">
        <v>219117.16</v>
      </c>
      <c r="I4" s="33">
        <v>147221.38</v>
      </c>
      <c r="J4" s="34">
        <v>202834.76</v>
      </c>
      <c r="K4" s="34">
        <v>222427.49</v>
      </c>
      <c r="L4" s="34">
        <v>212048.46</v>
      </c>
      <c r="M4" s="34">
        <v>262100.49</v>
      </c>
      <c r="N4" s="34">
        <v>280165.15000000002</v>
      </c>
      <c r="O4" s="34">
        <v>305638.17</v>
      </c>
      <c r="P4" s="34">
        <v>362822.58</v>
      </c>
      <c r="Q4" s="34">
        <v>374037.31</v>
      </c>
      <c r="R4" s="34">
        <v>477297.17</v>
      </c>
      <c r="S4" s="34">
        <v>359880.93471100001</v>
      </c>
      <c r="T4" s="33">
        <v>452609.61</v>
      </c>
      <c r="U4" s="33">
        <v>483454.32</v>
      </c>
      <c r="V4" s="33">
        <v>488709.51</v>
      </c>
      <c r="W4" s="35"/>
      <c r="X4" s="36">
        <f t="shared" ref="X4:AL19" si="0">((C4/B4)-1)*100</f>
        <v>-7.0590651230844177</v>
      </c>
      <c r="Y4" s="36">
        <f t="shared" si="0"/>
        <v>25.199384584391392</v>
      </c>
      <c r="Z4" s="36">
        <f t="shared" si="0"/>
        <v>29.722718932400394</v>
      </c>
      <c r="AA4" s="36">
        <f t="shared" si="0"/>
        <v>13.493758483990348</v>
      </c>
      <c r="AB4" s="36">
        <f t="shared" si="0"/>
        <v>4.7982100723533261</v>
      </c>
      <c r="AC4" s="36">
        <f t="shared" si="0"/>
        <v>84.28536477528661</v>
      </c>
      <c r="AD4" s="37">
        <f t="shared" si="0"/>
        <v>-32.811569846925728</v>
      </c>
      <c r="AE4" s="37">
        <f t="shared" si="0"/>
        <v>37.775342141202593</v>
      </c>
      <c r="AF4" s="37">
        <f t="shared" si="0"/>
        <v>9.6594538332581479</v>
      </c>
      <c r="AG4" s="37">
        <f t="shared" si="0"/>
        <v>-4.6662532585338257</v>
      </c>
      <c r="AH4" s="37">
        <f t="shared" si="0"/>
        <v>23.604052583074655</v>
      </c>
      <c r="AI4" s="37">
        <f t="shared" si="0"/>
        <v>6.8922648713857892</v>
      </c>
      <c r="AJ4" s="37">
        <f t="shared" si="0"/>
        <v>9.092144401257606</v>
      </c>
      <c r="AK4" s="37">
        <f t="shared" si="0"/>
        <v>18.709839153925056</v>
      </c>
      <c r="AL4" s="37">
        <f t="shared" si="0"/>
        <v>3.0909680428379049</v>
      </c>
      <c r="AN4" s="37">
        <f t="shared" ref="AN4:AZ5" si="1">+(C4/C$30)*100</f>
        <v>6.5420710739272661</v>
      </c>
      <c r="AO4" s="37">
        <f t="shared" si="1"/>
        <v>6.7741290096638398</v>
      </c>
      <c r="AP4" s="37">
        <f t="shared" si="1"/>
        <v>7.1085104202835483</v>
      </c>
      <c r="AQ4" s="37">
        <f t="shared" si="1"/>
        <v>8.0406761172420911</v>
      </c>
      <c r="AR4" s="37">
        <f t="shared" si="1"/>
        <v>6.581180970107317</v>
      </c>
      <c r="AS4" s="37">
        <f t="shared" si="1"/>
        <v>9.7468168781879818</v>
      </c>
      <c r="AT4" s="37">
        <f t="shared" si="1"/>
        <v>6.6488186263810398</v>
      </c>
      <c r="AU4" s="37">
        <f t="shared" si="1"/>
        <v>7.3276739113297555</v>
      </c>
      <c r="AV4" s="37">
        <f t="shared" si="1"/>
        <v>7.7105830782514051</v>
      </c>
      <c r="AW4" s="37">
        <f t="shared" si="1"/>
        <v>7.2521419530382092</v>
      </c>
      <c r="AX4" s="37">
        <f t="shared" si="1"/>
        <v>7.8812279340313411</v>
      </c>
      <c r="AY4" s="37">
        <f t="shared" si="1"/>
        <v>7.2325143207850218</v>
      </c>
      <c r="AZ4" s="37">
        <f t="shared" si="1"/>
        <v>6.8857726143005396</v>
      </c>
      <c r="BA4" s="78"/>
      <c r="BB4" s="37">
        <f t="shared" ref="BB4:BF30" si="2">((R4/Q4)-1)*100</f>
        <v>27.606834195230423</v>
      </c>
      <c r="BC4" s="37">
        <f t="shared" si="2"/>
        <v>-24.600237057554729</v>
      </c>
      <c r="BD4" s="115">
        <f t="shared" si="2"/>
        <v>25.76648728654245</v>
      </c>
      <c r="BE4" s="115">
        <f t="shared" si="2"/>
        <v>6.8148597198367078</v>
      </c>
      <c r="BF4" s="115">
        <f t="shared" si="2"/>
        <v>1.0870085926629081</v>
      </c>
      <c r="BH4" s="262">
        <f t="shared" ref="BH4:BH27" si="3">+U4</f>
        <v>483454.32</v>
      </c>
    </row>
    <row r="5" spans="1:64" ht="11.85" customHeight="1">
      <c r="A5" s="82" t="s">
        <v>5</v>
      </c>
      <c r="B5" s="34">
        <v>57986.8</v>
      </c>
      <c r="C5" s="34">
        <v>70444.399999999994</v>
      </c>
      <c r="D5" s="34">
        <v>75291.199999999997</v>
      </c>
      <c r="E5" s="34">
        <v>99718</v>
      </c>
      <c r="F5" s="34">
        <v>118110.6</v>
      </c>
      <c r="G5" s="34">
        <v>112136.23</v>
      </c>
      <c r="H5" s="34">
        <v>220784.49</v>
      </c>
      <c r="I5" s="34">
        <v>155134.35999999999</v>
      </c>
      <c r="J5" s="34">
        <v>200673.07</v>
      </c>
      <c r="K5" s="34">
        <v>226016.09</v>
      </c>
      <c r="L5" s="34">
        <v>213841.54</v>
      </c>
      <c r="M5" s="34">
        <v>258216.97</v>
      </c>
      <c r="N5" s="34">
        <v>285138.24</v>
      </c>
      <c r="O5" s="34">
        <v>297832.07</v>
      </c>
      <c r="P5" s="34">
        <v>371405.11</v>
      </c>
      <c r="Q5" s="34">
        <v>399484.81</v>
      </c>
      <c r="R5" s="105">
        <v>435553.76</v>
      </c>
      <c r="S5" s="34">
        <v>405630.09279999998</v>
      </c>
      <c r="T5" s="105">
        <v>470690.43</v>
      </c>
      <c r="U5" s="34">
        <v>557478.96</v>
      </c>
      <c r="V5" s="34">
        <v>597145.59999999998</v>
      </c>
      <c r="W5" s="35"/>
      <c r="X5" s="36">
        <f t="shared" si="0"/>
        <v>21.483510040216025</v>
      </c>
      <c r="Y5" s="36">
        <f t="shared" si="0"/>
        <v>6.8803197983090314</v>
      </c>
      <c r="Z5" s="36">
        <f t="shared" si="0"/>
        <v>32.443100920160674</v>
      </c>
      <c r="AA5" s="36">
        <f t="shared" si="0"/>
        <v>18.444613810946887</v>
      </c>
      <c r="AB5" s="36">
        <f t="shared" si="0"/>
        <v>-5.0582843538175322</v>
      </c>
      <c r="AC5" s="36">
        <f t="shared" si="0"/>
        <v>96.889524465019022</v>
      </c>
      <c r="AD5" s="37">
        <f t="shared" si="0"/>
        <v>-29.734937449636977</v>
      </c>
      <c r="AE5" s="37">
        <f t="shared" si="0"/>
        <v>29.354367401264312</v>
      </c>
      <c r="AF5" s="37">
        <f t="shared" si="0"/>
        <v>12.629008964680711</v>
      </c>
      <c r="AG5" s="37">
        <f t="shared" si="0"/>
        <v>-5.3865855302602572</v>
      </c>
      <c r="AH5" s="37">
        <f t="shared" si="0"/>
        <v>20.751548085559058</v>
      </c>
      <c r="AI5" s="37">
        <f t="shared" si="0"/>
        <v>10.425832972945193</v>
      </c>
      <c r="AJ5" s="37">
        <f t="shared" si="0"/>
        <v>4.451816073494741</v>
      </c>
      <c r="AK5" s="37">
        <f t="shared" si="0"/>
        <v>24.702860239328817</v>
      </c>
      <c r="AL5" s="37">
        <f t="shared" si="0"/>
        <v>7.5603967861400667</v>
      </c>
      <c r="AN5" s="37">
        <f t="shared" si="1"/>
        <v>7.4872143924096868</v>
      </c>
      <c r="AO5" s="37">
        <f t="shared" si="1"/>
        <v>6.6184154452666029</v>
      </c>
      <c r="AP5" s="37">
        <f t="shared" si="1"/>
        <v>7.0907547346776498</v>
      </c>
      <c r="AQ5" s="37">
        <f t="shared" si="1"/>
        <v>8.3704684908492624</v>
      </c>
      <c r="AR5" s="37">
        <f t="shared" si="1"/>
        <v>6.2067498243755637</v>
      </c>
      <c r="AS5" s="37">
        <f t="shared" si="1"/>
        <v>9.8209834116785988</v>
      </c>
      <c r="AT5" s="37">
        <f t="shared" si="1"/>
        <v>7.0061849872600126</v>
      </c>
      <c r="AU5" s="37">
        <f t="shared" si="1"/>
        <v>7.2495800016991661</v>
      </c>
      <c r="AV5" s="37">
        <f t="shared" si="1"/>
        <v>7.8349840613970265</v>
      </c>
      <c r="AW5" s="37">
        <f t="shared" si="1"/>
        <v>7.3134660045929998</v>
      </c>
      <c r="AX5" s="37">
        <f t="shared" si="1"/>
        <v>7.7644524701382016</v>
      </c>
      <c r="AY5" s="37">
        <f t="shared" si="1"/>
        <v>7.360895543944121</v>
      </c>
      <c r="AZ5" s="37">
        <f t="shared" si="1"/>
        <v>6.7099077031721581</v>
      </c>
      <c r="BA5" s="79"/>
      <c r="BB5" s="37">
        <f t="shared" si="2"/>
        <v>9.0288664542714336</v>
      </c>
      <c r="BC5" s="37">
        <f t="shared" si="2"/>
        <v>-6.8702580365739507</v>
      </c>
      <c r="BD5" s="37">
        <f t="shared" si="2"/>
        <v>16.039327050638398</v>
      </c>
      <c r="BE5" s="37">
        <f t="shared" si="2"/>
        <v>18.438558438504906</v>
      </c>
      <c r="BF5" s="37">
        <f t="shared" si="2"/>
        <v>7.1153609097642123</v>
      </c>
      <c r="BH5" s="262">
        <f t="shared" si="3"/>
        <v>557478.96</v>
      </c>
    </row>
    <row r="6" spans="1:64" ht="8.4" hidden="1" customHeight="1">
      <c r="A6" s="83" t="s">
        <v>6</v>
      </c>
      <c r="B6" s="38">
        <f t="shared" ref="B6:U6" si="4">+B4+B5</f>
        <v>124213.7</v>
      </c>
      <c r="C6" s="38">
        <f t="shared" si="4"/>
        <v>131996.29999999999</v>
      </c>
      <c r="D6" s="38">
        <f t="shared" si="4"/>
        <v>152353.79999999999</v>
      </c>
      <c r="E6" s="38">
        <f t="shared" si="4"/>
        <v>199685.7</v>
      </c>
      <c r="F6" s="38">
        <f t="shared" si="4"/>
        <v>231567.7</v>
      </c>
      <c r="G6" s="38">
        <f t="shared" si="4"/>
        <v>231037.24</v>
      </c>
      <c r="H6" s="38">
        <f t="shared" si="4"/>
        <v>439901.65</v>
      </c>
      <c r="I6" s="38">
        <f t="shared" si="4"/>
        <v>302355.74</v>
      </c>
      <c r="J6" s="38">
        <f t="shared" si="4"/>
        <v>403507.83</v>
      </c>
      <c r="K6" s="38">
        <f t="shared" si="4"/>
        <v>448443.57999999996</v>
      </c>
      <c r="L6" s="38">
        <f t="shared" si="4"/>
        <v>425890</v>
      </c>
      <c r="M6" s="38">
        <f t="shared" si="4"/>
        <v>520317.45999999996</v>
      </c>
      <c r="N6" s="38">
        <f t="shared" si="4"/>
        <v>565303.39</v>
      </c>
      <c r="O6" s="38">
        <f t="shared" si="4"/>
        <v>603470.24</v>
      </c>
      <c r="P6" s="38">
        <f t="shared" si="4"/>
        <v>734227.69</v>
      </c>
      <c r="Q6" s="38">
        <f t="shared" si="4"/>
        <v>773522.12</v>
      </c>
      <c r="R6" s="38">
        <f t="shared" si="4"/>
        <v>912850.92999999993</v>
      </c>
      <c r="S6" s="38">
        <f t="shared" si="4"/>
        <v>765511.02751099993</v>
      </c>
      <c r="T6" s="38">
        <f t="shared" si="4"/>
        <v>923300.04</v>
      </c>
      <c r="U6" s="38">
        <f t="shared" si="4"/>
        <v>1040933.28</v>
      </c>
      <c r="V6" s="38">
        <f>+V4+V5</f>
        <v>1085855.1099999999</v>
      </c>
      <c r="W6" s="39"/>
      <c r="X6" s="40">
        <f t="shared" si="0"/>
        <v>6.2654924537309364</v>
      </c>
      <c r="Y6" s="40">
        <f t="shared" si="0"/>
        <v>15.422780790067602</v>
      </c>
      <c r="Z6" s="40">
        <f t="shared" si="0"/>
        <v>31.06709514301582</v>
      </c>
      <c r="AA6" s="40">
        <f t="shared" si="0"/>
        <v>15.966090711553216</v>
      </c>
      <c r="AB6" s="40">
        <f t="shared" si="0"/>
        <v>-0.22907339840574359</v>
      </c>
      <c r="AC6" s="40">
        <f t="shared" si="0"/>
        <v>90.402919460083581</v>
      </c>
      <c r="AD6" s="253">
        <f t="shared" si="0"/>
        <v>-31.267423070588627</v>
      </c>
      <c r="AE6" s="253">
        <f t="shared" si="0"/>
        <v>33.454661717353204</v>
      </c>
      <c r="AF6" s="253">
        <f t="shared" si="0"/>
        <v>11.136277082900703</v>
      </c>
      <c r="AG6" s="253">
        <f t="shared" si="0"/>
        <v>-5.0293015678806174</v>
      </c>
      <c r="AH6" s="253">
        <f t="shared" si="0"/>
        <v>22.171795534058081</v>
      </c>
      <c r="AI6" s="253">
        <f t="shared" si="0"/>
        <v>8.6458620858120163</v>
      </c>
      <c r="AJ6" s="253">
        <f t="shared" si="0"/>
        <v>6.7515692768090441</v>
      </c>
      <c r="AK6" s="253">
        <f t="shared" si="0"/>
        <v>21.667588777865831</v>
      </c>
      <c r="AL6" s="253">
        <f t="shared" si="0"/>
        <v>5.351804424592066</v>
      </c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79"/>
      <c r="BB6" s="253">
        <f t="shared" si="2"/>
        <v>18.012259300354593</v>
      </c>
      <c r="BC6" s="253">
        <f t="shared" si="2"/>
        <v>-16.140631251698455</v>
      </c>
      <c r="BD6" s="253">
        <f t="shared" si="2"/>
        <v>20.612245522058494</v>
      </c>
      <c r="BE6" s="253">
        <f t="shared" si="2"/>
        <v>12.740521488551003</v>
      </c>
      <c r="BF6" s="37">
        <f t="shared" si="2"/>
        <v>4.3155340369173123</v>
      </c>
      <c r="BH6" s="262">
        <f t="shared" si="3"/>
        <v>1040933.28</v>
      </c>
    </row>
    <row r="7" spans="1:64" ht="11.85" customHeight="1">
      <c r="A7" s="82" t="s">
        <v>7</v>
      </c>
      <c r="B7" s="34">
        <v>69150.7</v>
      </c>
      <c r="C7" s="34">
        <v>75420.100000000006</v>
      </c>
      <c r="D7" s="34">
        <v>103901.2</v>
      </c>
      <c r="E7" s="34">
        <v>128892.6</v>
      </c>
      <c r="F7" s="34">
        <v>123335.6</v>
      </c>
      <c r="G7" s="34">
        <v>129767.52</v>
      </c>
      <c r="H7" s="34">
        <v>207118.91</v>
      </c>
      <c r="I7" s="34">
        <v>177909.2</v>
      </c>
      <c r="J7" s="34">
        <v>218511.49</v>
      </c>
      <c r="K7" s="34">
        <v>256633.19</v>
      </c>
      <c r="L7" s="34">
        <v>247156.98</v>
      </c>
      <c r="M7" s="34">
        <v>283196.90000000002</v>
      </c>
      <c r="N7" s="34">
        <v>308759.55</v>
      </c>
      <c r="O7" s="34">
        <v>368058.81</v>
      </c>
      <c r="P7" s="34">
        <v>433231.24</v>
      </c>
      <c r="Q7" s="34">
        <v>458418.82</v>
      </c>
      <c r="R7" s="105">
        <v>485552.07</v>
      </c>
      <c r="S7" s="34">
        <v>404017.63607800001</v>
      </c>
      <c r="T7" s="34">
        <v>536258.78</v>
      </c>
      <c r="U7" s="34">
        <v>634701.02</v>
      </c>
      <c r="V7" s="34">
        <v>606449.68999999994</v>
      </c>
      <c r="W7" s="35"/>
      <c r="X7" s="36">
        <f t="shared" si="0"/>
        <v>9.0662856630518753</v>
      </c>
      <c r="Y7" s="36">
        <f t="shared" si="0"/>
        <v>37.763275307245657</v>
      </c>
      <c r="Z7" s="36">
        <f t="shared" si="0"/>
        <v>24.053042698255656</v>
      </c>
      <c r="AA7" s="36">
        <f t="shared" si="0"/>
        <v>-4.3113413803430145</v>
      </c>
      <c r="AB7" s="36">
        <f t="shared" si="0"/>
        <v>5.21497442749701</v>
      </c>
      <c r="AC7" s="36">
        <f t="shared" si="0"/>
        <v>59.607666078537981</v>
      </c>
      <c r="AD7" s="37">
        <f t="shared" si="0"/>
        <v>-14.102869699343234</v>
      </c>
      <c r="AE7" s="37">
        <f t="shared" si="0"/>
        <v>22.821917022840843</v>
      </c>
      <c r="AF7" s="37">
        <f t="shared" si="0"/>
        <v>17.446084871784095</v>
      </c>
      <c r="AG7" s="37">
        <f t="shared" si="0"/>
        <v>-3.6925114791270697</v>
      </c>
      <c r="AH7" s="37">
        <f t="shared" si="0"/>
        <v>14.581793320180569</v>
      </c>
      <c r="AI7" s="37">
        <f t="shared" si="0"/>
        <v>9.0264582698468701</v>
      </c>
      <c r="AJ7" s="37">
        <f t="shared" si="0"/>
        <v>19.205644003561993</v>
      </c>
      <c r="AK7" s="37">
        <f t="shared" si="0"/>
        <v>17.707069693563369</v>
      </c>
      <c r="AL7" s="37">
        <f t="shared" si="0"/>
        <v>5.8138882136015813</v>
      </c>
      <c r="AN7" s="37">
        <f t="shared" ref="AN7:AZ9" si="5">+(C7/C$30)*100</f>
        <v>8.0160588804358888</v>
      </c>
      <c r="AO7" s="37">
        <f t="shared" si="5"/>
        <v>9.1333556492888182</v>
      </c>
      <c r="AP7" s="37">
        <f t="shared" si="5"/>
        <v>9.1653042952617625</v>
      </c>
      <c r="AQ7" s="37">
        <f t="shared" si="5"/>
        <v>8.7407629255967549</v>
      </c>
      <c r="AR7" s="37">
        <f t="shared" si="5"/>
        <v>7.1826432186069793</v>
      </c>
      <c r="AS7" s="37">
        <f t="shared" si="5"/>
        <v>9.2131081279982716</v>
      </c>
      <c r="AT7" s="37">
        <f t="shared" si="5"/>
        <v>8.0347433420645125</v>
      </c>
      <c r="AU7" s="37">
        <f t="shared" si="5"/>
        <v>7.8940165117595855</v>
      </c>
      <c r="AV7" s="37">
        <f t="shared" si="5"/>
        <v>8.8963442968837967</v>
      </c>
      <c r="AW7" s="37">
        <f t="shared" si="5"/>
        <v>8.4528673476064178</v>
      </c>
      <c r="AX7" s="37">
        <f t="shared" si="5"/>
        <v>8.515586213177551</v>
      </c>
      <c r="AY7" s="37">
        <f t="shared" si="5"/>
        <v>7.9706839592795138</v>
      </c>
      <c r="AZ7" s="37">
        <f t="shared" si="5"/>
        <v>8.2920574820548278</v>
      </c>
      <c r="BA7" s="79"/>
      <c r="BB7" s="37">
        <f t="shared" si="2"/>
        <v>5.9188778506083173</v>
      </c>
      <c r="BC7" s="37">
        <f t="shared" si="2"/>
        <v>-16.792109221571227</v>
      </c>
      <c r="BD7" s="37">
        <f t="shared" si="2"/>
        <v>32.731527565412868</v>
      </c>
      <c r="BE7" s="37">
        <f t="shared" si="2"/>
        <v>18.357226710581777</v>
      </c>
      <c r="BF7" s="37">
        <f t="shared" si="2"/>
        <v>-4.451124089890401</v>
      </c>
      <c r="BG7" s="77"/>
      <c r="BH7" s="262">
        <f t="shared" si="3"/>
        <v>634701.02</v>
      </c>
    </row>
    <row r="8" spans="1:64" ht="11.85" customHeight="1">
      <c r="A8" s="84" t="s">
        <v>8</v>
      </c>
      <c r="B8" s="38">
        <f t="shared" ref="B8:V8" si="6">+B4+B5+B7</f>
        <v>193364.4</v>
      </c>
      <c r="C8" s="38">
        <f t="shared" si="6"/>
        <v>207416.4</v>
      </c>
      <c r="D8" s="38">
        <f t="shared" si="6"/>
        <v>256255</v>
      </c>
      <c r="E8" s="38">
        <f t="shared" si="6"/>
        <v>328578.30000000005</v>
      </c>
      <c r="F8" s="38">
        <f t="shared" si="6"/>
        <v>354903.30000000005</v>
      </c>
      <c r="G8" s="38">
        <f t="shared" si="6"/>
        <v>360804.76</v>
      </c>
      <c r="H8" s="38">
        <f t="shared" si="6"/>
        <v>647020.56000000006</v>
      </c>
      <c r="I8" s="38">
        <f t="shared" si="6"/>
        <v>480264.94</v>
      </c>
      <c r="J8" s="38">
        <f t="shared" si="6"/>
        <v>622019.32000000007</v>
      </c>
      <c r="K8" s="38">
        <f t="shared" si="6"/>
        <v>705076.77</v>
      </c>
      <c r="L8" s="38">
        <f t="shared" si="6"/>
        <v>673046.98</v>
      </c>
      <c r="M8" s="38">
        <f t="shared" si="6"/>
        <v>803514.36</v>
      </c>
      <c r="N8" s="38">
        <f t="shared" si="6"/>
        <v>874062.94</v>
      </c>
      <c r="O8" s="38">
        <f t="shared" si="6"/>
        <v>971529.05</v>
      </c>
      <c r="P8" s="38">
        <f t="shared" si="6"/>
        <v>1167458.93</v>
      </c>
      <c r="Q8" s="38">
        <f t="shared" si="6"/>
        <v>1231940.94</v>
      </c>
      <c r="R8" s="38">
        <f t="shared" si="6"/>
        <v>1398403</v>
      </c>
      <c r="S8" s="38">
        <f t="shared" si="6"/>
        <v>1169528.663589</v>
      </c>
      <c r="T8" s="38">
        <f t="shared" si="6"/>
        <v>1459558.82</v>
      </c>
      <c r="U8" s="38">
        <f t="shared" si="6"/>
        <v>1675634.3</v>
      </c>
      <c r="V8" s="38">
        <f t="shared" si="6"/>
        <v>1692304.7999999998</v>
      </c>
      <c r="W8" s="39"/>
      <c r="X8" s="40">
        <f t="shared" si="0"/>
        <v>7.2671081129721982</v>
      </c>
      <c r="Y8" s="40">
        <f t="shared" si="0"/>
        <v>23.546161248580155</v>
      </c>
      <c r="Z8" s="40">
        <f t="shared" si="0"/>
        <v>28.223176133148641</v>
      </c>
      <c r="AA8" s="40">
        <f t="shared" si="0"/>
        <v>8.0117889708480448</v>
      </c>
      <c r="AB8" s="40">
        <f t="shared" si="0"/>
        <v>1.662836045762317</v>
      </c>
      <c r="AC8" s="40">
        <f t="shared" si="0"/>
        <v>79.327057658551965</v>
      </c>
      <c r="AD8" s="253">
        <f t="shared" si="0"/>
        <v>-25.772847156510771</v>
      </c>
      <c r="AE8" s="253">
        <f t="shared" si="0"/>
        <v>29.515870969053061</v>
      </c>
      <c r="AF8" s="253">
        <f t="shared" si="0"/>
        <v>13.352873026516265</v>
      </c>
      <c r="AG8" s="253">
        <f t="shared" si="0"/>
        <v>-4.5427379489470399</v>
      </c>
      <c r="AH8" s="253">
        <f t="shared" si="0"/>
        <v>19.38458738794133</v>
      </c>
      <c r="AI8" s="253">
        <f t="shared" si="0"/>
        <v>8.7800023885074019</v>
      </c>
      <c r="AJ8" s="253">
        <f t="shared" si="0"/>
        <v>11.15092581319146</v>
      </c>
      <c r="AK8" s="253">
        <f t="shared" si="0"/>
        <v>20.167166385812131</v>
      </c>
      <c r="AL8" s="253">
        <f t="shared" si="0"/>
        <v>5.5232786647150034</v>
      </c>
      <c r="AN8" s="37">
        <f t="shared" si="5"/>
        <v>22.04534434677284</v>
      </c>
      <c r="AO8" s="37">
        <f t="shared" si="5"/>
        <v>22.525900104219261</v>
      </c>
      <c r="AP8" s="37">
        <f t="shared" si="5"/>
        <v>23.364569450222962</v>
      </c>
      <c r="AQ8" s="37">
        <f t="shared" si="5"/>
        <v>25.15190753368811</v>
      </c>
      <c r="AR8" s="37">
        <f t="shared" si="5"/>
        <v>19.970574013089863</v>
      </c>
      <c r="AS8" s="37">
        <f t="shared" si="5"/>
        <v>28.780908417864854</v>
      </c>
      <c r="AT8" s="37">
        <f t="shared" si="5"/>
        <v>21.689746955705566</v>
      </c>
      <c r="AU8" s="37">
        <f t="shared" si="5"/>
        <v>22.471270424788507</v>
      </c>
      <c r="AV8" s="37">
        <f t="shared" si="5"/>
        <v>24.44191143653223</v>
      </c>
      <c r="AW8" s="37">
        <f t="shared" si="5"/>
        <v>23.018475305237626</v>
      </c>
      <c r="AX8" s="37">
        <f t="shared" si="5"/>
        <v>24.161266617347092</v>
      </c>
      <c r="AY8" s="37">
        <f t="shared" si="5"/>
        <v>22.564093824008655</v>
      </c>
      <c r="AZ8" s="37">
        <f t="shared" si="5"/>
        <v>21.887737799527525</v>
      </c>
      <c r="BA8" s="79"/>
      <c r="BB8" s="253">
        <f t="shared" si="2"/>
        <v>13.512178595184942</v>
      </c>
      <c r="BC8" s="253">
        <f t="shared" si="2"/>
        <v>-16.366836771016658</v>
      </c>
      <c r="BD8" s="253">
        <f t="shared" si="2"/>
        <v>24.79889253171168</v>
      </c>
      <c r="BE8" s="253">
        <f t="shared" si="2"/>
        <v>14.804163904816114</v>
      </c>
      <c r="BF8" s="253">
        <f t="shared" si="2"/>
        <v>0.99487698479314712</v>
      </c>
      <c r="BH8" s="262" t="s">
        <v>9</v>
      </c>
    </row>
    <row r="9" spans="1:64" ht="11.85" customHeight="1">
      <c r="A9" s="82" t="s">
        <v>10</v>
      </c>
      <c r="B9" s="34">
        <v>65921</v>
      </c>
      <c r="C9" s="34">
        <v>69053.600000000006</v>
      </c>
      <c r="D9" s="34">
        <v>85096</v>
      </c>
      <c r="E9" s="34">
        <v>100018.8</v>
      </c>
      <c r="F9" s="34">
        <v>107314.5</v>
      </c>
      <c r="G9" s="34">
        <v>113073.29</v>
      </c>
      <c r="H9" s="34">
        <v>169459.34</v>
      </c>
      <c r="I9" s="34">
        <v>169803.41</v>
      </c>
      <c r="J9" s="34">
        <v>197722.31</v>
      </c>
      <c r="K9" s="34">
        <v>214644.63</v>
      </c>
      <c r="L9" s="34">
        <v>212387.25</v>
      </c>
      <c r="M9" s="34">
        <v>254879.6</v>
      </c>
      <c r="N9" s="34">
        <v>284541.37</v>
      </c>
      <c r="O9" s="34">
        <v>317540.15999999997</v>
      </c>
      <c r="P9" s="34">
        <v>355196.94</v>
      </c>
      <c r="Q9" s="34">
        <v>375730.04</v>
      </c>
      <c r="R9" s="105">
        <v>438154.19</v>
      </c>
      <c r="S9" s="34">
        <v>367486.51211200003</v>
      </c>
      <c r="T9" s="34">
        <v>450816.85</v>
      </c>
      <c r="U9" s="34">
        <v>518385.45</v>
      </c>
      <c r="V9" s="34">
        <v>515987.54</v>
      </c>
      <c r="W9" s="35"/>
      <c r="X9" s="36">
        <f t="shared" si="0"/>
        <v>4.7520516982448857</v>
      </c>
      <c r="Y9" s="36">
        <f t="shared" si="0"/>
        <v>23.231808334395311</v>
      </c>
      <c r="Z9" s="36">
        <f t="shared" si="0"/>
        <v>17.536429444392219</v>
      </c>
      <c r="AA9" s="36">
        <f t="shared" si="0"/>
        <v>7.2943286662107587</v>
      </c>
      <c r="AB9" s="36">
        <f t="shared" si="0"/>
        <v>5.3662738958854428</v>
      </c>
      <c r="AC9" s="36">
        <f t="shared" si="0"/>
        <v>49.866816469212139</v>
      </c>
      <c r="AD9" s="37">
        <f t="shared" si="0"/>
        <v>0.2030398560504354</v>
      </c>
      <c r="AE9" s="37">
        <f t="shared" si="0"/>
        <v>16.441895954857433</v>
      </c>
      <c r="AF9" s="37">
        <f t="shared" si="0"/>
        <v>8.5586295244072463</v>
      </c>
      <c r="AG9" s="37">
        <f t="shared" si="0"/>
        <v>-1.0516824949219572</v>
      </c>
      <c r="AH9" s="37">
        <f t="shared" si="0"/>
        <v>20.007015487040782</v>
      </c>
      <c r="AI9" s="37">
        <f t="shared" si="0"/>
        <v>11.637561421157283</v>
      </c>
      <c r="AJ9" s="37">
        <f t="shared" si="0"/>
        <v>11.597185323174619</v>
      </c>
      <c r="AK9" s="37">
        <f t="shared" si="0"/>
        <v>11.858903138425081</v>
      </c>
      <c r="AL9" s="37">
        <f t="shared" si="0"/>
        <v>5.7807648905984221</v>
      </c>
      <c r="AN9" s="37">
        <f t="shared" si="5"/>
        <v>7.3393925956882544</v>
      </c>
      <c r="AO9" s="37">
        <f t="shared" si="5"/>
        <v>7.480298902533189</v>
      </c>
      <c r="AP9" s="37">
        <f t="shared" si="5"/>
        <v>7.1121440427683762</v>
      </c>
      <c r="AQ9" s="37">
        <f t="shared" si="5"/>
        <v>7.6053516014755917</v>
      </c>
      <c r="AR9" s="37">
        <f t="shared" si="5"/>
        <v>6.2586161747105935</v>
      </c>
      <c r="AS9" s="37">
        <f t="shared" si="5"/>
        <v>7.5379269943011113</v>
      </c>
      <c r="AT9" s="37">
        <f t="shared" si="5"/>
        <v>7.6686692872395064</v>
      </c>
      <c r="AU9" s="37">
        <f t="shared" si="5"/>
        <v>7.1429798949393799</v>
      </c>
      <c r="AV9" s="37">
        <f t="shared" si="5"/>
        <v>7.4407855428100813</v>
      </c>
      <c r="AW9" s="37">
        <f t="shared" si="5"/>
        <v>7.2637287062373117</v>
      </c>
      <c r="AX9" s="37">
        <f t="shared" si="5"/>
        <v>7.6640994579397184</v>
      </c>
      <c r="AY9" s="37">
        <f t="shared" si="5"/>
        <v>7.3454872362989807</v>
      </c>
      <c r="AZ9" s="37">
        <f t="shared" si="5"/>
        <v>7.1539145050783794</v>
      </c>
      <c r="BA9" s="79"/>
      <c r="BB9" s="37">
        <f t="shared" si="2"/>
        <v>16.614096120714763</v>
      </c>
      <c r="BC9" s="37">
        <f t="shared" si="2"/>
        <v>-16.128495287925915</v>
      </c>
      <c r="BD9" s="37">
        <f t="shared" si="2"/>
        <v>22.675754113828027</v>
      </c>
      <c r="BE9" s="37">
        <f t="shared" si="2"/>
        <v>14.988037825116795</v>
      </c>
      <c r="BF9" s="37">
        <f t="shared" si="2"/>
        <v>-0.46257278247296973</v>
      </c>
      <c r="BH9" s="262">
        <f t="shared" si="3"/>
        <v>518385.45</v>
      </c>
    </row>
    <row r="10" spans="1:64" ht="8.4" hidden="1" customHeight="1">
      <c r="A10" s="405" t="s">
        <v>11</v>
      </c>
      <c r="B10" s="252">
        <f t="shared" ref="B10:V10" si="7">+B8+B9</f>
        <v>259285.4</v>
      </c>
      <c r="C10" s="252">
        <f t="shared" si="7"/>
        <v>276470</v>
      </c>
      <c r="D10" s="252">
        <f t="shared" si="7"/>
        <v>341351</v>
      </c>
      <c r="E10" s="252">
        <f t="shared" si="7"/>
        <v>428597.10000000003</v>
      </c>
      <c r="F10" s="252">
        <f t="shared" si="7"/>
        <v>462217.80000000005</v>
      </c>
      <c r="G10" s="252">
        <f t="shared" si="7"/>
        <v>473878.05</v>
      </c>
      <c r="H10" s="252">
        <f t="shared" si="7"/>
        <v>816479.9</v>
      </c>
      <c r="I10" s="252">
        <f t="shared" si="7"/>
        <v>650068.35</v>
      </c>
      <c r="J10" s="252">
        <f t="shared" si="7"/>
        <v>819741.63000000012</v>
      </c>
      <c r="K10" s="252">
        <f t="shared" si="7"/>
        <v>919721.4</v>
      </c>
      <c r="L10" s="252">
        <f t="shared" si="7"/>
        <v>885434.23</v>
      </c>
      <c r="M10" s="252">
        <f t="shared" si="7"/>
        <v>1058393.96</v>
      </c>
      <c r="N10" s="252">
        <f t="shared" si="7"/>
        <v>1158604.31</v>
      </c>
      <c r="O10" s="252">
        <f t="shared" si="7"/>
        <v>1289069.21</v>
      </c>
      <c r="P10" s="252">
        <f t="shared" si="7"/>
        <v>1522655.8699999999</v>
      </c>
      <c r="Q10" s="252">
        <f t="shared" si="7"/>
        <v>1607670.98</v>
      </c>
      <c r="R10" s="252">
        <f t="shared" si="7"/>
        <v>1836557.19</v>
      </c>
      <c r="S10" s="252">
        <f t="shared" si="7"/>
        <v>1537015.175701</v>
      </c>
      <c r="T10" s="252">
        <f t="shared" si="7"/>
        <v>1910375.67</v>
      </c>
      <c r="U10" s="252">
        <f t="shared" si="7"/>
        <v>2194019.75</v>
      </c>
      <c r="V10" s="252">
        <f t="shared" si="7"/>
        <v>2208292.34</v>
      </c>
      <c r="W10" s="39"/>
      <c r="X10" s="40">
        <f t="shared" si="0"/>
        <v>6.6276774550360296</v>
      </c>
      <c r="Y10" s="40">
        <f t="shared" si="0"/>
        <v>23.467645675841851</v>
      </c>
      <c r="Z10" s="40">
        <f t="shared" si="0"/>
        <v>25.559057978444489</v>
      </c>
      <c r="AA10" s="40">
        <f t="shared" si="0"/>
        <v>7.844360122828653</v>
      </c>
      <c r="AB10" s="40">
        <f t="shared" si="0"/>
        <v>2.5226743755865533</v>
      </c>
      <c r="AC10" s="40">
        <f t="shared" si="0"/>
        <v>72.29747189176625</v>
      </c>
      <c r="AD10" s="253">
        <f t="shared" si="0"/>
        <v>-20.381585633645116</v>
      </c>
      <c r="AE10" s="253">
        <f t="shared" si="0"/>
        <v>26.100836935070014</v>
      </c>
      <c r="AF10" s="253">
        <f t="shared" si="0"/>
        <v>12.196497816025254</v>
      </c>
      <c r="AG10" s="253">
        <f t="shared" si="0"/>
        <v>-3.7279952385581128</v>
      </c>
      <c r="AH10" s="253">
        <f t="shared" si="0"/>
        <v>19.533887909438509</v>
      </c>
      <c r="AI10" s="253">
        <f t="shared" si="0"/>
        <v>9.4681521047229147</v>
      </c>
      <c r="AJ10" s="253">
        <f t="shared" si="0"/>
        <v>11.260522585143828</v>
      </c>
      <c r="AK10" s="253">
        <f t="shared" si="0"/>
        <v>18.1205677854954</v>
      </c>
      <c r="AL10" s="253">
        <f t="shared" si="0"/>
        <v>5.5833436612305665</v>
      </c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79"/>
      <c r="BB10" s="253">
        <f t="shared" si="2"/>
        <v>14.237130162043488</v>
      </c>
      <c r="BC10" s="253">
        <f t="shared" si="2"/>
        <v>-16.309974768550497</v>
      </c>
      <c r="BD10" s="253">
        <f t="shared" si="2"/>
        <v>24.291269221119972</v>
      </c>
      <c r="BE10" s="253">
        <f t="shared" si="2"/>
        <v>14.847555088471154</v>
      </c>
      <c r="BF10" s="253">
        <f t="shared" si="2"/>
        <v>0.65052240300023101</v>
      </c>
      <c r="BH10" s="262">
        <f t="shared" si="3"/>
        <v>2194019.75</v>
      </c>
    </row>
    <row r="11" spans="1:64" ht="11.85" customHeight="1">
      <c r="A11" s="82" t="s">
        <v>12</v>
      </c>
      <c r="B11" s="34">
        <v>61043.3</v>
      </c>
      <c r="C11" s="34">
        <v>71097.7</v>
      </c>
      <c r="D11" s="34">
        <v>90602.5</v>
      </c>
      <c r="E11" s="34">
        <v>119277.4</v>
      </c>
      <c r="F11" s="34">
        <v>125500.8</v>
      </c>
      <c r="G11" s="34">
        <v>127644.06</v>
      </c>
      <c r="H11" s="34">
        <v>166457.68</v>
      </c>
      <c r="I11" s="34">
        <v>172485.6</v>
      </c>
      <c r="J11" s="34">
        <v>200087.69</v>
      </c>
      <c r="K11" s="34">
        <v>260425.63</v>
      </c>
      <c r="L11" s="34">
        <v>255938.4</v>
      </c>
      <c r="M11" s="34">
        <v>287157.82</v>
      </c>
      <c r="N11" s="34">
        <v>312836.15000000002</v>
      </c>
      <c r="O11" s="34">
        <v>359690.34</v>
      </c>
      <c r="P11" s="34">
        <v>406788.8</v>
      </c>
      <c r="Q11" s="34">
        <v>441150.46</v>
      </c>
      <c r="R11" s="34">
        <v>496126.04</v>
      </c>
      <c r="S11" s="34">
        <v>411296.95039100002</v>
      </c>
      <c r="T11" s="34">
        <v>529582.86</v>
      </c>
      <c r="U11" s="34">
        <v>566160.89</v>
      </c>
      <c r="V11" s="34">
        <v>641137.03</v>
      </c>
      <c r="W11" s="39"/>
      <c r="X11" s="40">
        <f t="shared" si="0"/>
        <v>16.470931289756606</v>
      </c>
      <c r="Y11" s="40">
        <f t="shared" si="0"/>
        <v>27.433798843000545</v>
      </c>
      <c r="Z11" s="40">
        <f t="shared" si="0"/>
        <v>31.649126679727367</v>
      </c>
      <c r="AA11" s="40">
        <f t="shared" si="0"/>
        <v>5.2175852257007715</v>
      </c>
      <c r="AB11" s="40">
        <f t="shared" si="0"/>
        <v>1.7077660062724709</v>
      </c>
      <c r="AC11" s="40">
        <f t="shared" si="0"/>
        <v>30.407697780844643</v>
      </c>
      <c r="AD11" s="253">
        <f t="shared" si="0"/>
        <v>3.6212928114821796</v>
      </c>
      <c r="AE11" s="253">
        <f t="shared" si="0"/>
        <v>16.002547459034268</v>
      </c>
      <c r="AF11" s="253">
        <f t="shared" si="0"/>
        <v>30.155748212196354</v>
      </c>
      <c r="AG11" s="253">
        <f t="shared" si="0"/>
        <v>-1.7230370144443952</v>
      </c>
      <c r="AH11" s="37">
        <f t="shared" si="0"/>
        <v>12.198021086323907</v>
      </c>
      <c r="AI11" s="37">
        <f t="shared" si="0"/>
        <v>8.9422360150247737</v>
      </c>
      <c r="AJ11" s="37">
        <f t="shared" si="0"/>
        <v>14.977230093133409</v>
      </c>
      <c r="AK11" s="37">
        <f>((P11/O11)-1)*100</f>
        <v>13.094168723018784</v>
      </c>
      <c r="AL11" s="37">
        <f t="shared" si="0"/>
        <v>8.4470516395731785</v>
      </c>
      <c r="AN11" s="37">
        <f t="shared" ref="AN11:AZ11" si="8">+(C11/C$30)*100</f>
        <v>7.5566506735414913</v>
      </c>
      <c r="AO11" s="37">
        <f t="shared" si="8"/>
        <v>7.9643435803887748</v>
      </c>
      <c r="AP11" s="37">
        <f t="shared" si="8"/>
        <v>8.4815859603084682</v>
      </c>
      <c r="AQ11" s="37">
        <f t="shared" si="8"/>
        <v>8.8942101045661861</v>
      </c>
      <c r="AR11" s="37">
        <f t="shared" si="8"/>
        <v>7.0651095278268583</v>
      </c>
      <c r="AS11" s="37">
        <f t="shared" si="8"/>
        <v>7.4044065053052623</v>
      </c>
      <c r="AT11" s="37">
        <f t="shared" si="8"/>
        <v>7.7898024734077991</v>
      </c>
      <c r="AU11" s="37">
        <f t="shared" si="8"/>
        <v>7.2284323751571744</v>
      </c>
      <c r="AV11" s="37">
        <f t="shared" si="8"/>
        <v>9.027811516557426</v>
      </c>
      <c r="AW11" s="37">
        <f t="shared" si="8"/>
        <v>8.753195415960457</v>
      </c>
      <c r="AX11" s="37">
        <f t="shared" si="8"/>
        <v>8.6346890555585905</v>
      </c>
      <c r="AY11" s="37">
        <f t="shared" si="8"/>
        <v>8.0759221299803041</v>
      </c>
      <c r="AZ11" s="37">
        <f t="shared" si="8"/>
        <v>8.1035228446775811</v>
      </c>
      <c r="BA11" s="79"/>
      <c r="BB11" s="37">
        <f t="shared" si="2"/>
        <v>12.461866185065285</v>
      </c>
      <c r="BC11" s="37">
        <f t="shared" si="2"/>
        <v>-17.098294136909232</v>
      </c>
      <c r="BD11" s="37">
        <f t="shared" si="2"/>
        <v>28.759247909947128</v>
      </c>
      <c r="BE11" s="37">
        <f t="shared" si="2"/>
        <v>6.9069512559375656</v>
      </c>
      <c r="BF11" s="37">
        <f t="shared" si="2"/>
        <v>13.242903443930931</v>
      </c>
      <c r="BH11" s="262">
        <f t="shared" si="3"/>
        <v>566160.89</v>
      </c>
    </row>
    <row r="12" spans="1:64" ht="8.4" hidden="1" customHeight="1">
      <c r="A12" s="405" t="s">
        <v>13</v>
      </c>
      <c r="B12" s="252">
        <f t="shared" ref="B12:U12" si="9">+B8+B9+B11</f>
        <v>320328.7</v>
      </c>
      <c r="C12" s="252">
        <f t="shared" si="9"/>
        <v>347567.7</v>
      </c>
      <c r="D12" s="252">
        <f t="shared" si="9"/>
        <v>431953.5</v>
      </c>
      <c r="E12" s="252">
        <f t="shared" si="9"/>
        <v>547874.5</v>
      </c>
      <c r="F12" s="252">
        <f t="shared" si="9"/>
        <v>587718.60000000009</v>
      </c>
      <c r="G12" s="252">
        <f t="shared" si="9"/>
        <v>601522.11</v>
      </c>
      <c r="H12" s="252">
        <f t="shared" si="9"/>
        <v>982937.58000000007</v>
      </c>
      <c r="I12" s="252">
        <f t="shared" si="9"/>
        <v>822553.95</v>
      </c>
      <c r="J12" s="252">
        <f t="shared" si="9"/>
        <v>1019829.3200000001</v>
      </c>
      <c r="K12" s="252">
        <f t="shared" si="9"/>
        <v>1180147.03</v>
      </c>
      <c r="L12" s="252">
        <f t="shared" si="9"/>
        <v>1141372.6299999999</v>
      </c>
      <c r="M12" s="252">
        <f t="shared" si="9"/>
        <v>1345551.78</v>
      </c>
      <c r="N12" s="252">
        <f t="shared" si="9"/>
        <v>1471440.46</v>
      </c>
      <c r="O12" s="252">
        <f t="shared" si="9"/>
        <v>1648759.55</v>
      </c>
      <c r="P12" s="252">
        <f t="shared" si="9"/>
        <v>1929444.67</v>
      </c>
      <c r="Q12" s="252">
        <f t="shared" si="9"/>
        <v>2048821.44</v>
      </c>
      <c r="R12" s="252">
        <f t="shared" si="9"/>
        <v>2332683.23</v>
      </c>
      <c r="S12" s="252">
        <f t="shared" si="9"/>
        <v>1948312.1260919999</v>
      </c>
      <c r="T12" s="252">
        <f t="shared" si="9"/>
        <v>2439958.5299999998</v>
      </c>
      <c r="U12" s="252">
        <f t="shared" si="9"/>
        <v>2760180.64</v>
      </c>
      <c r="V12" s="252">
        <f>+V8+V9+V11</f>
        <v>2849429.37</v>
      </c>
      <c r="W12" s="39"/>
      <c r="X12" s="40">
        <f t="shared" si="0"/>
        <v>8.5034528595158587</v>
      </c>
      <c r="Y12" s="40">
        <f t="shared" si="0"/>
        <v>24.278953424037965</v>
      </c>
      <c r="Z12" s="40">
        <f t="shared" si="0"/>
        <v>26.836453460847064</v>
      </c>
      <c r="AA12" s="40">
        <f t="shared" si="0"/>
        <v>7.2724866734991567</v>
      </c>
      <c r="AB12" s="40">
        <f t="shared" si="0"/>
        <v>2.3486597157210687</v>
      </c>
      <c r="AC12" s="40">
        <f t="shared" si="0"/>
        <v>63.408387432342273</v>
      </c>
      <c r="AD12" s="253">
        <f t="shared" si="0"/>
        <v>-16.316766523465319</v>
      </c>
      <c r="AE12" s="253">
        <f t="shared" si="0"/>
        <v>23.98327428857403</v>
      </c>
      <c r="AF12" s="253">
        <f t="shared" si="0"/>
        <v>15.72005303789461</v>
      </c>
      <c r="AG12" s="253">
        <f t="shared" si="0"/>
        <v>-3.2855567157594079</v>
      </c>
      <c r="AH12" s="253">
        <f t="shared" si="0"/>
        <v>17.888912405407886</v>
      </c>
      <c r="AI12" s="253">
        <f t="shared" si="0"/>
        <v>9.3559149392229202</v>
      </c>
      <c r="AJ12" s="253">
        <f t="shared" si="0"/>
        <v>12.050714576653698</v>
      </c>
      <c r="AK12" s="253">
        <f t="shared" si="0"/>
        <v>17.02401784420293</v>
      </c>
      <c r="AL12" s="253">
        <f t="shared" si="0"/>
        <v>6.1871051218068907</v>
      </c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79"/>
      <c r="BB12" s="253">
        <f t="shared" si="2"/>
        <v>13.854881858323399</v>
      </c>
      <c r="BC12" s="253">
        <f t="shared" si="2"/>
        <v>-16.477638239290638</v>
      </c>
      <c r="BD12" s="253">
        <f t="shared" si="2"/>
        <v>25.234478465940846</v>
      </c>
      <c r="BE12" s="253">
        <f t="shared" si="2"/>
        <v>13.124080022786311</v>
      </c>
      <c r="BF12" s="37">
        <f t="shared" si="2"/>
        <v>3.2334380115063732</v>
      </c>
      <c r="BH12" s="262">
        <f t="shared" si="3"/>
        <v>2760180.64</v>
      </c>
    </row>
    <row r="13" spans="1:64" ht="11.85" customHeight="1">
      <c r="A13" s="82" t="s">
        <v>14</v>
      </c>
      <c r="B13" s="34">
        <v>73498</v>
      </c>
      <c r="C13" s="34">
        <v>77502.5</v>
      </c>
      <c r="D13" s="34">
        <v>96630.2</v>
      </c>
      <c r="E13" s="34">
        <v>122970.7</v>
      </c>
      <c r="F13" s="34">
        <v>111462.39999999999</v>
      </c>
      <c r="G13" s="34">
        <v>122522.79</v>
      </c>
      <c r="H13" s="34">
        <v>191410.97</v>
      </c>
      <c r="I13" s="34">
        <v>176974.48</v>
      </c>
      <c r="J13" s="34">
        <v>217122.72</v>
      </c>
      <c r="K13" s="34">
        <v>252166.18</v>
      </c>
      <c r="L13" s="34">
        <v>248940.11</v>
      </c>
      <c r="M13" s="34">
        <v>275705.64</v>
      </c>
      <c r="N13" s="34">
        <v>336468.32</v>
      </c>
      <c r="O13" s="34">
        <v>368890.35</v>
      </c>
      <c r="P13" s="34">
        <v>415816.41</v>
      </c>
      <c r="Q13" s="34">
        <v>439899.39</v>
      </c>
      <c r="R13" s="105">
        <v>530500.87</v>
      </c>
      <c r="S13" s="34">
        <v>421719.84983399999</v>
      </c>
      <c r="T13" s="34">
        <v>579388.75</v>
      </c>
      <c r="U13" s="34">
        <v>608551.1</v>
      </c>
      <c r="V13" s="266">
        <v>616506.28</v>
      </c>
      <c r="W13" s="35"/>
      <c r="X13" s="36">
        <f t="shared" si="0"/>
        <v>5.4484475768048046</v>
      </c>
      <c r="Y13" s="36">
        <f t="shared" si="0"/>
        <v>24.68010709331956</v>
      </c>
      <c r="Z13" s="36">
        <f t="shared" si="0"/>
        <v>27.259076355011167</v>
      </c>
      <c r="AA13" s="36">
        <f t="shared" si="0"/>
        <v>-9.3585707814951018</v>
      </c>
      <c r="AB13" s="36">
        <f t="shared" si="0"/>
        <v>9.9229785111391919</v>
      </c>
      <c r="AC13" s="36">
        <f t="shared" si="0"/>
        <v>56.224788873971953</v>
      </c>
      <c r="AD13" s="37">
        <f t="shared" si="0"/>
        <v>-7.5421434832078749</v>
      </c>
      <c r="AE13" s="37">
        <f t="shared" si="0"/>
        <v>22.685892338827607</v>
      </c>
      <c r="AF13" s="37">
        <f t="shared" si="0"/>
        <v>16.139932292668391</v>
      </c>
      <c r="AG13" s="37">
        <f>((L13/K13)-1)*100</f>
        <v>-1.2793428523999562</v>
      </c>
      <c r="AH13" s="37">
        <f t="shared" si="0"/>
        <v>10.751794879499332</v>
      </c>
      <c r="AI13" s="37">
        <f t="shared" si="0"/>
        <v>22.038968807457103</v>
      </c>
      <c r="AJ13" s="37">
        <f t="shared" si="0"/>
        <v>9.6359829656474041</v>
      </c>
      <c r="AK13" s="37">
        <f t="shared" si="0"/>
        <v>12.720869494146436</v>
      </c>
      <c r="AL13" s="37">
        <f t="shared" si="0"/>
        <v>5.7917339048740413</v>
      </c>
      <c r="AN13" s="37">
        <f t="shared" ref="AN13:AZ16" si="10">+(C13/C$30)*100</f>
        <v>8.2373876908275445</v>
      </c>
      <c r="AO13" s="37">
        <f t="shared" si="10"/>
        <v>8.4942039462673034</v>
      </c>
      <c r="AP13" s="37">
        <f t="shared" si="10"/>
        <v>8.7442094030328015</v>
      </c>
      <c r="AQ13" s="37">
        <f t="shared" si="10"/>
        <v>7.8993122303538943</v>
      </c>
      <c r="AR13" s="37">
        <f t="shared" si="10"/>
        <v>6.7816467997408525</v>
      </c>
      <c r="AS13" s="37">
        <f t="shared" si="10"/>
        <v>8.5143841452962121</v>
      </c>
      <c r="AT13" s="37">
        <f t="shared" si="10"/>
        <v>7.9925294751217439</v>
      </c>
      <c r="AU13" s="37">
        <f t="shared" si="10"/>
        <v>7.8438453591532102</v>
      </c>
      <c r="AV13" s="37">
        <f t="shared" si="10"/>
        <v>8.7414927013531383</v>
      </c>
      <c r="AW13" s="37">
        <f t="shared" si="10"/>
        <v>8.5138511051905148</v>
      </c>
      <c r="AX13" s="37">
        <f t="shared" si="10"/>
        <v>8.2903278492077188</v>
      </c>
      <c r="AY13" s="37">
        <f t="shared" si="10"/>
        <v>8.6859908981915748</v>
      </c>
      <c r="AZ13" s="37">
        <f t="shared" si="10"/>
        <v>8.3107913835164666</v>
      </c>
      <c r="BA13" s="79"/>
      <c r="BB13" s="37">
        <f t="shared" si="2"/>
        <v>20.595954906870851</v>
      </c>
      <c r="BC13" s="37">
        <f t="shared" si="2"/>
        <v>-20.505342463623101</v>
      </c>
      <c r="BD13" s="37">
        <f t="shared" si="2"/>
        <v>37.387118540439261</v>
      </c>
      <c r="BE13" s="37">
        <f t="shared" si="2"/>
        <v>5.0332958656860383</v>
      </c>
      <c r="BF13" s="37">
        <f t="shared" si="2"/>
        <v>1.3072328683655376</v>
      </c>
      <c r="BH13" s="262">
        <f t="shared" si="3"/>
        <v>608551.1</v>
      </c>
    </row>
    <row r="14" spans="1:64" ht="11.85" customHeight="1">
      <c r="A14" s="84" t="s">
        <v>15</v>
      </c>
      <c r="B14" s="38">
        <f t="shared" ref="B14:V14" si="11">+B9+B11+B13</f>
        <v>200462.3</v>
      </c>
      <c r="C14" s="38">
        <f t="shared" si="11"/>
        <v>217653.8</v>
      </c>
      <c r="D14" s="38">
        <f t="shared" si="11"/>
        <v>272328.7</v>
      </c>
      <c r="E14" s="38">
        <f t="shared" si="11"/>
        <v>342266.9</v>
      </c>
      <c r="F14" s="38">
        <f t="shared" si="11"/>
        <v>344277.69999999995</v>
      </c>
      <c r="G14" s="38">
        <f t="shared" si="11"/>
        <v>363240.13999999996</v>
      </c>
      <c r="H14" s="38">
        <f t="shared" si="11"/>
        <v>527327.99</v>
      </c>
      <c r="I14" s="38">
        <f t="shared" si="11"/>
        <v>519263.49</v>
      </c>
      <c r="J14" s="38">
        <f t="shared" si="11"/>
        <v>614932.72</v>
      </c>
      <c r="K14" s="38">
        <f t="shared" si="11"/>
        <v>727236.44</v>
      </c>
      <c r="L14" s="38">
        <f t="shared" si="11"/>
        <v>717265.76</v>
      </c>
      <c r="M14" s="38">
        <f t="shared" si="11"/>
        <v>817743.06</v>
      </c>
      <c r="N14" s="38">
        <f t="shared" si="11"/>
        <v>933845.84000000008</v>
      </c>
      <c r="O14" s="38">
        <f t="shared" si="11"/>
        <v>1046120.85</v>
      </c>
      <c r="P14" s="38">
        <f t="shared" si="11"/>
        <v>1177802.1499999999</v>
      </c>
      <c r="Q14" s="38">
        <f t="shared" si="11"/>
        <v>1256779.8900000001</v>
      </c>
      <c r="R14" s="38">
        <f t="shared" si="11"/>
        <v>1464781.1</v>
      </c>
      <c r="S14" s="38">
        <f t="shared" si="11"/>
        <v>1200503.3123369999</v>
      </c>
      <c r="T14" s="252">
        <f t="shared" si="11"/>
        <v>1559788.46</v>
      </c>
      <c r="U14" s="252">
        <f t="shared" si="11"/>
        <v>1693097.44</v>
      </c>
      <c r="V14" s="252">
        <f t="shared" si="11"/>
        <v>1773630.85</v>
      </c>
      <c r="W14" s="39"/>
      <c r="X14" s="40">
        <f t="shared" si="0"/>
        <v>8.5759267453281662</v>
      </c>
      <c r="Y14" s="40">
        <f t="shared" si="0"/>
        <v>25.120121955141617</v>
      </c>
      <c r="Z14" s="40">
        <f t="shared" si="0"/>
        <v>25.681538523115634</v>
      </c>
      <c r="AA14" s="40">
        <f t="shared" si="0"/>
        <v>0.58749472998993468</v>
      </c>
      <c r="AB14" s="40">
        <f t="shared" si="0"/>
        <v>5.5078908683310113</v>
      </c>
      <c r="AC14" s="40">
        <f t="shared" si="0"/>
        <v>45.173380342822256</v>
      </c>
      <c r="AD14" s="253">
        <f t="shared" si="0"/>
        <v>-1.5293138526555339</v>
      </c>
      <c r="AE14" s="253">
        <f t="shared" si="0"/>
        <v>18.424023995987081</v>
      </c>
      <c r="AF14" s="253">
        <f t="shared" si="0"/>
        <v>18.262765396513615</v>
      </c>
      <c r="AG14" s="253">
        <f t="shared" si="0"/>
        <v>-1.3710369078865137</v>
      </c>
      <c r="AH14" s="253">
        <f t="shared" si="0"/>
        <v>14.008378149822743</v>
      </c>
      <c r="AI14" s="253">
        <f t="shared" si="0"/>
        <v>14.19795357236049</v>
      </c>
      <c r="AJ14" s="253">
        <f t="shared" si="0"/>
        <v>12.022863431077656</v>
      </c>
      <c r="AK14" s="253">
        <f t="shared" si="0"/>
        <v>12.587580106065177</v>
      </c>
      <c r="AL14" s="253">
        <f t="shared" si="0"/>
        <v>6.7055184098619769</v>
      </c>
      <c r="AN14" s="37">
        <f t="shared" si="10"/>
        <v>23.133430960057289</v>
      </c>
      <c r="AO14" s="37">
        <f t="shared" si="10"/>
        <v>23.938846429189269</v>
      </c>
      <c r="AP14" s="37">
        <f t="shared" si="10"/>
        <v>24.337939406109648</v>
      </c>
      <c r="AQ14" s="37">
        <f t="shared" si="10"/>
        <v>24.398873936395667</v>
      </c>
      <c r="AR14" s="37">
        <f t="shared" si="10"/>
        <v>20.1053725022783</v>
      </c>
      <c r="AS14" s="37">
        <f t="shared" si="10"/>
        <v>23.456717644902586</v>
      </c>
      <c r="AT14" s="37">
        <f t="shared" si="10"/>
        <v>23.451001235769048</v>
      </c>
      <c r="AU14" s="37">
        <f t="shared" si="10"/>
        <v>22.215257629249766</v>
      </c>
      <c r="AV14" s="37">
        <f t="shared" si="10"/>
        <v>25.210089760720638</v>
      </c>
      <c r="AW14" s="37">
        <f t="shared" si="10"/>
        <v>24.530775227388286</v>
      </c>
      <c r="AX14" s="37">
        <f t="shared" si="10"/>
        <v>24.589116362706029</v>
      </c>
      <c r="AY14" s="37">
        <f t="shared" si="10"/>
        <v>24.107400264470861</v>
      </c>
      <c r="AZ14" s="37">
        <f t="shared" si="10"/>
        <v>23.568228733272427</v>
      </c>
      <c r="BA14" s="79"/>
      <c r="BB14" s="253">
        <f t="shared" si="2"/>
        <v>16.550329270465959</v>
      </c>
      <c r="BC14" s="253">
        <f t="shared" si="2"/>
        <v>-18.042135283080874</v>
      </c>
      <c r="BD14" s="253">
        <f t="shared" si="2"/>
        <v>29.927876414067157</v>
      </c>
      <c r="BE14" s="253">
        <f t="shared" si="2"/>
        <v>8.546606377636623</v>
      </c>
      <c r="BF14" s="253">
        <f t="shared" si="2"/>
        <v>4.7565726636501271</v>
      </c>
      <c r="BH14" s="262" t="s">
        <v>9</v>
      </c>
    </row>
    <row r="15" spans="1:64" ht="11.85" customHeight="1">
      <c r="A15" s="84" t="s">
        <v>16</v>
      </c>
      <c r="B15" s="38">
        <f t="shared" ref="B15:V15" si="12">+B8+B9+B11+B13</f>
        <v>393826.7</v>
      </c>
      <c r="C15" s="38">
        <f t="shared" si="12"/>
        <v>425070.2</v>
      </c>
      <c r="D15" s="38">
        <f t="shared" si="12"/>
        <v>528583.69999999995</v>
      </c>
      <c r="E15" s="38">
        <f t="shared" si="12"/>
        <v>670845.19999999995</v>
      </c>
      <c r="F15" s="38">
        <f t="shared" si="12"/>
        <v>699181.00000000012</v>
      </c>
      <c r="G15" s="38">
        <f t="shared" si="12"/>
        <v>724044.9</v>
      </c>
      <c r="H15" s="38">
        <f t="shared" si="12"/>
        <v>1174348.55</v>
      </c>
      <c r="I15" s="38">
        <f t="shared" si="12"/>
        <v>999528.42999999993</v>
      </c>
      <c r="J15" s="38">
        <f t="shared" si="12"/>
        <v>1236952.04</v>
      </c>
      <c r="K15" s="38">
        <f t="shared" si="12"/>
        <v>1432313.21</v>
      </c>
      <c r="L15" s="38">
        <f t="shared" si="12"/>
        <v>1390312.7399999998</v>
      </c>
      <c r="M15" s="38">
        <f t="shared" si="12"/>
        <v>1621257.42</v>
      </c>
      <c r="N15" s="38">
        <f t="shared" si="12"/>
        <v>1807908.78</v>
      </c>
      <c r="O15" s="38">
        <f t="shared" si="12"/>
        <v>2017649.9</v>
      </c>
      <c r="P15" s="38">
        <f t="shared" si="12"/>
        <v>2345261.08</v>
      </c>
      <c r="Q15" s="38">
        <f t="shared" si="12"/>
        <v>2488720.83</v>
      </c>
      <c r="R15" s="38">
        <f t="shared" si="12"/>
        <v>2863184.1</v>
      </c>
      <c r="S15" s="38">
        <f t="shared" si="12"/>
        <v>2370031.9759259997</v>
      </c>
      <c r="T15" s="252">
        <f t="shared" si="12"/>
        <v>3019347.28</v>
      </c>
      <c r="U15" s="252">
        <f t="shared" si="12"/>
        <v>3368731.74</v>
      </c>
      <c r="V15" s="252">
        <f t="shared" si="12"/>
        <v>3465935.6500000004</v>
      </c>
      <c r="W15" s="39"/>
      <c r="X15" s="40">
        <f t="shared" si="0"/>
        <v>7.9333117840918455</v>
      </c>
      <c r="Y15" s="40">
        <f t="shared" si="0"/>
        <v>24.35209525391333</v>
      </c>
      <c r="Z15" s="40">
        <f t="shared" si="0"/>
        <v>26.913713003257577</v>
      </c>
      <c r="AA15" s="40">
        <f t="shared" si="0"/>
        <v>4.2238954679857832</v>
      </c>
      <c r="AB15" s="40">
        <f t="shared" si="0"/>
        <v>3.5561464055802183</v>
      </c>
      <c r="AC15" s="40">
        <f t="shared" si="0"/>
        <v>62.192779757166996</v>
      </c>
      <c r="AD15" s="253">
        <f t="shared" si="0"/>
        <v>-14.886561574925949</v>
      </c>
      <c r="AE15" s="253">
        <f t="shared" si="0"/>
        <v>23.753562467452795</v>
      </c>
      <c r="AF15" s="253">
        <f t="shared" si="0"/>
        <v>15.793754622855062</v>
      </c>
      <c r="AG15" s="253">
        <f>((L15/K15)-1)*100</f>
        <v>-2.9323523449176436</v>
      </c>
      <c r="AH15" s="253">
        <f t="shared" si="0"/>
        <v>16.610987827098533</v>
      </c>
      <c r="AI15" s="253">
        <f t="shared" si="0"/>
        <v>11.512752860677743</v>
      </c>
      <c r="AJ15" s="253">
        <f t="shared" si="0"/>
        <v>11.601310990922897</v>
      </c>
      <c r="AK15" s="253">
        <f t="shared" si="0"/>
        <v>16.237265939943303</v>
      </c>
      <c r="AL15" s="253">
        <f t="shared" si="0"/>
        <v>6.1170055318531924</v>
      </c>
      <c r="AN15" s="37">
        <f t="shared" si="10"/>
        <v>45.178775306830133</v>
      </c>
      <c r="AO15" s="37">
        <f t="shared" si="10"/>
        <v>46.464746533408523</v>
      </c>
      <c r="AP15" s="37">
        <f t="shared" si="10"/>
        <v>47.702508856332607</v>
      </c>
      <c r="AQ15" s="37">
        <f t="shared" si="10"/>
        <v>49.550781470083791</v>
      </c>
      <c r="AR15" s="37">
        <f t="shared" si="10"/>
        <v>40.075946515368166</v>
      </c>
      <c r="AS15" s="37">
        <f t="shared" si="10"/>
        <v>52.23762606276744</v>
      </c>
      <c r="AT15" s="37">
        <f t="shared" si="10"/>
        <v>45.140748191474614</v>
      </c>
      <c r="AU15" s="37">
        <f t="shared" si="10"/>
        <v>44.68652805403827</v>
      </c>
      <c r="AV15" s="37">
        <f t="shared" si="10"/>
        <v>49.652001197252872</v>
      </c>
      <c r="AW15" s="37">
        <f t="shared" si="10"/>
        <v>47.549250532625905</v>
      </c>
      <c r="AX15" s="37">
        <f t="shared" si="10"/>
        <v>48.750382980053118</v>
      </c>
      <c r="AY15" s="37">
        <f t="shared" si="10"/>
        <v>46.671494088479513</v>
      </c>
      <c r="AZ15" s="37">
        <f t="shared" si="10"/>
        <v>45.455966532799948</v>
      </c>
      <c r="BA15" s="79"/>
      <c r="BB15" s="253">
        <f t="shared" si="2"/>
        <v>15.046415230108391</v>
      </c>
      <c r="BC15" s="253">
        <f t="shared" si="2"/>
        <v>-17.223905513934657</v>
      </c>
      <c r="BD15" s="253">
        <f t="shared" si="2"/>
        <v>27.396900576428074</v>
      </c>
      <c r="BE15" s="253">
        <f t="shared" si="2"/>
        <v>11.571522835889226</v>
      </c>
      <c r="BF15" s="253">
        <f t="shared" si="2"/>
        <v>2.8854749354426223</v>
      </c>
      <c r="BH15" s="262" t="s">
        <v>9</v>
      </c>
    </row>
    <row r="16" spans="1:64" ht="11.85" customHeight="1">
      <c r="A16" s="82" t="s">
        <v>17</v>
      </c>
      <c r="B16" s="34">
        <v>72558</v>
      </c>
      <c r="C16" s="34">
        <v>84088.5</v>
      </c>
      <c r="D16" s="34">
        <v>93382.3</v>
      </c>
      <c r="E16" s="34">
        <v>114410.6</v>
      </c>
      <c r="F16" s="34">
        <v>113829.8</v>
      </c>
      <c r="G16" s="34">
        <v>143956.46</v>
      </c>
      <c r="H16" s="34">
        <v>192419.68</v>
      </c>
      <c r="I16" s="34">
        <v>185812.23</v>
      </c>
      <c r="J16" s="34">
        <v>238905.02</v>
      </c>
      <c r="K16" s="34">
        <v>240579.33</v>
      </c>
      <c r="L16" s="34">
        <v>234527.4</v>
      </c>
      <c r="M16" s="34">
        <v>268628.46000000002</v>
      </c>
      <c r="N16" s="34">
        <v>328597.21999999997</v>
      </c>
      <c r="O16" s="34">
        <v>390897.95</v>
      </c>
      <c r="P16" s="34">
        <v>424162.16</v>
      </c>
      <c r="Q16" s="34">
        <v>411816.56</v>
      </c>
      <c r="R16" s="105">
        <v>575282.28</v>
      </c>
      <c r="S16" s="34">
        <v>437742.43440600001</v>
      </c>
      <c r="T16" s="34">
        <v>500070.71</v>
      </c>
      <c r="U16" s="34">
        <v>619845.76</v>
      </c>
      <c r="V16" s="34">
        <v>610940.37</v>
      </c>
      <c r="W16" s="41"/>
      <c r="X16" s="36">
        <f t="shared" si="0"/>
        <v>15.891424791201514</v>
      </c>
      <c r="Y16" s="36">
        <f t="shared" si="0"/>
        <v>11.052403122900278</v>
      </c>
      <c r="Z16" s="36">
        <f t="shared" si="0"/>
        <v>22.518507254586794</v>
      </c>
      <c r="AA16" s="36">
        <f t="shared" si="0"/>
        <v>-0.50764527063051901</v>
      </c>
      <c r="AB16" s="36">
        <f t="shared" si="0"/>
        <v>26.466408620589689</v>
      </c>
      <c r="AC16" s="36">
        <f t="shared" si="0"/>
        <v>33.665192934030188</v>
      </c>
      <c r="AD16" s="37">
        <f t="shared" si="0"/>
        <v>-3.4338743313573672</v>
      </c>
      <c r="AE16" s="37">
        <f t="shared" si="0"/>
        <v>28.573356016447349</v>
      </c>
      <c r="AF16" s="37">
        <f t="shared" si="0"/>
        <v>0.70082662976274079</v>
      </c>
      <c r="AG16" s="37">
        <f t="shared" si="0"/>
        <v>-2.5155652399563966</v>
      </c>
      <c r="AH16" s="37">
        <f t="shared" si="0"/>
        <v>14.540330895238696</v>
      </c>
      <c r="AI16" s="37">
        <f t="shared" si="0"/>
        <v>22.324053080600592</v>
      </c>
      <c r="AJ16" s="37">
        <f t="shared" si="0"/>
        <v>18.959603492689325</v>
      </c>
      <c r="AK16" s="37">
        <f t="shared" si="0"/>
        <v>8.5096915959779196</v>
      </c>
      <c r="AL16" s="37">
        <f t="shared" si="0"/>
        <v>-2.9105849517552351</v>
      </c>
      <c r="AN16" s="37">
        <f t="shared" si="10"/>
        <v>8.9373836307235504</v>
      </c>
      <c r="AO16" s="37">
        <f t="shared" si="10"/>
        <v>8.2086997767935621</v>
      </c>
      <c r="AP16" s="37">
        <f t="shared" si="10"/>
        <v>8.1355171949629028</v>
      </c>
      <c r="AQ16" s="37">
        <f t="shared" si="10"/>
        <v>8.0670892724249406</v>
      </c>
      <c r="AR16" s="37">
        <f t="shared" si="10"/>
        <v>7.9680022488960791</v>
      </c>
      <c r="AS16" s="37">
        <f t="shared" si="10"/>
        <v>8.5592538015714084</v>
      </c>
      <c r="AT16" s="37">
        <f t="shared" si="10"/>
        <v>8.3916603405931802</v>
      </c>
      <c r="AU16" s="37">
        <f t="shared" si="10"/>
        <v>8.6307597491658399</v>
      </c>
      <c r="AV16" s="37">
        <f t="shared" si="10"/>
        <v>8.3398275585228259</v>
      </c>
      <c r="AW16" s="37">
        <f t="shared" si="10"/>
        <v>8.0209306715878679</v>
      </c>
      <c r="AX16" s="37">
        <f t="shared" si="10"/>
        <v>8.0775206594532545</v>
      </c>
      <c r="AY16" s="37">
        <f t="shared" si="10"/>
        <v>8.4827970196155587</v>
      </c>
      <c r="AZ16" s="37">
        <f t="shared" si="10"/>
        <v>8.8066042245188871</v>
      </c>
      <c r="BA16" s="79"/>
      <c r="BB16" s="37">
        <f t="shared" si="2"/>
        <v>39.6938190149517</v>
      </c>
      <c r="BC16" s="37">
        <f t="shared" si="2"/>
        <v>-23.908236073949642</v>
      </c>
      <c r="BD16" s="37">
        <f t="shared" si="2"/>
        <v>14.238572890146495</v>
      </c>
      <c r="BE16" s="37">
        <f t="shared" si="2"/>
        <v>23.951622761509061</v>
      </c>
      <c r="BF16" s="37">
        <f t="shared" si="2"/>
        <v>-1.4367106423378684</v>
      </c>
      <c r="BH16" s="262">
        <f t="shared" si="3"/>
        <v>619845.76</v>
      </c>
      <c r="BJ16" s="269" t="s">
        <v>18</v>
      </c>
      <c r="BK16" s="269" t="s">
        <v>18</v>
      </c>
      <c r="BL16" s="269" t="s">
        <v>18</v>
      </c>
    </row>
    <row r="17" spans="1:64" ht="8.4" hidden="1" customHeight="1">
      <c r="A17" s="406" t="s">
        <v>19</v>
      </c>
      <c r="B17" s="252">
        <f t="shared" ref="B17:U17" si="13">+B15+B16</f>
        <v>466384.7</v>
      </c>
      <c r="C17" s="252">
        <f t="shared" si="13"/>
        <v>509158.7</v>
      </c>
      <c r="D17" s="252">
        <f t="shared" si="13"/>
        <v>621966</v>
      </c>
      <c r="E17" s="252">
        <f t="shared" si="13"/>
        <v>785255.79999999993</v>
      </c>
      <c r="F17" s="252">
        <f t="shared" si="13"/>
        <v>813010.80000000016</v>
      </c>
      <c r="G17" s="252">
        <f t="shared" si="13"/>
        <v>868001.36</v>
      </c>
      <c r="H17" s="252">
        <f t="shared" si="13"/>
        <v>1366768.23</v>
      </c>
      <c r="I17" s="252">
        <f t="shared" si="13"/>
        <v>1185340.6599999999</v>
      </c>
      <c r="J17" s="252">
        <f t="shared" si="13"/>
        <v>1475857.06</v>
      </c>
      <c r="K17" s="252">
        <f t="shared" si="13"/>
        <v>1672892.54</v>
      </c>
      <c r="L17" s="252">
        <f t="shared" si="13"/>
        <v>1624840.1399999997</v>
      </c>
      <c r="M17" s="252">
        <f t="shared" si="13"/>
        <v>1889885.88</v>
      </c>
      <c r="N17" s="252">
        <f t="shared" si="13"/>
        <v>2136506</v>
      </c>
      <c r="O17" s="252">
        <f t="shared" si="13"/>
        <v>2408547.85</v>
      </c>
      <c r="P17" s="252">
        <f t="shared" si="13"/>
        <v>2769423.24</v>
      </c>
      <c r="Q17" s="252">
        <f t="shared" si="13"/>
        <v>2900537.39</v>
      </c>
      <c r="R17" s="252">
        <f t="shared" si="13"/>
        <v>3438466.38</v>
      </c>
      <c r="S17" s="252">
        <f t="shared" si="13"/>
        <v>2807774.4103319999</v>
      </c>
      <c r="T17" s="252">
        <f t="shared" si="13"/>
        <v>3519417.9899999998</v>
      </c>
      <c r="U17" s="252">
        <f t="shared" si="13"/>
        <v>3988577.5</v>
      </c>
      <c r="V17" s="252">
        <f>+V15+V16</f>
        <v>4076876.0200000005</v>
      </c>
      <c r="W17" s="39"/>
      <c r="X17" s="40">
        <f t="shared" si="0"/>
        <v>9.1713986329311492</v>
      </c>
      <c r="Y17" s="40">
        <f t="shared" si="0"/>
        <v>22.155626526660544</v>
      </c>
      <c r="Z17" s="40">
        <f t="shared" si="0"/>
        <v>26.253814517192243</v>
      </c>
      <c r="AA17" s="40">
        <f t="shared" si="0"/>
        <v>3.5345170325389752</v>
      </c>
      <c r="AB17" s="40">
        <f t="shared" si="0"/>
        <v>6.7638166676260436</v>
      </c>
      <c r="AC17" s="40">
        <f t="shared" si="0"/>
        <v>57.461530935850156</v>
      </c>
      <c r="AD17" s="253">
        <f t="shared" si="0"/>
        <v>-13.274201581346389</v>
      </c>
      <c r="AE17" s="253">
        <f t="shared" si="0"/>
        <v>24.509106099507317</v>
      </c>
      <c r="AF17" s="253">
        <f t="shared" si="0"/>
        <v>13.350580170684001</v>
      </c>
      <c r="AG17" s="253">
        <f>((L17/K17)-1)*100</f>
        <v>-2.8724140284587807</v>
      </c>
      <c r="AH17" s="253">
        <f>((M17/L17)-1)*100</f>
        <v>16.312111787194048</v>
      </c>
      <c r="AI17" s="253">
        <f>((N17/M17)-1)*100</f>
        <v>13.0494715374031</v>
      </c>
      <c r="AJ17" s="253">
        <f t="shared" si="0"/>
        <v>12.733025322652969</v>
      </c>
      <c r="AK17" s="253">
        <f t="shared" si="0"/>
        <v>14.983110673927458</v>
      </c>
      <c r="AL17" s="253">
        <f t="shared" si="0"/>
        <v>4.7343485858809986</v>
      </c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79"/>
      <c r="BB17" s="253">
        <f t="shared" si="2"/>
        <v>18.545838845400976</v>
      </c>
      <c r="BC17" s="407">
        <f t="shared" si="2"/>
        <v>-18.342246221642565</v>
      </c>
      <c r="BD17" s="253">
        <f t="shared" si="2"/>
        <v>25.345468533700789</v>
      </c>
      <c r="BE17" s="253">
        <f t="shared" si="2"/>
        <v>13.33059930173286</v>
      </c>
      <c r="BF17" s="37">
        <f t="shared" si="2"/>
        <v>2.2137847390454546</v>
      </c>
      <c r="BH17" s="262">
        <f t="shared" si="3"/>
        <v>3988577.5</v>
      </c>
    </row>
    <row r="18" spans="1:64" ht="11.85" customHeight="1">
      <c r="A18" s="82" t="s">
        <v>20</v>
      </c>
      <c r="B18" s="34">
        <v>68826.7</v>
      </c>
      <c r="C18" s="34">
        <v>81999.600000000006</v>
      </c>
      <c r="D18" s="34">
        <v>95188.800000000003</v>
      </c>
      <c r="E18" s="34">
        <v>121684.4</v>
      </c>
      <c r="F18" s="34">
        <v>120772.7</v>
      </c>
      <c r="G18" s="34">
        <v>156230.14000000001</v>
      </c>
      <c r="H18" s="38">
        <v>178251.21</v>
      </c>
      <c r="I18" s="43">
        <v>186518.34</v>
      </c>
      <c r="J18" s="43">
        <v>251237.42</v>
      </c>
      <c r="K18" s="43">
        <v>261844.5</v>
      </c>
      <c r="L18" s="43">
        <v>252317.34</v>
      </c>
      <c r="M18" s="43">
        <v>269863.63</v>
      </c>
      <c r="N18" s="43">
        <v>331478.68</v>
      </c>
      <c r="O18" s="43">
        <v>424989.77</v>
      </c>
      <c r="P18" s="43">
        <v>447206.33</v>
      </c>
      <c r="Q18" s="34">
        <v>468413.76</v>
      </c>
      <c r="R18" s="105">
        <v>539485.92000000004</v>
      </c>
      <c r="S18" s="34">
        <v>448628.41962300002</v>
      </c>
      <c r="T18" s="34">
        <v>527223.32999999996</v>
      </c>
      <c r="U18" s="34">
        <v>630383.86</v>
      </c>
      <c r="V18" s="34">
        <v>621324.23</v>
      </c>
      <c r="W18" s="41"/>
      <c r="X18" s="36">
        <f t="shared" si="0"/>
        <v>19.139229397893565</v>
      </c>
      <c r="Y18" s="36">
        <f t="shared" si="0"/>
        <v>16.084468704725374</v>
      </c>
      <c r="Z18" s="36">
        <f t="shared" si="0"/>
        <v>27.834787285899164</v>
      </c>
      <c r="AA18" s="36">
        <f t="shared" si="0"/>
        <v>-0.74923326243955257</v>
      </c>
      <c r="AB18" s="36">
        <f t="shared" si="0"/>
        <v>29.35882032942876</v>
      </c>
      <c r="AC18" s="36">
        <f t="shared" si="0"/>
        <v>14.095276366007203</v>
      </c>
      <c r="AD18" s="37">
        <f t="shared" si="0"/>
        <v>4.6379096108239537</v>
      </c>
      <c r="AE18" s="37">
        <f t="shared" si="0"/>
        <v>34.698507396109157</v>
      </c>
      <c r="AF18" s="37">
        <f t="shared" si="0"/>
        <v>4.2219347738883695</v>
      </c>
      <c r="AG18" s="37">
        <f>((L18/K18)-1)*100</f>
        <v>-3.638480090282592</v>
      </c>
      <c r="AH18" s="37">
        <f t="shared" si="0"/>
        <v>6.9540563482478168</v>
      </c>
      <c r="AI18" s="37">
        <f t="shared" si="0"/>
        <v>22.831920700095807</v>
      </c>
      <c r="AJ18" s="37">
        <f t="shared" si="0"/>
        <v>28.210287913539432</v>
      </c>
      <c r="AK18" s="37">
        <f t="shared" si="0"/>
        <v>5.2275517125977</v>
      </c>
      <c r="AL18" s="37">
        <f t="shared" si="0"/>
        <v>4.7422025533493617</v>
      </c>
      <c r="AM18" s="408"/>
      <c r="AN18" s="37">
        <f t="shared" ref="AN18:AZ18" si="14">+(C18/C$30)*100</f>
        <v>8.7153639649402574</v>
      </c>
      <c r="AO18" s="37">
        <f t="shared" si="14"/>
        <v>8.367498779889198</v>
      </c>
      <c r="AP18" s="37">
        <f t="shared" si="14"/>
        <v>8.6527430898775446</v>
      </c>
      <c r="AQ18" s="37">
        <f t="shared" si="14"/>
        <v>8.5591308477375492</v>
      </c>
      <c r="AR18" s="37">
        <f t="shared" si="14"/>
        <v>8.6473514760320551</v>
      </c>
      <c r="AS18" s="37">
        <f t="shared" si="14"/>
        <v>7.9290088562001735</v>
      </c>
      <c r="AT18" s="37">
        <f t="shared" si="14"/>
        <v>8.4235497123697094</v>
      </c>
      <c r="AU18" s="37">
        <f t="shared" si="14"/>
        <v>9.0762840061722994</v>
      </c>
      <c r="AV18" s="37">
        <f t="shared" si="14"/>
        <v>9.0769975007729489</v>
      </c>
      <c r="AW18" s="37">
        <f t="shared" si="14"/>
        <v>8.6293537189235234</v>
      </c>
      <c r="AX18" s="37">
        <f t="shared" si="14"/>
        <v>8.1146615908085415</v>
      </c>
      <c r="AY18" s="37">
        <f t="shared" si="14"/>
        <v>8.5571824337713505</v>
      </c>
      <c r="AZ18" s="37">
        <f t="shared" si="14"/>
        <v>9.5746644459488977</v>
      </c>
      <c r="BA18" s="79"/>
      <c r="BB18" s="37">
        <f t="shared" si="2"/>
        <v>15.172944535190425</v>
      </c>
      <c r="BC18" s="37">
        <f t="shared" si="2"/>
        <v>-16.841496137100297</v>
      </c>
      <c r="BD18" s="37">
        <f t="shared" si="2"/>
        <v>17.518932581900692</v>
      </c>
      <c r="BE18" s="37">
        <f t="shared" si="2"/>
        <v>19.566761205351057</v>
      </c>
      <c r="BF18" s="37">
        <f t="shared" si="2"/>
        <v>-1.4371608435533201</v>
      </c>
      <c r="BH18" s="262">
        <f t="shared" si="3"/>
        <v>630383.86</v>
      </c>
      <c r="BJ18" s="267">
        <f>(U4+U5+U7+U9+U11+U13+U16+U18)</f>
        <v>4618961.3600000003</v>
      </c>
      <c r="BK18" s="267">
        <f>(V4+V5+V7+V9+V11+V13+V16+V18)</f>
        <v>4698200.25</v>
      </c>
      <c r="BL18" s="268">
        <f>((BK18/BJ18)-1)*100</f>
        <v>1.715513160300608</v>
      </c>
    </row>
    <row r="19" spans="1:64" ht="8.4" hidden="1" customHeight="1">
      <c r="A19" s="406" t="s">
        <v>21</v>
      </c>
      <c r="B19" s="252">
        <f t="shared" ref="B19:U19" si="15">B18+B17</f>
        <v>535211.4</v>
      </c>
      <c r="C19" s="252">
        <f t="shared" si="15"/>
        <v>591158.30000000005</v>
      </c>
      <c r="D19" s="252">
        <f t="shared" si="15"/>
        <v>717154.8</v>
      </c>
      <c r="E19" s="252">
        <f t="shared" si="15"/>
        <v>906940.2</v>
      </c>
      <c r="F19" s="252">
        <f t="shared" si="15"/>
        <v>933783.50000000012</v>
      </c>
      <c r="G19" s="252">
        <f t="shared" si="15"/>
        <v>1024231.5</v>
      </c>
      <c r="H19" s="252">
        <f t="shared" si="15"/>
        <v>1545019.44</v>
      </c>
      <c r="I19" s="252">
        <f t="shared" si="15"/>
        <v>1371859</v>
      </c>
      <c r="J19" s="252">
        <f t="shared" si="15"/>
        <v>1727094.48</v>
      </c>
      <c r="K19" s="252">
        <f t="shared" si="15"/>
        <v>1934737.04</v>
      </c>
      <c r="L19" s="252">
        <f t="shared" si="15"/>
        <v>1877157.4799999997</v>
      </c>
      <c r="M19" s="252">
        <f t="shared" si="15"/>
        <v>2159749.5099999998</v>
      </c>
      <c r="N19" s="252">
        <f t="shared" si="15"/>
        <v>2467984.6800000002</v>
      </c>
      <c r="O19" s="252">
        <f t="shared" si="15"/>
        <v>2833537.62</v>
      </c>
      <c r="P19" s="252">
        <f t="shared" si="15"/>
        <v>3216629.5700000003</v>
      </c>
      <c r="Q19" s="252">
        <f t="shared" si="15"/>
        <v>3368951.1500000004</v>
      </c>
      <c r="R19" s="252">
        <f t="shared" si="15"/>
        <v>3977952.3</v>
      </c>
      <c r="S19" s="252">
        <f t="shared" si="15"/>
        <v>3256402.829955</v>
      </c>
      <c r="T19" s="252">
        <f t="shared" si="15"/>
        <v>4046641.32</v>
      </c>
      <c r="U19" s="252">
        <f t="shared" si="15"/>
        <v>4618961.3600000003</v>
      </c>
      <c r="V19" s="252">
        <f>V18+V17</f>
        <v>4698200.25</v>
      </c>
      <c r="W19" s="39"/>
      <c r="X19" s="40"/>
      <c r="Y19" s="40"/>
      <c r="Z19" s="40"/>
      <c r="AA19" s="40"/>
      <c r="AB19" s="40"/>
      <c r="AC19" s="40"/>
      <c r="AD19" s="253"/>
      <c r="AE19" s="253"/>
      <c r="AF19" s="37">
        <f>((K19/J19)-1)*100</f>
        <v>12.02265205549149</v>
      </c>
      <c r="AG19" s="37">
        <f>((L19/K19)-1)*100</f>
        <v>-2.976092296243027</v>
      </c>
      <c r="AH19" s="253">
        <f>((M19/L19)-1)*100</f>
        <v>15.054252667176327</v>
      </c>
      <c r="AI19" s="253">
        <f>((N19/M19)-1)*100</f>
        <v>14.271801825758978</v>
      </c>
      <c r="AJ19" s="253">
        <f t="shared" si="0"/>
        <v>14.811799399014092</v>
      </c>
      <c r="AK19" s="253">
        <f t="shared" si="0"/>
        <v>13.519917550979965</v>
      </c>
      <c r="AL19" s="253">
        <f t="shared" si="0"/>
        <v>4.7354405188782867</v>
      </c>
      <c r="AM19" s="408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79"/>
      <c r="BB19" s="253">
        <f t="shared" si="2"/>
        <v>18.076876834500833</v>
      </c>
      <c r="BC19" s="407">
        <f t="shared" si="2"/>
        <v>-18.138715993276232</v>
      </c>
      <c r="BD19" s="253">
        <f t="shared" si="2"/>
        <v>24.267221572704511</v>
      </c>
      <c r="BE19" s="253">
        <f t="shared" si="2"/>
        <v>14.143087927545817</v>
      </c>
      <c r="BF19" s="253">
        <f t="shared" si="2"/>
        <v>1.715513160300608</v>
      </c>
      <c r="BH19" s="262">
        <f t="shared" si="3"/>
        <v>4618961.3600000003</v>
      </c>
    </row>
    <row r="20" spans="1:64" ht="11.85" customHeight="1">
      <c r="A20" s="82" t="s">
        <v>22</v>
      </c>
      <c r="B20" s="34">
        <v>73288.899999999994</v>
      </c>
      <c r="C20" s="34">
        <v>92001.5</v>
      </c>
      <c r="D20" s="34">
        <v>107311.9</v>
      </c>
      <c r="E20" s="34">
        <v>126233.8</v>
      </c>
      <c r="F20" s="34">
        <v>115066.4</v>
      </c>
      <c r="G20" s="34">
        <v>180947.6</v>
      </c>
      <c r="H20" s="34">
        <v>190391.72</v>
      </c>
      <c r="I20" s="34">
        <v>200764.3</v>
      </c>
      <c r="J20" s="34">
        <v>247289.65</v>
      </c>
      <c r="K20" s="34">
        <v>245604.8</v>
      </c>
      <c r="L20" s="34">
        <v>264782.17</v>
      </c>
      <c r="M20" s="34">
        <v>293948.75</v>
      </c>
      <c r="N20" s="34">
        <v>351341.78</v>
      </c>
      <c r="O20" s="34">
        <v>427871.34</v>
      </c>
      <c r="P20" s="34">
        <v>449756.43</v>
      </c>
      <c r="Q20" s="43">
        <v>465126.3</v>
      </c>
      <c r="R20" s="106">
        <v>549982.14</v>
      </c>
      <c r="S20" s="34">
        <v>503621.65411900001</v>
      </c>
      <c r="T20" s="34">
        <v>565866.06999999995</v>
      </c>
      <c r="U20" s="34"/>
      <c r="V20" s="34" t="s">
        <v>9</v>
      </c>
      <c r="W20" s="41"/>
      <c r="X20" s="36">
        <f t="shared" ref="X20:AL30" si="16">((C20/B20)-1)*100</f>
        <v>25.532652284315915</v>
      </c>
      <c r="Y20" s="36">
        <f t="shared" si="16"/>
        <v>16.641467802155386</v>
      </c>
      <c r="Z20" s="36">
        <f t="shared" si="16"/>
        <v>17.632620426998315</v>
      </c>
      <c r="AA20" s="36">
        <f t="shared" si="16"/>
        <v>-8.8466005142838195</v>
      </c>
      <c r="AB20" s="36">
        <f t="shared" si="16"/>
        <v>57.254941494650069</v>
      </c>
      <c r="AC20" s="36">
        <f t="shared" si="16"/>
        <v>5.2192568456282284</v>
      </c>
      <c r="AD20" s="37">
        <f t="shared" si="16"/>
        <v>5.4480205336660648</v>
      </c>
      <c r="AE20" s="37">
        <f t="shared" si="16"/>
        <v>23.174115119072457</v>
      </c>
      <c r="AF20" s="37">
        <f t="shared" si="16"/>
        <v>-0.68132653348007555</v>
      </c>
      <c r="AG20" s="37">
        <f t="shared" si="16"/>
        <v>7.8082228034631163</v>
      </c>
      <c r="AH20" s="37">
        <f t="shared" si="16"/>
        <v>11.01531118957142</v>
      </c>
      <c r="AI20" s="37">
        <f t="shared" si="16"/>
        <v>19.524842340714166</v>
      </c>
      <c r="AJ20" s="37">
        <f t="shared" si="16"/>
        <v>21.782083531312434</v>
      </c>
      <c r="AK20" s="37">
        <f t="shared" si="16"/>
        <v>5.114876355121134</v>
      </c>
      <c r="AL20" s="37">
        <f t="shared" si="16"/>
        <v>3.4173763785878553</v>
      </c>
      <c r="AN20" s="37">
        <f t="shared" ref="AN20:AZ23" si="17">+(C20/C$30)*100</f>
        <v>9.7784203559584579</v>
      </c>
      <c r="AO20" s="37">
        <f t="shared" si="17"/>
        <v>9.4331706284519985</v>
      </c>
      <c r="AP20" s="37">
        <f t="shared" si="17"/>
        <v>8.976242153135356</v>
      </c>
      <c r="AQ20" s="37">
        <f t="shared" si="17"/>
        <v>8.1547268031443192</v>
      </c>
      <c r="AR20" s="37">
        <f t="shared" si="17"/>
        <v>10.015464979705309</v>
      </c>
      <c r="AS20" s="37">
        <f t="shared" si="17"/>
        <v>8.4690456464625594</v>
      </c>
      <c r="AT20" s="37">
        <f t="shared" si="17"/>
        <v>9.0669264026213501</v>
      </c>
      <c r="AU20" s="37">
        <f t="shared" si="17"/>
        <v>8.9336655948263815</v>
      </c>
      <c r="AV20" s="37">
        <f t="shared" si="17"/>
        <v>8.5140385067390767</v>
      </c>
      <c r="AW20" s="37">
        <f t="shared" si="17"/>
        <v>9.0556558791961752</v>
      </c>
      <c r="AX20" s="37">
        <f t="shared" si="17"/>
        <v>8.8388888539414605</v>
      </c>
      <c r="AY20" s="37">
        <f t="shared" si="17"/>
        <v>9.069951974184157</v>
      </c>
      <c r="AZ20" s="37">
        <f t="shared" si="17"/>
        <v>9.6395838105432805</v>
      </c>
      <c r="BA20" s="79"/>
      <c r="BB20" s="37">
        <f t="shared" si="2"/>
        <v>18.243612541367792</v>
      </c>
      <c r="BC20" s="37">
        <f t="shared" si="2"/>
        <v>-8.4294529784185386</v>
      </c>
      <c r="BD20" s="37">
        <f t="shared" si="2"/>
        <v>12.359360518341077</v>
      </c>
      <c r="BE20" s="140">
        <f t="shared" si="2"/>
        <v>-100</v>
      </c>
      <c r="BF20" s="140" t="s">
        <v>9</v>
      </c>
      <c r="BH20" s="262">
        <f t="shared" si="3"/>
        <v>0</v>
      </c>
    </row>
    <row r="21" spans="1:64" ht="11.85" customHeight="1">
      <c r="A21" s="84" t="s">
        <v>23</v>
      </c>
      <c r="B21" s="38">
        <f t="shared" ref="B21:T21" si="18">+B16+B18+B20</f>
        <v>214673.6</v>
      </c>
      <c r="C21" s="38">
        <f t="shared" si="18"/>
        <v>258089.60000000001</v>
      </c>
      <c r="D21" s="38">
        <f t="shared" si="18"/>
        <v>295883</v>
      </c>
      <c r="E21" s="38">
        <f t="shared" si="18"/>
        <v>362328.8</v>
      </c>
      <c r="F21" s="38">
        <f t="shared" si="18"/>
        <v>349668.9</v>
      </c>
      <c r="G21" s="38">
        <f t="shared" si="18"/>
        <v>481134.19999999995</v>
      </c>
      <c r="H21" s="38">
        <f t="shared" si="18"/>
        <v>561062.61</v>
      </c>
      <c r="I21" s="38">
        <f t="shared" si="18"/>
        <v>573094.87</v>
      </c>
      <c r="J21" s="38">
        <f t="shared" si="18"/>
        <v>737432.09</v>
      </c>
      <c r="K21" s="38">
        <f t="shared" si="18"/>
        <v>748028.62999999989</v>
      </c>
      <c r="L21" s="38">
        <f t="shared" si="18"/>
        <v>751626.90999999992</v>
      </c>
      <c r="M21" s="38">
        <f t="shared" si="18"/>
        <v>832440.84000000008</v>
      </c>
      <c r="N21" s="38">
        <f t="shared" si="18"/>
        <v>1011417.6799999999</v>
      </c>
      <c r="O21" s="38">
        <f t="shared" si="18"/>
        <v>1243759.06</v>
      </c>
      <c r="P21" s="38">
        <f t="shared" si="18"/>
        <v>1321124.92</v>
      </c>
      <c r="Q21" s="38">
        <f t="shared" si="18"/>
        <v>1345356.62</v>
      </c>
      <c r="R21" s="38">
        <f t="shared" si="18"/>
        <v>1664750.3400000003</v>
      </c>
      <c r="S21" s="38">
        <f t="shared" si="18"/>
        <v>1389992.5081480001</v>
      </c>
      <c r="T21" s="38">
        <f t="shared" si="18"/>
        <v>1593160.1099999999</v>
      </c>
      <c r="U21" s="38"/>
      <c r="V21" s="38" t="s">
        <v>9</v>
      </c>
      <c r="W21" s="39"/>
      <c r="X21" s="40">
        <f t="shared" si="16"/>
        <v>20.224191516795731</v>
      </c>
      <c r="Y21" s="40">
        <f t="shared" si="16"/>
        <v>14.643519149938623</v>
      </c>
      <c r="Z21" s="40">
        <f t="shared" si="16"/>
        <v>22.456781903657852</v>
      </c>
      <c r="AA21" s="40">
        <f t="shared" si="16"/>
        <v>-3.4940363559286425</v>
      </c>
      <c r="AB21" s="40">
        <f t="shared" si="16"/>
        <v>37.597081124458008</v>
      </c>
      <c r="AC21" s="40">
        <f t="shared" si="16"/>
        <v>16.612498134616093</v>
      </c>
      <c r="AD21" s="253">
        <f t="shared" si="16"/>
        <v>2.1445485379965046</v>
      </c>
      <c r="AE21" s="253">
        <f t="shared" si="16"/>
        <v>28.675395401811919</v>
      </c>
      <c r="AF21" s="253">
        <f t="shared" si="16"/>
        <v>1.4369512994748979</v>
      </c>
      <c r="AG21" s="253">
        <f t="shared" si="16"/>
        <v>0.4810350641258232</v>
      </c>
      <c r="AH21" s="253">
        <f t="shared" si="16"/>
        <v>10.751867572170903</v>
      </c>
      <c r="AI21" s="253">
        <f t="shared" si="16"/>
        <v>21.500247392955863</v>
      </c>
      <c r="AJ21" s="253">
        <f t="shared" si="16"/>
        <v>22.971852736448128</v>
      </c>
      <c r="AK21" s="253">
        <f t="shared" si="16"/>
        <v>6.2203253417908666</v>
      </c>
      <c r="AL21" s="253">
        <f t="shared" si="16"/>
        <v>1.8341717450913064</v>
      </c>
      <c r="AN21" s="37">
        <f t="shared" si="17"/>
        <v>27.431167951622264</v>
      </c>
      <c r="AO21" s="37">
        <f t="shared" si="17"/>
        <v>26.009369185134755</v>
      </c>
      <c r="AP21" s="37">
        <f t="shared" si="17"/>
        <v>25.764502437975807</v>
      </c>
      <c r="AQ21" s="37">
        <f t="shared" si="17"/>
        <v>24.780946923306811</v>
      </c>
      <c r="AR21" s="37">
        <f t="shared" si="17"/>
        <v>26.630818704633441</v>
      </c>
      <c r="AS21" s="37">
        <f t="shared" si="17"/>
        <v>24.957308304234139</v>
      </c>
      <c r="AT21" s="37">
        <f t="shared" si="17"/>
        <v>25.882136455584238</v>
      </c>
      <c r="AU21" s="37">
        <f t="shared" si="17"/>
        <v>26.640709350164514</v>
      </c>
      <c r="AV21" s="37">
        <f t="shared" si="17"/>
        <v>25.930863566034844</v>
      </c>
      <c r="AW21" s="37">
        <f t="shared" si="17"/>
        <v>25.705940269707568</v>
      </c>
      <c r="AX21" s="37">
        <f t="shared" si="17"/>
        <v>25.031071104203264</v>
      </c>
      <c r="AY21" s="37">
        <f t="shared" si="17"/>
        <v>26.109931427571066</v>
      </c>
      <c r="AZ21" s="37">
        <f t="shared" si="17"/>
        <v>28.020852481011065</v>
      </c>
      <c r="BA21" s="79"/>
      <c r="BB21" s="253">
        <f t="shared" si="2"/>
        <v>23.740450320153794</v>
      </c>
      <c r="BC21" s="407">
        <f t="shared" si="2"/>
        <v>-16.504446657869444</v>
      </c>
      <c r="BD21" s="253">
        <f t="shared" si="2"/>
        <v>14.616453014030739</v>
      </c>
      <c r="BE21" s="253">
        <f t="shared" si="2"/>
        <v>-100</v>
      </c>
      <c r="BF21" s="253" t="s">
        <v>9</v>
      </c>
      <c r="BH21" s="262" t="s">
        <v>9</v>
      </c>
    </row>
    <row r="22" spans="1:64" ht="8.4" hidden="1" customHeight="1">
      <c r="A22" s="406" t="s">
        <v>24</v>
      </c>
      <c r="B22" s="38">
        <f t="shared" ref="B22:V22" si="19">+B15+B16+B18+B20</f>
        <v>608500.30000000005</v>
      </c>
      <c r="C22" s="38">
        <f t="shared" si="19"/>
        <v>683159.8</v>
      </c>
      <c r="D22" s="38">
        <f t="shared" si="19"/>
        <v>824466.70000000007</v>
      </c>
      <c r="E22" s="38">
        <f t="shared" si="19"/>
        <v>1033174</v>
      </c>
      <c r="F22" s="38">
        <f t="shared" si="19"/>
        <v>1048849.9000000001</v>
      </c>
      <c r="G22" s="38">
        <f t="shared" si="19"/>
        <v>1205179.1000000001</v>
      </c>
      <c r="H22" s="38">
        <f t="shared" si="19"/>
        <v>1735411.16</v>
      </c>
      <c r="I22" s="38">
        <f t="shared" si="19"/>
        <v>1572623.3</v>
      </c>
      <c r="J22" s="38">
        <f t="shared" si="19"/>
        <v>1974384.13</v>
      </c>
      <c r="K22" s="38">
        <f t="shared" si="19"/>
        <v>2180341.84</v>
      </c>
      <c r="L22" s="38">
        <f t="shared" si="19"/>
        <v>2141939.65</v>
      </c>
      <c r="M22" s="38">
        <f t="shared" si="19"/>
        <v>2453698.2599999998</v>
      </c>
      <c r="N22" s="38">
        <f t="shared" si="19"/>
        <v>2819326.46</v>
      </c>
      <c r="O22" s="38">
        <f t="shared" si="19"/>
        <v>3261408.96</v>
      </c>
      <c r="P22" s="38">
        <f t="shared" si="19"/>
        <v>3666386.0000000005</v>
      </c>
      <c r="Q22" s="38">
        <f t="shared" si="19"/>
        <v>3834077.45</v>
      </c>
      <c r="R22" s="38">
        <f t="shared" si="19"/>
        <v>4527934.4399999995</v>
      </c>
      <c r="S22" s="38">
        <f t="shared" si="19"/>
        <v>3760024.4840739998</v>
      </c>
      <c r="T22" s="38">
        <f t="shared" si="19"/>
        <v>4612507.3899999997</v>
      </c>
      <c r="U22" s="38"/>
      <c r="V22" s="38" t="e">
        <f t="shared" si="19"/>
        <v>#VALUE!</v>
      </c>
      <c r="W22" s="39"/>
      <c r="X22" s="40">
        <f t="shared" si="16"/>
        <v>12.269426983026953</v>
      </c>
      <c r="Y22" s="40">
        <f t="shared" si="16"/>
        <v>20.68431134267561</v>
      </c>
      <c r="Z22" s="40">
        <f t="shared" si="16"/>
        <v>25.314218269822163</v>
      </c>
      <c r="AA22" s="40">
        <f t="shared" si="16"/>
        <v>1.5172565318136266</v>
      </c>
      <c r="AB22" s="40">
        <f t="shared" si="16"/>
        <v>14.904820985347843</v>
      </c>
      <c r="AC22" s="40">
        <f t="shared" si="16"/>
        <v>43.996121406353609</v>
      </c>
      <c r="AD22" s="253">
        <f t="shared" si="16"/>
        <v>-9.3803626340630331</v>
      </c>
      <c r="AE22" s="253">
        <f t="shared" si="16"/>
        <v>25.547175219901664</v>
      </c>
      <c r="AF22" s="253">
        <f t="shared" si="16"/>
        <v>10.431491363334654</v>
      </c>
      <c r="AG22" s="253">
        <f t="shared" si="16"/>
        <v>-1.7612921650854485</v>
      </c>
      <c r="AH22" s="253">
        <f t="shared" si="16"/>
        <v>14.554967036536247</v>
      </c>
      <c r="AI22" s="253">
        <f t="shared" si="16"/>
        <v>14.901106870410397</v>
      </c>
      <c r="AJ22" s="253">
        <f t="shared" si="16"/>
        <v>15.680429573239273</v>
      </c>
      <c r="AK22" s="253">
        <f t="shared" si="16"/>
        <v>12.417241902714359</v>
      </c>
      <c r="AL22" s="253">
        <f t="shared" si="16"/>
        <v>4.5737532818421078</v>
      </c>
      <c r="AN22" s="37">
        <f t="shared" si="17"/>
        <v>72.609943258452404</v>
      </c>
      <c r="AO22" s="37">
        <f t="shared" si="17"/>
        <v>72.474115718543302</v>
      </c>
      <c r="AP22" s="37">
        <f t="shared" si="17"/>
        <v>73.467011294308421</v>
      </c>
      <c r="AQ22" s="37">
        <f t="shared" si="17"/>
        <v>74.331728393390591</v>
      </c>
      <c r="AR22" s="37">
        <f t="shared" si="17"/>
        <v>66.706765220001614</v>
      </c>
      <c r="AS22" s="37">
        <f t="shared" si="17"/>
        <v>77.194934367001579</v>
      </c>
      <c r="AT22" s="37">
        <f t="shared" si="17"/>
        <v>71.022884647058845</v>
      </c>
      <c r="AU22" s="37">
        <f t="shared" si="17"/>
        <v>71.327237404202791</v>
      </c>
      <c r="AV22" s="37">
        <f t="shared" si="17"/>
        <v>75.582864763287716</v>
      </c>
      <c r="AW22" s="37">
        <f t="shared" si="17"/>
        <v>73.255190802333487</v>
      </c>
      <c r="AX22" s="37">
        <f t="shared" si="17"/>
        <v>73.781454084256367</v>
      </c>
      <c r="AY22" s="37">
        <f t="shared" si="17"/>
        <v>72.781425516050575</v>
      </c>
      <c r="AZ22" s="37">
        <f t="shared" si="17"/>
        <v>73.47681901381101</v>
      </c>
      <c r="BA22" s="79"/>
      <c r="BB22" s="253">
        <f t="shared" si="2"/>
        <v>18.097104167783542</v>
      </c>
      <c r="BC22" s="407">
        <f t="shared" si="2"/>
        <v>-16.959387687733386</v>
      </c>
      <c r="BD22" s="253">
        <f t="shared" si="2"/>
        <v>22.672270075282363</v>
      </c>
      <c r="BE22" s="253">
        <f t="shared" si="2"/>
        <v>-100</v>
      </c>
      <c r="BF22" s="253" t="e">
        <f t="shared" si="2"/>
        <v>#VALUE!</v>
      </c>
      <c r="BH22" s="262">
        <f t="shared" si="3"/>
        <v>0</v>
      </c>
    </row>
    <row r="23" spans="1:64" ht="11.85" customHeight="1">
      <c r="A23" s="82" t="s">
        <v>25</v>
      </c>
      <c r="B23" s="34">
        <v>72598.3</v>
      </c>
      <c r="C23" s="34">
        <v>86699.7</v>
      </c>
      <c r="D23" s="34">
        <v>100621.6</v>
      </c>
      <c r="E23" s="34">
        <v>121464.6</v>
      </c>
      <c r="F23" s="34">
        <v>118777.8</v>
      </c>
      <c r="G23" s="34">
        <v>193096.67</v>
      </c>
      <c r="H23" s="34">
        <v>178678.77</v>
      </c>
      <c r="I23" s="34">
        <v>222871.95</v>
      </c>
      <c r="J23" s="34">
        <v>264980.37</v>
      </c>
      <c r="K23" s="34">
        <v>239400.37</v>
      </c>
      <c r="L23" s="34">
        <v>272050.13</v>
      </c>
      <c r="M23" s="34">
        <v>297734.21999999997</v>
      </c>
      <c r="N23" s="34">
        <v>363141.64</v>
      </c>
      <c r="O23" s="34">
        <v>391284.91</v>
      </c>
      <c r="P23" s="34">
        <v>426015.08</v>
      </c>
      <c r="Q23" s="34">
        <v>504434.19</v>
      </c>
      <c r="R23" s="105">
        <v>516483.58</v>
      </c>
      <c r="S23" s="34">
        <v>495292.05896400003</v>
      </c>
      <c r="T23" s="34">
        <v>522379.16</v>
      </c>
      <c r="U23" s="34"/>
      <c r="V23" s="34" t="s">
        <v>9</v>
      </c>
      <c r="W23" s="35"/>
      <c r="X23" s="36">
        <f t="shared" si="16"/>
        <v>19.423870806892161</v>
      </c>
      <c r="Y23" s="36">
        <f t="shared" si="16"/>
        <v>16.057610349286101</v>
      </c>
      <c r="Z23" s="36">
        <f t="shared" si="16"/>
        <v>20.71424028240456</v>
      </c>
      <c r="AA23" s="36">
        <f t="shared" si="16"/>
        <v>-2.2120025093731011</v>
      </c>
      <c r="AB23" s="36">
        <f t="shared" si="16"/>
        <v>62.56966369136321</v>
      </c>
      <c r="AC23" s="36">
        <f t="shared" si="16"/>
        <v>-7.4666745936116001</v>
      </c>
      <c r="AD23" s="37">
        <f t="shared" si="16"/>
        <v>24.73331330857047</v>
      </c>
      <c r="AE23" s="37">
        <f t="shared" si="16"/>
        <v>18.893548515189984</v>
      </c>
      <c r="AF23" s="37">
        <f t="shared" si="16"/>
        <v>-9.6535452795993955</v>
      </c>
      <c r="AG23" s="37">
        <f t="shared" si="16"/>
        <v>13.638140993683523</v>
      </c>
      <c r="AH23" s="37">
        <f t="shared" si="16"/>
        <v>9.4409401679021343</v>
      </c>
      <c r="AI23" s="37">
        <f t="shared" si="16"/>
        <v>21.968391809312358</v>
      </c>
      <c r="AJ23" s="73">
        <f t="shared" si="16"/>
        <v>7.7499429699111166</v>
      </c>
      <c r="AK23" s="37">
        <f t="shared" si="16"/>
        <v>8.8759287957207675</v>
      </c>
      <c r="AL23" s="37">
        <f t="shared" si="16"/>
        <v>18.407590172629561</v>
      </c>
      <c r="AN23" s="37">
        <f t="shared" si="17"/>
        <v>9.2149161843610319</v>
      </c>
      <c r="AO23" s="37">
        <f t="shared" si="17"/>
        <v>8.8450649155205117</v>
      </c>
      <c r="AP23" s="37">
        <f t="shared" si="17"/>
        <v>8.6371135356277406</v>
      </c>
      <c r="AQ23" s="37">
        <f t="shared" si="17"/>
        <v>8.4177527868996975</v>
      </c>
      <c r="AR23" s="37">
        <f t="shared" si="17"/>
        <v>10.687917032791333</v>
      </c>
      <c r="AS23" s="37">
        <f t="shared" si="17"/>
        <v>7.9480276725468162</v>
      </c>
      <c r="AT23" s="37">
        <f t="shared" si="17"/>
        <v>10.065353092450728</v>
      </c>
      <c r="AU23" s="37">
        <f t="shared" si="17"/>
        <v>9.5727662470846013</v>
      </c>
      <c r="AV23" s="37">
        <f t="shared" si="17"/>
        <v>8.2989581991377293</v>
      </c>
      <c r="AW23" s="37">
        <f t="shared" si="17"/>
        <v>9.3042230115818754</v>
      </c>
      <c r="AX23" s="37">
        <f t="shared" si="17"/>
        <v>8.9527160043883658</v>
      </c>
      <c r="AY23" s="37">
        <f t="shared" si="17"/>
        <v>9.3745675069627996</v>
      </c>
      <c r="AZ23" s="37">
        <f t="shared" si="17"/>
        <v>8.8153221100199985</v>
      </c>
      <c r="BA23" s="79"/>
      <c r="BB23" s="37">
        <f t="shared" si="2"/>
        <v>2.3886941525514072</v>
      </c>
      <c r="BC23" s="73">
        <f t="shared" si="2"/>
        <v>-4.1030386747241803</v>
      </c>
      <c r="BD23" s="37">
        <f t="shared" si="2"/>
        <v>5.4689148646271279</v>
      </c>
      <c r="BE23" s="37">
        <f t="shared" si="2"/>
        <v>-100</v>
      </c>
      <c r="BF23" s="37" t="s">
        <v>9</v>
      </c>
      <c r="BH23" s="262">
        <f t="shared" si="3"/>
        <v>0</v>
      </c>
    </row>
    <row r="24" spans="1:64" ht="11.85" hidden="1" customHeight="1">
      <c r="A24" s="406" t="s">
        <v>26</v>
      </c>
      <c r="B24" s="252">
        <f t="shared" ref="B24:T24" si="20">+B15+B21+B23</f>
        <v>681098.60000000009</v>
      </c>
      <c r="C24" s="252">
        <f t="shared" si="20"/>
        <v>769859.5</v>
      </c>
      <c r="D24" s="252">
        <f t="shared" si="20"/>
        <v>925088.29999999993</v>
      </c>
      <c r="E24" s="252">
        <f t="shared" si="20"/>
        <v>1154638.6000000001</v>
      </c>
      <c r="F24" s="252">
        <f t="shared" si="20"/>
        <v>1167627.7000000002</v>
      </c>
      <c r="G24" s="252">
        <f t="shared" si="20"/>
        <v>1398275.77</v>
      </c>
      <c r="H24" s="252">
        <f t="shared" si="20"/>
        <v>1914089.9300000002</v>
      </c>
      <c r="I24" s="252">
        <f t="shared" si="20"/>
        <v>1795495.2499999998</v>
      </c>
      <c r="J24" s="252">
        <f t="shared" si="20"/>
        <v>2239364.5</v>
      </c>
      <c r="K24" s="252">
        <f t="shared" si="20"/>
        <v>2419742.21</v>
      </c>
      <c r="L24" s="252">
        <f t="shared" si="20"/>
        <v>2413989.7799999993</v>
      </c>
      <c r="M24" s="252">
        <f t="shared" si="20"/>
        <v>2751432.4799999995</v>
      </c>
      <c r="N24" s="252">
        <f t="shared" si="20"/>
        <v>3182468.1</v>
      </c>
      <c r="O24" s="252">
        <f t="shared" si="20"/>
        <v>3652693.87</v>
      </c>
      <c r="P24" s="252">
        <f t="shared" si="20"/>
        <v>4092401.08</v>
      </c>
      <c r="Q24" s="252">
        <f t="shared" si="20"/>
        <v>4338511.6400000006</v>
      </c>
      <c r="R24" s="252">
        <f t="shared" si="20"/>
        <v>5044418.0200000005</v>
      </c>
      <c r="S24" s="252">
        <f t="shared" si="20"/>
        <v>4255316.5430379994</v>
      </c>
      <c r="T24" s="252">
        <f t="shared" si="20"/>
        <v>5134886.55</v>
      </c>
      <c r="U24" s="252"/>
      <c r="V24" s="252" t="s">
        <v>9</v>
      </c>
      <c r="W24" s="39"/>
      <c r="X24" s="40">
        <f t="shared" si="16"/>
        <v>13.032019152586694</v>
      </c>
      <c r="Y24" s="40">
        <f t="shared" si="16"/>
        <v>20.163263556532062</v>
      </c>
      <c r="Z24" s="40">
        <f t="shared" si="16"/>
        <v>24.813879929083548</v>
      </c>
      <c r="AA24" s="40">
        <f t="shared" si="16"/>
        <v>1.1249493997515847</v>
      </c>
      <c r="AB24" s="40">
        <f t="shared" si="16"/>
        <v>19.753562715238758</v>
      </c>
      <c r="AC24" s="40">
        <f t="shared" si="16"/>
        <v>36.889301171256086</v>
      </c>
      <c r="AD24" s="253">
        <f t="shared" si="16"/>
        <v>-6.1958781633630107</v>
      </c>
      <c r="AE24" s="253">
        <f t="shared" si="16"/>
        <v>24.721271192446782</v>
      </c>
      <c r="AF24" s="253">
        <f t="shared" si="16"/>
        <v>8.0548615466575324</v>
      </c>
      <c r="AG24" s="253">
        <f t="shared" si="16"/>
        <v>-0.23772904304548703</v>
      </c>
      <c r="AH24" s="253">
        <f t="shared" si="16"/>
        <v>13.978630017232319</v>
      </c>
      <c r="AI24" s="253">
        <f t="shared" si="16"/>
        <v>15.665862169367163</v>
      </c>
      <c r="AJ24" s="253">
        <f t="shared" si="16"/>
        <v>14.775506155112762</v>
      </c>
      <c r="AK24" s="253">
        <f t="shared" si="16"/>
        <v>12.037888354437975</v>
      </c>
      <c r="AL24" s="253">
        <f t="shared" si="16"/>
        <v>6.0138426119269894</v>
      </c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79"/>
      <c r="BB24" s="253">
        <f t="shared" si="2"/>
        <v>16.270703839808064</v>
      </c>
      <c r="BC24" s="407">
        <f t="shared" si="2"/>
        <v>-15.643062764294879</v>
      </c>
      <c r="BD24" s="253">
        <f t="shared" si="2"/>
        <v>20.669907821570632</v>
      </c>
      <c r="BE24" s="253">
        <f t="shared" si="2"/>
        <v>-100</v>
      </c>
      <c r="BF24" s="253" t="s">
        <v>9</v>
      </c>
      <c r="BH24" s="262">
        <f t="shared" si="3"/>
        <v>0</v>
      </c>
    </row>
    <row r="25" spans="1:64" ht="11.85" customHeight="1">
      <c r="A25" s="82" t="s">
        <v>27</v>
      </c>
      <c r="B25" s="34">
        <v>67816.3</v>
      </c>
      <c r="C25" s="34">
        <v>86227.4</v>
      </c>
      <c r="D25" s="34">
        <v>106864.9</v>
      </c>
      <c r="E25" s="34">
        <v>130323.1</v>
      </c>
      <c r="F25" s="34">
        <v>124156.5</v>
      </c>
      <c r="G25" s="34">
        <v>190808.13</v>
      </c>
      <c r="H25" s="34">
        <v>166454.87</v>
      </c>
      <c r="I25" s="34">
        <v>212844.02</v>
      </c>
      <c r="J25" s="34">
        <v>269181.89</v>
      </c>
      <c r="K25" s="34">
        <v>242344</v>
      </c>
      <c r="L25" s="34">
        <v>270214.45</v>
      </c>
      <c r="M25" s="34">
        <v>286539</v>
      </c>
      <c r="N25" s="34">
        <v>353957.86</v>
      </c>
      <c r="O25" s="34">
        <v>400238.93</v>
      </c>
      <c r="P25" s="34">
        <v>439300.81</v>
      </c>
      <c r="Q25" s="34">
        <v>506726.04</v>
      </c>
      <c r="R25" s="105">
        <v>402652.9</v>
      </c>
      <c r="S25" s="34">
        <v>457332.62815399998</v>
      </c>
      <c r="T25" s="34">
        <v>524796.6</v>
      </c>
      <c r="U25" s="34"/>
      <c r="V25" s="34" t="s">
        <v>9</v>
      </c>
      <c r="W25" s="35"/>
      <c r="X25" s="36">
        <f>((C25/B25)-1)*100</f>
        <v>27.14848790040152</v>
      </c>
      <c r="Y25" s="36">
        <f t="shared" si="16"/>
        <v>23.933807583204402</v>
      </c>
      <c r="Z25" s="36">
        <f t="shared" si="16"/>
        <v>21.951267441414359</v>
      </c>
      <c r="AA25" s="36">
        <f t="shared" si="16"/>
        <v>-4.731778172864221</v>
      </c>
      <c r="AB25" s="36">
        <f t="shared" si="16"/>
        <v>53.68356066738351</v>
      </c>
      <c r="AC25" s="36">
        <f t="shared" si="16"/>
        <v>-12.763219261149938</v>
      </c>
      <c r="AD25" s="37">
        <f t="shared" si="16"/>
        <v>27.868905247410304</v>
      </c>
      <c r="AE25" s="37">
        <f t="shared" si="16"/>
        <v>26.469087550592228</v>
      </c>
      <c r="AF25" s="37">
        <f t="shared" si="16"/>
        <v>-9.9701692413260101</v>
      </c>
      <c r="AG25" s="37">
        <f t="shared" si="16"/>
        <v>11.500367246558607</v>
      </c>
      <c r="AH25" s="37">
        <f t="shared" si="16"/>
        <v>6.0413312463489577</v>
      </c>
      <c r="AI25" s="37">
        <f t="shared" si="16"/>
        <v>23.528685449450148</v>
      </c>
      <c r="AJ25" s="73">
        <f t="shared" si="16"/>
        <v>13.07530506597594</v>
      </c>
      <c r="AK25" s="37">
        <f t="shared" si="16"/>
        <v>9.7596403228441542</v>
      </c>
      <c r="AL25" s="37">
        <f t="shared" si="16"/>
        <v>15.348305412867314</v>
      </c>
      <c r="AN25" s="37">
        <f t="shared" ref="AN25:AZ25" si="21">+(C25/C$30)*100</f>
        <v>9.1647175687502074</v>
      </c>
      <c r="AO25" s="37">
        <f t="shared" si="21"/>
        <v>9.3938774347715395</v>
      </c>
      <c r="AP25" s="37">
        <f t="shared" si="21"/>
        <v>9.2670243924152995</v>
      </c>
      <c r="AQ25" s="37">
        <f t="shared" si="21"/>
        <v>8.7989399019573717</v>
      </c>
      <c r="AR25" s="37">
        <f t="shared" si="21"/>
        <v>10.561246150034917</v>
      </c>
      <c r="AS25" s="37">
        <f t="shared" si="21"/>
        <v>7.4042815102778174</v>
      </c>
      <c r="AT25" s="37">
        <f t="shared" si="21"/>
        <v>9.6124712639551291</v>
      </c>
      <c r="AU25" s="37">
        <f t="shared" si="21"/>
        <v>9.7245517127115484</v>
      </c>
      <c r="AV25" s="37">
        <f t="shared" si="21"/>
        <v>8.4010009082769326</v>
      </c>
      <c r="AW25" s="37">
        <f t="shared" si="21"/>
        <v>9.2414420230269325</v>
      </c>
      <c r="AX25" s="37">
        <f t="shared" si="21"/>
        <v>8.6160814540614048</v>
      </c>
      <c r="AY25" s="37">
        <f t="shared" si="21"/>
        <v>9.1374865553564373</v>
      </c>
      <c r="AZ25" s="37">
        <f t="shared" si="21"/>
        <v>9.0170486996795933</v>
      </c>
      <c r="BA25" s="79"/>
      <c r="BB25" s="37">
        <f t="shared" si="2"/>
        <v>-20.538344546098308</v>
      </c>
      <c r="BC25" s="73">
        <f t="shared" si="2"/>
        <v>13.579866965815945</v>
      </c>
      <c r="BD25" s="37">
        <f t="shared" si="2"/>
        <v>14.751620088493333</v>
      </c>
      <c r="BE25" s="140">
        <f t="shared" si="2"/>
        <v>-100</v>
      </c>
      <c r="BF25" s="140" t="s">
        <v>9</v>
      </c>
      <c r="BH25" s="262">
        <f t="shared" si="3"/>
        <v>0</v>
      </c>
    </row>
    <row r="26" spans="1:64" ht="11.85" hidden="1" customHeight="1">
      <c r="A26" s="406" t="s">
        <v>28</v>
      </c>
      <c r="B26" s="252">
        <f t="shared" ref="B26:T26" si="22">+B15+B21+B23+B25</f>
        <v>748914.90000000014</v>
      </c>
      <c r="C26" s="252">
        <f t="shared" si="22"/>
        <v>856086.9</v>
      </c>
      <c r="D26" s="252">
        <f t="shared" si="22"/>
        <v>1031953.2</v>
      </c>
      <c r="E26" s="252">
        <f t="shared" si="22"/>
        <v>1284961.7000000002</v>
      </c>
      <c r="F26" s="252">
        <f t="shared" si="22"/>
        <v>1291784.2000000002</v>
      </c>
      <c r="G26" s="252">
        <f t="shared" si="22"/>
        <v>1589083.9</v>
      </c>
      <c r="H26" s="252">
        <f t="shared" si="22"/>
        <v>2080544.8000000003</v>
      </c>
      <c r="I26" s="252">
        <f t="shared" si="22"/>
        <v>2008339.2699999998</v>
      </c>
      <c r="J26" s="252">
        <f t="shared" si="22"/>
        <v>2508546.39</v>
      </c>
      <c r="K26" s="252">
        <f t="shared" si="22"/>
        <v>2662086.21</v>
      </c>
      <c r="L26" s="252">
        <f t="shared" si="22"/>
        <v>2684204.2299999995</v>
      </c>
      <c r="M26" s="252">
        <f t="shared" si="22"/>
        <v>3037971.4799999995</v>
      </c>
      <c r="N26" s="252">
        <f t="shared" si="22"/>
        <v>3536425.96</v>
      </c>
      <c r="O26" s="252">
        <f t="shared" si="22"/>
        <v>4052932.8000000003</v>
      </c>
      <c r="P26" s="252">
        <f t="shared" si="22"/>
        <v>4531701.8899999997</v>
      </c>
      <c r="Q26" s="252">
        <f t="shared" si="22"/>
        <v>4845237.6800000006</v>
      </c>
      <c r="R26" s="252">
        <f t="shared" si="22"/>
        <v>5447070.9200000009</v>
      </c>
      <c r="S26" s="252">
        <f t="shared" si="22"/>
        <v>4712649.1711919997</v>
      </c>
      <c r="T26" s="252">
        <f t="shared" si="22"/>
        <v>5659683.1499999994</v>
      </c>
      <c r="U26" s="252"/>
      <c r="V26" s="252" t="s">
        <v>9</v>
      </c>
      <c r="W26" s="39"/>
      <c r="X26" s="40">
        <f>((C26/B26)-1)*100</f>
        <v>14.310304148041375</v>
      </c>
      <c r="Y26" s="40">
        <f t="shared" si="16"/>
        <v>20.543043001826099</v>
      </c>
      <c r="Z26" s="40">
        <f t="shared" si="16"/>
        <v>24.517439356746038</v>
      </c>
      <c r="AA26" s="40">
        <f t="shared" si="16"/>
        <v>0.53094967733280374</v>
      </c>
      <c r="AB26" s="40">
        <f t="shared" si="16"/>
        <v>23.014656782456356</v>
      </c>
      <c r="AC26" s="40">
        <f t="shared" si="16"/>
        <v>30.927309753751864</v>
      </c>
      <c r="AD26" s="253">
        <f t="shared" si="16"/>
        <v>-3.4705107046962169</v>
      </c>
      <c r="AE26" s="253">
        <f t="shared" si="16"/>
        <v>24.906504965169574</v>
      </c>
      <c r="AF26" s="253">
        <f t="shared" si="16"/>
        <v>6.1206689504354594</v>
      </c>
      <c r="AG26" s="253">
        <f t="shared" si="16"/>
        <v>0.83085288210855701</v>
      </c>
      <c r="AH26" s="253">
        <f t="shared" si="16"/>
        <v>13.179595130881673</v>
      </c>
      <c r="AI26" s="253">
        <f t="shared" si="16"/>
        <v>16.407477268351457</v>
      </c>
      <c r="AJ26" s="253">
        <f t="shared" si="16"/>
        <v>14.605334477298104</v>
      </c>
      <c r="AK26" s="253">
        <f t="shared" si="16"/>
        <v>11.812904719268946</v>
      </c>
      <c r="AL26" s="253">
        <f t="shared" si="16"/>
        <v>6.9187205515851113</v>
      </c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79"/>
      <c r="BB26" s="253">
        <f t="shared" si="2"/>
        <v>12.421129359334127</v>
      </c>
      <c r="BC26" s="407">
        <f t="shared" si="2"/>
        <v>-13.482874733857898</v>
      </c>
      <c r="BD26" s="253">
        <f t="shared" si="2"/>
        <v>20.095575639220776</v>
      </c>
      <c r="BE26" s="253">
        <f t="shared" si="2"/>
        <v>-100</v>
      </c>
      <c r="BF26" s="253" t="s">
        <v>9</v>
      </c>
      <c r="BH26" s="262">
        <f t="shared" si="3"/>
        <v>0</v>
      </c>
    </row>
    <row r="27" spans="1:64" ht="11.85" customHeight="1">
      <c r="A27" s="82" t="s">
        <v>29</v>
      </c>
      <c r="B27" s="34">
        <v>75728.5</v>
      </c>
      <c r="C27" s="34">
        <v>84775.7</v>
      </c>
      <c r="D27" s="34">
        <v>105648.4</v>
      </c>
      <c r="E27" s="34">
        <v>121348.4</v>
      </c>
      <c r="F27" s="34">
        <v>119255.1</v>
      </c>
      <c r="G27" s="34">
        <v>217598.07</v>
      </c>
      <c r="H27" s="34">
        <v>167544.63</v>
      </c>
      <c r="I27" s="34">
        <v>205909.43</v>
      </c>
      <c r="J27" s="34">
        <v>259518.38</v>
      </c>
      <c r="K27" s="34">
        <v>222617.68</v>
      </c>
      <c r="L27" s="34">
        <v>239738.26</v>
      </c>
      <c r="M27" s="34">
        <v>287658.64</v>
      </c>
      <c r="N27" s="34">
        <v>337263.57</v>
      </c>
      <c r="O27" s="34">
        <v>385758.21</v>
      </c>
      <c r="P27" s="34">
        <v>405670.35</v>
      </c>
      <c r="Q27" s="34">
        <v>456881.55</v>
      </c>
      <c r="R27" s="105">
        <v>404300.23</v>
      </c>
      <c r="S27" s="34">
        <v>481947.56090300001</v>
      </c>
      <c r="T27" s="34">
        <v>516618.92</v>
      </c>
      <c r="U27" s="34"/>
      <c r="V27" s="34" t="s">
        <v>9</v>
      </c>
      <c r="W27" s="35"/>
      <c r="X27" s="36">
        <f t="shared" ref="X27:AB30" si="23">((C27/B27)-1)*100</f>
        <v>11.946889216081136</v>
      </c>
      <c r="Y27" s="36">
        <f t="shared" si="23"/>
        <v>24.621088354327945</v>
      </c>
      <c r="Z27" s="36">
        <f t="shared" si="23"/>
        <v>14.860613128073874</v>
      </c>
      <c r="AA27" s="36">
        <f t="shared" si="23"/>
        <v>-1.7250330453471019</v>
      </c>
      <c r="AB27" s="36">
        <f t="shared" si="23"/>
        <v>82.464372592870248</v>
      </c>
      <c r="AC27" s="36">
        <f t="shared" si="16"/>
        <v>-23.00270402214505</v>
      </c>
      <c r="AD27" s="37">
        <f t="shared" si="16"/>
        <v>22.898257019637079</v>
      </c>
      <c r="AE27" s="37">
        <f t="shared" si="16"/>
        <v>26.035208780870313</v>
      </c>
      <c r="AF27" s="37">
        <f>((K27/J27)-1)*100</f>
        <v>-14.218915823996747</v>
      </c>
      <c r="AG27" s="37">
        <f t="shared" si="16"/>
        <v>7.6905751600681471</v>
      </c>
      <c r="AH27" s="37">
        <f t="shared" si="16"/>
        <v>19.98862426047474</v>
      </c>
      <c r="AI27" s="37">
        <f t="shared" si="16"/>
        <v>17.244373400360935</v>
      </c>
      <c r="AJ27" s="37">
        <f t="shared" si="16"/>
        <v>14.378855089507603</v>
      </c>
      <c r="AK27" s="37">
        <f t="shared" si="16"/>
        <v>5.1618188502067008</v>
      </c>
      <c r="AL27" s="37">
        <f t="shared" si="16"/>
        <v>12.623845937964173</v>
      </c>
      <c r="AN27" s="37">
        <f t="shared" ref="AN27:AZ30" si="24">+(C27/C$30)*100</f>
        <v>9.0104229884363551</v>
      </c>
      <c r="AO27" s="37">
        <f t="shared" si="24"/>
        <v>9.2869419311646517</v>
      </c>
      <c r="AP27" s="37">
        <f t="shared" si="24"/>
        <v>8.628850777648541</v>
      </c>
      <c r="AQ27" s="37">
        <f t="shared" si="24"/>
        <v>8.4515789177523253</v>
      </c>
      <c r="AR27" s="37">
        <f t="shared" si="24"/>
        <v>12.044071597172135</v>
      </c>
      <c r="AS27" s="37">
        <f t="shared" si="24"/>
        <v>7.4527564501737809</v>
      </c>
      <c r="AT27" s="37">
        <f t="shared" si="24"/>
        <v>9.299290996535305</v>
      </c>
      <c r="AU27" s="37">
        <f t="shared" si="24"/>
        <v>9.3754446360010562</v>
      </c>
      <c r="AV27" s="37">
        <f t="shared" si="24"/>
        <v>7.7171761292976244</v>
      </c>
      <c r="AW27" s="37">
        <f t="shared" si="24"/>
        <v>8.1991441630577384</v>
      </c>
      <c r="AX27" s="37">
        <f t="shared" si="24"/>
        <v>8.6497484572938621</v>
      </c>
      <c r="AY27" s="37">
        <f t="shared" si="24"/>
        <v>8.7065204216301755</v>
      </c>
      <c r="AZ27" s="37">
        <f t="shared" si="24"/>
        <v>8.6908101764893981</v>
      </c>
      <c r="BA27" s="79"/>
      <c r="BB27" s="37">
        <f t="shared" si="2"/>
        <v>-11.508742254967396</v>
      </c>
      <c r="BC27" s="73">
        <f t="shared" si="2"/>
        <v>19.205364019456539</v>
      </c>
      <c r="BD27" s="37">
        <f t="shared" si="2"/>
        <v>7.1940106994292208</v>
      </c>
      <c r="BE27" s="37">
        <f t="shared" si="2"/>
        <v>-100</v>
      </c>
      <c r="BF27" s="37" t="s">
        <v>9</v>
      </c>
      <c r="BH27" s="262">
        <f t="shared" si="3"/>
        <v>0</v>
      </c>
    </row>
    <row r="28" spans="1:64" ht="11.85" customHeight="1">
      <c r="A28" s="84" t="s">
        <v>30</v>
      </c>
      <c r="B28" s="38">
        <f t="shared" ref="B28:T28" si="25">+B23+B25+B27</f>
        <v>216143.1</v>
      </c>
      <c r="C28" s="38">
        <f t="shared" si="25"/>
        <v>257702.8</v>
      </c>
      <c r="D28" s="38">
        <f t="shared" si="25"/>
        <v>313134.90000000002</v>
      </c>
      <c r="E28" s="38">
        <f t="shared" si="25"/>
        <v>373136.1</v>
      </c>
      <c r="F28" s="38">
        <f t="shared" si="25"/>
        <v>362189.4</v>
      </c>
      <c r="G28" s="38">
        <f t="shared" si="25"/>
        <v>601502.87000000011</v>
      </c>
      <c r="H28" s="38">
        <f t="shared" si="25"/>
        <v>512678.27</v>
      </c>
      <c r="I28" s="38">
        <f t="shared" si="25"/>
        <v>641625.39999999991</v>
      </c>
      <c r="J28" s="38">
        <f t="shared" si="25"/>
        <v>793680.64</v>
      </c>
      <c r="K28" s="38">
        <f t="shared" si="25"/>
        <v>704362.05</v>
      </c>
      <c r="L28" s="38">
        <f t="shared" si="25"/>
        <v>782002.84000000008</v>
      </c>
      <c r="M28" s="38">
        <f t="shared" si="25"/>
        <v>871931.86</v>
      </c>
      <c r="N28" s="38">
        <f t="shared" si="25"/>
        <v>1054363.07</v>
      </c>
      <c r="O28" s="38">
        <f t="shared" si="25"/>
        <v>1177282.05</v>
      </c>
      <c r="P28" s="38">
        <f t="shared" si="25"/>
        <v>1270986.24</v>
      </c>
      <c r="Q28" s="38">
        <f t="shared" si="25"/>
        <v>1468041.78</v>
      </c>
      <c r="R28" s="38">
        <f t="shared" si="25"/>
        <v>1323436.71</v>
      </c>
      <c r="S28" s="38">
        <f t="shared" si="25"/>
        <v>1434572.2480210001</v>
      </c>
      <c r="T28" s="38">
        <f t="shared" si="25"/>
        <v>1563794.68</v>
      </c>
      <c r="U28" s="38"/>
      <c r="V28" s="38" t="s">
        <v>9</v>
      </c>
      <c r="W28" s="39"/>
      <c r="X28" s="40">
        <f>((C28/B28)-1)*100</f>
        <v>19.227863392354404</v>
      </c>
      <c r="Y28" s="40">
        <f t="shared" si="23"/>
        <v>21.510088365357326</v>
      </c>
      <c r="Z28" s="40">
        <f t="shared" si="23"/>
        <v>19.161454057021409</v>
      </c>
      <c r="AA28" s="40">
        <f t="shared" si="23"/>
        <v>-2.9337016707844499</v>
      </c>
      <c r="AB28" s="40">
        <f t="shared" si="23"/>
        <v>66.074123096921127</v>
      </c>
      <c r="AC28" s="40">
        <f t="shared" si="16"/>
        <v>-14.767111585020377</v>
      </c>
      <c r="AD28" s="253">
        <f t="shared" si="16"/>
        <v>25.151666755838885</v>
      </c>
      <c r="AE28" s="253">
        <f t="shared" si="16"/>
        <v>23.698444606463532</v>
      </c>
      <c r="AF28" s="253">
        <f>((K28/J28)-1)*100</f>
        <v>-11.253719128136975</v>
      </c>
      <c r="AG28" s="253">
        <f t="shared" si="16"/>
        <v>11.02285252307389</v>
      </c>
      <c r="AH28" s="253">
        <f t="shared" si="16"/>
        <v>11.499832916207819</v>
      </c>
      <c r="AI28" s="253">
        <f t="shared" si="16"/>
        <v>20.92264526266996</v>
      </c>
      <c r="AJ28" s="253">
        <f t="shared" si="16"/>
        <v>11.65812645543436</v>
      </c>
      <c r="AK28" s="253">
        <f t="shared" si="16"/>
        <v>7.9593662368333762</v>
      </c>
      <c r="AL28" s="253">
        <f t="shared" si="16"/>
        <v>15.504144246282326</v>
      </c>
      <c r="AN28" s="37">
        <f t="shared" si="24"/>
        <v>27.390056741547593</v>
      </c>
      <c r="AO28" s="37">
        <f t="shared" si="24"/>
        <v>27.525884281456708</v>
      </c>
      <c r="AP28" s="37">
        <f t="shared" si="24"/>
        <v>26.532988705691579</v>
      </c>
      <c r="AQ28" s="37">
        <f t="shared" si="24"/>
        <v>25.668271606609395</v>
      </c>
      <c r="AR28" s="37">
        <f t="shared" si="24"/>
        <v>33.293234779998386</v>
      </c>
      <c r="AS28" s="37">
        <f t="shared" si="24"/>
        <v>22.805065632998417</v>
      </c>
      <c r="AT28" s="37">
        <f t="shared" si="24"/>
        <v>28.977115352941158</v>
      </c>
      <c r="AU28" s="37">
        <f t="shared" si="24"/>
        <v>28.672762595797209</v>
      </c>
      <c r="AV28" s="37">
        <f t="shared" si="24"/>
        <v>24.417135236712291</v>
      </c>
      <c r="AW28" s="37">
        <f t="shared" si="24"/>
        <v>26.744809197666548</v>
      </c>
      <c r="AX28" s="37">
        <f t="shared" si="24"/>
        <v>26.218545915743636</v>
      </c>
      <c r="AY28" s="37">
        <f t="shared" si="24"/>
        <v>27.218574483949414</v>
      </c>
      <c r="AZ28" s="37">
        <f t="shared" si="24"/>
        <v>26.523180986188994</v>
      </c>
      <c r="BA28" s="79"/>
      <c r="BB28" s="253">
        <f t="shared" si="2"/>
        <v>-9.8502012660702363</v>
      </c>
      <c r="BC28" s="407">
        <f t="shared" si="2"/>
        <v>8.3974954889229458</v>
      </c>
      <c r="BD28" s="253">
        <f t="shared" si="2"/>
        <v>9.0077325946645637</v>
      </c>
      <c r="BE28" s="253">
        <f t="shared" si="2"/>
        <v>-100</v>
      </c>
      <c r="BF28" s="253" t="s">
        <v>9</v>
      </c>
      <c r="BH28" s="262" t="s">
        <v>9</v>
      </c>
    </row>
    <row r="29" spans="1:64" ht="11.85" customHeight="1">
      <c r="A29" s="84" t="s">
        <v>31</v>
      </c>
      <c r="B29" s="38">
        <f t="shared" ref="B29:T29" si="26">+B28+B21</f>
        <v>430816.7</v>
      </c>
      <c r="C29" s="38">
        <f t="shared" si="26"/>
        <v>515792.4</v>
      </c>
      <c r="D29" s="38">
        <f t="shared" si="26"/>
        <v>609017.9</v>
      </c>
      <c r="E29" s="38">
        <f t="shared" si="26"/>
        <v>735464.89999999991</v>
      </c>
      <c r="F29" s="38">
        <f t="shared" si="26"/>
        <v>711858.3</v>
      </c>
      <c r="G29" s="38">
        <f t="shared" si="26"/>
        <v>1082637.07</v>
      </c>
      <c r="H29" s="38">
        <f t="shared" si="26"/>
        <v>1073740.8799999999</v>
      </c>
      <c r="I29" s="38">
        <f t="shared" si="26"/>
        <v>1214720.27</v>
      </c>
      <c r="J29" s="38">
        <f t="shared" si="26"/>
        <v>1531112.73</v>
      </c>
      <c r="K29" s="38">
        <f t="shared" si="26"/>
        <v>1452390.68</v>
      </c>
      <c r="L29" s="38">
        <f t="shared" si="26"/>
        <v>1533629.75</v>
      </c>
      <c r="M29" s="68">
        <f t="shared" si="26"/>
        <v>1704372.7000000002</v>
      </c>
      <c r="N29" s="68">
        <f t="shared" si="26"/>
        <v>2065780.75</v>
      </c>
      <c r="O29" s="68">
        <f t="shared" si="26"/>
        <v>2421041.1100000003</v>
      </c>
      <c r="P29" s="68">
        <f t="shared" si="26"/>
        <v>2592111.16</v>
      </c>
      <c r="Q29" s="68">
        <f t="shared" si="26"/>
        <v>2813398.4000000004</v>
      </c>
      <c r="R29" s="68">
        <f t="shared" si="26"/>
        <v>2988187.0500000003</v>
      </c>
      <c r="S29" s="68">
        <f t="shared" si="26"/>
        <v>2824564.7561690002</v>
      </c>
      <c r="T29" s="68">
        <f t="shared" si="26"/>
        <v>3156954.79</v>
      </c>
      <c r="U29" s="68"/>
      <c r="V29" s="68" t="s">
        <v>9</v>
      </c>
      <c r="W29" s="39"/>
      <c r="X29" s="40">
        <f>((C29/B29)-1)*100</f>
        <v>19.724328235186796</v>
      </c>
      <c r="Y29" s="40">
        <f t="shared" si="23"/>
        <v>18.074229089067618</v>
      </c>
      <c r="Z29" s="40">
        <f t="shared" si="23"/>
        <v>20.762443928166952</v>
      </c>
      <c r="AA29" s="40">
        <f t="shared" si="23"/>
        <v>-3.2097520901405163</v>
      </c>
      <c r="AB29" s="40">
        <f t="shared" si="23"/>
        <v>52.086035942827394</v>
      </c>
      <c r="AC29" s="40">
        <f>((H29/G29)-1)*100</f>
        <v>-0.82171488918258984</v>
      </c>
      <c r="AD29" s="253">
        <f t="shared" si="16"/>
        <v>13.129740389506273</v>
      </c>
      <c r="AE29" s="253">
        <f t="shared" si="16"/>
        <v>26.046528391264935</v>
      </c>
      <c r="AF29" s="253">
        <f>((K29/J29)-1)*100</f>
        <v>-5.1414927495247227</v>
      </c>
      <c r="AG29" s="253">
        <f t="shared" si="16"/>
        <v>5.5934722742781551</v>
      </c>
      <c r="AH29" s="253">
        <f t="shared" si="16"/>
        <v>11.133257554504294</v>
      </c>
      <c r="AI29" s="253">
        <f t="shared" si="16"/>
        <v>21.204754687751091</v>
      </c>
      <c r="AJ29" s="253">
        <f t="shared" si="16"/>
        <v>17.197389413179522</v>
      </c>
      <c r="AK29" s="253">
        <f t="shared" si="16"/>
        <v>7.0659704741651286</v>
      </c>
      <c r="AL29" s="253">
        <f t="shared" si="16"/>
        <v>8.5369502440628473</v>
      </c>
      <c r="AN29" s="37">
        <f t="shared" si="24"/>
        <v>54.821224693169853</v>
      </c>
      <c r="AO29" s="37">
        <f t="shared" si="24"/>
        <v>53.53525346659147</v>
      </c>
      <c r="AP29" s="37">
        <f t="shared" si="24"/>
        <v>52.297491143667372</v>
      </c>
      <c r="AQ29" s="37">
        <f t="shared" si="24"/>
        <v>50.449218529916209</v>
      </c>
      <c r="AR29" s="37">
        <f t="shared" si="24"/>
        <v>59.92405348463182</v>
      </c>
      <c r="AS29" s="37">
        <f t="shared" si="24"/>
        <v>47.762373937232553</v>
      </c>
      <c r="AT29" s="37">
        <f t="shared" si="24"/>
        <v>54.8592518085254</v>
      </c>
      <c r="AU29" s="37">
        <f t="shared" si="24"/>
        <v>55.313471945961723</v>
      </c>
      <c r="AV29" s="37">
        <f t="shared" si="24"/>
        <v>50.347998802747142</v>
      </c>
      <c r="AW29" s="37">
        <f t="shared" si="24"/>
        <v>52.450749467374116</v>
      </c>
      <c r="AX29" s="37">
        <f t="shared" si="24"/>
        <v>51.249617019946889</v>
      </c>
      <c r="AY29" s="37">
        <f t="shared" si="24"/>
        <v>53.328505911520473</v>
      </c>
      <c r="AZ29" s="37">
        <f t="shared" si="24"/>
        <v>54.544033467200059</v>
      </c>
      <c r="BA29" s="79"/>
      <c r="BB29" s="253">
        <f t="shared" si="2"/>
        <v>6.2127230185387239</v>
      </c>
      <c r="BC29" s="407">
        <f t="shared" si="2"/>
        <v>-5.4756376054504337</v>
      </c>
      <c r="BD29" s="253">
        <f t="shared" si="2"/>
        <v>11.767831950216134</v>
      </c>
      <c r="BE29" s="253">
        <f t="shared" si="2"/>
        <v>-100</v>
      </c>
      <c r="BF29" s="253" t="s">
        <v>9</v>
      </c>
      <c r="BH29" s="262" t="s">
        <v>9</v>
      </c>
    </row>
    <row r="30" spans="1:64" ht="11.85" customHeight="1">
      <c r="A30" s="85" t="s">
        <v>32</v>
      </c>
      <c r="B30" s="64">
        <f t="shared" ref="B30:T30" si="27">+B15+B21+B28</f>
        <v>824643.4</v>
      </c>
      <c r="C30" s="64">
        <f t="shared" si="27"/>
        <v>940862.60000000009</v>
      </c>
      <c r="D30" s="64">
        <f t="shared" si="27"/>
        <v>1137601.6000000001</v>
      </c>
      <c r="E30" s="64">
        <f t="shared" si="27"/>
        <v>1406310.1</v>
      </c>
      <c r="F30" s="64">
        <f t="shared" si="27"/>
        <v>1411039.3000000003</v>
      </c>
      <c r="G30" s="64">
        <f t="shared" si="27"/>
        <v>1806681.9700000002</v>
      </c>
      <c r="H30" s="64">
        <f t="shared" si="27"/>
        <v>2248089.4300000002</v>
      </c>
      <c r="I30" s="64">
        <f t="shared" si="27"/>
        <v>2214248.6999999997</v>
      </c>
      <c r="J30" s="64">
        <f t="shared" si="27"/>
        <v>2768064.77</v>
      </c>
      <c r="K30" s="64">
        <f t="shared" si="27"/>
        <v>2884703.8899999997</v>
      </c>
      <c r="L30" s="64">
        <f t="shared" si="27"/>
        <v>2923942.4899999993</v>
      </c>
      <c r="M30" s="64">
        <f t="shared" si="27"/>
        <v>3325630.1199999996</v>
      </c>
      <c r="N30" s="64">
        <f t="shared" si="27"/>
        <v>3873689.5300000003</v>
      </c>
      <c r="O30" s="64">
        <f t="shared" si="27"/>
        <v>4438691.01</v>
      </c>
      <c r="P30" s="64">
        <f t="shared" si="27"/>
        <v>4937372.24</v>
      </c>
      <c r="Q30" s="64">
        <f t="shared" si="27"/>
        <v>5302119.2300000004</v>
      </c>
      <c r="R30" s="64">
        <f t="shared" si="27"/>
        <v>5851371.1500000004</v>
      </c>
      <c r="S30" s="64">
        <f t="shared" si="27"/>
        <v>5194596.7320949994</v>
      </c>
      <c r="T30" s="64">
        <f t="shared" si="27"/>
        <v>6176302.0699999994</v>
      </c>
      <c r="U30" s="64">
        <f>U4+U5+U7+U9+U11+U13+U16+U18</f>
        <v>4618961.3600000003</v>
      </c>
      <c r="V30" s="64">
        <f>V4+V5+V7+V9+V11+V13+V16+V18</f>
        <v>4698200.25</v>
      </c>
      <c r="W30" s="39"/>
      <c r="X30" s="65">
        <f t="shared" si="23"/>
        <v>14.093267465670634</v>
      </c>
      <c r="Y30" s="65">
        <f t="shared" si="23"/>
        <v>20.910492137746783</v>
      </c>
      <c r="Z30" s="65">
        <f t="shared" si="23"/>
        <v>23.620615512495768</v>
      </c>
      <c r="AA30" s="65">
        <f t="shared" si="23"/>
        <v>0.33628429462322362</v>
      </c>
      <c r="AB30" s="65">
        <f t="shared" si="23"/>
        <v>28.039096430552981</v>
      </c>
      <c r="AC30" s="65">
        <f t="shared" si="16"/>
        <v>24.431940282218001</v>
      </c>
      <c r="AD30" s="254">
        <f t="shared" si="16"/>
        <v>-1.5053106672896166</v>
      </c>
      <c r="AE30" s="254">
        <f t="shared" si="16"/>
        <v>25.011466417480577</v>
      </c>
      <c r="AF30" s="254">
        <f>((K30/J30)-1)*100</f>
        <v>4.2137424407160617</v>
      </c>
      <c r="AG30" s="254">
        <f t="shared" si="16"/>
        <v>1.3602297322793611</v>
      </c>
      <c r="AH30" s="254">
        <f t="shared" si="16"/>
        <v>13.737877245321627</v>
      </c>
      <c r="AI30" s="254">
        <f t="shared" si="16"/>
        <v>16.479866678619114</v>
      </c>
      <c r="AJ30" s="254">
        <f t="shared" si="16"/>
        <v>14.585616003149315</v>
      </c>
      <c r="AK30" s="254">
        <f t="shared" si="16"/>
        <v>11.23487147171347</v>
      </c>
      <c r="AL30" s="254">
        <f t="shared" si="16"/>
        <v>7.3874719642365916</v>
      </c>
      <c r="AN30" s="69">
        <f t="shared" si="24"/>
        <v>100</v>
      </c>
      <c r="AO30" s="69">
        <f t="shared" si="24"/>
        <v>100</v>
      </c>
      <c r="AP30" s="69">
        <f t="shared" si="24"/>
        <v>100</v>
      </c>
      <c r="AQ30" s="69">
        <f t="shared" si="24"/>
        <v>100</v>
      </c>
      <c r="AR30" s="69">
        <f t="shared" si="24"/>
        <v>100</v>
      </c>
      <c r="AS30" s="69">
        <f t="shared" si="24"/>
        <v>100</v>
      </c>
      <c r="AT30" s="69">
        <f t="shared" si="24"/>
        <v>100</v>
      </c>
      <c r="AU30" s="69">
        <f t="shared" si="24"/>
        <v>100</v>
      </c>
      <c r="AV30" s="69">
        <f t="shared" si="24"/>
        <v>100</v>
      </c>
      <c r="AW30" s="69">
        <f t="shared" si="24"/>
        <v>100</v>
      </c>
      <c r="AX30" s="69">
        <f t="shared" si="24"/>
        <v>100</v>
      </c>
      <c r="AY30" s="69">
        <f t="shared" si="24"/>
        <v>100</v>
      </c>
      <c r="AZ30" s="69">
        <f t="shared" si="24"/>
        <v>100</v>
      </c>
      <c r="BA30" s="80"/>
      <c r="BB30" s="254">
        <f t="shared" si="2"/>
        <v>10.3591016379313</v>
      </c>
      <c r="BC30" s="409">
        <f t="shared" si="2"/>
        <v>-11.224282327484914</v>
      </c>
      <c r="BD30" s="254">
        <f t="shared" si="2"/>
        <v>18.898586137389618</v>
      </c>
      <c r="BE30" s="254">
        <f t="shared" si="2"/>
        <v>-25.214775643251521</v>
      </c>
      <c r="BF30" s="254">
        <f t="shared" si="2"/>
        <v>1.715513160300608</v>
      </c>
      <c r="BH30" s="262">
        <f>+U30</f>
        <v>4618961.3600000003</v>
      </c>
    </row>
    <row r="31" spans="1:64" ht="12.6" customHeight="1">
      <c r="A31" s="697" t="s">
        <v>33</v>
      </c>
      <c r="B31" s="697"/>
      <c r="C31" s="697"/>
      <c r="D31" s="697"/>
      <c r="E31" s="697"/>
      <c r="F31" s="697"/>
      <c r="G31" s="697"/>
      <c r="H31" s="697"/>
      <c r="I31" s="697"/>
      <c r="J31" s="697"/>
      <c r="K31" s="697"/>
      <c r="L31" s="697"/>
      <c r="M31" s="697"/>
      <c r="N31" s="697"/>
      <c r="O31" s="697"/>
      <c r="P31" s="697"/>
      <c r="Q31" s="697"/>
      <c r="R31" s="697"/>
      <c r="S31" s="697"/>
      <c r="T31" s="697"/>
      <c r="U31" s="697"/>
      <c r="V31" s="697"/>
      <c r="W31" s="14"/>
      <c r="X31" s="15"/>
      <c r="Y31" s="15"/>
      <c r="Z31" s="14"/>
      <c r="AA31" s="22" t="s">
        <v>1</v>
      </c>
      <c r="AB31" s="22" t="s">
        <v>1</v>
      </c>
      <c r="AC31" s="13"/>
      <c r="AD31" s="22" t="s">
        <v>1</v>
      </c>
      <c r="AE31" s="2"/>
      <c r="AF31" s="697" t="s">
        <v>1</v>
      </c>
      <c r="AG31" s="697"/>
      <c r="AH31" s="697"/>
      <c r="AI31" s="697"/>
      <c r="AJ31" s="697"/>
      <c r="AK31" s="697"/>
      <c r="AL31" s="697"/>
      <c r="AM31" s="697"/>
      <c r="AN31" s="697"/>
      <c r="AO31" s="697"/>
      <c r="AP31" s="697"/>
      <c r="AQ31" s="697"/>
      <c r="AR31" s="697"/>
      <c r="AS31" s="697"/>
      <c r="AT31" s="697"/>
      <c r="AU31" s="697"/>
      <c r="AV31" s="697"/>
      <c r="AW31" s="697"/>
      <c r="AX31" s="697"/>
      <c r="AY31" s="697"/>
      <c r="AZ31" s="697"/>
      <c r="BA31" s="697"/>
      <c r="BB31" s="697"/>
      <c r="BC31" s="697"/>
      <c r="BD31" s="697"/>
      <c r="BE31" s="697"/>
      <c r="BF31" s="697"/>
    </row>
    <row r="32" spans="1:64" ht="11.85" customHeight="1">
      <c r="B32" s="1"/>
      <c r="E32" s="3"/>
      <c r="G32" s="4"/>
      <c r="H32" s="4"/>
      <c r="I32" s="4"/>
      <c r="J32" s="4"/>
      <c r="K32" s="17"/>
      <c r="L32" s="17"/>
      <c r="M32" s="17"/>
      <c r="N32" s="17"/>
      <c r="O32" s="17"/>
      <c r="P32" s="17"/>
      <c r="S32" s="17"/>
      <c r="U32" s="17"/>
      <c r="V32" s="17" t="s">
        <v>2</v>
      </c>
      <c r="W32" s="17"/>
      <c r="X32" s="10"/>
      <c r="Y32" s="10"/>
      <c r="Z32" s="10"/>
      <c r="AA32" s="11"/>
      <c r="AB32" s="10"/>
      <c r="AC32" s="12"/>
      <c r="AD32" s="12"/>
      <c r="AE32" s="12"/>
      <c r="AF32" s="12"/>
      <c r="AG32" s="17"/>
      <c r="AH32" s="17"/>
      <c r="AI32" s="17"/>
      <c r="AK32" s="17"/>
      <c r="AL32" s="17"/>
      <c r="AM32" s="17"/>
      <c r="AS32" s="4"/>
      <c r="AT32" s="4"/>
      <c r="AU32" s="4"/>
      <c r="AV32" s="4"/>
      <c r="AW32" s="17"/>
      <c r="AX32" s="17"/>
      <c r="AY32" s="17"/>
      <c r="AZ32" s="17"/>
      <c r="BA32" s="17" t="s">
        <v>3</v>
      </c>
      <c r="BB32" s="17"/>
      <c r="BC32" s="17"/>
      <c r="BE32" s="17"/>
      <c r="BF32" s="17" t="s">
        <v>3</v>
      </c>
    </row>
    <row r="33" spans="1:58" ht="11.85" customHeight="1">
      <c r="A33" s="81"/>
      <c r="B33" s="75">
        <v>2535</v>
      </c>
      <c r="C33" s="25">
        <v>2536</v>
      </c>
      <c r="D33" s="25">
        <v>2537</v>
      </c>
      <c r="E33" s="25">
        <v>2538</v>
      </c>
      <c r="F33" s="25">
        <v>2539</v>
      </c>
      <c r="G33" s="25">
        <v>2540</v>
      </c>
      <c r="H33" s="25">
        <v>2541</v>
      </c>
      <c r="I33" s="25">
        <v>2542</v>
      </c>
      <c r="J33" s="25">
        <v>2543</v>
      </c>
      <c r="K33" s="25">
        <v>2544</v>
      </c>
      <c r="L33" s="25">
        <v>2545</v>
      </c>
      <c r="M33" s="75">
        <v>2546</v>
      </c>
      <c r="N33" s="75">
        <v>2547</v>
      </c>
      <c r="O33" s="75">
        <v>2548</v>
      </c>
      <c r="P33" s="75">
        <v>2549</v>
      </c>
      <c r="Q33" s="75">
        <v>2550</v>
      </c>
      <c r="R33" s="107">
        <v>2551</v>
      </c>
      <c r="S33" s="75">
        <v>2552</v>
      </c>
      <c r="T33" s="107">
        <v>2553</v>
      </c>
      <c r="U33" s="107">
        <v>2554</v>
      </c>
      <c r="V33" s="107">
        <v>2555</v>
      </c>
      <c r="W33" s="21"/>
      <c r="X33" s="20">
        <v>2536</v>
      </c>
      <c r="Y33" s="20">
        <v>2537</v>
      </c>
      <c r="Z33" s="20">
        <v>2538</v>
      </c>
      <c r="AA33" s="20">
        <v>2539</v>
      </c>
      <c r="AB33" s="20">
        <v>2540</v>
      </c>
      <c r="AC33" s="20">
        <v>2541</v>
      </c>
      <c r="AD33" s="25">
        <v>2542</v>
      </c>
      <c r="AE33" s="25">
        <v>2543</v>
      </c>
      <c r="AF33" s="25">
        <v>2544</v>
      </c>
      <c r="AG33" s="25">
        <v>2545</v>
      </c>
      <c r="AH33" s="75">
        <v>2546</v>
      </c>
      <c r="AI33" s="75">
        <v>2547</v>
      </c>
      <c r="AJ33" s="75">
        <v>2548</v>
      </c>
      <c r="AK33" s="75">
        <v>2549</v>
      </c>
      <c r="AL33" s="75">
        <v>2550</v>
      </c>
      <c r="AM33" s="108"/>
      <c r="AN33" s="19">
        <v>2536</v>
      </c>
      <c r="AO33" s="19">
        <v>2537</v>
      </c>
      <c r="AP33" s="19">
        <v>2538</v>
      </c>
      <c r="AQ33" s="19">
        <v>2539</v>
      </c>
      <c r="AR33" s="19">
        <v>2540</v>
      </c>
      <c r="AS33" s="19">
        <v>2541</v>
      </c>
      <c r="AT33" s="19">
        <v>2542</v>
      </c>
      <c r="AU33" s="19">
        <v>2543</v>
      </c>
      <c r="AV33" s="19">
        <v>2544</v>
      </c>
      <c r="AW33" s="19">
        <v>2545</v>
      </c>
      <c r="AX33" s="19">
        <v>2546</v>
      </c>
      <c r="AY33" s="109">
        <v>2547</v>
      </c>
      <c r="AZ33" s="75">
        <v>2548</v>
      </c>
      <c r="BA33" s="75">
        <v>2549</v>
      </c>
      <c r="BB33" s="107">
        <v>2551</v>
      </c>
      <c r="BC33" s="107">
        <v>2552</v>
      </c>
      <c r="BD33" s="107">
        <v>2553</v>
      </c>
      <c r="BE33" s="107">
        <v>2554</v>
      </c>
      <c r="BF33" s="107">
        <v>2555</v>
      </c>
    </row>
    <row r="34" spans="1:58" ht="11.85" customHeight="1">
      <c r="A34" s="82" t="s">
        <v>4</v>
      </c>
      <c r="B34" s="34">
        <v>78929.5</v>
      </c>
      <c r="C34" s="34">
        <v>87745.1</v>
      </c>
      <c r="D34" s="34">
        <v>101455.7</v>
      </c>
      <c r="E34" s="34">
        <v>127785.9</v>
      </c>
      <c r="F34" s="34">
        <v>159312.20000000001</v>
      </c>
      <c r="G34" s="34">
        <v>158144.85</v>
      </c>
      <c r="H34" s="34">
        <v>173693.74</v>
      </c>
      <c r="I34" s="33">
        <v>127567.85</v>
      </c>
      <c r="J34" s="33">
        <v>159000.42000000001</v>
      </c>
      <c r="K34" s="33">
        <v>239477.61</v>
      </c>
      <c r="L34" s="33">
        <v>219817.28</v>
      </c>
      <c r="M34" s="34">
        <v>255415.67</v>
      </c>
      <c r="N34" s="34">
        <v>275498.2</v>
      </c>
      <c r="O34" s="34">
        <v>360942.35</v>
      </c>
      <c r="P34" s="34">
        <v>385349.07</v>
      </c>
      <c r="Q34" s="34">
        <v>353298.22</v>
      </c>
      <c r="R34" s="105">
        <v>493804.75</v>
      </c>
      <c r="S34" s="34">
        <v>316238.180215</v>
      </c>
      <c r="T34" s="33">
        <v>441271.2</v>
      </c>
      <c r="U34" s="33">
        <v>533532.098536</v>
      </c>
      <c r="V34" s="33">
        <v>530078.24</v>
      </c>
      <c r="W34" s="35"/>
      <c r="X34" s="36">
        <f t="shared" ref="X34:AL53" si="28">((C34/B34)-1)*100</f>
        <v>11.168954573385115</v>
      </c>
      <c r="Y34" s="36">
        <f t="shared" si="28"/>
        <v>15.625487918983506</v>
      </c>
      <c r="Z34" s="36">
        <f t="shared" si="28"/>
        <v>25.95241075661594</v>
      </c>
      <c r="AA34" s="36">
        <f t="shared" si="28"/>
        <v>24.671188292292044</v>
      </c>
      <c r="AB34" s="36">
        <f t="shared" si="28"/>
        <v>-0.73274363168671641</v>
      </c>
      <c r="AC34" s="36">
        <f t="shared" si="28"/>
        <v>9.8320558652399868</v>
      </c>
      <c r="AD34" s="37">
        <f t="shared" si="28"/>
        <v>-26.555873573797186</v>
      </c>
      <c r="AE34" s="37">
        <f t="shared" si="28"/>
        <v>24.639883795172523</v>
      </c>
      <c r="AF34" s="37">
        <f t="shared" si="28"/>
        <v>50.614451207109987</v>
      </c>
      <c r="AG34" s="37">
        <f>((L34/K34)-1)*100</f>
        <v>-8.2096735473516702</v>
      </c>
      <c r="AH34" s="37">
        <f>((M34/L34)-1)*100</f>
        <v>16.194536662449831</v>
      </c>
      <c r="AI34" s="37">
        <f>((N34/M34)-1)*100</f>
        <v>7.8626851672804587</v>
      </c>
      <c r="AJ34" s="37">
        <f>((O34/N34)-1)*100</f>
        <v>31.0144131613201</v>
      </c>
      <c r="AK34" s="37">
        <f t="shared" ref="AK34:AL49" si="29">((P34/O34)-1)*100</f>
        <v>6.7619441165604588</v>
      </c>
      <c r="AL34" s="37">
        <f t="shared" si="29"/>
        <v>-8.3173549633842487</v>
      </c>
      <c r="AN34" s="37">
        <f t="shared" ref="AN34:AZ35" si="30">+(C34/C$60)*100</f>
        <v>7.4953184744334296</v>
      </c>
      <c r="AO34" s="37">
        <f t="shared" si="30"/>
        <v>7.4095256095918645</v>
      </c>
      <c r="AP34" s="37">
        <f t="shared" si="30"/>
        <v>7.2457778197124139</v>
      </c>
      <c r="AQ34" s="37">
        <f t="shared" si="30"/>
        <v>8.6921655158386084</v>
      </c>
      <c r="AR34" s="37">
        <f t="shared" si="30"/>
        <v>8.2184627825901195</v>
      </c>
      <c r="AS34" s="37">
        <f t="shared" si="30"/>
        <v>9.7907125662344168</v>
      </c>
      <c r="AT34" s="37">
        <f t="shared" si="30"/>
        <v>6.688082092762544</v>
      </c>
      <c r="AU34" s="37">
        <f t="shared" si="30"/>
        <v>6.3749771629074647</v>
      </c>
      <c r="AV34" s="37">
        <f t="shared" si="30"/>
        <v>8.7115661829849973</v>
      </c>
      <c r="AW34" s="37">
        <f t="shared" si="30"/>
        <v>7.9216513544258031</v>
      </c>
      <c r="AX34" s="37">
        <f t="shared" si="30"/>
        <v>8.137429385807021</v>
      </c>
      <c r="AY34" s="37">
        <f t="shared" si="30"/>
        <v>7.2479183507060672</v>
      </c>
      <c r="AZ34" s="37">
        <f t="shared" si="30"/>
        <v>7.5923534346035995</v>
      </c>
      <c r="BA34" s="79"/>
      <c r="BB34" s="37">
        <f t="shared" ref="BB34:BF60" si="31">((R34/Q34)-1)*100</f>
        <v>39.769951289310221</v>
      </c>
      <c r="BC34" s="37">
        <f t="shared" si="31"/>
        <v>-35.958862239579517</v>
      </c>
      <c r="BD34" s="115">
        <f t="shared" si="31"/>
        <v>39.537610449185536</v>
      </c>
      <c r="BE34" s="115">
        <f t="shared" si="31"/>
        <v>20.907980973152117</v>
      </c>
      <c r="BF34" s="115">
        <f t="shared" si="31"/>
        <v>-0.6473572153348095</v>
      </c>
    </row>
    <row r="35" spans="1:58" ht="11.85" customHeight="1">
      <c r="A35" s="82" t="s">
        <v>5</v>
      </c>
      <c r="B35" s="34">
        <v>74206.7</v>
      </c>
      <c r="C35" s="34">
        <v>88418.4</v>
      </c>
      <c r="D35" s="34">
        <v>94902.399999999994</v>
      </c>
      <c r="E35" s="34">
        <v>126632.4</v>
      </c>
      <c r="F35" s="34">
        <v>145548.9</v>
      </c>
      <c r="G35" s="34">
        <v>140647.46</v>
      </c>
      <c r="H35" s="34">
        <v>169036.92</v>
      </c>
      <c r="I35" s="34">
        <v>134980.26999999999</v>
      </c>
      <c r="J35" s="34">
        <v>187017.94</v>
      </c>
      <c r="K35" s="34">
        <v>224990.74</v>
      </c>
      <c r="L35" s="34">
        <v>192925.11</v>
      </c>
      <c r="M35" s="34">
        <v>231618.09</v>
      </c>
      <c r="N35" s="34">
        <v>263820.44</v>
      </c>
      <c r="O35" s="34">
        <v>318003</v>
      </c>
      <c r="P35" s="34">
        <v>386674.23</v>
      </c>
      <c r="Q35" s="34">
        <v>370689.41</v>
      </c>
      <c r="R35" s="105">
        <v>454565.08</v>
      </c>
      <c r="S35" s="34">
        <v>285961.28430699999</v>
      </c>
      <c r="T35" s="34">
        <v>462600.19</v>
      </c>
      <c r="U35" s="105">
        <v>525615.38695099996</v>
      </c>
      <c r="V35" s="105">
        <v>587445.25</v>
      </c>
      <c r="W35" s="35"/>
      <c r="X35" s="36">
        <f t="shared" si="28"/>
        <v>19.151505187536966</v>
      </c>
      <c r="Y35" s="36">
        <f t="shared" si="28"/>
        <v>7.3333152375523625</v>
      </c>
      <c r="Z35" s="36">
        <f t="shared" si="28"/>
        <v>33.434349394746611</v>
      </c>
      <c r="AA35" s="36">
        <f t="shared" si="28"/>
        <v>14.938120101964426</v>
      </c>
      <c r="AB35" s="36">
        <f t="shared" si="28"/>
        <v>-3.3675555088358622</v>
      </c>
      <c r="AC35" s="36">
        <f t="shared" si="28"/>
        <v>20.184836612051171</v>
      </c>
      <c r="AD35" s="37">
        <f t="shared" si="28"/>
        <v>-20.147462459680419</v>
      </c>
      <c r="AE35" s="37">
        <f t="shared" si="28"/>
        <v>38.552056533891978</v>
      </c>
      <c r="AF35" s="37">
        <f t="shared" si="28"/>
        <v>20.304362244606054</v>
      </c>
      <c r="AG35" s="37">
        <f t="shared" si="28"/>
        <v>-14.251977659169446</v>
      </c>
      <c r="AH35" s="37">
        <f t="shared" si="28"/>
        <v>20.055958501202873</v>
      </c>
      <c r="AI35" s="37">
        <f t="shared" si="28"/>
        <v>13.903210237162389</v>
      </c>
      <c r="AJ35" s="37">
        <f t="shared" si="28"/>
        <v>20.537665694136507</v>
      </c>
      <c r="AK35" s="37">
        <f t="shared" si="29"/>
        <v>21.594522693182139</v>
      </c>
      <c r="AL35" s="37">
        <f t="shared" si="29"/>
        <v>-4.1339243114287711</v>
      </c>
      <c r="AN35" s="37">
        <f t="shared" si="30"/>
        <v>7.5528327735662133</v>
      </c>
      <c r="AO35" s="37">
        <f t="shared" si="30"/>
        <v>6.9309241689893319</v>
      </c>
      <c r="AP35" s="37">
        <f t="shared" si="30"/>
        <v>7.1803715055960806</v>
      </c>
      <c r="AQ35" s="37">
        <f t="shared" si="30"/>
        <v>7.9412319298097822</v>
      </c>
      <c r="AR35" s="37">
        <f t="shared" si="30"/>
        <v>7.3091593907473582</v>
      </c>
      <c r="AS35" s="37">
        <f t="shared" si="30"/>
        <v>9.5282184424237837</v>
      </c>
      <c r="AT35" s="37">
        <f t="shared" si="30"/>
        <v>7.0766978252220545</v>
      </c>
      <c r="AU35" s="37">
        <f t="shared" si="30"/>
        <v>7.4983141337236621</v>
      </c>
      <c r="AV35" s="37">
        <f t="shared" si="30"/>
        <v>8.1845719191400406</v>
      </c>
      <c r="AW35" s="37">
        <f t="shared" si="30"/>
        <v>6.9525264753264482</v>
      </c>
      <c r="AX35" s="37">
        <f t="shared" si="30"/>
        <v>7.3792490956036305</v>
      </c>
      <c r="AY35" s="37">
        <f t="shared" si="30"/>
        <v>6.9406951056934272</v>
      </c>
      <c r="AZ35" s="37">
        <f t="shared" si="30"/>
        <v>6.6891324037321978</v>
      </c>
      <c r="BA35" s="79"/>
      <c r="BB35" s="37">
        <f t="shared" si="31"/>
        <v>22.626939895585373</v>
      </c>
      <c r="BC35" s="37">
        <f t="shared" si="31"/>
        <v>-37.091233601358034</v>
      </c>
      <c r="BD35" s="37">
        <f t="shared" si="31"/>
        <v>61.770216944250912</v>
      </c>
      <c r="BE35" s="37">
        <f t="shared" si="31"/>
        <v>13.621956564911919</v>
      </c>
      <c r="BF35" s="37">
        <f t="shared" si="31"/>
        <v>11.763328202331348</v>
      </c>
    </row>
    <row r="36" spans="1:58" ht="8.4" hidden="1" customHeight="1">
      <c r="A36" s="83" t="s">
        <v>6</v>
      </c>
      <c r="B36" s="38">
        <f t="shared" ref="B36:U36" si="32">+B34+B35</f>
        <v>153136.20000000001</v>
      </c>
      <c r="C36" s="38">
        <f t="shared" si="32"/>
        <v>176163.5</v>
      </c>
      <c r="D36" s="38">
        <f t="shared" si="32"/>
        <v>196358.09999999998</v>
      </c>
      <c r="E36" s="38">
        <f t="shared" si="32"/>
        <v>254418.3</v>
      </c>
      <c r="F36" s="38">
        <f t="shared" si="32"/>
        <v>304861.09999999998</v>
      </c>
      <c r="G36" s="38">
        <f t="shared" si="32"/>
        <v>298792.31</v>
      </c>
      <c r="H36" s="38">
        <f t="shared" si="32"/>
        <v>342730.66000000003</v>
      </c>
      <c r="I36" s="38">
        <f t="shared" si="32"/>
        <v>262548.12</v>
      </c>
      <c r="J36" s="38">
        <f t="shared" si="32"/>
        <v>346018.36</v>
      </c>
      <c r="K36" s="38">
        <f t="shared" si="32"/>
        <v>464468.35</v>
      </c>
      <c r="L36" s="38">
        <f t="shared" si="32"/>
        <v>412742.39</v>
      </c>
      <c r="M36" s="38">
        <f t="shared" si="32"/>
        <v>487033.76</v>
      </c>
      <c r="N36" s="38">
        <f t="shared" si="32"/>
        <v>539318.64</v>
      </c>
      <c r="O36" s="38">
        <f t="shared" si="32"/>
        <v>678945.35</v>
      </c>
      <c r="P36" s="38">
        <f t="shared" si="32"/>
        <v>772023.3</v>
      </c>
      <c r="Q36" s="38">
        <f t="shared" si="32"/>
        <v>723987.62999999989</v>
      </c>
      <c r="R36" s="38">
        <f t="shared" si="32"/>
        <v>948369.83000000007</v>
      </c>
      <c r="S36" s="38">
        <f t="shared" si="32"/>
        <v>602199.46452199994</v>
      </c>
      <c r="T36" s="38">
        <f t="shared" si="32"/>
        <v>903871.39</v>
      </c>
      <c r="U36" s="38">
        <f t="shared" si="32"/>
        <v>1059147.4854870001</v>
      </c>
      <c r="V36" s="38">
        <f>+V34+V35</f>
        <v>1117523.49</v>
      </c>
      <c r="W36" s="39"/>
      <c r="X36" s="40">
        <f t="shared" si="28"/>
        <v>15.037136875539536</v>
      </c>
      <c r="Y36" s="40">
        <f t="shared" si="28"/>
        <v>11.463555163243221</v>
      </c>
      <c r="Z36" s="40">
        <f t="shared" si="28"/>
        <v>29.568528112667636</v>
      </c>
      <c r="AA36" s="40">
        <f t="shared" si="28"/>
        <v>19.826718439671986</v>
      </c>
      <c r="AB36" s="40">
        <f t="shared" si="28"/>
        <v>-1.9906737855370782</v>
      </c>
      <c r="AC36" s="40">
        <f t="shared" si="28"/>
        <v>14.705314872394148</v>
      </c>
      <c r="AD36" s="253">
        <f t="shared" si="28"/>
        <v>-23.395204852696871</v>
      </c>
      <c r="AE36" s="253">
        <f t="shared" si="28"/>
        <v>31.792358673145316</v>
      </c>
      <c r="AF36" s="253">
        <f t="shared" si="28"/>
        <v>34.232284668362681</v>
      </c>
      <c r="AG36" s="253">
        <f t="shared" si="28"/>
        <v>-11.136595206110378</v>
      </c>
      <c r="AH36" s="253">
        <f t="shared" si="28"/>
        <v>17.999452394506889</v>
      </c>
      <c r="AI36" s="253">
        <f t="shared" si="28"/>
        <v>10.735370788259125</v>
      </c>
      <c r="AJ36" s="253">
        <f t="shared" si="28"/>
        <v>25.889464899637062</v>
      </c>
      <c r="AK36" s="253">
        <f t="shared" si="29"/>
        <v>13.709196181990201</v>
      </c>
      <c r="AL36" s="253">
        <f t="shared" si="29"/>
        <v>-6.2220492568035413</v>
      </c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79"/>
      <c r="BB36" s="253">
        <f t="shared" si="31"/>
        <v>30.992546101927211</v>
      </c>
      <c r="BC36" s="253">
        <f t="shared" si="31"/>
        <v>-36.501621469548454</v>
      </c>
      <c r="BD36" s="253">
        <f t="shared" si="31"/>
        <v>50.095017224476337</v>
      </c>
      <c r="BE36" s="253">
        <f t="shared" si="31"/>
        <v>17.179003252553461</v>
      </c>
      <c r="BF36" s="37">
        <f t="shared" si="31"/>
        <v>5.5116029932468225</v>
      </c>
    </row>
    <row r="37" spans="1:58" ht="11.85" customHeight="1">
      <c r="A37" s="82" t="s">
        <v>7</v>
      </c>
      <c r="B37" s="34">
        <v>85653.5</v>
      </c>
      <c r="C37" s="34">
        <v>102608</v>
      </c>
      <c r="D37" s="34">
        <v>119123.8</v>
      </c>
      <c r="E37" s="34">
        <v>157329.5</v>
      </c>
      <c r="F37" s="34">
        <v>163127.79999999999</v>
      </c>
      <c r="G37" s="34">
        <v>153370.46</v>
      </c>
      <c r="H37" s="34">
        <v>173212.18</v>
      </c>
      <c r="I37" s="34">
        <v>160456.54</v>
      </c>
      <c r="J37" s="34">
        <v>180041.38</v>
      </c>
      <c r="K37" s="34">
        <v>244809.65</v>
      </c>
      <c r="L37" s="34">
        <v>230541.6</v>
      </c>
      <c r="M37" s="34">
        <v>263417.28999999998</v>
      </c>
      <c r="N37" s="34">
        <v>322489.63</v>
      </c>
      <c r="O37" s="34">
        <v>410604.22</v>
      </c>
      <c r="P37" s="34">
        <v>425055.73</v>
      </c>
      <c r="Q37" s="34">
        <v>394385.02</v>
      </c>
      <c r="R37" s="105">
        <v>475990.03</v>
      </c>
      <c r="S37" s="34">
        <v>334678.01440599997</v>
      </c>
      <c r="T37" s="34">
        <v>515916.06677199999</v>
      </c>
      <c r="U37" s="34">
        <v>599220.43275000004</v>
      </c>
      <c r="V37" s="34">
        <v>755769.85</v>
      </c>
      <c r="W37" s="35"/>
      <c r="X37" s="36">
        <f t="shared" si="28"/>
        <v>19.794287448849147</v>
      </c>
      <c r="Y37" s="36">
        <f t="shared" si="28"/>
        <v>16.096015905192584</v>
      </c>
      <c r="Z37" s="36">
        <f t="shared" si="28"/>
        <v>32.072264316618515</v>
      </c>
      <c r="AA37" s="36">
        <f t="shared" si="28"/>
        <v>3.6854499632935855</v>
      </c>
      <c r="AB37" s="36">
        <f t="shared" si="28"/>
        <v>-5.9814084417248337</v>
      </c>
      <c r="AC37" s="36">
        <f t="shared" si="28"/>
        <v>12.937119703494403</v>
      </c>
      <c r="AD37" s="37">
        <f t="shared" si="28"/>
        <v>-7.3641703487595356</v>
      </c>
      <c r="AE37" s="37">
        <f t="shared" si="28"/>
        <v>12.205697567702757</v>
      </c>
      <c r="AF37" s="37">
        <f t="shared" si="28"/>
        <v>35.974102175844223</v>
      </c>
      <c r="AG37" s="37">
        <f t="shared" si="28"/>
        <v>-5.8282220492533625</v>
      </c>
      <c r="AH37" s="37">
        <f t="shared" si="28"/>
        <v>14.26019859322567</v>
      </c>
      <c r="AI37" s="37">
        <f t="shared" si="28"/>
        <v>22.425384453693241</v>
      </c>
      <c r="AJ37" s="37">
        <f t="shared" si="28"/>
        <v>27.323232067958259</v>
      </c>
      <c r="AK37" s="37">
        <f t="shared" si="29"/>
        <v>3.5195717179915986</v>
      </c>
      <c r="AL37" s="37">
        <f t="shared" si="29"/>
        <v>-7.2156914576824942</v>
      </c>
      <c r="AN37" s="37">
        <f t="shared" ref="AN37:AZ39" si="33">+(C37/C$60)*100</f>
        <v>8.7649297570424487</v>
      </c>
      <c r="AO37" s="37">
        <f t="shared" si="33"/>
        <v>8.6998645400100667</v>
      </c>
      <c r="AP37" s="37">
        <f t="shared" si="33"/>
        <v>8.9209732958522352</v>
      </c>
      <c r="AQ37" s="37">
        <f t="shared" si="33"/>
        <v>8.9003468524985365</v>
      </c>
      <c r="AR37" s="37">
        <f t="shared" si="33"/>
        <v>7.9703475482048658</v>
      </c>
      <c r="AS37" s="37">
        <f t="shared" si="33"/>
        <v>9.7635681478840723</v>
      </c>
      <c r="AT37" s="37">
        <f t="shared" si="33"/>
        <v>8.4123586925752605</v>
      </c>
      <c r="AU37" s="37">
        <f t="shared" si="33"/>
        <v>7.2185953086057548</v>
      </c>
      <c r="AV37" s="37">
        <f t="shared" si="33"/>
        <v>8.9055317873282327</v>
      </c>
      <c r="AW37" s="37">
        <f t="shared" si="33"/>
        <v>8.3081283595697837</v>
      </c>
      <c r="AX37" s="37">
        <f t="shared" si="33"/>
        <v>8.392357432007401</v>
      </c>
      <c r="AY37" s="37">
        <f t="shared" si="33"/>
        <v>8.4841879445651909</v>
      </c>
      <c r="AZ37" s="37">
        <f t="shared" si="33"/>
        <v>8.6369813904623047</v>
      </c>
      <c r="BA37" s="79"/>
      <c r="BB37" s="37">
        <f t="shared" si="31"/>
        <v>20.691711363682131</v>
      </c>
      <c r="BC37" s="37">
        <f t="shared" si="31"/>
        <v>-29.688020060840358</v>
      </c>
      <c r="BD37" s="37">
        <f t="shared" si="31"/>
        <v>54.152960327456398</v>
      </c>
      <c r="BE37" s="37">
        <f t="shared" si="31"/>
        <v>16.146883445445191</v>
      </c>
      <c r="BF37" s="37">
        <f t="shared" si="31"/>
        <v>26.125513866666438</v>
      </c>
    </row>
    <row r="38" spans="1:58" ht="11.85" customHeight="1">
      <c r="A38" s="84" t="s">
        <v>8</v>
      </c>
      <c r="B38" s="38">
        <f t="shared" ref="B38:V38" si="34">+B34+B35+B37</f>
        <v>238789.7</v>
      </c>
      <c r="C38" s="38">
        <f t="shared" si="34"/>
        <v>278771.5</v>
      </c>
      <c r="D38" s="38">
        <f t="shared" si="34"/>
        <v>315481.89999999997</v>
      </c>
      <c r="E38" s="38">
        <f t="shared" si="34"/>
        <v>411747.8</v>
      </c>
      <c r="F38" s="38">
        <f t="shared" si="34"/>
        <v>467988.89999999997</v>
      </c>
      <c r="G38" s="38">
        <f t="shared" si="34"/>
        <v>452162.77</v>
      </c>
      <c r="H38" s="38">
        <f t="shared" si="34"/>
        <v>515942.84</v>
      </c>
      <c r="I38" s="38">
        <f t="shared" si="34"/>
        <v>423004.66000000003</v>
      </c>
      <c r="J38" s="38">
        <f t="shared" si="34"/>
        <v>526059.74</v>
      </c>
      <c r="K38" s="38">
        <f t="shared" si="34"/>
        <v>709278</v>
      </c>
      <c r="L38" s="38">
        <f t="shared" si="34"/>
        <v>643283.99</v>
      </c>
      <c r="M38" s="38">
        <f t="shared" si="34"/>
        <v>750451.05</v>
      </c>
      <c r="N38" s="38">
        <f t="shared" si="34"/>
        <v>861808.27</v>
      </c>
      <c r="O38" s="38">
        <f t="shared" si="34"/>
        <v>1089549.5699999998</v>
      </c>
      <c r="P38" s="38">
        <f t="shared" si="34"/>
        <v>1197079.03</v>
      </c>
      <c r="Q38" s="38">
        <f t="shared" si="34"/>
        <v>1118372.6499999999</v>
      </c>
      <c r="R38" s="38">
        <f t="shared" si="34"/>
        <v>1424359.86</v>
      </c>
      <c r="S38" s="38">
        <f t="shared" si="34"/>
        <v>936877.47892799997</v>
      </c>
      <c r="T38" s="38">
        <f t="shared" si="34"/>
        <v>1419787.4567720001</v>
      </c>
      <c r="U38" s="38">
        <f t="shared" si="34"/>
        <v>1658367.9182370002</v>
      </c>
      <c r="V38" s="38">
        <f t="shared" si="34"/>
        <v>1873293.3399999999</v>
      </c>
      <c r="W38" s="39"/>
      <c r="X38" s="40">
        <f t="shared" si="28"/>
        <v>16.743519506913394</v>
      </c>
      <c r="Y38" s="40">
        <f t="shared" si="28"/>
        <v>13.168634526843647</v>
      </c>
      <c r="Z38" s="40">
        <f t="shared" si="28"/>
        <v>30.513921717854497</v>
      </c>
      <c r="AA38" s="40">
        <f t="shared" si="28"/>
        <v>13.659113661323751</v>
      </c>
      <c r="AB38" s="40">
        <f t="shared" si="28"/>
        <v>-3.3817319171458915</v>
      </c>
      <c r="AC38" s="40">
        <f t="shared" si="28"/>
        <v>14.10555539546079</v>
      </c>
      <c r="AD38" s="253">
        <f t="shared" si="28"/>
        <v>-18.013270617342027</v>
      </c>
      <c r="AE38" s="253">
        <f t="shared" si="28"/>
        <v>24.362634681140371</v>
      </c>
      <c r="AF38" s="253">
        <f t="shared" si="28"/>
        <v>34.828413214058159</v>
      </c>
      <c r="AG38" s="253">
        <f t="shared" si="28"/>
        <v>-9.3043926358917126</v>
      </c>
      <c r="AH38" s="253">
        <f t="shared" si="28"/>
        <v>16.659369993025951</v>
      </c>
      <c r="AI38" s="253">
        <f t="shared" si="28"/>
        <v>14.83870533594429</v>
      </c>
      <c r="AJ38" s="253">
        <f t="shared" si="28"/>
        <v>26.425982196712951</v>
      </c>
      <c r="AK38" s="253">
        <f t="shared" si="29"/>
        <v>9.8691663932280136</v>
      </c>
      <c r="AL38" s="253">
        <f t="shared" si="29"/>
        <v>-6.5748691629825107</v>
      </c>
      <c r="AN38" s="37">
        <f t="shared" si="33"/>
        <v>23.813081005042093</v>
      </c>
      <c r="AO38" s="37">
        <f t="shared" si="33"/>
        <v>23.040314318591264</v>
      </c>
      <c r="AP38" s="37">
        <f t="shared" si="33"/>
        <v>23.347122621160732</v>
      </c>
      <c r="AQ38" s="37">
        <f t="shared" si="33"/>
        <v>25.533744298146928</v>
      </c>
      <c r="AR38" s="37">
        <f t="shared" si="33"/>
        <v>23.497969721542344</v>
      </c>
      <c r="AS38" s="37">
        <f t="shared" si="33"/>
        <v>29.082499156542273</v>
      </c>
      <c r="AT38" s="37">
        <f t="shared" si="33"/>
        <v>22.177138610559862</v>
      </c>
      <c r="AU38" s="37">
        <f t="shared" si="33"/>
        <v>21.09188660523688</v>
      </c>
      <c r="AV38" s="37">
        <f t="shared" si="33"/>
        <v>25.801669889453272</v>
      </c>
      <c r="AW38" s="37">
        <f t="shared" si="33"/>
        <v>23.182306189322034</v>
      </c>
      <c r="AX38" s="37">
        <f t="shared" si="33"/>
        <v>23.909035913418055</v>
      </c>
      <c r="AY38" s="37">
        <f t="shared" si="33"/>
        <v>22.672801400964687</v>
      </c>
      <c r="AZ38" s="37">
        <f t="shared" si="33"/>
        <v>22.918467228798097</v>
      </c>
      <c r="BA38" s="79"/>
      <c r="BB38" s="253">
        <f t="shared" si="31"/>
        <v>27.360040501705775</v>
      </c>
      <c r="BC38" s="253">
        <f t="shared" si="31"/>
        <v>-34.224664339530044</v>
      </c>
      <c r="BD38" s="253">
        <f t="shared" si="31"/>
        <v>51.544624425870332</v>
      </c>
      <c r="BE38" s="253">
        <f t="shared" si="31"/>
        <v>16.803956136324217</v>
      </c>
      <c r="BF38" s="253">
        <f t="shared" si="31"/>
        <v>12.960056655671771</v>
      </c>
    </row>
    <row r="39" spans="1:58" ht="11.85" customHeight="1">
      <c r="A39" s="82" t="s">
        <v>10</v>
      </c>
      <c r="B39" s="34">
        <v>85110.6</v>
      </c>
      <c r="C39" s="34">
        <v>99498.1</v>
      </c>
      <c r="D39" s="34">
        <v>103796.3</v>
      </c>
      <c r="E39" s="34">
        <v>127089.4</v>
      </c>
      <c r="F39" s="34">
        <v>160455.70000000001</v>
      </c>
      <c r="G39" s="34">
        <v>150141.82</v>
      </c>
      <c r="H39" s="34">
        <v>143965.06</v>
      </c>
      <c r="I39" s="34">
        <v>141309.45000000001</v>
      </c>
      <c r="J39" s="34">
        <v>180654.76</v>
      </c>
      <c r="K39" s="34">
        <v>219367.77</v>
      </c>
      <c r="L39" s="34">
        <v>224733.77</v>
      </c>
      <c r="M39" s="34">
        <v>249215.85</v>
      </c>
      <c r="N39" s="34">
        <v>297990.90999999997</v>
      </c>
      <c r="O39" s="34">
        <v>376514.89</v>
      </c>
      <c r="P39" s="34">
        <v>380424.29</v>
      </c>
      <c r="Q39" s="34">
        <v>376928.41</v>
      </c>
      <c r="R39" s="105">
        <v>484751.87</v>
      </c>
      <c r="S39" s="34">
        <v>349464.50059900002</v>
      </c>
      <c r="T39" s="34">
        <v>472245.391787</v>
      </c>
      <c r="U39" s="34">
        <v>558036.20052399999</v>
      </c>
      <c r="V39" s="34">
        <v>611007.96</v>
      </c>
      <c r="W39" s="35"/>
      <c r="X39" s="36">
        <f t="shared" si="28"/>
        <v>16.904474883269536</v>
      </c>
      <c r="Y39" s="36">
        <f t="shared" si="28"/>
        <v>4.3198814851740819</v>
      </c>
      <c r="Z39" s="36">
        <f t="shared" si="28"/>
        <v>22.441166014588187</v>
      </c>
      <c r="AA39" s="36">
        <f t="shared" si="28"/>
        <v>26.254195865272798</v>
      </c>
      <c r="AB39" s="36">
        <f t="shared" si="28"/>
        <v>-6.4278676295077108</v>
      </c>
      <c r="AC39" s="36">
        <f t="shared" si="28"/>
        <v>-4.1139503970312958</v>
      </c>
      <c r="AD39" s="37">
        <f t="shared" si="28"/>
        <v>-1.8446211879465602</v>
      </c>
      <c r="AE39" s="37">
        <f t="shared" si="28"/>
        <v>27.843367871009338</v>
      </c>
      <c r="AF39" s="37">
        <f t="shared" si="28"/>
        <v>21.429277590028619</v>
      </c>
      <c r="AG39" s="37">
        <f t="shared" si="28"/>
        <v>2.4461205034814304</v>
      </c>
      <c r="AH39" s="37">
        <f t="shared" si="28"/>
        <v>10.893814489918462</v>
      </c>
      <c r="AI39" s="37">
        <f t="shared" si="28"/>
        <v>19.571411689906547</v>
      </c>
      <c r="AJ39" s="37">
        <f t="shared" si="28"/>
        <v>26.351132657033084</v>
      </c>
      <c r="AK39" s="37">
        <f t="shared" si="29"/>
        <v>1.0383121899906644</v>
      </c>
      <c r="AL39" s="37">
        <f t="shared" si="29"/>
        <v>-0.91894237352719843</v>
      </c>
      <c r="AN39" s="37">
        <f t="shared" si="33"/>
        <v>8.4992774194915146</v>
      </c>
      <c r="AO39" s="37">
        <f t="shared" si="33"/>
        <v>7.5804646070243482</v>
      </c>
      <c r="AP39" s="37">
        <f t="shared" si="33"/>
        <v>7.2062845403175064</v>
      </c>
      <c r="AQ39" s="37">
        <f t="shared" si="33"/>
        <v>8.7545555353560172</v>
      </c>
      <c r="AR39" s="37">
        <f t="shared" si="33"/>
        <v>7.8025617639799512</v>
      </c>
      <c r="AS39" s="37">
        <f t="shared" si="33"/>
        <v>8.1149759458267852</v>
      </c>
      <c r="AT39" s="37">
        <f t="shared" si="33"/>
        <v>7.4085218343267849</v>
      </c>
      <c r="AU39" s="37">
        <f t="shared" si="33"/>
        <v>7.243188221581609</v>
      </c>
      <c r="AV39" s="37">
        <f t="shared" si="33"/>
        <v>7.9800230458656696</v>
      </c>
      <c r="AW39" s="37">
        <f t="shared" si="33"/>
        <v>8.0988290525008626</v>
      </c>
      <c r="AX39" s="37">
        <f t="shared" si="33"/>
        <v>7.9399058843918029</v>
      </c>
      <c r="AY39" s="37">
        <f t="shared" si="33"/>
        <v>7.8396656854113749</v>
      </c>
      <c r="AZ39" s="37">
        <f t="shared" si="33"/>
        <v>7.9199188409752876</v>
      </c>
      <c r="BA39" s="79"/>
      <c r="BB39" s="37">
        <f t="shared" si="31"/>
        <v>28.605819338478632</v>
      </c>
      <c r="BC39" s="37">
        <f t="shared" si="31"/>
        <v>-27.908581229609275</v>
      </c>
      <c r="BD39" s="37">
        <f t="shared" si="31"/>
        <v>35.134009599701052</v>
      </c>
      <c r="BE39" s="37">
        <f t="shared" si="31"/>
        <v>18.166574037358686</v>
      </c>
      <c r="BF39" s="37">
        <f t="shared" si="31"/>
        <v>9.4925310268866312</v>
      </c>
    </row>
    <row r="40" spans="1:58" ht="8.4" hidden="1" customHeight="1">
      <c r="A40" s="405" t="s">
        <v>11</v>
      </c>
      <c r="B40" s="252">
        <f t="shared" ref="B40:U40" si="35">+B38+B39</f>
        <v>323900.30000000005</v>
      </c>
      <c r="C40" s="252">
        <f t="shared" si="35"/>
        <v>378269.6</v>
      </c>
      <c r="D40" s="252">
        <f t="shared" si="35"/>
        <v>419278.19999999995</v>
      </c>
      <c r="E40" s="252">
        <f t="shared" si="35"/>
        <v>538837.19999999995</v>
      </c>
      <c r="F40" s="252">
        <f t="shared" si="35"/>
        <v>628444.6</v>
      </c>
      <c r="G40" s="252">
        <f t="shared" si="35"/>
        <v>602304.59000000008</v>
      </c>
      <c r="H40" s="252">
        <f t="shared" si="35"/>
        <v>659907.9</v>
      </c>
      <c r="I40" s="252">
        <f t="shared" si="35"/>
        <v>564314.1100000001</v>
      </c>
      <c r="J40" s="252">
        <f t="shared" si="35"/>
        <v>706714.5</v>
      </c>
      <c r="K40" s="252">
        <f t="shared" si="35"/>
        <v>928645.77</v>
      </c>
      <c r="L40" s="252">
        <f t="shared" si="35"/>
        <v>868017.76</v>
      </c>
      <c r="M40" s="252">
        <f t="shared" si="35"/>
        <v>999666.9</v>
      </c>
      <c r="N40" s="252">
        <f t="shared" si="35"/>
        <v>1159799.18</v>
      </c>
      <c r="O40" s="252">
        <f t="shared" si="35"/>
        <v>1466064.46</v>
      </c>
      <c r="P40" s="252">
        <f t="shared" si="35"/>
        <v>1577503.32</v>
      </c>
      <c r="Q40" s="252">
        <f t="shared" si="35"/>
        <v>1495301.0599999998</v>
      </c>
      <c r="R40" s="252">
        <f t="shared" si="35"/>
        <v>1909111.73</v>
      </c>
      <c r="S40" s="252">
        <f t="shared" si="35"/>
        <v>1286341.9795269999</v>
      </c>
      <c r="T40" s="252">
        <f t="shared" si="35"/>
        <v>1892032.8485590001</v>
      </c>
      <c r="U40" s="252">
        <f t="shared" si="35"/>
        <v>2216404.1187610002</v>
      </c>
      <c r="V40" s="252">
        <f>+V38+V39</f>
        <v>2484301.2999999998</v>
      </c>
      <c r="W40" s="39"/>
      <c r="X40" s="40">
        <f t="shared" si="28"/>
        <v>16.785813412337049</v>
      </c>
      <c r="Y40" s="40">
        <f t="shared" si="28"/>
        <v>10.841103805328256</v>
      </c>
      <c r="Z40" s="40">
        <f t="shared" si="28"/>
        <v>28.515434382231184</v>
      </c>
      <c r="AA40" s="40">
        <f t="shared" si="28"/>
        <v>16.629772406211018</v>
      </c>
      <c r="AB40" s="40">
        <f t="shared" si="28"/>
        <v>-4.1594772236088762</v>
      </c>
      <c r="AC40" s="40">
        <f t="shared" si="28"/>
        <v>9.5638172041823353</v>
      </c>
      <c r="AD40" s="253">
        <f t="shared" si="28"/>
        <v>-14.485929021307353</v>
      </c>
      <c r="AE40" s="253">
        <f t="shared" si="28"/>
        <v>25.234242326494339</v>
      </c>
      <c r="AF40" s="253">
        <f t="shared" si="28"/>
        <v>31.403242752200498</v>
      </c>
      <c r="AG40" s="253">
        <f t="shared" si="28"/>
        <v>-6.5286476241635194</v>
      </c>
      <c r="AH40" s="253">
        <f t="shared" si="28"/>
        <v>15.166641290841799</v>
      </c>
      <c r="AI40" s="253">
        <f t="shared" si="28"/>
        <v>16.018563783596296</v>
      </c>
      <c r="AJ40" s="253">
        <f t="shared" si="28"/>
        <v>26.406750865266183</v>
      </c>
      <c r="AK40" s="253">
        <f t="shared" si="29"/>
        <v>7.6012251193920966</v>
      </c>
      <c r="AL40" s="253">
        <f t="shared" si="29"/>
        <v>-5.2109088429684096</v>
      </c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79"/>
      <c r="BB40" s="253">
        <f t="shared" si="31"/>
        <v>27.674070531321647</v>
      </c>
      <c r="BC40" s="253">
        <f t="shared" si="31"/>
        <v>-32.620916873890884</v>
      </c>
      <c r="BD40" s="253">
        <f t="shared" si="31"/>
        <v>47.086301984385081</v>
      </c>
      <c r="BE40" s="253">
        <f t="shared" si="31"/>
        <v>17.144061238104079</v>
      </c>
      <c r="BF40" s="253">
        <f t="shared" si="31"/>
        <v>12.087018742266075</v>
      </c>
    </row>
    <row r="41" spans="1:58" ht="11.85" customHeight="1">
      <c r="A41" s="82" t="s">
        <v>12</v>
      </c>
      <c r="B41" s="34">
        <v>74296.100000000006</v>
      </c>
      <c r="C41" s="34">
        <v>93616.7</v>
      </c>
      <c r="D41" s="34">
        <v>109109</v>
      </c>
      <c r="E41" s="34">
        <v>155144.1</v>
      </c>
      <c r="F41" s="34">
        <v>163639.29999999999</v>
      </c>
      <c r="G41" s="34">
        <v>143575.78</v>
      </c>
      <c r="H41" s="34">
        <v>131719.20000000001</v>
      </c>
      <c r="I41" s="34">
        <v>130876.54</v>
      </c>
      <c r="J41" s="34">
        <v>178877.91</v>
      </c>
      <c r="K41" s="34">
        <v>241975.89</v>
      </c>
      <c r="L41" s="34">
        <v>229237.67</v>
      </c>
      <c r="M41" s="34">
        <v>256648.95999999999</v>
      </c>
      <c r="N41" s="34">
        <v>311370.40999999997</v>
      </c>
      <c r="O41" s="34">
        <v>427492.74</v>
      </c>
      <c r="P41" s="34">
        <v>435884.42</v>
      </c>
      <c r="Q41" s="34">
        <v>427780.55</v>
      </c>
      <c r="R41" s="105">
        <v>447454.37</v>
      </c>
      <c r="S41" s="34">
        <v>330098.04984699999</v>
      </c>
      <c r="T41" s="34">
        <v>464153.35</v>
      </c>
      <c r="U41" s="34">
        <v>579051.134586</v>
      </c>
      <c r="V41" s="34">
        <v>703030.89</v>
      </c>
      <c r="W41" s="39"/>
      <c r="X41" s="40">
        <f t="shared" si="28"/>
        <v>26.004864319930633</v>
      </c>
      <c r="Y41" s="40">
        <f t="shared" si="28"/>
        <v>16.548649973776051</v>
      </c>
      <c r="Z41" s="40">
        <f t="shared" si="28"/>
        <v>42.191844852395313</v>
      </c>
      <c r="AA41" s="40">
        <f t="shared" si="28"/>
        <v>5.4756835741739396</v>
      </c>
      <c r="AB41" s="40">
        <f t="shared" si="28"/>
        <v>-12.260819986396909</v>
      </c>
      <c r="AC41" s="40">
        <f t="shared" si="28"/>
        <v>-8.2580641386729603</v>
      </c>
      <c r="AD41" s="253">
        <f t="shared" si="28"/>
        <v>-0.63973968867107045</v>
      </c>
      <c r="AE41" s="253">
        <f t="shared" si="28"/>
        <v>36.676832990847721</v>
      </c>
      <c r="AF41" s="253">
        <f t="shared" si="28"/>
        <v>35.274327612615778</v>
      </c>
      <c r="AG41" s="253">
        <f t="shared" si="28"/>
        <v>-5.2642517401217166</v>
      </c>
      <c r="AH41" s="37">
        <f t="shared" si="28"/>
        <v>11.957585330543608</v>
      </c>
      <c r="AI41" s="37">
        <f t="shared" si="28"/>
        <v>21.321516362271641</v>
      </c>
      <c r="AJ41" s="37">
        <f t="shared" si="28"/>
        <v>37.293951599318653</v>
      </c>
      <c r="AK41" s="37">
        <f t="shared" si="29"/>
        <v>1.9629994184228616</v>
      </c>
      <c r="AL41" s="37">
        <f t="shared" si="29"/>
        <v>-1.8591786327210258</v>
      </c>
      <c r="AN41" s="37">
        <f t="shared" ref="AN41:AZ41" si="36">+(C41/C$60)*100</f>
        <v>7.9968793815893084</v>
      </c>
      <c r="AO41" s="37">
        <f t="shared" si="36"/>
        <v>7.9684623903532161</v>
      </c>
      <c r="AP41" s="37">
        <f t="shared" si="36"/>
        <v>8.7970556895498238</v>
      </c>
      <c r="AQ41" s="37">
        <f t="shared" si="36"/>
        <v>8.9282545875078547</v>
      </c>
      <c r="AR41" s="37">
        <f t="shared" si="36"/>
        <v>7.461338161889854</v>
      </c>
      <c r="AS41" s="37">
        <f t="shared" si="36"/>
        <v>7.4247052694837734</v>
      </c>
      <c r="AT41" s="37">
        <f t="shared" si="36"/>
        <v>6.8615489211170431</v>
      </c>
      <c r="AU41" s="37">
        <f t="shared" si="36"/>
        <v>7.1719470376154781</v>
      </c>
      <c r="AV41" s="37">
        <f t="shared" si="36"/>
        <v>8.8024470447224612</v>
      </c>
      <c r="AW41" s="37">
        <f t="shared" si="36"/>
        <v>8.2611380644911776</v>
      </c>
      <c r="AX41" s="37">
        <f t="shared" si="36"/>
        <v>8.1767214554252323</v>
      </c>
      <c r="AY41" s="37">
        <f t="shared" si="36"/>
        <v>8.1916589963414346</v>
      </c>
      <c r="AZ41" s="37">
        <f t="shared" si="36"/>
        <v>8.9922281849361916</v>
      </c>
      <c r="BA41" s="79"/>
      <c r="BB41" s="37">
        <f t="shared" si="31"/>
        <v>4.5990450009940842</v>
      </c>
      <c r="BC41" s="37">
        <f t="shared" si="31"/>
        <v>-26.227550342842786</v>
      </c>
      <c r="BD41" s="37">
        <f t="shared" si="31"/>
        <v>40.610751931171492</v>
      </c>
      <c r="BE41" s="37">
        <f t="shared" si="31"/>
        <v>24.754272394242129</v>
      </c>
      <c r="BF41" s="37">
        <f t="shared" si="31"/>
        <v>21.41084750704114</v>
      </c>
    </row>
    <row r="42" spans="1:58" ht="8.4" hidden="1" customHeight="1">
      <c r="A42" s="405" t="s">
        <v>13</v>
      </c>
      <c r="B42" s="252">
        <f t="shared" ref="B42:U42" si="37">+B38+B39+B41</f>
        <v>398196.4</v>
      </c>
      <c r="C42" s="252">
        <f t="shared" si="37"/>
        <v>471886.3</v>
      </c>
      <c r="D42" s="252">
        <f t="shared" si="37"/>
        <v>528387.19999999995</v>
      </c>
      <c r="E42" s="252">
        <f t="shared" si="37"/>
        <v>693981.29999999993</v>
      </c>
      <c r="F42" s="252">
        <f t="shared" si="37"/>
        <v>792083.89999999991</v>
      </c>
      <c r="G42" s="252">
        <f t="shared" si="37"/>
        <v>745880.37000000011</v>
      </c>
      <c r="H42" s="252">
        <f t="shared" si="37"/>
        <v>791627.10000000009</v>
      </c>
      <c r="I42" s="252">
        <f t="shared" si="37"/>
        <v>695190.65000000014</v>
      </c>
      <c r="J42" s="252">
        <f t="shared" si="37"/>
        <v>885592.41</v>
      </c>
      <c r="K42" s="252">
        <f t="shared" si="37"/>
        <v>1170621.6600000001</v>
      </c>
      <c r="L42" s="252">
        <f t="shared" si="37"/>
        <v>1097255.43</v>
      </c>
      <c r="M42" s="252">
        <f t="shared" si="37"/>
        <v>1256315.8600000001</v>
      </c>
      <c r="N42" s="252">
        <f t="shared" si="37"/>
        <v>1471169.5899999999</v>
      </c>
      <c r="O42" s="252">
        <f t="shared" si="37"/>
        <v>1893557.2</v>
      </c>
      <c r="P42" s="252">
        <f t="shared" si="37"/>
        <v>2013387.74</v>
      </c>
      <c r="Q42" s="252">
        <f t="shared" si="37"/>
        <v>1923081.6099999999</v>
      </c>
      <c r="R42" s="252">
        <f t="shared" si="37"/>
        <v>2356566.1</v>
      </c>
      <c r="S42" s="252">
        <f t="shared" si="37"/>
        <v>1616440.0293739999</v>
      </c>
      <c r="T42" s="252">
        <f t="shared" si="37"/>
        <v>2356186.1985590002</v>
      </c>
      <c r="U42" s="252">
        <f t="shared" si="37"/>
        <v>2795455.2533470001</v>
      </c>
      <c r="V42" s="252">
        <f>+V38+V39+V41</f>
        <v>3187332.19</v>
      </c>
      <c r="W42" s="39"/>
      <c r="X42" s="40">
        <f t="shared" si="28"/>
        <v>18.505918185096593</v>
      </c>
      <c r="Y42" s="40">
        <f t="shared" si="28"/>
        <v>11.973413934670262</v>
      </c>
      <c r="Z42" s="40">
        <f t="shared" si="28"/>
        <v>31.339536612544737</v>
      </c>
      <c r="AA42" s="40">
        <f t="shared" si="28"/>
        <v>14.136202229080229</v>
      </c>
      <c r="AB42" s="40">
        <f t="shared" si="28"/>
        <v>-5.8331611083118577</v>
      </c>
      <c r="AC42" s="40">
        <f t="shared" si="28"/>
        <v>6.1332529772837319</v>
      </c>
      <c r="AD42" s="253">
        <f t="shared" si="28"/>
        <v>-12.18205516208325</v>
      </c>
      <c r="AE42" s="253">
        <f t="shared" si="28"/>
        <v>27.388423592866197</v>
      </c>
      <c r="AF42" s="253">
        <f t="shared" si="28"/>
        <v>32.185150502814274</v>
      </c>
      <c r="AG42" s="253">
        <f t="shared" si="28"/>
        <v>-6.2672879297313022</v>
      </c>
      <c r="AH42" s="253">
        <f t="shared" si="28"/>
        <v>14.496208052486036</v>
      </c>
      <c r="AI42" s="253">
        <f t="shared" si="28"/>
        <v>17.101887896249245</v>
      </c>
      <c r="AJ42" s="253">
        <f t="shared" si="28"/>
        <v>28.711007410097444</v>
      </c>
      <c r="AK42" s="253">
        <f t="shared" si="29"/>
        <v>6.328329558779644</v>
      </c>
      <c r="AL42" s="253">
        <f t="shared" si="29"/>
        <v>-4.4852826013532798</v>
      </c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79"/>
      <c r="BB42" s="253">
        <f t="shared" si="31"/>
        <v>22.541138542737158</v>
      </c>
      <c r="BC42" s="253">
        <f t="shared" si="31"/>
        <v>-31.406972655084875</v>
      </c>
      <c r="BD42" s="253">
        <f t="shared" si="31"/>
        <v>45.763910552962628</v>
      </c>
      <c r="BE42" s="253">
        <f t="shared" si="31"/>
        <v>18.643223318116743</v>
      </c>
      <c r="BF42" s="37">
        <f t="shared" si="31"/>
        <v>14.018358411704334</v>
      </c>
    </row>
    <row r="43" spans="1:58" ht="11.85" customHeight="1">
      <c r="A43" s="82" t="s">
        <v>14</v>
      </c>
      <c r="B43" s="34">
        <v>98132</v>
      </c>
      <c r="C43" s="34">
        <v>95235.9</v>
      </c>
      <c r="D43" s="34">
        <v>122235.9</v>
      </c>
      <c r="E43" s="34">
        <v>151487.6</v>
      </c>
      <c r="F43" s="34">
        <v>146105.9</v>
      </c>
      <c r="G43" s="34">
        <v>151907.87</v>
      </c>
      <c r="H43" s="34">
        <v>153724.1</v>
      </c>
      <c r="I43" s="34">
        <v>171729.09</v>
      </c>
      <c r="J43" s="34">
        <v>214871.75</v>
      </c>
      <c r="K43" s="34">
        <v>221772.62</v>
      </c>
      <c r="L43" s="34">
        <v>228371.66</v>
      </c>
      <c r="M43" s="34">
        <v>245204.65</v>
      </c>
      <c r="N43" s="34">
        <v>331687.88</v>
      </c>
      <c r="O43" s="34">
        <v>442125.95</v>
      </c>
      <c r="P43" s="34">
        <v>436907.59</v>
      </c>
      <c r="Q43" s="34">
        <v>415569.29</v>
      </c>
      <c r="R43" s="105">
        <v>518669.19</v>
      </c>
      <c r="S43" s="34">
        <v>394124.207712</v>
      </c>
      <c r="T43" s="34">
        <v>510526.45</v>
      </c>
      <c r="U43" s="34">
        <v>602889.35072600003</v>
      </c>
      <c r="V43" s="266">
        <v>641205.62</v>
      </c>
      <c r="W43" s="35"/>
      <c r="X43" s="36">
        <f t="shared" si="28"/>
        <v>-2.9512289569151862</v>
      </c>
      <c r="Y43" s="36">
        <f t="shared" si="28"/>
        <v>28.350653482562784</v>
      </c>
      <c r="Z43" s="36">
        <f t="shared" si="28"/>
        <v>23.930531046934679</v>
      </c>
      <c r="AA43" s="36">
        <f t="shared" si="28"/>
        <v>-3.5525679989649395</v>
      </c>
      <c r="AB43" s="36">
        <f t="shared" si="28"/>
        <v>3.9710716678792668</v>
      </c>
      <c r="AC43" s="36">
        <f t="shared" si="28"/>
        <v>1.1956128408620481</v>
      </c>
      <c r="AD43" s="37">
        <f t="shared" si="28"/>
        <v>11.712535640150112</v>
      </c>
      <c r="AE43" s="37">
        <f t="shared" si="28"/>
        <v>25.122511276336468</v>
      </c>
      <c r="AF43" s="37">
        <f t="shared" si="28"/>
        <v>3.2116227470572634</v>
      </c>
      <c r="AG43" s="37">
        <f t="shared" si="28"/>
        <v>2.9755882398828204</v>
      </c>
      <c r="AH43" s="37">
        <f t="shared" si="28"/>
        <v>7.3708751777694204</v>
      </c>
      <c r="AI43" s="37">
        <f t="shared" si="28"/>
        <v>35.269816457395905</v>
      </c>
      <c r="AJ43" s="37">
        <f t="shared" si="28"/>
        <v>33.295780961306164</v>
      </c>
      <c r="AK43" s="37">
        <f t="shared" si="29"/>
        <v>-1.1802881056857228</v>
      </c>
      <c r="AL43" s="37">
        <f t="shared" si="29"/>
        <v>-4.8839389583504538</v>
      </c>
      <c r="AN43" s="37">
        <f t="shared" ref="AN43:AZ46" si="38">+(C43/C$60)*100</f>
        <v>8.1351938820434935</v>
      </c>
      <c r="AO43" s="37">
        <f t="shared" si="38"/>
        <v>8.9271478237448481</v>
      </c>
      <c r="AP43" s="37">
        <f t="shared" si="38"/>
        <v>8.589723060536933</v>
      </c>
      <c r="AQ43" s="37">
        <f t="shared" si="38"/>
        <v>7.9716221710613748</v>
      </c>
      <c r="AR43" s="37">
        <f t="shared" si="38"/>
        <v>7.8943397523064327</v>
      </c>
      <c r="AS43" s="37">
        <f t="shared" si="38"/>
        <v>8.6650703566120235</v>
      </c>
      <c r="AT43" s="37">
        <f t="shared" si="38"/>
        <v>9.0033519545513023</v>
      </c>
      <c r="AU43" s="37">
        <f t="shared" si="38"/>
        <v>8.6150873010521725</v>
      </c>
      <c r="AV43" s="37">
        <f t="shared" si="38"/>
        <v>8.0675051697066067</v>
      </c>
      <c r="AW43" s="37">
        <f t="shared" si="38"/>
        <v>8.229929283773636</v>
      </c>
      <c r="AX43" s="37">
        <f t="shared" si="38"/>
        <v>7.8121108405233146</v>
      </c>
      <c r="AY43" s="37">
        <f t="shared" si="38"/>
        <v>8.7261792351412524</v>
      </c>
      <c r="AZ43" s="37">
        <f t="shared" si="38"/>
        <v>9.3000349640597157</v>
      </c>
      <c r="BA43" s="79"/>
      <c r="BB43" s="37">
        <f t="shared" si="31"/>
        <v>24.809316395828972</v>
      </c>
      <c r="BC43" s="37">
        <f t="shared" si="31"/>
        <v>-24.012411897456253</v>
      </c>
      <c r="BD43" s="37">
        <f t="shared" si="31"/>
        <v>29.534405654437524</v>
      </c>
      <c r="BE43" s="37">
        <f t="shared" si="31"/>
        <v>18.091697447997056</v>
      </c>
      <c r="BF43" s="37">
        <f t="shared" si="31"/>
        <v>6.3554397217100433</v>
      </c>
    </row>
    <row r="44" spans="1:58" ht="11.85" customHeight="1">
      <c r="A44" s="84" t="s">
        <v>15</v>
      </c>
      <c r="B44" s="38">
        <f t="shared" ref="B44:V44" si="39">+B39+B41+B43</f>
        <v>257538.7</v>
      </c>
      <c r="C44" s="38">
        <f t="shared" si="39"/>
        <v>288350.69999999995</v>
      </c>
      <c r="D44" s="38">
        <f t="shared" si="39"/>
        <v>335141.19999999995</v>
      </c>
      <c r="E44" s="38">
        <f t="shared" si="39"/>
        <v>433721.1</v>
      </c>
      <c r="F44" s="38">
        <f t="shared" si="39"/>
        <v>470200.9</v>
      </c>
      <c r="G44" s="38">
        <f t="shared" si="39"/>
        <v>445625.47</v>
      </c>
      <c r="H44" s="38">
        <f t="shared" si="39"/>
        <v>429408.36</v>
      </c>
      <c r="I44" s="38">
        <f t="shared" si="39"/>
        <v>443915.07999999996</v>
      </c>
      <c r="J44" s="38">
        <f t="shared" si="39"/>
        <v>574404.42000000004</v>
      </c>
      <c r="K44" s="38">
        <f t="shared" si="39"/>
        <v>683116.28</v>
      </c>
      <c r="L44" s="38">
        <f t="shared" si="39"/>
        <v>682343.1</v>
      </c>
      <c r="M44" s="38">
        <f t="shared" si="39"/>
        <v>751069.46</v>
      </c>
      <c r="N44" s="38">
        <f t="shared" si="39"/>
        <v>941049.2</v>
      </c>
      <c r="O44" s="38">
        <f t="shared" si="39"/>
        <v>1246133.58</v>
      </c>
      <c r="P44" s="38">
        <f t="shared" si="39"/>
        <v>1253216.3</v>
      </c>
      <c r="Q44" s="38">
        <f t="shared" si="39"/>
        <v>1220278.25</v>
      </c>
      <c r="R44" s="38">
        <f t="shared" si="39"/>
        <v>1450875.43</v>
      </c>
      <c r="S44" s="38">
        <f t="shared" si="39"/>
        <v>1073686.758158</v>
      </c>
      <c r="T44" s="252">
        <f t="shared" si="39"/>
        <v>1446925.191787</v>
      </c>
      <c r="U44" s="252">
        <f t="shared" si="39"/>
        <v>1739976.6858359999</v>
      </c>
      <c r="V44" s="252">
        <f t="shared" si="39"/>
        <v>1955244.4700000002</v>
      </c>
      <c r="W44" s="39"/>
      <c r="X44" s="40">
        <f t="shared" si="28"/>
        <v>11.96402715397722</v>
      </c>
      <c r="Y44" s="40">
        <f t="shared" si="28"/>
        <v>16.226941706748079</v>
      </c>
      <c r="Z44" s="40">
        <f t="shared" si="28"/>
        <v>29.414437854850451</v>
      </c>
      <c r="AA44" s="40">
        <f t="shared" si="28"/>
        <v>8.4108889330032799</v>
      </c>
      <c r="AB44" s="40">
        <f t="shared" si="28"/>
        <v>-5.2265808083310823</v>
      </c>
      <c r="AC44" s="40">
        <f t="shared" si="28"/>
        <v>-3.6391793314686449</v>
      </c>
      <c r="AD44" s="253">
        <f t="shared" si="28"/>
        <v>3.37830404606001</v>
      </c>
      <c r="AE44" s="253">
        <f t="shared" si="28"/>
        <v>29.395113137404593</v>
      </c>
      <c r="AF44" s="253">
        <f t="shared" si="28"/>
        <v>18.926013835339205</v>
      </c>
      <c r="AG44" s="253">
        <f t="shared" si="28"/>
        <v>-0.11318424441590924</v>
      </c>
      <c r="AH44" s="253">
        <f t="shared" si="28"/>
        <v>10.072111815888519</v>
      </c>
      <c r="AI44" s="253">
        <f t="shared" si="28"/>
        <v>25.294563301775042</v>
      </c>
      <c r="AJ44" s="253">
        <f t="shared" si="28"/>
        <v>32.419599315317441</v>
      </c>
      <c r="AK44" s="253">
        <f t="shared" si="29"/>
        <v>0.56837566322545108</v>
      </c>
      <c r="AL44" s="253">
        <f t="shared" si="29"/>
        <v>-2.6282813270143479</v>
      </c>
      <c r="AN44" s="37">
        <f t="shared" si="38"/>
        <v>24.631350683124314</v>
      </c>
      <c r="AO44" s="37">
        <f t="shared" si="38"/>
        <v>24.47607482112241</v>
      </c>
      <c r="AP44" s="37">
        <f t="shared" si="38"/>
        <v>24.59306329040426</v>
      </c>
      <c r="AQ44" s="37">
        <f t="shared" si="38"/>
        <v>25.65443229392525</v>
      </c>
      <c r="AR44" s="37">
        <f t="shared" si="38"/>
        <v>23.158239678176237</v>
      </c>
      <c r="AS44" s="37">
        <f t="shared" si="38"/>
        <v>24.204751571922582</v>
      </c>
      <c r="AT44" s="37">
        <f t="shared" si="38"/>
        <v>23.273422709995128</v>
      </c>
      <c r="AU44" s="37">
        <f t="shared" si="38"/>
        <v>23.030222560249261</v>
      </c>
      <c r="AV44" s="37">
        <f t="shared" si="38"/>
        <v>24.849975260294737</v>
      </c>
      <c r="AW44" s="37">
        <f t="shared" si="38"/>
        <v>24.589896400765674</v>
      </c>
      <c r="AX44" s="37">
        <f t="shared" si="38"/>
        <v>23.928738180340346</v>
      </c>
      <c r="AY44" s="37">
        <f t="shared" si="38"/>
        <v>24.757503916894063</v>
      </c>
      <c r="AZ44" s="37">
        <f t="shared" si="38"/>
        <v>26.212181989971196</v>
      </c>
      <c r="BA44" s="79"/>
      <c r="BB44" s="253">
        <f t="shared" si="31"/>
        <v>18.89709826426882</v>
      </c>
      <c r="BC44" s="253">
        <f t="shared" si="31"/>
        <v>-25.997316106042266</v>
      </c>
      <c r="BD44" s="253">
        <f t="shared" si="31"/>
        <v>34.762320648279399</v>
      </c>
      <c r="BE44" s="253">
        <f t="shared" si="31"/>
        <v>20.253396354725961</v>
      </c>
      <c r="BF44" s="253">
        <f t="shared" si="31"/>
        <v>12.371877503667328</v>
      </c>
    </row>
    <row r="45" spans="1:58" ht="11.85" customHeight="1">
      <c r="A45" s="84" t="s">
        <v>16</v>
      </c>
      <c r="B45" s="38">
        <f t="shared" ref="B45:N45" si="40">+B38+B39+B41+B43</f>
        <v>496328.4</v>
      </c>
      <c r="C45" s="38">
        <f t="shared" si="40"/>
        <v>567122.19999999995</v>
      </c>
      <c r="D45" s="38">
        <f t="shared" si="40"/>
        <v>650623.1</v>
      </c>
      <c r="E45" s="38">
        <f t="shared" si="40"/>
        <v>845468.89999999991</v>
      </c>
      <c r="F45" s="38">
        <f t="shared" si="40"/>
        <v>938189.79999999993</v>
      </c>
      <c r="G45" s="38">
        <f t="shared" si="40"/>
        <v>897788.24000000011</v>
      </c>
      <c r="H45" s="38">
        <f t="shared" si="40"/>
        <v>945351.20000000007</v>
      </c>
      <c r="I45" s="38">
        <f t="shared" si="40"/>
        <v>866919.74000000011</v>
      </c>
      <c r="J45" s="38">
        <f t="shared" si="40"/>
        <v>1100464.1600000001</v>
      </c>
      <c r="K45" s="38">
        <f t="shared" si="40"/>
        <v>1392394.2800000003</v>
      </c>
      <c r="L45" s="38">
        <f t="shared" si="40"/>
        <v>1325627.0899999999</v>
      </c>
      <c r="M45" s="38">
        <f t="shared" si="40"/>
        <v>1501520.51</v>
      </c>
      <c r="N45" s="38">
        <f t="shared" si="40"/>
        <v>1802857.4699999997</v>
      </c>
      <c r="O45" s="38">
        <f>+O44+O38</f>
        <v>2335683.15</v>
      </c>
      <c r="P45" s="38">
        <f>+P44+P38</f>
        <v>2450295.33</v>
      </c>
      <c r="Q45" s="38">
        <f>+Q44+Q38</f>
        <v>2338650.9</v>
      </c>
      <c r="R45" s="38">
        <f>+R44+R38</f>
        <v>2875235.29</v>
      </c>
      <c r="S45" s="38">
        <f>+S38+S39+S41+S43</f>
        <v>2010564.2370859999</v>
      </c>
      <c r="T45" s="252">
        <f>+T38+T39+T41+T43</f>
        <v>2866712.6485590003</v>
      </c>
      <c r="U45" s="252">
        <f>+U38+U39+U41+U43</f>
        <v>3398344.6040730001</v>
      </c>
      <c r="V45" s="252">
        <f>+V38+V39+V41+V43</f>
        <v>3828537.81</v>
      </c>
      <c r="W45" s="39"/>
      <c r="X45" s="40">
        <f t="shared" si="28"/>
        <v>14.263499731226336</v>
      </c>
      <c r="Y45" s="40">
        <f t="shared" si="28"/>
        <v>14.723616885390832</v>
      </c>
      <c r="Z45" s="40">
        <f t="shared" si="28"/>
        <v>29.947568722967244</v>
      </c>
      <c r="AA45" s="40">
        <f t="shared" si="28"/>
        <v>10.966801972254681</v>
      </c>
      <c r="AB45" s="40">
        <f t="shared" si="28"/>
        <v>-4.3063311922598047</v>
      </c>
      <c r="AC45" s="40">
        <f t="shared" si="28"/>
        <v>5.2977927178016859</v>
      </c>
      <c r="AD45" s="253">
        <f t="shared" si="28"/>
        <v>-8.2965420681752953</v>
      </c>
      <c r="AE45" s="253">
        <f t="shared" si="28"/>
        <v>26.939566516272894</v>
      </c>
      <c r="AF45" s="253">
        <f t="shared" si="28"/>
        <v>26.527908005654631</v>
      </c>
      <c r="AG45" s="253">
        <f t="shared" si="28"/>
        <v>-4.7951353261807661</v>
      </c>
      <c r="AH45" s="253">
        <f t="shared" si="28"/>
        <v>13.268695346290805</v>
      </c>
      <c r="AI45" s="253">
        <f t="shared" si="28"/>
        <v>20.06878747197398</v>
      </c>
      <c r="AJ45" s="253">
        <f t="shared" si="28"/>
        <v>29.554509375608063</v>
      </c>
      <c r="AK45" s="253">
        <f t="shared" si="29"/>
        <v>4.9070088980176951</v>
      </c>
      <c r="AL45" s="253">
        <f t="shared" si="29"/>
        <v>-4.5563662727953762</v>
      </c>
      <c r="AN45" s="37">
        <f t="shared" si="38"/>
        <v>48.444431688166404</v>
      </c>
      <c r="AO45" s="37">
        <f t="shared" si="38"/>
        <v>47.516389139713681</v>
      </c>
      <c r="AP45" s="37">
        <f t="shared" si="38"/>
        <v>47.940185911564988</v>
      </c>
      <c r="AQ45" s="37">
        <f t="shared" si="38"/>
        <v>51.188176592072175</v>
      </c>
      <c r="AR45" s="37">
        <f t="shared" si="38"/>
        <v>46.656209399718591</v>
      </c>
      <c r="AS45" s="37">
        <f t="shared" si="38"/>
        <v>53.287250728464855</v>
      </c>
      <c r="AT45" s="37">
        <f t="shared" si="38"/>
        <v>45.450561320554996</v>
      </c>
      <c r="AU45" s="37">
        <f t="shared" si="38"/>
        <v>44.122109165486144</v>
      </c>
      <c r="AV45" s="37">
        <f t="shared" si="38"/>
        <v>50.651645149748028</v>
      </c>
      <c r="AW45" s="37">
        <f t="shared" si="38"/>
        <v>47.772202590087701</v>
      </c>
      <c r="AX45" s="37">
        <f t="shared" si="38"/>
        <v>47.837774093758405</v>
      </c>
      <c r="AY45" s="37">
        <f t="shared" si="38"/>
        <v>47.430305317858739</v>
      </c>
      <c r="AZ45" s="37">
        <f t="shared" si="38"/>
        <v>49.130649218769292</v>
      </c>
      <c r="BA45" s="79"/>
      <c r="BB45" s="253">
        <f t="shared" si="31"/>
        <v>22.94418504275264</v>
      </c>
      <c r="BC45" s="253">
        <f t="shared" si="31"/>
        <v>-30.073053705249986</v>
      </c>
      <c r="BD45" s="253">
        <f t="shared" si="31"/>
        <v>42.582494788321434</v>
      </c>
      <c r="BE45" s="253">
        <f t="shared" si="31"/>
        <v>18.545003308274843</v>
      </c>
      <c r="BF45" s="253">
        <f t="shared" si="31"/>
        <v>12.658904732951527</v>
      </c>
    </row>
    <row r="46" spans="1:58" ht="11.85" customHeight="1">
      <c r="A46" s="82" t="s">
        <v>17</v>
      </c>
      <c r="B46" s="34">
        <v>92068.9</v>
      </c>
      <c r="C46" s="34">
        <v>98822.9</v>
      </c>
      <c r="D46" s="34">
        <v>111298.6</v>
      </c>
      <c r="E46" s="34">
        <v>151950.6</v>
      </c>
      <c r="F46" s="34">
        <v>154103</v>
      </c>
      <c r="G46" s="34">
        <v>163420.07</v>
      </c>
      <c r="H46" s="34">
        <v>153600.66</v>
      </c>
      <c r="I46" s="34">
        <v>147645.51</v>
      </c>
      <c r="J46" s="34">
        <v>206478.78</v>
      </c>
      <c r="K46" s="34">
        <v>247691.97</v>
      </c>
      <c r="L46" s="34">
        <v>243941.48</v>
      </c>
      <c r="M46" s="34">
        <v>269891.40000000002</v>
      </c>
      <c r="N46" s="34">
        <v>327615.86</v>
      </c>
      <c r="O46" s="34">
        <v>395482.93</v>
      </c>
      <c r="P46" s="34">
        <v>435446.4</v>
      </c>
      <c r="Q46" s="34">
        <v>402815.07</v>
      </c>
      <c r="R46" s="105">
        <v>604866.01</v>
      </c>
      <c r="S46" s="34">
        <v>416051.13105199998</v>
      </c>
      <c r="T46" s="34">
        <v>536355.14</v>
      </c>
      <c r="U46" s="34">
        <v>574342.30000000005</v>
      </c>
      <c r="V46" s="34">
        <v>673541.19</v>
      </c>
      <c r="W46" s="41"/>
      <c r="X46" s="36">
        <f t="shared" si="28"/>
        <v>7.3358104636853438</v>
      </c>
      <c r="Y46" s="36">
        <f t="shared" si="28"/>
        <v>12.624300642867192</v>
      </c>
      <c r="Z46" s="36">
        <f t="shared" si="28"/>
        <v>36.525167432474447</v>
      </c>
      <c r="AA46" s="36">
        <f t="shared" si="28"/>
        <v>1.4165129983033875</v>
      </c>
      <c r="AB46" s="36">
        <f t="shared" si="28"/>
        <v>6.0460017001615851</v>
      </c>
      <c r="AC46" s="36">
        <f t="shared" si="28"/>
        <v>-6.0086928123332717</v>
      </c>
      <c r="AD46" s="37">
        <f t="shared" si="28"/>
        <v>-3.8770341221190052</v>
      </c>
      <c r="AE46" s="37">
        <f t="shared" si="28"/>
        <v>39.847652664818575</v>
      </c>
      <c r="AF46" s="37">
        <f t="shared" si="28"/>
        <v>19.96001235574909</v>
      </c>
      <c r="AG46" s="37">
        <f t="shared" si="28"/>
        <v>-1.5141750457231207</v>
      </c>
      <c r="AH46" s="37">
        <f t="shared" si="28"/>
        <v>10.637764434322538</v>
      </c>
      <c r="AI46" s="37">
        <f t="shared" si="28"/>
        <v>21.388032371539055</v>
      </c>
      <c r="AJ46" s="37">
        <f t="shared" si="28"/>
        <v>20.715440943548955</v>
      </c>
      <c r="AK46" s="37">
        <f t="shared" si="29"/>
        <v>10.104979752223443</v>
      </c>
      <c r="AL46" s="37">
        <f t="shared" si="29"/>
        <v>-7.4937650190700866</v>
      </c>
      <c r="AN46" s="37">
        <f t="shared" si="38"/>
        <v>8.4416008194997474</v>
      </c>
      <c r="AO46" s="37">
        <f t="shared" si="38"/>
        <v>8.1283735365457161</v>
      </c>
      <c r="AP46" s="37">
        <f t="shared" si="38"/>
        <v>8.6159763101562312</v>
      </c>
      <c r="AQ46" s="37">
        <f t="shared" si="38"/>
        <v>8.4079485594152672</v>
      </c>
      <c r="AR46" s="37">
        <f t="shared" si="38"/>
        <v>8.4926051226029315</v>
      </c>
      <c r="AS46" s="37">
        <f t="shared" si="38"/>
        <v>8.6581123306107628</v>
      </c>
      <c r="AT46" s="37">
        <f t="shared" si="38"/>
        <v>7.7407065456366411</v>
      </c>
      <c r="AU46" s="37">
        <f t="shared" si="38"/>
        <v>8.2785788057980891</v>
      </c>
      <c r="AV46" s="37">
        <f t="shared" si="38"/>
        <v>9.0103830151342112</v>
      </c>
      <c r="AW46" s="37">
        <f t="shared" si="38"/>
        <v>8.7910256893481495</v>
      </c>
      <c r="AX46" s="37">
        <f t="shared" si="38"/>
        <v>8.5986196905483414</v>
      </c>
      <c r="AY46" s="37">
        <f t="shared" si="38"/>
        <v>8.6190508819162872</v>
      </c>
      <c r="AZ46" s="37">
        <f t="shared" si="38"/>
        <v>8.3189079417048042</v>
      </c>
      <c r="BA46" s="79"/>
      <c r="BB46" s="37">
        <f t="shared" si="31"/>
        <v>50.159727142283913</v>
      </c>
      <c r="BC46" s="37">
        <f t="shared" si="31"/>
        <v>-31.215984338085057</v>
      </c>
      <c r="BD46" s="37">
        <f t="shared" si="31"/>
        <v>28.915678859905292</v>
      </c>
      <c r="BE46" s="37">
        <f t="shared" si="31"/>
        <v>7.0824640554390861</v>
      </c>
      <c r="BF46" s="37">
        <f t="shared" si="31"/>
        <v>17.271736732607003</v>
      </c>
    </row>
    <row r="47" spans="1:58" ht="8.4" hidden="1" customHeight="1">
      <c r="A47" s="406" t="s">
        <v>19</v>
      </c>
      <c r="B47" s="252">
        <f t="shared" ref="B47:U47" si="41">+B45+B46</f>
        <v>588397.30000000005</v>
      </c>
      <c r="C47" s="252">
        <f t="shared" si="41"/>
        <v>665945.1</v>
      </c>
      <c r="D47" s="252">
        <f t="shared" si="41"/>
        <v>761921.7</v>
      </c>
      <c r="E47" s="252">
        <f t="shared" si="41"/>
        <v>997419.49999999988</v>
      </c>
      <c r="F47" s="252">
        <f t="shared" si="41"/>
        <v>1092292.7999999998</v>
      </c>
      <c r="G47" s="252">
        <f t="shared" si="41"/>
        <v>1061208.31</v>
      </c>
      <c r="H47" s="252">
        <f t="shared" si="41"/>
        <v>1098951.8600000001</v>
      </c>
      <c r="I47" s="252">
        <f t="shared" si="41"/>
        <v>1014565.2500000001</v>
      </c>
      <c r="J47" s="252">
        <f t="shared" si="41"/>
        <v>1306942.9400000002</v>
      </c>
      <c r="K47" s="252">
        <f t="shared" si="41"/>
        <v>1640086.2500000002</v>
      </c>
      <c r="L47" s="252">
        <f t="shared" si="41"/>
        <v>1569568.5699999998</v>
      </c>
      <c r="M47" s="252">
        <f t="shared" si="41"/>
        <v>1771411.9100000001</v>
      </c>
      <c r="N47" s="252">
        <f t="shared" si="41"/>
        <v>2130473.3299999996</v>
      </c>
      <c r="O47" s="252">
        <f t="shared" si="41"/>
        <v>2731166.08</v>
      </c>
      <c r="P47" s="252">
        <f t="shared" si="41"/>
        <v>2885741.73</v>
      </c>
      <c r="Q47" s="252">
        <f t="shared" si="41"/>
        <v>2741465.9699999997</v>
      </c>
      <c r="R47" s="252">
        <f t="shared" si="41"/>
        <v>3480101.3</v>
      </c>
      <c r="S47" s="252">
        <f t="shared" si="41"/>
        <v>2426615.3681379999</v>
      </c>
      <c r="T47" s="252">
        <f t="shared" si="41"/>
        <v>3403067.7885590005</v>
      </c>
      <c r="U47" s="252">
        <f t="shared" si="41"/>
        <v>3972686.904073</v>
      </c>
      <c r="V47" s="252">
        <f>+V45+V46</f>
        <v>4502079</v>
      </c>
      <c r="W47" s="39"/>
      <c r="X47" s="40">
        <f t="shared" si="28"/>
        <v>13.179496234941922</v>
      </c>
      <c r="Y47" s="40">
        <f t="shared" si="28"/>
        <v>14.412088924447364</v>
      </c>
      <c r="Z47" s="40">
        <f t="shared" si="28"/>
        <v>30.90839911765211</v>
      </c>
      <c r="AA47" s="40">
        <f t="shared" si="28"/>
        <v>9.5118753944553944</v>
      </c>
      <c r="AB47" s="40">
        <f t="shared" si="28"/>
        <v>-2.8458019681169566</v>
      </c>
      <c r="AC47" s="40">
        <f t="shared" si="28"/>
        <v>3.5566579760386574</v>
      </c>
      <c r="AD47" s="253">
        <f t="shared" si="28"/>
        <v>-7.6788268050249293</v>
      </c>
      <c r="AE47" s="253">
        <f t="shared" si="28"/>
        <v>28.818027228904207</v>
      </c>
      <c r="AF47" s="253">
        <f t="shared" si="28"/>
        <v>25.490271977749845</v>
      </c>
      <c r="AG47" s="253">
        <f t="shared" si="28"/>
        <v>-4.2996324126246659</v>
      </c>
      <c r="AH47" s="253">
        <f t="shared" si="28"/>
        <v>12.85979751747961</v>
      </c>
      <c r="AI47" s="253">
        <f t="shared" si="28"/>
        <v>20.269786940746016</v>
      </c>
      <c r="AJ47" s="253">
        <f t="shared" si="28"/>
        <v>28.195271986812465</v>
      </c>
      <c r="AK47" s="253">
        <f t="shared" si="29"/>
        <v>5.6596942650957383</v>
      </c>
      <c r="AL47" s="253">
        <f t="shared" si="29"/>
        <v>-4.9996075012575751</v>
      </c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79"/>
      <c r="BB47" s="253">
        <f t="shared" si="31"/>
        <v>26.943078560263878</v>
      </c>
      <c r="BC47" s="407">
        <f t="shared" si="31"/>
        <v>-30.271703063988397</v>
      </c>
      <c r="BD47" s="253">
        <f t="shared" si="31"/>
        <v>40.239274556736035</v>
      </c>
      <c r="BE47" s="253">
        <f t="shared" si="31"/>
        <v>16.738400493491202</v>
      </c>
      <c r="BF47" s="37">
        <f t="shared" si="31"/>
        <v>13.325794574554584</v>
      </c>
    </row>
    <row r="48" spans="1:58" ht="11.85" customHeight="1">
      <c r="A48" s="82" t="s">
        <v>20</v>
      </c>
      <c r="B48" s="34">
        <v>89248.1</v>
      </c>
      <c r="C48" s="34">
        <v>93554.2</v>
      </c>
      <c r="D48" s="34">
        <v>119504.5</v>
      </c>
      <c r="E48" s="34">
        <v>157913.29999999999</v>
      </c>
      <c r="F48" s="34">
        <v>157900.5</v>
      </c>
      <c r="G48" s="34">
        <v>161577.60000000001</v>
      </c>
      <c r="H48" s="34">
        <v>140006.32</v>
      </c>
      <c r="I48" s="34">
        <v>157483.12259499999</v>
      </c>
      <c r="J48" s="34">
        <v>235187.85</v>
      </c>
      <c r="K48" s="34">
        <v>234166.82</v>
      </c>
      <c r="L48" s="34">
        <v>244223.89</v>
      </c>
      <c r="M48" s="43">
        <v>263421.87</v>
      </c>
      <c r="N48" s="43">
        <v>342273.34</v>
      </c>
      <c r="O48" s="43">
        <v>426870.97</v>
      </c>
      <c r="P48" s="43">
        <v>440154.2</v>
      </c>
      <c r="Q48" s="34">
        <v>442672.83</v>
      </c>
      <c r="R48" s="105">
        <v>558418.97</v>
      </c>
      <c r="S48" s="34">
        <v>382636.87667500001</v>
      </c>
      <c r="T48" s="34">
        <v>512519.81</v>
      </c>
      <c r="U48" s="34">
        <v>684925.68340700003</v>
      </c>
      <c r="V48" s="34">
        <v>661224.03</v>
      </c>
      <c r="W48" s="41"/>
      <c r="X48" s="36">
        <f t="shared" si="28"/>
        <v>4.8248646189666733</v>
      </c>
      <c r="Y48" s="36">
        <f t="shared" si="28"/>
        <v>27.738252264462737</v>
      </c>
      <c r="Z48" s="36">
        <f t="shared" si="28"/>
        <v>32.140044935546342</v>
      </c>
      <c r="AA48" s="36">
        <f t="shared" si="28"/>
        <v>-8.1057137049200811E-3</v>
      </c>
      <c r="AB48" s="36">
        <f t="shared" si="28"/>
        <v>2.3287450008074639</v>
      </c>
      <c r="AC48" s="36">
        <f t="shared" si="28"/>
        <v>-13.350414908997287</v>
      </c>
      <c r="AD48" s="37">
        <f t="shared" si="28"/>
        <v>12.482866912722223</v>
      </c>
      <c r="AE48" s="37">
        <f t="shared" si="28"/>
        <v>49.341622216136514</v>
      </c>
      <c r="AF48" s="37">
        <f t="shared" si="28"/>
        <v>-0.43413382111363585</v>
      </c>
      <c r="AG48" s="37">
        <f t="shared" si="28"/>
        <v>4.2948313514271641</v>
      </c>
      <c r="AH48" s="37">
        <f t="shared" si="28"/>
        <v>7.8608116511451831</v>
      </c>
      <c r="AI48" s="37">
        <f t="shared" si="28"/>
        <v>29.933532094354966</v>
      </c>
      <c r="AJ48" s="37">
        <f t="shared" si="28"/>
        <v>24.716394797210882</v>
      </c>
      <c r="AK48" s="37">
        <f t="shared" si="29"/>
        <v>3.1117670053787183</v>
      </c>
      <c r="AL48" s="37">
        <f t="shared" si="29"/>
        <v>0.57221537361225039</v>
      </c>
      <c r="AN48" s="37">
        <f t="shared" ref="AN48:AZ48" si="42">+(C48/C$60)*100</f>
        <v>7.9915405375438624</v>
      </c>
      <c r="AO48" s="37">
        <f t="shared" si="42"/>
        <v>8.7276678709177595</v>
      </c>
      <c r="AP48" s="37">
        <f t="shared" si="42"/>
        <v>8.9540762054154044</v>
      </c>
      <c r="AQ48" s="37">
        <f t="shared" si="42"/>
        <v>8.6151423496359616</v>
      </c>
      <c r="AR48" s="37">
        <f t="shared" si="42"/>
        <v>8.3968557439602556</v>
      </c>
      <c r="AS48" s="37">
        <f t="shared" si="42"/>
        <v>7.8918309697070086</v>
      </c>
      <c r="AT48" s="37">
        <f t="shared" si="42"/>
        <v>8.2564694171764117</v>
      </c>
      <c r="AU48" s="37">
        <f t="shared" si="42"/>
        <v>9.4296428446120224</v>
      </c>
      <c r="AV48" s="37">
        <f t="shared" si="42"/>
        <v>8.5183735978037163</v>
      </c>
      <c r="AW48" s="37">
        <f t="shared" si="42"/>
        <v>8.8012030218990898</v>
      </c>
      <c r="AX48" s="37">
        <f t="shared" si="42"/>
        <v>8.3925033487657075</v>
      </c>
      <c r="AY48" s="37">
        <f t="shared" si="42"/>
        <v>9.0046658088635692</v>
      </c>
      <c r="AZ48" s="37">
        <f t="shared" si="42"/>
        <v>8.9791493716713209</v>
      </c>
      <c r="BA48" s="79"/>
      <c r="BB48" s="37">
        <f t="shared" si="31"/>
        <v>26.147107334326325</v>
      </c>
      <c r="BC48" s="37">
        <f t="shared" si="31"/>
        <v>-31.478531849482117</v>
      </c>
      <c r="BD48" s="37">
        <f t="shared" si="31"/>
        <v>33.944175598976202</v>
      </c>
      <c r="BE48" s="37">
        <f t="shared" si="31"/>
        <v>33.638870155477505</v>
      </c>
      <c r="BF48" s="37">
        <f t="shared" si="31"/>
        <v>-3.4604708191262046</v>
      </c>
    </row>
    <row r="49" spans="1:58" ht="8.4" hidden="1" customHeight="1">
      <c r="A49" s="406" t="s">
        <v>21</v>
      </c>
      <c r="B49" s="252">
        <f>B48+B47</f>
        <v>677645.4</v>
      </c>
      <c r="C49" s="252">
        <f t="shared" ref="C49:U49" si="43">C48+C47</f>
        <v>759499.29999999993</v>
      </c>
      <c r="D49" s="252">
        <f t="shared" si="43"/>
        <v>881426.2</v>
      </c>
      <c r="E49" s="252">
        <f t="shared" si="43"/>
        <v>1155332.7999999998</v>
      </c>
      <c r="F49" s="252">
        <f t="shared" si="43"/>
        <v>1250193.2999999998</v>
      </c>
      <c r="G49" s="252">
        <f t="shared" si="43"/>
        <v>1222785.9100000001</v>
      </c>
      <c r="H49" s="252">
        <f t="shared" si="43"/>
        <v>1238958.1800000002</v>
      </c>
      <c r="I49" s="252">
        <f t="shared" si="43"/>
        <v>1172048.3725950001</v>
      </c>
      <c r="J49" s="252">
        <f t="shared" si="43"/>
        <v>1542130.7900000003</v>
      </c>
      <c r="K49" s="252">
        <f t="shared" si="43"/>
        <v>1874253.0700000003</v>
      </c>
      <c r="L49" s="252">
        <f t="shared" si="43"/>
        <v>1813792.46</v>
      </c>
      <c r="M49" s="252">
        <f t="shared" si="43"/>
        <v>2034833.7800000003</v>
      </c>
      <c r="N49" s="252">
        <f t="shared" si="43"/>
        <v>2472746.6699999995</v>
      </c>
      <c r="O49" s="252">
        <f t="shared" si="43"/>
        <v>3158037.05</v>
      </c>
      <c r="P49" s="252">
        <f t="shared" si="43"/>
        <v>3325895.93</v>
      </c>
      <c r="Q49" s="252">
        <f t="shared" si="43"/>
        <v>3184138.8</v>
      </c>
      <c r="R49" s="252">
        <f t="shared" si="43"/>
        <v>4038520.2699999996</v>
      </c>
      <c r="S49" s="252">
        <f t="shared" si="43"/>
        <v>2809252.2448129999</v>
      </c>
      <c r="T49" s="252">
        <f t="shared" si="43"/>
        <v>3915587.5985590005</v>
      </c>
      <c r="U49" s="252">
        <f t="shared" si="43"/>
        <v>4657612.5874800002</v>
      </c>
      <c r="V49" s="252">
        <f>V48+V47</f>
        <v>5163303.03</v>
      </c>
      <c r="W49" s="39"/>
      <c r="X49" s="40"/>
      <c r="Y49" s="40"/>
      <c r="Z49" s="40"/>
      <c r="AA49" s="40"/>
      <c r="AB49" s="40"/>
      <c r="AC49" s="40"/>
      <c r="AD49" s="253"/>
      <c r="AE49" s="253"/>
      <c r="AF49" s="37">
        <f t="shared" si="28"/>
        <v>21.536583158423284</v>
      </c>
      <c r="AG49" s="37">
        <f t="shared" si="28"/>
        <v>-3.2258509252435341</v>
      </c>
      <c r="AH49" s="253">
        <f t="shared" si="28"/>
        <v>12.186693068511278</v>
      </c>
      <c r="AI49" s="253">
        <f t="shared" si="28"/>
        <v>21.520818766828164</v>
      </c>
      <c r="AJ49" s="253">
        <f t="shared" si="28"/>
        <v>27.713731791215011</v>
      </c>
      <c r="AK49" s="253">
        <f t="shared" si="28"/>
        <v>5.3152916619518598</v>
      </c>
      <c r="AL49" s="253">
        <f t="shared" si="29"/>
        <v>-4.2622238633907124</v>
      </c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79"/>
      <c r="BB49" s="253">
        <f t="shared" si="31"/>
        <v>26.832419177204201</v>
      </c>
      <c r="BC49" s="407">
        <f t="shared" si="31"/>
        <v>-30.438575096888144</v>
      </c>
      <c r="BD49" s="253">
        <f t="shared" si="31"/>
        <v>39.381844609672797</v>
      </c>
      <c r="BE49" s="253">
        <f t="shared" si="31"/>
        <v>18.950539867734719</v>
      </c>
      <c r="BF49" s="253">
        <f t="shared" si="31"/>
        <v>10.857288643528062</v>
      </c>
    </row>
    <row r="50" spans="1:58" ht="11.85" customHeight="1">
      <c r="A50" s="82" t="s">
        <v>22</v>
      </c>
      <c r="B50" s="34">
        <v>88984.2</v>
      </c>
      <c r="C50" s="34">
        <v>101516</v>
      </c>
      <c r="D50" s="34">
        <v>117866.3</v>
      </c>
      <c r="E50" s="34">
        <v>137973.70000000001</v>
      </c>
      <c r="F50" s="34">
        <v>141283.79999999999</v>
      </c>
      <c r="G50" s="34">
        <v>175665.49</v>
      </c>
      <c r="H50" s="34">
        <v>139133.81</v>
      </c>
      <c r="I50" s="34">
        <v>172352.8</v>
      </c>
      <c r="J50" s="34">
        <v>220296.06</v>
      </c>
      <c r="K50" s="34">
        <v>227097.48</v>
      </c>
      <c r="L50" s="34">
        <v>232428.32</v>
      </c>
      <c r="M50" s="34">
        <v>264409.71999999997</v>
      </c>
      <c r="N50" s="34">
        <v>333250.34000000003</v>
      </c>
      <c r="O50" s="34">
        <v>398819</v>
      </c>
      <c r="P50" s="34">
        <v>397032.22</v>
      </c>
      <c r="Q50" s="43">
        <v>390635.54</v>
      </c>
      <c r="R50" s="106">
        <v>536449.25</v>
      </c>
      <c r="S50" s="34">
        <v>441644.19177099998</v>
      </c>
      <c r="T50" s="34">
        <v>475324.83</v>
      </c>
      <c r="U50" s="34">
        <v>638400.36018900003</v>
      </c>
      <c r="V50" s="34" t="s">
        <v>34</v>
      </c>
      <c r="W50" s="41"/>
      <c r="X50" s="36">
        <f t="shared" si="28"/>
        <v>14.083174316339321</v>
      </c>
      <c r="Y50" s="36">
        <f t="shared" si="28"/>
        <v>16.106131053232996</v>
      </c>
      <c r="Z50" s="36">
        <f t="shared" si="28"/>
        <v>17.059498771065186</v>
      </c>
      <c r="AA50" s="36">
        <f t="shared" si="28"/>
        <v>2.3990804044538683</v>
      </c>
      <c r="AB50" s="36">
        <f t="shared" si="28"/>
        <v>24.335196250383984</v>
      </c>
      <c r="AC50" s="36">
        <f t="shared" si="28"/>
        <v>-20.796162069169078</v>
      </c>
      <c r="AD50" s="37">
        <f t="shared" si="28"/>
        <v>23.875569856097513</v>
      </c>
      <c r="AE50" s="37">
        <f t="shared" si="28"/>
        <v>27.816931317622927</v>
      </c>
      <c r="AF50" s="37">
        <f t="shared" si="28"/>
        <v>3.0873997474126558</v>
      </c>
      <c r="AG50" s="37">
        <f t="shared" si="28"/>
        <v>2.3473796362689647</v>
      </c>
      <c r="AH50" s="37">
        <f t="shared" si="28"/>
        <v>13.759682985274747</v>
      </c>
      <c r="AI50" s="37">
        <f t="shared" si="28"/>
        <v>26.035585983752817</v>
      </c>
      <c r="AJ50" s="37">
        <f t="shared" si="28"/>
        <v>19.675496805194559</v>
      </c>
      <c r="AK50" s="37">
        <f t="shared" si="28"/>
        <v>-0.44801777247323038</v>
      </c>
      <c r="AL50" s="37">
        <f t="shared" si="28"/>
        <v>-1.6111236513751903</v>
      </c>
      <c r="AN50" s="37">
        <f t="shared" ref="AN50:AZ51" si="44">+(C50/C$60)*100</f>
        <v>8.6716494738804109</v>
      </c>
      <c r="AO50" s="37">
        <f t="shared" si="44"/>
        <v>8.6080266397830556</v>
      </c>
      <c r="AP50" s="37">
        <f t="shared" si="44"/>
        <v>7.8234513758063677</v>
      </c>
      <c r="AQ50" s="37">
        <f t="shared" si="44"/>
        <v>7.7085256138992406</v>
      </c>
      <c r="AR50" s="37">
        <f t="shared" si="44"/>
        <v>9.1289744291417421</v>
      </c>
      <c r="AS50" s="37">
        <f t="shared" si="44"/>
        <v>7.8426496081843347</v>
      </c>
      <c r="AT50" s="37">
        <f t="shared" si="44"/>
        <v>9.036051601696542</v>
      </c>
      <c r="AU50" s="37">
        <f t="shared" si="44"/>
        <v>8.8325700748368625</v>
      </c>
      <c r="AV50" s="37">
        <f t="shared" si="44"/>
        <v>8.2612095845165321</v>
      </c>
      <c r="AW50" s="37">
        <f t="shared" si="44"/>
        <v>8.3761209124911105</v>
      </c>
      <c r="AX50" s="37">
        <f t="shared" si="44"/>
        <v>8.4239758093973105</v>
      </c>
      <c r="AY50" s="37">
        <f t="shared" si="44"/>
        <v>8.7672850663453925</v>
      </c>
      <c r="AZ50" s="37">
        <f t="shared" si="44"/>
        <v>8.3890815373567911</v>
      </c>
      <c r="BA50" s="79"/>
      <c r="BB50" s="37">
        <f t="shared" si="31"/>
        <v>37.327302579790889</v>
      </c>
      <c r="BC50" s="37">
        <f t="shared" si="31"/>
        <v>-17.672698438668711</v>
      </c>
      <c r="BD50" s="37">
        <f t="shared" si="31"/>
        <v>7.6261929527342343</v>
      </c>
      <c r="BE50" s="140">
        <f t="shared" si="31"/>
        <v>34.308228793559969</v>
      </c>
      <c r="BF50" s="140" t="s">
        <v>9</v>
      </c>
    </row>
    <row r="51" spans="1:58" ht="11.85" customHeight="1">
      <c r="A51" s="84" t="s">
        <v>23</v>
      </c>
      <c r="B51" s="38">
        <f t="shared" ref="B51:T51" si="45">+B46+B48+B50</f>
        <v>270301.2</v>
      </c>
      <c r="C51" s="38">
        <f t="shared" si="45"/>
        <v>293893.09999999998</v>
      </c>
      <c r="D51" s="38">
        <f t="shared" si="45"/>
        <v>348669.4</v>
      </c>
      <c r="E51" s="38">
        <f t="shared" si="45"/>
        <v>447837.60000000003</v>
      </c>
      <c r="F51" s="38">
        <f t="shared" si="45"/>
        <v>453287.3</v>
      </c>
      <c r="G51" s="38">
        <f t="shared" si="45"/>
        <v>500663.16000000003</v>
      </c>
      <c r="H51" s="38">
        <f t="shared" si="45"/>
        <v>432740.79</v>
      </c>
      <c r="I51" s="38">
        <f t="shared" si="45"/>
        <v>477481.43259499996</v>
      </c>
      <c r="J51" s="38">
        <f t="shared" si="45"/>
        <v>661962.68999999994</v>
      </c>
      <c r="K51" s="38">
        <f t="shared" si="45"/>
        <v>708956.27</v>
      </c>
      <c r="L51" s="38">
        <f t="shared" si="45"/>
        <v>720593.69</v>
      </c>
      <c r="M51" s="38">
        <f t="shared" si="45"/>
        <v>797722.99</v>
      </c>
      <c r="N51" s="38">
        <f t="shared" si="45"/>
        <v>1003139.54</v>
      </c>
      <c r="O51" s="38">
        <f t="shared" si="45"/>
        <v>1221172.8999999999</v>
      </c>
      <c r="P51" s="38">
        <f t="shared" si="45"/>
        <v>1272632.82</v>
      </c>
      <c r="Q51" s="38">
        <f t="shared" si="45"/>
        <v>1236123.44</v>
      </c>
      <c r="R51" s="38">
        <f t="shared" si="45"/>
        <v>1699734.23</v>
      </c>
      <c r="S51" s="38">
        <f t="shared" si="45"/>
        <v>1240332.1994979999</v>
      </c>
      <c r="T51" s="38">
        <f t="shared" si="45"/>
        <v>1524199.78</v>
      </c>
      <c r="U51" s="38">
        <f>+U46+U48+U50</f>
        <v>1897668.3435960002</v>
      </c>
      <c r="V51" s="38" t="s">
        <v>9</v>
      </c>
      <c r="W51" s="39"/>
      <c r="X51" s="40">
        <f t="shared" si="28"/>
        <v>8.7280041672030961</v>
      </c>
      <c r="Y51" s="40">
        <f t="shared" si="28"/>
        <v>18.638171498412206</v>
      </c>
      <c r="Z51" s="40">
        <f t="shared" si="28"/>
        <v>28.441899403847891</v>
      </c>
      <c r="AA51" s="40">
        <f t="shared" si="28"/>
        <v>1.2168920162130004</v>
      </c>
      <c r="AB51" s="40">
        <f t="shared" si="28"/>
        <v>10.451618653335327</v>
      </c>
      <c r="AC51" s="40">
        <f t="shared" si="28"/>
        <v>-13.56648050557585</v>
      </c>
      <c r="AD51" s="253">
        <f t="shared" si="28"/>
        <v>10.338901168757397</v>
      </c>
      <c r="AE51" s="253">
        <f t="shared" si="28"/>
        <v>38.636320663274269</v>
      </c>
      <c r="AF51" s="253">
        <f t="shared" si="28"/>
        <v>7.0991282001104938</v>
      </c>
      <c r="AG51" s="253">
        <f t="shared" si="28"/>
        <v>1.6414862936468433</v>
      </c>
      <c r="AH51" s="253">
        <f t="shared" si="28"/>
        <v>10.703576935290693</v>
      </c>
      <c r="AI51" s="253">
        <f t="shared" si="28"/>
        <v>25.75036103698103</v>
      </c>
      <c r="AJ51" s="253">
        <f t="shared" si="28"/>
        <v>21.735097791080982</v>
      </c>
      <c r="AK51" s="253">
        <f t="shared" si="28"/>
        <v>4.2139749416319372</v>
      </c>
      <c r="AL51" s="253">
        <f t="shared" si="28"/>
        <v>-2.8688070452245751</v>
      </c>
      <c r="AN51" s="37">
        <f t="shared" si="44"/>
        <v>25.104790830924017</v>
      </c>
      <c r="AO51" s="37">
        <f t="shared" si="44"/>
        <v>25.464068047246531</v>
      </c>
      <c r="AP51" s="37">
        <f t="shared" si="44"/>
        <v>25.393503891378007</v>
      </c>
      <c r="AQ51" s="37">
        <f t="shared" si="44"/>
        <v>24.731616522950471</v>
      </c>
      <c r="AR51" s="37">
        <f t="shared" si="44"/>
        <v>26.018435295704933</v>
      </c>
      <c r="AS51" s="37">
        <f t="shared" si="44"/>
        <v>24.392592908502106</v>
      </c>
      <c r="AT51" s="37">
        <f t="shared" si="44"/>
        <v>25.033227564509591</v>
      </c>
      <c r="AU51" s="37">
        <f t="shared" si="44"/>
        <v>26.540791725246969</v>
      </c>
      <c r="AV51" s="37">
        <f t="shared" si="44"/>
        <v>25.789966197454461</v>
      </c>
      <c r="AW51" s="37">
        <f t="shared" si="44"/>
        <v>25.968349623738344</v>
      </c>
      <c r="AX51" s="37">
        <f t="shared" si="44"/>
        <v>25.415098848711359</v>
      </c>
      <c r="AY51" s="37">
        <f t="shared" si="44"/>
        <v>26.391001757125249</v>
      </c>
      <c r="AZ51" s="37">
        <f t="shared" si="44"/>
        <v>25.687138850732914</v>
      </c>
      <c r="BA51" s="79"/>
      <c r="BB51" s="253">
        <f t="shared" si="31"/>
        <v>37.505217925484871</v>
      </c>
      <c r="BC51" s="407">
        <f t="shared" si="31"/>
        <v>-27.027874263731221</v>
      </c>
      <c r="BD51" s="253">
        <f t="shared" si="31"/>
        <v>22.886415479408662</v>
      </c>
      <c r="BE51" s="253">
        <f t="shared" si="31"/>
        <v>24.502599232496959</v>
      </c>
      <c r="BF51" s="253" t="s">
        <v>9</v>
      </c>
    </row>
    <row r="52" spans="1:58" ht="8.4" hidden="1" customHeight="1">
      <c r="A52" s="406" t="s">
        <v>24</v>
      </c>
      <c r="B52" s="38">
        <f t="shared" ref="B52:V52" si="46">+B45+B46+B48+B50</f>
        <v>766629.6</v>
      </c>
      <c r="C52" s="38">
        <f t="shared" si="46"/>
        <v>861015.29999999993</v>
      </c>
      <c r="D52" s="38">
        <f t="shared" si="46"/>
        <v>999292.5</v>
      </c>
      <c r="E52" s="38">
        <f t="shared" si="46"/>
        <v>1293306.4999999998</v>
      </c>
      <c r="F52" s="38">
        <f t="shared" si="46"/>
        <v>1391477.0999999999</v>
      </c>
      <c r="G52" s="38">
        <f t="shared" si="46"/>
        <v>1398451.4000000001</v>
      </c>
      <c r="H52" s="38">
        <f t="shared" si="46"/>
        <v>1378091.9900000002</v>
      </c>
      <c r="I52" s="38">
        <f t="shared" si="46"/>
        <v>1344401.1725950001</v>
      </c>
      <c r="J52" s="38">
        <f t="shared" si="46"/>
        <v>1762426.8500000003</v>
      </c>
      <c r="K52" s="38">
        <f t="shared" si="46"/>
        <v>2101350.5500000003</v>
      </c>
      <c r="L52" s="38">
        <f t="shared" si="46"/>
        <v>2046220.78</v>
      </c>
      <c r="M52" s="38">
        <f t="shared" si="46"/>
        <v>2299243.5</v>
      </c>
      <c r="N52" s="38">
        <f t="shared" si="46"/>
        <v>2805997.0099999993</v>
      </c>
      <c r="O52" s="38">
        <f t="shared" si="46"/>
        <v>3556856.05</v>
      </c>
      <c r="P52" s="38">
        <f t="shared" si="46"/>
        <v>3722928.1500000004</v>
      </c>
      <c r="Q52" s="38">
        <f t="shared" si="46"/>
        <v>3574774.34</v>
      </c>
      <c r="R52" s="38">
        <f t="shared" si="46"/>
        <v>4574969.5199999996</v>
      </c>
      <c r="S52" s="38">
        <f t="shared" si="46"/>
        <v>3250896.436584</v>
      </c>
      <c r="T52" s="38">
        <f t="shared" si="46"/>
        <v>4390912.4285590006</v>
      </c>
      <c r="U52" s="38">
        <f t="shared" si="46"/>
        <v>5296012.9476690004</v>
      </c>
      <c r="V52" s="38" t="e">
        <f t="shared" si="46"/>
        <v>#VALUE!</v>
      </c>
      <c r="W52" s="39"/>
      <c r="X52" s="40">
        <f t="shared" si="28"/>
        <v>12.311773508353973</v>
      </c>
      <c r="Y52" s="40">
        <f t="shared" si="28"/>
        <v>16.059784303484513</v>
      </c>
      <c r="Z52" s="40">
        <f t="shared" si="28"/>
        <v>29.422216217974185</v>
      </c>
      <c r="AA52" s="40">
        <f t="shared" si="28"/>
        <v>7.5906677960715596</v>
      </c>
      <c r="AB52" s="40">
        <f t="shared" si="28"/>
        <v>0.50121557875442146</v>
      </c>
      <c r="AC52" s="40">
        <f t="shared" si="28"/>
        <v>-1.4558539538806925</v>
      </c>
      <c r="AD52" s="253">
        <f t="shared" si="28"/>
        <v>-2.4447437217162915</v>
      </c>
      <c r="AE52" s="253">
        <f t="shared" si="28"/>
        <v>31.093819756056561</v>
      </c>
      <c r="AF52" s="253">
        <f t="shared" si="28"/>
        <v>19.230511609602409</v>
      </c>
      <c r="AG52" s="253">
        <f t="shared" si="28"/>
        <v>-2.6235398943788901</v>
      </c>
      <c r="AH52" s="253">
        <f t="shared" si="28"/>
        <v>12.36536753380053</v>
      </c>
      <c r="AI52" s="253">
        <f t="shared" si="28"/>
        <v>22.040010551296518</v>
      </c>
      <c r="AJ52" s="253">
        <f t="shared" si="28"/>
        <v>26.759081970654019</v>
      </c>
      <c r="AK52" s="253">
        <f t="shared" si="28"/>
        <v>4.6690700344761193</v>
      </c>
      <c r="AL52" s="253">
        <f t="shared" si="28"/>
        <v>-3.9794968914455331</v>
      </c>
      <c r="AN52" s="37">
        <f t="shared" ref="AN52:AZ52" si="47">+(C52/C$30)*100</f>
        <v>91.513394198047607</v>
      </c>
      <c r="AO52" s="37">
        <f t="shared" si="47"/>
        <v>87.842044174340117</v>
      </c>
      <c r="AP52" s="37">
        <f t="shared" si="47"/>
        <v>91.964531862496017</v>
      </c>
      <c r="AQ52" s="37">
        <f t="shared" si="47"/>
        <v>98.613631810255015</v>
      </c>
      <c r="AR52" s="37">
        <f t="shared" si="47"/>
        <v>77.40440338816245</v>
      </c>
      <c r="AS52" s="37">
        <f t="shared" si="47"/>
        <v>61.300585804542486</v>
      </c>
      <c r="AT52" s="37">
        <f t="shared" si="47"/>
        <v>60.715906600509705</v>
      </c>
      <c r="AU52" s="37">
        <f t="shared" si="47"/>
        <v>63.670000395258107</v>
      </c>
      <c r="AV52" s="37">
        <f t="shared" si="47"/>
        <v>72.844584058851197</v>
      </c>
      <c r="AW52" s="37">
        <f t="shared" si="47"/>
        <v>69.98156725031896</v>
      </c>
      <c r="AX52" s="37">
        <f t="shared" si="47"/>
        <v>69.137078299014206</v>
      </c>
      <c r="AY52" s="37">
        <f t="shared" si="47"/>
        <v>72.437323339126749</v>
      </c>
      <c r="AZ52" s="37">
        <f t="shared" si="47"/>
        <v>80.132995110195779</v>
      </c>
      <c r="BA52" s="79"/>
      <c r="BB52" s="253">
        <f t="shared" si="31"/>
        <v>27.979253649896108</v>
      </c>
      <c r="BC52" s="407">
        <f t="shared" si="31"/>
        <v>-28.941680980117212</v>
      </c>
      <c r="BD52" s="253">
        <f t="shared" si="31"/>
        <v>35.067742520057465</v>
      </c>
      <c r="BE52" s="253">
        <f t="shared" si="31"/>
        <v>20.613039632107476</v>
      </c>
      <c r="BF52" s="253" t="e">
        <f t="shared" si="31"/>
        <v>#VALUE!</v>
      </c>
    </row>
    <row r="53" spans="1:58" ht="11.85" customHeight="1">
      <c r="A53" s="82" t="s">
        <v>25</v>
      </c>
      <c r="B53" s="34">
        <v>89352.2</v>
      </c>
      <c r="C53" s="34">
        <v>95277.5</v>
      </c>
      <c r="D53" s="34">
        <v>116688</v>
      </c>
      <c r="E53" s="34">
        <v>153564.79999999999</v>
      </c>
      <c r="F53" s="34">
        <v>152521.5</v>
      </c>
      <c r="G53" s="34">
        <v>174701.82</v>
      </c>
      <c r="H53" s="34">
        <v>141465.06</v>
      </c>
      <c r="I53" s="34">
        <v>181690.93</v>
      </c>
      <c r="J53" s="34">
        <v>253523.13</v>
      </c>
      <c r="K53" s="34">
        <v>224512.12</v>
      </c>
      <c r="L53" s="34">
        <v>251512.84</v>
      </c>
      <c r="M53" s="34">
        <v>282434.78999999998</v>
      </c>
      <c r="N53" s="34">
        <v>340174.92</v>
      </c>
      <c r="O53" s="34">
        <v>401493.43</v>
      </c>
      <c r="P53" s="34">
        <v>405653.29</v>
      </c>
      <c r="Q53" s="34">
        <v>447116.04</v>
      </c>
      <c r="R53" s="105">
        <v>540757.61</v>
      </c>
      <c r="S53" s="34">
        <v>441210.89474900003</v>
      </c>
      <c r="T53" s="34">
        <v>462422.4</v>
      </c>
      <c r="U53" s="34">
        <v>554132.88</v>
      </c>
      <c r="V53" s="34" t="s">
        <v>9</v>
      </c>
      <c r="W53" s="35"/>
      <c r="X53" s="36">
        <f t="shared" si="28"/>
        <v>6.6313979957964175</v>
      </c>
      <c r="Y53" s="36">
        <f t="shared" si="28"/>
        <v>22.47172732282019</v>
      </c>
      <c r="Z53" s="36">
        <f t="shared" si="28"/>
        <v>31.602906897024539</v>
      </c>
      <c r="AA53" s="36">
        <f t="shared" si="28"/>
        <v>-0.67938746379377912</v>
      </c>
      <c r="AB53" s="36">
        <f t="shared" si="28"/>
        <v>14.542421888061696</v>
      </c>
      <c r="AC53" s="36">
        <f t="shared" si="28"/>
        <v>-19.024850456623753</v>
      </c>
      <c r="AD53" s="37">
        <f t="shared" si="28"/>
        <v>28.435198062334255</v>
      </c>
      <c r="AE53" s="37">
        <f t="shared" si="28"/>
        <v>39.535380219584979</v>
      </c>
      <c r="AF53" s="37">
        <f t="shared" si="28"/>
        <v>-11.443141302334038</v>
      </c>
      <c r="AG53" s="37">
        <f t="shared" si="28"/>
        <v>12.026397505845111</v>
      </c>
      <c r="AH53" s="37">
        <f t="shared" si="28"/>
        <v>12.294382266925208</v>
      </c>
      <c r="AI53" s="37">
        <f t="shared" si="28"/>
        <v>20.44370312878241</v>
      </c>
      <c r="AJ53" s="73">
        <f t="shared" si="28"/>
        <v>18.025582250449279</v>
      </c>
      <c r="AK53" s="37">
        <f t="shared" ref="AJ53:AL60" si="48">((P53/O53)-1)*100</f>
        <v>1.0360966554296969</v>
      </c>
      <c r="AL53" s="37">
        <f t="shared" si="48"/>
        <v>10.221228576748388</v>
      </c>
      <c r="AN53" s="37">
        <f t="shared" ref="AN53:AZ53" si="49">+(C53/C$60)*100</f>
        <v>8.1387474166401432</v>
      </c>
      <c r="AO53" s="37">
        <f t="shared" si="49"/>
        <v>8.5219728840474769</v>
      </c>
      <c r="AP53" s="37">
        <f t="shared" si="49"/>
        <v>8.7075054581810107</v>
      </c>
      <c r="AQ53" s="37">
        <f t="shared" si="49"/>
        <v>8.3216610072799089</v>
      </c>
      <c r="AR53" s="37">
        <f t="shared" si="49"/>
        <v>9.0788944800969364</v>
      </c>
      <c r="AS53" s="37">
        <f t="shared" si="49"/>
        <v>7.9740567542912348</v>
      </c>
      <c r="AT53" s="37">
        <f t="shared" si="49"/>
        <v>9.5256277765155808</v>
      </c>
      <c r="AU53" s="37">
        <f t="shared" si="49"/>
        <v>10.164779212651263</v>
      </c>
      <c r="AV53" s="37">
        <f t="shared" si="49"/>
        <v>8.1671609811968224</v>
      </c>
      <c r="AW53" s="37">
        <f t="shared" si="49"/>
        <v>9.0638780974884252</v>
      </c>
      <c r="AX53" s="37">
        <f t="shared" si="49"/>
        <v>8.9982465042972297</v>
      </c>
      <c r="AY53" s="37">
        <f t="shared" si="49"/>
        <v>8.949459724665962</v>
      </c>
      <c r="AZ53" s="37">
        <f t="shared" si="49"/>
        <v>8.4453376619044001</v>
      </c>
      <c r="BA53" s="79"/>
      <c r="BB53" s="37">
        <f t="shared" si="31"/>
        <v>20.943460225672062</v>
      </c>
      <c r="BC53" s="73">
        <f t="shared" si="31"/>
        <v>-18.408749763318166</v>
      </c>
      <c r="BD53" s="37">
        <f t="shared" si="31"/>
        <v>4.8075660649918861</v>
      </c>
      <c r="BE53" s="37">
        <f t="shared" si="31"/>
        <v>19.832620565093716</v>
      </c>
      <c r="BF53" s="37" t="s">
        <v>9</v>
      </c>
    </row>
    <row r="54" spans="1:58" ht="11.85" hidden="1" customHeight="1">
      <c r="A54" s="406" t="s">
        <v>26</v>
      </c>
      <c r="B54" s="252">
        <f t="shared" ref="B54:U54" si="50">+B45+B51+B53</f>
        <v>855981.8</v>
      </c>
      <c r="C54" s="252">
        <f t="shared" si="50"/>
        <v>956292.79999999993</v>
      </c>
      <c r="D54" s="252">
        <f t="shared" si="50"/>
        <v>1115980.5</v>
      </c>
      <c r="E54" s="252">
        <f t="shared" si="50"/>
        <v>1446871.3</v>
      </c>
      <c r="F54" s="252">
        <f t="shared" si="50"/>
        <v>1543998.5999999999</v>
      </c>
      <c r="G54" s="252">
        <f t="shared" si="50"/>
        <v>1573153.2200000002</v>
      </c>
      <c r="H54" s="252">
        <f t="shared" si="50"/>
        <v>1519557.05</v>
      </c>
      <c r="I54" s="252">
        <f t="shared" si="50"/>
        <v>1526092.1025950001</v>
      </c>
      <c r="J54" s="252">
        <f t="shared" si="50"/>
        <v>2015949.98</v>
      </c>
      <c r="K54" s="252">
        <f t="shared" si="50"/>
        <v>2325862.6700000004</v>
      </c>
      <c r="L54" s="252">
        <f t="shared" si="50"/>
        <v>2297733.6199999996</v>
      </c>
      <c r="M54" s="252">
        <f t="shared" si="50"/>
        <v>2581678.29</v>
      </c>
      <c r="N54" s="252">
        <f t="shared" si="50"/>
        <v>3146171.9299999997</v>
      </c>
      <c r="O54" s="252">
        <f t="shared" si="50"/>
        <v>3958349.48</v>
      </c>
      <c r="P54" s="252">
        <f t="shared" si="50"/>
        <v>4128581.4400000004</v>
      </c>
      <c r="Q54" s="252">
        <f t="shared" si="50"/>
        <v>4021890.38</v>
      </c>
      <c r="R54" s="252">
        <f t="shared" si="50"/>
        <v>5115727.13</v>
      </c>
      <c r="S54" s="252">
        <f t="shared" si="50"/>
        <v>3692107.3313329997</v>
      </c>
      <c r="T54" s="252">
        <f t="shared" si="50"/>
        <v>4853334.828559001</v>
      </c>
      <c r="U54" s="252">
        <f t="shared" si="50"/>
        <v>5850145.8276690003</v>
      </c>
      <c r="V54" s="252" t="s">
        <v>9</v>
      </c>
      <c r="W54" s="39"/>
      <c r="X54" s="40">
        <f t="shared" ref="X54:AI60" si="51">((C54/B54)-1)*100</f>
        <v>11.718823928265753</v>
      </c>
      <c r="Y54" s="40">
        <f t="shared" si="51"/>
        <v>16.698619920593359</v>
      </c>
      <c r="Z54" s="40">
        <f t="shared" si="51"/>
        <v>29.650231343648038</v>
      </c>
      <c r="AA54" s="40">
        <f t="shared" si="51"/>
        <v>6.7129191103590058</v>
      </c>
      <c r="AB54" s="40">
        <f t="shared" si="51"/>
        <v>1.8882543028212906</v>
      </c>
      <c r="AC54" s="40">
        <f t="shared" si="51"/>
        <v>-3.4069262496885133</v>
      </c>
      <c r="AD54" s="253">
        <f t="shared" si="51"/>
        <v>0.43006299730570241</v>
      </c>
      <c r="AE54" s="253">
        <f t="shared" si="51"/>
        <v>32.098840992102318</v>
      </c>
      <c r="AF54" s="253">
        <f t="shared" si="51"/>
        <v>15.373034701982057</v>
      </c>
      <c r="AG54" s="253">
        <f t="shared" si="51"/>
        <v>-1.2094028750201602</v>
      </c>
      <c r="AH54" s="253">
        <f t="shared" si="51"/>
        <v>12.357597396342257</v>
      </c>
      <c r="AI54" s="253">
        <f t="shared" si="51"/>
        <v>21.865375023159817</v>
      </c>
      <c r="AJ54" s="253">
        <f t="shared" si="48"/>
        <v>25.814785970708233</v>
      </c>
      <c r="AK54" s="253">
        <f t="shared" si="48"/>
        <v>4.3005793414683691</v>
      </c>
      <c r="AL54" s="253">
        <f t="shared" si="48"/>
        <v>-2.5842062594749415</v>
      </c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79"/>
      <c r="BB54" s="253">
        <f t="shared" si="31"/>
        <v>27.197080145182873</v>
      </c>
      <c r="BC54" s="407">
        <f t="shared" si="31"/>
        <v>-27.828298157626719</v>
      </c>
      <c r="BD54" s="253">
        <f t="shared" si="31"/>
        <v>31.451618087352596</v>
      </c>
      <c r="BE54" s="253">
        <f t="shared" si="31"/>
        <v>20.53868184087273</v>
      </c>
      <c r="BF54" s="253" t="s">
        <v>9</v>
      </c>
    </row>
    <row r="55" spans="1:58" ht="11.85" customHeight="1">
      <c r="A55" s="82" t="s">
        <v>27</v>
      </c>
      <c r="B55" s="34">
        <v>90051.9</v>
      </c>
      <c r="C55" s="34">
        <v>113568.3</v>
      </c>
      <c r="D55" s="34">
        <v>124844.8</v>
      </c>
      <c r="E55" s="34">
        <v>163588.20000000001</v>
      </c>
      <c r="F55" s="34">
        <v>148509.4</v>
      </c>
      <c r="G55" s="34">
        <v>158242.26999999999</v>
      </c>
      <c r="H55" s="34">
        <v>125847.08</v>
      </c>
      <c r="I55" s="34">
        <v>191826.65</v>
      </c>
      <c r="J55" s="34">
        <v>248661.34</v>
      </c>
      <c r="K55" s="34">
        <v>227363.8</v>
      </c>
      <c r="L55" s="34">
        <v>256364.95</v>
      </c>
      <c r="M55" s="34">
        <v>264089.45</v>
      </c>
      <c r="N55" s="34">
        <v>353770.79</v>
      </c>
      <c r="O55" s="34">
        <v>401104.21</v>
      </c>
      <c r="P55" s="34">
        <v>408336.58</v>
      </c>
      <c r="Q55" s="34">
        <v>439285.21</v>
      </c>
      <c r="R55" s="105">
        <v>450478.56</v>
      </c>
      <c r="S55" s="34">
        <v>428927.95407099999</v>
      </c>
      <c r="T55" s="34">
        <v>519254</v>
      </c>
      <c r="U55" s="34">
        <v>522511.74</v>
      </c>
      <c r="V55" s="34" t="s">
        <v>9</v>
      </c>
      <c r="W55" s="35"/>
      <c r="X55" s="36">
        <f t="shared" si="51"/>
        <v>26.114274101934566</v>
      </c>
      <c r="Y55" s="36">
        <f t="shared" si="51"/>
        <v>9.9292672339024168</v>
      </c>
      <c r="Z55" s="36">
        <f t="shared" si="51"/>
        <v>31.033250884297956</v>
      </c>
      <c r="AA55" s="36">
        <f t="shared" si="51"/>
        <v>-9.2175352500975087</v>
      </c>
      <c r="AB55" s="36">
        <f t="shared" si="51"/>
        <v>6.5537063647149507</v>
      </c>
      <c r="AC55" s="36">
        <f t="shared" si="51"/>
        <v>-20.471894140547896</v>
      </c>
      <c r="AD55" s="37">
        <f t="shared" si="51"/>
        <v>52.428367825459276</v>
      </c>
      <c r="AE55" s="37">
        <f t="shared" si="51"/>
        <v>29.628151250100032</v>
      </c>
      <c r="AF55" s="37">
        <f t="shared" si="51"/>
        <v>-8.5648778374636017</v>
      </c>
      <c r="AG55" s="37">
        <f t="shared" si="51"/>
        <v>12.75539465825255</v>
      </c>
      <c r="AH55" s="37">
        <f t="shared" si="51"/>
        <v>3.0130873974776984</v>
      </c>
      <c r="AI55" s="37">
        <f t="shared" si="51"/>
        <v>33.958698463721284</v>
      </c>
      <c r="AJ55" s="73">
        <f t="shared" si="48"/>
        <v>13.379685756418747</v>
      </c>
      <c r="AK55" s="37">
        <f t="shared" si="48"/>
        <v>1.8031149560858495</v>
      </c>
      <c r="AL55" s="37">
        <f>((Q55/P55)-1)*100</f>
        <v>7.5791960641880207</v>
      </c>
      <c r="AN55" s="37">
        <f t="shared" ref="AN55:AZ55" si="52">+(C55/C$60)*100</f>
        <v>9.701175075303329</v>
      </c>
      <c r="AO55" s="37">
        <f t="shared" si="52"/>
        <v>9.1176813409633422</v>
      </c>
      <c r="AP55" s="37">
        <f t="shared" si="52"/>
        <v>9.275857126073209</v>
      </c>
      <c r="AQ55" s="37">
        <f t="shared" si="52"/>
        <v>8.1027585172879562</v>
      </c>
      <c r="AR55" s="37">
        <f t="shared" si="52"/>
        <v>8.2235254997401217</v>
      </c>
      <c r="AS55" s="37">
        <f t="shared" si="52"/>
        <v>7.0937075082838792</v>
      </c>
      <c r="AT55" s="37">
        <f t="shared" si="52"/>
        <v>10.057019717582667</v>
      </c>
      <c r="AU55" s="37">
        <f t="shared" si="52"/>
        <v>9.9698501664207448</v>
      </c>
      <c r="AV55" s="37">
        <f t="shared" si="52"/>
        <v>8.2708976063146977</v>
      </c>
      <c r="AW55" s="37">
        <f t="shared" si="52"/>
        <v>9.2387357053767722</v>
      </c>
      <c r="AX55" s="37">
        <f t="shared" si="52"/>
        <v>8.4137721499687714</v>
      </c>
      <c r="AY55" s="37">
        <f t="shared" si="52"/>
        <v>9.3071453852866632</v>
      </c>
      <c r="AZ55" s="37">
        <f t="shared" si="52"/>
        <v>8.437150493499761</v>
      </c>
      <c r="BA55" s="79"/>
      <c r="BB55" s="37">
        <f t="shared" si="31"/>
        <v>2.5480825999127044</v>
      </c>
      <c r="BC55" s="73">
        <f t="shared" si="31"/>
        <v>-4.7839359833240502</v>
      </c>
      <c r="BD55" s="37">
        <f t="shared" si="31"/>
        <v>21.05855891920918</v>
      </c>
      <c r="BE55" s="140">
        <f t="shared" si="31"/>
        <v>0.62738852276535972</v>
      </c>
      <c r="BF55" s="140" t="s">
        <v>9</v>
      </c>
    </row>
    <row r="56" spans="1:58" ht="11.85" hidden="1" customHeight="1">
      <c r="A56" s="406" t="s">
        <v>28</v>
      </c>
      <c r="B56" s="252">
        <f t="shared" ref="B56:U56" si="53">+B45+B51+B53+B55</f>
        <v>946033.70000000007</v>
      </c>
      <c r="C56" s="252">
        <f t="shared" si="53"/>
        <v>1069861.0999999999</v>
      </c>
      <c r="D56" s="252">
        <f t="shared" si="53"/>
        <v>1240825.3</v>
      </c>
      <c r="E56" s="252">
        <f t="shared" si="53"/>
        <v>1610459.5</v>
      </c>
      <c r="F56" s="252">
        <f t="shared" si="53"/>
        <v>1692507.9999999998</v>
      </c>
      <c r="G56" s="252">
        <f t="shared" si="53"/>
        <v>1731395.4900000002</v>
      </c>
      <c r="H56" s="252">
        <f t="shared" si="53"/>
        <v>1645404.1300000001</v>
      </c>
      <c r="I56" s="252">
        <f t="shared" si="53"/>
        <v>1717918.752595</v>
      </c>
      <c r="J56" s="252">
        <f t="shared" si="53"/>
        <v>2264611.3199999998</v>
      </c>
      <c r="K56" s="252">
        <f t="shared" si="53"/>
        <v>2553226.4700000002</v>
      </c>
      <c r="L56" s="252">
        <f t="shared" si="53"/>
        <v>2554098.5699999998</v>
      </c>
      <c r="M56" s="252">
        <f t="shared" si="53"/>
        <v>2845767.74</v>
      </c>
      <c r="N56" s="252">
        <f t="shared" si="53"/>
        <v>3499942.7199999997</v>
      </c>
      <c r="O56" s="252">
        <f t="shared" si="53"/>
        <v>4359453.6900000004</v>
      </c>
      <c r="P56" s="252">
        <f t="shared" si="53"/>
        <v>4536918.0200000005</v>
      </c>
      <c r="Q56" s="252">
        <f t="shared" si="53"/>
        <v>4461175.59</v>
      </c>
      <c r="R56" s="252">
        <f t="shared" si="53"/>
        <v>5566205.6899999995</v>
      </c>
      <c r="S56" s="252">
        <f t="shared" si="53"/>
        <v>4121035.2854039995</v>
      </c>
      <c r="T56" s="252">
        <f t="shared" si="53"/>
        <v>5372588.828559001</v>
      </c>
      <c r="U56" s="252">
        <f t="shared" si="53"/>
        <v>6372657.5676690005</v>
      </c>
      <c r="V56" s="252" t="s">
        <v>9</v>
      </c>
      <c r="W56" s="39"/>
      <c r="X56" s="40">
        <f t="shared" si="51"/>
        <v>13.089110884739075</v>
      </c>
      <c r="Y56" s="40">
        <f t="shared" si="51"/>
        <v>15.980037034714156</v>
      </c>
      <c r="Z56" s="40">
        <f t="shared" si="51"/>
        <v>29.78938292118962</v>
      </c>
      <c r="AA56" s="40">
        <f t="shared" si="51"/>
        <v>5.0947260704165442</v>
      </c>
      <c r="AB56" s="40">
        <f t="shared" si="51"/>
        <v>2.2976251810922221</v>
      </c>
      <c r="AC56" s="40">
        <f t="shared" si="51"/>
        <v>-4.9665925836505531</v>
      </c>
      <c r="AD56" s="253">
        <f t="shared" si="51"/>
        <v>4.4071010442279457</v>
      </c>
      <c r="AE56" s="253">
        <f t="shared" si="51"/>
        <v>31.822958249870315</v>
      </c>
      <c r="AF56" s="253">
        <f t="shared" si="51"/>
        <v>12.744577731776086</v>
      </c>
      <c r="AG56" s="253">
        <f t="shared" si="51"/>
        <v>3.4156782026451005E-2</v>
      </c>
      <c r="AH56" s="253">
        <f t="shared" si="51"/>
        <v>11.419652061431606</v>
      </c>
      <c r="AI56" s="253">
        <f t="shared" si="51"/>
        <v>22.987644803366813</v>
      </c>
      <c r="AJ56" s="253">
        <f t="shared" si="48"/>
        <v>24.557858192604964</v>
      </c>
      <c r="AK56" s="253">
        <f t="shared" si="48"/>
        <v>4.0707928703791252</v>
      </c>
      <c r="AL56" s="253">
        <f>((Q56/P56)-1)*100</f>
        <v>-1.6694687818053278</v>
      </c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79"/>
      <c r="BB56" s="253">
        <f t="shared" si="31"/>
        <v>24.769930654085726</v>
      </c>
      <c r="BC56" s="407">
        <f t="shared" si="31"/>
        <v>-25.963295017867015</v>
      </c>
      <c r="BD56" s="253">
        <f t="shared" si="31"/>
        <v>30.36988175247588</v>
      </c>
      <c r="BE56" s="253">
        <f t="shared" si="31"/>
        <v>18.614280210574584</v>
      </c>
      <c r="BF56" s="253" t="s">
        <v>9</v>
      </c>
    </row>
    <row r="57" spans="1:58" ht="11.85" customHeight="1">
      <c r="A57" s="82" t="s">
        <v>29</v>
      </c>
      <c r="B57" s="34">
        <v>87211</v>
      </c>
      <c r="C57" s="34">
        <v>100804.3</v>
      </c>
      <c r="D57" s="34">
        <v>128435.1</v>
      </c>
      <c r="E57" s="34">
        <v>153131.70000000001</v>
      </c>
      <c r="F57" s="34">
        <v>140317.20000000001</v>
      </c>
      <c r="G57" s="34">
        <v>192867.65</v>
      </c>
      <c r="H57" s="34">
        <v>128662.25</v>
      </c>
      <c r="I57" s="34">
        <v>189471.86</v>
      </c>
      <c r="J57" s="34">
        <v>229521.85</v>
      </c>
      <c r="K57" s="34">
        <v>195735.14</v>
      </c>
      <c r="L57" s="34">
        <v>220793.56</v>
      </c>
      <c r="M57" s="34">
        <v>293008.13</v>
      </c>
      <c r="N57" s="34">
        <v>301123.83</v>
      </c>
      <c r="O57" s="34">
        <v>394570.91</v>
      </c>
      <c r="P57" s="34">
        <v>406004.51</v>
      </c>
      <c r="Q57" s="34">
        <v>409010.82</v>
      </c>
      <c r="R57" s="105">
        <v>396276.8</v>
      </c>
      <c r="S57" s="34">
        <v>480946.51100699999</v>
      </c>
      <c r="T57" s="34">
        <v>484002.44</v>
      </c>
      <c r="U57" s="34">
        <v>610070.56000000006</v>
      </c>
      <c r="V57" s="34" t="s">
        <v>9</v>
      </c>
      <c r="W57" s="35"/>
      <c r="X57" s="36">
        <f t="shared" si="51"/>
        <v>15.586680579284717</v>
      </c>
      <c r="Y57" s="36">
        <f t="shared" si="51"/>
        <v>27.410338646268073</v>
      </c>
      <c r="Z57" s="36">
        <f t="shared" si="51"/>
        <v>19.228855663288314</v>
      </c>
      <c r="AA57" s="36">
        <f t="shared" si="51"/>
        <v>-8.3682869059770066</v>
      </c>
      <c r="AB57" s="36">
        <f t="shared" si="51"/>
        <v>37.451182036129559</v>
      </c>
      <c r="AC57" s="36">
        <f t="shared" si="51"/>
        <v>-33.28987520716926</v>
      </c>
      <c r="AD57" s="37">
        <f t="shared" si="51"/>
        <v>47.262977291318919</v>
      </c>
      <c r="AE57" s="37">
        <f t="shared" si="51"/>
        <v>21.13769823128353</v>
      </c>
      <c r="AF57" s="37">
        <f>((K57/J57)-1)*100</f>
        <v>-14.720476503653135</v>
      </c>
      <c r="AG57" s="37">
        <f t="shared" si="51"/>
        <v>12.802208126757408</v>
      </c>
      <c r="AH57" s="37">
        <f t="shared" si="51"/>
        <v>32.706828043354164</v>
      </c>
      <c r="AI57" s="37">
        <f t="shared" si="51"/>
        <v>2.7697866267396787</v>
      </c>
      <c r="AJ57" s="37">
        <f t="shared" si="48"/>
        <v>31.03277478902946</v>
      </c>
      <c r="AK57" s="37">
        <f t="shared" si="48"/>
        <v>2.8977300936858352</v>
      </c>
      <c r="AL57" s="37">
        <f t="shared" si="48"/>
        <v>0.74046221801822298</v>
      </c>
      <c r="AN57" s="37">
        <f t="shared" ref="AN57:AZ60" si="54">+(C57/C$60)*100</f>
        <v>8.6108549889661052</v>
      </c>
      <c r="AO57" s="37">
        <f t="shared" si="54"/>
        <v>9.3798885880289831</v>
      </c>
      <c r="AP57" s="37">
        <f t="shared" si="54"/>
        <v>8.6829476128027867</v>
      </c>
      <c r="AQ57" s="37">
        <f t="shared" si="54"/>
        <v>7.6557873604094944</v>
      </c>
      <c r="AR57" s="37">
        <f t="shared" si="54"/>
        <v>10.022935324739422</v>
      </c>
      <c r="AS57" s="37">
        <f t="shared" si="54"/>
        <v>7.252392100457933</v>
      </c>
      <c r="AT57" s="37">
        <f t="shared" si="54"/>
        <v>9.9335636208371607</v>
      </c>
      <c r="AU57" s="37">
        <f t="shared" si="54"/>
        <v>9.2024697301948795</v>
      </c>
      <c r="AV57" s="37">
        <f t="shared" si="54"/>
        <v>7.1203300652859971</v>
      </c>
      <c r="AW57" s="37">
        <f t="shared" si="54"/>
        <v>7.9568339833087487</v>
      </c>
      <c r="AX57" s="37">
        <f t="shared" si="54"/>
        <v>9.3351084032642326</v>
      </c>
      <c r="AY57" s="37">
        <f t="shared" si="54"/>
        <v>7.9220878150633807</v>
      </c>
      <c r="AZ57" s="37">
        <f t="shared" si="54"/>
        <v>8.2997237750936321</v>
      </c>
      <c r="BA57" s="79"/>
      <c r="BB57" s="37">
        <f t="shared" si="31"/>
        <v>-3.1133699592592712</v>
      </c>
      <c r="BC57" s="73">
        <f t="shared" si="31"/>
        <v>21.366305321684244</v>
      </c>
      <c r="BD57" s="37">
        <f t="shared" si="31"/>
        <v>0.63539893170272421</v>
      </c>
      <c r="BE57" s="37">
        <f t="shared" si="31"/>
        <v>26.047000920078013</v>
      </c>
      <c r="BF57" s="37" t="s">
        <v>9</v>
      </c>
    </row>
    <row r="58" spans="1:58" ht="11.85" customHeight="1">
      <c r="A58" s="84" t="s">
        <v>30</v>
      </c>
      <c r="B58" s="38">
        <f t="shared" ref="B58:T58" si="55">+B53+B55+B57</f>
        <v>266615.09999999998</v>
      </c>
      <c r="C58" s="38">
        <f t="shared" si="55"/>
        <v>309650.09999999998</v>
      </c>
      <c r="D58" s="38">
        <f t="shared" si="55"/>
        <v>369967.9</v>
      </c>
      <c r="E58" s="38">
        <f t="shared" si="55"/>
        <v>470284.7</v>
      </c>
      <c r="F58" s="38">
        <f t="shared" si="55"/>
        <v>441348.10000000003</v>
      </c>
      <c r="G58" s="38">
        <f t="shared" si="55"/>
        <v>525811.74</v>
      </c>
      <c r="H58" s="38">
        <f t="shared" si="55"/>
        <v>395974.39</v>
      </c>
      <c r="I58" s="38">
        <f t="shared" si="55"/>
        <v>562989.43999999994</v>
      </c>
      <c r="J58" s="38">
        <f t="shared" si="55"/>
        <v>731706.32</v>
      </c>
      <c r="K58" s="38">
        <f t="shared" si="55"/>
        <v>647611.06000000006</v>
      </c>
      <c r="L58" s="38">
        <f t="shared" si="55"/>
        <v>728671.35000000009</v>
      </c>
      <c r="M58" s="38">
        <f t="shared" si="55"/>
        <v>839532.37</v>
      </c>
      <c r="N58" s="38">
        <f t="shared" si="55"/>
        <v>995069.54</v>
      </c>
      <c r="O58" s="38">
        <f t="shared" si="55"/>
        <v>1197168.55</v>
      </c>
      <c r="P58" s="38">
        <f t="shared" si="55"/>
        <v>1219994.3799999999</v>
      </c>
      <c r="Q58" s="38">
        <f t="shared" si="55"/>
        <v>1295412.07</v>
      </c>
      <c r="R58" s="38">
        <f t="shared" si="55"/>
        <v>1387512.97</v>
      </c>
      <c r="S58" s="38">
        <f t="shared" si="55"/>
        <v>1351085.3598269999</v>
      </c>
      <c r="T58" s="38">
        <f t="shared" si="55"/>
        <v>1465678.84</v>
      </c>
      <c r="U58" s="38">
        <f>+U53+U55+U57</f>
        <v>1686715.1800000002</v>
      </c>
      <c r="V58" s="38" t="s">
        <v>9</v>
      </c>
      <c r="W58" s="39"/>
      <c r="X58" s="40">
        <f t="shared" si="51"/>
        <v>16.141246313505885</v>
      </c>
      <c r="Y58" s="40">
        <f t="shared" si="51"/>
        <v>19.479341359812263</v>
      </c>
      <c r="Z58" s="40">
        <f t="shared" si="51"/>
        <v>27.115001058199905</v>
      </c>
      <c r="AA58" s="40">
        <f t="shared" si="51"/>
        <v>-6.1529962594998207</v>
      </c>
      <c r="AB58" s="40">
        <f t="shared" si="51"/>
        <v>19.137646678438159</v>
      </c>
      <c r="AC58" s="40">
        <f t="shared" si="51"/>
        <v>-24.692744593340564</v>
      </c>
      <c r="AD58" s="253">
        <f t="shared" si="51"/>
        <v>42.178245416326021</v>
      </c>
      <c r="AE58" s="253">
        <f t="shared" si="51"/>
        <v>29.968036345406411</v>
      </c>
      <c r="AF58" s="253">
        <f>((K58/J58)-1)*100</f>
        <v>-11.493034527841706</v>
      </c>
      <c r="AG58" s="253">
        <f t="shared" si="51"/>
        <v>12.516816806680243</v>
      </c>
      <c r="AH58" s="253">
        <f t="shared" si="51"/>
        <v>15.214131857935676</v>
      </c>
      <c r="AI58" s="253">
        <f t="shared" si="51"/>
        <v>18.526643588501535</v>
      </c>
      <c r="AJ58" s="253">
        <f t="shared" si="48"/>
        <v>20.310038834069832</v>
      </c>
      <c r="AK58" s="253">
        <f t="shared" si="48"/>
        <v>1.906651323240971</v>
      </c>
      <c r="AL58" s="253">
        <f t="shared" si="48"/>
        <v>6.1818063456980932</v>
      </c>
      <c r="AN58" s="37">
        <f t="shared" si="54"/>
        <v>26.450777480909576</v>
      </c>
      <c r="AO58" s="37">
        <f t="shared" si="54"/>
        <v>27.019542813039806</v>
      </c>
      <c r="AP58" s="37">
        <f t="shared" si="54"/>
        <v>26.666310197057008</v>
      </c>
      <c r="AQ58" s="37">
        <f t="shared" si="54"/>
        <v>24.080206884977358</v>
      </c>
      <c r="AR58" s="37">
        <f t="shared" si="54"/>
        <v>27.325355304576483</v>
      </c>
      <c r="AS58" s="37">
        <f t="shared" si="54"/>
        <v>22.320156363033046</v>
      </c>
      <c r="AT58" s="37">
        <f t="shared" si="54"/>
        <v>29.516211114935402</v>
      </c>
      <c r="AU58" s="37">
        <f t="shared" si="54"/>
        <v>29.337099109266884</v>
      </c>
      <c r="AV58" s="37">
        <f t="shared" si="54"/>
        <v>23.558388652797518</v>
      </c>
      <c r="AW58" s="37">
        <f t="shared" si="54"/>
        <v>26.259447786173951</v>
      </c>
      <c r="AX58" s="37">
        <f t="shared" si="54"/>
        <v>26.747127057530236</v>
      </c>
      <c r="AY58" s="37">
        <f t="shared" si="54"/>
        <v>26.178692925016005</v>
      </c>
      <c r="AZ58" s="37">
        <f t="shared" si="54"/>
        <v>25.182211930497793</v>
      </c>
      <c r="BA58" s="79"/>
      <c r="BB58" s="253">
        <f t="shared" si="31"/>
        <v>7.109776273738122</v>
      </c>
      <c r="BC58" s="407">
        <f t="shared" si="31"/>
        <v>-2.6253888043295204</v>
      </c>
      <c r="BD58" s="253">
        <f t="shared" si="31"/>
        <v>8.4815869951897938</v>
      </c>
      <c r="BE58" s="253">
        <f t="shared" si="31"/>
        <v>15.080816749732161</v>
      </c>
      <c r="BF58" s="253" t="s">
        <v>9</v>
      </c>
    </row>
    <row r="59" spans="1:58" ht="11.85" customHeight="1">
      <c r="A59" s="84" t="s">
        <v>31</v>
      </c>
      <c r="B59" s="38">
        <f t="shared" ref="B59:T59" si="56">+B58+B51</f>
        <v>536916.30000000005</v>
      </c>
      <c r="C59" s="38">
        <f t="shared" si="56"/>
        <v>603543.19999999995</v>
      </c>
      <c r="D59" s="38">
        <f t="shared" si="56"/>
        <v>718637.3</v>
      </c>
      <c r="E59" s="38">
        <f t="shared" si="56"/>
        <v>918122.3</v>
      </c>
      <c r="F59" s="38">
        <f t="shared" si="56"/>
        <v>894635.4</v>
      </c>
      <c r="G59" s="38">
        <f t="shared" si="56"/>
        <v>1026474.9</v>
      </c>
      <c r="H59" s="38">
        <f t="shared" si="56"/>
        <v>828715.17999999993</v>
      </c>
      <c r="I59" s="38">
        <f t="shared" si="56"/>
        <v>1040470.8725949998</v>
      </c>
      <c r="J59" s="38">
        <f t="shared" si="56"/>
        <v>1393669.0099999998</v>
      </c>
      <c r="K59" s="38">
        <f t="shared" si="56"/>
        <v>1356567.33</v>
      </c>
      <c r="L59" s="38">
        <f t="shared" si="56"/>
        <v>1449265.04</v>
      </c>
      <c r="M59" s="68">
        <f t="shared" si="56"/>
        <v>1637255.3599999999</v>
      </c>
      <c r="N59" s="68">
        <f t="shared" si="56"/>
        <v>1998209.08</v>
      </c>
      <c r="O59" s="68">
        <f t="shared" si="56"/>
        <v>2418341.4500000002</v>
      </c>
      <c r="P59" s="68">
        <f t="shared" si="56"/>
        <v>2492627.2000000002</v>
      </c>
      <c r="Q59" s="68">
        <f t="shared" si="56"/>
        <v>2531535.5099999998</v>
      </c>
      <c r="R59" s="68">
        <f t="shared" si="56"/>
        <v>3087247.2</v>
      </c>
      <c r="S59" s="68">
        <f t="shared" si="56"/>
        <v>2591417.5593249998</v>
      </c>
      <c r="T59" s="68">
        <f t="shared" si="56"/>
        <v>2989878.62</v>
      </c>
      <c r="U59" s="68">
        <f>+U58+U51</f>
        <v>3584383.5235960004</v>
      </c>
      <c r="V59" s="68" t="s">
        <v>35</v>
      </c>
      <c r="W59" s="39"/>
      <c r="X59" s="40">
        <f t="shared" si="51"/>
        <v>12.409178115844099</v>
      </c>
      <c r="Y59" s="40">
        <f t="shared" si="51"/>
        <v>19.069736847337548</v>
      </c>
      <c r="Z59" s="40">
        <f t="shared" si="51"/>
        <v>27.758787360466819</v>
      </c>
      <c r="AA59" s="40">
        <f t="shared" si="51"/>
        <v>-2.5581450314408061</v>
      </c>
      <c r="AB59" s="40">
        <f t="shared" si="51"/>
        <v>14.736673733232553</v>
      </c>
      <c r="AC59" s="40">
        <f>((H59/G59)-1)*100</f>
        <v>-19.265908986181746</v>
      </c>
      <c r="AD59" s="253">
        <f t="shared" si="51"/>
        <v>25.552288374275946</v>
      </c>
      <c r="AE59" s="253">
        <f t="shared" si="51"/>
        <v>33.945989907829087</v>
      </c>
      <c r="AF59" s="253">
        <f>((K59/J59)-1)*100</f>
        <v>-2.6621586426751165</v>
      </c>
      <c r="AG59" s="253">
        <f t="shared" si="51"/>
        <v>6.8332553755367176</v>
      </c>
      <c r="AH59" s="253">
        <f t="shared" si="51"/>
        <v>12.971424467673609</v>
      </c>
      <c r="AI59" s="253">
        <f t="shared" si="51"/>
        <v>22.046268946097712</v>
      </c>
      <c r="AJ59" s="253">
        <f t="shared" si="48"/>
        <v>21.025445945826647</v>
      </c>
      <c r="AK59" s="253">
        <f t="shared" si="48"/>
        <v>3.0717643283995288</v>
      </c>
      <c r="AL59" s="253">
        <f t="shared" si="48"/>
        <v>1.5609357869479812</v>
      </c>
      <c r="AN59" s="37">
        <f t="shared" si="54"/>
        <v>51.555568311833596</v>
      </c>
      <c r="AO59" s="37">
        <f t="shared" si="54"/>
        <v>52.483610860286333</v>
      </c>
      <c r="AP59" s="37">
        <f t="shared" si="54"/>
        <v>52.059814088435004</v>
      </c>
      <c r="AQ59" s="37">
        <f t="shared" si="54"/>
        <v>48.811823407927832</v>
      </c>
      <c r="AR59" s="37">
        <f t="shared" si="54"/>
        <v>53.343790600281416</v>
      </c>
      <c r="AS59" s="37">
        <f t="shared" si="54"/>
        <v>46.712749271535145</v>
      </c>
      <c r="AT59" s="37">
        <f t="shared" si="54"/>
        <v>54.549438679444997</v>
      </c>
      <c r="AU59" s="37">
        <f t="shared" si="54"/>
        <v>55.877890834513856</v>
      </c>
      <c r="AV59" s="37">
        <f t="shared" si="54"/>
        <v>49.34835485025198</v>
      </c>
      <c r="AW59" s="37">
        <f t="shared" si="54"/>
        <v>52.227797409912291</v>
      </c>
      <c r="AX59" s="37">
        <f t="shared" si="54"/>
        <v>52.162225906241588</v>
      </c>
      <c r="AY59" s="37">
        <f t="shared" si="54"/>
        <v>52.569694682141254</v>
      </c>
      <c r="AZ59" s="37">
        <f t="shared" si="54"/>
        <v>50.869350781230715</v>
      </c>
      <c r="BA59" s="79"/>
      <c r="BB59" s="253">
        <f t="shared" si="31"/>
        <v>21.951566067505034</v>
      </c>
      <c r="BC59" s="407">
        <f t="shared" si="31"/>
        <v>-16.060574633446922</v>
      </c>
      <c r="BD59" s="253">
        <f t="shared" si="31"/>
        <v>15.376181242624188</v>
      </c>
      <c r="BE59" s="253">
        <f t="shared" si="31"/>
        <v>19.8839143374991</v>
      </c>
      <c r="BF59" s="253" t="s">
        <v>9</v>
      </c>
    </row>
    <row r="60" spans="1:58" ht="11.85" customHeight="1">
      <c r="A60" s="85" t="s">
        <v>32</v>
      </c>
      <c r="B60" s="64">
        <f t="shared" ref="B60:U60" si="57">+B45+B51+B58</f>
        <v>1033244.7000000001</v>
      </c>
      <c r="C60" s="64">
        <f t="shared" si="57"/>
        <v>1170665.3999999999</v>
      </c>
      <c r="D60" s="64">
        <f t="shared" si="57"/>
        <v>1369260.4</v>
      </c>
      <c r="E60" s="64">
        <f t="shared" si="57"/>
        <v>1763591.2</v>
      </c>
      <c r="F60" s="64">
        <f t="shared" si="57"/>
        <v>1832825.2</v>
      </c>
      <c r="G60" s="64">
        <f t="shared" si="57"/>
        <v>1924263.1400000001</v>
      </c>
      <c r="H60" s="64">
        <f t="shared" si="57"/>
        <v>1774066.38</v>
      </c>
      <c r="I60" s="64">
        <f t="shared" si="57"/>
        <v>1907390.6125950001</v>
      </c>
      <c r="J60" s="64">
        <f t="shared" si="57"/>
        <v>2494133.17</v>
      </c>
      <c r="K60" s="64">
        <f t="shared" si="57"/>
        <v>2748961.6100000003</v>
      </c>
      <c r="L60" s="64">
        <f t="shared" si="57"/>
        <v>2774892.13</v>
      </c>
      <c r="M60" s="64">
        <f t="shared" si="57"/>
        <v>3138775.87</v>
      </c>
      <c r="N60" s="64">
        <f t="shared" si="57"/>
        <v>3801066.55</v>
      </c>
      <c r="O60" s="64">
        <f t="shared" si="57"/>
        <v>4754024.5999999996</v>
      </c>
      <c r="P60" s="64">
        <f t="shared" si="57"/>
        <v>4942922.53</v>
      </c>
      <c r="Q60" s="64">
        <f t="shared" si="57"/>
        <v>4870186.41</v>
      </c>
      <c r="R60" s="64">
        <f t="shared" si="57"/>
        <v>5962482.4899999993</v>
      </c>
      <c r="S60" s="64">
        <f t="shared" si="57"/>
        <v>4601981.7964109993</v>
      </c>
      <c r="T60" s="64">
        <f t="shared" si="57"/>
        <v>5856591.2685590005</v>
      </c>
      <c r="U60" s="64">
        <f t="shared" si="57"/>
        <v>6982728.127669001</v>
      </c>
      <c r="V60" s="64" t="s">
        <v>9</v>
      </c>
      <c r="W60" s="39"/>
      <c r="X60" s="65">
        <f t="shared" si="51"/>
        <v>13.299918209113471</v>
      </c>
      <c r="Y60" s="65">
        <f t="shared" si="51"/>
        <v>16.964283731286489</v>
      </c>
      <c r="Z60" s="65">
        <f t="shared" si="51"/>
        <v>28.798817230090059</v>
      </c>
      <c r="AA60" s="65">
        <f t="shared" si="51"/>
        <v>3.9257397065714628</v>
      </c>
      <c r="AB60" s="65">
        <f t="shared" si="51"/>
        <v>4.9889067435345158</v>
      </c>
      <c r="AC60" s="65">
        <f>((H60/G60)-1)*100</f>
        <v>-7.8054168828489923</v>
      </c>
      <c r="AD60" s="254">
        <f t="shared" si="51"/>
        <v>7.515177227754033</v>
      </c>
      <c r="AE60" s="254">
        <f t="shared" si="51"/>
        <v>30.761531147872123</v>
      </c>
      <c r="AF60" s="410">
        <f>((K60/J60)-1)*100</f>
        <v>10.217114429379093</v>
      </c>
      <c r="AG60" s="410">
        <f t="shared" si="51"/>
        <v>0.94328418067648467</v>
      </c>
      <c r="AH60" s="410">
        <f t="shared" si="51"/>
        <v>13.113437314047971</v>
      </c>
      <c r="AI60" s="410">
        <f t="shared" si="51"/>
        <v>21.100285825760466</v>
      </c>
      <c r="AJ60" s="410">
        <f t="shared" si="48"/>
        <v>25.070806771325806</v>
      </c>
      <c r="AK60" s="410">
        <f t="shared" si="48"/>
        <v>3.9734319002051599</v>
      </c>
      <c r="AL60" s="254">
        <f t="shared" si="48"/>
        <v>-1.471520533824755</v>
      </c>
      <c r="AM60" s="286"/>
      <c r="AN60" s="69">
        <f t="shared" si="54"/>
        <v>100</v>
      </c>
      <c r="AO60" s="69">
        <f t="shared" si="54"/>
        <v>100</v>
      </c>
      <c r="AP60" s="69">
        <f t="shared" si="54"/>
        <v>100</v>
      </c>
      <c r="AQ60" s="69">
        <f t="shared" si="54"/>
        <v>100</v>
      </c>
      <c r="AR60" s="69">
        <f t="shared" si="54"/>
        <v>100</v>
      </c>
      <c r="AS60" s="69">
        <f t="shared" si="54"/>
        <v>100</v>
      </c>
      <c r="AT60" s="69">
        <f t="shared" si="54"/>
        <v>100</v>
      </c>
      <c r="AU60" s="69">
        <f t="shared" si="54"/>
        <v>100</v>
      </c>
      <c r="AV60" s="69">
        <f t="shared" si="54"/>
        <v>100</v>
      </c>
      <c r="AW60" s="69">
        <f t="shared" si="54"/>
        <v>100</v>
      </c>
      <c r="AX60" s="69">
        <f t="shared" si="54"/>
        <v>100</v>
      </c>
      <c r="AY60" s="69">
        <f t="shared" si="54"/>
        <v>100</v>
      </c>
      <c r="AZ60" s="69">
        <f t="shared" si="54"/>
        <v>100</v>
      </c>
      <c r="BA60" s="80"/>
      <c r="BB60" s="254">
        <f t="shared" si="31"/>
        <v>22.428219128474769</v>
      </c>
      <c r="BC60" s="409">
        <f t="shared" si="31"/>
        <v>-22.817688703837192</v>
      </c>
      <c r="BD60" s="254">
        <f t="shared" si="31"/>
        <v>27.262373639253589</v>
      </c>
      <c r="BE60" s="254">
        <f t="shared" si="31"/>
        <v>19.228537684636549</v>
      </c>
      <c r="BF60" s="254" t="s">
        <v>9</v>
      </c>
    </row>
    <row r="61" spans="1:58" ht="12.6" customHeight="1">
      <c r="A61" s="697" t="s">
        <v>36</v>
      </c>
      <c r="B61" s="697"/>
      <c r="C61" s="697"/>
      <c r="D61" s="697"/>
      <c r="E61" s="697"/>
      <c r="F61" s="697"/>
      <c r="G61" s="697"/>
      <c r="H61" s="697"/>
      <c r="I61" s="697"/>
      <c r="J61" s="697"/>
      <c r="K61" s="697"/>
      <c r="L61" s="697"/>
      <c r="M61" s="697"/>
      <c r="N61" s="697"/>
      <c r="O61" s="697"/>
      <c r="P61" s="697"/>
      <c r="Q61" s="697"/>
      <c r="R61" s="697"/>
      <c r="S61" s="697"/>
      <c r="T61" s="697"/>
      <c r="U61" s="697"/>
      <c r="V61" s="697"/>
      <c r="W61" s="14"/>
      <c r="X61" s="15"/>
      <c r="Y61" s="15"/>
      <c r="Z61" s="14"/>
      <c r="AA61" s="22" t="s">
        <v>1</v>
      </c>
      <c r="AB61" s="22" t="s">
        <v>1</v>
      </c>
      <c r="AC61" s="13"/>
      <c r="AD61" s="22" t="s">
        <v>1</v>
      </c>
      <c r="AE61" s="2"/>
      <c r="AF61" s="697"/>
      <c r="AG61" s="697"/>
      <c r="AH61" s="697"/>
      <c r="AI61" s="697"/>
      <c r="AJ61" s="697"/>
      <c r="AK61" s="697"/>
      <c r="AL61" s="697"/>
      <c r="AM61" s="697"/>
      <c r="AN61" s="697"/>
      <c r="AO61" s="697"/>
      <c r="AP61" s="697"/>
      <c r="AQ61" s="697"/>
      <c r="AR61" s="697"/>
      <c r="AS61" s="697"/>
      <c r="AT61" s="697"/>
      <c r="AU61" s="697"/>
      <c r="AV61" s="697"/>
      <c r="AW61" s="697"/>
      <c r="AX61" s="697"/>
      <c r="AY61" s="697"/>
      <c r="AZ61" s="697"/>
      <c r="BA61" s="697"/>
      <c r="BB61" s="697"/>
      <c r="BC61" s="697"/>
      <c r="BD61" s="697"/>
      <c r="BE61" s="697"/>
      <c r="BF61" s="697"/>
    </row>
    <row r="62" spans="1:58" ht="11.85" customHeight="1">
      <c r="B62" s="1"/>
      <c r="E62" s="3"/>
      <c r="G62" s="4"/>
      <c r="H62" s="4"/>
      <c r="I62" s="4"/>
      <c r="J62" s="4"/>
      <c r="K62" s="17"/>
      <c r="L62" s="17"/>
      <c r="M62" s="17"/>
      <c r="N62" s="17"/>
      <c r="O62" s="17"/>
      <c r="P62" s="17"/>
      <c r="S62" s="17"/>
      <c r="U62" s="17"/>
      <c r="V62" s="17" t="s">
        <v>2</v>
      </c>
      <c r="W62" s="17"/>
      <c r="X62" s="10"/>
      <c r="Y62" s="10"/>
      <c r="Z62" s="10"/>
      <c r="AA62" s="11"/>
      <c r="AB62" s="10"/>
      <c r="AC62" s="12"/>
      <c r="AD62" s="12"/>
      <c r="AE62" s="12"/>
      <c r="AF62" s="12"/>
      <c r="AG62" s="17"/>
      <c r="AH62" s="17"/>
      <c r="AI62" s="17"/>
      <c r="AK62" s="17"/>
      <c r="AL62" s="17"/>
      <c r="AM62" s="17"/>
      <c r="AS62" s="4"/>
      <c r="AT62" s="4"/>
      <c r="AU62" s="4"/>
      <c r="AV62" s="4"/>
      <c r="AW62" s="17"/>
      <c r="AX62" s="17"/>
      <c r="AY62" s="17"/>
      <c r="AZ62" s="17"/>
      <c r="BA62" s="17"/>
      <c r="BB62" s="17"/>
      <c r="BC62" s="17"/>
      <c r="BE62" s="17"/>
      <c r="BF62" s="17"/>
    </row>
    <row r="63" spans="1:58" ht="11.85" customHeight="1">
      <c r="A63" s="81"/>
      <c r="B63" s="75">
        <v>2535</v>
      </c>
      <c r="C63" s="25">
        <v>2536</v>
      </c>
      <c r="D63" s="25">
        <v>2537</v>
      </c>
      <c r="E63" s="25">
        <v>2538</v>
      </c>
      <c r="F63" s="25">
        <v>2539</v>
      </c>
      <c r="G63" s="25">
        <v>2540</v>
      </c>
      <c r="H63" s="25">
        <v>2541</v>
      </c>
      <c r="I63" s="25">
        <v>2542</v>
      </c>
      <c r="J63" s="25">
        <v>2543</v>
      </c>
      <c r="K63" s="25">
        <v>2544</v>
      </c>
      <c r="L63" s="25">
        <v>2545</v>
      </c>
      <c r="M63" s="75">
        <v>2546</v>
      </c>
      <c r="N63" s="75">
        <v>2547</v>
      </c>
      <c r="O63" s="75">
        <v>2548</v>
      </c>
      <c r="P63" s="75">
        <v>2549</v>
      </c>
      <c r="Q63" s="75">
        <v>2550</v>
      </c>
      <c r="R63" s="107">
        <v>2551</v>
      </c>
      <c r="S63" s="107">
        <v>2552</v>
      </c>
      <c r="T63" s="107">
        <v>2553</v>
      </c>
      <c r="U63" s="107">
        <v>2554</v>
      </c>
      <c r="V63" s="107">
        <v>2555</v>
      </c>
      <c r="W63" s="21"/>
      <c r="X63" s="20">
        <v>2536</v>
      </c>
      <c r="Y63" s="20">
        <v>2537</v>
      </c>
      <c r="Z63" s="20">
        <v>2538</v>
      </c>
      <c r="AA63" s="20">
        <v>2539</v>
      </c>
      <c r="AB63" s="20">
        <v>2540</v>
      </c>
      <c r="AC63" s="20">
        <v>2541</v>
      </c>
      <c r="AD63" s="25">
        <v>2542</v>
      </c>
      <c r="AE63" s="273">
        <v>2543</v>
      </c>
      <c r="AF63" s="99"/>
      <c r="AG63" s="99"/>
      <c r="AH63" s="275"/>
      <c r="AI63" s="275"/>
      <c r="AJ63" s="275"/>
      <c r="AK63" s="275"/>
      <c r="AL63" s="275"/>
      <c r="AM63" s="108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</row>
    <row r="64" spans="1:58" ht="11.85" customHeight="1">
      <c r="A64" s="82" t="s">
        <v>4</v>
      </c>
      <c r="B64" s="34">
        <f t="shared" ref="B64:U65" si="58">+B4-B34</f>
        <v>-12702.600000000006</v>
      </c>
      <c r="C64" s="34">
        <f t="shared" si="58"/>
        <v>-26193.200000000004</v>
      </c>
      <c r="D64" s="34">
        <f t="shared" si="58"/>
        <v>-24393.099999999991</v>
      </c>
      <c r="E64" s="34">
        <f t="shared" si="58"/>
        <v>-27818.199999999997</v>
      </c>
      <c r="F64" s="34">
        <f t="shared" si="58"/>
        <v>-45855.100000000006</v>
      </c>
      <c r="G64" s="34">
        <f t="shared" si="58"/>
        <v>-39243.840000000011</v>
      </c>
      <c r="H64" s="34">
        <f t="shared" si="58"/>
        <v>45423.420000000013</v>
      </c>
      <c r="I64" s="33">
        <f t="shared" si="58"/>
        <v>19653.53</v>
      </c>
      <c r="J64" s="33">
        <f t="shared" si="58"/>
        <v>43834.34</v>
      </c>
      <c r="K64" s="33">
        <f t="shared" si="58"/>
        <v>-17050.119999999995</v>
      </c>
      <c r="L64" s="33">
        <f t="shared" si="58"/>
        <v>-7768.820000000007</v>
      </c>
      <c r="M64" s="34">
        <f t="shared" si="58"/>
        <v>6684.8199999999779</v>
      </c>
      <c r="N64" s="34">
        <f t="shared" si="58"/>
        <v>4666.9500000000116</v>
      </c>
      <c r="O64" s="34">
        <f t="shared" si="58"/>
        <v>-55304.179999999993</v>
      </c>
      <c r="P64" s="34">
        <f t="shared" si="58"/>
        <v>-22526.489999999991</v>
      </c>
      <c r="Q64" s="34">
        <f t="shared" si="58"/>
        <v>20739.090000000026</v>
      </c>
      <c r="R64" s="34">
        <f t="shared" si="58"/>
        <v>-16507.580000000016</v>
      </c>
      <c r="S64" s="34">
        <f t="shared" si="58"/>
        <v>43642.754496000009</v>
      </c>
      <c r="T64" s="33">
        <f t="shared" si="58"/>
        <v>11338.409999999974</v>
      </c>
      <c r="U64" s="33">
        <f t="shared" si="58"/>
        <v>-50077.778535999998</v>
      </c>
      <c r="V64" s="33">
        <f>+V4-V34</f>
        <v>-41368.729999999981</v>
      </c>
      <c r="W64" s="92"/>
      <c r="X64" s="93">
        <f t="shared" ref="X64:AE83" si="59">((C64/B64)-1)*100</f>
        <v>106.20345441090792</v>
      </c>
      <c r="Y64" s="93">
        <f t="shared" si="59"/>
        <v>-6.8723943618955063</v>
      </c>
      <c r="Z64" s="93">
        <f t="shared" si="59"/>
        <v>14.041265767778622</v>
      </c>
      <c r="AA64" s="93">
        <f t="shared" si="59"/>
        <v>64.838487033668628</v>
      </c>
      <c r="AB64" s="93">
        <f t="shared" si="59"/>
        <v>-14.41772016635008</v>
      </c>
      <c r="AC64" s="93">
        <f t="shared" si="59"/>
        <v>-215.74662418356613</v>
      </c>
      <c r="AD64" s="73">
        <f t="shared" si="59"/>
        <v>-56.732606219434835</v>
      </c>
      <c r="AE64" s="274">
        <f t="shared" si="59"/>
        <v>123.03545469948656</v>
      </c>
      <c r="AF64" s="276"/>
      <c r="AG64" s="277"/>
      <c r="AH64" s="277"/>
      <c r="AI64" s="277"/>
      <c r="AJ64" s="278"/>
      <c r="AK64" s="277"/>
      <c r="AL64" s="77"/>
      <c r="AY64" s="77"/>
      <c r="AZ64" s="77"/>
      <c r="BB64" s="77"/>
      <c r="BC64" s="77"/>
      <c r="BD64" s="77"/>
      <c r="BE64" s="77"/>
      <c r="BF64" s="279"/>
    </row>
    <row r="65" spans="1:58" ht="11.85" customHeight="1">
      <c r="A65" s="82" t="s">
        <v>5</v>
      </c>
      <c r="B65" s="34">
        <f t="shared" si="58"/>
        <v>-16219.899999999994</v>
      </c>
      <c r="C65" s="34">
        <f t="shared" si="58"/>
        <v>-17974</v>
      </c>
      <c r="D65" s="34">
        <f t="shared" si="58"/>
        <v>-19611.199999999997</v>
      </c>
      <c r="E65" s="34">
        <f t="shared" si="58"/>
        <v>-26914.399999999994</v>
      </c>
      <c r="F65" s="34">
        <f t="shared" si="58"/>
        <v>-27438.299999999988</v>
      </c>
      <c r="G65" s="34">
        <f t="shared" si="58"/>
        <v>-28511.229999999996</v>
      </c>
      <c r="H65" s="34">
        <f t="shared" si="58"/>
        <v>51747.569999999978</v>
      </c>
      <c r="I65" s="34">
        <f t="shared" si="58"/>
        <v>20154.089999999997</v>
      </c>
      <c r="J65" s="34">
        <f t="shared" si="58"/>
        <v>13655.130000000005</v>
      </c>
      <c r="K65" s="34">
        <f t="shared" si="58"/>
        <v>1025.3500000000058</v>
      </c>
      <c r="L65" s="34">
        <f t="shared" si="58"/>
        <v>20916.430000000022</v>
      </c>
      <c r="M65" s="34">
        <f t="shared" si="58"/>
        <v>26598.880000000005</v>
      </c>
      <c r="N65" s="34">
        <f t="shared" si="58"/>
        <v>21317.799999999988</v>
      </c>
      <c r="O65" s="34">
        <f t="shared" si="58"/>
        <v>-20170.929999999993</v>
      </c>
      <c r="P65" s="34">
        <f t="shared" si="58"/>
        <v>-15269.119999999995</v>
      </c>
      <c r="Q65" s="34">
        <f t="shared" si="58"/>
        <v>28795.400000000023</v>
      </c>
      <c r="R65" s="34">
        <f>+R5-R35</f>
        <v>-19011.320000000007</v>
      </c>
      <c r="S65" s="34">
        <f>+S5-S35</f>
        <v>119668.80849299999</v>
      </c>
      <c r="T65" s="34">
        <f>+T5-T35</f>
        <v>8090.2399999999907</v>
      </c>
      <c r="U65" s="34">
        <f>+U5-U35</f>
        <v>31863.573048999999</v>
      </c>
      <c r="V65" s="34">
        <f>+V5-V35</f>
        <v>9700.3499999999767</v>
      </c>
      <c r="W65" s="92"/>
      <c r="X65" s="93">
        <f t="shared" si="59"/>
        <v>10.814493307603668</v>
      </c>
      <c r="Y65" s="93">
        <f t="shared" si="59"/>
        <v>9.1087125848447581</v>
      </c>
      <c r="Z65" s="93">
        <f t="shared" si="59"/>
        <v>37.239944521497904</v>
      </c>
      <c r="AA65" s="93">
        <f t="shared" si="59"/>
        <v>1.9465416282733239</v>
      </c>
      <c r="AB65" s="93">
        <f t="shared" si="59"/>
        <v>3.9103370106748914</v>
      </c>
      <c r="AC65" s="93">
        <f t="shared" si="59"/>
        <v>-281.49890411602723</v>
      </c>
      <c r="AD65" s="73">
        <f t="shared" si="59"/>
        <v>-61.053069738347119</v>
      </c>
      <c r="AE65" s="274">
        <f t="shared" si="59"/>
        <v>-32.246357935287541</v>
      </c>
      <c r="AF65" s="277"/>
      <c r="AG65" s="278"/>
      <c r="AH65" s="277"/>
      <c r="AI65" s="277"/>
      <c r="AJ65" s="277"/>
      <c r="AK65" s="277"/>
      <c r="AL65" s="277"/>
      <c r="AY65" s="77"/>
      <c r="AZ65" s="77"/>
      <c r="BB65" s="77"/>
      <c r="BC65" s="77"/>
      <c r="BD65" s="77"/>
      <c r="BE65" s="77"/>
      <c r="BF65" s="279"/>
    </row>
    <row r="66" spans="1:58" ht="8.4" hidden="1" customHeight="1">
      <c r="A66" s="83" t="s">
        <v>6</v>
      </c>
      <c r="B66" s="38">
        <f t="shared" ref="B66:R66" si="60">+B64+B65</f>
        <v>-28922.5</v>
      </c>
      <c r="C66" s="38">
        <f t="shared" si="60"/>
        <v>-44167.200000000004</v>
      </c>
      <c r="D66" s="38">
        <f t="shared" si="60"/>
        <v>-44004.299999999988</v>
      </c>
      <c r="E66" s="38">
        <f t="shared" si="60"/>
        <v>-54732.599999999991</v>
      </c>
      <c r="F66" s="38">
        <f t="shared" si="60"/>
        <v>-73293.399999999994</v>
      </c>
      <c r="G66" s="38">
        <f t="shared" si="60"/>
        <v>-67755.070000000007</v>
      </c>
      <c r="H66" s="38">
        <f t="shared" si="60"/>
        <v>97170.989999999991</v>
      </c>
      <c r="I66" s="38">
        <f t="shared" si="60"/>
        <v>39807.619999999995</v>
      </c>
      <c r="J66" s="38">
        <f t="shared" si="60"/>
        <v>57489.47</v>
      </c>
      <c r="K66" s="38">
        <f t="shared" si="60"/>
        <v>-16024.76999999999</v>
      </c>
      <c r="L66" s="38">
        <f t="shared" si="60"/>
        <v>13147.610000000015</v>
      </c>
      <c r="M66" s="38">
        <f t="shared" si="60"/>
        <v>33283.699999999983</v>
      </c>
      <c r="N66" s="38">
        <f t="shared" si="60"/>
        <v>25984.75</v>
      </c>
      <c r="O66" s="38">
        <f t="shared" si="60"/>
        <v>-75475.109999999986</v>
      </c>
      <c r="P66" s="38">
        <f t="shared" si="60"/>
        <v>-37795.609999999986</v>
      </c>
      <c r="Q66" s="38">
        <f t="shared" si="60"/>
        <v>49534.490000000049</v>
      </c>
      <c r="R66" s="38">
        <f t="shared" si="60"/>
        <v>-35518.900000000023</v>
      </c>
      <c r="S66" s="34">
        <f t="shared" ref="S66:V67" si="61">+S6-S36</f>
        <v>163311.562989</v>
      </c>
      <c r="T66" s="34">
        <f t="shared" si="61"/>
        <v>19428.650000000023</v>
      </c>
      <c r="U66" s="34">
        <f t="shared" si="61"/>
        <v>-18214.205487000057</v>
      </c>
      <c r="V66" s="34">
        <f t="shared" si="61"/>
        <v>-31668.380000000121</v>
      </c>
      <c r="W66" s="94"/>
      <c r="X66" s="95">
        <f t="shared" si="59"/>
        <v>52.708790733857747</v>
      </c>
      <c r="Y66" s="95">
        <f t="shared" si="59"/>
        <v>-0.36882573493455251</v>
      </c>
      <c r="Z66" s="95">
        <f t="shared" si="59"/>
        <v>24.380117397617983</v>
      </c>
      <c r="AA66" s="95">
        <f t="shared" si="59"/>
        <v>33.911782009259575</v>
      </c>
      <c r="AB66" s="95">
        <f t="shared" si="59"/>
        <v>-7.556382975820453</v>
      </c>
      <c r="AC66" s="95">
        <f t="shared" si="59"/>
        <v>-243.41508318122908</v>
      </c>
      <c r="AD66" s="407">
        <f t="shared" si="59"/>
        <v>-59.033431685732538</v>
      </c>
      <c r="AE66" s="411">
        <f t="shared" si="59"/>
        <v>44.418254595476967</v>
      </c>
      <c r="AF66" s="412"/>
      <c r="AG66" s="412"/>
      <c r="AH66" s="413"/>
      <c r="AI66" s="413"/>
      <c r="AJ66" s="413"/>
      <c r="AK66" s="413"/>
      <c r="AL66" s="413"/>
      <c r="AY66" s="77"/>
      <c r="AZ66" s="77"/>
      <c r="BB66" s="265"/>
      <c r="BC66" s="77"/>
      <c r="BD66" s="265"/>
      <c r="BE66" s="265"/>
      <c r="BF66" s="279"/>
    </row>
    <row r="67" spans="1:58" ht="11.85" customHeight="1">
      <c r="A67" s="82" t="s">
        <v>7</v>
      </c>
      <c r="B67" s="34">
        <f t="shared" ref="B67:P67" si="62">+B7-B37</f>
        <v>-16502.800000000003</v>
      </c>
      <c r="C67" s="34">
        <f t="shared" si="62"/>
        <v>-27187.899999999994</v>
      </c>
      <c r="D67" s="34">
        <f t="shared" si="62"/>
        <v>-15222.600000000006</v>
      </c>
      <c r="E67" s="34">
        <f t="shared" si="62"/>
        <v>-28436.899999999994</v>
      </c>
      <c r="F67" s="34">
        <f t="shared" si="62"/>
        <v>-39792.199999999983</v>
      </c>
      <c r="G67" s="34">
        <f t="shared" si="62"/>
        <v>-23602.939999999988</v>
      </c>
      <c r="H67" s="34">
        <f t="shared" si="62"/>
        <v>33906.73000000001</v>
      </c>
      <c r="I67" s="34">
        <f t="shared" si="62"/>
        <v>17452.660000000003</v>
      </c>
      <c r="J67" s="34">
        <f t="shared" si="62"/>
        <v>38470.109999999986</v>
      </c>
      <c r="K67" s="34">
        <f t="shared" si="62"/>
        <v>11823.540000000008</v>
      </c>
      <c r="L67" s="34">
        <f t="shared" si="62"/>
        <v>16615.380000000005</v>
      </c>
      <c r="M67" s="34">
        <f t="shared" si="62"/>
        <v>19779.610000000044</v>
      </c>
      <c r="N67" s="34">
        <f t="shared" si="62"/>
        <v>-13730.080000000016</v>
      </c>
      <c r="O67" s="34">
        <f t="shared" si="62"/>
        <v>-42545.409999999974</v>
      </c>
      <c r="P67" s="34">
        <f t="shared" si="62"/>
        <v>8175.5100000000093</v>
      </c>
      <c r="Q67" s="34">
        <f>+Q7-Q37</f>
        <v>64033.799999999988</v>
      </c>
      <c r="R67" s="34">
        <f>+R7-R37</f>
        <v>9562.039999999979</v>
      </c>
      <c r="S67" s="34">
        <f t="shared" si="61"/>
        <v>69339.621672000038</v>
      </c>
      <c r="T67" s="34">
        <f t="shared" si="61"/>
        <v>20342.713228000037</v>
      </c>
      <c r="U67" s="34">
        <f t="shared" si="61"/>
        <v>35480.587249999982</v>
      </c>
      <c r="V67" s="34">
        <f t="shared" si="61"/>
        <v>-149320.16000000003</v>
      </c>
      <c r="W67" s="92"/>
      <c r="X67" s="93">
        <f t="shared" si="59"/>
        <v>64.747194415493055</v>
      </c>
      <c r="Y67" s="93">
        <f t="shared" si="59"/>
        <v>-44.009651352255929</v>
      </c>
      <c r="Z67" s="93">
        <f t="shared" si="59"/>
        <v>86.807115735813738</v>
      </c>
      <c r="AA67" s="93">
        <f t="shared" si="59"/>
        <v>39.931567786924703</v>
      </c>
      <c r="AB67" s="93">
        <f t="shared" si="59"/>
        <v>-40.684506008715282</v>
      </c>
      <c r="AC67" s="93">
        <f t="shared" si="59"/>
        <v>-243.65468878029611</v>
      </c>
      <c r="AD67" s="73">
        <f t="shared" si="59"/>
        <v>-48.527445731275186</v>
      </c>
      <c r="AE67" s="274">
        <f t="shared" si="59"/>
        <v>120.42548241929869</v>
      </c>
      <c r="AF67" s="277"/>
      <c r="AG67" s="277"/>
      <c r="AH67" s="277"/>
      <c r="AI67" s="277"/>
      <c r="AJ67" s="277"/>
      <c r="AK67" s="277"/>
      <c r="AL67" s="77"/>
      <c r="BB67" s="77"/>
      <c r="BC67" s="77"/>
      <c r="BD67" s="77"/>
      <c r="BE67" s="77"/>
      <c r="BF67" s="279"/>
    </row>
    <row r="68" spans="1:58" ht="11.85" customHeight="1">
      <c r="A68" s="84" t="s">
        <v>8</v>
      </c>
      <c r="B68" s="38">
        <f t="shared" ref="B68:V68" si="63">+B64+B65+B67</f>
        <v>-45425.3</v>
      </c>
      <c r="C68" s="38">
        <f t="shared" si="63"/>
        <v>-71355.100000000006</v>
      </c>
      <c r="D68" s="38">
        <f t="shared" si="63"/>
        <v>-59226.899999999994</v>
      </c>
      <c r="E68" s="38">
        <f t="shared" si="63"/>
        <v>-83169.499999999985</v>
      </c>
      <c r="F68" s="38">
        <f t="shared" si="63"/>
        <v>-113085.59999999998</v>
      </c>
      <c r="G68" s="38">
        <f t="shared" si="63"/>
        <v>-91358.01</v>
      </c>
      <c r="H68" s="38">
        <f t="shared" si="63"/>
        <v>131077.72</v>
      </c>
      <c r="I68" s="38">
        <f t="shared" si="63"/>
        <v>57260.28</v>
      </c>
      <c r="J68" s="38">
        <f t="shared" si="63"/>
        <v>95959.579999999987</v>
      </c>
      <c r="K68" s="38">
        <f t="shared" si="63"/>
        <v>-4201.2299999999814</v>
      </c>
      <c r="L68" s="38">
        <f t="shared" si="63"/>
        <v>29762.99000000002</v>
      </c>
      <c r="M68" s="38">
        <f t="shared" si="63"/>
        <v>53063.310000000027</v>
      </c>
      <c r="N68" s="38">
        <f t="shared" si="63"/>
        <v>12254.669999999984</v>
      </c>
      <c r="O68" s="38">
        <f t="shared" si="63"/>
        <v>-118020.51999999996</v>
      </c>
      <c r="P68" s="38">
        <f t="shared" si="63"/>
        <v>-29620.099999999977</v>
      </c>
      <c r="Q68" s="38">
        <f t="shared" si="63"/>
        <v>113568.29000000004</v>
      </c>
      <c r="R68" s="38">
        <f t="shared" si="63"/>
        <v>-25956.860000000044</v>
      </c>
      <c r="S68" s="38">
        <f t="shared" si="63"/>
        <v>232651.18466100004</v>
      </c>
      <c r="T68" s="38">
        <f t="shared" si="63"/>
        <v>39771.363228000002</v>
      </c>
      <c r="U68" s="38">
        <f t="shared" si="63"/>
        <v>17266.381762999983</v>
      </c>
      <c r="V68" s="38">
        <f t="shared" si="63"/>
        <v>-180988.54000000004</v>
      </c>
      <c r="W68" s="94"/>
      <c r="X68" s="95">
        <f t="shared" si="59"/>
        <v>57.082286743290631</v>
      </c>
      <c r="Y68" s="95">
        <f t="shared" si="59"/>
        <v>-16.996963076220219</v>
      </c>
      <c r="Z68" s="95">
        <f t="shared" si="59"/>
        <v>40.425212192432824</v>
      </c>
      <c r="AA68" s="95">
        <f t="shared" si="59"/>
        <v>35.970037092924677</v>
      </c>
      <c r="AB68" s="95">
        <f t="shared" si="59"/>
        <v>-19.213401175746505</v>
      </c>
      <c r="AC68" s="95">
        <f t="shared" si="59"/>
        <v>-243.47698685643437</v>
      </c>
      <c r="AD68" s="407">
        <f t="shared" si="59"/>
        <v>-56.315779676363007</v>
      </c>
      <c r="AE68" s="411">
        <f t="shared" si="59"/>
        <v>67.584894799676135</v>
      </c>
      <c r="AF68" s="412"/>
      <c r="AG68" s="412"/>
      <c r="AH68" s="413"/>
      <c r="AI68" s="413"/>
      <c r="AJ68" s="414"/>
      <c r="AK68" s="413"/>
      <c r="AL68" s="265"/>
      <c r="BB68" s="265"/>
      <c r="BC68" s="415"/>
      <c r="BD68" s="265"/>
      <c r="BE68" s="265"/>
      <c r="BF68" s="416"/>
    </row>
    <row r="69" spans="1:58" ht="11.85" customHeight="1">
      <c r="A69" s="82" t="s">
        <v>10</v>
      </c>
      <c r="B69" s="34">
        <f t="shared" ref="B69:Q69" si="64">+B9-B39</f>
        <v>-19189.600000000006</v>
      </c>
      <c r="C69" s="34">
        <f t="shared" si="64"/>
        <v>-30444.5</v>
      </c>
      <c r="D69" s="34">
        <f t="shared" si="64"/>
        <v>-18700.300000000003</v>
      </c>
      <c r="E69" s="34">
        <f t="shared" si="64"/>
        <v>-27070.599999999991</v>
      </c>
      <c r="F69" s="34">
        <f t="shared" si="64"/>
        <v>-53141.200000000012</v>
      </c>
      <c r="G69" s="34">
        <f t="shared" si="64"/>
        <v>-37068.530000000013</v>
      </c>
      <c r="H69" s="34">
        <f t="shared" si="64"/>
        <v>25494.28</v>
      </c>
      <c r="I69" s="34">
        <f t="shared" si="64"/>
        <v>28493.959999999992</v>
      </c>
      <c r="J69" s="34">
        <f t="shared" si="64"/>
        <v>17067.549999999988</v>
      </c>
      <c r="K69" s="34">
        <f t="shared" si="64"/>
        <v>-4723.1399999999849</v>
      </c>
      <c r="L69" s="34">
        <f t="shared" si="64"/>
        <v>-12346.51999999999</v>
      </c>
      <c r="M69" s="34">
        <f t="shared" si="64"/>
        <v>5663.75</v>
      </c>
      <c r="N69" s="34">
        <f t="shared" si="64"/>
        <v>-13449.539999999979</v>
      </c>
      <c r="O69" s="34">
        <f t="shared" si="64"/>
        <v>-58974.73000000004</v>
      </c>
      <c r="P69" s="34">
        <f t="shared" si="64"/>
        <v>-25227.349999999977</v>
      </c>
      <c r="Q69" s="34">
        <f t="shared" si="64"/>
        <v>-1198.3699999999953</v>
      </c>
      <c r="R69" s="34">
        <f>+R9-R39</f>
        <v>-46597.679999999993</v>
      </c>
      <c r="S69" s="34">
        <f>+S9-S39</f>
        <v>18022.011513000005</v>
      </c>
      <c r="T69" s="34">
        <f>+T9-T39</f>
        <v>-21428.541787000024</v>
      </c>
      <c r="U69" s="34">
        <f>+U9-U39</f>
        <v>-39650.750523999974</v>
      </c>
      <c r="V69" s="34">
        <f>+V9-V39</f>
        <v>-95020.419999999984</v>
      </c>
      <c r="W69" s="92"/>
      <c r="X69" s="93">
        <f t="shared" si="59"/>
        <v>58.651040146746112</v>
      </c>
      <c r="Y69" s="93">
        <f t="shared" si="59"/>
        <v>-38.575769022319292</v>
      </c>
      <c r="Z69" s="93">
        <f t="shared" si="59"/>
        <v>44.760244488056266</v>
      </c>
      <c r="AA69" s="93">
        <f t="shared" si="59"/>
        <v>96.305955538480958</v>
      </c>
      <c r="AB69" s="93">
        <f t="shared" si="59"/>
        <v>-30.245214635725194</v>
      </c>
      <c r="AC69" s="93">
        <f t="shared" si="59"/>
        <v>-168.77607501565342</v>
      </c>
      <c r="AD69" s="73">
        <f t="shared" si="59"/>
        <v>11.766090275936381</v>
      </c>
      <c r="AE69" s="274">
        <f t="shared" si="59"/>
        <v>-40.101165299593347</v>
      </c>
      <c r="AF69" s="276"/>
      <c r="AG69" s="277"/>
      <c r="AH69" s="277"/>
      <c r="AI69" s="277"/>
      <c r="AJ69" s="277"/>
      <c r="AK69" s="277"/>
      <c r="AL69" s="77"/>
      <c r="BB69" s="280"/>
      <c r="BC69" s="77"/>
      <c r="BD69" s="77"/>
      <c r="BE69" s="77"/>
      <c r="BF69" s="279"/>
    </row>
    <row r="70" spans="1:58" ht="8.4" hidden="1" customHeight="1">
      <c r="A70" s="405" t="s">
        <v>11</v>
      </c>
      <c r="B70" s="252">
        <f t="shared" ref="B70:U70" si="65">+B68+B69</f>
        <v>-64614.900000000009</v>
      </c>
      <c r="C70" s="252">
        <f t="shared" si="65"/>
        <v>-101799.6</v>
      </c>
      <c r="D70" s="252">
        <f t="shared" si="65"/>
        <v>-77927.199999999997</v>
      </c>
      <c r="E70" s="252">
        <f t="shared" si="65"/>
        <v>-110240.09999999998</v>
      </c>
      <c r="F70" s="252">
        <f t="shared" si="65"/>
        <v>-166226.79999999999</v>
      </c>
      <c r="G70" s="252">
        <f t="shared" si="65"/>
        <v>-128426.54000000001</v>
      </c>
      <c r="H70" s="252">
        <f t="shared" si="65"/>
        <v>156572</v>
      </c>
      <c r="I70" s="252">
        <f t="shared" si="65"/>
        <v>85754.239999999991</v>
      </c>
      <c r="J70" s="252">
        <f t="shared" si="65"/>
        <v>113027.12999999998</v>
      </c>
      <c r="K70" s="252">
        <f t="shared" si="65"/>
        <v>-8924.3699999999662</v>
      </c>
      <c r="L70" s="252">
        <f t="shared" si="65"/>
        <v>17416.47000000003</v>
      </c>
      <c r="M70" s="252">
        <f t="shared" si="65"/>
        <v>58727.060000000027</v>
      </c>
      <c r="N70" s="252">
        <f t="shared" si="65"/>
        <v>-1194.8699999999953</v>
      </c>
      <c r="O70" s="252">
        <f t="shared" si="65"/>
        <v>-176995.25</v>
      </c>
      <c r="P70" s="252">
        <f t="shared" si="65"/>
        <v>-54847.449999999953</v>
      </c>
      <c r="Q70" s="252">
        <f t="shared" si="65"/>
        <v>112369.92000000004</v>
      </c>
      <c r="R70" s="252">
        <f t="shared" si="65"/>
        <v>-72554.540000000037</v>
      </c>
      <c r="S70" s="252">
        <f t="shared" si="65"/>
        <v>250673.19617400004</v>
      </c>
      <c r="T70" s="252">
        <f t="shared" si="65"/>
        <v>18342.821440999978</v>
      </c>
      <c r="U70" s="252">
        <f t="shared" si="65"/>
        <v>-22384.368760999991</v>
      </c>
      <c r="V70" s="252">
        <f>+V68+V69</f>
        <v>-276008.96000000002</v>
      </c>
      <c r="W70" s="94"/>
      <c r="X70" s="95">
        <f t="shared" si="59"/>
        <v>57.548181611362082</v>
      </c>
      <c r="Y70" s="95">
        <f t="shared" si="59"/>
        <v>-23.450386838455174</v>
      </c>
      <c r="Z70" s="95">
        <f t="shared" si="59"/>
        <v>41.465496001396154</v>
      </c>
      <c r="AA70" s="95">
        <f t="shared" si="59"/>
        <v>50.78614769035952</v>
      </c>
      <c r="AB70" s="95">
        <f t="shared" si="59"/>
        <v>-22.740171861577064</v>
      </c>
      <c r="AC70" s="95">
        <f t="shared" si="59"/>
        <v>-221.91561027806247</v>
      </c>
      <c r="AD70" s="407">
        <f t="shared" si="59"/>
        <v>-45.230156094320826</v>
      </c>
      <c r="AE70" s="411">
        <f t="shared" si="59"/>
        <v>31.803546973304165</v>
      </c>
      <c r="AF70" s="412"/>
      <c r="AG70" s="412"/>
      <c r="AH70" s="413"/>
      <c r="AI70" s="413"/>
      <c r="AJ70" s="414"/>
      <c r="AK70" s="413"/>
      <c r="AL70" s="265"/>
      <c r="BB70" s="265"/>
      <c r="BC70" s="265"/>
      <c r="BD70" s="265"/>
      <c r="BE70" s="265"/>
      <c r="BF70" s="417"/>
    </row>
    <row r="71" spans="1:58" ht="11.85" customHeight="1">
      <c r="A71" s="82" t="s">
        <v>12</v>
      </c>
      <c r="B71" s="34">
        <f t="shared" ref="B71:Q71" si="66">+B11-B41</f>
        <v>-13252.800000000003</v>
      </c>
      <c r="C71" s="34">
        <f t="shared" si="66"/>
        <v>-22519</v>
      </c>
      <c r="D71" s="34">
        <f t="shared" si="66"/>
        <v>-18506.5</v>
      </c>
      <c r="E71" s="34">
        <f t="shared" si="66"/>
        <v>-35866.700000000012</v>
      </c>
      <c r="F71" s="34">
        <f t="shared" si="66"/>
        <v>-38138.499999999985</v>
      </c>
      <c r="G71" s="34">
        <f t="shared" si="66"/>
        <v>-15931.720000000001</v>
      </c>
      <c r="H71" s="34">
        <f t="shared" si="66"/>
        <v>34738.479999999981</v>
      </c>
      <c r="I71" s="34">
        <f t="shared" si="66"/>
        <v>41609.060000000012</v>
      </c>
      <c r="J71" s="34">
        <f t="shared" si="66"/>
        <v>21209.78</v>
      </c>
      <c r="K71" s="34">
        <f t="shared" si="66"/>
        <v>18449.739999999991</v>
      </c>
      <c r="L71" s="34">
        <f t="shared" si="66"/>
        <v>26700.729999999981</v>
      </c>
      <c r="M71" s="34">
        <f t="shared" si="66"/>
        <v>30508.860000000015</v>
      </c>
      <c r="N71" s="34">
        <f t="shared" si="66"/>
        <v>1465.7400000000489</v>
      </c>
      <c r="O71" s="34">
        <f t="shared" si="66"/>
        <v>-67802.399999999965</v>
      </c>
      <c r="P71" s="34">
        <f t="shared" si="66"/>
        <v>-29095.619999999995</v>
      </c>
      <c r="Q71" s="34">
        <f t="shared" si="66"/>
        <v>13369.910000000033</v>
      </c>
      <c r="R71" s="34">
        <f>+R11-R41</f>
        <v>48671.669999999984</v>
      </c>
      <c r="S71" s="34">
        <f>+S11-S41</f>
        <v>81198.900544000033</v>
      </c>
      <c r="T71" s="34">
        <f>+T11-T41</f>
        <v>65429.510000000009</v>
      </c>
      <c r="U71" s="34">
        <f>+U11-U41</f>
        <v>-12890.244585999986</v>
      </c>
      <c r="V71" s="34">
        <f>+V11-V41</f>
        <v>-61893.859999999986</v>
      </c>
      <c r="W71" s="94"/>
      <c r="X71" s="95">
        <f t="shared" si="59"/>
        <v>69.918809610044647</v>
      </c>
      <c r="Y71" s="95">
        <f t="shared" si="59"/>
        <v>-17.818286780052397</v>
      </c>
      <c r="Z71" s="95">
        <f t="shared" si="59"/>
        <v>93.805960068084261</v>
      </c>
      <c r="AA71" s="95">
        <f t="shared" si="59"/>
        <v>6.3340089832629509</v>
      </c>
      <c r="AB71" s="95">
        <f t="shared" si="59"/>
        <v>-58.226673833527776</v>
      </c>
      <c r="AC71" s="95">
        <f t="shared" si="59"/>
        <v>-318.04601135345069</v>
      </c>
      <c r="AD71" s="407">
        <f t="shared" si="59"/>
        <v>19.778009861110888</v>
      </c>
      <c r="AE71" s="411">
        <f t="shared" si="59"/>
        <v>-49.026053460472326</v>
      </c>
      <c r="AF71" s="413"/>
      <c r="AG71" s="413"/>
      <c r="AH71" s="277"/>
      <c r="AI71" s="277"/>
      <c r="AJ71" s="278"/>
      <c r="AK71" s="277"/>
      <c r="AL71" s="77"/>
      <c r="BB71" s="77"/>
      <c r="BC71" s="77"/>
      <c r="BD71" s="77"/>
      <c r="BE71" s="77"/>
      <c r="BF71" s="281"/>
    </row>
    <row r="72" spans="1:58" ht="8.4" hidden="1" customHeight="1">
      <c r="A72" s="405" t="s">
        <v>13</v>
      </c>
      <c r="B72" s="252">
        <f t="shared" ref="B72:U72" si="67">+B68+B69+B71</f>
        <v>-77867.700000000012</v>
      </c>
      <c r="C72" s="252">
        <f t="shared" si="67"/>
        <v>-124318.6</v>
      </c>
      <c r="D72" s="252">
        <f t="shared" si="67"/>
        <v>-96433.7</v>
      </c>
      <c r="E72" s="252">
        <f t="shared" si="67"/>
        <v>-146106.79999999999</v>
      </c>
      <c r="F72" s="252">
        <f t="shared" si="67"/>
        <v>-204365.3</v>
      </c>
      <c r="G72" s="252">
        <f t="shared" si="67"/>
        <v>-144358.26</v>
      </c>
      <c r="H72" s="252">
        <f t="shared" si="67"/>
        <v>191310.47999999998</v>
      </c>
      <c r="I72" s="252">
        <f t="shared" si="67"/>
        <v>127363.3</v>
      </c>
      <c r="J72" s="252">
        <f t="shared" si="67"/>
        <v>134236.90999999997</v>
      </c>
      <c r="K72" s="252">
        <f t="shared" si="67"/>
        <v>9525.3700000000244</v>
      </c>
      <c r="L72" s="252">
        <f t="shared" si="67"/>
        <v>44117.200000000012</v>
      </c>
      <c r="M72" s="252">
        <f t="shared" si="67"/>
        <v>89235.920000000042</v>
      </c>
      <c r="N72" s="252">
        <f t="shared" si="67"/>
        <v>270.87000000005355</v>
      </c>
      <c r="O72" s="252">
        <f t="shared" si="67"/>
        <v>-244797.64999999997</v>
      </c>
      <c r="P72" s="252">
        <f t="shared" si="67"/>
        <v>-83943.069999999949</v>
      </c>
      <c r="Q72" s="252">
        <f t="shared" si="67"/>
        <v>125739.83000000007</v>
      </c>
      <c r="R72" s="252">
        <f t="shared" si="67"/>
        <v>-23882.870000000054</v>
      </c>
      <c r="S72" s="252">
        <f t="shared" si="67"/>
        <v>331872.09671800007</v>
      </c>
      <c r="T72" s="252">
        <f t="shared" si="67"/>
        <v>83772.331440999988</v>
      </c>
      <c r="U72" s="252">
        <f t="shared" si="67"/>
        <v>-35274.613346999977</v>
      </c>
      <c r="V72" s="34">
        <f t="shared" ref="V72:V73" si="68">+V12-V42</f>
        <v>-337902.81999999983</v>
      </c>
      <c r="W72" s="94"/>
      <c r="X72" s="95">
        <f t="shared" si="59"/>
        <v>59.653617610382724</v>
      </c>
      <c r="Y72" s="95">
        <f t="shared" si="59"/>
        <v>-22.430191459685044</v>
      </c>
      <c r="Z72" s="95">
        <f t="shared" si="59"/>
        <v>51.510104869978022</v>
      </c>
      <c r="AA72" s="95">
        <f t="shared" si="59"/>
        <v>39.873914150470746</v>
      </c>
      <c r="AB72" s="95">
        <f t="shared" si="59"/>
        <v>-29.362636416260479</v>
      </c>
      <c r="AC72" s="95">
        <f t="shared" si="59"/>
        <v>-232.52478936778536</v>
      </c>
      <c r="AD72" s="407">
        <f t="shared" si="59"/>
        <v>-33.425863549137503</v>
      </c>
      <c r="AE72" s="411">
        <f t="shared" si="59"/>
        <v>5.3968529395830522</v>
      </c>
      <c r="AF72" s="413"/>
      <c r="AG72" s="413"/>
      <c r="AH72" s="413"/>
      <c r="AI72" s="413"/>
      <c r="AJ72" s="414"/>
      <c r="AK72" s="413"/>
      <c r="AL72" s="265"/>
      <c r="BB72" s="265"/>
      <c r="BC72" s="415"/>
      <c r="BD72" s="265"/>
      <c r="BE72" s="265"/>
      <c r="BF72" s="281"/>
    </row>
    <row r="73" spans="1:58" ht="11.85" customHeight="1">
      <c r="A73" s="82" t="s">
        <v>14</v>
      </c>
      <c r="B73" s="34">
        <f t="shared" ref="B73:P73" si="69">+B13-B43</f>
        <v>-24634</v>
      </c>
      <c r="C73" s="34">
        <f t="shared" si="69"/>
        <v>-17733.399999999994</v>
      </c>
      <c r="D73" s="34">
        <f t="shared" si="69"/>
        <v>-25605.699999999997</v>
      </c>
      <c r="E73" s="34">
        <f t="shared" si="69"/>
        <v>-28516.900000000009</v>
      </c>
      <c r="F73" s="34">
        <f t="shared" si="69"/>
        <v>-34643.5</v>
      </c>
      <c r="G73" s="34">
        <f t="shared" si="69"/>
        <v>-29385.08</v>
      </c>
      <c r="H73" s="34">
        <f t="shared" si="69"/>
        <v>37686.869999999995</v>
      </c>
      <c r="I73" s="34">
        <f t="shared" si="69"/>
        <v>5245.390000000014</v>
      </c>
      <c r="J73" s="34">
        <f t="shared" si="69"/>
        <v>2250.9700000000012</v>
      </c>
      <c r="K73" s="34">
        <f t="shared" si="69"/>
        <v>30393.559999999998</v>
      </c>
      <c r="L73" s="34">
        <f t="shared" si="69"/>
        <v>20568.449999999983</v>
      </c>
      <c r="M73" s="34">
        <f t="shared" si="69"/>
        <v>30500.99000000002</v>
      </c>
      <c r="N73" s="34">
        <f t="shared" si="69"/>
        <v>4780.4400000000023</v>
      </c>
      <c r="O73" s="34">
        <f t="shared" si="69"/>
        <v>-73235.600000000035</v>
      </c>
      <c r="P73" s="34">
        <f t="shared" si="69"/>
        <v>-21091.180000000051</v>
      </c>
      <c r="Q73" s="34">
        <f>+Q13-Q43</f>
        <v>24330.100000000035</v>
      </c>
      <c r="R73" s="34">
        <f>+R13-R43</f>
        <v>11831.679999999993</v>
      </c>
      <c r="S73" s="34">
        <f>+S13-S43</f>
        <v>27595.64212199999</v>
      </c>
      <c r="T73" s="34">
        <f>+T13-T43</f>
        <v>68862.299999999988</v>
      </c>
      <c r="U73" s="34">
        <f>+U13-U43</f>
        <v>5661.7492739999434</v>
      </c>
      <c r="V73" s="34">
        <f t="shared" si="68"/>
        <v>-24699.339999999967</v>
      </c>
      <c r="W73" s="92"/>
      <c r="X73" s="93">
        <f t="shared" si="59"/>
        <v>-28.012503044572568</v>
      </c>
      <c r="Y73" s="93">
        <f t="shared" si="59"/>
        <v>44.392502283826033</v>
      </c>
      <c r="Z73" s="93">
        <f t="shared" si="59"/>
        <v>11.36934354460144</v>
      </c>
      <c r="AA73" s="93">
        <f t="shared" si="59"/>
        <v>21.484102409448404</v>
      </c>
      <c r="AB73" s="93">
        <f t="shared" si="59"/>
        <v>-15.178662663991794</v>
      </c>
      <c r="AC73" s="93">
        <f t="shared" si="59"/>
        <v>-228.25171821890561</v>
      </c>
      <c r="AD73" s="73">
        <f t="shared" si="59"/>
        <v>-86.081651248830127</v>
      </c>
      <c r="AE73" s="274">
        <f t="shared" si="59"/>
        <v>-57.086698987110672</v>
      </c>
      <c r="AF73" s="278"/>
      <c r="AG73" s="277"/>
      <c r="AH73" s="277"/>
      <c r="AI73" s="277"/>
      <c r="AJ73" s="278"/>
      <c r="AK73" s="277"/>
      <c r="AL73" s="77"/>
      <c r="BB73" s="77"/>
      <c r="BC73" s="77"/>
      <c r="BD73" s="77"/>
      <c r="BE73" s="77"/>
      <c r="BF73" s="281"/>
    </row>
    <row r="74" spans="1:58" ht="11.85" customHeight="1">
      <c r="A74" s="84" t="s">
        <v>15</v>
      </c>
      <c r="B74" s="38">
        <f t="shared" ref="B74:V74" si="70">+B69+B71+B73</f>
        <v>-57076.400000000009</v>
      </c>
      <c r="C74" s="38">
        <f t="shared" si="70"/>
        <v>-70696.899999999994</v>
      </c>
      <c r="D74" s="38">
        <f t="shared" si="70"/>
        <v>-62812.5</v>
      </c>
      <c r="E74" s="38">
        <f t="shared" si="70"/>
        <v>-91454.200000000012</v>
      </c>
      <c r="F74" s="38">
        <f t="shared" si="70"/>
        <v>-125923.2</v>
      </c>
      <c r="G74" s="38">
        <f t="shared" si="70"/>
        <v>-82385.330000000016</v>
      </c>
      <c r="H74" s="38">
        <f t="shared" si="70"/>
        <v>97919.629999999976</v>
      </c>
      <c r="I74" s="38">
        <f t="shared" si="70"/>
        <v>75348.410000000018</v>
      </c>
      <c r="J74" s="38">
        <f t="shared" si="70"/>
        <v>40528.299999999988</v>
      </c>
      <c r="K74" s="38">
        <f t="shared" si="70"/>
        <v>44120.160000000003</v>
      </c>
      <c r="L74" s="38">
        <f t="shared" si="70"/>
        <v>34922.659999999974</v>
      </c>
      <c r="M74" s="38">
        <f t="shared" si="70"/>
        <v>66673.600000000035</v>
      </c>
      <c r="N74" s="38">
        <f t="shared" si="70"/>
        <v>-7203.3599999999278</v>
      </c>
      <c r="O74" s="38">
        <f t="shared" si="70"/>
        <v>-200012.73000000004</v>
      </c>
      <c r="P74" s="38">
        <f t="shared" si="70"/>
        <v>-75414.150000000023</v>
      </c>
      <c r="Q74" s="38">
        <f t="shared" si="70"/>
        <v>36501.640000000072</v>
      </c>
      <c r="R74" s="38">
        <f t="shared" si="70"/>
        <v>13905.669999999984</v>
      </c>
      <c r="S74" s="38">
        <f t="shared" si="70"/>
        <v>126816.55417900003</v>
      </c>
      <c r="T74" s="38">
        <f t="shared" si="70"/>
        <v>112863.26821299997</v>
      </c>
      <c r="U74" s="38">
        <f t="shared" si="70"/>
        <v>-46879.245836000016</v>
      </c>
      <c r="V74" s="38">
        <f t="shared" si="70"/>
        <v>-181613.61999999994</v>
      </c>
      <c r="W74" s="94"/>
      <c r="X74" s="95">
        <f t="shared" si="59"/>
        <v>23.863628399828961</v>
      </c>
      <c r="Y74" s="95">
        <f t="shared" si="59"/>
        <v>-11.152398478575432</v>
      </c>
      <c r="Z74" s="95">
        <f t="shared" si="59"/>
        <v>45.598726368159227</v>
      </c>
      <c r="AA74" s="95">
        <f t="shared" si="59"/>
        <v>37.689903798841364</v>
      </c>
      <c r="AB74" s="95">
        <f t="shared" si="59"/>
        <v>-34.574939328098388</v>
      </c>
      <c r="AC74" s="95">
        <f t="shared" si="59"/>
        <v>-218.85566277394287</v>
      </c>
      <c r="AD74" s="407">
        <f t="shared" si="59"/>
        <v>-23.050761119093245</v>
      </c>
      <c r="AE74" s="411">
        <f t="shared" si="59"/>
        <v>-46.212136394119028</v>
      </c>
      <c r="AF74" s="413"/>
      <c r="AG74" s="413"/>
      <c r="AH74" s="413"/>
      <c r="AI74" s="413"/>
      <c r="AJ74" s="414"/>
      <c r="AK74" s="413"/>
      <c r="AL74" s="265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BB74" s="265"/>
      <c r="BC74" s="265"/>
      <c r="BD74" s="265"/>
      <c r="BE74" s="265"/>
      <c r="BF74" s="265"/>
    </row>
    <row r="75" spans="1:58" ht="11.85" customHeight="1">
      <c r="A75" s="84" t="s">
        <v>16</v>
      </c>
      <c r="B75" s="38">
        <f t="shared" ref="B75:V75" si="71">+B68+B69+B71+B73</f>
        <v>-102501.70000000001</v>
      </c>
      <c r="C75" s="38">
        <f t="shared" si="71"/>
        <v>-142052</v>
      </c>
      <c r="D75" s="38">
        <f t="shared" si="71"/>
        <v>-122039.4</v>
      </c>
      <c r="E75" s="38">
        <f t="shared" si="71"/>
        <v>-174623.7</v>
      </c>
      <c r="F75" s="38">
        <f t="shared" si="71"/>
        <v>-239008.8</v>
      </c>
      <c r="G75" s="38">
        <f t="shared" si="71"/>
        <v>-173743.34000000003</v>
      </c>
      <c r="H75" s="38">
        <f t="shared" si="71"/>
        <v>228997.34999999998</v>
      </c>
      <c r="I75" s="38">
        <f t="shared" si="71"/>
        <v>132608.69</v>
      </c>
      <c r="J75" s="38">
        <f t="shared" si="71"/>
        <v>136487.87999999998</v>
      </c>
      <c r="K75" s="38">
        <f t="shared" si="71"/>
        <v>39918.930000000022</v>
      </c>
      <c r="L75" s="38">
        <f t="shared" si="71"/>
        <v>64685.649999999994</v>
      </c>
      <c r="M75" s="38">
        <f t="shared" si="71"/>
        <v>119736.91000000006</v>
      </c>
      <c r="N75" s="38">
        <f t="shared" si="71"/>
        <v>5051.3100000000559</v>
      </c>
      <c r="O75" s="38">
        <f t="shared" si="71"/>
        <v>-318033.25</v>
      </c>
      <c r="P75" s="38">
        <f t="shared" si="71"/>
        <v>-105034.25</v>
      </c>
      <c r="Q75" s="38">
        <f t="shared" si="71"/>
        <v>150069.93000000011</v>
      </c>
      <c r="R75" s="38">
        <f t="shared" si="71"/>
        <v>-12051.190000000061</v>
      </c>
      <c r="S75" s="38">
        <f t="shared" si="71"/>
        <v>359467.73884000006</v>
      </c>
      <c r="T75" s="38">
        <f t="shared" si="71"/>
        <v>152634.63144099998</v>
      </c>
      <c r="U75" s="38">
        <f t="shared" si="71"/>
        <v>-29612.864073000033</v>
      </c>
      <c r="V75" s="38">
        <f t="shared" si="71"/>
        <v>-362602.16</v>
      </c>
      <c r="W75" s="94"/>
      <c r="X75" s="95">
        <f t="shared" si="59"/>
        <v>38.585018589935572</v>
      </c>
      <c r="Y75" s="95">
        <f t="shared" si="59"/>
        <v>-14.088221214766428</v>
      </c>
      <c r="Z75" s="95">
        <f t="shared" si="59"/>
        <v>43.087969950688063</v>
      </c>
      <c r="AA75" s="95">
        <f t="shared" si="59"/>
        <v>36.870768400852796</v>
      </c>
      <c r="AB75" s="95">
        <f t="shared" si="59"/>
        <v>-27.306718413715291</v>
      </c>
      <c r="AC75" s="95">
        <f t="shared" si="59"/>
        <v>-231.80208806852681</v>
      </c>
      <c r="AD75" s="407">
        <f t="shared" si="59"/>
        <v>-42.091604990188749</v>
      </c>
      <c r="AE75" s="411">
        <f t="shared" si="59"/>
        <v>2.925290944356651</v>
      </c>
      <c r="AF75" s="413"/>
      <c r="AG75" s="413"/>
      <c r="AH75" s="413"/>
      <c r="AI75" s="413"/>
      <c r="AJ75" s="414"/>
      <c r="AK75" s="413"/>
      <c r="AL75" s="265"/>
      <c r="BB75" s="265"/>
      <c r="BC75" s="415"/>
      <c r="BD75" s="265"/>
      <c r="BE75" s="265"/>
      <c r="BF75" s="265"/>
    </row>
    <row r="76" spans="1:58" ht="11.85" customHeight="1">
      <c r="A76" s="82" t="s">
        <v>17</v>
      </c>
      <c r="B76" s="34">
        <f t="shared" ref="B76:V78" si="72">+B16-B46</f>
        <v>-19510.899999999994</v>
      </c>
      <c r="C76" s="34">
        <f t="shared" si="72"/>
        <v>-14734.399999999994</v>
      </c>
      <c r="D76" s="34">
        <f t="shared" si="72"/>
        <v>-17916.300000000003</v>
      </c>
      <c r="E76" s="34">
        <f t="shared" si="72"/>
        <v>-37540</v>
      </c>
      <c r="F76" s="34">
        <f t="shared" si="72"/>
        <v>-40273.199999999997</v>
      </c>
      <c r="G76" s="34">
        <f t="shared" si="72"/>
        <v>-19463.610000000015</v>
      </c>
      <c r="H76" s="34">
        <f t="shared" si="72"/>
        <v>38819.01999999999</v>
      </c>
      <c r="I76" s="34">
        <f t="shared" si="72"/>
        <v>38166.720000000001</v>
      </c>
      <c r="J76" s="34">
        <f t="shared" si="72"/>
        <v>32426.239999999991</v>
      </c>
      <c r="K76" s="34">
        <f t="shared" si="72"/>
        <v>-7112.640000000014</v>
      </c>
      <c r="L76" s="34">
        <f t="shared" si="72"/>
        <v>-9414.0800000000163</v>
      </c>
      <c r="M76" s="34">
        <f t="shared" si="72"/>
        <v>-1262.9400000000023</v>
      </c>
      <c r="N76" s="34">
        <f t="shared" si="72"/>
        <v>981.35999999998603</v>
      </c>
      <c r="O76" s="34">
        <f t="shared" si="72"/>
        <v>-4584.9799999999814</v>
      </c>
      <c r="P76" s="34">
        <f t="shared" si="72"/>
        <v>-11284.240000000049</v>
      </c>
      <c r="Q76" s="34">
        <f t="shared" si="72"/>
        <v>9001.4899999999907</v>
      </c>
      <c r="R76" s="34">
        <f t="shared" si="72"/>
        <v>-29583.729999999981</v>
      </c>
      <c r="S76" s="34">
        <f t="shared" si="72"/>
        <v>21691.303354000032</v>
      </c>
      <c r="T76" s="34">
        <f t="shared" si="72"/>
        <v>-36284.429999999993</v>
      </c>
      <c r="U76" s="34">
        <f t="shared" si="72"/>
        <v>45503.459999999963</v>
      </c>
      <c r="V76" s="34">
        <f t="shared" si="72"/>
        <v>-62600.819999999949</v>
      </c>
      <c r="W76" s="96"/>
      <c r="X76" s="93">
        <f t="shared" si="59"/>
        <v>-24.481187438816253</v>
      </c>
      <c r="Y76" s="93">
        <f t="shared" si="59"/>
        <v>21.595042892822303</v>
      </c>
      <c r="Z76" s="93">
        <f t="shared" si="59"/>
        <v>109.52986944849101</v>
      </c>
      <c r="AA76" s="93">
        <f t="shared" si="59"/>
        <v>7.2807671816728758</v>
      </c>
      <c r="AB76" s="93">
        <f t="shared" si="59"/>
        <v>-51.671061648937709</v>
      </c>
      <c r="AC76" s="93">
        <f t="shared" si="59"/>
        <v>-299.44409079302329</v>
      </c>
      <c r="AD76" s="73">
        <f t="shared" si="59"/>
        <v>-1.6803618432407297</v>
      </c>
      <c r="AE76" s="274">
        <f t="shared" si="59"/>
        <v>-15.040537934619502</v>
      </c>
      <c r="AF76" s="276"/>
      <c r="AG76" s="277"/>
      <c r="AH76" s="277"/>
      <c r="AI76" s="277"/>
      <c r="AJ76" s="278"/>
      <c r="AK76" s="277"/>
      <c r="AL76" s="77"/>
      <c r="BB76" s="280"/>
      <c r="BC76" s="77"/>
      <c r="BD76" s="77"/>
      <c r="BE76" s="77"/>
      <c r="BF76" s="77"/>
    </row>
    <row r="77" spans="1:58" ht="8.4" hidden="1" customHeight="1">
      <c r="A77" s="406" t="s">
        <v>19</v>
      </c>
      <c r="B77" s="252">
        <f t="shared" ref="B77:U77" si="73">+B75+B76</f>
        <v>-122012.6</v>
      </c>
      <c r="C77" s="252">
        <f t="shared" si="73"/>
        <v>-156786.4</v>
      </c>
      <c r="D77" s="252">
        <f t="shared" si="73"/>
        <v>-139955.70000000001</v>
      </c>
      <c r="E77" s="252">
        <f t="shared" si="73"/>
        <v>-212163.7</v>
      </c>
      <c r="F77" s="252">
        <f t="shared" si="73"/>
        <v>-279282</v>
      </c>
      <c r="G77" s="252">
        <f t="shared" si="73"/>
        <v>-193206.95000000004</v>
      </c>
      <c r="H77" s="252">
        <f t="shared" si="73"/>
        <v>267816.37</v>
      </c>
      <c r="I77" s="252">
        <f t="shared" si="73"/>
        <v>170775.41</v>
      </c>
      <c r="J77" s="252">
        <f t="shared" si="73"/>
        <v>168914.11999999997</v>
      </c>
      <c r="K77" s="252">
        <f t="shared" si="73"/>
        <v>32806.290000000008</v>
      </c>
      <c r="L77" s="252">
        <f t="shared" si="73"/>
        <v>55271.569999999978</v>
      </c>
      <c r="M77" s="252">
        <f t="shared" si="73"/>
        <v>118473.97000000006</v>
      </c>
      <c r="N77" s="252">
        <f t="shared" si="73"/>
        <v>6032.6700000000419</v>
      </c>
      <c r="O77" s="252">
        <f t="shared" si="73"/>
        <v>-322618.23</v>
      </c>
      <c r="P77" s="252">
        <f t="shared" si="73"/>
        <v>-116318.49000000005</v>
      </c>
      <c r="Q77" s="252">
        <f t="shared" si="73"/>
        <v>159071.4200000001</v>
      </c>
      <c r="R77" s="252">
        <f t="shared" si="73"/>
        <v>-41634.920000000042</v>
      </c>
      <c r="S77" s="252">
        <f t="shared" si="73"/>
        <v>381159.0421940001</v>
      </c>
      <c r="T77" s="252">
        <f t="shared" si="73"/>
        <v>116350.20144099998</v>
      </c>
      <c r="U77" s="252">
        <f t="shared" si="73"/>
        <v>15890.595926999929</v>
      </c>
      <c r="V77" s="34">
        <f t="shared" si="72"/>
        <v>-425202.97999999952</v>
      </c>
      <c r="W77" s="94"/>
      <c r="X77" s="95">
        <f t="shared" si="59"/>
        <v>28.500171293784394</v>
      </c>
      <c r="Y77" s="95">
        <f t="shared" si="59"/>
        <v>-10.734795875152425</v>
      </c>
      <c r="Z77" s="95">
        <f t="shared" si="59"/>
        <v>51.593468504676835</v>
      </c>
      <c r="AA77" s="95">
        <f t="shared" si="59"/>
        <v>31.635147765616821</v>
      </c>
      <c r="AB77" s="95">
        <f t="shared" si="59"/>
        <v>-30.820120881403014</v>
      </c>
      <c r="AC77" s="95">
        <f t="shared" si="59"/>
        <v>-238.61632306705323</v>
      </c>
      <c r="AD77" s="407">
        <f t="shared" si="59"/>
        <v>-36.23414057923344</v>
      </c>
      <c r="AE77" s="411">
        <f t="shared" si="59"/>
        <v>-1.0899051567201834</v>
      </c>
      <c r="AF77" s="413"/>
      <c r="AG77" s="413"/>
      <c r="AH77" s="413"/>
      <c r="AI77" s="413"/>
      <c r="AJ77" s="414"/>
      <c r="AK77" s="413"/>
      <c r="AL77" s="265"/>
      <c r="BB77" s="265"/>
      <c r="BC77" s="414"/>
      <c r="BD77" s="265"/>
      <c r="BE77" s="265"/>
      <c r="BF77" s="77"/>
    </row>
    <row r="78" spans="1:58" ht="11.85" customHeight="1">
      <c r="A78" s="82" t="s">
        <v>20</v>
      </c>
      <c r="B78" s="34">
        <f t="shared" ref="B78:P78" si="74">+B18-B48</f>
        <v>-20421.400000000009</v>
      </c>
      <c r="C78" s="34">
        <f t="shared" si="74"/>
        <v>-11554.599999999991</v>
      </c>
      <c r="D78" s="34">
        <f t="shared" si="74"/>
        <v>-24315.699999999997</v>
      </c>
      <c r="E78" s="34">
        <f t="shared" si="74"/>
        <v>-36228.899999999994</v>
      </c>
      <c r="F78" s="34">
        <f t="shared" si="74"/>
        <v>-37127.800000000003</v>
      </c>
      <c r="G78" s="34">
        <f t="shared" si="74"/>
        <v>-5347.4599999999919</v>
      </c>
      <c r="H78" s="34">
        <f t="shared" si="74"/>
        <v>38244.889999999985</v>
      </c>
      <c r="I78" s="34">
        <f t="shared" si="74"/>
        <v>29035.217405000003</v>
      </c>
      <c r="J78" s="34">
        <f t="shared" si="74"/>
        <v>16049.570000000007</v>
      </c>
      <c r="K78" s="34">
        <f t="shared" si="74"/>
        <v>27677.679999999993</v>
      </c>
      <c r="L78" s="34">
        <f t="shared" si="74"/>
        <v>8093.4499999999825</v>
      </c>
      <c r="M78" s="43">
        <f t="shared" si="74"/>
        <v>6441.7600000000093</v>
      </c>
      <c r="N78" s="43">
        <f t="shared" si="74"/>
        <v>-10794.660000000033</v>
      </c>
      <c r="O78" s="43">
        <f t="shared" si="74"/>
        <v>-1881.1999999999534</v>
      </c>
      <c r="P78" s="43">
        <f t="shared" si="74"/>
        <v>7052.1300000000047</v>
      </c>
      <c r="Q78" s="43">
        <f>+Q18-Q48</f>
        <v>25740.929999999993</v>
      </c>
      <c r="R78" s="43">
        <f>+R18-R48</f>
        <v>-18933.04999999993</v>
      </c>
      <c r="S78" s="43">
        <f>+S18-S48</f>
        <v>65991.542948000017</v>
      </c>
      <c r="T78" s="43">
        <f>+T18-T48</f>
        <v>14703.51999999996</v>
      </c>
      <c r="U78" s="43">
        <f>+U18-U48</f>
        <v>-54541.823407000047</v>
      </c>
      <c r="V78" s="34">
        <f t="shared" si="72"/>
        <v>-39899.800000000047</v>
      </c>
      <c r="W78" s="96"/>
      <c r="X78" s="93">
        <f t="shared" si="59"/>
        <v>-43.419158333904697</v>
      </c>
      <c r="Y78" s="93">
        <f t="shared" si="59"/>
        <v>110.44172883526922</v>
      </c>
      <c r="Z78" s="93">
        <f t="shared" si="59"/>
        <v>48.993859934116621</v>
      </c>
      <c r="AA78" s="93">
        <f t="shared" si="59"/>
        <v>2.4811683490252534</v>
      </c>
      <c r="AB78" s="93">
        <f t="shared" si="59"/>
        <v>-85.597153615350251</v>
      </c>
      <c r="AC78" s="93">
        <f t="shared" si="59"/>
        <v>-815.19730862877043</v>
      </c>
      <c r="AD78" s="73">
        <f t="shared" si="59"/>
        <v>-24.080792479727322</v>
      </c>
      <c r="AE78" s="274">
        <f t="shared" si="59"/>
        <v>-44.723782239577112</v>
      </c>
      <c r="AF78" s="277"/>
      <c r="AG78" s="277"/>
      <c r="AH78" s="277"/>
      <c r="AI78" s="277"/>
      <c r="AJ78" s="277"/>
      <c r="AK78" s="277"/>
      <c r="AL78" s="77"/>
      <c r="BB78" s="77"/>
      <c r="BC78" s="77"/>
      <c r="BD78" s="77"/>
      <c r="BE78" s="77"/>
      <c r="BF78" s="282"/>
    </row>
    <row r="79" spans="1:58" ht="8.4" hidden="1" customHeight="1">
      <c r="A79" s="406" t="s">
        <v>21</v>
      </c>
      <c r="B79" s="252">
        <f>B78+B77</f>
        <v>-142434</v>
      </c>
      <c r="C79" s="252">
        <f t="shared" ref="C79:U79" si="75">C78+C77</f>
        <v>-168341</v>
      </c>
      <c r="D79" s="252">
        <f t="shared" si="75"/>
        <v>-164271.40000000002</v>
      </c>
      <c r="E79" s="252">
        <f t="shared" si="75"/>
        <v>-248392.6</v>
      </c>
      <c r="F79" s="252">
        <f t="shared" si="75"/>
        <v>-316409.8</v>
      </c>
      <c r="G79" s="252">
        <f t="shared" si="75"/>
        <v>-198554.41000000003</v>
      </c>
      <c r="H79" s="252">
        <f t="shared" si="75"/>
        <v>306061.26</v>
      </c>
      <c r="I79" s="252">
        <f t="shared" si="75"/>
        <v>199810.62740500001</v>
      </c>
      <c r="J79" s="252">
        <f t="shared" si="75"/>
        <v>184963.68999999997</v>
      </c>
      <c r="K79" s="252">
        <f t="shared" si="75"/>
        <v>60483.97</v>
      </c>
      <c r="L79" s="252">
        <f t="shared" si="75"/>
        <v>63365.01999999996</v>
      </c>
      <c r="M79" s="252">
        <f t="shared" si="75"/>
        <v>124915.73000000007</v>
      </c>
      <c r="N79" s="252">
        <f t="shared" si="75"/>
        <v>-4761.9899999999907</v>
      </c>
      <c r="O79" s="252">
        <f t="shared" si="75"/>
        <v>-324499.42999999993</v>
      </c>
      <c r="P79" s="252">
        <f t="shared" si="75"/>
        <v>-109266.36000000004</v>
      </c>
      <c r="Q79" s="252">
        <f t="shared" si="75"/>
        <v>184812.35000000009</v>
      </c>
      <c r="R79" s="252">
        <f t="shared" si="75"/>
        <v>-60567.969999999972</v>
      </c>
      <c r="S79" s="252">
        <f t="shared" si="75"/>
        <v>447150.58514200011</v>
      </c>
      <c r="T79" s="252">
        <f t="shared" si="75"/>
        <v>131053.72144099994</v>
      </c>
      <c r="U79" s="252">
        <f t="shared" si="75"/>
        <v>-38651.227480000118</v>
      </c>
      <c r="V79" s="252">
        <f>V78+V77</f>
        <v>-465102.77999999956</v>
      </c>
      <c r="W79" s="94"/>
      <c r="X79" s="95">
        <f t="shared" si="59"/>
        <v>18.188775152000215</v>
      </c>
      <c r="Y79" s="95">
        <f t="shared" si="59"/>
        <v>-2.4174740556370589</v>
      </c>
      <c r="Z79" s="95">
        <f t="shared" si="59"/>
        <v>51.208670529380029</v>
      </c>
      <c r="AA79" s="95">
        <f t="shared" si="59"/>
        <v>27.382941359766754</v>
      </c>
      <c r="AB79" s="95">
        <f t="shared" si="59"/>
        <v>-37.247705349202199</v>
      </c>
      <c r="AC79" s="95">
        <f t="shared" si="59"/>
        <v>-254.14478076815311</v>
      </c>
      <c r="AD79" s="407">
        <f t="shared" si="59"/>
        <v>-34.71547904984773</v>
      </c>
      <c r="AE79" s="411">
        <f t="shared" si="59"/>
        <v>-7.4305043719754105</v>
      </c>
      <c r="AF79" s="413"/>
      <c r="AG79" s="413"/>
      <c r="AH79" s="413"/>
      <c r="AI79" s="413"/>
      <c r="AJ79" s="414"/>
      <c r="AK79" s="413"/>
      <c r="AL79" s="265"/>
      <c r="BB79" s="265"/>
      <c r="BC79" s="413"/>
      <c r="BD79" s="265"/>
      <c r="BE79" s="265"/>
      <c r="BF79" s="265"/>
    </row>
    <row r="80" spans="1:58" ht="12" customHeight="1">
      <c r="A80" s="82" t="s">
        <v>22</v>
      </c>
      <c r="B80" s="34">
        <f t="shared" ref="B80:P80" si="76">+B20-B50</f>
        <v>-15695.300000000003</v>
      </c>
      <c r="C80" s="34">
        <f t="shared" si="76"/>
        <v>-9514.5</v>
      </c>
      <c r="D80" s="34">
        <f t="shared" si="76"/>
        <v>-10554.400000000009</v>
      </c>
      <c r="E80" s="34">
        <f t="shared" si="76"/>
        <v>-11739.900000000009</v>
      </c>
      <c r="F80" s="34">
        <f t="shared" si="76"/>
        <v>-26217.399999999994</v>
      </c>
      <c r="G80" s="34">
        <f t="shared" si="76"/>
        <v>5282.1100000000151</v>
      </c>
      <c r="H80" s="34">
        <f t="shared" si="76"/>
        <v>51257.91</v>
      </c>
      <c r="I80" s="34">
        <f t="shared" si="76"/>
        <v>28411.5</v>
      </c>
      <c r="J80" s="34">
        <f t="shared" si="76"/>
        <v>26993.589999999997</v>
      </c>
      <c r="K80" s="34">
        <f t="shared" si="76"/>
        <v>18507.319999999978</v>
      </c>
      <c r="L80" s="34">
        <f t="shared" si="76"/>
        <v>32353.849999999977</v>
      </c>
      <c r="M80" s="34">
        <f t="shared" si="76"/>
        <v>29539.030000000028</v>
      </c>
      <c r="N80" s="34">
        <f t="shared" si="76"/>
        <v>18091.440000000002</v>
      </c>
      <c r="O80" s="43">
        <f t="shared" si="76"/>
        <v>29052.340000000026</v>
      </c>
      <c r="P80" s="43">
        <f t="shared" si="76"/>
        <v>52724.210000000021</v>
      </c>
      <c r="Q80" s="43">
        <f>+Q20-Q50</f>
        <v>74490.760000000009</v>
      </c>
      <c r="R80" s="43">
        <f>+R20-R50</f>
        <v>13532.890000000014</v>
      </c>
      <c r="S80" s="43">
        <f>+S20-S50</f>
        <v>61977.46234800003</v>
      </c>
      <c r="T80" s="43">
        <f>+T20-T50</f>
        <v>90541.239999999932</v>
      </c>
      <c r="U80" s="43">
        <f>+U20-U50</f>
        <v>-638400.36018900003</v>
      </c>
      <c r="V80" s="43" t="s">
        <v>9</v>
      </c>
      <c r="W80" s="96"/>
      <c r="X80" s="93">
        <f t="shared" si="59"/>
        <v>-39.379941766006397</v>
      </c>
      <c r="Y80" s="93">
        <f t="shared" si="59"/>
        <v>10.92963371695841</v>
      </c>
      <c r="Z80" s="93">
        <f t="shared" si="59"/>
        <v>11.232282270901228</v>
      </c>
      <c r="AA80" s="93">
        <f t="shared" si="59"/>
        <v>123.3187676215298</v>
      </c>
      <c r="AB80" s="103">
        <f t="shared" si="59"/>
        <v>-120.14734489308634</v>
      </c>
      <c r="AC80" s="93">
        <f t="shared" si="59"/>
        <v>870.40595519593217</v>
      </c>
      <c r="AD80" s="73">
        <f t="shared" si="59"/>
        <v>-44.571481747890232</v>
      </c>
      <c r="AE80" s="274">
        <f t="shared" si="59"/>
        <v>-4.9906199954244057</v>
      </c>
      <c r="AF80" s="277"/>
      <c r="AG80" s="277"/>
      <c r="AH80" s="277"/>
      <c r="AI80" s="277"/>
      <c r="AJ80" s="277"/>
      <c r="AK80" s="277"/>
      <c r="AL80" s="7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BB80" s="77"/>
      <c r="BC80" s="77"/>
      <c r="BD80" s="77"/>
      <c r="BE80" s="283"/>
      <c r="BF80" s="283"/>
    </row>
    <row r="81" spans="1:61" ht="11.85" customHeight="1">
      <c r="A81" s="84" t="s">
        <v>23</v>
      </c>
      <c r="B81" s="38">
        <f t="shared" ref="B81:T81" si="77">+B76+B78+B80</f>
        <v>-55627.600000000006</v>
      </c>
      <c r="C81" s="38">
        <f t="shared" si="77"/>
        <v>-35803.499999999985</v>
      </c>
      <c r="D81" s="38">
        <f t="shared" si="77"/>
        <v>-52786.400000000009</v>
      </c>
      <c r="E81" s="38">
        <f t="shared" si="77"/>
        <v>-85508.800000000003</v>
      </c>
      <c r="F81" s="38">
        <f t="shared" si="77"/>
        <v>-103618.4</v>
      </c>
      <c r="G81" s="38">
        <f t="shared" si="77"/>
        <v>-19528.959999999992</v>
      </c>
      <c r="H81" s="38">
        <f t="shared" si="77"/>
        <v>128321.81999999998</v>
      </c>
      <c r="I81" s="38">
        <f t="shared" si="77"/>
        <v>95613.437405000004</v>
      </c>
      <c r="J81" s="38">
        <f t="shared" si="77"/>
        <v>75469.399999999994</v>
      </c>
      <c r="K81" s="38">
        <f t="shared" si="77"/>
        <v>39072.359999999957</v>
      </c>
      <c r="L81" s="38">
        <f t="shared" si="77"/>
        <v>31033.219999999943</v>
      </c>
      <c r="M81" s="38">
        <f t="shared" si="77"/>
        <v>34717.850000000035</v>
      </c>
      <c r="N81" s="38">
        <f t="shared" si="77"/>
        <v>8278.1399999999558</v>
      </c>
      <c r="O81" s="38">
        <f t="shared" si="77"/>
        <v>22586.160000000091</v>
      </c>
      <c r="P81" s="38">
        <f t="shared" si="77"/>
        <v>48492.099999999977</v>
      </c>
      <c r="Q81" s="38">
        <f t="shared" si="77"/>
        <v>109233.18</v>
      </c>
      <c r="R81" s="38">
        <f t="shared" si="77"/>
        <v>-34983.889999999898</v>
      </c>
      <c r="S81" s="38">
        <f t="shared" si="77"/>
        <v>149660.30865000008</v>
      </c>
      <c r="T81" s="38">
        <f t="shared" si="77"/>
        <v>68960.3299999999</v>
      </c>
      <c r="U81" s="38">
        <f>+U76+U78+U80</f>
        <v>-647438.72359600011</v>
      </c>
      <c r="V81" s="38" t="s">
        <v>9</v>
      </c>
      <c r="W81" s="94"/>
      <c r="X81" s="95">
        <f t="shared" si="59"/>
        <v>-35.637165723489815</v>
      </c>
      <c r="Y81" s="95">
        <f t="shared" si="59"/>
        <v>47.433630790285953</v>
      </c>
      <c r="Z81" s="95">
        <f t="shared" si="59"/>
        <v>61.99020959944226</v>
      </c>
      <c r="AA81" s="95">
        <f t="shared" si="59"/>
        <v>21.178638923713102</v>
      </c>
      <c r="AB81" s="95">
        <f t="shared" si="59"/>
        <v>-81.152999853307918</v>
      </c>
      <c r="AC81" s="95">
        <f t="shared" si="59"/>
        <v>-757.08476027397285</v>
      </c>
      <c r="AD81" s="407">
        <f t="shared" si="59"/>
        <v>-25.489338130490967</v>
      </c>
      <c r="AE81" s="411">
        <f t="shared" si="59"/>
        <v>-21.068207515303282</v>
      </c>
      <c r="AF81" s="413"/>
      <c r="AG81" s="413"/>
      <c r="AH81" s="413"/>
      <c r="AI81" s="413"/>
      <c r="AJ81" s="413"/>
      <c r="AK81" s="413"/>
      <c r="AL81" s="265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BB81" s="265"/>
      <c r="BC81" s="413"/>
      <c r="BD81" s="265"/>
      <c r="BE81" s="265"/>
      <c r="BF81" s="265"/>
    </row>
    <row r="82" spans="1:61" ht="8.4" hidden="1" customHeight="1">
      <c r="A82" s="406" t="s">
        <v>24</v>
      </c>
      <c r="B82" s="38">
        <f t="shared" ref="B82:V82" si="78">+B75+B76+B78+B80</f>
        <v>-158129.29999999999</v>
      </c>
      <c r="C82" s="38">
        <f t="shared" si="78"/>
        <v>-177855.5</v>
      </c>
      <c r="D82" s="38">
        <f t="shared" si="78"/>
        <v>-174825.80000000005</v>
      </c>
      <c r="E82" s="38">
        <f t="shared" si="78"/>
        <v>-260132.5</v>
      </c>
      <c r="F82" s="38">
        <f t="shared" si="78"/>
        <v>-342627.19999999995</v>
      </c>
      <c r="G82" s="38">
        <f t="shared" si="78"/>
        <v>-193272.30000000002</v>
      </c>
      <c r="H82" s="38">
        <f t="shared" si="78"/>
        <v>357319.17000000004</v>
      </c>
      <c r="I82" s="38">
        <f t="shared" si="78"/>
        <v>228222.12740500001</v>
      </c>
      <c r="J82" s="38">
        <f t="shared" si="78"/>
        <v>211957.27999999997</v>
      </c>
      <c r="K82" s="38">
        <f t="shared" si="78"/>
        <v>78991.289999999979</v>
      </c>
      <c r="L82" s="38">
        <f t="shared" si="78"/>
        <v>95718.869999999937</v>
      </c>
      <c r="M82" s="38">
        <f t="shared" si="78"/>
        <v>154454.7600000001</v>
      </c>
      <c r="N82" s="38">
        <f t="shared" si="78"/>
        <v>13329.450000000012</v>
      </c>
      <c r="O82" s="38">
        <f t="shared" si="78"/>
        <v>-295447.08999999991</v>
      </c>
      <c r="P82" s="38">
        <f t="shared" si="78"/>
        <v>-56542.150000000023</v>
      </c>
      <c r="Q82" s="38">
        <f t="shared" si="78"/>
        <v>259303.1100000001</v>
      </c>
      <c r="R82" s="38">
        <f t="shared" si="78"/>
        <v>-47035.079999999958</v>
      </c>
      <c r="S82" s="38">
        <f t="shared" si="78"/>
        <v>509128.04749000014</v>
      </c>
      <c r="T82" s="38">
        <f t="shared" si="78"/>
        <v>221594.96144099988</v>
      </c>
      <c r="U82" s="38">
        <f t="shared" si="78"/>
        <v>-677051.58766900015</v>
      </c>
      <c r="V82" s="38" t="e">
        <f t="shared" si="78"/>
        <v>#VALUE!</v>
      </c>
      <c r="W82" s="39"/>
      <c r="X82" s="40">
        <f t="shared" si="59"/>
        <v>12.474727959966936</v>
      </c>
      <c r="Y82" s="40">
        <f t="shared" si="59"/>
        <v>-1.7034615179176038</v>
      </c>
      <c r="Z82" s="40">
        <f t="shared" si="59"/>
        <v>48.795257908157687</v>
      </c>
      <c r="AA82" s="40">
        <f t="shared" si="59"/>
        <v>31.712569555899385</v>
      </c>
      <c r="AB82" s="40">
        <f t="shared" si="59"/>
        <v>-43.591080918269178</v>
      </c>
      <c r="AC82" s="40">
        <f t="shared" si="59"/>
        <v>-284.87862461408076</v>
      </c>
      <c r="AD82" s="253">
        <f t="shared" si="59"/>
        <v>-36.129335740648905</v>
      </c>
      <c r="AE82" s="418">
        <f t="shared" si="59"/>
        <v>-7.1267618043611698</v>
      </c>
      <c r="AF82" s="265"/>
      <c r="AG82" s="265"/>
      <c r="AH82" s="265"/>
      <c r="AI82" s="265"/>
      <c r="AJ82" s="419"/>
      <c r="AK82" s="265"/>
      <c r="AL82" s="265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B82" s="265"/>
      <c r="BC82" s="414"/>
      <c r="BD82" s="265"/>
      <c r="BE82" s="265"/>
      <c r="BF82" s="265"/>
    </row>
    <row r="83" spans="1:61" ht="11.85" customHeight="1">
      <c r="A83" s="82" t="s">
        <v>25</v>
      </c>
      <c r="B83" s="34">
        <f t="shared" ref="B83:P83" si="79">+B23-B53</f>
        <v>-16753.899999999994</v>
      </c>
      <c r="C83" s="34">
        <f t="shared" si="79"/>
        <v>-8577.8000000000029</v>
      </c>
      <c r="D83" s="34">
        <f t="shared" si="79"/>
        <v>-16066.399999999994</v>
      </c>
      <c r="E83" s="34">
        <f t="shared" si="79"/>
        <v>-32100.199999999983</v>
      </c>
      <c r="F83" s="34">
        <f t="shared" si="79"/>
        <v>-33743.699999999997</v>
      </c>
      <c r="G83" s="34">
        <f t="shared" si="79"/>
        <v>18394.850000000006</v>
      </c>
      <c r="H83" s="34">
        <f t="shared" si="79"/>
        <v>37213.709999999992</v>
      </c>
      <c r="I83" s="34">
        <f t="shared" si="79"/>
        <v>41181.020000000019</v>
      </c>
      <c r="J83" s="34">
        <f t="shared" si="79"/>
        <v>11457.239999999991</v>
      </c>
      <c r="K83" s="34">
        <f t="shared" si="79"/>
        <v>14888.25</v>
      </c>
      <c r="L83" s="34">
        <f t="shared" si="79"/>
        <v>20537.290000000008</v>
      </c>
      <c r="M83" s="34">
        <f t="shared" si="79"/>
        <v>15299.429999999993</v>
      </c>
      <c r="N83" s="34">
        <f t="shared" si="79"/>
        <v>22966.72000000003</v>
      </c>
      <c r="O83" s="34">
        <f t="shared" si="79"/>
        <v>-10208.520000000019</v>
      </c>
      <c r="P83" s="34">
        <f t="shared" si="79"/>
        <v>20361.790000000037</v>
      </c>
      <c r="Q83" s="34">
        <f>+Q23-Q53</f>
        <v>57318.150000000023</v>
      </c>
      <c r="R83" s="34">
        <f>+R23-R53</f>
        <v>-24274.02999999997</v>
      </c>
      <c r="S83" s="34">
        <f>+S23-S53</f>
        <v>54081.164214999997</v>
      </c>
      <c r="T83" s="34">
        <f>+T23-T53</f>
        <v>59956.759999999951</v>
      </c>
      <c r="U83" s="34">
        <f>+U23-U53</f>
        <v>-554132.88</v>
      </c>
      <c r="V83" s="34" t="s">
        <v>9</v>
      </c>
      <c r="W83" s="92"/>
      <c r="X83" s="93">
        <f t="shared" si="59"/>
        <v>-48.801174651872067</v>
      </c>
      <c r="Y83" s="93">
        <f t="shared" si="59"/>
        <v>87.302105434959884</v>
      </c>
      <c r="Z83" s="93">
        <f t="shared" si="59"/>
        <v>99.797092067918115</v>
      </c>
      <c r="AA83" s="93">
        <f t="shared" si="59"/>
        <v>5.1199057949795179</v>
      </c>
      <c r="AB83" s="103">
        <f t="shared" si="59"/>
        <v>-154.51343510047803</v>
      </c>
      <c r="AC83" s="93">
        <f t="shared" ref="AC83:AE90" si="80">((H83/G83)-1)*100</f>
        <v>102.30504733661859</v>
      </c>
      <c r="AD83" s="73">
        <f t="shared" si="80"/>
        <v>10.660882776804637</v>
      </c>
      <c r="AE83" s="274">
        <f t="shared" si="80"/>
        <v>-72.178348180788177</v>
      </c>
      <c r="AF83" s="277"/>
      <c r="AG83" s="277"/>
      <c r="AH83" s="277"/>
      <c r="AI83" s="277"/>
      <c r="AJ83" s="277"/>
      <c r="AK83" s="77"/>
      <c r="AL83" s="77"/>
      <c r="BB83" s="77"/>
      <c r="BC83" s="277"/>
      <c r="BD83" s="77"/>
      <c r="BE83" s="77"/>
      <c r="BF83" s="77"/>
    </row>
    <row r="84" spans="1:61" ht="11.85" hidden="1" customHeight="1">
      <c r="A84" s="406" t="s">
        <v>26</v>
      </c>
      <c r="B84" s="252">
        <f t="shared" ref="B84:U84" si="81">+B75+B81+B83</f>
        <v>-174883.20000000001</v>
      </c>
      <c r="C84" s="252">
        <f t="shared" si="81"/>
        <v>-186433.3</v>
      </c>
      <c r="D84" s="252">
        <f t="shared" si="81"/>
        <v>-190892.19999999998</v>
      </c>
      <c r="E84" s="252">
        <f t="shared" si="81"/>
        <v>-292232.69999999995</v>
      </c>
      <c r="F84" s="252">
        <f t="shared" si="81"/>
        <v>-376370.89999999997</v>
      </c>
      <c r="G84" s="252">
        <f t="shared" si="81"/>
        <v>-174877.45</v>
      </c>
      <c r="H84" s="252">
        <f t="shared" si="81"/>
        <v>394532.87999999989</v>
      </c>
      <c r="I84" s="252">
        <f t="shared" si="81"/>
        <v>269403.14740500005</v>
      </c>
      <c r="J84" s="252">
        <f t="shared" si="81"/>
        <v>223414.51999999996</v>
      </c>
      <c r="K84" s="252">
        <f t="shared" si="81"/>
        <v>93879.539999999979</v>
      </c>
      <c r="L84" s="252">
        <f t="shared" si="81"/>
        <v>116256.15999999995</v>
      </c>
      <c r="M84" s="252">
        <f t="shared" si="81"/>
        <v>169754.19000000009</v>
      </c>
      <c r="N84" s="252">
        <f t="shared" si="81"/>
        <v>36296.170000000042</v>
      </c>
      <c r="O84" s="252">
        <f t="shared" si="81"/>
        <v>-305655.60999999993</v>
      </c>
      <c r="P84" s="252">
        <f t="shared" si="81"/>
        <v>-36180.359999999986</v>
      </c>
      <c r="Q84" s="252">
        <f t="shared" si="81"/>
        <v>316621.26000000013</v>
      </c>
      <c r="R84" s="252">
        <f t="shared" si="81"/>
        <v>-71309.109999999928</v>
      </c>
      <c r="S84" s="252">
        <f t="shared" si="81"/>
        <v>563209.21170500014</v>
      </c>
      <c r="T84" s="252">
        <f t="shared" si="81"/>
        <v>281551.72144099983</v>
      </c>
      <c r="U84" s="252">
        <f t="shared" si="81"/>
        <v>-1231184.4676690002</v>
      </c>
      <c r="V84" s="252" t="s">
        <v>9</v>
      </c>
      <c r="W84" s="94"/>
      <c r="X84" s="95">
        <f t="shared" ref="X84:AB90" si="82">((C84/B84)-1)*100</f>
        <v>6.6044651515983155</v>
      </c>
      <c r="Y84" s="95">
        <f t="shared" si="82"/>
        <v>2.3916864637379742</v>
      </c>
      <c r="Z84" s="95">
        <f t="shared" si="82"/>
        <v>53.087816055344319</v>
      </c>
      <c r="AA84" s="95">
        <f t="shared" si="82"/>
        <v>28.791507589670839</v>
      </c>
      <c r="AB84" s="95">
        <f t="shared" si="82"/>
        <v>-53.535873788329539</v>
      </c>
      <c r="AC84" s="95">
        <f t="shared" si="80"/>
        <v>-325.60534820241253</v>
      </c>
      <c r="AD84" s="407">
        <f t="shared" si="80"/>
        <v>-31.715920000127717</v>
      </c>
      <c r="AE84" s="411">
        <f t="shared" si="80"/>
        <v>-17.070560551345125</v>
      </c>
      <c r="AF84" s="413"/>
      <c r="AG84" s="413"/>
      <c r="AH84" s="413"/>
      <c r="AI84" s="413"/>
      <c r="AJ84" s="414"/>
      <c r="AK84" s="265"/>
      <c r="AL84" s="265"/>
      <c r="BB84" s="265"/>
      <c r="BC84" s="413"/>
      <c r="BD84" s="265"/>
      <c r="BE84" s="265"/>
      <c r="BF84" s="265"/>
    </row>
    <row r="85" spans="1:61" ht="11.85" customHeight="1">
      <c r="A85" s="82" t="s">
        <v>27</v>
      </c>
      <c r="B85" s="34">
        <f t="shared" ref="B85:P85" si="83">+B25-B55</f>
        <v>-22235.599999999991</v>
      </c>
      <c r="C85" s="34">
        <f t="shared" si="83"/>
        <v>-27340.900000000009</v>
      </c>
      <c r="D85" s="34">
        <f t="shared" si="83"/>
        <v>-17979.900000000009</v>
      </c>
      <c r="E85" s="34">
        <f t="shared" si="83"/>
        <v>-33265.100000000006</v>
      </c>
      <c r="F85" s="34">
        <f t="shared" si="83"/>
        <v>-24352.899999999994</v>
      </c>
      <c r="G85" s="34">
        <f t="shared" si="83"/>
        <v>32565.860000000015</v>
      </c>
      <c r="H85" s="34">
        <f t="shared" si="83"/>
        <v>40607.789999999994</v>
      </c>
      <c r="I85" s="34">
        <f t="shared" si="83"/>
        <v>21017.369999999995</v>
      </c>
      <c r="J85" s="34">
        <f t="shared" si="83"/>
        <v>20520.550000000017</v>
      </c>
      <c r="K85" s="34">
        <f t="shared" si="83"/>
        <v>14980.200000000012</v>
      </c>
      <c r="L85" s="34">
        <f t="shared" si="83"/>
        <v>13849.5</v>
      </c>
      <c r="M85" s="34">
        <f t="shared" si="83"/>
        <v>22449.549999999988</v>
      </c>
      <c r="N85" s="34">
        <f t="shared" si="83"/>
        <v>187.07000000000698</v>
      </c>
      <c r="O85" s="34">
        <f t="shared" si="83"/>
        <v>-865.28000000002794</v>
      </c>
      <c r="P85" s="34">
        <f t="shared" si="83"/>
        <v>30964.229999999981</v>
      </c>
      <c r="Q85" s="34">
        <f>+Q25-Q55</f>
        <v>67440.829999999958</v>
      </c>
      <c r="R85" s="34">
        <f>+R25-R55</f>
        <v>-47825.659999999974</v>
      </c>
      <c r="S85" s="34">
        <f>+S25-S55</f>
        <v>28404.674082999991</v>
      </c>
      <c r="T85" s="34">
        <f>+T25-T55</f>
        <v>5542.5999999999767</v>
      </c>
      <c r="U85" s="34">
        <f>+U25-U55</f>
        <v>-522511.74</v>
      </c>
      <c r="V85" s="34" t="s">
        <v>9</v>
      </c>
      <c r="W85" s="92"/>
      <c r="X85" s="93">
        <f t="shared" si="82"/>
        <v>22.960028063106108</v>
      </c>
      <c r="Y85" s="93">
        <f t="shared" si="82"/>
        <v>-34.238082872180499</v>
      </c>
      <c r="Z85" s="93">
        <f t="shared" si="82"/>
        <v>85.012708635754322</v>
      </c>
      <c r="AA85" s="93">
        <f t="shared" si="82"/>
        <v>-26.791442081941764</v>
      </c>
      <c r="AB85" s="103">
        <f t="shared" si="82"/>
        <v>-233.72477199840685</v>
      </c>
      <c r="AC85" s="93">
        <f t="shared" si="80"/>
        <v>24.694357833633052</v>
      </c>
      <c r="AD85" s="73">
        <f t="shared" si="80"/>
        <v>-48.243009530929903</v>
      </c>
      <c r="AE85" s="274">
        <f t="shared" si="80"/>
        <v>-2.3638542786275307</v>
      </c>
      <c r="AF85" s="277"/>
      <c r="AG85" s="277"/>
      <c r="AH85" s="277"/>
      <c r="AI85" s="277"/>
      <c r="AJ85" s="277"/>
      <c r="AK85" s="284"/>
      <c r="AL85" s="77"/>
      <c r="BB85" s="77"/>
      <c r="BC85" s="277"/>
      <c r="BD85" s="77"/>
      <c r="BE85" s="285"/>
      <c r="BF85" s="283"/>
    </row>
    <row r="86" spans="1:61" ht="11.85" hidden="1" customHeight="1">
      <c r="A86" s="406" t="s">
        <v>28</v>
      </c>
      <c r="B86" s="252">
        <f t="shared" ref="B86:U86" si="84">+B75+B81+B83+B85</f>
        <v>-197118.8</v>
      </c>
      <c r="C86" s="252">
        <f t="shared" si="84"/>
        <v>-213774.2</v>
      </c>
      <c r="D86" s="252">
        <f t="shared" si="84"/>
        <v>-208872.09999999998</v>
      </c>
      <c r="E86" s="252">
        <f t="shared" si="84"/>
        <v>-325497.79999999993</v>
      </c>
      <c r="F86" s="252">
        <f t="shared" si="84"/>
        <v>-400723.79999999993</v>
      </c>
      <c r="G86" s="252">
        <f t="shared" si="84"/>
        <v>-142311.59</v>
      </c>
      <c r="H86" s="252">
        <f t="shared" si="84"/>
        <v>435140.66999999987</v>
      </c>
      <c r="I86" s="252">
        <f t="shared" si="84"/>
        <v>290420.51740500005</v>
      </c>
      <c r="J86" s="252">
        <f t="shared" si="84"/>
        <v>243935.06999999998</v>
      </c>
      <c r="K86" s="252">
        <f t="shared" si="84"/>
        <v>108859.73999999999</v>
      </c>
      <c r="L86" s="252">
        <f t="shared" si="84"/>
        <v>130105.65999999995</v>
      </c>
      <c r="M86" s="252">
        <f t="shared" si="84"/>
        <v>192203.74000000008</v>
      </c>
      <c r="N86" s="252">
        <f t="shared" si="84"/>
        <v>36483.240000000049</v>
      </c>
      <c r="O86" s="252">
        <f t="shared" si="84"/>
        <v>-306520.88999999996</v>
      </c>
      <c r="P86" s="252">
        <f t="shared" si="84"/>
        <v>-5216.1300000000047</v>
      </c>
      <c r="Q86" s="252">
        <f t="shared" si="84"/>
        <v>384062.09000000008</v>
      </c>
      <c r="R86" s="252">
        <f t="shared" si="84"/>
        <v>-119134.7699999999</v>
      </c>
      <c r="S86" s="252">
        <f t="shared" si="84"/>
        <v>591613.88578800019</v>
      </c>
      <c r="T86" s="252">
        <f t="shared" si="84"/>
        <v>287094.3214409998</v>
      </c>
      <c r="U86" s="252">
        <f t="shared" si="84"/>
        <v>-1753696.2076690001</v>
      </c>
      <c r="V86" s="252" t="s">
        <v>9</v>
      </c>
      <c r="W86" s="94"/>
      <c r="X86" s="95">
        <f t="shared" si="82"/>
        <v>8.4494223787888512</v>
      </c>
      <c r="Y86" s="95">
        <f t="shared" si="82"/>
        <v>-2.29312049817052</v>
      </c>
      <c r="Z86" s="95">
        <f t="shared" si="82"/>
        <v>55.835939792820575</v>
      </c>
      <c r="AA86" s="95">
        <f t="shared" si="82"/>
        <v>23.111062501804923</v>
      </c>
      <c r="AB86" s="95">
        <f t="shared" si="82"/>
        <v>-64.486364423575537</v>
      </c>
      <c r="AC86" s="95">
        <f t="shared" si="80"/>
        <v>-405.76615017792983</v>
      </c>
      <c r="AD86" s="407">
        <f t="shared" si="80"/>
        <v>-33.258245568036628</v>
      </c>
      <c r="AE86" s="411">
        <f t="shared" si="80"/>
        <v>-16.006254592603298</v>
      </c>
      <c r="AF86" s="413"/>
      <c r="AG86" s="413"/>
      <c r="AH86" s="413"/>
      <c r="AI86" s="413"/>
      <c r="AJ86" s="414"/>
      <c r="AK86" s="265"/>
      <c r="AL86" s="415"/>
      <c r="BB86" s="265"/>
      <c r="BC86" s="413"/>
      <c r="BD86" s="265"/>
      <c r="BE86" s="265"/>
      <c r="BF86" s="265"/>
    </row>
    <row r="87" spans="1:61" ht="11.85" customHeight="1">
      <c r="A87" s="82" t="s">
        <v>29</v>
      </c>
      <c r="B87" s="34">
        <f t="shared" ref="B87:U87" si="85">+B27-B57</f>
        <v>-11482.5</v>
      </c>
      <c r="C87" s="34">
        <f t="shared" si="85"/>
        <v>-16028.600000000006</v>
      </c>
      <c r="D87" s="34">
        <f t="shared" si="85"/>
        <v>-22786.700000000012</v>
      </c>
      <c r="E87" s="34">
        <f t="shared" si="85"/>
        <v>-31783.300000000017</v>
      </c>
      <c r="F87" s="34">
        <f t="shared" si="85"/>
        <v>-21062.100000000006</v>
      </c>
      <c r="G87" s="34">
        <f t="shared" si="85"/>
        <v>24730.420000000013</v>
      </c>
      <c r="H87" s="34">
        <f t="shared" si="85"/>
        <v>38882.380000000005</v>
      </c>
      <c r="I87" s="34">
        <f t="shared" si="85"/>
        <v>16437.570000000007</v>
      </c>
      <c r="J87" s="34">
        <f t="shared" si="85"/>
        <v>29996.53</v>
      </c>
      <c r="K87" s="34">
        <f t="shared" si="85"/>
        <v>26882.539999999979</v>
      </c>
      <c r="L87" s="34">
        <f t="shared" si="85"/>
        <v>18944.700000000012</v>
      </c>
      <c r="M87" s="34">
        <f t="shared" si="85"/>
        <v>-5349.4899999999907</v>
      </c>
      <c r="N87" s="34">
        <f t="shared" si="85"/>
        <v>36139.739999999991</v>
      </c>
      <c r="O87" s="34">
        <f t="shared" si="85"/>
        <v>-8812.6999999999534</v>
      </c>
      <c r="P87" s="34">
        <f t="shared" si="85"/>
        <v>-334.1600000000326</v>
      </c>
      <c r="Q87" s="34">
        <f t="shared" si="85"/>
        <v>47870.729999999981</v>
      </c>
      <c r="R87" s="34">
        <f t="shared" si="85"/>
        <v>8023.429999999993</v>
      </c>
      <c r="S87" s="34">
        <f t="shared" si="85"/>
        <v>1001.0498960000114</v>
      </c>
      <c r="T87" s="34">
        <f t="shared" si="85"/>
        <v>32616.479999999981</v>
      </c>
      <c r="U87" s="34">
        <f t="shared" si="85"/>
        <v>-610070.56000000006</v>
      </c>
      <c r="V87" s="34" t="s">
        <v>9</v>
      </c>
      <c r="W87" s="92"/>
      <c r="X87" s="93">
        <f t="shared" si="82"/>
        <v>39.591552362290486</v>
      </c>
      <c r="Y87" s="93">
        <f t="shared" si="82"/>
        <v>42.16275906816567</v>
      </c>
      <c r="Z87" s="93">
        <f t="shared" si="82"/>
        <v>39.48180298156381</v>
      </c>
      <c r="AA87" s="93">
        <f t="shared" si="82"/>
        <v>-33.732180107163209</v>
      </c>
      <c r="AB87" s="103">
        <f t="shared" si="82"/>
        <v>-217.41668684509142</v>
      </c>
      <c r="AC87" s="93">
        <f t="shared" si="80"/>
        <v>57.224907623889877</v>
      </c>
      <c r="AD87" s="73">
        <f t="shared" si="80"/>
        <v>-57.724887211122343</v>
      </c>
      <c r="AE87" s="274">
        <f t="shared" si="80"/>
        <v>82.487618303678616</v>
      </c>
      <c r="AF87" s="277"/>
      <c r="AG87" s="277"/>
      <c r="AH87" s="277"/>
      <c r="AI87" s="277"/>
      <c r="AJ87" s="277"/>
      <c r="AK87" s="277"/>
      <c r="AL87" s="284"/>
      <c r="BB87" s="77"/>
      <c r="BC87" s="277"/>
      <c r="BD87" s="77"/>
      <c r="BE87" s="77"/>
      <c r="BF87" s="77"/>
    </row>
    <row r="88" spans="1:61" ht="11.85" customHeight="1">
      <c r="A88" s="84" t="s">
        <v>30</v>
      </c>
      <c r="B88" s="38">
        <f t="shared" ref="B88:T88" si="86">+B83+B85+B87</f>
        <v>-50471.999999999985</v>
      </c>
      <c r="C88" s="38">
        <f t="shared" si="86"/>
        <v>-51947.300000000017</v>
      </c>
      <c r="D88" s="38">
        <f t="shared" si="86"/>
        <v>-56833.000000000015</v>
      </c>
      <c r="E88" s="38">
        <f t="shared" si="86"/>
        <v>-97148.6</v>
      </c>
      <c r="F88" s="38">
        <f t="shared" si="86"/>
        <v>-79158.7</v>
      </c>
      <c r="G88" s="38">
        <f t="shared" si="86"/>
        <v>75691.130000000034</v>
      </c>
      <c r="H88" s="38">
        <f t="shared" si="86"/>
        <v>116703.87999999999</v>
      </c>
      <c r="I88" s="38">
        <f t="shared" si="86"/>
        <v>78635.960000000021</v>
      </c>
      <c r="J88" s="38">
        <f t="shared" si="86"/>
        <v>61974.320000000007</v>
      </c>
      <c r="K88" s="38">
        <f t="shared" si="86"/>
        <v>56750.989999999991</v>
      </c>
      <c r="L88" s="38">
        <f t="shared" si="86"/>
        <v>53331.49000000002</v>
      </c>
      <c r="M88" s="38">
        <f t="shared" si="86"/>
        <v>32399.489999999991</v>
      </c>
      <c r="N88" s="38">
        <f t="shared" si="86"/>
        <v>59293.530000000028</v>
      </c>
      <c r="O88" s="38">
        <f t="shared" si="86"/>
        <v>-19886.5</v>
      </c>
      <c r="P88" s="38">
        <f t="shared" si="86"/>
        <v>50991.859999999986</v>
      </c>
      <c r="Q88" s="38">
        <f t="shared" si="86"/>
        <v>172629.70999999996</v>
      </c>
      <c r="R88" s="38">
        <f t="shared" si="86"/>
        <v>-64076.259999999951</v>
      </c>
      <c r="S88" s="38">
        <f t="shared" si="86"/>
        <v>83486.888193999999</v>
      </c>
      <c r="T88" s="38">
        <f t="shared" si="86"/>
        <v>98115.839999999909</v>
      </c>
      <c r="U88" s="38">
        <f>+U83+U85+U87</f>
        <v>-1686715.1800000002</v>
      </c>
      <c r="V88" s="38" t="s">
        <v>9</v>
      </c>
      <c r="W88" s="94"/>
      <c r="X88" s="95">
        <f t="shared" si="82"/>
        <v>2.9230068156602229</v>
      </c>
      <c r="Y88" s="95">
        <f t="shared" si="82"/>
        <v>9.4051086389475458</v>
      </c>
      <c r="Z88" s="95">
        <f t="shared" si="82"/>
        <v>70.936955641968538</v>
      </c>
      <c r="AA88" s="95">
        <f t="shared" si="82"/>
        <v>-18.517919970025311</v>
      </c>
      <c r="AB88" s="104">
        <f t="shared" si="82"/>
        <v>-195.61947075937329</v>
      </c>
      <c r="AC88" s="95">
        <f t="shared" si="80"/>
        <v>54.184354230145516</v>
      </c>
      <c r="AD88" s="407">
        <f t="shared" si="80"/>
        <v>-32.619241108350451</v>
      </c>
      <c r="AE88" s="411">
        <f t="shared" si="80"/>
        <v>-21.188321475314865</v>
      </c>
      <c r="AF88" s="413"/>
      <c r="AG88" s="413"/>
      <c r="AH88" s="413"/>
      <c r="AI88" s="413"/>
      <c r="AJ88" s="413"/>
      <c r="AK88" s="413"/>
      <c r="AL88" s="265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BB88" s="265"/>
      <c r="BC88" s="413"/>
      <c r="BD88" s="265"/>
      <c r="BE88" s="265"/>
      <c r="BF88" s="265"/>
    </row>
    <row r="89" spans="1:61" ht="11.85" customHeight="1">
      <c r="A89" s="84" t="s">
        <v>31</v>
      </c>
      <c r="B89" s="38">
        <f t="shared" ref="B89:T89" si="87">+B88+B81</f>
        <v>-106099.59999999999</v>
      </c>
      <c r="C89" s="38">
        <f t="shared" si="87"/>
        <v>-87750.8</v>
      </c>
      <c r="D89" s="38">
        <f t="shared" si="87"/>
        <v>-109619.40000000002</v>
      </c>
      <c r="E89" s="38">
        <f t="shared" si="87"/>
        <v>-182657.40000000002</v>
      </c>
      <c r="F89" s="38">
        <f t="shared" si="87"/>
        <v>-182777.09999999998</v>
      </c>
      <c r="G89" s="38">
        <f t="shared" si="87"/>
        <v>56162.170000000042</v>
      </c>
      <c r="H89" s="38">
        <f t="shared" si="87"/>
        <v>245025.69999999995</v>
      </c>
      <c r="I89" s="38">
        <f t="shared" si="87"/>
        <v>174249.39740500003</v>
      </c>
      <c r="J89" s="38">
        <f t="shared" si="87"/>
        <v>137443.72</v>
      </c>
      <c r="K89" s="38">
        <f t="shared" si="87"/>
        <v>95823.349999999948</v>
      </c>
      <c r="L89" s="38">
        <f t="shared" si="87"/>
        <v>84364.709999999963</v>
      </c>
      <c r="M89" s="68">
        <f t="shared" si="87"/>
        <v>67117.340000000026</v>
      </c>
      <c r="N89" s="68">
        <f t="shared" si="87"/>
        <v>67571.669999999984</v>
      </c>
      <c r="O89" s="68">
        <f t="shared" si="87"/>
        <v>2699.6600000000908</v>
      </c>
      <c r="P89" s="68">
        <f t="shared" si="87"/>
        <v>99483.959999999963</v>
      </c>
      <c r="Q89" s="68">
        <f t="shared" si="87"/>
        <v>281862.88999999996</v>
      </c>
      <c r="R89" s="68">
        <f t="shared" si="87"/>
        <v>-99060.149999999849</v>
      </c>
      <c r="S89" s="68">
        <f t="shared" si="87"/>
        <v>233147.19684400008</v>
      </c>
      <c r="T89" s="68">
        <f t="shared" si="87"/>
        <v>167076.16999999981</v>
      </c>
      <c r="U89" s="68">
        <f>+U88+U81</f>
        <v>-2334153.9035960003</v>
      </c>
      <c r="V89" s="68" t="s">
        <v>9</v>
      </c>
      <c r="W89" s="94"/>
      <c r="X89" s="95">
        <f t="shared" si="82"/>
        <v>-17.293938902691419</v>
      </c>
      <c r="Y89" s="95">
        <f t="shared" si="82"/>
        <v>24.921254279163296</v>
      </c>
      <c r="Z89" s="95">
        <f t="shared" si="82"/>
        <v>66.628717179623308</v>
      </c>
      <c r="AA89" s="95">
        <f t="shared" si="82"/>
        <v>6.5532521540290212E-2</v>
      </c>
      <c r="AB89" s="104">
        <f t="shared" si="82"/>
        <v>-130.72713704287904</v>
      </c>
      <c r="AC89" s="95">
        <f>((H89/G89)-1)*100</f>
        <v>336.28246558136868</v>
      </c>
      <c r="AD89" s="407">
        <f t="shared" si="80"/>
        <v>-28.885256768983801</v>
      </c>
      <c r="AE89" s="411">
        <f t="shared" si="80"/>
        <v>-21.122413020146201</v>
      </c>
      <c r="AF89" s="413"/>
      <c r="AG89" s="413"/>
      <c r="AH89" s="413"/>
      <c r="AI89" s="413"/>
      <c r="AJ89" s="413"/>
      <c r="AK89" s="414"/>
      <c r="AL89" s="265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BB89" s="265"/>
      <c r="BC89" s="413"/>
      <c r="BD89" s="265"/>
      <c r="BE89" s="265"/>
      <c r="BF89" s="265"/>
    </row>
    <row r="90" spans="1:61" ht="11.4" customHeight="1">
      <c r="A90" s="85" t="s">
        <v>32</v>
      </c>
      <c r="B90" s="64">
        <f t="shared" ref="B90:U90" si="88">+B75+B81+B88</f>
        <v>-208601.3</v>
      </c>
      <c r="C90" s="64">
        <f t="shared" si="88"/>
        <v>-229802.80000000002</v>
      </c>
      <c r="D90" s="64">
        <f t="shared" si="88"/>
        <v>-231658.8</v>
      </c>
      <c r="E90" s="64">
        <f t="shared" si="88"/>
        <v>-357281.1</v>
      </c>
      <c r="F90" s="64">
        <f t="shared" si="88"/>
        <v>-421785.89999999997</v>
      </c>
      <c r="G90" s="64">
        <f t="shared" si="88"/>
        <v>-117581.16999999998</v>
      </c>
      <c r="H90" s="64">
        <f t="shared" si="88"/>
        <v>474023.04999999993</v>
      </c>
      <c r="I90" s="64">
        <f t="shared" si="88"/>
        <v>306858.087405</v>
      </c>
      <c r="J90" s="64">
        <f t="shared" si="88"/>
        <v>273931.59999999998</v>
      </c>
      <c r="K90" s="64">
        <f t="shared" si="88"/>
        <v>135742.27999999997</v>
      </c>
      <c r="L90" s="64">
        <f t="shared" si="88"/>
        <v>149050.35999999996</v>
      </c>
      <c r="M90" s="64">
        <f t="shared" si="88"/>
        <v>186854.25000000009</v>
      </c>
      <c r="N90" s="64">
        <f t="shared" si="88"/>
        <v>72622.98000000004</v>
      </c>
      <c r="O90" s="64">
        <f t="shared" si="88"/>
        <v>-315333.58999999991</v>
      </c>
      <c r="P90" s="64">
        <f t="shared" si="88"/>
        <v>-5550.2900000000373</v>
      </c>
      <c r="Q90" s="64">
        <f t="shared" si="88"/>
        <v>431932.82000000007</v>
      </c>
      <c r="R90" s="64">
        <f t="shared" si="88"/>
        <v>-111111.33999999991</v>
      </c>
      <c r="S90" s="64">
        <f t="shared" si="88"/>
        <v>592614.93568400014</v>
      </c>
      <c r="T90" s="64">
        <f t="shared" si="88"/>
        <v>319710.80144099978</v>
      </c>
      <c r="U90" s="64">
        <f t="shared" si="88"/>
        <v>-2363766.7676690002</v>
      </c>
      <c r="V90" s="64" t="s">
        <v>9</v>
      </c>
      <c r="W90" s="94"/>
      <c r="X90" s="97">
        <f t="shared" si="82"/>
        <v>10.163647110540563</v>
      </c>
      <c r="Y90" s="97">
        <f t="shared" si="82"/>
        <v>0.80764899296263959</v>
      </c>
      <c r="Z90" s="97">
        <f t="shared" si="82"/>
        <v>54.227294624680788</v>
      </c>
      <c r="AA90" s="97">
        <f t="shared" si="82"/>
        <v>18.05435552006529</v>
      </c>
      <c r="AB90" s="97">
        <f t="shared" si="82"/>
        <v>-72.123020233725214</v>
      </c>
      <c r="AC90" s="97">
        <f>((H90/G90)-1)*100</f>
        <v>-503.14537608360251</v>
      </c>
      <c r="AD90" s="409">
        <f t="shared" si="80"/>
        <v>-35.265154847427773</v>
      </c>
      <c r="AE90" s="420">
        <f t="shared" si="80"/>
        <v>-10.730200296641589</v>
      </c>
      <c r="AF90" s="413"/>
      <c r="AG90" s="413"/>
      <c r="AH90" s="413"/>
      <c r="AI90" s="413"/>
      <c r="AJ90" s="413"/>
      <c r="AK90" s="413"/>
      <c r="AL90" s="415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7"/>
      <c r="AZ90" s="77"/>
      <c r="BB90" s="265"/>
      <c r="BC90" s="413"/>
      <c r="BD90" s="265"/>
      <c r="BE90" s="265"/>
      <c r="BF90" s="265"/>
    </row>
    <row r="91" spans="1:61" ht="11.85" customHeight="1">
      <c r="A91" s="697" t="s">
        <v>0</v>
      </c>
      <c r="B91" s="697"/>
      <c r="C91" s="697"/>
      <c r="D91" s="697"/>
      <c r="E91" s="697"/>
      <c r="F91" s="697"/>
      <c r="G91" s="697"/>
      <c r="H91" s="697"/>
      <c r="I91" s="697"/>
      <c r="J91" s="697"/>
      <c r="K91" s="697"/>
      <c r="L91" s="697"/>
      <c r="M91" s="697"/>
      <c r="N91" s="697"/>
      <c r="O91" s="697"/>
      <c r="P91" s="697"/>
      <c r="Q91" s="697"/>
      <c r="R91" s="697"/>
      <c r="S91" s="697"/>
      <c r="T91" s="697"/>
      <c r="U91" s="697"/>
      <c r="V91" s="697"/>
      <c r="W91" s="14"/>
      <c r="X91" s="15"/>
      <c r="Y91" s="15"/>
      <c r="Z91" s="14"/>
      <c r="AA91" s="22"/>
      <c r="AB91" s="22"/>
      <c r="AC91" s="13"/>
      <c r="AD91" s="22"/>
      <c r="AE91" s="2"/>
      <c r="AF91" s="61"/>
      <c r="AG91" s="697" t="s">
        <v>1</v>
      </c>
      <c r="AH91" s="697"/>
      <c r="AI91" s="697"/>
      <c r="AJ91" s="697"/>
      <c r="AK91" s="697"/>
      <c r="AL91" s="697"/>
      <c r="AM91" s="697"/>
      <c r="AN91" s="697"/>
      <c r="AO91" s="697"/>
      <c r="AP91" s="697"/>
      <c r="AQ91" s="697"/>
      <c r="AR91" s="697"/>
      <c r="AS91" s="697"/>
      <c r="AT91" s="697"/>
      <c r="AU91" s="697"/>
      <c r="AV91" s="697"/>
      <c r="AW91" s="697"/>
      <c r="AX91" s="697"/>
      <c r="AY91" s="697"/>
      <c r="AZ91" s="697"/>
      <c r="BA91" s="697"/>
      <c r="BB91" s="697"/>
      <c r="BC91" s="697"/>
      <c r="BD91" s="697"/>
      <c r="BE91" s="697"/>
      <c r="BF91" s="697"/>
    </row>
    <row r="92" spans="1:61" ht="11.85" customHeight="1">
      <c r="B92" s="1"/>
      <c r="E92" s="3"/>
      <c r="G92" s="4"/>
      <c r="H92" s="4"/>
      <c r="I92" s="4"/>
      <c r="J92" s="4"/>
      <c r="K92" s="17"/>
      <c r="L92" s="17"/>
      <c r="M92" s="17"/>
      <c r="O92" s="17"/>
      <c r="P92" s="17"/>
      <c r="S92" s="17"/>
      <c r="U92" s="17"/>
      <c r="V92" s="17" t="s">
        <v>37</v>
      </c>
      <c r="W92" s="17"/>
      <c r="X92" s="10"/>
      <c r="Y92" s="10"/>
      <c r="Z92" s="10"/>
      <c r="AA92" s="11"/>
      <c r="AB92" s="10"/>
      <c r="AC92" s="12"/>
      <c r="AD92" s="12"/>
      <c r="AE92" s="12"/>
      <c r="AF92" s="12"/>
      <c r="AG92" s="17"/>
      <c r="AH92" s="17"/>
      <c r="AI92" s="17"/>
      <c r="AK92" s="17"/>
      <c r="AL92" s="17"/>
      <c r="AM92" s="17"/>
      <c r="AS92" s="4"/>
      <c r="AT92" s="4"/>
      <c r="AU92" s="4"/>
      <c r="AV92" s="4"/>
      <c r="AW92" s="17"/>
      <c r="AX92" s="17"/>
      <c r="AY92" s="17"/>
      <c r="AZ92" s="17"/>
      <c r="BA92" s="17" t="s">
        <v>3</v>
      </c>
      <c r="BB92" s="17"/>
      <c r="BC92" s="17"/>
      <c r="BE92" s="17"/>
      <c r="BF92" s="17" t="s">
        <v>3</v>
      </c>
    </row>
    <row r="93" spans="1:61" ht="11.85" customHeight="1">
      <c r="A93" s="81"/>
      <c r="B93" s="75">
        <v>2535</v>
      </c>
      <c r="C93" s="25">
        <v>2536</v>
      </c>
      <c r="D93" s="25">
        <v>2537</v>
      </c>
      <c r="E93" s="25">
        <v>2538</v>
      </c>
      <c r="F93" s="25">
        <v>2539</v>
      </c>
      <c r="G93" s="25">
        <v>2540</v>
      </c>
      <c r="H93" s="25">
        <v>2541</v>
      </c>
      <c r="I93" s="25">
        <v>2542</v>
      </c>
      <c r="J93" s="25">
        <v>2543</v>
      </c>
      <c r="K93" s="25">
        <v>2544</v>
      </c>
      <c r="L93" s="25">
        <v>2545</v>
      </c>
      <c r="M93" s="75">
        <v>2546</v>
      </c>
      <c r="N93" s="75">
        <v>2547</v>
      </c>
      <c r="O93" s="75">
        <v>2548</v>
      </c>
      <c r="P93" s="75">
        <v>2549</v>
      </c>
      <c r="Q93" s="75">
        <v>2550</v>
      </c>
      <c r="R93" s="107">
        <v>2551</v>
      </c>
      <c r="S93" s="75">
        <v>2552</v>
      </c>
      <c r="T93" s="107">
        <v>2553</v>
      </c>
      <c r="U93" s="107">
        <v>2554</v>
      </c>
      <c r="V93" s="107">
        <v>2555</v>
      </c>
      <c r="W93" s="21"/>
      <c r="X93" s="20">
        <v>2536</v>
      </c>
      <c r="Y93" s="20">
        <v>2537</v>
      </c>
      <c r="Z93" s="20">
        <v>2538</v>
      </c>
      <c r="AA93" s="20">
        <v>2539</v>
      </c>
      <c r="AB93" s="20">
        <v>2540</v>
      </c>
      <c r="AC93" s="20">
        <v>2541</v>
      </c>
      <c r="AD93" s="25">
        <v>2542</v>
      </c>
      <c r="AE93" s="25">
        <v>2543</v>
      </c>
      <c r="AF93" s="25">
        <v>2544</v>
      </c>
      <c r="AG93" s="25">
        <v>2545</v>
      </c>
      <c r="AH93" s="75">
        <v>2546</v>
      </c>
      <c r="AI93" s="75">
        <v>2547</v>
      </c>
      <c r="AJ93" s="75">
        <v>2548</v>
      </c>
      <c r="AK93" s="75">
        <v>2549</v>
      </c>
      <c r="AL93" s="75">
        <v>2550</v>
      </c>
      <c r="AM93" s="108"/>
      <c r="AN93" s="19">
        <v>2536</v>
      </c>
      <c r="AO93" s="19">
        <v>2537</v>
      </c>
      <c r="AP93" s="19">
        <v>2538</v>
      </c>
      <c r="AQ93" s="19">
        <v>2539</v>
      </c>
      <c r="AR93" s="19">
        <v>2540</v>
      </c>
      <c r="AS93" s="19">
        <v>2541</v>
      </c>
      <c r="AT93" s="19">
        <v>2542</v>
      </c>
      <c r="AU93" s="19">
        <v>2543</v>
      </c>
      <c r="AV93" s="19">
        <v>2544</v>
      </c>
      <c r="AW93" s="19">
        <v>2545</v>
      </c>
      <c r="AX93" s="19">
        <v>2546</v>
      </c>
      <c r="AY93" s="109">
        <v>2547</v>
      </c>
      <c r="AZ93" s="75">
        <v>2548</v>
      </c>
      <c r="BA93" s="75">
        <v>2549</v>
      </c>
      <c r="BB93" s="107">
        <v>2551</v>
      </c>
      <c r="BC93" s="107">
        <v>2552</v>
      </c>
      <c r="BD93" s="107">
        <v>2553</v>
      </c>
      <c r="BE93" s="107">
        <v>2554</v>
      </c>
      <c r="BF93" s="107">
        <v>2555</v>
      </c>
    </row>
    <row r="94" spans="1:61" ht="11.85" customHeight="1">
      <c r="A94" s="82" t="s">
        <v>4</v>
      </c>
      <c r="B94" s="34">
        <v>2631.1839491458081</v>
      </c>
      <c r="C94" s="34">
        <v>2423.3031496062995</v>
      </c>
      <c r="D94" s="34">
        <v>3035.1555730602599</v>
      </c>
      <c r="E94" s="34">
        <v>3995.511590727418</v>
      </c>
      <c r="F94" s="34">
        <v>4525.6122856003194</v>
      </c>
      <c r="G94" s="34">
        <v>4666.4399999999996</v>
      </c>
      <c r="H94" s="34">
        <v>4283.82</v>
      </c>
      <c r="I94" s="33">
        <v>4056.8</v>
      </c>
      <c r="J94" s="33">
        <v>5302.87</v>
      </c>
      <c r="K94" s="33">
        <v>5187.21</v>
      </c>
      <c r="L94" s="33">
        <v>4856.8100000000004</v>
      </c>
      <c r="M94" s="34">
        <v>6112.42</v>
      </c>
      <c r="N94" s="34">
        <v>7103.58</v>
      </c>
      <c r="O94" s="34">
        <v>7855</v>
      </c>
      <c r="P94" s="34">
        <v>8905.81</v>
      </c>
      <c r="Q94" s="34">
        <v>10483.11</v>
      </c>
      <c r="R94" s="105">
        <v>14268.97</v>
      </c>
      <c r="S94" s="34">
        <v>10489.097485</v>
      </c>
      <c r="T94" s="33">
        <v>13698.84</v>
      </c>
      <c r="U94" s="33">
        <v>16158.23</v>
      </c>
      <c r="V94" s="33">
        <v>15736.7</v>
      </c>
      <c r="W94" s="35"/>
      <c r="X94" s="36">
        <f t="shared" ref="X94:AL113" si="89">((C94/B94)-1)*100</f>
        <v>-7.9006562656706469</v>
      </c>
      <c r="Y94" s="36">
        <f t="shared" si="89"/>
        <v>25.248695094271014</v>
      </c>
      <c r="Z94" s="36">
        <f t="shared" si="89"/>
        <v>31.641080483359161</v>
      </c>
      <c r="AA94" s="36">
        <f t="shared" si="89"/>
        <v>13.267404757456646</v>
      </c>
      <c r="AB94" s="36">
        <f t="shared" si="89"/>
        <v>3.111793620672465</v>
      </c>
      <c r="AC94" s="36">
        <f t="shared" si="89"/>
        <v>-8.1993982564867451</v>
      </c>
      <c r="AD94" s="37">
        <f t="shared" si="89"/>
        <v>-5.2994757015934262</v>
      </c>
      <c r="AE94" s="37">
        <f t="shared" si="89"/>
        <v>30.715588641293621</v>
      </c>
      <c r="AF94" s="37">
        <f t="shared" si="89"/>
        <v>-2.1810830738826281</v>
      </c>
      <c r="AG94" s="37">
        <f>((L94/K94)-1)*100</f>
        <v>-6.3695127052885825</v>
      </c>
      <c r="AH94" s="37">
        <f>((M94/L94)-1)*100</f>
        <v>25.852565778772487</v>
      </c>
      <c r="AI94" s="37">
        <f>((N94/M94)-1)*100</f>
        <v>16.215508751034768</v>
      </c>
      <c r="AJ94" s="37">
        <f>((O94/N94)-1)*100</f>
        <v>10.578046562437526</v>
      </c>
      <c r="AK94" s="37">
        <f t="shared" ref="AK94:AL109" si="90">((P94/O94)-1)*100</f>
        <v>13.377593889242512</v>
      </c>
      <c r="AL94" s="37">
        <f t="shared" si="90"/>
        <v>17.710910068820262</v>
      </c>
      <c r="AN94" s="37">
        <f t="shared" ref="AN94:AZ95" si="91">+(C94/C$120)*100</f>
        <v>6.4924818347473527</v>
      </c>
      <c r="AO94" s="37">
        <f t="shared" si="91"/>
        <v>6.6809453457533499</v>
      </c>
      <c r="AP94" s="37">
        <f t="shared" si="91"/>
        <v>7.0436143736948429</v>
      </c>
      <c r="AQ94" s="37">
        <f t="shared" si="91"/>
        <v>8.0899102391887414</v>
      </c>
      <c r="AR94" s="37">
        <f t="shared" si="91"/>
        <v>7.9994994355793301</v>
      </c>
      <c r="AS94" s="37">
        <f t="shared" si="91"/>
        <v>7.861652591013371</v>
      </c>
      <c r="AT94" s="37">
        <f t="shared" si="91"/>
        <v>6.9390362696693408</v>
      </c>
      <c r="AU94" s="37">
        <f t="shared" si="91"/>
        <v>7.6164134789837554</v>
      </c>
      <c r="AV94" s="37">
        <f t="shared" si="91"/>
        <v>7.9578903960420497</v>
      </c>
      <c r="AW94" s="37">
        <f t="shared" si="91"/>
        <v>7.1259841710983904</v>
      </c>
      <c r="AX94" s="37">
        <f t="shared" si="91"/>
        <v>7.6367066466766627</v>
      </c>
      <c r="AY94" s="37">
        <f t="shared" si="91"/>
        <v>7.3610061631346815</v>
      </c>
      <c r="AZ94" s="37">
        <f t="shared" si="91"/>
        <v>7.0805531683289527</v>
      </c>
      <c r="BA94" s="79"/>
      <c r="BB94" s="37">
        <f t="shared" ref="BB94:BF120" si="92">((R94/Q94)-1)*100</f>
        <v>36.113901313636873</v>
      </c>
      <c r="BC94" s="37">
        <f t="shared" si="92"/>
        <v>-26.490156717688794</v>
      </c>
      <c r="BD94" s="115">
        <f t="shared" si="92"/>
        <v>30.600750155960622</v>
      </c>
      <c r="BE94" s="115">
        <f t="shared" si="92"/>
        <v>17.953271955873639</v>
      </c>
      <c r="BF94" s="115">
        <f t="shared" si="92"/>
        <v>-2.6087634598591536</v>
      </c>
      <c r="BH94" s="262">
        <f t="shared" ref="BH94:BH117" si="93">+U94</f>
        <v>16158.23</v>
      </c>
      <c r="BI94" s="263">
        <f>+BH94/BH$120</f>
        <v>0.10521886064533967</v>
      </c>
    </row>
    <row r="95" spans="1:61" ht="11.85" customHeight="1">
      <c r="A95" s="82" t="s">
        <v>5</v>
      </c>
      <c r="B95" s="34">
        <v>2294.6893549663632</v>
      </c>
      <c r="C95" s="34">
        <v>2777.7760252365929</v>
      </c>
      <c r="D95" s="34">
        <v>2967.7256602286161</v>
      </c>
      <c r="E95" s="34">
        <v>3995.1121794871792</v>
      </c>
      <c r="F95" s="34">
        <v>4677.6475247524759</v>
      </c>
      <c r="G95" s="34">
        <v>4353.1099999999997</v>
      </c>
      <c r="H95" s="34">
        <v>4488.3999999999996</v>
      </c>
      <c r="I95" s="34">
        <v>4238.6400000000003</v>
      </c>
      <c r="J95" s="34">
        <v>5406.06</v>
      </c>
      <c r="K95" s="34">
        <v>5261.08</v>
      </c>
      <c r="L95" s="34">
        <v>4863.3500000000004</v>
      </c>
      <c r="M95" s="34">
        <v>6064.28</v>
      </c>
      <c r="N95" s="34">
        <v>7341.36</v>
      </c>
      <c r="O95" s="34">
        <v>7770.21</v>
      </c>
      <c r="P95" s="34">
        <v>9484.2999999999993</v>
      </c>
      <c r="Q95" s="34">
        <v>11158.79</v>
      </c>
      <c r="R95" s="105">
        <v>13234.69</v>
      </c>
      <c r="S95" s="34">
        <v>11696.369457000001</v>
      </c>
      <c r="T95" s="34">
        <v>14403.01</v>
      </c>
      <c r="U95" s="105">
        <v>18356.240000000002</v>
      </c>
      <c r="V95" s="105">
        <v>19038.84</v>
      </c>
      <c r="W95" s="35"/>
      <c r="X95" s="36">
        <f t="shared" si="89"/>
        <v>21.052377709631685</v>
      </c>
      <c r="Y95" s="36">
        <f t="shared" si="89"/>
        <v>6.8381911740290402</v>
      </c>
      <c r="Z95" s="36">
        <f t="shared" si="89"/>
        <v>34.618648651621633</v>
      </c>
      <c r="AA95" s="36">
        <f t="shared" si="89"/>
        <v>17.084259830543935</v>
      </c>
      <c r="AB95" s="36">
        <f t="shared" si="89"/>
        <v>-6.9380500141393071</v>
      </c>
      <c r="AC95" s="36">
        <f t="shared" si="89"/>
        <v>3.1078929776642505</v>
      </c>
      <c r="AD95" s="37">
        <f t="shared" si="89"/>
        <v>-5.564566437928864</v>
      </c>
      <c r="AE95" s="37">
        <f t="shared" si="89"/>
        <v>27.542324896664972</v>
      </c>
      <c r="AF95" s="37">
        <f t="shared" si="89"/>
        <v>-2.6818052333862474</v>
      </c>
      <c r="AG95" s="37">
        <f t="shared" si="89"/>
        <v>-7.5598546306081538</v>
      </c>
      <c r="AH95" s="37">
        <f t="shared" si="89"/>
        <v>24.693472606331014</v>
      </c>
      <c r="AI95" s="37">
        <f t="shared" si="89"/>
        <v>21.059054001464304</v>
      </c>
      <c r="AJ95" s="37">
        <f t="shared" si="89"/>
        <v>5.8415606917519458</v>
      </c>
      <c r="AK95" s="37">
        <f t="shared" si="90"/>
        <v>22.059764150518447</v>
      </c>
      <c r="AL95" s="37">
        <f t="shared" si="90"/>
        <v>17.655388378689008</v>
      </c>
      <c r="AN95" s="37">
        <f t="shared" si="91"/>
        <v>7.4421808875935618</v>
      </c>
      <c r="AO95" s="37">
        <f t="shared" si="91"/>
        <v>6.5325194903225192</v>
      </c>
      <c r="AP95" s="37">
        <f t="shared" si="91"/>
        <v>7.0429102589178285</v>
      </c>
      <c r="AQ95" s="37">
        <f t="shared" si="91"/>
        <v>8.3616859372192653</v>
      </c>
      <c r="AR95" s="37">
        <f t="shared" si="91"/>
        <v>7.4623698125369096</v>
      </c>
      <c r="AS95" s="37">
        <f t="shared" si="91"/>
        <v>8.2370971444888941</v>
      </c>
      <c r="AT95" s="37">
        <f t="shared" si="91"/>
        <v>7.250068205006718</v>
      </c>
      <c r="AU95" s="37">
        <f t="shared" si="91"/>
        <v>7.7646233553141837</v>
      </c>
      <c r="AV95" s="37">
        <f t="shared" si="91"/>
        <v>8.0712170906535317</v>
      </c>
      <c r="AW95" s="37">
        <f t="shared" si="91"/>
        <v>7.1355797567768473</v>
      </c>
      <c r="AX95" s="37">
        <f t="shared" si="91"/>
        <v>7.5765617191404289</v>
      </c>
      <c r="AY95" s="37">
        <f t="shared" si="91"/>
        <v>7.6074030567390549</v>
      </c>
      <c r="AZ95" s="37">
        <f t="shared" si="91"/>
        <v>7.0041228560256279</v>
      </c>
      <c r="BA95" s="79"/>
      <c r="BB95" s="37">
        <f t="shared" si="92"/>
        <v>18.603271501659236</v>
      </c>
      <c r="BC95" s="37">
        <f t="shared" si="92"/>
        <v>-11.623396868381498</v>
      </c>
      <c r="BD95" s="37">
        <f t="shared" si="92"/>
        <v>23.140860528992093</v>
      </c>
      <c r="BE95" s="37">
        <f t="shared" si="92"/>
        <v>27.447248873672937</v>
      </c>
      <c r="BF95" s="37">
        <f t="shared" si="92"/>
        <v>3.7186264725237672</v>
      </c>
      <c r="BH95" s="262">
        <f t="shared" si="93"/>
        <v>18356.240000000002</v>
      </c>
      <c r="BI95" s="263">
        <f>+BH95/BH$120</f>
        <v>0.11953182115444638</v>
      </c>
    </row>
    <row r="96" spans="1:61" ht="11.85" hidden="1" customHeight="1">
      <c r="A96" s="83" t="s">
        <v>6</v>
      </c>
      <c r="B96" s="38">
        <f t="shared" ref="B96:U96" si="94">+B94+B95</f>
        <v>4925.8733041121714</v>
      </c>
      <c r="C96" s="38">
        <f t="shared" si="94"/>
        <v>5201.0791748428928</v>
      </c>
      <c r="D96" s="38">
        <f t="shared" si="94"/>
        <v>6002.8812332888756</v>
      </c>
      <c r="E96" s="38">
        <f t="shared" si="94"/>
        <v>7990.6237702145972</v>
      </c>
      <c r="F96" s="38">
        <f t="shared" si="94"/>
        <v>9203.2598103527962</v>
      </c>
      <c r="G96" s="38">
        <f t="shared" si="94"/>
        <v>9019.5499999999993</v>
      </c>
      <c r="H96" s="38">
        <f t="shared" si="94"/>
        <v>8772.2199999999993</v>
      </c>
      <c r="I96" s="38">
        <f t="shared" si="94"/>
        <v>8295.44</v>
      </c>
      <c r="J96" s="38">
        <f t="shared" si="94"/>
        <v>10708.93</v>
      </c>
      <c r="K96" s="38">
        <f t="shared" si="94"/>
        <v>10448.290000000001</v>
      </c>
      <c r="L96" s="38">
        <f t="shared" si="94"/>
        <v>9720.16</v>
      </c>
      <c r="M96" s="38">
        <f t="shared" si="94"/>
        <v>12176.7</v>
      </c>
      <c r="N96" s="38">
        <f t="shared" si="94"/>
        <v>14444.939999999999</v>
      </c>
      <c r="O96" s="38">
        <f t="shared" si="94"/>
        <v>15625.21</v>
      </c>
      <c r="P96" s="38">
        <f t="shared" si="94"/>
        <v>18390.11</v>
      </c>
      <c r="Q96" s="38">
        <f t="shared" si="94"/>
        <v>21641.9</v>
      </c>
      <c r="R96" s="38">
        <f t="shared" si="94"/>
        <v>27503.66</v>
      </c>
      <c r="S96" s="38">
        <f t="shared" si="94"/>
        <v>22185.466941999999</v>
      </c>
      <c r="T96" s="38">
        <f t="shared" si="94"/>
        <v>28101.85</v>
      </c>
      <c r="U96" s="38">
        <f t="shared" si="94"/>
        <v>34514.47</v>
      </c>
      <c r="V96" s="38">
        <f>+V94+V95</f>
        <v>34775.54</v>
      </c>
      <c r="W96" s="39"/>
      <c r="X96" s="40">
        <f t="shared" si="89"/>
        <v>5.5869457807811829</v>
      </c>
      <c r="Y96" s="40">
        <f t="shared" si="89"/>
        <v>15.416071001653275</v>
      </c>
      <c r="Z96" s="40">
        <f t="shared" si="89"/>
        <v>33.113141167989959</v>
      </c>
      <c r="AA96" s="40">
        <f t="shared" si="89"/>
        <v>15.175736901271119</v>
      </c>
      <c r="AB96" s="40">
        <f t="shared" si="89"/>
        <v>-1.996138478521936</v>
      </c>
      <c r="AC96" s="40">
        <f t="shared" si="89"/>
        <v>-2.7421545420780458</v>
      </c>
      <c r="AD96" s="253">
        <f t="shared" si="89"/>
        <v>-5.4351122064882018</v>
      </c>
      <c r="AE96" s="253">
        <f t="shared" si="89"/>
        <v>29.09417704184467</v>
      </c>
      <c r="AF96" s="253">
        <f t="shared" si="89"/>
        <v>-2.4338566037876763</v>
      </c>
      <c r="AG96" s="253">
        <f t="shared" si="89"/>
        <v>-6.9688915602457495</v>
      </c>
      <c r="AH96" s="253">
        <f t="shared" si="89"/>
        <v>25.272629257131584</v>
      </c>
      <c r="AI96" s="253">
        <f t="shared" si="89"/>
        <v>18.627707014215655</v>
      </c>
      <c r="AJ96" s="253">
        <f t="shared" si="89"/>
        <v>8.1708196780325935</v>
      </c>
      <c r="AK96" s="253">
        <f t="shared" si="90"/>
        <v>17.695122177557955</v>
      </c>
      <c r="AL96" s="253">
        <f t="shared" si="90"/>
        <v>17.68227596246026</v>
      </c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79"/>
      <c r="BB96" s="253">
        <f t="shared" si="92"/>
        <v>27.085237432942577</v>
      </c>
      <c r="BC96" s="253">
        <f t="shared" si="92"/>
        <v>-19.336310360148435</v>
      </c>
      <c r="BD96" s="253">
        <f t="shared" si="92"/>
        <v>26.66783202475451</v>
      </c>
      <c r="BE96" s="253">
        <f t="shared" si="92"/>
        <v>22.819209411480035</v>
      </c>
      <c r="BF96" s="37">
        <f t="shared" si="92"/>
        <v>0.75640738507645189</v>
      </c>
      <c r="BH96" s="262">
        <f t="shared" si="93"/>
        <v>34514.47</v>
      </c>
      <c r="BI96" s="263">
        <f t="shared" ref="BI96:BI103" si="95">+BH96/BH$120</f>
        <v>0.22475068179978605</v>
      </c>
    </row>
    <row r="97" spans="1:64" ht="11.85" customHeight="1">
      <c r="A97" s="82" t="s">
        <v>7</v>
      </c>
      <c r="B97" s="34">
        <v>2718.1878930817606</v>
      </c>
      <c r="C97" s="34">
        <v>2982.2103598260187</v>
      </c>
      <c r="D97" s="34">
        <v>4116.5293185419969</v>
      </c>
      <c r="E97" s="34">
        <v>5188.913043478261</v>
      </c>
      <c r="F97" s="34">
        <v>4915.7273814268638</v>
      </c>
      <c r="G97" s="34">
        <v>5031.7</v>
      </c>
      <c r="H97" s="34">
        <v>4866.5200000000004</v>
      </c>
      <c r="I97" s="34">
        <v>4777.37</v>
      </c>
      <c r="J97" s="34">
        <v>5839.43</v>
      </c>
      <c r="K97" s="34">
        <v>6066.98</v>
      </c>
      <c r="L97" s="34">
        <v>5688.31</v>
      </c>
      <c r="M97" s="34">
        <v>6612.12</v>
      </c>
      <c r="N97" s="34">
        <v>7947.48</v>
      </c>
      <c r="O97" s="34">
        <v>9607.3799999999992</v>
      </c>
      <c r="P97" s="34">
        <v>11065.93</v>
      </c>
      <c r="Q97" s="34">
        <v>12909.57</v>
      </c>
      <c r="R97" s="105">
        <v>15018.62</v>
      </c>
      <c r="S97" s="34">
        <v>11533.475195000001</v>
      </c>
      <c r="T97" s="34">
        <v>16279.87</v>
      </c>
      <c r="U97" s="34">
        <v>20878.32</v>
      </c>
      <c r="V97" s="34">
        <v>19866.27</v>
      </c>
      <c r="W97" s="35"/>
      <c r="X97" s="36">
        <f t="shared" si="89"/>
        <v>9.7131794095705928</v>
      </c>
      <c r="Y97" s="36">
        <f t="shared" si="89"/>
        <v>38.036181954050832</v>
      </c>
      <c r="Z97" s="36">
        <f t="shared" si="89"/>
        <v>26.050676236069759</v>
      </c>
      <c r="AA97" s="36">
        <f t="shared" si="89"/>
        <v>-5.2647955315950679</v>
      </c>
      <c r="AB97" s="36">
        <f t="shared" si="89"/>
        <v>2.3592158306279698</v>
      </c>
      <c r="AC97" s="36">
        <f t="shared" si="89"/>
        <v>-3.2827871295983302</v>
      </c>
      <c r="AD97" s="37">
        <f t="shared" si="89"/>
        <v>-1.8319045231500186</v>
      </c>
      <c r="AE97" s="37">
        <f t="shared" si="89"/>
        <v>22.231060185834473</v>
      </c>
      <c r="AF97" s="37">
        <f t="shared" si="89"/>
        <v>3.8967844464271151</v>
      </c>
      <c r="AG97" s="37">
        <f t="shared" si="89"/>
        <v>-6.241490824100282</v>
      </c>
      <c r="AH97" s="37">
        <f t="shared" si="89"/>
        <v>16.240500254029744</v>
      </c>
      <c r="AI97" s="37">
        <f t="shared" si="89"/>
        <v>20.195640732473088</v>
      </c>
      <c r="AJ97" s="37">
        <f t="shared" si="89"/>
        <v>20.885865708375473</v>
      </c>
      <c r="AK97" s="37">
        <f t="shared" si="90"/>
        <v>15.181558343689971</v>
      </c>
      <c r="AL97" s="37">
        <f t="shared" si="90"/>
        <v>16.660506618061021</v>
      </c>
      <c r="AN97" s="37">
        <f t="shared" ref="AN97:AZ99" si="96">+(C97/C$120)*100</f>
        <v>7.989898660310585</v>
      </c>
      <c r="AO97" s="37">
        <f t="shared" si="96"/>
        <v>9.0612513030561335</v>
      </c>
      <c r="AP97" s="37">
        <f t="shared" si="96"/>
        <v>9.1474399878394834</v>
      </c>
      <c r="AQ97" s="37">
        <f t="shared" si="96"/>
        <v>8.7872735812123324</v>
      </c>
      <c r="AR97" s="37">
        <f t="shared" si="96"/>
        <v>8.6256506694620558</v>
      </c>
      <c r="AS97" s="37">
        <f t="shared" si="96"/>
        <v>8.9310217439617912</v>
      </c>
      <c r="AT97" s="37">
        <f t="shared" si="96"/>
        <v>8.171549917084949</v>
      </c>
      <c r="AU97" s="37">
        <f t="shared" si="96"/>
        <v>8.3870646200231409</v>
      </c>
      <c r="AV97" s="37">
        <f t="shared" si="96"/>
        <v>9.3075780380935402</v>
      </c>
      <c r="AW97" s="37">
        <f t="shared" si="96"/>
        <v>8.3459733900030439</v>
      </c>
      <c r="AX97" s="37">
        <f t="shared" si="96"/>
        <v>8.2610194902548724</v>
      </c>
      <c r="AY97" s="37">
        <f t="shared" si="96"/>
        <v>8.2354881991037772</v>
      </c>
      <c r="AZ97" s="37">
        <f t="shared" si="96"/>
        <v>8.6601610309790207</v>
      </c>
      <c r="BA97" s="79"/>
      <c r="BB97" s="37">
        <f t="shared" si="92"/>
        <v>16.337104953921799</v>
      </c>
      <c r="BC97" s="37">
        <f t="shared" si="92"/>
        <v>-23.205492948087102</v>
      </c>
      <c r="BD97" s="37">
        <f t="shared" si="92"/>
        <v>41.153205991700226</v>
      </c>
      <c r="BE97" s="37">
        <f t="shared" si="92"/>
        <v>28.246232924464376</v>
      </c>
      <c r="BF97" s="37">
        <f t="shared" si="92"/>
        <v>-4.8473727771199959</v>
      </c>
      <c r="BH97" s="262">
        <f t="shared" si="93"/>
        <v>20878.32</v>
      </c>
      <c r="BI97" s="263">
        <f t="shared" si="95"/>
        <v>0.13595505464328755</v>
      </c>
    </row>
    <row r="98" spans="1:64" ht="11.85" customHeight="1">
      <c r="A98" s="84" t="s">
        <v>8</v>
      </c>
      <c r="B98" s="38">
        <v>7644.0611971939325</v>
      </c>
      <c r="C98" s="38">
        <v>8183.2895346689111</v>
      </c>
      <c r="D98" s="38">
        <v>10119.410551830872</v>
      </c>
      <c r="E98" s="38">
        <v>13179.536813692859</v>
      </c>
      <c r="F98" s="38">
        <v>14118.987191779659</v>
      </c>
      <c r="G98" s="38">
        <v>14051.25</v>
      </c>
      <c r="H98" s="38">
        <v>13638.74</v>
      </c>
      <c r="I98" s="38">
        <v>13072.81</v>
      </c>
      <c r="J98" s="38">
        <v>16548.36</v>
      </c>
      <c r="K98" s="38">
        <f t="shared" ref="K98:V98" si="97">+K94+K95+K97</f>
        <v>16515.27</v>
      </c>
      <c r="L98" s="38">
        <f t="shared" si="97"/>
        <v>15408.470000000001</v>
      </c>
      <c r="M98" s="38">
        <f t="shared" si="97"/>
        <v>18788.82</v>
      </c>
      <c r="N98" s="38">
        <f t="shared" si="97"/>
        <v>22392.42</v>
      </c>
      <c r="O98" s="38">
        <f t="shared" si="97"/>
        <v>25232.589999999997</v>
      </c>
      <c r="P98" s="38">
        <f t="shared" si="97"/>
        <v>29456.04</v>
      </c>
      <c r="Q98" s="38">
        <f t="shared" si="97"/>
        <v>34551.47</v>
      </c>
      <c r="R98" s="38">
        <f t="shared" si="97"/>
        <v>42522.28</v>
      </c>
      <c r="S98" s="38">
        <f t="shared" si="97"/>
        <v>33718.942136999998</v>
      </c>
      <c r="T98" s="38">
        <f t="shared" si="97"/>
        <v>44381.72</v>
      </c>
      <c r="U98" s="38">
        <f t="shared" si="97"/>
        <v>55392.79</v>
      </c>
      <c r="V98" s="38">
        <f t="shared" si="97"/>
        <v>54641.81</v>
      </c>
      <c r="W98" s="39"/>
      <c r="X98" s="40">
        <f t="shared" si="89"/>
        <v>7.0542127223278239</v>
      </c>
      <c r="Y98" s="40">
        <f t="shared" si="89"/>
        <v>23.659446594911348</v>
      </c>
      <c r="Z98" s="40">
        <f t="shared" si="89"/>
        <v>30.240163161562105</v>
      </c>
      <c r="AA98" s="40">
        <f t="shared" si="89"/>
        <v>7.128098592287091</v>
      </c>
      <c r="AB98" s="40">
        <f t="shared" si="89"/>
        <v>-0.47975956674213283</v>
      </c>
      <c r="AC98" s="40">
        <f t="shared" si="89"/>
        <v>-2.9357530468819504</v>
      </c>
      <c r="AD98" s="253">
        <f t="shared" si="89"/>
        <v>-4.1494302259592946</v>
      </c>
      <c r="AE98" s="253">
        <f t="shared" si="89"/>
        <v>26.586097403695153</v>
      </c>
      <c r="AF98" s="253">
        <f t="shared" si="89"/>
        <v>-0.19995939174637378</v>
      </c>
      <c r="AG98" s="253">
        <f t="shared" si="89"/>
        <v>-6.7016766907231906</v>
      </c>
      <c r="AH98" s="253">
        <f t="shared" si="89"/>
        <v>21.938258633076479</v>
      </c>
      <c r="AI98" s="253">
        <f t="shared" si="89"/>
        <v>19.179490782284358</v>
      </c>
      <c r="AJ98" s="253">
        <f t="shared" si="89"/>
        <v>12.683622404367178</v>
      </c>
      <c r="AK98" s="253">
        <f t="shared" si="90"/>
        <v>16.738075639480556</v>
      </c>
      <c r="AL98" s="253">
        <f t="shared" si="90"/>
        <v>17.298421647987983</v>
      </c>
      <c r="AN98" s="37">
        <f t="shared" si="96"/>
        <v>21.9245613826515</v>
      </c>
      <c r="AO98" s="37">
        <f t="shared" si="96"/>
        <v>22.274716139132</v>
      </c>
      <c r="AP98" s="37">
        <f t="shared" si="96"/>
        <v>23.233964620452159</v>
      </c>
      <c r="AQ98" s="37">
        <f t="shared" si="96"/>
        <v>25.238869757620336</v>
      </c>
      <c r="AR98" s="37">
        <f t="shared" si="96"/>
        <v>24.087519917578295</v>
      </c>
      <c r="AS98" s="37">
        <f t="shared" si="96"/>
        <v>25.02977147946406</v>
      </c>
      <c r="AT98" s="37">
        <f t="shared" si="96"/>
        <v>22.360654391761006</v>
      </c>
      <c r="AU98" s="37">
        <f t="shared" si="96"/>
        <v>23.76810145432108</v>
      </c>
      <c r="AV98" s="37">
        <f t="shared" si="96"/>
        <v>25.336685524789122</v>
      </c>
      <c r="AW98" s="37">
        <f t="shared" si="96"/>
        <v>22.607537317878283</v>
      </c>
      <c r="AX98" s="37">
        <f t="shared" si="96"/>
        <v>23.474287856071964</v>
      </c>
      <c r="AY98" s="37">
        <f t="shared" si="96"/>
        <v>23.203897418977512</v>
      </c>
      <c r="AZ98" s="37">
        <f t="shared" si="96"/>
        <v>22.744837055333598</v>
      </c>
      <c r="BA98" s="79"/>
      <c r="BB98" s="253">
        <f>((R98/Q98)-1)*100</f>
        <v>23.069380260810888</v>
      </c>
      <c r="BC98" s="253">
        <f t="shared" si="92"/>
        <v>-20.702882966294379</v>
      </c>
      <c r="BD98" s="253">
        <f t="shared" si="92"/>
        <v>31.622515972408504</v>
      </c>
      <c r="BE98" s="253">
        <f t="shared" si="92"/>
        <v>24.809921742555275</v>
      </c>
      <c r="BF98" s="253">
        <f t="shared" si="92"/>
        <v>-1.3557360082422365</v>
      </c>
      <c r="BH98" s="262" t="s">
        <v>9</v>
      </c>
      <c r="BI98" s="263"/>
    </row>
    <row r="99" spans="1:64" ht="11.85" customHeight="1">
      <c r="A99" s="82" t="s">
        <v>10</v>
      </c>
      <c r="B99" s="34">
        <v>2580.0782778864968</v>
      </c>
      <c r="C99" s="34">
        <v>2731.5506329113923</v>
      </c>
      <c r="D99" s="34">
        <v>3383.5387673956266</v>
      </c>
      <c r="E99" s="34">
        <v>4065.8048780487802</v>
      </c>
      <c r="F99" s="34">
        <v>4268.6754176610975</v>
      </c>
      <c r="G99" s="34">
        <v>4367.45</v>
      </c>
      <c r="H99" s="34">
        <v>4336.22</v>
      </c>
      <c r="I99" s="34">
        <v>4538.9799999999996</v>
      </c>
      <c r="J99" s="34">
        <v>5248.8</v>
      </c>
      <c r="K99" s="34">
        <v>4893.8599999999997</v>
      </c>
      <c r="L99" s="34">
        <v>4911.82</v>
      </c>
      <c r="M99" s="34">
        <v>5963.49</v>
      </c>
      <c r="N99" s="34">
        <v>7245.77</v>
      </c>
      <c r="O99" s="34">
        <v>8260.67</v>
      </c>
      <c r="P99" s="34">
        <v>9173.4699999999993</v>
      </c>
      <c r="Q99" s="34">
        <v>10849.84</v>
      </c>
      <c r="R99" s="105">
        <v>14106.7</v>
      </c>
      <c r="S99" s="34">
        <v>10425.14928</v>
      </c>
      <c r="T99" s="34">
        <v>14052.89</v>
      </c>
      <c r="U99" s="34">
        <v>17256.509999999998</v>
      </c>
      <c r="V99" s="34">
        <v>16919.68</v>
      </c>
      <c r="W99" s="35"/>
      <c r="X99" s="36">
        <f t="shared" si="89"/>
        <v>5.8708433896422774</v>
      </c>
      <c r="Y99" s="36">
        <f t="shared" si="89"/>
        <v>23.868791836720238</v>
      </c>
      <c r="Z99" s="36">
        <f t="shared" si="89"/>
        <v>20.164276444165186</v>
      </c>
      <c r="AA99" s="36">
        <f t="shared" si="89"/>
        <v>4.9896772151465596</v>
      </c>
      <c r="AB99" s="36">
        <f t="shared" si="89"/>
        <v>2.3139398683309276</v>
      </c>
      <c r="AC99" s="36">
        <f t="shared" si="89"/>
        <v>-0.71506256511235655</v>
      </c>
      <c r="AD99" s="37">
        <f t="shared" si="89"/>
        <v>4.6759620129974699</v>
      </c>
      <c r="AE99" s="37">
        <f t="shared" si="89"/>
        <v>15.638315216193966</v>
      </c>
      <c r="AF99" s="37">
        <f t="shared" si="89"/>
        <v>-6.762307575064785</v>
      </c>
      <c r="AG99" s="37">
        <f t="shared" si="89"/>
        <v>0.36699047377735106</v>
      </c>
      <c r="AH99" s="37">
        <f t="shared" si="89"/>
        <v>21.411004474919682</v>
      </c>
      <c r="AI99" s="37">
        <f t="shared" si="89"/>
        <v>21.502174062503677</v>
      </c>
      <c r="AJ99" s="37">
        <f t="shared" si="89"/>
        <v>14.006792928839861</v>
      </c>
      <c r="AK99" s="37">
        <f t="shared" si="90"/>
        <v>11.049951154083137</v>
      </c>
      <c r="AL99" s="37">
        <f t="shared" si="90"/>
        <v>18.274110015076083</v>
      </c>
      <c r="AN99" s="37">
        <f t="shared" si="96"/>
        <v>7.318334426194709</v>
      </c>
      <c r="AO99" s="37">
        <f t="shared" si="96"/>
        <v>7.4478019449314843</v>
      </c>
      <c r="AP99" s="37">
        <f t="shared" si="96"/>
        <v>7.167533125451202</v>
      </c>
      <c r="AQ99" s="37">
        <f t="shared" si="96"/>
        <v>7.6306141113740997</v>
      </c>
      <c r="AR99" s="37">
        <f t="shared" si="96"/>
        <v>7.4869523255245847</v>
      </c>
      <c r="AS99" s="37">
        <f t="shared" si="96"/>
        <v>7.957816901317984</v>
      </c>
      <c r="AT99" s="37">
        <f t="shared" si="96"/>
        <v>7.7637908813113148</v>
      </c>
      <c r="AU99" s="37">
        <f t="shared" si="96"/>
        <v>7.5387537443855761</v>
      </c>
      <c r="AV99" s="37">
        <f t="shared" si="96"/>
        <v>7.5078513292452671</v>
      </c>
      <c r="AW99" s="37">
        <f t="shared" si="96"/>
        <v>7.2066956647026528</v>
      </c>
      <c r="AX99" s="37">
        <f t="shared" si="96"/>
        <v>7.4506371814092951</v>
      </c>
      <c r="AY99" s="37">
        <f t="shared" si="96"/>
        <v>7.5083489770870999</v>
      </c>
      <c r="AZ99" s="37">
        <f t="shared" si="96"/>
        <v>7.4462270071317533</v>
      </c>
      <c r="BA99" s="79"/>
      <c r="BB99" s="37">
        <f t="shared" si="92"/>
        <v>30.017585512781753</v>
      </c>
      <c r="BC99" s="37">
        <f t="shared" si="92"/>
        <v>-26.097887670397757</v>
      </c>
      <c r="BD99" s="37">
        <f t="shared" si="92"/>
        <v>34.797973847334674</v>
      </c>
      <c r="BE99" s="37">
        <f t="shared" si="92"/>
        <v>22.796876656687704</v>
      </c>
      <c r="BF99" s="37">
        <f t="shared" si="92"/>
        <v>-1.9519010506759416</v>
      </c>
      <c r="BH99" s="262">
        <f t="shared" si="93"/>
        <v>17256.509999999998</v>
      </c>
      <c r="BI99" s="263">
        <f t="shared" si="95"/>
        <v>0.11237061985841953</v>
      </c>
      <c r="BJ99" s="264"/>
      <c r="BK99" s="264"/>
    </row>
    <row r="100" spans="1:64" ht="11.85" hidden="1" customHeight="1">
      <c r="A100" s="405" t="s">
        <v>11</v>
      </c>
      <c r="B100" s="252">
        <f t="shared" ref="B100:Q100" si="98">+B98+B99</f>
        <v>10224.139475080428</v>
      </c>
      <c r="C100" s="252">
        <f t="shared" si="98"/>
        <v>10914.840167580303</v>
      </c>
      <c r="D100" s="252">
        <f t="shared" si="98"/>
        <v>13502.949319226498</v>
      </c>
      <c r="E100" s="252">
        <f t="shared" si="98"/>
        <v>17245.34169174164</v>
      </c>
      <c r="F100" s="252">
        <f t="shared" si="98"/>
        <v>18387.662609440755</v>
      </c>
      <c r="G100" s="252">
        <f t="shared" si="98"/>
        <v>18418.7</v>
      </c>
      <c r="H100" s="252">
        <f t="shared" si="98"/>
        <v>17974.96</v>
      </c>
      <c r="I100" s="252">
        <f t="shared" si="98"/>
        <v>17611.79</v>
      </c>
      <c r="J100" s="252">
        <f t="shared" si="98"/>
        <v>21797.16</v>
      </c>
      <c r="K100" s="252">
        <f t="shared" si="98"/>
        <v>21409.13</v>
      </c>
      <c r="L100" s="252">
        <f t="shared" si="98"/>
        <v>20320.29</v>
      </c>
      <c r="M100" s="252">
        <f t="shared" si="98"/>
        <v>24752.309999999998</v>
      </c>
      <c r="N100" s="252">
        <f t="shared" si="98"/>
        <v>29638.19</v>
      </c>
      <c r="O100" s="252">
        <f t="shared" si="98"/>
        <v>33493.259999999995</v>
      </c>
      <c r="P100" s="252">
        <f t="shared" si="98"/>
        <v>38629.51</v>
      </c>
      <c r="Q100" s="252">
        <f t="shared" si="98"/>
        <v>45401.31</v>
      </c>
      <c r="R100" s="252">
        <f>+R98+R99</f>
        <v>56628.979999999996</v>
      </c>
      <c r="S100" s="252">
        <f>+S98+S99</f>
        <v>44144.091416999996</v>
      </c>
      <c r="T100" s="252">
        <f>+T98+T99</f>
        <v>58434.61</v>
      </c>
      <c r="U100" s="252">
        <f>+U98+U99</f>
        <v>72649.3</v>
      </c>
      <c r="V100" s="252">
        <f>+V98+V99</f>
        <v>71561.489999999991</v>
      </c>
      <c r="W100" s="39"/>
      <c r="X100" s="40">
        <f t="shared" si="89"/>
        <v>6.7555875404804233</v>
      </c>
      <c r="Y100" s="40">
        <f t="shared" si="89"/>
        <v>23.711837387536839</v>
      </c>
      <c r="Z100" s="40">
        <f t="shared" si="89"/>
        <v>27.71537005760991</v>
      </c>
      <c r="AA100" s="40">
        <f t="shared" si="89"/>
        <v>6.6239390214352323</v>
      </c>
      <c r="AB100" s="40">
        <f t="shared" si="89"/>
        <v>0.16879464899095531</v>
      </c>
      <c r="AC100" s="40">
        <f t="shared" si="89"/>
        <v>-2.4091819726690944</v>
      </c>
      <c r="AD100" s="253">
        <f t="shared" si="89"/>
        <v>-2.0204217422458703</v>
      </c>
      <c r="AE100" s="253">
        <f t="shared" si="89"/>
        <v>23.764591787660414</v>
      </c>
      <c r="AF100" s="253">
        <f t="shared" si="89"/>
        <v>-1.7801860425853633</v>
      </c>
      <c r="AG100" s="253">
        <f t="shared" si="89"/>
        <v>-5.0858675714519963</v>
      </c>
      <c r="AH100" s="253">
        <f t="shared" si="89"/>
        <v>21.810810770909249</v>
      </c>
      <c r="AI100" s="253">
        <f t="shared" si="89"/>
        <v>19.739086978144684</v>
      </c>
      <c r="AJ100" s="253">
        <f t="shared" si="89"/>
        <v>13.00710333525763</v>
      </c>
      <c r="AK100" s="253">
        <f t="shared" si="90"/>
        <v>15.335174897874992</v>
      </c>
      <c r="AL100" s="253">
        <f t="shared" si="90"/>
        <v>17.530121402005872</v>
      </c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79"/>
      <c r="BB100" s="253">
        <f t="shared" si="92"/>
        <v>24.729837090603766</v>
      </c>
      <c r="BC100" s="253">
        <f t="shared" si="92"/>
        <v>-22.04681875428447</v>
      </c>
      <c r="BD100" s="253">
        <f t="shared" si="92"/>
        <v>32.372437905691484</v>
      </c>
      <c r="BE100" s="253">
        <f t="shared" si="92"/>
        <v>24.325806230246094</v>
      </c>
      <c r="BF100" s="253">
        <f t="shared" si="92"/>
        <v>-1.4973440900325374</v>
      </c>
      <c r="BH100" s="262">
        <f t="shared" si="93"/>
        <v>72649.3</v>
      </c>
      <c r="BI100" s="263">
        <f t="shared" si="95"/>
        <v>0.47307635630149314</v>
      </c>
    </row>
    <row r="101" spans="1:64" ht="11.85" customHeight="1">
      <c r="A101" s="82" t="s">
        <v>12</v>
      </c>
      <c r="B101" s="34">
        <v>2391.0419114766942</v>
      </c>
      <c r="C101" s="34">
        <v>2831.4496216646753</v>
      </c>
      <c r="D101" s="34">
        <v>3608.2238152130626</v>
      </c>
      <c r="E101" s="34">
        <v>4880.4173486088375</v>
      </c>
      <c r="F101" s="34">
        <v>4984.1461477362991</v>
      </c>
      <c r="G101" s="34">
        <v>4907.5</v>
      </c>
      <c r="H101" s="34">
        <v>4320.21</v>
      </c>
      <c r="I101" s="34">
        <v>4674.41</v>
      </c>
      <c r="J101" s="34">
        <v>5303.15</v>
      </c>
      <c r="K101" s="34">
        <v>5751.45</v>
      </c>
      <c r="L101" s="34">
        <v>5935.49</v>
      </c>
      <c r="M101" s="34">
        <v>6748.71</v>
      </c>
      <c r="N101" s="34">
        <v>7966.29</v>
      </c>
      <c r="O101" s="34">
        <v>9150.1</v>
      </c>
      <c r="P101" s="34">
        <v>10795.88</v>
      </c>
      <c r="Q101" s="34">
        <v>12753.7</v>
      </c>
      <c r="R101" s="105">
        <v>15881.12</v>
      </c>
      <c r="S101" s="34">
        <v>11648.171917</v>
      </c>
      <c r="T101" s="34">
        <v>16554.64</v>
      </c>
      <c r="U101" s="34">
        <v>18998.689999999999</v>
      </c>
      <c r="V101" s="34">
        <v>20932.490000000002</v>
      </c>
      <c r="W101" s="39"/>
      <c r="X101" s="40">
        <f t="shared" si="89"/>
        <v>18.419071120170692</v>
      </c>
      <c r="Y101" s="40">
        <f t="shared" si="89"/>
        <v>27.433798843000545</v>
      </c>
      <c r="Z101" s="40">
        <f t="shared" si="89"/>
        <v>35.258165749916294</v>
      </c>
      <c r="AA101" s="40">
        <f t="shared" si="89"/>
        <v>2.1254083763354581</v>
      </c>
      <c r="AB101" s="40">
        <f t="shared" si="89"/>
        <v>-1.537798962237702</v>
      </c>
      <c r="AC101" s="40">
        <f t="shared" si="89"/>
        <v>-11.967193071828831</v>
      </c>
      <c r="AD101" s="253">
        <f t="shared" si="89"/>
        <v>8.1986755273470546</v>
      </c>
      <c r="AE101" s="253">
        <f t="shared" si="89"/>
        <v>13.450681476378822</v>
      </c>
      <c r="AF101" s="253">
        <f t="shared" si="89"/>
        <v>8.4534663360455564</v>
      </c>
      <c r="AG101" s="253">
        <f t="shared" si="89"/>
        <v>3.1998887237131513</v>
      </c>
      <c r="AH101" s="37">
        <f t="shared" si="89"/>
        <v>13.700974982688873</v>
      </c>
      <c r="AI101" s="37">
        <f t="shared" si="89"/>
        <v>18.04167018585774</v>
      </c>
      <c r="AJ101" s="37">
        <f t="shared" si="89"/>
        <v>14.860242346186237</v>
      </c>
      <c r="AK101" s="37">
        <f t="shared" si="90"/>
        <v>17.986470093223005</v>
      </c>
      <c r="AL101" s="37">
        <f t="shared" si="90"/>
        <v>18.134881084265487</v>
      </c>
      <c r="AN101" s="37">
        <f t="shared" ref="AN101:AZ101" si="99">+(C101/C$120)*100</f>
        <v>7.5859824791820918</v>
      </c>
      <c r="AO101" s="37">
        <f t="shared" si="99"/>
        <v>7.942375777587694</v>
      </c>
      <c r="AP101" s="37">
        <f t="shared" si="99"/>
        <v>8.6035985644663011</v>
      </c>
      <c r="AQ101" s="37">
        <f t="shared" si="99"/>
        <v>8.9095778448542937</v>
      </c>
      <c r="AR101" s="37">
        <f t="shared" si="99"/>
        <v>8.412739364506038</v>
      </c>
      <c r="AS101" s="37">
        <f t="shared" si="99"/>
        <v>7.9284354011657534</v>
      </c>
      <c r="AT101" s="37">
        <f t="shared" si="99"/>
        <v>7.9954398859458351</v>
      </c>
      <c r="AU101" s="37">
        <f t="shared" si="99"/>
        <v>7.616815637772131</v>
      </c>
      <c r="AV101" s="37">
        <f t="shared" si="99"/>
        <v>8.8235118143117486</v>
      </c>
      <c r="AW101" s="37">
        <f t="shared" si="99"/>
        <v>8.7086395777707555</v>
      </c>
      <c r="AX101" s="37">
        <f t="shared" si="99"/>
        <v>8.431671664167915</v>
      </c>
      <c r="AY101" s="37">
        <f t="shared" si="99"/>
        <v>8.2549798534426557</v>
      </c>
      <c r="AZ101" s="37">
        <f t="shared" si="99"/>
        <v>8.2479655691313489</v>
      </c>
      <c r="BA101" s="79"/>
      <c r="BB101" s="37">
        <f t="shared" si="92"/>
        <v>24.521668221770931</v>
      </c>
      <c r="BC101" s="37">
        <f t="shared" si="92"/>
        <v>-26.653964474797753</v>
      </c>
      <c r="BD101" s="37">
        <f t="shared" si="92"/>
        <v>42.122215554178275</v>
      </c>
      <c r="BE101" s="37">
        <f t="shared" si="92"/>
        <v>14.763534573992555</v>
      </c>
      <c r="BF101" s="37">
        <f t="shared" si="92"/>
        <v>10.178596524286698</v>
      </c>
      <c r="BH101" s="262">
        <f t="shared" si="93"/>
        <v>18998.689999999999</v>
      </c>
      <c r="BI101" s="263">
        <f t="shared" si="95"/>
        <v>0.12371531507807527</v>
      </c>
      <c r="BJ101" s="265"/>
      <c r="BK101" s="265"/>
    </row>
    <row r="102" spans="1:64" ht="11.85" hidden="1" customHeight="1">
      <c r="A102" s="405" t="s">
        <v>13</v>
      </c>
      <c r="B102" s="252">
        <f t="shared" ref="B102:Q102" si="100">+B98+B99+B101</f>
        <v>12615.181386557122</v>
      </c>
      <c r="C102" s="252">
        <f t="shared" si="100"/>
        <v>13746.289789244978</v>
      </c>
      <c r="D102" s="252">
        <f t="shared" si="100"/>
        <v>17111.173134439559</v>
      </c>
      <c r="E102" s="252">
        <f t="shared" si="100"/>
        <v>22125.759040350476</v>
      </c>
      <c r="F102" s="252">
        <f t="shared" si="100"/>
        <v>23371.808757177052</v>
      </c>
      <c r="G102" s="252">
        <f t="shared" si="100"/>
        <v>23326.2</v>
      </c>
      <c r="H102" s="252">
        <f t="shared" si="100"/>
        <v>22295.17</v>
      </c>
      <c r="I102" s="252">
        <f t="shared" si="100"/>
        <v>22286.2</v>
      </c>
      <c r="J102" s="252">
        <f t="shared" si="100"/>
        <v>27100.309999999998</v>
      </c>
      <c r="K102" s="252">
        <f t="shared" si="100"/>
        <v>27160.58</v>
      </c>
      <c r="L102" s="252">
        <f t="shared" si="100"/>
        <v>26255.78</v>
      </c>
      <c r="M102" s="252">
        <f t="shared" si="100"/>
        <v>31501.019999999997</v>
      </c>
      <c r="N102" s="252">
        <f t="shared" si="100"/>
        <v>37604.479999999996</v>
      </c>
      <c r="O102" s="252">
        <f t="shared" si="100"/>
        <v>42643.359999999993</v>
      </c>
      <c r="P102" s="252">
        <f t="shared" si="100"/>
        <v>49425.39</v>
      </c>
      <c r="Q102" s="252">
        <f t="shared" si="100"/>
        <v>58155.009999999995</v>
      </c>
      <c r="R102" s="252">
        <f>+R98+R99+R101</f>
        <v>72510.099999999991</v>
      </c>
      <c r="S102" s="252">
        <f>+S98+S99+S101</f>
        <v>55792.263333999996</v>
      </c>
      <c r="T102" s="252">
        <f>+T98+T99+T101</f>
        <v>74989.25</v>
      </c>
      <c r="U102" s="252">
        <f>+U98+U99+U101</f>
        <v>91647.99</v>
      </c>
      <c r="V102" s="252">
        <f>+V98+V99+V101</f>
        <v>92493.98</v>
      </c>
      <c r="W102" s="39"/>
      <c r="X102" s="40">
        <f t="shared" si="89"/>
        <v>8.9662476347203146</v>
      </c>
      <c r="Y102" s="40">
        <f t="shared" si="89"/>
        <v>24.478483989383438</v>
      </c>
      <c r="Z102" s="40">
        <f t="shared" si="89"/>
        <v>29.305915301728149</v>
      </c>
      <c r="AA102" s="40">
        <f t="shared" si="89"/>
        <v>5.6316699217150878</v>
      </c>
      <c r="AB102" s="40">
        <f t="shared" si="89"/>
        <v>-0.19514431959848366</v>
      </c>
      <c r="AC102" s="40">
        <f t="shared" si="89"/>
        <v>-4.4200512728177044</v>
      </c>
      <c r="AD102" s="253">
        <f t="shared" si="89"/>
        <v>-4.0232929374373061E-2</v>
      </c>
      <c r="AE102" s="253">
        <f t="shared" si="89"/>
        <v>21.601304843355962</v>
      </c>
      <c r="AF102" s="253">
        <f t="shared" si="89"/>
        <v>0.22239597997220084</v>
      </c>
      <c r="AG102" s="253">
        <f t="shared" si="89"/>
        <v>-3.3312985216074287</v>
      </c>
      <c r="AH102" s="253">
        <f t="shared" si="89"/>
        <v>19.977467818514615</v>
      </c>
      <c r="AI102" s="253">
        <f t="shared" si="89"/>
        <v>19.375436096989883</v>
      </c>
      <c r="AJ102" s="253">
        <f t="shared" si="89"/>
        <v>13.399680038123108</v>
      </c>
      <c r="AK102" s="253">
        <f t="shared" si="90"/>
        <v>15.904070410962001</v>
      </c>
      <c r="AL102" s="253">
        <f t="shared" si="90"/>
        <v>17.662217738696651</v>
      </c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79"/>
      <c r="BB102" s="253">
        <f t="shared" si="92"/>
        <v>24.684184561226964</v>
      </c>
      <c r="BC102" s="253">
        <f t="shared" si="92"/>
        <v>-23.055873134914997</v>
      </c>
      <c r="BD102" s="253">
        <f t="shared" si="92"/>
        <v>34.40797257332504</v>
      </c>
      <c r="BE102" s="253">
        <f t="shared" si="92"/>
        <v>22.214837460035941</v>
      </c>
      <c r="BF102" s="37">
        <f t="shared" si="92"/>
        <v>0.92308625644708098</v>
      </c>
      <c r="BH102" s="262">
        <f t="shared" si="93"/>
        <v>91647.99</v>
      </c>
      <c r="BI102" s="263">
        <f t="shared" si="95"/>
        <v>0.59679167137956846</v>
      </c>
    </row>
    <row r="103" spans="1:64" ht="11.85" customHeight="1">
      <c r="A103" s="82" t="s">
        <v>14</v>
      </c>
      <c r="B103" s="34">
        <v>2894.7617172115006</v>
      </c>
      <c r="C103" s="34">
        <v>3088.9796731765646</v>
      </c>
      <c r="D103" s="34">
        <v>3848.2755874153722</v>
      </c>
      <c r="E103" s="34">
        <v>5025.3657539844708</v>
      </c>
      <c r="F103" s="34">
        <v>4412.6049089469516</v>
      </c>
      <c r="G103" s="34">
        <v>4763.72</v>
      </c>
      <c r="H103" s="34">
        <v>4622.34</v>
      </c>
      <c r="I103" s="34">
        <v>4810.3999999999996</v>
      </c>
      <c r="J103" s="34">
        <v>5574.4</v>
      </c>
      <c r="K103" s="34">
        <v>5559.22</v>
      </c>
      <c r="L103" s="34">
        <v>5834.09</v>
      </c>
      <c r="M103" s="34">
        <v>6587.95</v>
      </c>
      <c r="N103" s="34">
        <v>8291.48</v>
      </c>
      <c r="O103" s="34">
        <v>9284.93</v>
      </c>
      <c r="P103" s="34">
        <v>10916.68</v>
      </c>
      <c r="Q103" s="34">
        <v>12791.49</v>
      </c>
      <c r="R103" s="105">
        <v>16651</v>
      </c>
      <c r="S103" s="34">
        <v>12330.989761000001</v>
      </c>
      <c r="T103" s="34">
        <v>18038.25</v>
      </c>
      <c r="U103" s="34">
        <v>20237.810000000001</v>
      </c>
      <c r="V103" s="266">
        <v>19770.650000000001</v>
      </c>
      <c r="W103" s="35"/>
      <c r="X103" s="36">
        <f t="shared" si="89"/>
        <v>6.7092899153078589</v>
      </c>
      <c r="Y103" s="36">
        <f t="shared" si="89"/>
        <v>24.580799959035748</v>
      </c>
      <c r="Z103" s="36">
        <f t="shared" si="89"/>
        <v>30.587470669159387</v>
      </c>
      <c r="AA103" s="36">
        <f t="shared" si="89"/>
        <v>-12.193358156103928</v>
      </c>
      <c r="AB103" s="36">
        <f t="shared" si="89"/>
        <v>7.9570933337161254</v>
      </c>
      <c r="AC103" s="36">
        <f t="shared" si="89"/>
        <v>-2.9678486560922979</v>
      </c>
      <c r="AD103" s="37">
        <f t="shared" si="89"/>
        <v>4.0685021006676259</v>
      </c>
      <c r="AE103" s="37">
        <f t="shared" si="89"/>
        <v>15.882255113919852</v>
      </c>
      <c r="AF103" s="37">
        <f t="shared" si="89"/>
        <v>-0.2723163030998732</v>
      </c>
      <c r="AG103" s="37">
        <f t="shared" si="89"/>
        <v>4.9443986746342095</v>
      </c>
      <c r="AH103" s="37">
        <f t="shared" si="89"/>
        <v>12.921638164649485</v>
      </c>
      <c r="AI103" s="37">
        <f t="shared" si="89"/>
        <v>25.858271541222976</v>
      </c>
      <c r="AJ103" s="37">
        <f t="shared" si="89"/>
        <v>11.981576268651683</v>
      </c>
      <c r="AK103" s="37">
        <f t="shared" si="90"/>
        <v>17.574176649689342</v>
      </c>
      <c r="AL103" s="37">
        <f t="shared" si="90"/>
        <v>17.173811085421576</v>
      </c>
      <c r="AN103" s="37">
        <f t="shared" ref="AN103:AZ106" si="101">+(C103/C$120)*100</f>
        <v>8.2759535963384963</v>
      </c>
      <c r="AO103" s="37">
        <f t="shared" si="101"/>
        <v>8.4707746459916056</v>
      </c>
      <c r="AP103" s="37">
        <f t="shared" si="101"/>
        <v>8.8591254596747522</v>
      </c>
      <c r="AQ103" s="37">
        <f t="shared" si="101"/>
        <v>7.887900107565045</v>
      </c>
      <c r="AR103" s="37">
        <f t="shared" si="101"/>
        <v>8.1662628151777295</v>
      </c>
      <c r="AS103" s="37">
        <f t="shared" si="101"/>
        <v>8.4829033987293467</v>
      </c>
      <c r="AT103" s="37">
        <f t="shared" si="101"/>
        <v>8.2280467539975817</v>
      </c>
      <c r="AU103" s="37">
        <f t="shared" si="101"/>
        <v>8.0064069640113846</v>
      </c>
      <c r="AV103" s="37">
        <f t="shared" si="101"/>
        <v>8.5286046733185827</v>
      </c>
      <c r="AW103" s="37">
        <f t="shared" si="101"/>
        <v>8.5598639833066166</v>
      </c>
      <c r="AX103" s="37">
        <f t="shared" si="101"/>
        <v>8.2308220889555219</v>
      </c>
      <c r="AY103" s="37">
        <f t="shared" si="101"/>
        <v>8.5919543922230677</v>
      </c>
      <c r="AZ103" s="37">
        <f t="shared" si="101"/>
        <v>8.369502295253028</v>
      </c>
      <c r="BA103" s="79"/>
      <c r="BB103" s="37">
        <f t="shared" si="92"/>
        <v>30.172481860987265</v>
      </c>
      <c r="BC103" s="37">
        <f t="shared" si="92"/>
        <v>-25.944449216263287</v>
      </c>
      <c r="BD103" s="37">
        <f t="shared" si="92"/>
        <v>46.283877852617408</v>
      </c>
      <c r="BE103" s="37">
        <f t="shared" si="92"/>
        <v>12.193865812925321</v>
      </c>
      <c r="BF103" s="37">
        <f t="shared" si="92"/>
        <v>-2.3083525341921818</v>
      </c>
      <c r="BH103" s="262">
        <f t="shared" si="93"/>
        <v>20237.810000000001</v>
      </c>
      <c r="BI103" s="263">
        <f t="shared" si="95"/>
        <v>0.1317841935754635</v>
      </c>
    </row>
    <row r="104" spans="1:64" ht="11.85" customHeight="1">
      <c r="A104" s="84" t="s">
        <v>15</v>
      </c>
      <c r="B104" s="38">
        <f t="shared" ref="B104:V104" si="102">+B99+B101+B103</f>
        <v>7865.881906574692</v>
      </c>
      <c r="C104" s="38">
        <f t="shared" si="102"/>
        <v>8651.9799277526326</v>
      </c>
      <c r="D104" s="38">
        <f t="shared" si="102"/>
        <v>10840.038170024061</v>
      </c>
      <c r="E104" s="38">
        <f t="shared" si="102"/>
        <v>13971.587980642089</v>
      </c>
      <c r="F104" s="38">
        <f t="shared" si="102"/>
        <v>13665.426474344349</v>
      </c>
      <c r="G104" s="38">
        <f t="shared" si="102"/>
        <v>14038.670000000002</v>
      </c>
      <c r="H104" s="38">
        <f t="shared" si="102"/>
        <v>13278.77</v>
      </c>
      <c r="I104" s="38">
        <f t="shared" si="102"/>
        <v>14023.789999999999</v>
      </c>
      <c r="J104" s="38">
        <f t="shared" si="102"/>
        <v>16126.35</v>
      </c>
      <c r="K104" s="38">
        <f t="shared" si="102"/>
        <v>16204.529999999999</v>
      </c>
      <c r="L104" s="38">
        <f t="shared" si="102"/>
        <v>16681.400000000001</v>
      </c>
      <c r="M104" s="38">
        <f t="shared" si="102"/>
        <v>19300.150000000001</v>
      </c>
      <c r="N104" s="38">
        <f t="shared" si="102"/>
        <v>23503.54</v>
      </c>
      <c r="O104" s="38">
        <f t="shared" si="102"/>
        <v>26695.7</v>
      </c>
      <c r="P104" s="38">
        <f t="shared" si="102"/>
        <v>30886.03</v>
      </c>
      <c r="Q104" s="38">
        <f t="shared" si="102"/>
        <v>36395.03</v>
      </c>
      <c r="R104" s="38">
        <f t="shared" si="102"/>
        <v>46638.82</v>
      </c>
      <c r="S104" s="38">
        <f t="shared" si="102"/>
        <v>34404.310958000002</v>
      </c>
      <c r="T104" s="252">
        <f t="shared" si="102"/>
        <v>48645.78</v>
      </c>
      <c r="U104" s="252">
        <f t="shared" si="102"/>
        <v>56493.009999999995</v>
      </c>
      <c r="V104" s="252">
        <f t="shared" si="102"/>
        <v>57622.82</v>
      </c>
      <c r="W104" s="39"/>
      <c r="X104" s="40">
        <f t="shared" si="89"/>
        <v>9.993768410391235</v>
      </c>
      <c r="Y104" s="40">
        <f t="shared" si="89"/>
        <v>25.289682367996203</v>
      </c>
      <c r="Z104" s="40">
        <f t="shared" si="89"/>
        <v>28.888734167723662</v>
      </c>
      <c r="AA104" s="40">
        <f t="shared" si="89"/>
        <v>-2.1913150224722622</v>
      </c>
      <c r="AB104" s="40">
        <f t="shared" si="89"/>
        <v>2.731298041494612</v>
      </c>
      <c r="AC104" s="40">
        <f t="shared" si="89"/>
        <v>-5.4129059234243826</v>
      </c>
      <c r="AD104" s="253">
        <f t="shared" si="89"/>
        <v>5.6106100188496377</v>
      </c>
      <c r="AE104" s="253">
        <f t="shared" si="89"/>
        <v>14.992808648731915</v>
      </c>
      <c r="AF104" s="253">
        <f t="shared" si="89"/>
        <v>0.48479662167817406</v>
      </c>
      <c r="AG104" s="253">
        <f t="shared" si="89"/>
        <v>2.9428190759003936</v>
      </c>
      <c r="AH104" s="253">
        <f t="shared" si="89"/>
        <v>15.698622417782682</v>
      </c>
      <c r="AI104" s="253">
        <f t="shared" si="89"/>
        <v>21.779053530672044</v>
      </c>
      <c r="AJ104" s="253">
        <f t="shared" si="89"/>
        <v>13.581613663303482</v>
      </c>
      <c r="AK104" s="253">
        <f t="shared" si="90"/>
        <v>15.696647774735251</v>
      </c>
      <c r="AL104" s="253">
        <f t="shared" si="90"/>
        <v>17.836542928955268</v>
      </c>
      <c r="AN104" s="37">
        <f t="shared" si="101"/>
        <v>23.180270501715299</v>
      </c>
      <c r="AO104" s="37">
        <f t="shared" si="101"/>
        <v>23.860952368510784</v>
      </c>
      <c r="AP104" s="37">
        <f t="shared" si="101"/>
        <v>24.630257149592257</v>
      </c>
      <c r="AQ104" s="37">
        <f t="shared" si="101"/>
        <v>24.428092063793439</v>
      </c>
      <c r="AR104" s="37">
        <f t="shared" si="101"/>
        <v>24.06595450520836</v>
      </c>
      <c r="AS104" s="37">
        <f t="shared" si="101"/>
        <v>24.369155701213085</v>
      </c>
      <c r="AT104" s="37">
        <f t="shared" si="101"/>
        <v>23.987277521254732</v>
      </c>
      <c r="AU104" s="37">
        <f t="shared" si="101"/>
        <v>23.161976346169091</v>
      </c>
      <c r="AV104" s="37">
        <f t="shared" si="101"/>
        <v>24.859967816875596</v>
      </c>
      <c r="AW104" s="37">
        <f t="shared" si="101"/>
        <v>24.475199225780024</v>
      </c>
      <c r="AX104" s="37">
        <f t="shared" si="101"/>
        <v>24.113130934532737</v>
      </c>
      <c r="AY104" s="37">
        <f t="shared" si="101"/>
        <v>24.355283222752824</v>
      </c>
      <c r="AZ104" s="37">
        <f t="shared" si="101"/>
        <v>24.06369487151613</v>
      </c>
      <c r="BA104" s="79"/>
      <c r="BB104" s="253">
        <f t="shared" si="92"/>
        <v>28.146123248146804</v>
      </c>
      <c r="BC104" s="253">
        <f t="shared" si="92"/>
        <v>-26.232458372660371</v>
      </c>
      <c r="BD104" s="253">
        <f t="shared" si="92"/>
        <v>41.394431818110398</v>
      </c>
      <c r="BE104" s="253">
        <f t="shared" si="92"/>
        <v>16.131368435247605</v>
      </c>
      <c r="BF104" s="253">
        <f t="shared" si="92"/>
        <v>1.999911139448951</v>
      </c>
      <c r="BH104" s="262" t="s">
        <v>9</v>
      </c>
      <c r="BI104" s="263"/>
    </row>
    <row r="105" spans="1:64" ht="11.85" customHeight="1">
      <c r="A105" s="84" t="s">
        <v>16</v>
      </c>
      <c r="B105" s="38">
        <f t="shared" ref="B105:J105" si="103">+B98+B99+B101+B103</f>
        <v>15509.943103768623</v>
      </c>
      <c r="C105" s="38">
        <f t="shared" si="103"/>
        <v>16835.269462421544</v>
      </c>
      <c r="D105" s="38">
        <f t="shared" si="103"/>
        <v>20959.448721854933</v>
      </c>
      <c r="E105" s="38">
        <f t="shared" si="103"/>
        <v>27151.124794334948</v>
      </c>
      <c r="F105" s="38">
        <f t="shared" si="103"/>
        <v>27784.413666124005</v>
      </c>
      <c r="G105" s="38">
        <f t="shared" si="103"/>
        <v>28089.920000000002</v>
      </c>
      <c r="H105" s="38">
        <f t="shared" si="103"/>
        <v>26917.51</v>
      </c>
      <c r="I105" s="38">
        <f t="shared" si="103"/>
        <v>27096.6</v>
      </c>
      <c r="J105" s="38">
        <f t="shared" si="103"/>
        <v>32674.71</v>
      </c>
      <c r="K105" s="38">
        <f t="shared" ref="K105:Q105" si="104">+K104+K98</f>
        <v>32719.8</v>
      </c>
      <c r="L105" s="38">
        <f t="shared" si="104"/>
        <v>32089.870000000003</v>
      </c>
      <c r="M105" s="38">
        <f t="shared" si="104"/>
        <v>38088.97</v>
      </c>
      <c r="N105" s="38">
        <f t="shared" si="104"/>
        <v>45895.96</v>
      </c>
      <c r="O105" s="38">
        <f t="shared" si="104"/>
        <v>51928.289999999994</v>
      </c>
      <c r="P105" s="38">
        <f t="shared" si="104"/>
        <v>60342.07</v>
      </c>
      <c r="Q105" s="38">
        <f t="shared" si="104"/>
        <v>70946.5</v>
      </c>
      <c r="R105" s="38">
        <f>+R104+R98</f>
        <v>89161.1</v>
      </c>
      <c r="S105" s="38">
        <f>+S98+S99+S101+S103</f>
        <v>68123.253094999993</v>
      </c>
      <c r="T105" s="252">
        <f>+T98+T99+T101+T103</f>
        <v>93027.5</v>
      </c>
      <c r="U105" s="252">
        <f>+U98+U99+U101+U103</f>
        <v>111885.8</v>
      </c>
      <c r="V105" s="252">
        <f>+V98+V99+V101+V103</f>
        <v>112264.63</v>
      </c>
      <c r="W105" s="39"/>
      <c r="X105" s="40">
        <f t="shared" si="89"/>
        <v>8.545011092470677</v>
      </c>
      <c r="Y105" s="40">
        <f t="shared" si="89"/>
        <v>24.497257193530999</v>
      </c>
      <c r="Z105" s="40">
        <f t="shared" si="89"/>
        <v>29.541216253573509</v>
      </c>
      <c r="AA105" s="40">
        <f t="shared" si="89"/>
        <v>2.3324590660096289</v>
      </c>
      <c r="AB105" s="40">
        <f t="shared" si="89"/>
        <v>1.0995601258574794</v>
      </c>
      <c r="AC105" s="40">
        <f t="shared" si="89"/>
        <v>-4.1737747918114465</v>
      </c>
      <c r="AD105" s="253">
        <f t="shared" si="89"/>
        <v>0.66532899959914626</v>
      </c>
      <c r="AE105" s="253">
        <f t="shared" si="89"/>
        <v>20.586014481521666</v>
      </c>
      <c r="AF105" s="253">
        <f t="shared" si="89"/>
        <v>0.13799663409408414</v>
      </c>
      <c r="AG105" s="253">
        <f t="shared" si="89"/>
        <v>-1.9252257043135823</v>
      </c>
      <c r="AH105" s="253">
        <f t="shared" si="89"/>
        <v>18.694684646587834</v>
      </c>
      <c r="AI105" s="253">
        <f t="shared" si="89"/>
        <v>20.496721229269266</v>
      </c>
      <c r="AJ105" s="253">
        <f t="shared" si="89"/>
        <v>13.143488010709437</v>
      </c>
      <c r="AK105" s="253">
        <f t="shared" si="90"/>
        <v>16.202690286932242</v>
      </c>
      <c r="AL105" s="253">
        <f t="shared" si="90"/>
        <v>17.573858503694019</v>
      </c>
      <c r="AN105" s="37">
        <f t="shared" si="101"/>
        <v>45.104831884366796</v>
      </c>
      <c r="AO105" s="37">
        <f t="shared" si="101"/>
        <v>46.135668507642784</v>
      </c>
      <c r="AP105" s="37">
        <f t="shared" si="101"/>
        <v>47.864221770044409</v>
      </c>
      <c r="AQ105" s="37">
        <f t="shared" si="101"/>
        <v>49.666961821413771</v>
      </c>
      <c r="AR105" s="37">
        <f t="shared" si="101"/>
        <v>48.153474422786651</v>
      </c>
      <c r="AS105" s="37">
        <f t="shared" si="101"/>
        <v>49.398927180677141</v>
      </c>
      <c r="AT105" s="37">
        <f t="shared" si="101"/>
        <v>46.347931913015742</v>
      </c>
      <c r="AU105" s="37">
        <f t="shared" si="101"/>
        <v>46.930077800490174</v>
      </c>
      <c r="AV105" s="37">
        <f t="shared" si="101"/>
        <v>50.196653341664721</v>
      </c>
      <c r="AW105" s="37">
        <f t="shared" si="101"/>
        <v>47.082736543658307</v>
      </c>
      <c r="AX105" s="37">
        <f t="shared" si="101"/>
        <v>47.587418790604694</v>
      </c>
      <c r="AY105" s="37">
        <f t="shared" si="101"/>
        <v>47.559180641730336</v>
      </c>
      <c r="AZ105" s="37">
        <f t="shared" si="101"/>
        <v>46.808531926849724</v>
      </c>
      <c r="BA105" s="79"/>
      <c r="BB105" s="253">
        <f t="shared" si="92"/>
        <v>25.67371188148817</v>
      </c>
      <c r="BC105" s="253">
        <f t="shared" si="92"/>
        <v>-23.595320049887235</v>
      </c>
      <c r="BD105" s="253">
        <f t="shared" si="92"/>
        <v>36.557630138816563</v>
      </c>
      <c r="BE105" s="253">
        <f t="shared" si="92"/>
        <v>20.271747601515688</v>
      </c>
      <c r="BF105" s="253">
        <f t="shared" si="92"/>
        <v>0.33858630853960126</v>
      </c>
      <c r="BH105" s="262" t="s">
        <v>9</v>
      </c>
      <c r="BI105" s="263"/>
    </row>
    <row r="106" spans="1:64" ht="11.85" customHeight="1">
      <c r="A106" s="82" t="s">
        <v>17</v>
      </c>
      <c r="B106" s="34">
        <v>2878.1435938119794</v>
      </c>
      <c r="C106" s="34">
        <v>3346.1400716275371</v>
      </c>
      <c r="D106" s="34">
        <v>3745.7801845166468</v>
      </c>
      <c r="E106" s="34">
        <v>4664.1092539747251</v>
      </c>
      <c r="F106" s="34">
        <v>4517.0555555555557</v>
      </c>
      <c r="G106" s="34">
        <v>4881.54</v>
      </c>
      <c r="H106" s="34">
        <v>4686.3</v>
      </c>
      <c r="I106" s="34">
        <v>5056.12</v>
      </c>
      <c r="J106" s="34">
        <v>6135.21</v>
      </c>
      <c r="K106" s="34">
        <v>5320.2</v>
      </c>
      <c r="L106" s="34">
        <v>5570.72</v>
      </c>
      <c r="M106" s="34">
        <v>6491.75</v>
      </c>
      <c r="N106" s="34">
        <v>8063.74</v>
      </c>
      <c r="O106" s="34">
        <v>9555.07</v>
      </c>
      <c r="P106" s="34">
        <v>11112.45</v>
      </c>
      <c r="Q106" s="34">
        <v>11974.89</v>
      </c>
      <c r="R106" s="105">
        <v>17369.63</v>
      </c>
      <c r="S106" s="34">
        <v>12905.142524000001</v>
      </c>
      <c r="T106" s="34">
        <v>15563.98</v>
      </c>
      <c r="U106" s="34">
        <v>20456.96</v>
      </c>
      <c r="V106" s="34">
        <v>19544.400000000001</v>
      </c>
      <c r="W106" s="41"/>
      <c r="X106" s="36">
        <f t="shared" si="89"/>
        <v>16.260358893202962</v>
      </c>
      <c r="Y106" s="36">
        <f t="shared" si="89"/>
        <v>11.943316906477497</v>
      </c>
      <c r="Z106" s="36">
        <f t="shared" si="89"/>
        <v>24.516363059798163</v>
      </c>
      <c r="AA106" s="36">
        <f t="shared" si="89"/>
        <v>-3.1528785114510627</v>
      </c>
      <c r="AB106" s="36">
        <f t="shared" si="89"/>
        <v>8.0690715436555251</v>
      </c>
      <c r="AC106" s="36">
        <f t="shared" si="89"/>
        <v>-3.9995575166853037</v>
      </c>
      <c r="AD106" s="37">
        <f t="shared" si="89"/>
        <v>7.8915135608048859</v>
      </c>
      <c r="AE106" s="37">
        <f t="shared" si="89"/>
        <v>21.342254535098061</v>
      </c>
      <c r="AF106" s="37">
        <f t="shared" si="89"/>
        <v>-13.284141863114717</v>
      </c>
      <c r="AG106" s="37">
        <f t="shared" si="89"/>
        <v>4.7088455321228517</v>
      </c>
      <c r="AH106" s="37">
        <f t="shared" si="89"/>
        <v>16.533410402964055</v>
      </c>
      <c r="AI106" s="37">
        <f t="shared" si="89"/>
        <v>24.215196210574952</v>
      </c>
      <c r="AJ106" s="37">
        <f t="shared" si="89"/>
        <v>18.494271888726566</v>
      </c>
      <c r="AK106" s="37">
        <f t="shared" si="90"/>
        <v>16.298991006868626</v>
      </c>
      <c r="AL106" s="37">
        <f t="shared" si="90"/>
        <v>7.7610247965120172</v>
      </c>
      <c r="AN106" s="37">
        <f t="shared" si="101"/>
        <v>8.9649343438898637</v>
      </c>
      <c r="AO106" s="37">
        <f t="shared" si="101"/>
        <v>8.2451630855710221</v>
      </c>
      <c r="AP106" s="37">
        <f t="shared" si="101"/>
        <v>8.2222729770128069</v>
      </c>
      <c r="AQ106" s="37">
        <f t="shared" si="101"/>
        <v>8.0746143690092822</v>
      </c>
      <c r="AR106" s="37">
        <f t="shared" si="101"/>
        <v>8.3682371303944603</v>
      </c>
      <c r="AS106" s="37">
        <f t="shared" si="101"/>
        <v>8.6002825835973429</v>
      </c>
      <c r="AT106" s="37">
        <f t="shared" si="101"/>
        <v>8.6483435377145899</v>
      </c>
      <c r="AU106" s="37">
        <f t="shared" si="101"/>
        <v>8.8118879286869056</v>
      </c>
      <c r="AV106" s="37">
        <f t="shared" si="101"/>
        <v>8.161915265628906</v>
      </c>
      <c r="AW106" s="37">
        <f t="shared" si="101"/>
        <v>8.1734435857324517</v>
      </c>
      <c r="AX106" s="37">
        <f t="shared" si="101"/>
        <v>8.1106321839080451</v>
      </c>
      <c r="AY106" s="37">
        <f t="shared" si="101"/>
        <v>8.3559613375108963</v>
      </c>
      <c r="AZ106" s="37">
        <f t="shared" si="101"/>
        <v>8.6130084229286972</v>
      </c>
      <c r="BA106" s="79"/>
      <c r="BB106" s="37">
        <f t="shared" si="92"/>
        <v>45.050434701279116</v>
      </c>
      <c r="BC106" s="37">
        <f t="shared" si="92"/>
        <v>-25.70283578867253</v>
      </c>
      <c r="BD106" s="37">
        <f t="shared" si="92"/>
        <v>20.602929964200676</v>
      </c>
      <c r="BE106" s="37">
        <f t="shared" si="92"/>
        <v>31.437845589624235</v>
      </c>
      <c r="BF106" s="37">
        <f t="shared" si="92"/>
        <v>-4.4608778625954137</v>
      </c>
      <c r="BH106" s="262">
        <f t="shared" si="93"/>
        <v>20456.96</v>
      </c>
      <c r="BI106" s="263">
        <f t="shared" ref="BI106:BI110" si="105">+BH106/BH$120</f>
        <v>0.13321125045672005</v>
      </c>
      <c r="BJ106" s="269" t="s">
        <v>18</v>
      </c>
      <c r="BK106" s="269" t="s">
        <v>18</v>
      </c>
      <c r="BL106" s="269" t="s">
        <v>18</v>
      </c>
    </row>
    <row r="107" spans="1:64" ht="11.85" hidden="1" customHeight="1">
      <c r="A107" s="406" t="s">
        <v>19</v>
      </c>
      <c r="B107" s="252">
        <f t="shared" ref="B107:U107" si="106">+B105+B106</f>
        <v>18388.086697580602</v>
      </c>
      <c r="C107" s="252">
        <f t="shared" si="106"/>
        <v>20181.409534049082</v>
      </c>
      <c r="D107" s="252">
        <f t="shared" si="106"/>
        <v>24705.22890637158</v>
      </c>
      <c r="E107" s="252">
        <f t="shared" si="106"/>
        <v>31815.234048309674</v>
      </c>
      <c r="F107" s="252">
        <f t="shared" si="106"/>
        <v>32301.469221679559</v>
      </c>
      <c r="G107" s="252">
        <f t="shared" si="106"/>
        <v>32971.46</v>
      </c>
      <c r="H107" s="252">
        <f t="shared" si="106"/>
        <v>31603.809999999998</v>
      </c>
      <c r="I107" s="252">
        <f t="shared" si="106"/>
        <v>32152.719999999998</v>
      </c>
      <c r="J107" s="252">
        <f t="shared" si="106"/>
        <v>38809.919999999998</v>
      </c>
      <c r="K107" s="252">
        <f t="shared" si="106"/>
        <v>38040</v>
      </c>
      <c r="L107" s="252">
        <f t="shared" si="106"/>
        <v>37660.590000000004</v>
      </c>
      <c r="M107" s="252">
        <f t="shared" si="106"/>
        <v>44580.72</v>
      </c>
      <c r="N107" s="252">
        <f t="shared" si="106"/>
        <v>53959.7</v>
      </c>
      <c r="O107" s="252">
        <f t="shared" si="106"/>
        <v>61483.359999999993</v>
      </c>
      <c r="P107" s="252">
        <f t="shared" si="106"/>
        <v>71454.52</v>
      </c>
      <c r="Q107" s="252">
        <f t="shared" si="106"/>
        <v>82921.39</v>
      </c>
      <c r="R107" s="252">
        <f t="shared" si="106"/>
        <v>106530.73000000001</v>
      </c>
      <c r="S107" s="252">
        <f t="shared" si="106"/>
        <v>81028.395618999988</v>
      </c>
      <c r="T107" s="252">
        <f t="shared" si="106"/>
        <v>108591.48</v>
      </c>
      <c r="U107" s="252">
        <f t="shared" si="106"/>
        <v>132342.76</v>
      </c>
      <c r="V107" s="252">
        <f>+V105+V106</f>
        <v>131809.03</v>
      </c>
      <c r="W107" s="39"/>
      <c r="X107" s="40">
        <f t="shared" si="89"/>
        <v>9.7526342243341446</v>
      </c>
      <c r="Y107" s="40">
        <f t="shared" si="89"/>
        <v>22.415775095838232</v>
      </c>
      <c r="Z107" s="40">
        <f t="shared" si="89"/>
        <v>28.779353427097341</v>
      </c>
      <c r="AA107" s="40">
        <f t="shared" si="89"/>
        <v>1.5283092767180761</v>
      </c>
      <c r="AB107" s="40">
        <f t="shared" si="89"/>
        <v>2.0741805077732156</v>
      </c>
      <c r="AC107" s="40">
        <f t="shared" si="89"/>
        <v>-4.1479813147491829</v>
      </c>
      <c r="AD107" s="253">
        <f t="shared" si="89"/>
        <v>1.7368475509756509</v>
      </c>
      <c r="AE107" s="253">
        <f t="shared" si="89"/>
        <v>20.704935694398486</v>
      </c>
      <c r="AF107" s="253">
        <f t="shared" si="89"/>
        <v>-1.983822692754833</v>
      </c>
      <c r="AG107" s="253">
        <f t="shared" si="89"/>
        <v>-0.99739747634068898</v>
      </c>
      <c r="AH107" s="253">
        <f t="shared" si="89"/>
        <v>18.374990938803659</v>
      </c>
      <c r="AI107" s="253">
        <f t="shared" si="89"/>
        <v>21.038197678278859</v>
      </c>
      <c r="AJ107" s="253">
        <f t="shared" si="89"/>
        <v>13.943109394603749</v>
      </c>
      <c r="AK107" s="253">
        <f t="shared" si="90"/>
        <v>16.217656289441585</v>
      </c>
      <c r="AL107" s="253">
        <f t="shared" si="90"/>
        <v>16.047788159517395</v>
      </c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79"/>
      <c r="BB107" s="253">
        <f t="shared" si="92"/>
        <v>28.471953979546182</v>
      </c>
      <c r="BC107" s="407">
        <f t="shared" si="92"/>
        <v>-23.938946425130116</v>
      </c>
      <c r="BD107" s="253">
        <f t="shared" si="92"/>
        <v>34.016574276754973</v>
      </c>
      <c r="BE107" s="253">
        <f t="shared" si="92"/>
        <v>21.872139508550781</v>
      </c>
      <c r="BF107" s="37">
        <f t="shared" si="92"/>
        <v>-0.40329368980971392</v>
      </c>
      <c r="BH107" s="262">
        <f t="shared" si="93"/>
        <v>132342.76</v>
      </c>
      <c r="BI107" s="263">
        <f t="shared" si="105"/>
        <v>0.86178711541175201</v>
      </c>
      <c r="BJ107" s="270"/>
      <c r="BK107" s="270"/>
      <c r="BL107" s="270"/>
    </row>
    <row r="108" spans="1:64" ht="11.85" customHeight="1">
      <c r="A108" s="82" t="s">
        <v>20</v>
      </c>
      <c r="B108" s="34">
        <v>2731.218253968254</v>
      </c>
      <c r="C108" s="34">
        <v>3256.5369340746629</v>
      </c>
      <c r="D108" s="34">
        <v>3825.9163987138268</v>
      </c>
      <c r="E108" s="34">
        <v>4938.4902597402597</v>
      </c>
      <c r="F108" s="34">
        <v>4792.5674603174602</v>
      </c>
      <c r="G108" s="34">
        <v>4954.97</v>
      </c>
      <c r="H108" s="34">
        <v>4346.53</v>
      </c>
      <c r="I108" s="34">
        <v>4983.12</v>
      </c>
      <c r="J108" s="34">
        <v>6279.37</v>
      </c>
      <c r="K108" s="34">
        <v>5742.2</v>
      </c>
      <c r="L108" s="34">
        <v>6151.08</v>
      </c>
      <c r="M108" s="43">
        <v>6485.55</v>
      </c>
      <c r="N108" s="43">
        <v>8150.45</v>
      </c>
      <c r="O108" s="43">
        <v>10189.16</v>
      </c>
      <c r="P108" s="43">
        <v>11802.75</v>
      </c>
      <c r="Q108" s="34">
        <v>14041.18</v>
      </c>
      <c r="R108" s="105">
        <v>16269.18</v>
      </c>
      <c r="S108" s="34">
        <v>13280.88868</v>
      </c>
      <c r="T108" s="34">
        <v>16450.03</v>
      </c>
      <c r="U108" s="34">
        <v>21225.05</v>
      </c>
      <c r="V108" s="34">
        <v>19750.22</v>
      </c>
      <c r="W108" s="41"/>
      <c r="X108" s="36">
        <f t="shared" si="89"/>
        <v>19.233859445072188</v>
      </c>
      <c r="Y108" s="36">
        <f t="shared" si="89"/>
        <v>17.484201044412593</v>
      </c>
      <c r="Z108" s="36">
        <f t="shared" si="89"/>
        <v>29.079931317904673</v>
      </c>
      <c r="AA108" s="36">
        <f t="shared" si="89"/>
        <v>-2.9548058566075674</v>
      </c>
      <c r="AB108" s="36">
        <f t="shared" si="89"/>
        <v>3.3886333583665884</v>
      </c>
      <c r="AC108" s="36">
        <f t="shared" si="89"/>
        <v>-12.279388169857752</v>
      </c>
      <c r="AD108" s="37">
        <f t="shared" si="89"/>
        <v>14.645935953507738</v>
      </c>
      <c r="AE108" s="37">
        <f t="shared" si="89"/>
        <v>26.012819277882127</v>
      </c>
      <c r="AF108" s="37">
        <f t="shared" si="89"/>
        <v>-8.5545205968114661</v>
      </c>
      <c r="AG108" s="37">
        <f t="shared" si="89"/>
        <v>7.1206157918567881</v>
      </c>
      <c r="AH108" s="37">
        <f t="shared" si="89"/>
        <v>5.4375816929709941</v>
      </c>
      <c r="AI108" s="37">
        <f t="shared" si="89"/>
        <v>25.670914571624603</v>
      </c>
      <c r="AJ108" s="37">
        <f t="shared" si="89"/>
        <v>25.013465514174072</v>
      </c>
      <c r="AK108" s="37">
        <f t="shared" si="90"/>
        <v>15.836339796411082</v>
      </c>
      <c r="AL108" s="37">
        <f t="shared" si="90"/>
        <v>18.965325877443817</v>
      </c>
      <c r="AN108" s="37">
        <f t="shared" ref="AN108:AZ108" si="107">+(C108/C$120)*100</f>
        <v>8.7248707996350241</v>
      </c>
      <c r="AO108" s="37">
        <f t="shared" si="107"/>
        <v>8.421557887873405</v>
      </c>
      <c r="AP108" s="37">
        <f t="shared" si="107"/>
        <v>8.7059742383391736</v>
      </c>
      <c r="AQ108" s="37">
        <f t="shared" si="107"/>
        <v>8.5671149277609846</v>
      </c>
      <c r="AR108" s="37">
        <f t="shared" si="107"/>
        <v>8.4941153680991324</v>
      </c>
      <c r="AS108" s="37">
        <f t="shared" si="107"/>
        <v>7.9767377799294437</v>
      </c>
      <c r="AT108" s="37">
        <f t="shared" si="107"/>
        <v>8.5234791993972312</v>
      </c>
      <c r="AU108" s="37">
        <f t="shared" si="107"/>
        <v>9.0189422534450649</v>
      </c>
      <c r="AV108" s="37">
        <f t="shared" si="107"/>
        <v>8.8093210477602906</v>
      </c>
      <c r="AW108" s="37">
        <f t="shared" si="107"/>
        <v>9.024956445724639</v>
      </c>
      <c r="AX108" s="37">
        <f t="shared" si="107"/>
        <v>8.1028860569715135</v>
      </c>
      <c r="AY108" s="37">
        <f t="shared" si="107"/>
        <v>8.4458136154334937</v>
      </c>
      <c r="AZ108" s="37">
        <f t="shared" si="107"/>
        <v>9.1845816830821931</v>
      </c>
      <c r="BA108" s="79"/>
      <c r="BB108" s="37">
        <f t="shared" si="92"/>
        <v>15.867612266205544</v>
      </c>
      <c r="BC108" s="37">
        <f t="shared" si="92"/>
        <v>-18.367805384168101</v>
      </c>
      <c r="BD108" s="37">
        <f t="shared" si="92"/>
        <v>23.862419122392641</v>
      </c>
      <c r="BE108" s="37">
        <f t="shared" si="92"/>
        <v>29.027424266095569</v>
      </c>
      <c r="BF108" s="37">
        <f t="shared" si="92"/>
        <v>-6.948534867997946</v>
      </c>
      <c r="BH108" s="262">
        <f t="shared" si="93"/>
        <v>21225.05</v>
      </c>
      <c r="BI108" s="263">
        <f t="shared" si="105"/>
        <v>0.13821288458824801</v>
      </c>
      <c r="BJ108" s="271">
        <f>(U94+U95+U97+U99+U101+U103+U106)</f>
        <v>132342.76</v>
      </c>
      <c r="BK108" s="271">
        <f>(V94+V95+V97+V99+V101+V103+V106)</f>
        <v>131809.03</v>
      </c>
      <c r="BL108" s="272">
        <f>((BK108/BJ108)-1)*100</f>
        <v>-0.40329368980971392</v>
      </c>
    </row>
    <row r="109" spans="1:64" ht="11.85" hidden="1" customHeight="1">
      <c r="A109" s="406" t="s">
        <v>21</v>
      </c>
      <c r="B109" s="252">
        <f>B108+B107</f>
        <v>21119.304951548856</v>
      </c>
      <c r="C109" s="252">
        <f t="shared" ref="C109:U109" si="108">C108+C107</f>
        <v>23437.946468123744</v>
      </c>
      <c r="D109" s="252">
        <f t="shared" si="108"/>
        <v>28531.145305085407</v>
      </c>
      <c r="E109" s="252">
        <f t="shared" si="108"/>
        <v>36753.724308049932</v>
      </c>
      <c r="F109" s="252">
        <f t="shared" si="108"/>
        <v>37094.036681997022</v>
      </c>
      <c r="G109" s="252">
        <f t="shared" si="108"/>
        <v>37926.43</v>
      </c>
      <c r="H109" s="252">
        <f t="shared" si="108"/>
        <v>35950.339999999997</v>
      </c>
      <c r="I109" s="252">
        <f t="shared" si="108"/>
        <v>37135.839999999997</v>
      </c>
      <c r="J109" s="252">
        <f t="shared" si="108"/>
        <v>45089.29</v>
      </c>
      <c r="K109" s="252">
        <f t="shared" si="108"/>
        <v>43782.2</v>
      </c>
      <c r="L109" s="252">
        <f t="shared" si="108"/>
        <v>43811.670000000006</v>
      </c>
      <c r="M109" s="252">
        <f t="shared" si="108"/>
        <v>51066.270000000004</v>
      </c>
      <c r="N109" s="252">
        <f t="shared" si="108"/>
        <v>62110.149999999994</v>
      </c>
      <c r="O109" s="252">
        <f t="shared" si="108"/>
        <v>71672.51999999999</v>
      </c>
      <c r="P109" s="252">
        <f t="shared" si="108"/>
        <v>83257.27</v>
      </c>
      <c r="Q109" s="252">
        <f t="shared" si="108"/>
        <v>96962.57</v>
      </c>
      <c r="R109" s="252">
        <f t="shared" si="108"/>
        <v>122799.91</v>
      </c>
      <c r="S109" s="252">
        <f t="shared" si="108"/>
        <v>94309.284298999992</v>
      </c>
      <c r="T109" s="252">
        <f t="shared" si="108"/>
        <v>125041.51</v>
      </c>
      <c r="U109" s="252">
        <f t="shared" si="108"/>
        <v>153567.81</v>
      </c>
      <c r="V109" s="252">
        <f>V108+V107</f>
        <v>151559.25</v>
      </c>
      <c r="W109" s="39"/>
      <c r="X109" s="40"/>
      <c r="Y109" s="40"/>
      <c r="Z109" s="40"/>
      <c r="AA109" s="40"/>
      <c r="AB109" s="40"/>
      <c r="AC109" s="40"/>
      <c r="AD109" s="253"/>
      <c r="AE109" s="253"/>
      <c r="AF109" s="37">
        <f t="shared" si="89"/>
        <v>-2.8988923977290471</v>
      </c>
      <c r="AG109" s="37">
        <f t="shared" si="89"/>
        <v>6.7310459501834785E-2</v>
      </c>
      <c r="AH109" s="253">
        <f t="shared" si="89"/>
        <v>16.558601851972309</v>
      </c>
      <c r="AI109" s="253">
        <f t="shared" si="89"/>
        <v>21.626564853865361</v>
      </c>
      <c r="AJ109" s="253">
        <f t="shared" si="89"/>
        <v>15.395824998007557</v>
      </c>
      <c r="AK109" s="253">
        <f t="shared" si="89"/>
        <v>16.163447301699474</v>
      </c>
      <c r="AL109" s="253">
        <f t="shared" si="90"/>
        <v>16.461385294040998</v>
      </c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79"/>
      <c r="BB109" s="253">
        <f t="shared" si="92"/>
        <v>26.646715325305426</v>
      </c>
      <c r="BC109" s="407">
        <f t="shared" si="92"/>
        <v>-23.200852265282613</v>
      </c>
      <c r="BD109" s="253">
        <f t="shared" si="92"/>
        <v>32.586638663873167</v>
      </c>
      <c r="BE109" s="253">
        <f t="shared" si="92"/>
        <v>22.813464104840065</v>
      </c>
      <c r="BF109" s="253">
        <f t="shared" si="92"/>
        <v>-1.3079303533728881</v>
      </c>
      <c r="BH109" s="262">
        <f t="shared" si="93"/>
        <v>153567.81</v>
      </c>
      <c r="BI109" s="263">
        <f t="shared" si="105"/>
        <v>1</v>
      </c>
    </row>
    <row r="110" spans="1:64" ht="11.85" customHeight="1">
      <c r="A110" s="82" t="s">
        <v>22</v>
      </c>
      <c r="B110" s="34">
        <v>2922.2049441786285</v>
      </c>
      <c r="C110" s="34">
        <v>3668.3213716108457</v>
      </c>
      <c r="D110" s="34">
        <v>4301.0781563126247</v>
      </c>
      <c r="E110" s="34">
        <v>5067.5953432356482</v>
      </c>
      <c r="F110" s="34">
        <v>4571.5693285657526</v>
      </c>
      <c r="G110" s="34">
        <v>5139.1000000000004</v>
      </c>
      <c r="H110" s="34">
        <v>4675.63</v>
      </c>
      <c r="I110" s="34">
        <v>5161.04</v>
      </c>
      <c r="J110" s="34">
        <v>6089.38</v>
      </c>
      <c r="K110" s="34">
        <v>5490.83</v>
      </c>
      <c r="L110" s="34">
        <v>6284.88</v>
      </c>
      <c r="M110" s="34">
        <v>7100.21</v>
      </c>
      <c r="N110" s="34">
        <v>8513.25</v>
      </c>
      <c r="O110" s="34">
        <v>10448.629999999999</v>
      </c>
      <c r="P110" s="34">
        <v>12025.57</v>
      </c>
      <c r="Q110" s="43">
        <v>13576.37</v>
      </c>
      <c r="R110" s="106">
        <v>16295.77</v>
      </c>
      <c r="S110" s="34">
        <v>14904.458542</v>
      </c>
      <c r="T110" s="43">
        <v>18061.48</v>
      </c>
      <c r="U110" s="34"/>
      <c r="V110" s="34" t="s">
        <v>34</v>
      </c>
      <c r="W110" s="41"/>
      <c r="X110" s="36">
        <f t="shared" si="89"/>
        <v>25.532652284315915</v>
      </c>
      <c r="Y110" s="36">
        <f t="shared" si="89"/>
        <v>17.249218936996268</v>
      </c>
      <c r="Z110" s="36">
        <f t="shared" si="89"/>
        <v>17.821512631618152</v>
      </c>
      <c r="AA110" s="36">
        <f t="shared" si="89"/>
        <v>-9.7881930397620174</v>
      </c>
      <c r="AB110" s="36">
        <f t="shared" si="89"/>
        <v>12.414351192007423</v>
      </c>
      <c r="AC110" s="36">
        <f t="shared" si="89"/>
        <v>-9.0185051857329164</v>
      </c>
      <c r="AD110" s="37">
        <f t="shared" si="89"/>
        <v>10.381702572701435</v>
      </c>
      <c r="AE110" s="37">
        <f t="shared" si="89"/>
        <v>17.987459891804747</v>
      </c>
      <c r="AF110" s="37">
        <f t="shared" si="89"/>
        <v>-9.829407920018129</v>
      </c>
      <c r="AG110" s="37">
        <f t="shared" si="89"/>
        <v>14.461383798077886</v>
      </c>
      <c r="AH110" s="37">
        <f t="shared" si="89"/>
        <v>12.972880946016474</v>
      </c>
      <c r="AI110" s="37">
        <f t="shared" si="89"/>
        <v>19.901383198525124</v>
      </c>
      <c r="AJ110" s="37">
        <f t="shared" si="89"/>
        <v>22.733738583972031</v>
      </c>
      <c r="AK110" s="37">
        <f t="shared" si="89"/>
        <v>15.092313537755665</v>
      </c>
      <c r="AL110" s="37">
        <f t="shared" si="89"/>
        <v>12.895854416880038</v>
      </c>
      <c r="AN110" s="37">
        <f t="shared" ref="AN110:AZ111" si="109">+(C110/C$120)*100</f>
        <v>9.8281182331926757</v>
      </c>
      <c r="AO110" s="37">
        <f t="shared" si="109"/>
        <v>9.4674778272288975</v>
      </c>
      <c r="AP110" s="37">
        <f t="shared" si="109"/>
        <v>8.9335712309084361</v>
      </c>
      <c r="AQ110" s="37">
        <f t="shared" si="109"/>
        <v>8.1720622948634745</v>
      </c>
      <c r="AR110" s="37">
        <f t="shared" si="109"/>
        <v>8.8097623776124276</v>
      </c>
      <c r="AS110" s="37">
        <f t="shared" si="109"/>
        <v>8.580701034151728</v>
      </c>
      <c r="AT110" s="37">
        <f t="shared" si="109"/>
        <v>8.8278060908140041</v>
      </c>
      <c r="AU110" s="37">
        <f t="shared" si="109"/>
        <v>8.7460631527180759</v>
      </c>
      <c r="AV110" s="37">
        <f t="shared" si="109"/>
        <v>8.4236850490532618</v>
      </c>
      <c r="AW110" s="37">
        <f t="shared" si="109"/>
        <v>9.2212698041003982</v>
      </c>
      <c r="AX110" s="37">
        <f t="shared" si="109"/>
        <v>8.8708270864567709</v>
      </c>
      <c r="AY110" s="37">
        <f t="shared" si="109"/>
        <v>8.8217611005023269</v>
      </c>
      <c r="AZ110" s="37">
        <f t="shared" si="109"/>
        <v>9.4184697964604638</v>
      </c>
      <c r="BA110" s="79"/>
      <c r="BB110" s="37">
        <f t="shared" si="92"/>
        <v>20.030391039725636</v>
      </c>
      <c r="BC110" s="37">
        <f t="shared" si="92"/>
        <v>-8.537868772080115</v>
      </c>
      <c r="BD110" s="37">
        <f t="shared" si="92"/>
        <v>21.181725247540363</v>
      </c>
      <c r="BE110" s="140">
        <f t="shared" si="92"/>
        <v>-100</v>
      </c>
      <c r="BF110" s="140" t="s">
        <v>9</v>
      </c>
      <c r="BH110" s="262">
        <f t="shared" si="93"/>
        <v>0</v>
      </c>
      <c r="BI110" s="263">
        <f t="shared" si="105"/>
        <v>0</v>
      </c>
    </row>
    <row r="111" spans="1:64" ht="11.85" customHeight="1">
      <c r="A111" s="84" t="s">
        <v>23</v>
      </c>
      <c r="B111" s="38">
        <f t="shared" ref="B111:T111" si="110">+B106+B108+B110</f>
        <v>8531.5667919588632</v>
      </c>
      <c r="C111" s="38">
        <f t="shared" si="110"/>
        <v>10270.998377313046</v>
      </c>
      <c r="D111" s="38">
        <f t="shared" si="110"/>
        <v>11872.7747395431</v>
      </c>
      <c r="E111" s="38">
        <f t="shared" si="110"/>
        <v>14670.194856950631</v>
      </c>
      <c r="F111" s="38">
        <f t="shared" si="110"/>
        <v>13881.192344438768</v>
      </c>
      <c r="G111" s="38">
        <f t="shared" si="110"/>
        <v>14975.61</v>
      </c>
      <c r="H111" s="38">
        <f t="shared" si="110"/>
        <v>13708.46</v>
      </c>
      <c r="I111" s="38">
        <f t="shared" si="110"/>
        <v>15200.279999999999</v>
      </c>
      <c r="J111" s="38">
        <f t="shared" si="110"/>
        <v>18503.96</v>
      </c>
      <c r="K111" s="38">
        <f t="shared" si="110"/>
        <v>16553.23</v>
      </c>
      <c r="L111" s="38">
        <f t="shared" si="110"/>
        <v>18006.68</v>
      </c>
      <c r="M111" s="38">
        <f t="shared" si="110"/>
        <v>20077.509999999998</v>
      </c>
      <c r="N111" s="38">
        <f t="shared" si="110"/>
        <v>24727.439999999999</v>
      </c>
      <c r="O111" s="38">
        <f t="shared" si="110"/>
        <v>30192.86</v>
      </c>
      <c r="P111" s="38">
        <f t="shared" si="110"/>
        <v>34940.770000000004</v>
      </c>
      <c r="Q111" s="38">
        <f t="shared" si="110"/>
        <v>39592.44</v>
      </c>
      <c r="R111" s="38">
        <f t="shared" si="110"/>
        <v>49934.58</v>
      </c>
      <c r="S111" s="38">
        <f t="shared" si="110"/>
        <v>41090.489745999999</v>
      </c>
      <c r="T111" s="38">
        <f t="shared" si="110"/>
        <v>50075.49</v>
      </c>
      <c r="U111" s="38"/>
      <c r="V111" s="38" t="s">
        <v>9</v>
      </c>
      <c r="W111" s="39"/>
      <c r="X111" s="40">
        <f t="shared" si="89"/>
        <v>20.388184582855583</v>
      </c>
      <c r="Y111" s="40">
        <f t="shared" si="89"/>
        <v>15.595137915395995</v>
      </c>
      <c r="Z111" s="40">
        <f t="shared" si="89"/>
        <v>23.561637264880719</v>
      </c>
      <c r="AA111" s="40">
        <f t="shared" si="89"/>
        <v>-5.3782687974184507</v>
      </c>
      <c r="AB111" s="40">
        <f t="shared" si="89"/>
        <v>7.8841761457162596</v>
      </c>
      <c r="AC111" s="40">
        <f t="shared" si="89"/>
        <v>-8.4614249436250066</v>
      </c>
      <c r="AD111" s="253">
        <f t="shared" si="89"/>
        <v>10.882476952188647</v>
      </c>
      <c r="AE111" s="253">
        <f t="shared" si="89"/>
        <v>21.734336472749185</v>
      </c>
      <c r="AF111" s="253">
        <f t="shared" si="89"/>
        <v>-10.542229879442022</v>
      </c>
      <c r="AG111" s="253">
        <f t="shared" si="89"/>
        <v>8.7804615775894046</v>
      </c>
      <c r="AH111" s="253">
        <f t="shared" si="89"/>
        <v>11.50034320596578</v>
      </c>
      <c r="AI111" s="253">
        <f t="shared" si="89"/>
        <v>23.159893831456202</v>
      </c>
      <c r="AJ111" s="253">
        <f t="shared" si="89"/>
        <v>22.102651952648557</v>
      </c>
      <c r="AK111" s="253">
        <f t="shared" si="89"/>
        <v>15.725274121100163</v>
      </c>
      <c r="AL111" s="253">
        <f t="shared" si="89"/>
        <v>13.313015139620553</v>
      </c>
      <c r="AN111" s="37">
        <f t="shared" si="109"/>
        <v>27.517923376717562</v>
      </c>
      <c r="AO111" s="37">
        <f t="shared" si="109"/>
        <v>26.134198800673332</v>
      </c>
      <c r="AP111" s="37">
        <f t="shared" si="109"/>
        <v>25.861818446260415</v>
      </c>
      <c r="AQ111" s="37">
        <f t="shared" si="109"/>
        <v>24.813791591633741</v>
      </c>
      <c r="AR111" s="37">
        <f t="shared" si="109"/>
        <v>25.672114876106022</v>
      </c>
      <c r="AS111" s="37">
        <f t="shared" si="109"/>
        <v>25.157721397678511</v>
      </c>
      <c r="AT111" s="37">
        <f t="shared" si="109"/>
        <v>25.999628827925825</v>
      </c>
      <c r="AU111" s="37">
        <f t="shared" si="109"/>
        <v>26.576893334850045</v>
      </c>
      <c r="AV111" s="37">
        <f t="shared" si="109"/>
        <v>25.394921362442457</v>
      </c>
      <c r="AW111" s="37">
        <f t="shared" si="109"/>
        <v>26.419669835557485</v>
      </c>
      <c r="AX111" s="37">
        <f t="shared" si="109"/>
        <v>25.084345327336333</v>
      </c>
      <c r="AY111" s="37">
        <f t="shared" si="109"/>
        <v>25.623536053446717</v>
      </c>
      <c r="AZ111" s="37">
        <f t="shared" si="109"/>
        <v>27.216059902471358</v>
      </c>
      <c r="BA111" s="79"/>
      <c r="BB111" s="253">
        <f t="shared" si="92"/>
        <v>26.121501983712037</v>
      </c>
      <c r="BC111" s="407">
        <f t="shared" si="92"/>
        <v>-17.711354043630688</v>
      </c>
      <c r="BD111" s="253">
        <f t="shared" si="92"/>
        <v>21.866374213450833</v>
      </c>
      <c r="BE111" s="253">
        <f t="shared" si="92"/>
        <v>-100</v>
      </c>
      <c r="BF111" s="253" t="s">
        <v>9</v>
      </c>
      <c r="BH111" s="262" t="s">
        <v>9</v>
      </c>
      <c r="BI111" s="263"/>
    </row>
    <row r="112" spans="1:64" ht="11.85" hidden="1" customHeight="1">
      <c r="A112" s="406" t="s">
        <v>24</v>
      </c>
      <c r="B112" s="38">
        <f t="shared" ref="B112:V112" si="111">+B105+B106+B108+B110</f>
        <v>24041.509895727486</v>
      </c>
      <c r="C112" s="38">
        <f t="shared" si="111"/>
        <v>27106.267839734588</v>
      </c>
      <c r="D112" s="38">
        <f t="shared" si="111"/>
        <v>32832.223461398033</v>
      </c>
      <c r="E112" s="38">
        <f t="shared" si="111"/>
        <v>41821.319651285579</v>
      </c>
      <c r="F112" s="38">
        <f t="shared" si="111"/>
        <v>41665.606010562777</v>
      </c>
      <c r="G112" s="38">
        <f t="shared" si="111"/>
        <v>43065.53</v>
      </c>
      <c r="H112" s="38">
        <f t="shared" si="111"/>
        <v>40625.969999999994</v>
      </c>
      <c r="I112" s="38">
        <f t="shared" si="111"/>
        <v>42296.88</v>
      </c>
      <c r="J112" s="38">
        <f t="shared" si="111"/>
        <v>51178.67</v>
      </c>
      <c r="K112" s="38">
        <f t="shared" si="111"/>
        <v>49273.03</v>
      </c>
      <c r="L112" s="38">
        <f t="shared" si="111"/>
        <v>50096.55</v>
      </c>
      <c r="M112" s="38">
        <f t="shared" si="111"/>
        <v>58166.48</v>
      </c>
      <c r="N112" s="38">
        <f t="shared" si="111"/>
        <v>70623.399999999994</v>
      </c>
      <c r="O112" s="38">
        <f t="shared" si="111"/>
        <v>82121.149999999994</v>
      </c>
      <c r="P112" s="38">
        <f t="shared" si="111"/>
        <v>95282.84</v>
      </c>
      <c r="Q112" s="38">
        <f t="shared" si="111"/>
        <v>110538.94</v>
      </c>
      <c r="R112" s="38">
        <f t="shared" si="111"/>
        <v>139095.67999999999</v>
      </c>
      <c r="S112" s="38">
        <f t="shared" si="111"/>
        <v>109213.742841</v>
      </c>
      <c r="T112" s="38">
        <f t="shared" si="111"/>
        <v>143102.99</v>
      </c>
      <c r="U112" s="38"/>
      <c r="V112" s="38" t="e">
        <f t="shared" si="111"/>
        <v>#VALUE!</v>
      </c>
      <c r="W112" s="39"/>
      <c r="X112" s="40">
        <f t="shared" si="89"/>
        <v>12.747776480343909</v>
      </c>
      <c r="Y112" s="40">
        <f t="shared" si="89"/>
        <v>21.124101833266295</v>
      </c>
      <c r="Z112" s="40">
        <f t="shared" si="89"/>
        <v>27.378883432784672</v>
      </c>
      <c r="AA112" s="40">
        <f t="shared" si="89"/>
        <v>-0.37233076818515842</v>
      </c>
      <c r="AB112" s="40">
        <f t="shared" si="89"/>
        <v>3.3599031034909688</v>
      </c>
      <c r="AC112" s="40">
        <f t="shared" si="89"/>
        <v>-5.6647625142428382</v>
      </c>
      <c r="AD112" s="253">
        <f t="shared" si="89"/>
        <v>4.112911027109023</v>
      </c>
      <c r="AE112" s="253">
        <f t="shared" si="89"/>
        <v>20.998688319327584</v>
      </c>
      <c r="AF112" s="253">
        <f t="shared" si="89"/>
        <v>-3.7235043427271575</v>
      </c>
      <c r="AG112" s="253">
        <f t="shared" si="89"/>
        <v>1.6713402849388492</v>
      </c>
      <c r="AH112" s="253">
        <f t="shared" si="89"/>
        <v>16.108753996033663</v>
      </c>
      <c r="AI112" s="253">
        <f t="shared" si="89"/>
        <v>21.415977036946355</v>
      </c>
      <c r="AJ112" s="253">
        <f t="shared" si="89"/>
        <v>16.280368829594714</v>
      </c>
      <c r="AK112" s="253">
        <f t="shared" si="89"/>
        <v>16.027162308370023</v>
      </c>
      <c r="AL112" s="253">
        <f t="shared" si="89"/>
        <v>16.011382532258711</v>
      </c>
      <c r="AN112" s="37">
        <f t="shared" ref="AN112:AZ112" si="112">+(C112/C$30)*100</f>
        <v>2.8810017360382467</v>
      </c>
      <c r="AO112" s="37">
        <f t="shared" si="112"/>
        <v>2.8860915333978108</v>
      </c>
      <c r="AP112" s="37">
        <f t="shared" si="112"/>
        <v>2.973833413504289</v>
      </c>
      <c r="AQ112" s="37">
        <f t="shared" si="112"/>
        <v>2.9528310097785915</v>
      </c>
      <c r="AR112" s="37">
        <f t="shared" si="112"/>
        <v>2.3836807315899651</v>
      </c>
      <c r="AS112" s="37">
        <f t="shared" si="112"/>
        <v>1.8071331797507713</v>
      </c>
      <c r="AT112" s="37">
        <f t="shared" si="112"/>
        <v>1.9102136087965189</v>
      </c>
      <c r="AU112" s="37">
        <f t="shared" si="112"/>
        <v>1.8488971267821885</v>
      </c>
      <c r="AV112" s="37">
        <f t="shared" si="112"/>
        <v>1.7080792996053404</v>
      </c>
      <c r="AW112" s="37">
        <f t="shared" si="112"/>
        <v>1.7133220017607123</v>
      </c>
      <c r="AX112" s="37">
        <f t="shared" si="112"/>
        <v>1.7490363600627965</v>
      </c>
      <c r="AY112" s="37">
        <f t="shared" si="112"/>
        <v>1.8231559202939012</v>
      </c>
      <c r="AZ112" s="37">
        <f t="shared" si="112"/>
        <v>1.8501208985934796</v>
      </c>
      <c r="BA112" s="79"/>
      <c r="BB112" s="253">
        <f t="shared" si="92"/>
        <v>25.83409972992321</v>
      </c>
      <c r="BC112" s="407">
        <f t="shared" si="92"/>
        <v>-21.483008788626645</v>
      </c>
      <c r="BD112" s="253">
        <f t="shared" si="92"/>
        <v>31.030203962827297</v>
      </c>
      <c r="BE112" s="253">
        <f t="shared" si="92"/>
        <v>-100</v>
      </c>
      <c r="BF112" s="253" t="e">
        <f t="shared" si="92"/>
        <v>#VALUE!</v>
      </c>
      <c r="BH112" s="262">
        <f t="shared" si="93"/>
        <v>0</v>
      </c>
      <c r="BI112" s="263"/>
    </row>
    <row r="113" spans="1:61" ht="11.85" customHeight="1">
      <c r="A113" s="82" t="s">
        <v>25</v>
      </c>
      <c r="B113" s="34">
        <v>2893.5153447588682</v>
      </c>
      <c r="C113" s="34">
        <v>3450.0477516912056</v>
      </c>
      <c r="D113" s="34">
        <v>4049.158953722334</v>
      </c>
      <c r="E113" s="34">
        <v>4852.7606871753896</v>
      </c>
      <c r="F113" s="34">
        <v>4694.770750988142</v>
      </c>
      <c r="G113" s="34">
        <v>5307.77</v>
      </c>
      <c r="H113" s="34">
        <v>4632.58</v>
      </c>
      <c r="I113" s="34">
        <v>5477.32</v>
      </c>
      <c r="J113" s="34">
        <v>6309.06</v>
      </c>
      <c r="K113" s="34">
        <v>5435.98</v>
      </c>
      <c r="L113" s="34">
        <v>6315</v>
      </c>
      <c r="M113" s="34">
        <v>7415.55</v>
      </c>
      <c r="N113" s="34">
        <v>8831.27</v>
      </c>
      <c r="O113" s="34">
        <v>9573.89</v>
      </c>
      <c r="P113" s="34">
        <v>11458.18</v>
      </c>
      <c r="Q113" s="34">
        <v>14818.87</v>
      </c>
      <c r="R113" s="105">
        <v>15267.03</v>
      </c>
      <c r="S113" s="34">
        <v>14811.365400000001</v>
      </c>
      <c r="T113" s="34">
        <v>17132.8</v>
      </c>
      <c r="U113" s="34"/>
      <c r="V113" s="34" t="s">
        <v>9</v>
      </c>
      <c r="W113" s="35"/>
      <c r="X113" s="36">
        <f t="shared" si="89"/>
        <v>19.233781080180034</v>
      </c>
      <c r="Y113" s="36">
        <f t="shared" si="89"/>
        <v>17.365301733503415</v>
      </c>
      <c r="Z113" s="36">
        <f t="shared" si="89"/>
        <v>19.846139473342127</v>
      </c>
      <c r="AA113" s="36">
        <f t="shared" si="89"/>
        <v>-3.2556712842810254</v>
      </c>
      <c r="AB113" s="36">
        <f t="shared" si="89"/>
        <v>13.057064583671863</v>
      </c>
      <c r="AC113" s="36">
        <f t="shared" si="89"/>
        <v>-12.720784811700591</v>
      </c>
      <c r="AD113" s="37">
        <f t="shared" si="89"/>
        <v>18.234763350012308</v>
      </c>
      <c r="AE113" s="37">
        <f t="shared" si="89"/>
        <v>15.185163547136193</v>
      </c>
      <c r="AF113" s="37">
        <f t="shared" si="89"/>
        <v>-13.838511600777304</v>
      </c>
      <c r="AG113" s="37">
        <f t="shared" si="89"/>
        <v>16.170405336296323</v>
      </c>
      <c r="AH113" s="37">
        <f t="shared" si="89"/>
        <v>17.427553444180521</v>
      </c>
      <c r="AI113" s="37">
        <f t="shared" si="89"/>
        <v>19.091233961068287</v>
      </c>
      <c r="AJ113" s="73">
        <f t="shared" si="89"/>
        <v>8.4089830794438214</v>
      </c>
      <c r="AK113" s="37">
        <f t="shared" ref="AJ113:AL120" si="113">((P113/O113)-1)*100</f>
        <v>19.681550550507687</v>
      </c>
      <c r="AL113" s="37">
        <f t="shared" si="113"/>
        <v>29.330050671223539</v>
      </c>
      <c r="AN113" s="37">
        <f t="shared" ref="AN113:AZ113" si="114">+(C113/C$120)*100</f>
        <v>9.243322429760882</v>
      </c>
      <c r="AO113" s="37">
        <f t="shared" si="114"/>
        <v>8.9129565239421211</v>
      </c>
      <c r="AP113" s="37">
        <f t="shared" si="114"/>
        <v>8.5548431413927872</v>
      </c>
      <c r="AQ113" s="37">
        <f t="shared" si="114"/>
        <v>8.3922951353807207</v>
      </c>
      <c r="AR113" s="37">
        <f t="shared" si="114"/>
        <v>9.0989069010176724</v>
      </c>
      <c r="AS113" s="37">
        <f t="shared" si="114"/>
        <v>8.5016958135674994</v>
      </c>
      <c r="AT113" s="37">
        <f t="shared" si="114"/>
        <v>9.3687936651018706</v>
      </c>
      <c r="AU113" s="37">
        <f t="shared" si="114"/>
        <v>9.0615854478267899</v>
      </c>
      <c r="AV113" s="37">
        <f t="shared" si="114"/>
        <v>8.3395376387454263</v>
      </c>
      <c r="AW113" s="37">
        <f t="shared" si="114"/>
        <v>9.2654623179589759</v>
      </c>
      <c r="AX113" s="37">
        <f t="shared" si="114"/>
        <v>9.2648050974512746</v>
      </c>
      <c r="AY113" s="37">
        <f t="shared" si="114"/>
        <v>9.1513058061296455</v>
      </c>
      <c r="AZ113" s="37">
        <f t="shared" si="114"/>
        <v>8.6299729055038661</v>
      </c>
      <c r="BA113" s="79"/>
      <c r="BB113" s="37">
        <f t="shared" si="92"/>
        <v>3.024252186570231</v>
      </c>
      <c r="BC113" s="73">
        <f t="shared" si="92"/>
        <v>-2.9846315884621943</v>
      </c>
      <c r="BD113" s="37">
        <f t="shared" si="92"/>
        <v>15.67333285829271</v>
      </c>
      <c r="BE113" s="37">
        <f t="shared" si="92"/>
        <v>-100</v>
      </c>
      <c r="BF113" s="37" t="s">
        <v>9</v>
      </c>
      <c r="BH113" s="262">
        <f t="shared" si="93"/>
        <v>0</v>
      </c>
      <c r="BI113" s="263">
        <f t="shared" ref="BI113:BI117" si="115">+BH113/BH$120</f>
        <v>0</v>
      </c>
    </row>
    <row r="114" spans="1:61" ht="11.85" hidden="1" customHeight="1">
      <c r="A114" s="406" t="s">
        <v>26</v>
      </c>
      <c r="B114" s="252">
        <f t="shared" ref="B114:T114" si="116">+B105+B111+B113</f>
        <v>26935.025240486353</v>
      </c>
      <c r="C114" s="252">
        <f t="shared" si="116"/>
        <v>30556.315591425795</v>
      </c>
      <c r="D114" s="252">
        <f t="shared" si="116"/>
        <v>36881.382415120366</v>
      </c>
      <c r="E114" s="252">
        <f t="shared" si="116"/>
        <v>46674.080338460968</v>
      </c>
      <c r="F114" s="252">
        <f t="shared" si="116"/>
        <v>46360.376761550913</v>
      </c>
      <c r="G114" s="252">
        <f t="shared" si="116"/>
        <v>48373.3</v>
      </c>
      <c r="H114" s="252">
        <f t="shared" si="116"/>
        <v>45258.55</v>
      </c>
      <c r="I114" s="252">
        <f t="shared" si="116"/>
        <v>47774.2</v>
      </c>
      <c r="J114" s="252">
        <f t="shared" si="116"/>
        <v>57487.729999999996</v>
      </c>
      <c r="K114" s="252">
        <f t="shared" si="116"/>
        <v>54709.009999999995</v>
      </c>
      <c r="L114" s="252">
        <f t="shared" si="116"/>
        <v>56411.55</v>
      </c>
      <c r="M114" s="252">
        <f t="shared" si="116"/>
        <v>65582.03</v>
      </c>
      <c r="N114" s="252">
        <f t="shared" si="116"/>
        <v>79454.67</v>
      </c>
      <c r="O114" s="252">
        <f t="shared" si="116"/>
        <v>91695.039999999994</v>
      </c>
      <c r="P114" s="252">
        <f t="shared" si="116"/>
        <v>106741.01999999999</v>
      </c>
      <c r="Q114" s="252">
        <f t="shared" si="116"/>
        <v>125357.81</v>
      </c>
      <c r="R114" s="252">
        <f t="shared" si="116"/>
        <v>154362.71</v>
      </c>
      <c r="S114" s="252">
        <f t="shared" si="116"/>
        <v>124025.10824099999</v>
      </c>
      <c r="T114" s="252">
        <f t="shared" si="116"/>
        <v>160235.78999999998</v>
      </c>
      <c r="U114" s="252"/>
      <c r="V114" s="252" t="s">
        <v>9</v>
      </c>
      <c r="W114" s="39"/>
      <c r="X114" s="40">
        <f t="shared" ref="X114:AI120" si="117">((C114/B114)-1)*100</f>
        <v>13.444540402717852</v>
      </c>
      <c r="Y114" s="40">
        <f t="shared" si="117"/>
        <v>20.699703813340008</v>
      </c>
      <c r="Z114" s="40">
        <f t="shared" si="117"/>
        <v>26.551873281533677</v>
      </c>
      <c r="AA114" s="40">
        <f t="shared" si="117"/>
        <v>-0.67211517535044063</v>
      </c>
      <c r="AB114" s="40">
        <f t="shared" si="117"/>
        <v>4.3419043999627593</v>
      </c>
      <c r="AC114" s="40">
        <f t="shared" si="117"/>
        <v>-6.4389859695327845</v>
      </c>
      <c r="AD114" s="253">
        <f t="shared" si="117"/>
        <v>5.5583972531156878</v>
      </c>
      <c r="AE114" s="253">
        <f t="shared" si="117"/>
        <v>20.332166734346146</v>
      </c>
      <c r="AF114" s="253">
        <f t="shared" si="117"/>
        <v>-4.8335879673801703</v>
      </c>
      <c r="AG114" s="253">
        <f t="shared" si="117"/>
        <v>3.1119919735341783</v>
      </c>
      <c r="AH114" s="253">
        <f t="shared" si="117"/>
        <v>16.256387211484167</v>
      </c>
      <c r="AI114" s="253">
        <f t="shared" si="117"/>
        <v>21.153111606944776</v>
      </c>
      <c r="AJ114" s="253">
        <f t="shared" si="113"/>
        <v>15.405475851828454</v>
      </c>
      <c r="AK114" s="253">
        <f t="shared" si="113"/>
        <v>16.408717418084983</v>
      </c>
      <c r="AL114" s="253">
        <f t="shared" si="113"/>
        <v>17.4410831000116</v>
      </c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79"/>
      <c r="BB114" s="253">
        <f t="shared" si="92"/>
        <v>23.13768882848224</v>
      </c>
      <c r="BC114" s="407">
        <f t="shared" si="92"/>
        <v>-19.653452416713858</v>
      </c>
      <c r="BD114" s="253">
        <f t="shared" si="92"/>
        <v>29.196250882230256</v>
      </c>
      <c r="BE114" s="253">
        <f t="shared" si="92"/>
        <v>-100</v>
      </c>
      <c r="BF114" s="253" t="s">
        <v>9</v>
      </c>
      <c r="BH114" s="262">
        <f t="shared" si="93"/>
        <v>0</v>
      </c>
      <c r="BI114" s="263">
        <f t="shared" si="115"/>
        <v>0</v>
      </c>
    </row>
    <row r="115" spans="1:61" ht="11.85" customHeight="1">
      <c r="A115" s="82" t="s">
        <v>27</v>
      </c>
      <c r="B115" s="34">
        <v>2687.9231074118115</v>
      </c>
      <c r="C115" s="34">
        <v>3416.2995245641837</v>
      </c>
      <c r="D115" s="34">
        <v>4312.5464083938659</v>
      </c>
      <c r="E115" s="34">
        <v>5210.8396641343461</v>
      </c>
      <c r="F115" s="34">
        <v>4882.2807707432166</v>
      </c>
      <c r="G115" s="34">
        <v>4920.42</v>
      </c>
      <c r="H115" s="34">
        <v>4555.42</v>
      </c>
      <c r="I115" s="34">
        <v>5346.5</v>
      </c>
      <c r="J115" s="34">
        <v>6219.54</v>
      </c>
      <c r="K115" s="34">
        <v>5441.04</v>
      </c>
      <c r="L115" s="34">
        <v>6200.43</v>
      </c>
      <c r="M115" s="34">
        <v>7212.16</v>
      </c>
      <c r="N115" s="34">
        <v>8591.2099999999991</v>
      </c>
      <c r="O115" s="34">
        <v>9833.8799999999992</v>
      </c>
      <c r="P115" s="34">
        <v>11834.61</v>
      </c>
      <c r="Q115" s="34">
        <v>14925.66</v>
      </c>
      <c r="R115" s="105">
        <v>11808</v>
      </c>
      <c r="S115" s="34">
        <v>13779.229531999999</v>
      </c>
      <c r="T115" s="34">
        <v>17699.72</v>
      </c>
      <c r="U115" s="34"/>
      <c r="V115" s="34" t="s">
        <v>9</v>
      </c>
      <c r="W115" s="35"/>
      <c r="X115" s="36">
        <f t="shared" si="117"/>
        <v>27.098112112802308</v>
      </c>
      <c r="Y115" s="36">
        <f t="shared" si="117"/>
        <v>26.234435165459224</v>
      </c>
      <c r="Z115" s="36">
        <f t="shared" si="117"/>
        <v>20.829764382177029</v>
      </c>
      <c r="AA115" s="36">
        <f t="shared" si="117"/>
        <v>-6.3052965465923876</v>
      </c>
      <c r="AB115" s="36">
        <f t="shared" si="117"/>
        <v>0.781176483854229</v>
      </c>
      <c r="AC115" s="36">
        <f t="shared" si="117"/>
        <v>-7.4180659374606268</v>
      </c>
      <c r="AD115" s="37">
        <f t="shared" si="117"/>
        <v>17.365687466797787</v>
      </c>
      <c r="AE115" s="37">
        <f t="shared" si="117"/>
        <v>16.329187318806703</v>
      </c>
      <c r="AF115" s="37">
        <f t="shared" si="117"/>
        <v>-12.517002865163661</v>
      </c>
      <c r="AG115" s="37">
        <f t="shared" si="117"/>
        <v>13.956706806051788</v>
      </c>
      <c r="AH115" s="37">
        <f t="shared" si="117"/>
        <v>16.317094137019517</v>
      </c>
      <c r="AI115" s="37">
        <f t="shared" si="117"/>
        <v>19.121178676013841</v>
      </c>
      <c r="AJ115" s="73">
        <f t="shared" si="113"/>
        <v>14.464435161054157</v>
      </c>
      <c r="AK115" s="37">
        <f t="shared" si="113"/>
        <v>20.345275720265054</v>
      </c>
      <c r="AL115" s="37">
        <f>((Q115/P115)-1)*100</f>
        <v>26.118731415737393</v>
      </c>
      <c r="AN115" s="37">
        <f t="shared" ref="AN115:AZ115" si="118">+(C115/C$120)*100</f>
        <v>9.1529046247855881</v>
      </c>
      <c r="AO115" s="37">
        <f t="shared" si="118"/>
        <v>9.4927215959655502</v>
      </c>
      <c r="AP115" s="37">
        <f t="shared" si="118"/>
        <v>9.1860940267310696</v>
      </c>
      <c r="AQ115" s="37">
        <f t="shared" si="118"/>
        <v>8.7274849689406331</v>
      </c>
      <c r="AR115" s="37">
        <f t="shared" si="118"/>
        <v>8.434887625858952</v>
      </c>
      <c r="AS115" s="37">
        <f t="shared" si="118"/>
        <v>8.3600920314471967</v>
      </c>
      <c r="AT115" s="37">
        <f t="shared" si="118"/>
        <v>9.1450299289556121</v>
      </c>
      <c r="AU115" s="37">
        <f t="shared" si="118"/>
        <v>8.9330095380574353</v>
      </c>
      <c r="AV115" s="37">
        <f t="shared" si="118"/>
        <v>8.3473003715833052</v>
      </c>
      <c r="AW115" s="37">
        <f t="shared" si="118"/>
        <v>9.0973635027937245</v>
      </c>
      <c r="AX115" s="37">
        <f t="shared" si="118"/>
        <v>9.0106946526736635</v>
      </c>
      <c r="AY115" s="37">
        <f t="shared" si="118"/>
        <v>8.9025462877569197</v>
      </c>
      <c r="AZ115" s="37">
        <f t="shared" si="118"/>
        <v>8.8643297506004721</v>
      </c>
      <c r="BA115" s="79"/>
      <c r="BB115" s="37">
        <f t="shared" si="92"/>
        <v>-20.887920534167336</v>
      </c>
      <c r="BC115" s="73">
        <f t="shared" si="92"/>
        <v>16.694017039295382</v>
      </c>
      <c r="BD115" s="37">
        <f t="shared" si="92"/>
        <v>28.452174767067383</v>
      </c>
      <c r="BE115" s="140">
        <f t="shared" si="92"/>
        <v>-100</v>
      </c>
      <c r="BF115" s="140" t="s">
        <v>9</v>
      </c>
      <c r="BH115" s="262">
        <f t="shared" si="93"/>
        <v>0</v>
      </c>
      <c r="BI115" s="263">
        <f t="shared" si="115"/>
        <v>0</v>
      </c>
    </row>
    <row r="116" spans="1:61" ht="11.85" hidden="1" customHeight="1">
      <c r="A116" s="406" t="s">
        <v>28</v>
      </c>
      <c r="B116" s="252">
        <f t="shared" ref="B116:T116" si="119">+B105+B111+B113+B115</f>
        <v>29622.948347898164</v>
      </c>
      <c r="C116" s="252">
        <f t="shared" si="119"/>
        <v>33972.615115989982</v>
      </c>
      <c r="D116" s="252">
        <f t="shared" si="119"/>
        <v>41193.92882351423</v>
      </c>
      <c r="E116" s="252">
        <f t="shared" si="119"/>
        <v>51884.920002595318</v>
      </c>
      <c r="F116" s="252">
        <f t="shared" si="119"/>
        <v>51242.657532294128</v>
      </c>
      <c r="G116" s="252">
        <f t="shared" si="119"/>
        <v>53293.72</v>
      </c>
      <c r="H116" s="252">
        <f t="shared" si="119"/>
        <v>49813.97</v>
      </c>
      <c r="I116" s="252">
        <f t="shared" si="119"/>
        <v>53120.7</v>
      </c>
      <c r="J116" s="252">
        <f t="shared" si="119"/>
        <v>63707.27</v>
      </c>
      <c r="K116" s="252">
        <f t="shared" si="119"/>
        <v>60150.049999999996</v>
      </c>
      <c r="L116" s="252">
        <f t="shared" si="119"/>
        <v>62611.98</v>
      </c>
      <c r="M116" s="252">
        <f t="shared" si="119"/>
        <v>72794.19</v>
      </c>
      <c r="N116" s="252">
        <f t="shared" si="119"/>
        <v>88045.88</v>
      </c>
      <c r="O116" s="252">
        <f t="shared" si="119"/>
        <v>101528.92</v>
      </c>
      <c r="P116" s="252">
        <f t="shared" si="119"/>
        <v>118575.62999999999</v>
      </c>
      <c r="Q116" s="252">
        <f t="shared" si="119"/>
        <v>140283.47</v>
      </c>
      <c r="R116" s="252">
        <f t="shared" si="119"/>
        <v>166170.71</v>
      </c>
      <c r="S116" s="252">
        <f t="shared" si="119"/>
        <v>137804.33777300001</v>
      </c>
      <c r="T116" s="252">
        <f t="shared" si="119"/>
        <v>177935.50999999998</v>
      </c>
      <c r="U116" s="252"/>
      <c r="V116" s="252" t="s">
        <v>9</v>
      </c>
      <c r="W116" s="39"/>
      <c r="X116" s="40">
        <f t="shared" si="117"/>
        <v>14.68343635821936</v>
      </c>
      <c r="Y116" s="40">
        <f t="shared" si="117"/>
        <v>21.256278572812537</v>
      </c>
      <c r="Z116" s="40">
        <f t="shared" si="117"/>
        <v>25.95283209058341</v>
      </c>
      <c r="AA116" s="40">
        <f t="shared" si="117"/>
        <v>-1.2378596136778497</v>
      </c>
      <c r="AB116" s="40">
        <f t="shared" si="117"/>
        <v>4.0026465575351056</v>
      </c>
      <c r="AC116" s="40">
        <f t="shared" si="117"/>
        <v>-6.529380947698904</v>
      </c>
      <c r="AD116" s="253">
        <f t="shared" si="117"/>
        <v>6.638157930395816</v>
      </c>
      <c r="AE116" s="253">
        <f t="shared" si="117"/>
        <v>19.929274275376653</v>
      </c>
      <c r="AF116" s="253">
        <f t="shared" si="117"/>
        <v>-5.5836955499741219</v>
      </c>
      <c r="AG116" s="253">
        <f t="shared" si="117"/>
        <v>4.0929808038397519</v>
      </c>
      <c r="AH116" s="253">
        <f t="shared" si="117"/>
        <v>16.262398984986582</v>
      </c>
      <c r="AI116" s="253">
        <f t="shared" si="117"/>
        <v>20.951795740841405</v>
      </c>
      <c r="AJ116" s="253">
        <f t="shared" si="113"/>
        <v>15.313652382144394</v>
      </c>
      <c r="AK116" s="253">
        <f t="shared" si="113"/>
        <v>16.79000426676458</v>
      </c>
      <c r="AL116" s="253">
        <f>((Q116/P116)-1)*100</f>
        <v>18.307168176125231</v>
      </c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79"/>
      <c r="BB116" s="253">
        <f t="shared" si="92"/>
        <v>18.453521288003483</v>
      </c>
      <c r="BC116" s="407">
        <f t="shared" si="92"/>
        <v>-17.07062106613132</v>
      </c>
      <c r="BD116" s="253">
        <f t="shared" si="92"/>
        <v>29.121849773050368</v>
      </c>
      <c r="BE116" s="253">
        <f t="shared" si="92"/>
        <v>-100</v>
      </c>
      <c r="BF116" s="253" t="s">
        <v>9</v>
      </c>
      <c r="BH116" s="262">
        <f t="shared" si="93"/>
        <v>0</v>
      </c>
      <c r="BI116" s="263">
        <f t="shared" si="115"/>
        <v>0</v>
      </c>
    </row>
    <row r="117" spans="1:61" ht="11.85" customHeight="1">
      <c r="A117" s="82" t="s">
        <v>29</v>
      </c>
      <c r="B117" s="34">
        <v>2986.1395899053628</v>
      </c>
      <c r="C117" s="34">
        <v>3352.1431395808622</v>
      </c>
      <c r="D117" s="34">
        <v>4236.1026463512426</v>
      </c>
      <c r="E117" s="34">
        <v>4840.382927802154</v>
      </c>
      <c r="F117" s="34">
        <v>4698.782505910166</v>
      </c>
      <c r="G117" s="34">
        <v>5040.43</v>
      </c>
      <c r="H117" s="34">
        <v>4676.1000000000004</v>
      </c>
      <c r="I117" s="34">
        <v>5342.75</v>
      </c>
      <c r="J117" s="34">
        <v>5916.97</v>
      </c>
      <c r="K117" s="34">
        <v>5033.18</v>
      </c>
      <c r="L117" s="34">
        <v>5544.36</v>
      </c>
      <c r="M117" s="34">
        <v>7245.81</v>
      </c>
      <c r="N117" s="34">
        <v>8456.9599999999991</v>
      </c>
      <c r="O117" s="34">
        <v>9408.74</v>
      </c>
      <c r="P117" s="34">
        <v>11144.79</v>
      </c>
      <c r="Q117" s="34">
        <v>13581.5</v>
      </c>
      <c r="R117" s="105">
        <v>11604.48</v>
      </c>
      <c r="S117" s="34">
        <v>14622.195416</v>
      </c>
      <c r="T117" s="34">
        <v>17371.18</v>
      </c>
      <c r="U117" s="34"/>
      <c r="V117" s="34" t="s">
        <v>9</v>
      </c>
      <c r="W117" s="35"/>
      <c r="X117" s="36">
        <f t="shared" si="117"/>
        <v>12.256746165275523</v>
      </c>
      <c r="Y117" s="36">
        <f t="shared" si="117"/>
        <v>26.369980933478487</v>
      </c>
      <c r="Z117" s="36">
        <f t="shared" si="117"/>
        <v>14.265005640772355</v>
      </c>
      <c r="AA117" s="36">
        <f t="shared" si="117"/>
        <v>-2.9253971019248204</v>
      </c>
      <c r="AB117" s="36">
        <f t="shared" si="117"/>
        <v>7.2709791027804949</v>
      </c>
      <c r="AC117" s="36">
        <f t="shared" si="117"/>
        <v>-7.2281531535999921</v>
      </c>
      <c r="AD117" s="37">
        <f t="shared" si="117"/>
        <v>14.25653856846516</v>
      </c>
      <c r="AE117" s="37">
        <f t="shared" si="117"/>
        <v>10.747648682794452</v>
      </c>
      <c r="AF117" s="37">
        <f>((K117/J117)-1)*100</f>
        <v>-14.936530014517569</v>
      </c>
      <c r="AG117" s="37">
        <f t="shared" si="117"/>
        <v>10.156203434011889</v>
      </c>
      <c r="AH117" s="37">
        <f t="shared" si="117"/>
        <v>30.687942341406416</v>
      </c>
      <c r="AI117" s="37">
        <f t="shared" si="117"/>
        <v>16.715177461180986</v>
      </c>
      <c r="AJ117" s="37">
        <f t="shared" si="113"/>
        <v>11.254398743756621</v>
      </c>
      <c r="AK117" s="37">
        <f t="shared" si="113"/>
        <v>18.451461088307262</v>
      </c>
      <c r="AL117" s="37">
        <f t="shared" si="113"/>
        <v>21.864117672921601</v>
      </c>
      <c r="AN117" s="37">
        <f t="shared" ref="AN117:AZ120" si="120">+(C117/C$120)*100</f>
        <v>8.9810176843691796</v>
      </c>
      <c r="AO117" s="37">
        <f t="shared" si="120"/>
        <v>9.3244545717762115</v>
      </c>
      <c r="AP117" s="37">
        <f t="shared" si="120"/>
        <v>8.5330226155713138</v>
      </c>
      <c r="AQ117" s="37">
        <f t="shared" si="120"/>
        <v>8.3994664826311389</v>
      </c>
      <c r="AR117" s="37">
        <f t="shared" si="120"/>
        <v>8.6406161742307042</v>
      </c>
      <c r="AS117" s="37">
        <f t="shared" si="120"/>
        <v>8.5815635766296516</v>
      </c>
      <c r="AT117" s="37">
        <f t="shared" si="120"/>
        <v>9.1386156650009536</v>
      </c>
      <c r="AU117" s="37">
        <f t="shared" si="120"/>
        <v>8.4984338787755522</v>
      </c>
      <c r="AV117" s="37">
        <f t="shared" si="120"/>
        <v>7.7215872855640955</v>
      </c>
      <c r="AW117" s="37">
        <f t="shared" si="120"/>
        <v>8.1347678000315149</v>
      </c>
      <c r="AX117" s="37">
        <f t="shared" si="120"/>
        <v>9.0527361319340329</v>
      </c>
      <c r="AY117" s="37">
        <f t="shared" si="120"/>
        <v>8.7634312109363819</v>
      </c>
      <c r="AZ117" s="37">
        <f t="shared" si="120"/>
        <v>8.4811055145745833</v>
      </c>
      <c r="BA117" s="79"/>
      <c r="BB117" s="37">
        <f t="shared" si="92"/>
        <v>-14.556713176011494</v>
      </c>
      <c r="BC117" s="73">
        <f t="shared" si="92"/>
        <v>26.004744857158624</v>
      </c>
      <c r="BD117" s="37">
        <f t="shared" si="92"/>
        <v>18.800081012403822</v>
      </c>
      <c r="BE117" s="37">
        <f t="shared" si="92"/>
        <v>-100</v>
      </c>
      <c r="BF117" s="37" t="s">
        <v>9</v>
      </c>
      <c r="BH117" s="262">
        <f t="shared" si="93"/>
        <v>0</v>
      </c>
      <c r="BI117" s="263">
        <f t="shared" si="115"/>
        <v>0</v>
      </c>
    </row>
    <row r="118" spans="1:61" ht="11.85" customHeight="1">
      <c r="A118" s="84" t="s">
        <v>30</v>
      </c>
      <c r="B118" s="38">
        <f t="shared" ref="B118:T118" si="121">+B113+B115+B117</f>
        <v>8567.578042076042</v>
      </c>
      <c r="C118" s="38">
        <f t="shared" si="121"/>
        <v>10218.490415836251</v>
      </c>
      <c r="D118" s="38">
        <f t="shared" si="121"/>
        <v>12597.808008467442</v>
      </c>
      <c r="E118" s="38">
        <f t="shared" si="121"/>
        <v>14903.98327911189</v>
      </c>
      <c r="F118" s="38">
        <f t="shared" si="121"/>
        <v>14275.834027641526</v>
      </c>
      <c r="G118" s="38">
        <f t="shared" si="121"/>
        <v>15268.62</v>
      </c>
      <c r="H118" s="38">
        <f t="shared" si="121"/>
        <v>13864.1</v>
      </c>
      <c r="I118" s="38">
        <f t="shared" si="121"/>
        <v>16166.57</v>
      </c>
      <c r="J118" s="38">
        <f t="shared" si="121"/>
        <v>18445.57</v>
      </c>
      <c r="K118" s="38">
        <f>+K113+K115+K117</f>
        <v>15910.2</v>
      </c>
      <c r="L118" s="38">
        <f>+L113+L115+L117</f>
        <v>18059.79</v>
      </c>
      <c r="M118" s="38">
        <f>+M113+M115+M117</f>
        <v>21873.52</v>
      </c>
      <c r="N118" s="38">
        <f>+N113+N115+N117</f>
        <v>25879.439999999999</v>
      </c>
      <c r="O118" s="38">
        <f t="shared" si="121"/>
        <v>28816.509999999995</v>
      </c>
      <c r="P118" s="38">
        <f t="shared" si="121"/>
        <v>34437.58</v>
      </c>
      <c r="Q118" s="38">
        <f t="shared" si="121"/>
        <v>43326.03</v>
      </c>
      <c r="R118" s="38">
        <f t="shared" si="121"/>
        <v>38679.509999999995</v>
      </c>
      <c r="S118" s="38">
        <f t="shared" si="121"/>
        <v>43212.790348000002</v>
      </c>
      <c r="T118" s="38">
        <f t="shared" si="121"/>
        <v>52203.700000000004</v>
      </c>
      <c r="U118" s="38"/>
      <c r="V118" s="38" t="s">
        <v>9</v>
      </c>
      <c r="W118" s="39"/>
      <c r="X118" s="40">
        <f t="shared" si="117"/>
        <v>19.269300678119894</v>
      </c>
      <c r="Y118" s="40">
        <f t="shared" si="117"/>
        <v>23.284433373287783</v>
      </c>
      <c r="Z118" s="40">
        <f t="shared" si="117"/>
        <v>18.306163017362898</v>
      </c>
      <c r="AA118" s="40">
        <f t="shared" si="117"/>
        <v>-4.2146400710924237</v>
      </c>
      <c r="AB118" s="40">
        <f t="shared" si="117"/>
        <v>6.9543115339965267</v>
      </c>
      <c r="AC118" s="40">
        <f t="shared" si="117"/>
        <v>-9.1987357076147021</v>
      </c>
      <c r="AD118" s="253">
        <f t="shared" si="117"/>
        <v>16.607424932018656</v>
      </c>
      <c r="AE118" s="253">
        <f t="shared" si="117"/>
        <v>14.096991507784274</v>
      </c>
      <c r="AF118" s="253">
        <f>((K118/J118)-1)*100</f>
        <v>-13.745143142770866</v>
      </c>
      <c r="AG118" s="253">
        <f t="shared" si="117"/>
        <v>13.510766677980168</v>
      </c>
      <c r="AH118" s="253">
        <f t="shared" si="117"/>
        <v>21.117244441934258</v>
      </c>
      <c r="AI118" s="253">
        <f t="shared" si="117"/>
        <v>18.314016216868612</v>
      </c>
      <c r="AJ118" s="253">
        <f t="shared" si="113"/>
        <v>11.349047738281804</v>
      </c>
      <c r="AK118" s="253">
        <f t="shared" si="113"/>
        <v>19.506421839424725</v>
      </c>
      <c r="AL118" s="253">
        <f t="shared" si="113"/>
        <v>25.810321166586036</v>
      </c>
      <c r="AN118" s="37">
        <f t="shared" si="120"/>
        <v>27.37724473891565</v>
      </c>
      <c r="AO118" s="37">
        <f t="shared" si="120"/>
        <v>27.730132691683885</v>
      </c>
      <c r="AP118" s="37">
        <f t="shared" si="120"/>
        <v>26.273959783695172</v>
      </c>
      <c r="AQ118" s="37">
        <f t="shared" si="120"/>
        <v>25.519246586952494</v>
      </c>
      <c r="AR118" s="37">
        <f t="shared" si="120"/>
        <v>26.174410701107327</v>
      </c>
      <c r="AS118" s="37">
        <f t="shared" si="120"/>
        <v>25.443351421644351</v>
      </c>
      <c r="AT118" s="37">
        <f t="shared" si="120"/>
        <v>27.652439259058436</v>
      </c>
      <c r="AU118" s="37">
        <f t="shared" si="120"/>
        <v>26.493028864659777</v>
      </c>
      <c r="AV118" s="37">
        <f t="shared" si="120"/>
        <v>24.408425295892826</v>
      </c>
      <c r="AW118" s="37">
        <f t="shared" si="120"/>
        <v>26.497593620784215</v>
      </c>
      <c r="AX118" s="37">
        <f t="shared" si="120"/>
        <v>27.328235882058969</v>
      </c>
      <c r="AY118" s="37">
        <f t="shared" si="120"/>
        <v>26.817283304822947</v>
      </c>
      <c r="AZ118" s="37">
        <f t="shared" si="120"/>
        <v>25.975408170678914</v>
      </c>
      <c r="BA118" s="79"/>
      <c r="BB118" s="253">
        <f t="shared" si="92"/>
        <v>-10.724545960015275</v>
      </c>
      <c r="BC118" s="407">
        <f t="shared" si="92"/>
        <v>11.720108005504738</v>
      </c>
      <c r="BD118" s="253">
        <f t="shared" si="92"/>
        <v>20.806130730264492</v>
      </c>
      <c r="BE118" s="253">
        <f t="shared" si="92"/>
        <v>-100</v>
      </c>
      <c r="BF118" s="253" t="s">
        <v>9</v>
      </c>
      <c r="BH118" s="262" t="s">
        <v>9</v>
      </c>
      <c r="BI118" s="263"/>
    </row>
    <row r="119" spans="1:61" ht="11.85" customHeight="1">
      <c r="A119" s="84" t="s">
        <v>31</v>
      </c>
      <c r="B119" s="38">
        <f t="shared" ref="B119:T119" si="122">+B118+B111</f>
        <v>17099.144834034905</v>
      </c>
      <c r="C119" s="38">
        <f t="shared" si="122"/>
        <v>20489.488793149299</v>
      </c>
      <c r="D119" s="38">
        <f t="shared" si="122"/>
        <v>24470.582748010544</v>
      </c>
      <c r="E119" s="38">
        <f t="shared" si="122"/>
        <v>29574.178136062521</v>
      </c>
      <c r="F119" s="38">
        <f t="shared" si="122"/>
        <v>28157.026372080294</v>
      </c>
      <c r="G119" s="38">
        <f t="shared" si="122"/>
        <v>30244.230000000003</v>
      </c>
      <c r="H119" s="38">
        <f t="shared" si="122"/>
        <v>27572.559999999998</v>
      </c>
      <c r="I119" s="38">
        <f t="shared" si="122"/>
        <v>31366.85</v>
      </c>
      <c r="J119" s="38">
        <f t="shared" si="122"/>
        <v>36949.53</v>
      </c>
      <c r="K119" s="38">
        <f>+K118+K111</f>
        <v>32463.43</v>
      </c>
      <c r="L119" s="38">
        <f>+L118+L111</f>
        <v>36066.47</v>
      </c>
      <c r="M119" s="38">
        <f>+M118+M111</f>
        <v>41951.03</v>
      </c>
      <c r="N119" s="38">
        <f>+N118+N111</f>
        <v>50606.879999999997</v>
      </c>
      <c r="O119" s="38">
        <f t="shared" si="122"/>
        <v>59009.369999999995</v>
      </c>
      <c r="P119" s="38">
        <f t="shared" si="122"/>
        <v>69378.350000000006</v>
      </c>
      <c r="Q119" s="38">
        <f t="shared" si="122"/>
        <v>82918.47</v>
      </c>
      <c r="R119" s="38">
        <f t="shared" si="122"/>
        <v>88614.09</v>
      </c>
      <c r="S119" s="68">
        <f t="shared" si="122"/>
        <v>84303.280094000002</v>
      </c>
      <c r="T119" s="68">
        <f t="shared" si="122"/>
        <v>102279.19</v>
      </c>
      <c r="U119" s="68"/>
      <c r="V119" s="68" t="s">
        <v>9</v>
      </c>
      <c r="W119" s="39"/>
      <c r="X119" s="40">
        <f t="shared" si="117"/>
        <v>19.827564430977283</v>
      </c>
      <c r="Y119" s="40">
        <f t="shared" si="117"/>
        <v>19.429933050317636</v>
      </c>
      <c r="Z119" s="40">
        <f t="shared" si="117"/>
        <v>20.856043522162949</v>
      </c>
      <c r="AA119" s="40">
        <f t="shared" si="117"/>
        <v>-4.7918551023203637</v>
      </c>
      <c r="AB119" s="40">
        <f t="shared" si="117"/>
        <v>7.4127274675187982</v>
      </c>
      <c r="AC119" s="40">
        <f>((H119/G119)-1)*100</f>
        <v>-8.8336519064958985</v>
      </c>
      <c r="AD119" s="253">
        <f t="shared" si="117"/>
        <v>13.761108870558258</v>
      </c>
      <c r="AE119" s="253">
        <f t="shared" si="117"/>
        <v>17.798025622592007</v>
      </c>
      <c r="AF119" s="253">
        <f>((K119/J119)-1)*100</f>
        <v>-12.141155787367254</v>
      </c>
      <c r="AG119" s="253">
        <f t="shared" si="117"/>
        <v>11.098765595625594</v>
      </c>
      <c r="AH119" s="253">
        <f t="shared" si="117"/>
        <v>16.315874550517417</v>
      </c>
      <c r="AI119" s="253">
        <f t="shared" si="117"/>
        <v>20.633224023343399</v>
      </c>
      <c r="AJ119" s="253">
        <f t="shared" si="113"/>
        <v>16.603453917728174</v>
      </c>
      <c r="AK119" s="253">
        <f t="shared" si="113"/>
        <v>17.571751740443943</v>
      </c>
      <c r="AL119" s="253">
        <f t="shared" si="113"/>
        <v>19.516347679067025</v>
      </c>
      <c r="AN119" s="37">
        <f t="shared" si="120"/>
        <v>54.895168115633219</v>
      </c>
      <c r="AO119" s="37">
        <f t="shared" si="120"/>
        <v>53.864331492357223</v>
      </c>
      <c r="AP119" s="37">
        <f t="shared" si="120"/>
        <v>52.135778229955591</v>
      </c>
      <c r="AQ119" s="37">
        <f t="shared" si="120"/>
        <v>50.333038178586229</v>
      </c>
      <c r="AR119" s="37">
        <f t="shared" si="120"/>
        <v>51.846525577213356</v>
      </c>
      <c r="AS119" s="37">
        <f t="shared" si="120"/>
        <v>50.601072819322859</v>
      </c>
      <c r="AT119" s="37">
        <f t="shared" si="120"/>
        <v>53.652068086984258</v>
      </c>
      <c r="AU119" s="37">
        <f t="shared" si="120"/>
        <v>53.069922199509826</v>
      </c>
      <c r="AV119" s="37">
        <f t="shared" si="120"/>
        <v>49.803346658335286</v>
      </c>
      <c r="AW119" s="37">
        <f t="shared" si="120"/>
        <v>52.917263456341701</v>
      </c>
      <c r="AX119" s="37">
        <f t="shared" si="120"/>
        <v>52.412581209395306</v>
      </c>
      <c r="AY119" s="37">
        <f t="shared" si="120"/>
        <v>52.440819358269664</v>
      </c>
      <c r="AZ119" s="37">
        <f t="shared" si="120"/>
        <v>53.191468073150276</v>
      </c>
      <c r="BA119" s="79"/>
      <c r="BB119" s="253">
        <f t="shared" si="92"/>
        <v>6.8689400564192704</v>
      </c>
      <c r="BC119" s="407">
        <f t="shared" si="92"/>
        <v>-4.8647003044323895</v>
      </c>
      <c r="BD119" s="253">
        <f t="shared" si="92"/>
        <v>21.322906873797166</v>
      </c>
      <c r="BE119" s="253">
        <f t="shared" si="92"/>
        <v>-100</v>
      </c>
      <c r="BF119" s="253" t="s">
        <v>9</v>
      </c>
      <c r="BH119" s="262" t="s">
        <v>9</v>
      </c>
      <c r="BI119" s="263"/>
    </row>
    <row r="120" spans="1:61" ht="11.85" customHeight="1">
      <c r="A120" s="85" t="s">
        <v>32</v>
      </c>
      <c r="B120" s="64">
        <v>32609.087937803528</v>
      </c>
      <c r="C120" s="64">
        <v>37324.758255570836</v>
      </c>
      <c r="D120" s="64">
        <v>45430.031469865477</v>
      </c>
      <c r="E120" s="64">
        <v>56725.302930397469</v>
      </c>
      <c r="F120" s="64">
        <v>55941.440038204295</v>
      </c>
      <c r="G120" s="64">
        <v>58334.15</v>
      </c>
      <c r="H120" s="64">
        <v>54490.07</v>
      </c>
      <c r="I120" s="64">
        <v>58463.45</v>
      </c>
      <c r="J120" s="64">
        <v>69624.240000000005</v>
      </c>
      <c r="K120" s="64">
        <f>+K105+K111+K118</f>
        <v>65183.229999999996</v>
      </c>
      <c r="L120" s="64">
        <f>+L105+L111+L118</f>
        <v>68156.34</v>
      </c>
      <c r="M120" s="64">
        <f>+M105+M111+M118</f>
        <v>80040</v>
      </c>
      <c r="N120" s="64">
        <f>+N105+N111+N118</f>
        <v>96502.84</v>
      </c>
      <c r="O120" s="64">
        <f>+O119+O105</f>
        <v>110937.65999999999</v>
      </c>
      <c r="P120" s="64">
        <f>+P119+P105</f>
        <v>129720.42000000001</v>
      </c>
      <c r="Q120" s="64">
        <f>+Q119+Q105</f>
        <v>153864.97</v>
      </c>
      <c r="R120" s="64">
        <f>+R119+R105</f>
        <v>177775.19</v>
      </c>
      <c r="S120" s="64">
        <f>+S105+S111+S118</f>
        <v>152426.53318900001</v>
      </c>
      <c r="T120" s="64">
        <f>+T105+T111+T118</f>
        <v>195306.69</v>
      </c>
      <c r="U120" s="64">
        <f>U94+U95+U97+U99+U101+U103+U106+U108</f>
        <v>153567.81</v>
      </c>
      <c r="V120" s="64">
        <f>V94+V95+V97+V99+V101+V103+V106+V108</f>
        <v>151559.25</v>
      </c>
      <c r="W120" s="39"/>
      <c r="X120" s="65">
        <f t="shared" si="117"/>
        <v>14.461215004730189</v>
      </c>
      <c r="Y120" s="65">
        <f t="shared" si="117"/>
        <v>21.715541086149969</v>
      </c>
      <c r="Z120" s="65">
        <f t="shared" si="117"/>
        <v>24.863006022842704</v>
      </c>
      <c r="AA120" s="65">
        <f t="shared" si="117"/>
        <v>-1.3818575691962098</v>
      </c>
      <c r="AB120" s="65">
        <f t="shared" si="117"/>
        <v>4.277169054213914</v>
      </c>
      <c r="AC120" s="65">
        <f>((H120/G120)-1)*100</f>
        <v>-6.5897591719430215</v>
      </c>
      <c r="AD120" s="254">
        <f t="shared" si="117"/>
        <v>7.2919341083613975</v>
      </c>
      <c r="AE120" s="254">
        <f t="shared" si="117"/>
        <v>19.090200800671209</v>
      </c>
      <c r="AF120" s="254">
        <f>((K120/J120)-1)*100</f>
        <v>-6.3785400027346899</v>
      </c>
      <c r="AG120" s="254">
        <f t="shared" si="117"/>
        <v>4.5611578315465584</v>
      </c>
      <c r="AH120" s="254">
        <f t="shared" si="117"/>
        <v>17.435883440924215</v>
      </c>
      <c r="AI120" s="254">
        <f t="shared" si="117"/>
        <v>20.568265867066458</v>
      </c>
      <c r="AJ120" s="254">
        <f t="shared" si="113"/>
        <v>14.957922481866849</v>
      </c>
      <c r="AK120" s="254">
        <f t="shared" si="113"/>
        <v>16.93091417287873</v>
      </c>
      <c r="AL120" s="254">
        <f t="shared" si="113"/>
        <v>18.612759656498177</v>
      </c>
      <c r="AN120" s="69">
        <f t="shared" si="120"/>
        <v>100</v>
      </c>
      <c r="AO120" s="69">
        <f t="shared" si="120"/>
        <v>100</v>
      </c>
      <c r="AP120" s="69">
        <f t="shared" si="120"/>
        <v>100</v>
      </c>
      <c r="AQ120" s="69">
        <f t="shared" si="120"/>
        <v>100</v>
      </c>
      <c r="AR120" s="69">
        <f t="shared" si="120"/>
        <v>100</v>
      </c>
      <c r="AS120" s="69">
        <f t="shared" si="120"/>
        <v>100</v>
      </c>
      <c r="AT120" s="69">
        <f t="shared" si="120"/>
        <v>100</v>
      </c>
      <c r="AU120" s="69">
        <f t="shared" si="120"/>
        <v>100</v>
      </c>
      <c r="AV120" s="69">
        <f t="shared" si="120"/>
        <v>100</v>
      </c>
      <c r="AW120" s="69">
        <f t="shared" si="120"/>
        <v>100</v>
      </c>
      <c r="AX120" s="69">
        <f t="shared" si="120"/>
        <v>100</v>
      </c>
      <c r="AY120" s="69">
        <f t="shared" si="120"/>
        <v>100</v>
      </c>
      <c r="AZ120" s="69">
        <f t="shared" si="120"/>
        <v>100</v>
      </c>
      <c r="BA120" s="80"/>
      <c r="BB120" s="254">
        <f t="shared" si="92"/>
        <v>15.539742411804337</v>
      </c>
      <c r="BC120" s="409">
        <f t="shared" si="92"/>
        <v>-14.258827011238173</v>
      </c>
      <c r="BD120" s="254">
        <f t="shared" si="92"/>
        <v>28.13168804267896</v>
      </c>
      <c r="BE120" s="254">
        <f t="shared" si="92"/>
        <v>-21.370942285694362</v>
      </c>
      <c r="BF120" s="254">
        <f t="shared" si="92"/>
        <v>-1.3079303533728881</v>
      </c>
      <c r="BH120" s="262">
        <f>+U120</f>
        <v>153567.81</v>
      </c>
      <c r="BI120" s="263">
        <f t="shared" ref="BI120" si="123">+BH120/BH$120</f>
        <v>1</v>
      </c>
    </row>
    <row r="121" spans="1:61" ht="12.6" customHeight="1">
      <c r="A121" s="697" t="s">
        <v>33</v>
      </c>
      <c r="B121" s="697"/>
      <c r="C121" s="697"/>
      <c r="D121" s="697"/>
      <c r="E121" s="697"/>
      <c r="F121" s="697"/>
      <c r="G121" s="697"/>
      <c r="H121" s="697"/>
      <c r="I121" s="697"/>
      <c r="J121" s="697"/>
      <c r="K121" s="697"/>
      <c r="L121" s="697"/>
      <c r="M121" s="697"/>
      <c r="N121" s="697"/>
      <c r="O121" s="697"/>
      <c r="P121" s="697"/>
      <c r="Q121" s="697"/>
      <c r="R121" s="697"/>
      <c r="S121" s="697"/>
      <c r="T121" s="697"/>
      <c r="U121" s="697"/>
      <c r="V121" s="697"/>
      <c r="W121" s="14"/>
      <c r="X121" s="15"/>
      <c r="Y121" s="15"/>
      <c r="Z121" s="14"/>
      <c r="AA121" s="22" t="s">
        <v>1</v>
      </c>
      <c r="AB121" s="22" t="s">
        <v>1</v>
      </c>
      <c r="AC121" s="13"/>
      <c r="AD121" s="22" t="s">
        <v>1</v>
      </c>
      <c r="AE121" s="2"/>
      <c r="AF121" s="697" t="s">
        <v>1</v>
      </c>
      <c r="AG121" s="697"/>
      <c r="AH121" s="697"/>
      <c r="AI121" s="697"/>
      <c r="AJ121" s="697"/>
      <c r="AK121" s="697"/>
      <c r="AL121" s="697"/>
      <c r="AM121" s="697"/>
      <c r="AN121" s="697"/>
      <c r="AO121" s="697"/>
      <c r="AP121" s="697"/>
      <c r="AQ121" s="697"/>
      <c r="AR121" s="697"/>
      <c r="AS121" s="697"/>
      <c r="AT121" s="697"/>
      <c r="AU121" s="697"/>
      <c r="AV121" s="697"/>
      <c r="AW121" s="697"/>
      <c r="AX121" s="697"/>
      <c r="AY121" s="697"/>
      <c r="AZ121" s="697"/>
      <c r="BA121" s="697"/>
      <c r="BB121" s="697"/>
      <c r="BC121" s="697"/>
      <c r="BD121" s="697"/>
      <c r="BE121" s="697"/>
      <c r="BF121" s="697"/>
    </row>
    <row r="122" spans="1:61" ht="11.85" customHeight="1">
      <c r="B122" s="1"/>
      <c r="E122" s="3"/>
      <c r="G122" s="4"/>
      <c r="H122" s="4"/>
      <c r="I122" s="4"/>
      <c r="J122" s="4"/>
      <c r="K122" s="17"/>
      <c r="L122" s="17"/>
      <c r="M122" s="17"/>
      <c r="O122" s="17"/>
      <c r="P122" s="17"/>
      <c r="S122" s="17"/>
      <c r="U122" s="17"/>
      <c r="V122" s="17" t="s">
        <v>37</v>
      </c>
      <c r="W122" s="17"/>
      <c r="X122" s="10"/>
      <c r="Y122" s="10"/>
      <c r="Z122" s="10"/>
      <c r="AA122" s="11"/>
      <c r="AB122" s="10"/>
      <c r="AC122" s="12"/>
      <c r="AD122" s="12"/>
      <c r="AE122" s="12"/>
      <c r="AF122" s="12"/>
      <c r="AG122" s="17"/>
      <c r="AH122" s="17"/>
      <c r="AI122" s="17"/>
      <c r="AK122" s="17"/>
      <c r="AL122" s="17"/>
      <c r="AM122" s="17"/>
      <c r="AS122" s="4"/>
      <c r="AT122" s="4"/>
      <c r="AU122" s="4"/>
      <c r="AV122" s="4"/>
      <c r="AW122" s="17"/>
      <c r="AX122" s="17"/>
      <c r="AY122" s="17"/>
      <c r="AZ122" s="17"/>
      <c r="BA122" s="17" t="s">
        <v>3</v>
      </c>
      <c r="BB122" s="17"/>
      <c r="BC122" s="17"/>
      <c r="BE122" s="17"/>
      <c r="BF122" s="17" t="s">
        <v>3</v>
      </c>
    </row>
    <row r="123" spans="1:61" ht="11.85" customHeight="1">
      <c r="A123" s="81"/>
      <c r="B123" s="75">
        <v>2535</v>
      </c>
      <c r="C123" s="25">
        <v>2536</v>
      </c>
      <c r="D123" s="25">
        <v>2537</v>
      </c>
      <c r="E123" s="25">
        <v>2538</v>
      </c>
      <c r="F123" s="25">
        <v>2539</v>
      </c>
      <c r="G123" s="25">
        <v>2540</v>
      </c>
      <c r="H123" s="25">
        <v>2541</v>
      </c>
      <c r="I123" s="25">
        <v>2542</v>
      </c>
      <c r="J123" s="25">
        <v>2543</v>
      </c>
      <c r="K123" s="25">
        <v>2544</v>
      </c>
      <c r="L123" s="25">
        <v>2545</v>
      </c>
      <c r="M123" s="75">
        <v>2546</v>
      </c>
      <c r="N123" s="75">
        <v>2547</v>
      </c>
      <c r="O123" s="75">
        <v>2548</v>
      </c>
      <c r="P123" s="75">
        <v>2549</v>
      </c>
      <c r="Q123" s="75">
        <v>2550</v>
      </c>
      <c r="R123" s="107">
        <v>2551</v>
      </c>
      <c r="S123" s="75">
        <v>2552</v>
      </c>
      <c r="T123" s="107">
        <v>2553</v>
      </c>
      <c r="U123" s="107">
        <v>2554</v>
      </c>
      <c r="V123" s="107">
        <v>2555</v>
      </c>
      <c r="W123" s="21"/>
      <c r="X123" s="20">
        <v>2536</v>
      </c>
      <c r="Y123" s="20">
        <v>2537</v>
      </c>
      <c r="Z123" s="20">
        <v>2538</v>
      </c>
      <c r="AA123" s="20">
        <v>2539</v>
      </c>
      <c r="AB123" s="20">
        <v>2540</v>
      </c>
      <c r="AC123" s="20">
        <v>2541</v>
      </c>
      <c r="AD123" s="25">
        <v>2542</v>
      </c>
      <c r="AE123" s="25">
        <v>2543</v>
      </c>
      <c r="AF123" s="25">
        <v>2544</v>
      </c>
      <c r="AG123" s="25">
        <v>2545</v>
      </c>
      <c r="AH123" s="75">
        <v>2546</v>
      </c>
      <c r="AI123" s="75">
        <v>2547</v>
      </c>
      <c r="AJ123" s="75">
        <v>2548</v>
      </c>
      <c r="AK123" s="75">
        <v>2549</v>
      </c>
      <c r="AL123" s="75">
        <v>2550</v>
      </c>
      <c r="AM123" s="108"/>
      <c r="AN123" s="19">
        <v>2536</v>
      </c>
      <c r="AO123" s="19">
        <v>2537</v>
      </c>
      <c r="AP123" s="19">
        <v>2538</v>
      </c>
      <c r="AQ123" s="19">
        <v>2539</v>
      </c>
      <c r="AR123" s="19">
        <v>2540</v>
      </c>
      <c r="AS123" s="19">
        <v>2541</v>
      </c>
      <c r="AT123" s="19">
        <v>2542</v>
      </c>
      <c r="AU123" s="19">
        <v>2543</v>
      </c>
      <c r="AV123" s="19">
        <v>2544</v>
      </c>
      <c r="AW123" s="19">
        <v>2545</v>
      </c>
      <c r="AX123" s="19">
        <v>2546</v>
      </c>
      <c r="AY123" s="109">
        <v>2547</v>
      </c>
      <c r="AZ123" s="75">
        <v>2548</v>
      </c>
      <c r="BA123" s="75">
        <v>2549</v>
      </c>
      <c r="BB123" s="107">
        <v>2551</v>
      </c>
      <c r="BC123" s="107">
        <v>2552</v>
      </c>
      <c r="BD123" s="107">
        <v>2553</v>
      </c>
      <c r="BE123" s="107">
        <v>2554</v>
      </c>
      <c r="BF123" s="107">
        <v>2555</v>
      </c>
    </row>
    <row r="124" spans="1:61" ht="11.85" customHeight="1">
      <c r="A124" s="82" t="s">
        <v>4</v>
      </c>
      <c r="B124" s="34">
        <v>3117.2788309636649</v>
      </c>
      <c r="C124" s="34">
        <v>3434.2504892367906</v>
      </c>
      <c r="D124" s="34">
        <v>3972.4236491777606</v>
      </c>
      <c r="E124" s="34">
        <v>5076.9129916567335</v>
      </c>
      <c r="F124" s="34">
        <v>6316.8992862807299</v>
      </c>
      <c r="G124" s="34">
        <v>6170.3023800234105</v>
      </c>
      <c r="H124" s="34">
        <v>3390.47</v>
      </c>
      <c r="I124" s="34">
        <v>3475.02</v>
      </c>
      <c r="J124" s="34">
        <v>4120.25</v>
      </c>
      <c r="K124" s="34">
        <v>5544.74</v>
      </c>
      <c r="L124" s="34">
        <v>5000.3900000000003</v>
      </c>
      <c r="M124" s="34">
        <v>5915.14</v>
      </c>
      <c r="N124" s="34">
        <v>6932.52</v>
      </c>
      <c r="O124" s="34">
        <v>9205.3889999999992</v>
      </c>
      <c r="P124" s="34">
        <v>9389.6</v>
      </c>
      <c r="Q124" s="34">
        <v>9802.9500000000007</v>
      </c>
      <c r="R124" s="105">
        <v>14613.93</v>
      </c>
      <c r="S124" s="34">
        <v>9118.7479879999992</v>
      </c>
      <c r="T124" s="33">
        <v>13207.76</v>
      </c>
      <c r="U124" s="33">
        <v>17602.510674000001</v>
      </c>
      <c r="V124" s="33">
        <v>16863.86</v>
      </c>
      <c r="W124" s="35"/>
      <c r="X124" s="36">
        <f t="shared" ref="X124:AL143" si="124">((C124/B124)-1)*100</f>
        <v>10.168216430454446</v>
      </c>
      <c r="Y124" s="36">
        <f t="shared" si="124"/>
        <v>15.670760232185943</v>
      </c>
      <c r="Z124" s="36">
        <f t="shared" si="124"/>
        <v>27.803916198806931</v>
      </c>
      <c r="AA124" s="36">
        <f t="shared" si="124"/>
        <v>24.424020987985372</v>
      </c>
      <c r="AB124" s="36">
        <f t="shared" si="124"/>
        <v>-2.3207098865056119</v>
      </c>
      <c r="AC124" s="36">
        <f t="shared" si="124"/>
        <v>-45.051801497171752</v>
      </c>
      <c r="AD124" s="37">
        <f t="shared" si="124"/>
        <v>2.4937545532035532</v>
      </c>
      <c r="AE124" s="37">
        <f t="shared" si="124"/>
        <v>18.567662919925642</v>
      </c>
      <c r="AF124" s="37">
        <f t="shared" si="124"/>
        <v>34.572902129725122</v>
      </c>
      <c r="AG124" s="37">
        <f>((L124/K124)-1)*100</f>
        <v>-9.8174125387303857</v>
      </c>
      <c r="AH124" s="37">
        <f>((M124/L124)-1)*100</f>
        <v>18.293573101298087</v>
      </c>
      <c r="AI124" s="37">
        <f>((N124/M124)-1)*100</f>
        <v>17.199592909043581</v>
      </c>
      <c r="AJ124" s="37">
        <f>((O124/N124)-1)*100</f>
        <v>32.785610427377044</v>
      </c>
      <c r="AK124" s="37">
        <f t="shared" ref="AK124:AL139" si="125">((P124/O124)-1)*100</f>
        <v>2.0011212997082639</v>
      </c>
      <c r="AL124" s="37">
        <f t="shared" si="125"/>
        <v>4.4022109568032652</v>
      </c>
      <c r="AN124" s="37">
        <f t="shared" ref="AN124:AZ125" si="126">+(C124/C$150)*100</f>
        <v>7.4405249742191133</v>
      </c>
      <c r="AO124" s="37">
        <f t="shared" si="126"/>
        <v>7.3094419127379071</v>
      </c>
      <c r="AP124" s="37">
        <f t="shared" si="126"/>
        <v>7.1791011663476327</v>
      </c>
      <c r="AQ124" s="37">
        <f t="shared" si="126"/>
        <v>8.7433920366511746</v>
      </c>
      <c r="AR124" s="37">
        <f t="shared" si="126"/>
        <v>9.7661259522697392</v>
      </c>
      <c r="AS124" s="37">
        <f t="shared" si="126"/>
        <v>7.9898978330347532</v>
      </c>
      <c r="AT124" s="37">
        <f t="shared" si="126"/>
        <v>6.9619226095099114</v>
      </c>
      <c r="AU124" s="37">
        <f t="shared" si="126"/>
        <v>6.6262862980251969</v>
      </c>
      <c r="AV124" s="37">
        <f t="shared" si="126"/>
        <v>8.9934969669651501</v>
      </c>
      <c r="AW124" s="37">
        <f t="shared" si="126"/>
        <v>7.7838772671693102</v>
      </c>
      <c r="AX124" s="37">
        <f t="shared" si="126"/>
        <v>7.8832806305515684</v>
      </c>
      <c r="AY124" s="37">
        <f t="shared" si="126"/>
        <v>7.372122620722747</v>
      </c>
      <c r="AZ124" s="37">
        <f t="shared" si="126"/>
        <v>7.7886305588885101</v>
      </c>
      <c r="BA124" s="79"/>
      <c r="BB124" s="37">
        <f t="shared" ref="BB124:BF150" si="127">((R124/Q124)-1)*100</f>
        <v>49.076859516778114</v>
      </c>
      <c r="BC124" s="37">
        <f t="shared" si="127"/>
        <v>-37.602356190292419</v>
      </c>
      <c r="BD124" s="115">
        <f t="shared" si="127"/>
        <v>44.841814001012196</v>
      </c>
      <c r="BE124" s="115">
        <f t="shared" si="127"/>
        <v>33.274004630611095</v>
      </c>
      <c r="BF124" s="115">
        <f t="shared" si="127"/>
        <v>-4.1962802220653295</v>
      </c>
    </row>
    <row r="125" spans="1:61" ht="11.85" customHeight="1">
      <c r="A125" s="82" t="s">
        <v>5</v>
      </c>
      <c r="B125" s="34">
        <v>2919.2250196695513</v>
      </c>
      <c r="C125" s="34">
        <v>3466.0290082320653</v>
      </c>
      <c r="D125" s="34">
        <v>3718.746081504702</v>
      </c>
      <c r="E125" s="34">
        <v>5043.10633213859</v>
      </c>
      <c r="F125" s="34">
        <v>5730.2716535433074</v>
      </c>
      <c r="G125" s="34">
        <v>5428.3079891933612</v>
      </c>
      <c r="H125" s="34">
        <v>3386.83</v>
      </c>
      <c r="I125" s="34">
        <v>3651.08</v>
      </c>
      <c r="J125" s="34">
        <v>4992.47</v>
      </c>
      <c r="K125" s="34">
        <v>5199.6899999999996</v>
      </c>
      <c r="L125" s="34">
        <v>4358.91</v>
      </c>
      <c r="M125" s="34">
        <v>5401.54</v>
      </c>
      <c r="N125" s="34">
        <v>6742.15</v>
      </c>
      <c r="O125" s="34">
        <v>8234.17</v>
      </c>
      <c r="P125" s="34">
        <v>9801.6299999999992</v>
      </c>
      <c r="Q125" s="34">
        <v>10259.879999999999</v>
      </c>
      <c r="R125" s="105">
        <v>13675.24</v>
      </c>
      <c r="S125" s="34">
        <v>8158.6671699999997</v>
      </c>
      <c r="T125" s="34">
        <v>13992.75</v>
      </c>
      <c r="U125" s="105">
        <v>17098.743882999999</v>
      </c>
      <c r="V125" s="105">
        <v>18509.150000000001</v>
      </c>
      <c r="W125" s="35"/>
      <c r="X125" s="36">
        <f t="shared" si="124"/>
        <v>18.731135314276347</v>
      </c>
      <c r="Y125" s="36">
        <f t="shared" si="124"/>
        <v>7.2912567284467489</v>
      </c>
      <c r="Z125" s="36">
        <f t="shared" si="124"/>
        <v>35.613086282514274</v>
      </c>
      <c r="AA125" s="36">
        <f t="shared" si="124"/>
        <v>13.625834478753029</v>
      </c>
      <c r="AB125" s="36">
        <f t="shared" si="124"/>
        <v>-5.2696221506920544</v>
      </c>
      <c r="AC125" s="36">
        <f t="shared" si="124"/>
        <v>-37.607998537620226</v>
      </c>
      <c r="AD125" s="37">
        <f t="shared" si="124"/>
        <v>7.8022811891946153</v>
      </c>
      <c r="AE125" s="37">
        <f t="shared" si="124"/>
        <v>36.739540081291032</v>
      </c>
      <c r="AF125" s="37">
        <f t="shared" si="124"/>
        <v>4.1506508802256148</v>
      </c>
      <c r="AG125" s="37">
        <f t="shared" si="124"/>
        <v>-16.169810123295814</v>
      </c>
      <c r="AH125" s="37">
        <f t="shared" si="124"/>
        <v>23.919511988088772</v>
      </c>
      <c r="AI125" s="37">
        <f t="shared" si="124"/>
        <v>24.81903309056306</v>
      </c>
      <c r="AJ125" s="37">
        <f t="shared" si="124"/>
        <v>22.129736063421923</v>
      </c>
      <c r="AK125" s="37">
        <f t="shared" si="125"/>
        <v>19.036041276777116</v>
      </c>
      <c r="AL125" s="37">
        <f t="shared" si="125"/>
        <v>4.6752427912500227</v>
      </c>
      <c r="AN125" s="37">
        <f t="shared" si="126"/>
        <v>7.5093751833023141</v>
      </c>
      <c r="AO125" s="37">
        <f t="shared" si="126"/>
        <v>6.8426635403317659</v>
      </c>
      <c r="AP125" s="37">
        <f t="shared" si="126"/>
        <v>7.1312962445032229</v>
      </c>
      <c r="AQ125" s="37">
        <f t="shared" si="126"/>
        <v>7.9314247818153243</v>
      </c>
      <c r="AR125" s="37">
        <f t="shared" si="126"/>
        <v>8.5917247267828891</v>
      </c>
      <c r="AS125" s="37">
        <f t="shared" si="126"/>
        <v>7.9813198989689029</v>
      </c>
      <c r="AT125" s="37">
        <f t="shared" si="126"/>
        <v>7.3146446354638099</v>
      </c>
      <c r="AU125" s="37">
        <f t="shared" si="126"/>
        <v>8.0290117236337242</v>
      </c>
      <c r="AV125" s="37">
        <f t="shared" si="126"/>
        <v>8.4338303047859817</v>
      </c>
      <c r="AW125" s="37">
        <f t="shared" si="126"/>
        <v>6.7853148371700964</v>
      </c>
      <c r="AX125" s="37">
        <f t="shared" si="126"/>
        <v>7.1987908413240458</v>
      </c>
      <c r="AY125" s="37">
        <f t="shared" si="126"/>
        <v>7.1696809424719818</v>
      </c>
      <c r="AZ125" s="37">
        <f t="shared" si="126"/>
        <v>6.9668873405657274</v>
      </c>
      <c r="BA125" s="79"/>
      <c r="BB125" s="37">
        <f t="shared" si="127"/>
        <v>33.288498500957139</v>
      </c>
      <c r="BC125" s="37">
        <f t="shared" si="127"/>
        <v>-40.339861165142253</v>
      </c>
      <c r="BD125" s="37">
        <f t="shared" si="127"/>
        <v>71.50779298182843</v>
      </c>
      <c r="BE125" s="37">
        <f t="shared" si="127"/>
        <v>22.197165553590239</v>
      </c>
      <c r="BF125" s="37">
        <f t="shared" si="127"/>
        <v>8.2485949064496022</v>
      </c>
    </row>
    <row r="126" spans="1:61" ht="11.85" hidden="1" customHeight="1">
      <c r="A126" s="83" t="s">
        <v>6</v>
      </c>
      <c r="B126" s="38">
        <f t="shared" ref="B126:U126" si="128">+B124+B125</f>
        <v>6036.5038506332166</v>
      </c>
      <c r="C126" s="38">
        <f t="shared" si="128"/>
        <v>6900.2794974688559</v>
      </c>
      <c r="D126" s="38">
        <f t="shared" si="128"/>
        <v>7691.1697306824626</v>
      </c>
      <c r="E126" s="38">
        <f t="shared" si="128"/>
        <v>10120.019323795324</v>
      </c>
      <c r="F126" s="38">
        <f t="shared" si="128"/>
        <v>12047.170939824038</v>
      </c>
      <c r="G126" s="38">
        <f t="shared" si="128"/>
        <v>11598.610369216771</v>
      </c>
      <c r="H126" s="38">
        <f t="shared" si="128"/>
        <v>6777.2999999999993</v>
      </c>
      <c r="I126" s="38">
        <f t="shared" si="128"/>
        <v>7126.1</v>
      </c>
      <c r="J126" s="38">
        <f t="shared" si="128"/>
        <v>9112.7200000000012</v>
      </c>
      <c r="K126" s="38">
        <f t="shared" si="128"/>
        <v>10744.43</v>
      </c>
      <c r="L126" s="38">
        <f t="shared" si="128"/>
        <v>9359.2999999999993</v>
      </c>
      <c r="M126" s="38">
        <f t="shared" si="128"/>
        <v>11316.68</v>
      </c>
      <c r="N126" s="38">
        <f t="shared" si="128"/>
        <v>13674.67</v>
      </c>
      <c r="O126" s="38">
        <f t="shared" si="128"/>
        <v>17439.559000000001</v>
      </c>
      <c r="P126" s="38">
        <f t="shared" si="128"/>
        <v>19191.23</v>
      </c>
      <c r="Q126" s="38">
        <f t="shared" si="128"/>
        <v>20062.830000000002</v>
      </c>
      <c r="R126" s="38">
        <f t="shared" si="128"/>
        <v>28289.17</v>
      </c>
      <c r="S126" s="38">
        <f t="shared" si="128"/>
        <v>17277.415158</v>
      </c>
      <c r="T126" s="38">
        <f t="shared" si="128"/>
        <v>27200.510000000002</v>
      </c>
      <c r="U126" s="38">
        <f t="shared" si="128"/>
        <v>34701.254557</v>
      </c>
      <c r="V126" s="38">
        <f>+V124+V125</f>
        <v>35373.01</v>
      </c>
      <c r="W126" s="39"/>
      <c r="X126" s="40">
        <f t="shared" si="124"/>
        <v>14.309203940042735</v>
      </c>
      <c r="Y126" s="40">
        <f t="shared" si="124"/>
        <v>11.461713014722363</v>
      </c>
      <c r="Z126" s="40">
        <f t="shared" si="124"/>
        <v>31.579716456177366</v>
      </c>
      <c r="AA126" s="40">
        <f t="shared" si="124"/>
        <v>19.042963796495705</v>
      </c>
      <c r="AB126" s="40">
        <f t="shared" si="124"/>
        <v>-3.7233685223513446</v>
      </c>
      <c r="AC126" s="40">
        <f t="shared" si="124"/>
        <v>-41.568000094328063</v>
      </c>
      <c r="AD126" s="253">
        <f t="shared" si="124"/>
        <v>5.1465923007687486</v>
      </c>
      <c r="AE126" s="253">
        <f t="shared" si="124"/>
        <v>27.878081980325863</v>
      </c>
      <c r="AF126" s="253">
        <f t="shared" si="124"/>
        <v>17.905850283998625</v>
      </c>
      <c r="AG126" s="253">
        <f t="shared" si="124"/>
        <v>-12.89160988530802</v>
      </c>
      <c r="AH126" s="253">
        <f t="shared" si="124"/>
        <v>20.913743549197061</v>
      </c>
      <c r="AI126" s="253">
        <f t="shared" si="124"/>
        <v>20.836411385671404</v>
      </c>
      <c r="AJ126" s="253">
        <f t="shared" si="124"/>
        <v>27.531845375427721</v>
      </c>
      <c r="AK126" s="253">
        <f t="shared" si="125"/>
        <v>10.04423907737575</v>
      </c>
      <c r="AL126" s="253">
        <f t="shared" si="125"/>
        <v>4.5416578301651356</v>
      </c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79"/>
      <c r="BB126" s="253">
        <f t="shared" si="127"/>
        <v>41.002889422877999</v>
      </c>
      <c r="BC126" s="253">
        <f t="shared" si="127"/>
        <v>-38.925690792624877</v>
      </c>
      <c r="BD126" s="253">
        <f t="shared" si="127"/>
        <v>57.43390866778639</v>
      </c>
      <c r="BE126" s="253">
        <f t="shared" si="127"/>
        <v>27.575749708369422</v>
      </c>
      <c r="BF126" s="37">
        <f t="shared" si="127"/>
        <v>1.9358246598738527</v>
      </c>
    </row>
    <row r="127" spans="1:61" ht="11.85" customHeight="1">
      <c r="A127" s="82" t="s">
        <v>7</v>
      </c>
      <c r="B127" s="34">
        <v>3347.1473231731147</v>
      </c>
      <c r="C127" s="34">
        <v>4033.333333333333</v>
      </c>
      <c r="D127" s="34">
        <v>4691.7605356439544</v>
      </c>
      <c r="E127" s="34">
        <v>6295.6982793117249</v>
      </c>
      <c r="F127" s="34">
        <v>6463.0665610142632</v>
      </c>
      <c r="G127" s="34">
        <v>5912.5080956052425</v>
      </c>
      <c r="H127" s="34">
        <v>3991.06</v>
      </c>
      <c r="I127" s="34">
        <v>4262.93</v>
      </c>
      <c r="J127" s="34">
        <v>4768.04</v>
      </c>
      <c r="K127" s="34">
        <v>5745.36</v>
      </c>
      <c r="L127" s="34">
        <v>5269.52</v>
      </c>
      <c r="M127" s="34">
        <v>6108.94</v>
      </c>
      <c r="N127" s="34">
        <v>8239.39</v>
      </c>
      <c r="O127" s="34">
        <v>10634.727000000001</v>
      </c>
      <c r="P127" s="34">
        <v>10774.54</v>
      </c>
      <c r="Q127" s="34">
        <v>11007.12</v>
      </c>
      <c r="R127" s="105">
        <v>14574.1</v>
      </c>
      <c r="S127" s="34">
        <v>9454.1811980000002</v>
      </c>
      <c r="T127" s="34">
        <v>15483.675472999999</v>
      </c>
      <c r="U127" s="34">
        <v>19467.850317</v>
      </c>
      <c r="V127" s="34">
        <v>24455.41</v>
      </c>
      <c r="W127" s="35"/>
      <c r="X127" s="36">
        <f t="shared" si="124"/>
        <v>20.500621690882426</v>
      </c>
      <c r="Y127" s="36">
        <f t="shared" si="124"/>
        <v>16.324641379602191</v>
      </c>
      <c r="Z127" s="36">
        <f t="shared" si="124"/>
        <v>34.18626614641633</v>
      </c>
      <c r="AA127" s="36">
        <f t="shared" si="124"/>
        <v>2.6584546189662106</v>
      </c>
      <c r="AB127" s="36">
        <f t="shared" si="124"/>
        <v>-8.5185331175456795</v>
      </c>
      <c r="AC127" s="36">
        <f t="shared" si="124"/>
        <v>-32.498020544503802</v>
      </c>
      <c r="AD127" s="37">
        <f t="shared" si="124"/>
        <v>6.811974763596651</v>
      </c>
      <c r="AE127" s="37">
        <f t="shared" si="124"/>
        <v>11.848892663027533</v>
      </c>
      <c r="AF127" s="37">
        <f t="shared" si="124"/>
        <v>20.497311264167251</v>
      </c>
      <c r="AG127" s="37">
        <f t="shared" si="124"/>
        <v>-8.2821616051909626</v>
      </c>
      <c r="AH127" s="37">
        <f t="shared" si="124"/>
        <v>15.929724149448132</v>
      </c>
      <c r="AI127" s="37">
        <f t="shared" si="124"/>
        <v>34.87429897821881</v>
      </c>
      <c r="AJ127" s="37">
        <f t="shared" si="124"/>
        <v>29.071775944578437</v>
      </c>
      <c r="AK127" s="37">
        <f t="shared" si="125"/>
        <v>1.3146834892893811</v>
      </c>
      <c r="AL127" s="37">
        <f t="shared" si="125"/>
        <v>2.1586072352044683</v>
      </c>
      <c r="AN127" s="37">
        <f t="shared" ref="AN127:AZ129" si="129">+(C127/C$150)*100</f>
        <v>8.7384765584429971</v>
      </c>
      <c r="AO127" s="37">
        <f t="shared" si="129"/>
        <v>8.6330548129890445</v>
      </c>
      <c r="AP127" s="37">
        <f t="shared" si="129"/>
        <v>8.9025466724081959</v>
      </c>
      <c r="AQ127" s="37">
        <f t="shared" si="129"/>
        <v>8.9457061353894254</v>
      </c>
      <c r="AR127" s="37">
        <f t="shared" si="129"/>
        <v>9.3580987120563446</v>
      </c>
      <c r="AS127" s="37">
        <f t="shared" si="129"/>
        <v>9.4052333881472734</v>
      </c>
      <c r="AT127" s="37">
        <f t="shared" si="129"/>
        <v>8.540436817560213</v>
      </c>
      <c r="AU127" s="37">
        <f t="shared" si="129"/>
        <v>7.6680779371242185</v>
      </c>
      <c r="AV127" s="37">
        <f t="shared" si="129"/>
        <v>9.3189000267141271</v>
      </c>
      <c r="AW127" s="37">
        <f t="shared" si="129"/>
        <v>8.2028195674525453</v>
      </c>
      <c r="AX127" s="37">
        <f t="shared" si="129"/>
        <v>8.1415635767203653</v>
      </c>
      <c r="AY127" s="37">
        <f t="shared" si="129"/>
        <v>8.7618634205104033</v>
      </c>
      <c r="AZ127" s="37">
        <f t="shared" si="129"/>
        <v>8.9979858208747885</v>
      </c>
      <c r="BA127" s="79"/>
      <c r="BB127" s="37">
        <f t="shared" si="127"/>
        <v>32.406115314451014</v>
      </c>
      <c r="BC127" s="37">
        <f t="shared" si="127"/>
        <v>-35.130257113646813</v>
      </c>
      <c r="BD127" s="37">
        <f t="shared" si="127"/>
        <v>63.775954244197465</v>
      </c>
      <c r="BE127" s="37">
        <f t="shared" si="127"/>
        <v>25.731454078506701</v>
      </c>
      <c r="BF127" s="37">
        <f t="shared" si="127"/>
        <v>25.619468003843693</v>
      </c>
    </row>
    <row r="128" spans="1:61" ht="11.85" customHeight="1">
      <c r="A128" s="84" t="s">
        <v>8</v>
      </c>
      <c r="B128" s="38">
        <f t="shared" ref="B128:V128" si="130">+B124+B125+B127</f>
        <v>9383.6511738063309</v>
      </c>
      <c r="C128" s="38">
        <f t="shared" si="130"/>
        <v>10933.612830802189</v>
      </c>
      <c r="D128" s="38">
        <f t="shared" si="130"/>
        <v>12382.930266326417</v>
      </c>
      <c r="E128" s="38">
        <f t="shared" si="130"/>
        <v>16415.717603107048</v>
      </c>
      <c r="F128" s="38">
        <f t="shared" si="130"/>
        <v>18510.237500838302</v>
      </c>
      <c r="G128" s="38">
        <f t="shared" si="130"/>
        <v>17511.118464822015</v>
      </c>
      <c r="H128" s="38">
        <f t="shared" si="130"/>
        <v>10768.359999999999</v>
      </c>
      <c r="I128" s="38">
        <f t="shared" si="130"/>
        <v>11389.03</v>
      </c>
      <c r="J128" s="38">
        <f t="shared" si="130"/>
        <v>13880.760000000002</v>
      </c>
      <c r="K128" s="38">
        <f t="shared" si="130"/>
        <v>16489.79</v>
      </c>
      <c r="L128" s="38">
        <f t="shared" si="130"/>
        <v>14628.82</v>
      </c>
      <c r="M128" s="38">
        <f t="shared" si="130"/>
        <v>17425.62</v>
      </c>
      <c r="N128" s="38">
        <f t="shared" si="130"/>
        <v>21914.059999999998</v>
      </c>
      <c r="O128" s="38">
        <f t="shared" si="130"/>
        <v>28074.286</v>
      </c>
      <c r="P128" s="38">
        <f t="shared" si="130"/>
        <v>29965.77</v>
      </c>
      <c r="Q128" s="38">
        <f t="shared" si="130"/>
        <v>31069.950000000004</v>
      </c>
      <c r="R128" s="38">
        <f t="shared" si="130"/>
        <v>42863.27</v>
      </c>
      <c r="S128" s="38">
        <f t="shared" si="130"/>
        <v>26731.596356000002</v>
      </c>
      <c r="T128" s="38">
        <f t="shared" si="130"/>
        <v>42684.185473000005</v>
      </c>
      <c r="U128" s="38">
        <f t="shared" si="130"/>
        <v>54169.104873999997</v>
      </c>
      <c r="V128" s="38">
        <f t="shared" si="130"/>
        <v>59828.42</v>
      </c>
      <c r="W128" s="39"/>
      <c r="X128" s="40">
        <f t="shared" si="124"/>
        <v>16.517681958622312</v>
      </c>
      <c r="Y128" s="40">
        <f t="shared" si="124"/>
        <v>13.255613290432322</v>
      </c>
      <c r="Z128" s="40">
        <f t="shared" si="124"/>
        <v>32.567310402669492</v>
      </c>
      <c r="AA128" s="40">
        <f t="shared" si="124"/>
        <v>12.75923446279814</v>
      </c>
      <c r="AB128" s="40">
        <f t="shared" si="124"/>
        <v>-5.3976564912850966</v>
      </c>
      <c r="AC128" s="40">
        <f t="shared" si="124"/>
        <v>-38.505584199932777</v>
      </c>
      <c r="AD128" s="253">
        <f t="shared" si="124"/>
        <v>5.7638303325669105</v>
      </c>
      <c r="AE128" s="253">
        <f t="shared" si="124"/>
        <v>21.878333800156824</v>
      </c>
      <c r="AF128" s="253">
        <f t="shared" si="124"/>
        <v>18.796016932790405</v>
      </c>
      <c r="AG128" s="253">
        <f t="shared" si="124"/>
        <v>-11.285589446560573</v>
      </c>
      <c r="AH128" s="253">
        <f t="shared" si="124"/>
        <v>19.118425136135375</v>
      </c>
      <c r="AI128" s="253">
        <f t="shared" si="124"/>
        <v>25.757706182046892</v>
      </c>
      <c r="AJ128" s="253">
        <f t="shared" si="124"/>
        <v>28.110838429756988</v>
      </c>
      <c r="AK128" s="253">
        <f t="shared" si="125"/>
        <v>6.7374251298857546</v>
      </c>
      <c r="AL128" s="253">
        <f t="shared" si="125"/>
        <v>3.6848043617768056</v>
      </c>
      <c r="AN128" s="37">
        <f t="shared" si="129"/>
        <v>23.688376715964424</v>
      </c>
      <c r="AO128" s="37">
        <f t="shared" si="129"/>
        <v>22.785160266058718</v>
      </c>
      <c r="AP128" s="37">
        <f t="shared" si="129"/>
        <v>23.212944083259053</v>
      </c>
      <c r="AQ128" s="37">
        <f t="shared" si="129"/>
        <v>25.620522953855929</v>
      </c>
      <c r="AR128" s="37">
        <f t="shared" si="129"/>
        <v>27.715949391108975</v>
      </c>
      <c r="AS128" s="37">
        <f t="shared" si="129"/>
        <v>25.376451120150929</v>
      </c>
      <c r="AT128" s="37">
        <f t="shared" si="129"/>
        <v>22.817004062533936</v>
      </c>
      <c r="AU128" s="37">
        <f t="shared" si="129"/>
        <v>22.323375958783142</v>
      </c>
      <c r="AV128" s="37">
        <f t="shared" si="129"/>
        <v>26.746227298465264</v>
      </c>
      <c r="AW128" s="37">
        <f t="shared" si="129"/>
        <v>22.772011671791951</v>
      </c>
      <c r="AX128" s="37">
        <f t="shared" si="129"/>
        <v>23.223635048595977</v>
      </c>
      <c r="AY128" s="37">
        <f t="shared" si="129"/>
        <v>23.303666983705128</v>
      </c>
      <c r="AZ128" s="37">
        <f t="shared" si="129"/>
        <v>23.753503720329025</v>
      </c>
      <c r="BA128" s="79"/>
      <c r="BB128" s="253">
        <f t="shared" si="127"/>
        <v>37.957318888507999</v>
      </c>
      <c r="BC128" s="253">
        <f t="shared" si="127"/>
        <v>-37.635191258156453</v>
      </c>
      <c r="BD128" s="253">
        <f t="shared" si="127"/>
        <v>59.676904082158885</v>
      </c>
      <c r="BE128" s="253">
        <f t="shared" si="127"/>
        <v>26.906732022015056</v>
      </c>
      <c r="BF128" s="253">
        <f t="shared" si="127"/>
        <v>10.447496112708254</v>
      </c>
    </row>
    <row r="129" spans="1:58" ht="11.85" customHeight="1">
      <c r="A129" s="82" t="s">
        <v>10</v>
      </c>
      <c r="B129" s="34">
        <v>3311.6964980544749</v>
      </c>
      <c r="C129" s="34">
        <v>3912.6268187180499</v>
      </c>
      <c r="D129" s="34">
        <v>4102.620553359684</v>
      </c>
      <c r="E129" s="34">
        <v>5134.9252525252523</v>
      </c>
      <c r="F129" s="34">
        <v>6344.6302886516414</v>
      </c>
      <c r="G129" s="34">
        <v>5765.8149001536103</v>
      </c>
      <c r="H129" s="34">
        <v>3619.94</v>
      </c>
      <c r="I129" s="34">
        <v>3740.32</v>
      </c>
      <c r="J129" s="34">
        <v>4754.07</v>
      </c>
      <c r="K129" s="34">
        <v>4882.4399999999996</v>
      </c>
      <c r="L129" s="34">
        <v>5162.74</v>
      </c>
      <c r="M129" s="34">
        <v>5788.99</v>
      </c>
      <c r="N129" s="34">
        <v>7532.63</v>
      </c>
      <c r="O129" s="34">
        <v>9724.01</v>
      </c>
      <c r="P129" s="34">
        <v>9754.4699999999993</v>
      </c>
      <c r="Q129" s="34">
        <v>10784.79</v>
      </c>
      <c r="R129" s="105">
        <v>15442.88</v>
      </c>
      <c r="S129" s="34">
        <v>9810.9068110000007</v>
      </c>
      <c r="T129" s="34">
        <v>14544.05272</v>
      </c>
      <c r="U129" s="34">
        <v>18344.385289999998</v>
      </c>
      <c r="V129" s="34">
        <v>19787.36</v>
      </c>
      <c r="W129" s="35"/>
      <c r="X129" s="36">
        <f t="shared" si="124"/>
        <v>18.145694239088762</v>
      </c>
      <c r="Y129" s="36">
        <f t="shared" si="124"/>
        <v>4.8559124967579859</v>
      </c>
      <c r="Z129" s="36">
        <f t="shared" si="124"/>
        <v>25.162080814912358</v>
      </c>
      <c r="AA129" s="36">
        <f t="shared" si="124"/>
        <v>23.558376736476937</v>
      </c>
      <c r="AB129" s="36">
        <f t="shared" si="124"/>
        <v>-9.1229175249711965</v>
      </c>
      <c r="AC129" s="36">
        <f t="shared" si="124"/>
        <v>-37.217200644031088</v>
      </c>
      <c r="AD129" s="37">
        <f t="shared" si="124"/>
        <v>3.3254694829196074</v>
      </c>
      <c r="AE129" s="37">
        <f t="shared" si="124"/>
        <v>27.103295974675955</v>
      </c>
      <c r="AF129" s="37">
        <f t="shared" si="124"/>
        <v>2.7002126598893117</v>
      </c>
      <c r="AG129" s="37">
        <f t="shared" si="124"/>
        <v>5.7409819680323881</v>
      </c>
      <c r="AH129" s="37">
        <f t="shared" si="124"/>
        <v>12.130186683815181</v>
      </c>
      <c r="AI129" s="37">
        <f t="shared" si="124"/>
        <v>30.119934565442328</v>
      </c>
      <c r="AJ129" s="37">
        <f t="shared" si="124"/>
        <v>29.091831139986969</v>
      </c>
      <c r="AK129" s="37">
        <f t="shared" si="125"/>
        <v>0.3132452558152421</v>
      </c>
      <c r="AL129" s="37">
        <f t="shared" si="125"/>
        <v>10.562542096085203</v>
      </c>
      <c r="AN129" s="37">
        <f t="shared" si="129"/>
        <v>8.4769581166867134</v>
      </c>
      <c r="AO129" s="37">
        <f t="shared" si="129"/>
        <v>7.5490101945683339</v>
      </c>
      <c r="AP129" s="37">
        <f t="shared" si="129"/>
        <v>7.2611344590883338</v>
      </c>
      <c r="AQ129" s="37">
        <f t="shared" si="129"/>
        <v>8.7817752709422088</v>
      </c>
      <c r="AR129" s="37">
        <f t="shared" si="129"/>
        <v>9.1259181583512738</v>
      </c>
      <c r="AS129" s="37">
        <f t="shared" si="129"/>
        <v>8.5306611654773015</v>
      </c>
      <c r="AT129" s="37">
        <f t="shared" si="129"/>
        <v>7.4934297859586749</v>
      </c>
      <c r="AU129" s="37">
        <f t="shared" si="129"/>
        <v>7.6456110432261752</v>
      </c>
      <c r="AV129" s="37">
        <f t="shared" si="129"/>
        <v>7.9192548850603144</v>
      </c>
      <c r="AW129" s="37">
        <f t="shared" si="129"/>
        <v>8.0366000496572632</v>
      </c>
      <c r="AX129" s="37">
        <f t="shared" si="129"/>
        <v>7.7151568242605784</v>
      </c>
      <c r="AY129" s="37">
        <f t="shared" si="129"/>
        <v>8.0102865936967778</v>
      </c>
      <c r="AZ129" s="37">
        <f t="shared" si="129"/>
        <v>8.2274330222152976</v>
      </c>
      <c r="BA129" s="79"/>
      <c r="BB129" s="37">
        <f t="shared" si="127"/>
        <v>43.191290697361737</v>
      </c>
      <c r="BC129" s="37">
        <f t="shared" si="127"/>
        <v>-36.469707651681546</v>
      </c>
      <c r="BD129" s="37">
        <f t="shared" si="127"/>
        <v>48.243714879578611</v>
      </c>
      <c r="BE129" s="37">
        <f t="shared" si="127"/>
        <v>26.129804691742066</v>
      </c>
      <c r="BF129" s="37">
        <f t="shared" si="127"/>
        <v>7.866029235586347</v>
      </c>
    </row>
    <row r="130" spans="1:58" ht="11.85" hidden="1" customHeight="1">
      <c r="A130" s="405" t="s">
        <v>11</v>
      </c>
      <c r="B130" s="252">
        <f t="shared" ref="B130:U130" si="131">+B128+B129</f>
        <v>12695.347671860805</v>
      </c>
      <c r="C130" s="252">
        <f t="shared" si="131"/>
        <v>14846.239649520239</v>
      </c>
      <c r="D130" s="252">
        <f t="shared" si="131"/>
        <v>16485.550819686101</v>
      </c>
      <c r="E130" s="252">
        <f t="shared" si="131"/>
        <v>21550.642855632301</v>
      </c>
      <c r="F130" s="252">
        <f t="shared" si="131"/>
        <v>24854.867789489945</v>
      </c>
      <c r="G130" s="252">
        <f t="shared" si="131"/>
        <v>23276.933364975626</v>
      </c>
      <c r="H130" s="252">
        <f t="shared" si="131"/>
        <v>14388.3</v>
      </c>
      <c r="I130" s="252">
        <f t="shared" si="131"/>
        <v>15129.35</v>
      </c>
      <c r="J130" s="252">
        <f t="shared" si="131"/>
        <v>18634.830000000002</v>
      </c>
      <c r="K130" s="252">
        <f t="shared" si="131"/>
        <v>21372.23</v>
      </c>
      <c r="L130" s="252">
        <f t="shared" si="131"/>
        <v>19791.559999999998</v>
      </c>
      <c r="M130" s="252">
        <f t="shared" si="131"/>
        <v>23214.61</v>
      </c>
      <c r="N130" s="252">
        <f t="shared" si="131"/>
        <v>29446.69</v>
      </c>
      <c r="O130" s="252">
        <f t="shared" si="131"/>
        <v>37798.296000000002</v>
      </c>
      <c r="P130" s="252">
        <f t="shared" si="131"/>
        <v>39720.239999999998</v>
      </c>
      <c r="Q130" s="252">
        <f t="shared" si="131"/>
        <v>41854.740000000005</v>
      </c>
      <c r="R130" s="252">
        <f t="shared" si="131"/>
        <v>58306.149999999994</v>
      </c>
      <c r="S130" s="252">
        <f t="shared" si="131"/>
        <v>36542.503167000003</v>
      </c>
      <c r="T130" s="252">
        <f t="shared" si="131"/>
        <v>57228.238193000005</v>
      </c>
      <c r="U130" s="252">
        <f t="shared" si="131"/>
        <v>72513.490163999988</v>
      </c>
      <c r="V130" s="252">
        <f>+V128+V129</f>
        <v>79615.78</v>
      </c>
      <c r="W130" s="39"/>
      <c r="X130" s="40">
        <f t="shared" si="124"/>
        <v>16.942363716646213</v>
      </c>
      <c r="Y130" s="40">
        <f t="shared" si="124"/>
        <v>11.041928521063827</v>
      </c>
      <c r="Z130" s="40">
        <f t="shared" si="124"/>
        <v>30.724433119321425</v>
      </c>
      <c r="AA130" s="40">
        <f t="shared" si="124"/>
        <v>15.332372941227955</v>
      </c>
      <c r="AB130" s="40">
        <f t="shared" si="124"/>
        <v>-6.3485931121370136</v>
      </c>
      <c r="AC130" s="40">
        <f t="shared" si="124"/>
        <v>-38.186445033821293</v>
      </c>
      <c r="AD130" s="253">
        <f t="shared" si="124"/>
        <v>5.1503652273027445</v>
      </c>
      <c r="AE130" s="253">
        <f t="shared" si="124"/>
        <v>23.170063485873492</v>
      </c>
      <c r="AF130" s="253">
        <f t="shared" si="124"/>
        <v>14.68969665942752</v>
      </c>
      <c r="AG130" s="253">
        <f t="shared" si="124"/>
        <v>-7.3959058086124019</v>
      </c>
      <c r="AH130" s="253">
        <f t="shared" si="124"/>
        <v>17.295503739978059</v>
      </c>
      <c r="AI130" s="253">
        <f t="shared" si="124"/>
        <v>26.845508065825776</v>
      </c>
      <c r="AJ130" s="253">
        <f t="shared" si="124"/>
        <v>28.361781918443143</v>
      </c>
      <c r="AK130" s="253">
        <f t="shared" si="125"/>
        <v>5.0847371532303898</v>
      </c>
      <c r="AL130" s="253">
        <f t="shared" si="125"/>
        <v>5.373834599186722</v>
      </c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79"/>
      <c r="BB130" s="253">
        <f t="shared" si="127"/>
        <v>39.305966301546704</v>
      </c>
      <c r="BC130" s="253">
        <f t="shared" si="127"/>
        <v>-37.326503006972665</v>
      </c>
      <c r="BD130" s="253">
        <f t="shared" si="127"/>
        <v>56.607329091457579</v>
      </c>
      <c r="BE130" s="253">
        <f t="shared" si="127"/>
        <v>26.709282783529108</v>
      </c>
      <c r="BF130" s="253">
        <f t="shared" si="127"/>
        <v>9.7944393793997886</v>
      </c>
    </row>
    <row r="131" spans="1:58" ht="11.85" customHeight="1">
      <c r="A131" s="82" t="s">
        <v>12</v>
      </c>
      <c r="B131" s="34">
        <v>2893.15031152648</v>
      </c>
      <c r="C131" s="34">
        <v>3706.124307205067</v>
      </c>
      <c r="D131" s="34">
        <v>4319.4378463974663</v>
      </c>
      <c r="E131" s="34">
        <v>6309.2354615697441</v>
      </c>
      <c r="F131" s="34">
        <v>6460.2960915909989</v>
      </c>
      <c r="G131" s="34">
        <v>5488.3707951070337</v>
      </c>
      <c r="H131" s="34">
        <v>3370.5</v>
      </c>
      <c r="I131" s="34">
        <v>3511.58</v>
      </c>
      <c r="J131" s="34">
        <v>4702.3599999999997</v>
      </c>
      <c r="K131" s="34">
        <v>5309.98</v>
      </c>
      <c r="L131" s="34">
        <v>5279.54</v>
      </c>
      <c r="M131" s="34">
        <v>5989.47</v>
      </c>
      <c r="N131" s="34">
        <v>7872.83</v>
      </c>
      <c r="O131" s="34">
        <v>10795.27</v>
      </c>
      <c r="P131" s="34">
        <v>11479.71</v>
      </c>
      <c r="Q131" s="34">
        <v>12246.8</v>
      </c>
      <c r="R131" s="105">
        <v>14168.92</v>
      </c>
      <c r="S131" s="34">
        <v>9251.6269580000007</v>
      </c>
      <c r="T131" s="34">
        <v>14343.43</v>
      </c>
      <c r="U131" s="34">
        <v>19186.584976999999</v>
      </c>
      <c r="V131" s="34">
        <v>22672.2</v>
      </c>
      <c r="W131" s="39"/>
      <c r="X131" s="40">
        <f t="shared" si="124"/>
        <v>28.09995707584396</v>
      </c>
      <c r="Y131" s="40">
        <f t="shared" si="124"/>
        <v>16.548649973776051</v>
      </c>
      <c r="Z131" s="40">
        <f t="shared" si="124"/>
        <v>46.066124480337777</v>
      </c>
      <c r="AA131" s="40">
        <f t="shared" si="124"/>
        <v>2.3942778953390143</v>
      </c>
      <c r="AB131" s="40">
        <f t="shared" si="124"/>
        <v>-15.044593664198535</v>
      </c>
      <c r="AC131" s="40">
        <f t="shared" si="124"/>
        <v>-38.588332934705285</v>
      </c>
      <c r="AD131" s="253">
        <f t="shared" si="124"/>
        <v>4.1857291203085678</v>
      </c>
      <c r="AE131" s="253">
        <f t="shared" si="124"/>
        <v>33.910091753569603</v>
      </c>
      <c r="AF131" s="253">
        <f t="shared" si="124"/>
        <v>12.921596815216185</v>
      </c>
      <c r="AG131" s="253">
        <f t="shared" si="124"/>
        <v>-0.57326016293846038</v>
      </c>
      <c r="AH131" s="37">
        <f t="shared" si="124"/>
        <v>13.446815442254433</v>
      </c>
      <c r="AI131" s="37">
        <f t="shared" si="124"/>
        <v>31.444518463236303</v>
      </c>
      <c r="AJ131" s="37">
        <f t="shared" si="124"/>
        <v>37.120577987839184</v>
      </c>
      <c r="AK131" s="37">
        <f t="shared" si="125"/>
        <v>6.3401841732536379</v>
      </c>
      <c r="AL131" s="37">
        <f t="shared" si="125"/>
        <v>6.6821374407541656</v>
      </c>
      <c r="AN131" s="37">
        <f t="shared" ref="AN131:AZ131" si="132">+(C131/C$150)*100</f>
        <v>8.0295571193026305</v>
      </c>
      <c r="AO131" s="37">
        <f t="shared" si="132"/>
        <v>7.9479639691650545</v>
      </c>
      <c r="AP131" s="37">
        <f t="shared" si="132"/>
        <v>8.9216891712253545</v>
      </c>
      <c r="AQ131" s="37">
        <f t="shared" si="132"/>
        <v>8.9418714533412622</v>
      </c>
      <c r="AR131" s="37">
        <f t="shared" si="132"/>
        <v>8.6867899102168042</v>
      </c>
      <c r="AS131" s="37">
        <f t="shared" si="132"/>
        <v>7.9428370244372131</v>
      </c>
      <c r="AT131" s="37">
        <f t="shared" si="132"/>
        <v>7.0351676241008159</v>
      </c>
      <c r="AU131" s="37">
        <f t="shared" si="132"/>
        <v>7.5624497630924727</v>
      </c>
      <c r="AV131" s="37">
        <f t="shared" si="132"/>
        <v>8.6127192663038485</v>
      </c>
      <c r="AW131" s="37">
        <f t="shared" si="132"/>
        <v>8.2184172408774234</v>
      </c>
      <c r="AX131" s="37">
        <f t="shared" si="132"/>
        <v>7.9823424024232228</v>
      </c>
      <c r="AY131" s="37">
        <f t="shared" si="132"/>
        <v>8.3720592413876425</v>
      </c>
      <c r="AZ131" s="37">
        <f t="shared" si="132"/>
        <v>9.1338203973186101</v>
      </c>
      <c r="BA131" s="79"/>
      <c r="BB131" s="37">
        <f t="shared" si="127"/>
        <v>15.694875396021835</v>
      </c>
      <c r="BC131" s="37">
        <f t="shared" si="127"/>
        <v>-34.70478372381239</v>
      </c>
      <c r="BD131" s="37">
        <f t="shared" si="127"/>
        <v>55.036839089118828</v>
      </c>
      <c r="BE131" s="37">
        <f t="shared" si="127"/>
        <v>33.765668163054443</v>
      </c>
      <c r="BF131" s="37">
        <f t="shared" si="127"/>
        <v>18.166938135047992</v>
      </c>
    </row>
    <row r="132" spans="1:58" ht="11.85" hidden="1" customHeight="1">
      <c r="A132" s="405" t="s">
        <v>13</v>
      </c>
      <c r="B132" s="252">
        <f t="shared" ref="B132:U132" si="133">+B128+B129+B131</f>
        <v>15588.497983387286</v>
      </c>
      <c r="C132" s="252">
        <f t="shared" si="133"/>
        <v>18552.363956725305</v>
      </c>
      <c r="D132" s="252">
        <f t="shared" si="133"/>
        <v>20804.988666083569</v>
      </c>
      <c r="E132" s="252">
        <f t="shared" si="133"/>
        <v>27859.878317202045</v>
      </c>
      <c r="F132" s="252">
        <f t="shared" si="133"/>
        <v>31315.163881080945</v>
      </c>
      <c r="G132" s="252">
        <f t="shared" si="133"/>
        <v>28765.304160082662</v>
      </c>
      <c r="H132" s="252">
        <f t="shared" si="133"/>
        <v>17758.8</v>
      </c>
      <c r="I132" s="252">
        <f t="shared" si="133"/>
        <v>18640.93</v>
      </c>
      <c r="J132" s="252">
        <f t="shared" si="133"/>
        <v>23337.190000000002</v>
      </c>
      <c r="K132" s="252">
        <f t="shared" si="133"/>
        <v>26682.21</v>
      </c>
      <c r="L132" s="252">
        <f t="shared" si="133"/>
        <v>25071.1</v>
      </c>
      <c r="M132" s="252">
        <f t="shared" si="133"/>
        <v>29204.080000000002</v>
      </c>
      <c r="N132" s="252">
        <f t="shared" si="133"/>
        <v>37319.519999999997</v>
      </c>
      <c r="O132" s="252">
        <f t="shared" si="133"/>
        <v>48593.566000000006</v>
      </c>
      <c r="P132" s="252">
        <f t="shared" si="133"/>
        <v>51199.95</v>
      </c>
      <c r="Q132" s="252">
        <f t="shared" si="133"/>
        <v>54101.540000000008</v>
      </c>
      <c r="R132" s="252">
        <f t="shared" si="133"/>
        <v>72475.069999999992</v>
      </c>
      <c r="S132" s="252">
        <f t="shared" si="133"/>
        <v>45794.130125000003</v>
      </c>
      <c r="T132" s="252">
        <f t="shared" si="133"/>
        <v>71571.668193000005</v>
      </c>
      <c r="U132" s="252">
        <f t="shared" si="133"/>
        <v>91700.075140999979</v>
      </c>
      <c r="V132" s="252">
        <f>+V128+V129+V131</f>
        <v>102287.98</v>
      </c>
      <c r="W132" s="39"/>
      <c r="X132" s="40">
        <f t="shared" si="124"/>
        <v>19.013159423676495</v>
      </c>
      <c r="Y132" s="40">
        <f t="shared" si="124"/>
        <v>12.141982092485204</v>
      </c>
      <c r="Z132" s="40">
        <f t="shared" si="124"/>
        <v>33.909605837081777</v>
      </c>
      <c r="AA132" s="40">
        <f t="shared" si="124"/>
        <v>12.402371340385354</v>
      </c>
      <c r="AB132" s="40">
        <f t="shared" si="124"/>
        <v>-8.1425718565017018</v>
      </c>
      <c r="AC132" s="40">
        <f t="shared" si="124"/>
        <v>-38.263124557383556</v>
      </c>
      <c r="AD132" s="253">
        <f t="shared" si="124"/>
        <v>4.9672838254837037</v>
      </c>
      <c r="AE132" s="253">
        <f t="shared" si="124"/>
        <v>25.193270936589542</v>
      </c>
      <c r="AF132" s="253">
        <f t="shared" si="124"/>
        <v>14.333430888637388</v>
      </c>
      <c r="AG132" s="253">
        <f t="shared" si="124"/>
        <v>-6.0381430173887418</v>
      </c>
      <c r="AH132" s="253">
        <f t="shared" si="124"/>
        <v>16.485036556034661</v>
      </c>
      <c r="AI132" s="253">
        <f t="shared" si="124"/>
        <v>27.788719932283424</v>
      </c>
      <c r="AJ132" s="253">
        <f t="shared" si="124"/>
        <v>30.209515020557642</v>
      </c>
      <c r="AK132" s="253">
        <f t="shared" si="125"/>
        <v>5.3636401164713687</v>
      </c>
      <c r="AL132" s="253">
        <f t="shared" si="125"/>
        <v>5.6671735030991544</v>
      </c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79"/>
      <c r="BB132" s="253">
        <f t="shared" si="127"/>
        <v>33.961195928988317</v>
      </c>
      <c r="BC132" s="253">
        <f t="shared" si="127"/>
        <v>-36.813955302147342</v>
      </c>
      <c r="BD132" s="253">
        <f t="shared" si="127"/>
        <v>56.290048522894608</v>
      </c>
      <c r="BE132" s="253">
        <f t="shared" si="127"/>
        <v>28.123428524429194</v>
      </c>
      <c r="BF132" s="37">
        <f t="shared" si="127"/>
        <v>11.546233569296248</v>
      </c>
    </row>
    <row r="133" spans="1:58" ht="11.85" customHeight="1">
      <c r="A133" s="82" t="s">
        <v>14</v>
      </c>
      <c r="B133" s="34">
        <v>3842.2866092404074</v>
      </c>
      <c r="C133" s="34">
        <v>3773.2131537242471</v>
      </c>
      <c r="D133" s="34">
        <v>4839.1092636579569</v>
      </c>
      <c r="E133" s="34">
        <v>6153.0300568643379</v>
      </c>
      <c r="F133" s="34">
        <v>5749.9370326643048</v>
      </c>
      <c r="G133" s="34">
        <v>5871.9702357943561</v>
      </c>
      <c r="H133" s="34">
        <v>3678.49</v>
      </c>
      <c r="I133" s="34">
        <v>4626.32</v>
      </c>
      <c r="J133" s="34">
        <v>5473.05</v>
      </c>
      <c r="K133" s="34">
        <v>4855.9799999999996</v>
      </c>
      <c r="L133" s="34">
        <v>5313.44</v>
      </c>
      <c r="M133" s="34">
        <v>5818.81</v>
      </c>
      <c r="N133" s="34">
        <v>8117.67</v>
      </c>
      <c r="O133" s="34">
        <v>11048.17</v>
      </c>
      <c r="P133" s="34">
        <v>11383.73</v>
      </c>
      <c r="Q133" s="34">
        <v>11969.16</v>
      </c>
      <c r="R133" s="105">
        <v>16112.74</v>
      </c>
      <c r="S133" s="34">
        <v>11397.461182999999</v>
      </c>
      <c r="T133" s="34">
        <v>15703.67</v>
      </c>
      <c r="U133" s="34">
        <v>19805.826239000002</v>
      </c>
      <c r="V133" s="266">
        <v>20316.97</v>
      </c>
      <c r="W133" s="35"/>
      <c r="X133" s="36">
        <f t="shared" si="124"/>
        <v>-1.7977174151986408</v>
      </c>
      <c r="Y133" s="36">
        <f t="shared" si="124"/>
        <v>28.249029845601115</v>
      </c>
      <c r="Z133" s="36">
        <f t="shared" si="124"/>
        <v>27.152120806075118</v>
      </c>
      <c r="AA133" s="36">
        <f t="shared" si="124"/>
        <v>-6.5511304263879078</v>
      </c>
      <c r="AB133" s="36">
        <f t="shared" si="124"/>
        <v>2.1223398175806762</v>
      </c>
      <c r="AC133" s="36">
        <f t="shared" si="124"/>
        <v>-37.355097994593699</v>
      </c>
      <c r="AD133" s="37">
        <f t="shared" si="124"/>
        <v>25.766822799572651</v>
      </c>
      <c r="AE133" s="37">
        <f t="shared" si="124"/>
        <v>18.302452056926466</v>
      </c>
      <c r="AF133" s="37">
        <f t="shared" si="124"/>
        <v>-11.274700578288165</v>
      </c>
      <c r="AG133" s="37">
        <f t="shared" si="124"/>
        <v>9.4205495080292856</v>
      </c>
      <c r="AH133" s="37">
        <f t="shared" si="124"/>
        <v>9.5111641422506175</v>
      </c>
      <c r="AI133" s="37">
        <f t="shared" si="124"/>
        <v>39.507390686411824</v>
      </c>
      <c r="AJ133" s="37">
        <f t="shared" si="124"/>
        <v>36.100260296365839</v>
      </c>
      <c r="AK133" s="37">
        <f t="shared" si="125"/>
        <v>3.0372450822172326</v>
      </c>
      <c r="AL133" s="37">
        <f t="shared" si="125"/>
        <v>5.1426904889697811</v>
      </c>
      <c r="AN133" s="37">
        <f t="shared" ref="AN133:AZ136" si="134">+(C133/C$150)*100</f>
        <v>8.1749094282218451</v>
      </c>
      <c r="AO133" s="37">
        <f t="shared" si="134"/>
        <v>8.9041832382155697</v>
      </c>
      <c r="AP133" s="37">
        <f t="shared" si="134"/>
        <v>8.7008040772808073</v>
      </c>
      <c r="AQ133" s="37">
        <f t="shared" si="134"/>
        <v>7.9586441676899229</v>
      </c>
      <c r="AR133" s="37">
        <f t="shared" si="134"/>
        <v>9.2939368897718655</v>
      </c>
      <c r="AS133" s="37">
        <f t="shared" si="134"/>
        <v>8.6686386488716938</v>
      </c>
      <c r="AT133" s="37">
        <f t="shared" si="134"/>
        <v>9.2684594065150385</v>
      </c>
      <c r="AU133" s="37">
        <f t="shared" si="134"/>
        <v>8.8018921724183734</v>
      </c>
      <c r="AV133" s="37">
        <f t="shared" si="134"/>
        <v>7.8763371053725564</v>
      </c>
      <c r="AW133" s="37">
        <f t="shared" si="134"/>
        <v>8.271187812644234</v>
      </c>
      <c r="AX133" s="37">
        <f t="shared" si="134"/>
        <v>7.7548988131911969</v>
      </c>
      <c r="AY133" s="37">
        <f t="shared" si="134"/>
        <v>8.6324249529121317</v>
      </c>
      <c r="AZ133" s="37">
        <f t="shared" si="134"/>
        <v>9.3477977391064382</v>
      </c>
      <c r="BA133" s="79"/>
      <c r="BB133" s="37">
        <f t="shared" si="127"/>
        <v>34.618803658736283</v>
      </c>
      <c r="BC133" s="37">
        <f t="shared" si="127"/>
        <v>-29.264289109114905</v>
      </c>
      <c r="BD133" s="37">
        <f t="shared" si="127"/>
        <v>37.782175765800986</v>
      </c>
      <c r="BE133" s="37">
        <f t="shared" si="127"/>
        <v>26.122277397576511</v>
      </c>
      <c r="BF133" s="37">
        <f t="shared" si="127"/>
        <v>2.5807747418963967</v>
      </c>
    </row>
    <row r="134" spans="1:58" ht="11.85" customHeight="1">
      <c r="A134" s="84" t="s">
        <v>15</v>
      </c>
      <c r="B134" s="38">
        <f t="shared" ref="B134:V134" si="135">+B129+B131+B133</f>
        <v>10047.133418821362</v>
      </c>
      <c r="C134" s="38">
        <f t="shared" si="135"/>
        <v>11391.964279647364</v>
      </c>
      <c r="D134" s="38">
        <f t="shared" si="135"/>
        <v>13261.167663415108</v>
      </c>
      <c r="E134" s="38">
        <f t="shared" si="135"/>
        <v>17597.190770959336</v>
      </c>
      <c r="F134" s="38">
        <f t="shared" si="135"/>
        <v>18554.863412906943</v>
      </c>
      <c r="G134" s="38">
        <f t="shared" si="135"/>
        <v>17126.155931055</v>
      </c>
      <c r="H134" s="38">
        <f t="shared" si="135"/>
        <v>10668.93</v>
      </c>
      <c r="I134" s="38">
        <f t="shared" si="135"/>
        <v>11878.22</v>
      </c>
      <c r="J134" s="38">
        <f t="shared" si="135"/>
        <v>14929.48</v>
      </c>
      <c r="K134" s="38">
        <f t="shared" si="135"/>
        <v>15048.399999999998</v>
      </c>
      <c r="L134" s="38">
        <f t="shared" si="135"/>
        <v>15755.719999999998</v>
      </c>
      <c r="M134" s="38">
        <f t="shared" si="135"/>
        <v>17597.27</v>
      </c>
      <c r="N134" s="38">
        <f t="shared" si="135"/>
        <v>23523.129999999997</v>
      </c>
      <c r="O134" s="38">
        <f t="shared" si="135"/>
        <v>31567.449999999997</v>
      </c>
      <c r="P134" s="38">
        <f t="shared" si="135"/>
        <v>32617.91</v>
      </c>
      <c r="Q134" s="38">
        <f t="shared" si="135"/>
        <v>35000.75</v>
      </c>
      <c r="R134" s="38">
        <f t="shared" si="135"/>
        <v>45724.54</v>
      </c>
      <c r="S134" s="38">
        <f t="shared" si="135"/>
        <v>30459.994952000001</v>
      </c>
      <c r="T134" s="252">
        <f t="shared" si="135"/>
        <v>44591.152719999998</v>
      </c>
      <c r="U134" s="252">
        <f t="shared" si="135"/>
        <v>57336.796505999999</v>
      </c>
      <c r="V134" s="252">
        <f t="shared" si="135"/>
        <v>62776.53</v>
      </c>
      <c r="W134" s="39"/>
      <c r="X134" s="40">
        <f t="shared" si="124"/>
        <v>13.385219492623834</v>
      </c>
      <c r="Y134" s="40">
        <f t="shared" si="124"/>
        <v>16.408086769612005</v>
      </c>
      <c r="Z134" s="40">
        <f t="shared" si="124"/>
        <v>32.697144155008637</v>
      </c>
      <c r="AA134" s="40">
        <f t="shared" si="124"/>
        <v>5.4421904860408432</v>
      </c>
      <c r="AB134" s="40">
        <f t="shared" si="124"/>
        <v>-7.6999083747397501</v>
      </c>
      <c r="AC134" s="40">
        <f t="shared" si="124"/>
        <v>-37.703883796515356</v>
      </c>
      <c r="AD134" s="253">
        <f t="shared" si="124"/>
        <v>11.334688670747672</v>
      </c>
      <c r="AE134" s="253">
        <f t="shared" si="124"/>
        <v>25.687855587790096</v>
      </c>
      <c r="AF134" s="253">
        <f t="shared" si="124"/>
        <v>0.79654482272657479</v>
      </c>
      <c r="AG134" s="253">
        <f t="shared" si="124"/>
        <v>4.7003003641583163</v>
      </c>
      <c r="AH134" s="253">
        <f t="shared" si="124"/>
        <v>11.688136118184399</v>
      </c>
      <c r="AI134" s="253">
        <f t="shared" si="124"/>
        <v>33.674882524391549</v>
      </c>
      <c r="AJ134" s="253">
        <f t="shared" si="124"/>
        <v>34.197489874859329</v>
      </c>
      <c r="AK134" s="253">
        <f t="shared" si="125"/>
        <v>3.3276682152026948</v>
      </c>
      <c r="AL134" s="253">
        <f t="shared" si="125"/>
        <v>7.3053117137180212</v>
      </c>
      <c r="AN134" s="37">
        <f t="shared" si="134"/>
        <v>24.681424664211189</v>
      </c>
      <c r="AO134" s="37">
        <f t="shared" si="134"/>
        <v>24.401157401948961</v>
      </c>
      <c r="AP134" s="37">
        <f t="shared" si="134"/>
        <v>24.883627707594496</v>
      </c>
      <c r="AQ134" s="37">
        <f t="shared" si="134"/>
        <v>25.682290891973391</v>
      </c>
      <c r="AR134" s="37">
        <f t="shared" si="134"/>
        <v>27.106644958339942</v>
      </c>
      <c r="AS134" s="37">
        <f t="shared" si="134"/>
        <v>25.142136838786211</v>
      </c>
      <c r="AT134" s="37">
        <f t="shared" si="134"/>
        <v>23.797056816574528</v>
      </c>
      <c r="AU134" s="37">
        <f t="shared" si="134"/>
        <v>24.009952978737019</v>
      </c>
      <c r="AV134" s="37">
        <f t="shared" si="134"/>
        <v>24.408311256736717</v>
      </c>
      <c r="AW134" s="37">
        <f t="shared" si="134"/>
        <v>24.526205103178921</v>
      </c>
      <c r="AX134" s="37">
        <f t="shared" si="134"/>
        <v>23.452398039875</v>
      </c>
      <c r="AY134" s="37">
        <f t="shared" si="134"/>
        <v>25.01477078799655</v>
      </c>
      <c r="AZ134" s="37">
        <f t="shared" si="134"/>
        <v>26.709051158640346</v>
      </c>
      <c r="BA134" s="79"/>
      <c r="BB134" s="253">
        <f t="shared" si="127"/>
        <v>30.638743455497377</v>
      </c>
      <c r="BC134" s="253">
        <f t="shared" si="127"/>
        <v>-33.383703910416592</v>
      </c>
      <c r="BD134" s="253">
        <f t="shared" si="127"/>
        <v>46.392515134255284</v>
      </c>
      <c r="BE134" s="253">
        <f t="shared" si="127"/>
        <v>28.583346714612578</v>
      </c>
      <c r="BF134" s="253">
        <f t="shared" si="127"/>
        <v>9.4873341823880288</v>
      </c>
    </row>
    <row r="135" spans="1:58" ht="11.85" customHeight="1">
      <c r="A135" s="84" t="s">
        <v>16</v>
      </c>
      <c r="B135" s="38">
        <f t="shared" ref="B135:N135" si="136">+B128+B129+B131+B133</f>
        <v>19430.784592627693</v>
      </c>
      <c r="C135" s="38">
        <f t="shared" si="136"/>
        <v>22325.577110449551</v>
      </c>
      <c r="D135" s="38">
        <f t="shared" si="136"/>
        <v>25644.097929741525</v>
      </c>
      <c r="E135" s="38">
        <f t="shared" si="136"/>
        <v>34012.908374066385</v>
      </c>
      <c r="F135" s="38">
        <f t="shared" si="136"/>
        <v>37065.100913745249</v>
      </c>
      <c r="G135" s="38">
        <f t="shared" si="136"/>
        <v>34637.274395877015</v>
      </c>
      <c r="H135" s="38">
        <f t="shared" si="136"/>
        <v>21437.29</v>
      </c>
      <c r="I135" s="38">
        <f t="shared" si="136"/>
        <v>23267.25</v>
      </c>
      <c r="J135" s="38">
        <f t="shared" si="136"/>
        <v>28810.240000000002</v>
      </c>
      <c r="K135" s="38">
        <f t="shared" si="136"/>
        <v>31538.19</v>
      </c>
      <c r="L135" s="38">
        <f t="shared" si="136"/>
        <v>30384.539999999997</v>
      </c>
      <c r="M135" s="38">
        <f t="shared" si="136"/>
        <v>35022.89</v>
      </c>
      <c r="N135" s="38">
        <f t="shared" si="136"/>
        <v>45437.189999999995</v>
      </c>
      <c r="O135" s="38">
        <f>+O134+O128</f>
        <v>59641.735999999997</v>
      </c>
      <c r="P135" s="38">
        <f>+P134+P128</f>
        <v>62583.68</v>
      </c>
      <c r="Q135" s="38">
        <f>+Q134+Q128</f>
        <v>66070.700000000012</v>
      </c>
      <c r="R135" s="38">
        <f>+R134+R128</f>
        <v>88587.81</v>
      </c>
      <c r="S135" s="38">
        <f>+S128+S129+S131+S133</f>
        <v>57191.591308000003</v>
      </c>
      <c r="T135" s="252">
        <f>+T128+T129+T131+T133</f>
        <v>87275.338193000003</v>
      </c>
      <c r="U135" s="252">
        <f>+U128+U129+U131+U133</f>
        <v>111505.90137999998</v>
      </c>
      <c r="V135" s="252">
        <f>+V128+V129+V131+V133</f>
        <v>122604.95</v>
      </c>
      <c r="W135" s="39"/>
      <c r="X135" s="40">
        <f t="shared" si="124"/>
        <v>14.897970300798779</v>
      </c>
      <c r="Y135" s="40">
        <f t="shared" si="124"/>
        <v>14.864210689266933</v>
      </c>
      <c r="Z135" s="40">
        <f t="shared" si="124"/>
        <v>32.634450497160493</v>
      </c>
      <c r="AA135" s="40">
        <f t="shared" si="124"/>
        <v>8.9736299704557219</v>
      </c>
      <c r="AB135" s="40">
        <f t="shared" si="124"/>
        <v>-6.5501683740671997</v>
      </c>
      <c r="AC135" s="40">
        <f t="shared" si="124"/>
        <v>-38.109189092107812</v>
      </c>
      <c r="AD135" s="253">
        <f t="shared" si="124"/>
        <v>8.5363401810583319</v>
      </c>
      <c r="AE135" s="253">
        <f t="shared" si="124"/>
        <v>23.823141969936291</v>
      </c>
      <c r="AF135" s="253">
        <f t="shared" si="124"/>
        <v>9.4686819686333745</v>
      </c>
      <c r="AG135" s="253">
        <f t="shared" si="124"/>
        <v>-3.6579461281703307</v>
      </c>
      <c r="AH135" s="253">
        <f t="shared" si="124"/>
        <v>15.265493570085331</v>
      </c>
      <c r="AI135" s="253">
        <f t="shared" si="124"/>
        <v>29.735695712147091</v>
      </c>
      <c r="AJ135" s="253">
        <f t="shared" si="124"/>
        <v>31.261937633027049</v>
      </c>
      <c r="AK135" s="253">
        <f t="shared" si="125"/>
        <v>4.932693441384739</v>
      </c>
      <c r="AL135" s="253">
        <f t="shared" si="125"/>
        <v>5.5717720658165382</v>
      </c>
      <c r="AN135" s="37">
        <f t="shared" si="134"/>
        <v>48.369801380175609</v>
      </c>
      <c r="AO135" s="37">
        <f t="shared" si="134"/>
        <v>47.186317668007675</v>
      </c>
      <c r="AP135" s="37">
        <f t="shared" si="134"/>
        <v>48.096571790853545</v>
      </c>
      <c r="AQ135" s="37">
        <f t="shared" si="134"/>
        <v>51.30281384582932</v>
      </c>
      <c r="AR135" s="37">
        <f t="shared" si="134"/>
        <v>54.82259434944892</v>
      </c>
      <c r="AS135" s="37">
        <f t="shared" si="134"/>
        <v>50.518587958937147</v>
      </c>
      <c r="AT135" s="37">
        <f t="shared" si="134"/>
        <v>46.614060879108465</v>
      </c>
      <c r="AU135" s="37">
        <f t="shared" si="134"/>
        <v>46.333328937520164</v>
      </c>
      <c r="AV135" s="37">
        <f t="shared" si="134"/>
        <v>51.154538555201981</v>
      </c>
      <c r="AW135" s="37">
        <f t="shared" si="134"/>
        <v>47.298216774970868</v>
      </c>
      <c r="AX135" s="37">
        <f t="shared" si="134"/>
        <v>46.676033088470973</v>
      </c>
      <c r="AY135" s="37">
        <f t="shared" si="134"/>
        <v>48.318437771701674</v>
      </c>
      <c r="AZ135" s="37">
        <f t="shared" si="134"/>
        <v>50.462554878969371</v>
      </c>
      <c r="BA135" s="79"/>
      <c r="BB135" s="253">
        <f t="shared" si="127"/>
        <v>34.080326074946953</v>
      </c>
      <c r="BC135" s="253">
        <f t="shared" si="127"/>
        <v>-35.440788853455118</v>
      </c>
      <c r="BD135" s="253">
        <f t="shared" si="127"/>
        <v>52.601695803473582</v>
      </c>
      <c r="BE135" s="253">
        <f t="shared" si="127"/>
        <v>27.763356394468165</v>
      </c>
      <c r="BF135" s="253">
        <f t="shared" si="127"/>
        <v>9.9537768697780962</v>
      </c>
    </row>
    <row r="136" spans="1:58" ht="11.85" customHeight="1">
      <c r="A136" s="82" t="s">
        <v>17</v>
      </c>
      <c r="B136" s="34">
        <v>3630.4771293375393</v>
      </c>
      <c r="C136" s="34">
        <v>3909.1337025316452</v>
      </c>
      <c r="D136" s="34">
        <v>4437.7432216905909</v>
      </c>
      <c r="E136" s="34">
        <v>6156.8314424635337</v>
      </c>
      <c r="F136" s="34">
        <v>6079.0138067061143</v>
      </c>
      <c r="G136" s="34">
        <v>5396.9640026420084</v>
      </c>
      <c r="H136" s="34">
        <v>3688.78</v>
      </c>
      <c r="I136" s="34">
        <v>3983.96</v>
      </c>
      <c r="J136" s="34">
        <v>5260.61</v>
      </c>
      <c r="K136" s="34">
        <v>5441.39</v>
      </c>
      <c r="L136" s="34">
        <v>5753.34</v>
      </c>
      <c r="M136" s="34">
        <v>6476.88</v>
      </c>
      <c r="N136" s="34">
        <v>7982.86</v>
      </c>
      <c r="O136" s="34">
        <v>9604.56</v>
      </c>
      <c r="P136" s="34">
        <v>11322.06</v>
      </c>
      <c r="Q136" s="34">
        <v>11598.48</v>
      </c>
      <c r="R136" s="105">
        <v>18077.29</v>
      </c>
      <c r="S136" s="34">
        <v>12129.770584</v>
      </c>
      <c r="T136" s="34">
        <v>16503.240000000002</v>
      </c>
      <c r="U136" s="34">
        <v>18720.41</v>
      </c>
      <c r="V136" s="34">
        <v>21290.74</v>
      </c>
      <c r="W136" s="41"/>
      <c r="X136" s="36">
        <f t="shared" si="124"/>
        <v>7.6754807499628264</v>
      </c>
      <c r="Y136" s="36">
        <f t="shared" si="124"/>
        <v>13.52242106266679</v>
      </c>
      <c r="Z136" s="36">
        <f t="shared" si="124"/>
        <v>38.737892998640945</v>
      </c>
      <c r="AA136" s="36">
        <f t="shared" si="124"/>
        <v>-1.2639234399160704</v>
      </c>
      <c r="AB136" s="36">
        <f t="shared" si="124"/>
        <v>-11.219744283385191</v>
      </c>
      <c r="AC136" s="36">
        <f t="shared" si="124"/>
        <v>-31.650831871507577</v>
      </c>
      <c r="AD136" s="37">
        <f t="shared" si="124"/>
        <v>8.0021036765542952</v>
      </c>
      <c r="AE136" s="37">
        <f t="shared" si="124"/>
        <v>32.044749445275556</v>
      </c>
      <c r="AF136" s="37">
        <f t="shared" si="124"/>
        <v>3.4364836017116041</v>
      </c>
      <c r="AG136" s="37">
        <f t="shared" si="124"/>
        <v>5.7329101571473418</v>
      </c>
      <c r="AH136" s="37">
        <f t="shared" si="124"/>
        <v>12.575999332561615</v>
      </c>
      <c r="AI136" s="37">
        <f t="shared" si="124"/>
        <v>23.251627326737555</v>
      </c>
      <c r="AJ136" s="37">
        <f t="shared" si="124"/>
        <v>20.314774404160918</v>
      </c>
      <c r="AK136" s="37">
        <f t="shared" si="125"/>
        <v>17.882130987780798</v>
      </c>
      <c r="AL136" s="37">
        <f t="shared" si="125"/>
        <v>2.4414285032935634</v>
      </c>
      <c r="AN136" s="37">
        <f t="shared" si="134"/>
        <v>8.4693900553865102</v>
      </c>
      <c r="AO136" s="37">
        <f t="shared" si="134"/>
        <v>8.165651291827313</v>
      </c>
      <c r="AP136" s="37">
        <f t="shared" si="134"/>
        <v>8.706179495735638</v>
      </c>
      <c r="AQ136" s="37">
        <f t="shared" si="134"/>
        <v>8.414128277093555</v>
      </c>
      <c r="AR136" s="37">
        <f t="shared" si="134"/>
        <v>8.5421146263933512</v>
      </c>
      <c r="AS136" s="37">
        <f t="shared" si="134"/>
        <v>8.6928878086347741</v>
      </c>
      <c r="AT136" s="37">
        <f t="shared" si="134"/>
        <v>7.9815428974173122</v>
      </c>
      <c r="AU136" s="37">
        <f t="shared" si="134"/>
        <v>8.4602409956323825</v>
      </c>
      <c r="AV136" s="37">
        <f t="shared" si="134"/>
        <v>8.8258645961892714</v>
      </c>
      <c r="AW136" s="37">
        <f t="shared" si="134"/>
        <v>8.9559599223852295</v>
      </c>
      <c r="AX136" s="37">
        <f t="shared" si="134"/>
        <v>8.6319280102257672</v>
      </c>
      <c r="AY136" s="37">
        <f t="shared" si="134"/>
        <v>8.4890664266475646</v>
      </c>
      <c r="AZ136" s="37">
        <f t="shared" si="134"/>
        <v>8.1263670140043214</v>
      </c>
      <c r="BA136" s="79"/>
      <c r="BB136" s="37">
        <f t="shared" si="127"/>
        <v>55.859129817010512</v>
      </c>
      <c r="BC136" s="37">
        <f t="shared" si="127"/>
        <v>-32.900503427228308</v>
      </c>
      <c r="BD136" s="37">
        <f t="shared" si="127"/>
        <v>36.055664744137104</v>
      </c>
      <c r="BE136" s="37">
        <f t="shared" si="127"/>
        <v>13.434755841883161</v>
      </c>
      <c r="BF136" s="37">
        <f t="shared" si="127"/>
        <v>13.730094586603613</v>
      </c>
    </row>
    <row r="137" spans="1:58" ht="11.85" hidden="1" customHeight="1">
      <c r="A137" s="406" t="s">
        <v>19</v>
      </c>
      <c r="B137" s="252">
        <f t="shared" ref="B137:U137" si="137">+B135+B136</f>
        <v>23061.261721965231</v>
      </c>
      <c r="C137" s="252">
        <f t="shared" si="137"/>
        <v>26234.710812981197</v>
      </c>
      <c r="D137" s="252">
        <f t="shared" si="137"/>
        <v>30081.841151432116</v>
      </c>
      <c r="E137" s="252">
        <f t="shared" si="137"/>
        <v>40169.739816529916</v>
      </c>
      <c r="F137" s="252">
        <f t="shared" si="137"/>
        <v>43144.114720451362</v>
      </c>
      <c r="G137" s="252">
        <f t="shared" si="137"/>
        <v>40034.238398519024</v>
      </c>
      <c r="H137" s="252">
        <f t="shared" si="137"/>
        <v>25126.07</v>
      </c>
      <c r="I137" s="252">
        <f t="shared" si="137"/>
        <v>27251.21</v>
      </c>
      <c r="J137" s="252">
        <f t="shared" si="137"/>
        <v>34070.85</v>
      </c>
      <c r="K137" s="252">
        <f t="shared" si="137"/>
        <v>36979.58</v>
      </c>
      <c r="L137" s="252">
        <f t="shared" si="137"/>
        <v>36137.879999999997</v>
      </c>
      <c r="M137" s="252">
        <f t="shared" si="137"/>
        <v>41499.769999999997</v>
      </c>
      <c r="N137" s="252">
        <f t="shared" si="137"/>
        <v>53420.049999999996</v>
      </c>
      <c r="O137" s="252">
        <f t="shared" si="137"/>
        <v>69246.296000000002</v>
      </c>
      <c r="P137" s="252">
        <f t="shared" si="137"/>
        <v>73905.740000000005</v>
      </c>
      <c r="Q137" s="252">
        <f t="shared" si="137"/>
        <v>77669.180000000008</v>
      </c>
      <c r="R137" s="252">
        <f t="shared" si="137"/>
        <v>106665.1</v>
      </c>
      <c r="S137" s="252">
        <f t="shared" si="137"/>
        <v>69321.361892000001</v>
      </c>
      <c r="T137" s="252">
        <f t="shared" si="137"/>
        <v>103778.57819300001</v>
      </c>
      <c r="U137" s="252">
        <f t="shared" si="137"/>
        <v>130226.31137999998</v>
      </c>
      <c r="V137" s="252">
        <f>+V135+V136</f>
        <v>143895.69</v>
      </c>
      <c r="W137" s="39"/>
      <c r="X137" s="40">
        <f t="shared" si="124"/>
        <v>13.760951717543456</v>
      </c>
      <c r="Y137" s="40">
        <f t="shared" si="124"/>
        <v>14.664275759987877</v>
      </c>
      <c r="Z137" s="40">
        <f t="shared" si="124"/>
        <v>33.53484454064921</v>
      </c>
      <c r="AA137" s="40">
        <f t="shared" si="124"/>
        <v>7.4045162291479061</v>
      </c>
      <c r="AB137" s="40">
        <f t="shared" si="124"/>
        <v>-7.2081124901565818</v>
      </c>
      <c r="AC137" s="40">
        <f t="shared" si="124"/>
        <v>-37.238546291592542</v>
      </c>
      <c r="AD137" s="253">
        <f t="shared" si="124"/>
        <v>8.4579084592218301</v>
      </c>
      <c r="AE137" s="253">
        <f t="shared" si="124"/>
        <v>25.025090629003266</v>
      </c>
      <c r="AF137" s="253">
        <f t="shared" si="124"/>
        <v>8.5372980128174181</v>
      </c>
      <c r="AG137" s="253">
        <f t="shared" si="124"/>
        <v>-2.2761210376105012</v>
      </c>
      <c r="AH137" s="253">
        <f t="shared" si="124"/>
        <v>14.837311983990208</v>
      </c>
      <c r="AI137" s="253">
        <f t="shared" si="124"/>
        <v>28.723725456791694</v>
      </c>
      <c r="AJ137" s="253">
        <f t="shared" si="124"/>
        <v>29.626041158703529</v>
      </c>
      <c r="AK137" s="253">
        <f t="shared" si="125"/>
        <v>6.7287988948896205</v>
      </c>
      <c r="AL137" s="253">
        <f t="shared" si="125"/>
        <v>5.0922161120367626</v>
      </c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79"/>
      <c r="BB137" s="253">
        <f t="shared" si="127"/>
        <v>37.332594473123052</v>
      </c>
      <c r="BC137" s="407">
        <f t="shared" si="127"/>
        <v>-35.010268689571376</v>
      </c>
      <c r="BD137" s="253">
        <f t="shared" si="127"/>
        <v>49.70649069861468</v>
      </c>
      <c r="BE137" s="253">
        <f t="shared" si="127"/>
        <v>25.484771180632638</v>
      </c>
      <c r="BF137" s="37">
        <f t="shared" si="127"/>
        <v>10.496633495294837</v>
      </c>
    </row>
    <row r="138" spans="1:58" ht="11.85" customHeight="1">
      <c r="A138" s="82" t="s">
        <v>20</v>
      </c>
      <c r="B138" s="34">
        <v>3520.6351084812623</v>
      </c>
      <c r="C138" s="34">
        <v>3693.4149230161865</v>
      </c>
      <c r="D138" s="34">
        <v>4774.4506592089492</v>
      </c>
      <c r="E138" s="34">
        <v>6370.0403388463092</v>
      </c>
      <c r="F138" s="34">
        <v>6228.8165680473367</v>
      </c>
      <c r="G138" s="34">
        <v>5054.0381607757272</v>
      </c>
      <c r="H138" s="34">
        <v>3372.02</v>
      </c>
      <c r="I138" s="34">
        <v>4177.2700000000004</v>
      </c>
      <c r="J138" s="34">
        <v>5833.03</v>
      </c>
      <c r="K138" s="34">
        <v>5100.5600000000004</v>
      </c>
      <c r="L138" s="34">
        <v>5911.98</v>
      </c>
      <c r="M138" s="43">
        <v>6286.92</v>
      </c>
      <c r="N138" s="43">
        <v>8356.2800000000007</v>
      </c>
      <c r="O138" s="43">
        <v>10168.030000000001</v>
      </c>
      <c r="P138" s="43">
        <v>11528.4</v>
      </c>
      <c r="Q138" s="34">
        <v>13139.59</v>
      </c>
      <c r="R138" s="105">
        <v>16669.22</v>
      </c>
      <c r="S138" s="34">
        <v>11201.31372</v>
      </c>
      <c r="T138" s="34">
        <v>15808.75</v>
      </c>
      <c r="U138" s="34">
        <v>22770.135751999998</v>
      </c>
      <c r="V138" s="34">
        <v>20770.87</v>
      </c>
      <c r="W138" s="41"/>
      <c r="X138" s="36">
        <f t="shared" si="124"/>
        <v>4.9076319814767233</v>
      </c>
      <c r="Y138" s="36">
        <f t="shared" si="124"/>
        <v>29.269274065475059</v>
      </c>
      <c r="Z138" s="36">
        <f t="shared" si="124"/>
        <v>33.419335406886866</v>
      </c>
      <c r="AA138" s="36">
        <f t="shared" si="124"/>
        <v>-2.2169996308775364</v>
      </c>
      <c r="AB138" s="36">
        <f t="shared" si="124"/>
        <v>-18.860378924914933</v>
      </c>
      <c r="AC138" s="36">
        <f t="shared" si="124"/>
        <v>-33.280677890994795</v>
      </c>
      <c r="AD138" s="37">
        <f t="shared" si="124"/>
        <v>23.880344719189097</v>
      </c>
      <c r="AE138" s="37">
        <f t="shared" si="124"/>
        <v>39.637370818740457</v>
      </c>
      <c r="AF138" s="37">
        <f t="shared" si="124"/>
        <v>-12.557281550069167</v>
      </c>
      <c r="AG138" s="37">
        <f t="shared" si="124"/>
        <v>15.908449268315628</v>
      </c>
      <c r="AH138" s="37">
        <f t="shared" si="124"/>
        <v>6.342037692955671</v>
      </c>
      <c r="AI138" s="37">
        <f t="shared" si="124"/>
        <v>32.91532260630008</v>
      </c>
      <c r="AJ138" s="37">
        <f t="shared" si="124"/>
        <v>21.68129837678967</v>
      </c>
      <c r="AK138" s="37">
        <f t="shared" si="125"/>
        <v>13.378894436778799</v>
      </c>
      <c r="AL138" s="37">
        <f t="shared" si="125"/>
        <v>13.97583359356025</v>
      </c>
      <c r="AN138" s="37">
        <f t="shared" ref="AN138:AZ138" si="138">+(C138/C$150)*100</f>
        <v>8.0020214195158239</v>
      </c>
      <c r="AO138" s="37">
        <f t="shared" si="138"/>
        <v>8.7852084371576442</v>
      </c>
      <c r="AP138" s="37">
        <f t="shared" si="138"/>
        <v>9.0076714139963414</v>
      </c>
      <c r="AQ138" s="37">
        <f t="shared" si="138"/>
        <v>8.6214743516817371</v>
      </c>
      <c r="AR138" s="37">
        <f t="shared" si="138"/>
        <v>7.9993443117979206</v>
      </c>
      <c r="AS138" s="37">
        <f t="shared" si="138"/>
        <v>7.9464190188822936</v>
      </c>
      <c r="AT138" s="37">
        <f t="shared" si="138"/>
        <v>8.3688239086472809</v>
      </c>
      <c r="AU138" s="37">
        <f t="shared" si="138"/>
        <v>9.3808207669364503</v>
      </c>
      <c r="AV138" s="37">
        <f t="shared" si="138"/>
        <v>8.2730427197350593</v>
      </c>
      <c r="AW138" s="37">
        <f t="shared" si="138"/>
        <v>9.2029075184054872</v>
      </c>
      <c r="AX138" s="37">
        <f t="shared" si="138"/>
        <v>8.3787627447240922</v>
      </c>
      <c r="AY138" s="37">
        <f t="shared" si="138"/>
        <v>8.8861656097772634</v>
      </c>
      <c r="AZ138" s="37">
        <f t="shared" si="138"/>
        <v>8.6031159771406873</v>
      </c>
      <c r="BA138" s="79"/>
      <c r="BB138" s="37">
        <f t="shared" si="127"/>
        <v>26.862558116349145</v>
      </c>
      <c r="BC138" s="37">
        <f t="shared" si="127"/>
        <v>-32.802412350427922</v>
      </c>
      <c r="BD138" s="37">
        <f t="shared" si="127"/>
        <v>41.132999174671816</v>
      </c>
      <c r="BE138" s="37">
        <f t="shared" si="127"/>
        <v>44.035017012730272</v>
      </c>
      <c r="BF138" s="37">
        <f t="shared" si="127"/>
        <v>-8.7802100689030596</v>
      </c>
    </row>
    <row r="139" spans="1:58" ht="11.85" hidden="1" customHeight="1">
      <c r="A139" s="406" t="s">
        <v>21</v>
      </c>
      <c r="B139" s="252">
        <f>B138+B137</f>
        <v>26581.896830446494</v>
      </c>
      <c r="C139" s="252">
        <f t="shared" ref="C139:U139" si="139">C138+C137</f>
        <v>29928.125735997382</v>
      </c>
      <c r="D139" s="252">
        <f t="shared" si="139"/>
        <v>34856.291810641065</v>
      </c>
      <c r="E139" s="252">
        <f t="shared" si="139"/>
        <v>46539.780155376226</v>
      </c>
      <c r="F139" s="252">
        <f t="shared" si="139"/>
        <v>49372.931288498701</v>
      </c>
      <c r="G139" s="252">
        <f t="shared" si="139"/>
        <v>45088.276559294754</v>
      </c>
      <c r="H139" s="252">
        <f t="shared" si="139"/>
        <v>28498.09</v>
      </c>
      <c r="I139" s="252">
        <f t="shared" si="139"/>
        <v>31428.48</v>
      </c>
      <c r="J139" s="252">
        <f t="shared" si="139"/>
        <v>39903.879999999997</v>
      </c>
      <c r="K139" s="252">
        <f t="shared" si="139"/>
        <v>42080.14</v>
      </c>
      <c r="L139" s="252">
        <f t="shared" si="139"/>
        <v>42049.86</v>
      </c>
      <c r="M139" s="252">
        <f t="shared" si="139"/>
        <v>47786.689999999995</v>
      </c>
      <c r="N139" s="252">
        <f t="shared" si="139"/>
        <v>61776.329999999994</v>
      </c>
      <c r="O139" s="252">
        <f t="shared" si="139"/>
        <v>79414.326000000001</v>
      </c>
      <c r="P139" s="252">
        <f t="shared" si="139"/>
        <v>85434.14</v>
      </c>
      <c r="Q139" s="252">
        <f t="shared" si="139"/>
        <v>90808.77</v>
      </c>
      <c r="R139" s="252">
        <f t="shared" si="139"/>
        <v>123334.32</v>
      </c>
      <c r="S139" s="252">
        <f t="shared" si="139"/>
        <v>80522.675612000006</v>
      </c>
      <c r="T139" s="252">
        <f t="shared" si="139"/>
        <v>119587.32819300001</v>
      </c>
      <c r="U139" s="252">
        <f t="shared" si="139"/>
        <v>152996.44713199997</v>
      </c>
      <c r="V139" s="252">
        <f>V138+V137</f>
        <v>164666.56</v>
      </c>
      <c r="W139" s="39"/>
      <c r="X139" s="40"/>
      <c r="Y139" s="40"/>
      <c r="Z139" s="40"/>
      <c r="AA139" s="40"/>
      <c r="AB139" s="40"/>
      <c r="AC139" s="40"/>
      <c r="AD139" s="253"/>
      <c r="AE139" s="253"/>
      <c r="AF139" s="37">
        <f t="shared" si="124"/>
        <v>5.4537553741641265</v>
      </c>
      <c r="AG139" s="37">
        <f t="shared" si="124"/>
        <v>-7.1957935501165693E-2</v>
      </c>
      <c r="AH139" s="253">
        <f t="shared" si="124"/>
        <v>13.642922949089463</v>
      </c>
      <c r="AI139" s="253">
        <f t="shared" si="124"/>
        <v>29.275181017978014</v>
      </c>
      <c r="AJ139" s="253">
        <f t="shared" si="124"/>
        <v>28.551382058468032</v>
      </c>
      <c r="AK139" s="253">
        <f t="shared" si="124"/>
        <v>7.5802620298005108</v>
      </c>
      <c r="AL139" s="253">
        <f t="shared" si="125"/>
        <v>6.2909628399138828</v>
      </c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79"/>
      <c r="BB139" s="253">
        <f t="shared" si="127"/>
        <v>35.817630830149994</v>
      </c>
      <c r="BC139" s="407">
        <f t="shared" si="127"/>
        <v>-34.711866403447146</v>
      </c>
      <c r="BD139" s="253">
        <f t="shared" si="127"/>
        <v>48.513853127824213</v>
      </c>
      <c r="BE139" s="253">
        <f t="shared" si="127"/>
        <v>27.937005905075107</v>
      </c>
      <c r="BF139" s="253">
        <f t="shared" si="127"/>
        <v>7.6277018759340676</v>
      </c>
    </row>
    <row r="140" spans="1:58" ht="11.85" customHeight="1">
      <c r="A140" s="82" t="s">
        <v>22</v>
      </c>
      <c r="B140" s="34">
        <v>3526.9203329369798</v>
      </c>
      <c r="C140" s="34">
        <v>4023.6226714229092</v>
      </c>
      <c r="D140" s="34">
        <v>4695.8685258964142</v>
      </c>
      <c r="E140" s="34">
        <v>5505.7342378292105</v>
      </c>
      <c r="F140" s="34">
        <v>5579.9289099526059</v>
      </c>
      <c r="G140" s="34">
        <v>4924.740398093636</v>
      </c>
      <c r="H140" s="34">
        <v>3371.31</v>
      </c>
      <c r="I140" s="34">
        <v>4401.25</v>
      </c>
      <c r="J140" s="34">
        <v>5383.58</v>
      </c>
      <c r="K140" s="34">
        <v>5044.37</v>
      </c>
      <c r="L140" s="34">
        <v>5476.63</v>
      </c>
      <c r="M140" s="34">
        <v>6340.76</v>
      </c>
      <c r="N140" s="34">
        <v>8018.85</v>
      </c>
      <c r="O140" s="34">
        <v>9670.8719999999994</v>
      </c>
      <c r="P140" s="34">
        <v>10534.15</v>
      </c>
      <c r="Q140" s="43">
        <v>11290.04</v>
      </c>
      <c r="R140" s="106">
        <v>15736.26</v>
      </c>
      <c r="S140" s="34">
        <v>12924.9105</v>
      </c>
      <c r="T140" s="43">
        <v>14994.47</v>
      </c>
      <c r="U140" s="34">
        <v>21272.921032999999</v>
      </c>
      <c r="V140" s="34" t="s">
        <v>9</v>
      </c>
      <c r="W140" s="41"/>
      <c r="X140" s="36">
        <f t="shared" si="124"/>
        <v>14.083174316339298</v>
      </c>
      <c r="Y140" s="36">
        <f t="shared" si="124"/>
        <v>16.707477548727812</v>
      </c>
      <c r="Z140" s="36">
        <f t="shared" si="124"/>
        <v>17.246345536860996</v>
      </c>
      <c r="AA140" s="36">
        <f t="shared" si="124"/>
        <v>1.3475890574887073</v>
      </c>
      <c r="AB140" s="36">
        <f t="shared" si="124"/>
        <v>-11.741879196531457</v>
      </c>
      <c r="AC140" s="36">
        <f t="shared" si="124"/>
        <v>-31.543396656907397</v>
      </c>
      <c r="AD140" s="37">
        <f t="shared" si="124"/>
        <v>30.550142229578412</v>
      </c>
      <c r="AE140" s="37">
        <f t="shared" si="124"/>
        <v>22.319341096279466</v>
      </c>
      <c r="AF140" s="37">
        <f t="shared" si="124"/>
        <v>-6.3008258445123921</v>
      </c>
      <c r="AG140" s="37">
        <f t="shared" si="124"/>
        <v>8.5691572981363429</v>
      </c>
      <c r="AH140" s="37">
        <f t="shared" si="124"/>
        <v>15.77849882135547</v>
      </c>
      <c r="AI140" s="37">
        <f t="shared" si="124"/>
        <v>26.465124054529742</v>
      </c>
      <c r="AJ140" s="37">
        <f t="shared" si="124"/>
        <v>20.601732168577769</v>
      </c>
      <c r="AK140" s="37">
        <f t="shared" si="124"/>
        <v>8.9265786994182186</v>
      </c>
      <c r="AL140" s="37">
        <f t="shared" si="124"/>
        <v>7.1756145488720113</v>
      </c>
      <c r="AN140" s="37">
        <f t="shared" ref="AN140:AZ141" si="140">+(C140/C$150)*100</f>
        <v>8.7174377836980703</v>
      </c>
      <c r="AO140" s="37">
        <f t="shared" si="140"/>
        <v>8.6406137036765145</v>
      </c>
      <c r="AP140" s="37">
        <f t="shared" si="140"/>
        <v>7.7854836498786062</v>
      </c>
      <c r="AQ140" s="37">
        <f t="shared" si="140"/>
        <v>7.7233313031153994</v>
      </c>
      <c r="AR140" s="37">
        <f t="shared" si="140"/>
        <v>7.7946966044524686</v>
      </c>
      <c r="AS140" s="37">
        <f t="shared" si="140"/>
        <v>7.9447458504243933</v>
      </c>
      <c r="AT140" s="37">
        <f t="shared" si="140"/>
        <v>8.8175497939883805</v>
      </c>
      <c r="AU140" s="37">
        <f t="shared" si="140"/>
        <v>8.6580043415624015</v>
      </c>
      <c r="AV140" s="37">
        <f t="shared" si="140"/>
        <v>8.1819032624162702</v>
      </c>
      <c r="AW140" s="37">
        <f t="shared" si="140"/>
        <v>8.5252181845210995</v>
      </c>
      <c r="AX140" s="37">
        <f t="shared" si="140"/>
        <v>8.4505168924110272</v>
      </c>
      <c r="AY140" s="37">
        <f t="shared" si="140"/>
        <v>8.5273386123924055</v>
      </c>
      <c r="AZ140" s="37">
        <f t="shared" si="140"/>
        <v>8.1824732436944529</v>
      </c>
      <c r="BA140" s="79"/>
      <c r="BB140" s="37">
        <f t="shared" si="127"/>
        <v>39.381791384264339</v>
      </c>
      <c r="BC140" s="37">
        <f t="shared" si="127"/>
        <v>-17.865423550449723</v>
      </c>
      <c r="BD140" s="37">
        <f t="shared" si="127"/>
        <v>16.012176641377906</v>
      </c>
      <c r="BE140" s="140">
        <f t="shared" si="127"/>
        <v>41.871776948434977</v>
      </c>
      <c r="BF140" s="140" t="s">
        <v>9</v>
      </c>
    </row>
    <row r="141" spans="1:58" ht="11.85" customHeight="1">
      <c r="A141" s="84" t="s">
        <v>23</v>
      </c>
      <c r="B141" s="38">
        <f t="shared" ref="B141:L141" si="141">+B136+B138+B140</f>
        <v>10678.03257075578</v>
      </c>
      <c r="C141" s="38">
        <f t="shared" si="141"/>
        <v>11626.171296970741</v>
      </c>
      <c r="D141" s="38">
        <f t="shared" si="141"/>
        <v>13908.062406795954</v>
      </c>
      <c r="E141" s="38">
        <f t="shared" si="141"/>
        <v>18032.606019139053</v>
      </c>
      <c r="F141" s="38">
        <f t="shared" si="141"/>
        <v>17887.759284706059</v>
      </c>
      <c r="G141" s="38">
        <f t="shared" si="141"/>
        <v>15375.742561511372</v>
      </c>
      <c r="H141" s="38">
        <f t="shared" si="141"/>
        <v>10432.11</v>
      </c>
      <c r="I141" s="38">
        <f t="shared" si="141"/>
        <v>12562.48</v>
      </c>
      <c r="J141" s="38">
        <f t="shared" si="141"/>
        <v>16477.22</v>
      </c>
      <c r="K141" s="38">
        <f t="shared" si="141"/>
        <v>15586.32</v>
      </c>
      <c r="L141" s="38">
        <f t="shared" si="141"/>
        <v>17141.95</v>
      </c>
      <c r="M141" s="38">
        <f>+M136+M138+M140</f>
        <v>19104.559999999998</v>
      </c>
      <c r="N141" s="38">
        <f>+N136+N138+N140</f>
        <v>24357.989999999998</v>
      </c>
      <c r="O141" s="38">
        <f>+O140+O138+O136</f>
        <v>29443.462</v>
      </c>
      <c r="P141" s="38">
        <f>+P140+P138+P136</f>
        <v>33384.61</v>
      </c>
      <c r="Q141" s="38">
        <f>+Q140+Q138+Q136</f>
        <v>36028.11</v>
      </c>
      <c r="R141" s="38">
        <f>+R140+R138+R136</f>
        <v>50482.770000000004</v>
      </c>
      <c r="S141" s="38">
        <f>+S136+S138+S140</f>
        <v>36255.994804000002</v>
      </c>
      <c r="T141" s="38">
        <f>+T136+T138+T140</f>
        <v>47306.46</v>
      </c>
      <c r="U141" s="38">
        <f>+U136+U138+U140</f>
        <v>62763.466784999997</v>
      </c>
      <c r="V141" s="38" t="s">
        <v>9</v>
      </c>
      <c r="W141" s="39"/>
      <c r="X141" s="40">
        <f t="shared" si="124"/>
        <v>8.8793391472850036</v>
      </c>
      <c r="Y141" s="40">
        <f t="shared" si="124"/>
        <v>19.62719326541982</v>
      </c>
      <c r="Z141" s="40">
        <f t="shared" si="124"/>
        <v>29.655774411306247</v>
      </c>
      <c r="AA141" s="40">
        <f t="shared" si="124"/>
        <v>-0.80324903832125205</v>
      </c>
      <c r="AB141" s="40">
        <f t="shared" si="124"/>
        <v>-14.043216275514448</v>
      </c>
      <c r="AC141" s="40">
        <f t="shared" si="124"/>
        <v>-32.152154874693949</v>
      </c>
      <c r="AD141" s="253">
        <f t="shared" si="124"/>
        <v>20.421276232708419</v>
      </c>
      <c r="AE141" s="253">
        <f t="shared" si="124"/>
        <v>31.162159064133842</v>
      </c>
      <c r="AF141" s="253">
        <f t="shared" si="124"/>
        <v>-5.4068586812581305</v>
      </c>
      <c r="AG141" s="253">
        <f t="shared" si="124"/>
        <v>9.9807395202972984</v>
      </c>
      <c r="AH141" s="253">
        <f t="shared" si="124"/>
        <v>11.449164184938109</v>
      </c>
      <c r="AI141" s="253">
        <f t="shared" si="124"/>
        <v>27.498304069813706</v>
      </c>
      <c r="AJ141" s="253">
        <f t="shared" si="124"/>
        <v>20.878044534873364</v>
      </c>
      <c r="AK141" s="253">
        <f t="shared" si="124"/>
        <v>13.385477563745729</v>
      </c>
      <c r="AL141" s="253">
        <f t="shared" si="124"/>
        <v>7.9183192494985066</v>
      </c>
      <c r="AN141" s="37">
        <f t="shared" si="140"/>
        <v>25.188849258600403</v>
      </c>
      <c r="AO141" s="37">
        <f t="shared" si="140"/>
        <v>25.59147343266147</v>
      </c>
      <c r="AP141" s="37">
        <f t="shared" si="140"/>
        <v>25.499334559610588</v>
      </c>
      <c r="AQ141" s="37">
        <f t="shared" si="140"/>
        <v>24.758933931890695</v>
      </c>
      <c r="AR141" s="37">
        <f t="shared" si="140"/>
        <v>24.336155542643738</v>
      </c>
      <c r="AS141" s="37">
        <f t="shared" si="140"/>
        <v>24.584052677941461</v>
      </c>
      <c r="AT141" s="37">
        <f t="shared" si="140"/>
        <v>25.167916600052969</v>
      </c>
      <c r="AU141" s="37">
        <f t="shared" si="140"/>
        <v>26.499066104131241</v>
      </c>
      <c r="AV141" s="37">
        <f t="shared" si="140"/>
        <v>25.280810578340603</v>
      </c>
      <c r="AW141" s="37">
        <f t="shared" si="140"/>
        <v>26.68408562531182</v>
      </c>
      <c r="AX141" s="37">
        <f t="shared" si="140"/>
        <v>25.461207647360883</v>
      </c>
      <c r="AY141" s="37">
        <f t="shared" si="140"/>
        <v>25.902570648817232</v>
      </c>
      <c r="AZ141" s="37">
        <f t="shared" si="140"/>
        <v>24.911956234839465</v>
      </c>
      <c r="BA141" s="79"/>
      <c r="BB141" s="37">
        <f t="shared" si="127"/>
        <v>40.120505904972539</v>
      </c>
      <c r="BC141" s="407">
        <f t="shared" si="127"/>
        <v>-28.181447246258472</v>
      </c>
      <c r="BD141" s="253">
        <f t="shared" si="127"/>
        <v>30.47900148855063</v>
      </c>
      <c r="BE141" s="253">
        <f t="shared" si="127"/>
        <v>32.674198798641861</v>
      </c>
      <c r="BF141" s="253" t="s">
        <v>9</v>
      </c>
    </row>
    <row r="142" spans="1:58" ht="11.85" hidden="1" customHeight="1">
      <c r="A142" s="406" t="s">
        <v>24</v>
      </c>
      <c r="B142" s="38">
        <f t="shared" ref="B142:V142" si="142">+B135+B136+B138+B140</f>
        <v>30108.817163383475</v>
      </c>
      <c r="C142" s="38">
        <f t="shared" si="142"/>
        <v>33951.748407420295</v>
      </c>
      <c r="D142" s="38">
        <f t="shared" si="142"/>
        <v>39552.160336537476</v>
      </c>
      <c r="E142" s="38">
        <f t="shared" si="142"/>
        <v>52045.514393205434</v>
      </c>
      <c r="F142" s="38">
        <f t="shared" si="142"/>
        <v>54952.860198451308</v>
      </c>
      <c r="G142" s="38">
        <f t="shared" si="142"/>
        <v>50013.01695738839</v>
      </c>
      <c r="H142" s="38">
        <f t="shared" si="142"/>
        <v>31869.4</v>
      </c>
      <c r="I142" s="38">
        <f t="shared" si="142"/>
        <v>35829.729999999996</v>
      </c>
      <c r="J142" s="38">
        <f t="shared" si="142"/>
        <v>45287.46</v>
      </c>
      <c r="K142" s="38">
        <f t="shared" si="142"/>
        <v>47124.51</v>
      </c>
      <c r="L142" s="38">
        <f t="shared" si="142"/>
        <v>47526.49</v>
      </c>
      <c r="M142" s="38">
        <f t="shared" si="142"/>
        <v>54127.45</v>
      </c>
      <c r="N142" s="38">
        <f t="shared" si="142"/>
        <v>69795.179999999993</v>
      </c>
      <c r="O142" s="38">
        <f t="shared" si="142"/>
        <v>89085.198000000004</v>
      </c>
      <c r="P142" s="38">
        <f t="shared" si="142"/>
        <v>95968.29</v>
      </c>
      <c r="Q142" s="38">
        <f t="shared" si="142"/>
        <v>102098.81</v>
      </c>
      <c r="R142" s="38">
        <f t="shared" si="142"/>
        <v>139070.58000000002</v>
      </c>
      <c r="S142" s="38">
        <f t="shared" si="142"/>
        <v>93447.586112000005</v>
      </c>
      <c r="T142" s="38">
        <f t="shared" si="142"/>
        <v>134581.798193</v>
      </c>
      <c r="U142" s="38">
        <f t="shared" si="142"/>
        <v>174269.36816499996</v>
      </c>
      <c r="V142" s="38" t="e">
        <f t="shared" si="142"/>
        <v>#VALUE!</v>
      </c>
      <c r="W142" s="39"/>
      <c r="X142" s="40">
        <f t="shared" si="124"/>
        <v>12.763474643269479</v>
      </c>
      <c r="Y142" s="40">
        <f t="shared" si="124"/>
        <v>16.495209206643359</v>
      </c>
      <c r="Z142" s="40">
        <f t="shared" si="124"/>
        <v>31.587033300749567</v>
      </c>
      <c r="AA142" s="40">
        <f t="shared" si="124"/>
        <v>5.5861601891006085</v>
      </c>
      <c r="AB142" s="40">
        <f t="shared" si="124"/>
        <v>-8.9892377270694546</v>
      </c>
      <c r="AC142" s="40">
        <f t="shared" si="124"/>
        <v>-36.277789386005125</v>
      </c>
      <c r="AD142" s="253">
        <f t="shared" si="124"/>
        <v>12.426747914927772</v>
      </c>
      <c r="AE142" s="253">
        <f t="shared" si="124"/>
        <v>26.396319481056672</v>
      </c>
      <c r="AF142" s="253">
        <f t="shared" si="124"/>
        <v>4.0564209165186105</v>
      </c>
      <c r="AG142" s="253">
        <f t="shared" si="124"/>
        <v>0.85301682712455307</v>
      </c>
      <c r="AH142" s="253">
        <f t="shared" si="124"/>
        <v>13.889012211926444</v>
      </c>
      <c r="AI142" s="253">
        <f t="shared" si="124"/>
        <v>28.945996901756878</v>
      </c>
      <c r="AJ142" s="253">
        <f t="shared" si="124"/>
        <v>27.638037469063057</v>
      </c>
      <c r="AK142" s="253">
        <f t="shared" si="124"/>
        <v>7.7264148865673343</v>
      </c>
      <c r="AL142" s="253">
        <f t="shared" si="124"/>
        <v>6.3880683921741177</v>
      </c>
      <c r="AN142" s="37">
        <f t="shared" ref="AN142:AZ142" si="143">+(C142/C$30)*100</f>
        <v>3.6085766835051465</v>
      </c>
      <c r="AO142" s="37">
        <f t="shared" si="143"/>
        <v>3.4768024532083524</v>
      </c>
      <c r="AP142" s="37">
        <f t="shared" si="143"/>
        <v>3.700856190480708</v>
      </c>
      <c r="AQ142" s="37">
        <f t="shared" si="143"/>
        <v>3.8944953693671955</v>
      </c>
      <c r="AR142" s="37">
        <f t="shared" si="143"/>
        <v>2.7682247228818242</v>
      </c>
      <c r="AS142" s="37">
        <f t="shared" si="143"/>
        <v>1.4176215400825936</v>
      </c>
      <c r="AT142" s="37">
        <f t="shared" si="143"/>
        <v>1.6181438878116987</v>
      </c>
      <c r="AU142" s="37">
        <f t="shared" si="143"/>
        <v>1.6360693756454259</v>
      </c>
      <c r="AV142" s="37">
        <f t="shared" si="143"/>
        <v>1.6335995581161715</v>
      </c>
      <c r="AW142" s="37">
        <f t="shared" si="143"/>
        <v>1.6254249241406937</v>
      </c>
      <c r="AX142" s="37">
        <f t="shared" si="143"/>
        <v>1.6275847898563056</v>
      </c>
      <c r="AY142" s="37">
        <f t="shared" si="143"/>
        <v>1.801775270306704</v>
      </c>
      <c r="AZ142" s="37">
        <f t="shared" si="143"/>
        <v>2.007015081682832</v>
      </c>
      <c r="BA142" s="79"/>
      <c r="BB142" s="253">
        <f t="shared" si="127"/>
        <v>36.211754084107369</v>
      </c>
      <c r="BC142" s="407">
        <f t="shared" si="127"/>
        <v>-32.805640048384063</v>
      </c>
      <c r="BD142" s="253">
        <f t="shared" si="127"/>
        <v>44.018485433855183</v>
      </c>
      <c r="BE142" s="253">
        <f t="shared" si="127"/>
        <v>29.489552454251754</v>
      </c>
      <c r="BF142" s="253" t="e">
        <f t="shared" si="127"/>
        <v>#VALUE!</v>
      </c>
    </row>
    <row r="143" spans="1:58" ht="11.85" customHeight="1">
      <c r="A143" s="82" t="s">
        <v>25</v>
      </c>
      <c r="B143" s="34">
        <v>3540.1030110935026</v>
      </c>
      <c r="C143" s="34">
        <v>3768.8884493670885</v>
      </c>
      <c r="D143" s="34">
        <v>4667.5200000000004</v>
      </c>
      <c r="E143" s="34">
        <v>6098.6814932486095</v>
      </c>
      <c r="F143" s="34">
        <v>5992.9823182711198</v>
      </c>
      <c r="G143" s="34">
        <v>4744.7533948940791</v>
      </c>
      <c r="H143" s="34">
        <v>3618.03</v>
      </c>
      <c r="I143" s="34">
        <v>4431.49</v>
      </c>
      <c r="J143" s="34">
        <v>5992.04</v>
      </c>
      <c r="K143" s="34">
        <v>5061.1400000000003</v>
      </c>
      <c r="L143" s="34">
        <v>5799.23</v>
      </c>
      <c r="M143" s="34">
        <v>6984.05</v>
      </c>
      <c r="N143" s="34">
        <v>8213.7000000000007</v>
      </c>
      <c r="O143" s="34">
        <v>9759.5</v>
      </c>
      <c r="P143" s="34">
        <v>10826.08</v>
      </c>
      <c r="Q143" s="34">
        <v>13005.12</v>
      </c>
      <c r="R143" s="105">
        <v>15825.51</v>
      </c>
      <c r="S143" s="34">
        <v>13049.715904999999</v>
      </c>
      <c r="T143" s="34">
        <v>14979.67</v>
      </c>
      <c r="U143" s="34">
        <v>18085.28</v>
      </c>
      <c r="V143" s="34" t="s">
        <v>9</v>
      </c>
      <c r="W143" s="35"/>
      <c r="X143" s="36">
        <f t="shared" si="124"/>
        <v>6.4626774293473632</v>
      </c>
      <c r="Y143" s="36">
        <f t="shared" si="124"/>
        <v>23.843410668835794</v>
      </c>
      <c r="Z143" s="36">
        <f t="shared" si="124"/>
        <v>30.662139492677241</v>
      </c>
      <c r="AA143" s="36">
        <f t="shared" si="124"/>
        <v>-1.7331479778785241</v>
      </c>
      <c r="AB143" s="36">
        <f t="shared" si="124"/>
        <v>-20.828176308338165</v>
      </c>
      <c r="AC143" s="36">
        <f t="shared" si="124"/>
        <v>-23.746721928827064</v>
      </c>
      <c r="AD143" s="37">
        <f t="shared" si="124"/>
        <v>22.483506217471927</v>
      </c>
      <c r="AE143" s="37">
        <f t="shared" si="124"/>
        <v>35.215017973638666</v>
      </c>
      <c r="AF143" s="37">
        <f t="shared" si="124"/>
        <v>-15.53561057669841</v>
      </c>
      <c r="AG143" s="37">
        <f t="shared" si="124"/>
        <v>14.583473288626658</v>
      </c>
      <c r="AH143" s="37">
        <f t="shared" si="124"/>
        <v>20.430643378517498</v>
      </c>
      <c r="AI143" s="37">
        <f t="shared" si="124"/>
        <v>17.606546344885853</v>
      </c>
      <c r="AJ143" s="73">
        <f t="shared" si="124"/>
        <v>18.819776714513537</v>
      </c>
      <c r="AK143" s="37">
        <f t="shared" ref="AJ143:AL150" si="144">((P143/O143)-1)*100</f>
        <v>10.928633639018393</v>
      </c>
      <c r="AL143" s="37">
        <f t="shared" si="144"/>
        <v>20.127691648315938</v>
      </c>
      <c r="AN143" s="37">
        <f t="shared" ref="AN143:AZ143" si="145">+(C143/C$150)*100</f>
        <v>8.1655396775655067</v>
      </c>
      <c r="AO143" s="37">
        <f t="shared" si="145"/>
        <v>8.5884511143730116</v>
      </c>
      <c r="AP143" s="37">
        <f t="shared" si="145"/>
        <v>8.6239515022841129</v>
      </c>
      <c r="AQ143" s="37">
        <f t="shared" si="145"/>
        <v>8.2950497550538813</v>
      </c>
      <c r="AR143" s="37">
        <f t="shared" si="145"/>
        <v>7.5098198456230598</v>
      </c>
      <c r="AS143" s="37">
        <f t="shared" si="145"/>
        <v>8.5261601066680228</v>
      </c>
      <c r="AT143" s="37">
        <f t="shared" si="145"/>
        <v>8.8781331977419065</v>
      </c>
      <c r="AU143" s="37">
        <f t="shared" si="145"/>
        <v>9.6365445177401607</v>
      </c>
      <c r="AV143" s="37">
        <f t="shared" si="145"/>
        <v>8.2091039867308488</v>
      </c>
      <c r="AW143" s="37">
        <f t="shared" si="145"/>
        <v>9.0273947760247246</v>
      </c>
      <c r="AX143" s="37">
        <f t="shared" si="145"/>
        <v>9.3078483497945417</v>
      </c>
      <c r="AY143" s="37">
        <f t="shared" si="145"/>
        <v>8.7345443748925966</v>
      </c>
      <c r="AZ143" s="37">
        <f t="shared" si="145"/>
        <v>8.2574609220177901</v>
      </c>
      <c r="BA143" s="79"/>
      <c r="BB143" s="37">
        <f t="shared" si="127"/>
        <v>21.686766442754845</v>
      </c>
      <c r="BC143" s="73">
        <f t="shared" si="127"/>
        <v>-17.539997731510717</v>
      </c>
      <c r="BD143" s="37">
        <f t="shared" si="127"/>
        <v>14.789242226036038</v>
      </c>
      <c r="BE143" s="37">
        <f t="shared" si="127"/>
        <v>20.732165661860357</v>
      </c>
      <c r="BF143" s="37" t="s">
        <v>9</v>
      </c>
    </row>
    <row r="144" spans="1:58" ht="11.85" hidden="1" customHeight="1">
      <c r="A144" s="406" t="s">
        <v>26</v>
      </c>
      <c r="B144" s="252">
        <f t="shared" ref="B144:U144" si="146">+B135+B141+B143</f>
        <v>33648.920174476974</v>
      </c>
      <c r="C144" s="252">
        <f t="shared" si="146"/>
        <v>37720.636856787387</v>
      </c>
      <c r="D144" s="252">
        <f t="shared" si="146"/>
        <v>44219.68033653748</v>
      </c>
      <c r="E144" s="252">
        <f t="shared" si="146"/>
        <v>58144.195886454043</v>
      </c>
      <c r="F144" s="252">
        <f t="shared" si="146"/>
        <v>60945.842516722427</v>
      </c>
      <c r="G144" s="252">
        <f t="shared" si="146"/>
        <v>54757.770352282467</v>
      </c>
      <c r="H144" s="252">
        <f t="shared" si="146"/>
        <v>35487.43</v>
      </c>
      <c r="I144" s="252">
        <f t="shared" si="146"/>
        <v>40261.219999999994</v>
      </c>
      <c r="J144" s="252">
        <f t="shared" si="146"/>
        <v>51279.500000000007</v>
      </c>
      <c r="K144" s="252">
        <f t="shared" si="146"/>
        <v>52185.649999999994</v>
      </c>
      <c r="L144" s="252">
        <f t="shared" si="146"/>
        <v>53325.72</v>
      </c>
      <c r="M144" s="252">
        <f t="shared" si="146"/>
        <v>61111.5</v>
      </c>
      <c r="N144" s="252">
        <f t="shared" si="146"/>
        <v>78008.87999999999</v>
      </c>
      <c r="O144" s="252">
        <f t="shared" si="146"/>
        <v>98844.698000000004</v>
      </c>
      <c r="P144" s="252">
        <f t="shared" si="146"/>
        <v>106794.37000000001</v>
      </c>
      <c r="Q144" s="252">
        <f t="shared" si="146"/>
        <v>115103.93000000001</v>
      </c>
      <c r="R144" s="252">
        <f t="shared" si="146"/>
        <v>154896.09000000003</v>
      </c>
      <c r="S144" s="252">
        <f t="shared" si="146"/>
        <v>106497.30201700001</v>
      </c>
      <c r="T144" s="252">
        <f t="shared" si="146"/>
        <v>149561.46819300001</v>
      </c>
      <c r="U144" s="252">
        <f t="shared" si="146"/>
        <v>192354.64816499999</v>
      </c>
      <c r="V144" s="252" t="s">
        <v>9</v>
      </c>
      <c r="W144" s="39"/>
      <c r="X144" s="40">
        <f t="shared" ref="X144:AI150" si="147">((C144/B144)-1)*100</f>
        <v>12.100586471119069</v>
      </c>
      <c r="Y144" s="40">
        <f t="shared" si="147"/>
        <v>17.229410798191935</v>
      </c>
      <c r="Z144" s="40">
        <f t="shared" si="147"/>
        <v>31.489407982922767</v>
      </c>
      <c r="AA144" s="40">
        <f t="shared" si="147"/>
        <v>4.8184459128810309</v>
      </c>
      <c r="AB144" s="40">
        <f t="shared" si="147"/>
        <v>-10.153395061758419</v>
      </c>
      <c r="AC144" s="40">
        <f t="shared" si="147"/>
        <v>-35.191974085700181</v>
      </c>
      <c r="AD144" s="253">
        <f t="shared" si="147"/>
        <v>13.452058940306454</v>
      </c>
      <c r="AE144" s="253">
        <f t="shared" si="147"/>
        <v>27.366979937518067</v>
      </c>
      <c r="AF144" s="253">
        <f t="shared" si="147"/>
        <v>1.767080412250488</v>
      </c>
      <c r="AG144" s="253">
        <f t="shared" si="147"/>
        <v>2.1846427130830071</v>
      </c>
      <c r="AH144" s="253">
        <f t="shared" si="147"/>
        <v>14.600421710199129</v>
      </c>
      <c r="AI144" s="253">
        <f t="shared" si="147"/>
        <v>27.650082226749451</v>
      </c>
      <c r="AJ144" s="253">
        <f t="shared" si="144"/>
        <v>26.709546400358541</v>
      </c>
      <c r="AK144" s="253">
        <f t="shared" si="144"/>
        <v>8.042588182119804</v>
      </c>
      <c r="AL144" s="253">
        <f t="shared" si="144"/>
        <v>7.7808970641429775</v>
      </c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79"/>
      <c r="BB144" s="253">
        <f t="shared" si="127"/>
        <v>34.57063542487213</v>
      </c>
      <c r="BC144" s="407">
        <f t="shared" si="127"/>
        <v>-31.245971401214845</v>
      </c>
      <c r="BD144" s="253">
        <f t="shared" si="127"/>
        <v>40.436861179005</v>
      </c>
      <c r="BE144" s="253">
        <f t="shared" si="127"/>
        <v>28.612436404260212</v>
      </c>
      <c r="BF144" s="253" t="s">
        <v>9</v>
      </c>
    </row>
    <row r="145" spans="1:58" ht="11.85" customHeight="1">
      <c r="A145" s="82" t="s">
        <v>27</v>
      </c>
      <c r="B145" s="34">
        <v>3548.1442080378251</v>
      </c>
      <c r="C145" s="34">
        <v>4472.9539188656954</v>
      </c>
      <c r="D145" s="34">
        <v>5007.8138788608103</v>
      </c>
      <c r="E145" s="34">
        <v>6501.9157392686811</v>
      </c>
      <c r="F145" s="34">
        <v>5805.6841282251762</v>
      </c>
      <c r="G145" s="34">
        <v>4032.4198338129386</v>
      </c>
      <c r="H145" s="34">
        <v>3395.77</v>
      </c>
      <c r="I145" s="34">
        <v>4778.9399999999996</v>
      </c>
      <c r="J145" s="34">
        <v>5704.55</v>
      </c>
      <c r="K145" s="34">
        <v>5070.55</v>
      </c>
      <c r="L145" s="34">
        <v>5842.41</v>
      </c>
      <c r="M145" s="34">
        <v>6597.29</v>
      </c>
      <c r="N145" s="34">
        <v>8529.98</v>
      </c>
      <c r="O145" s="34">
        <v>9786.64</v>
      </c>
      <c r="P145" s="34">
        <v>10915.17</v>
      </c>
      <c r="Q145" s="34">
        <v>12814.62</v>
      </c>
      <c r="R145" s="105">
        <v>13072.51</v>
      </c>
      <c r="S145" s="34">
        <v>12780.928309999999</v>
      </c>
      <c r="T145" s="34">
        <v>17291.18</v>
      </c>
      <c r="U145" s="34">
        <v>16871.54</v>
      </c>
      <c r="V145" s="34" t="s">
        <v>9</v>
      </c>
      <c r="W145" s="35"/>
      <c r="X145" s="36">
        <f t="shared" si="147"/>
        <v>26.064603257467468</v>
      </c>
      <c r="Y145" s="36">
        <f t="shared" si="147"/>
        <v>11.957645209337443</v>
      </c>
      <c r="Z145" s="36">
        <f t="shared" si="147"/>
        <v>29.835411150458981</v>
      </c>
      <c r="AA145" s="36">
        <f t="shared" si="147"/>
        <v>-10.708099565772212</v>
      </c>
      <c r="AB145" s="36">
        <f t="shared" si="147"/>
        <v>-30.5435889250546</v>
      </c>
      <c r="AC145" s="36">
        <f t="shared" si="147"/>
        <v>-15.788282471841264</v>
      </c>
      <c r="AD145" s="37">
        <f t="shared" si="147"/>
        <v>40.732146170088072</v>
      </c>
      <c r="AE145" s="37">
        <f t="shared" si="147"/>
        <v>19.36852105278577</v>
      </c>
      <c r="AF145" s="37">
        <f t="shared" si="147"/>
        <v>-11.113935367382178</v>
      </c>
      <c r="AG145" s="37">
        <f t="shared" si="147"/>
        <v>15.222411769926335</v>
      </c>
      <c r="AH145" s="37">
        <f t="shared" si="147"/>
        <v>12.920695397960769</v>
      </c>
      <c r="AI145" s="37">
        <f t="shared" si="147"/>
        <v>29.29521060920468</v>
      </c>
      <c r="AJ145" s="73">
        <f t="shared" si="144"/>
        <v>14.732273698179821</v>
      </c>
      <c r="AK145" s="37">
        <f t="shared" si="144"/>
        <v>11.531332510442805</v>
      </c>
      <c r="AL145" s="37">
        <f>((Q145/P145)-1)*100</f>
        <v>17.401927775746962</v>
      </c>
      <c r="AN145" s="37">
        <f t="shared" ref="AN145:AZ145" si="148">+(C145/C$150)*100</f>
        <v>9.6909428843810623</v>
      </c>
      <c r="AO145" s="37">
        <f t="shared" si="148"/>
        <v>9.2146074764488972</v>
      </c>
      <c r="AP145" s="37">
        <f t="shared" si="148"/>
        <v>9.1941522228147452</v>
      </c>
      <c r="AQ145" s="37">
        <f t="shared" si="148"/>
        <v>8.0358052382252652</v>
      </c>
      <c r="AR145" s="37">
        <f t="shared" si="148"/>
        <v>6.3823646823121081</v>
      </c>
      <c r="AS145" s="37">
        <f t="shared" si="148"/>
        <v>8.0023876820866793</v>
      </c>
      <c r="AT145" s="37">
        <f t="shared" si="148"/>
        <v>9.5742212808822096</v>
      </c>
      <c r="AU145" s="37">
        <f t="shared" si="148"/>
        <v>9.1741961049450005</v>
      </c>
      <c r="AV145" s="37">
        <f t="shared" si="148"/>
        <v>8.2243668857052175</v>
      </c>
      <c r="AW145" s="37">
        <f t="shared" si="148"/>
        <v>9.0946110972309473</v>
      </c>
      <c r="AX145" s="37">
        <f t="shared" si="148"/>
        <v>8.7924019501028816</v>
      </c>
      <c r="AY145" s="37">
        <f t="shared" si="148"/>
        <v>9.0708802156088417</v>
      </c>
      <c r="AZ145" s="37">
        <f t="shared" si="148"/>
        <v>8.2804239313342052</v>
      </c>
      <c r="BA145" s="79"/>
      <c r="BB145" s="37">
        <f t="shared" si="127"/>
        <v>2.012467010336616</v>
      </c>
      <c r="BC145" s="73">
        <f t="shared" si="127"/>
        <v>-2.2304950617746733</v>
      </c>
      <c r="BD145" s="37">
        <f t="shared" si="127"/>
        <v>35.288920965710368</v>
      </c>
      <c r="BE145" s="140">
        <f t="shared" si="127"/>
        <v>-2.4269020390742524</v>
      </c>
      <c r="BF145" s="140" t="s">
        <v>9</v>
      </c>
    </row>
    <row r="146" spans="1:58" ht="11.85" hidden="1" customHeight="1">
      <c r="A146" s="406" t="s">
        <v>28</v>
      </c>
      <c r="B146" s="252">
        <f t="shared" ref="B146:U146" si="149">+B135+B141+B143+B145</f>
        <v>37197.0643825148</v>
      </c>
      <c r="C146" s="252">
        <f t="shared" si="149"/>
        <v>42193.59077565308</v>
      </c>
      <c r="D146" s="252">
        <f t="shared" si="149"/>
        <v>49227.494215398292</v>
      </c>
      <c r="E146" s="252">
        <f t="shared" si="149"/>
        <v>64646.111625722726</v>
      </c>
      <c r="F146" s="252">
        <f t="shared" si="149"/>
        <v>66751.526644947604</v>
      </c>
      <c r="G146" s="252">
        <f t="shared" si="149"/>
        <v>58790.190186095402</v>
      </c>
      <c r="H146" s="252">
        <f t="shared" si="149"/>
        <v>38883.199999999997</v>
      </c>
      <c r="I146" s="252">
        <f t="shared" si="149"/>
        <v>45040.159999999996</v>
      </c>
      <c r="J146" s="252">
        <f t="shared" si="149"/>
        <v>56984.05000000001</v>
      </c>
      <c r="K146" s="252">
        <f t="shared" si="149"/>
        <v>57256.2</v>
      </c>
      <c r="L146" s="252">
        <f t="shared" si="149"/>
        <v>59168.130000000005</v>
      </c>
      <c r="M146" s="252">
        <f t="shared" si="149"/>
        <v>67708.789999999994</v>
      </c>
      <c r="N146" s="252">
        <f t="shared" si="149"/>
        <v>86538.859999999986</v>
      </c>
      <c r="O146" s="252">
        <f t="shared" si="149"/>
        <v>108631.338</v>
      </c>
      <c r="P146" s="252">
        <f t="shared" si="149"/>
        <v>117709.54000000001</v>
      </c>
      <c r="Q146" s="252">
        <f t="shared" si="149"/>
        <v>127918.55</v>
      </c>
      <c r="R146" s="252">
        <f t="shared" si="149"/>
        <v>167968.60000000003</v>
      </c>
      <c r="S146" s="252">
        <f t="shared" si="149"/>
        <v>119278.23032700001</v>
      </c>
      <c r="T146" s="252">
        <f t="shared" si="149"/>
        <v>166852.648193</v>
      </c>
      <c r="U146" s="252">
        <f t="shared" si="149"/>
        <v>209226.188165</v>
      </c>
      <c r="V146" s="252" t="s">
        <v>34</v>
      </c>
      <c r="W146" s="39"/>
      <c r="X146" s="40">
        <f t="shared" si="147"/>
        <v>13.432582587046827</v>
      </c>
      <c r="Y146" s="40">
        <f t="shared" si="147"/>
        <v>16.670549508680299</v>
      </c>
      <c r="Z146" s="40">
        <f t="shared" si="147"/>
        <v>31.32115021507942</v>
      </c>
      <c r="AA146" s="40">
        <f t="shared" si="147"/>
        <v>3.2568316427358468</v>
      </c>
      <c r="AB146" s="40">
        <f t="shared" si="147"/>
        <v>-11.926823039117407</v>
      </c>
      <c r="AC146" s="40">
        <f t="shared" si="147"/>
        <v>-33.861074650518233</v>
      </c>
      <c r="AD146" s="253">
        <f t="shared" si="147"/>
        <v>15.834499218171349</v>
      </c>
      <c r="AE146" s="253">
        <f t="shared" si="147"/>
        <v>26.518311657862714</v>
      </c>
      <c r="AF146" s="253">
        <f t="shared" si="147"/>
        <v>0.47758978170204802</v>
      </c>
      <c r="AG146" s="253">
        <f t="shared" si="147"/>
        <v>3.3392540895134548</v>
      </c>
      <c r="AH146" s="253">
        <f t="shared" si="147"/>
        <v>14.434561308596351</v>
      </c>
      <c r="AI146" s="253">
        <f t="shared" si="147"/>
        <v>27.810377352777959</v>
      </c>
      <c r="AJ146" s="253">
        <f t="shared" si="144"/>
        <v>25.52896814217338</v>
      </c>
      <c r="AK146" s="253">
        <f t="shared" si="144"/>
        <v>8.356890531901584</v>
      </c>
      <c r="AL146" s="253">
        <f>((Q146/P146)-1)*100</f>
        <v>8.6730523286387751</v>
      </c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79"/>
      <c r="BB146" s="253">
        <f t="shared" si="127"/>
        <v>31.309024375276316</v>
      </c>
      <c r="BC146" s="407">
        <f t="shared" si="127"/>
        <v>-28.987780854874067</v>
      </c>
      <c r="BD146" s="253">
        <f t="shared" si="127"/>
        <v>39.885247907832991</v>
      </c>
      <c r="BE146" s="253">
        <f t="shared" si="127"/>
        <v>25.395785101945844</v>
      </c>
      <c r="BF146" s="253" t="s">
        <v>9</v>
      </c>
    </row>
    <row r="147" spans="1:58" ht="11.85" customHeight="1">
      <c r="A147" s="82" t="s">
        <v>29</v>
      </c>
      <c r="B147" s="34">
        <v>3418.6985495883964</v>
      </c>
      <c r="C147" s="34">
        <v>3962.4331761006288</v>
      </c>
      <c r="D147" s="34">
        <v>5118.9756875249104</v>
      </c>
      <c r="E147" s="34">
        <v>6071.8358445678041</v>
      </c>
      <c r="F147" s="34">
        <v>5496.169212690952</v>
      </c>
      <c r="G147" s="34">
        <v>4390.465174891162</v>
      </c>
      <c r="H147" s="34">
        <v>3551.26</v>
      </c>
      <c r="I147" s="34">
        <v>4874.5</v>
      </c>
      <c r="J147" s="34">
        <v>5196.33</v>
      </c>
      <c r="K147" s="34">
        <v>4396.57</v>
      </c>
      <c r="L147" s="34">
        <v>5072.22</v>
      </c>
      <c r="M147" s="34">
        <v>7325.2</v>
      </c>
      <c r="N147" s="34">
        <v>7498.1</v>
      </c>
      <c r="O147" s="34">
        <v>9558.7459999999992</v>
      </c>
      <c r="P147" s="34">
        <v>11062.79</v>
      </c>
      <c r="Q147" s="34">
        <v>12040.35</v>
      </c>
      <c r="R147" s="105">
        <v>11254.67</v>
      </c>
      <c r="S147" s="34">
        <v>14425.510229</v>
      </c>
      <c r="T147" s="34">
        <v>16074.47</v>
      </c>
      <c r="U147" s="34">
        <v>19553.54</v>
      </c>
      <c r="V147" s="34" t="s">
        <v>9</v>
      </c>
      <c r="W147" s="35"/>
      <c r="X147" s="36">
        <f t="shared" si="147"/>
        <v>15.904725690941568</v>
      </c>
      <c r="Y147" s="36">
        <f t="shared" si="147"/>
        <v>29.187684940656023</v>
      </c>
      <c r="Z147" s="36">
        <f t="shared" si="147"/>
        <v>18.614273933065185</v>
      </c>
      <c r="AA147" s="36">
        <f t="shared" si="147"/>
        <v>-9.480932070847647</v>
      </c>
      <c r="AB147" s="36">
        <f t="shared" si="147"/>
        <v>-20.117721907954721</v>
      </c>
      <c r="AC147" s="36">
        <f t="shared" si="147"/>
        <v>-19.114265606535994</v>
      </c>
      <c r="AD147" s="37">
        <f t="shared" si="147"/>
        <v>37.261141116110899</v>
      </c>
      <c r="AE147" s="37">
        <f t="shared" si="147"/>
        <v>6.6023181864806713</v>
      </c>
      <c r="AF147" s="37">
        <f>((K147/J147)-1)*100</f>
        <v>-15.390862397114891</v>
      </c>
      <c r="AG147" s="37">
        <f t="shared" si="147"/>
        <v>15.367661608936078</v>
      </c>
      <c r="AH147" s="37">
        <f t="shared" si="147"/>
        <v>44.418026031993875</v>
      </c>
      <c r="AI147" s="37">
        <f t="shared" si="147"/>
        <v>2.3603451100311368</v>
      </c>
      <c r="AJ147" s="37">
        <f t="shared" si="144"/>
        <v>27.48224216801589</v>
      </c>
      <c r="AK147" s="37">
        <f t="shared" si="144"/>
        <v>15.734741774705618</v>
      </c>
      <c r="AL147" s="37">
        <f t="shared" si="144"/>
        <v>8.8364689196848154</v>
      </c>
      <c r="AN147" s="37">
        <f t="shared" ref="AN147:AZ150" si="150">+(C147/C$150)*100</f>
        <v>8.5848667992773997</v>
      </c>
      <c r="AO147" s="37">
        <f t="shared" si="150"/>
        <v>9.419150308508943</v>
      </c>
      <c r="AP147" s="37">
        <f t="shared" si="150"/>
        <v>8.5859899244370119</v>
      </c>
      <c r="AQ147" s="37">
        <f t="shared" si="150"/>
        <v>7.607397229000842</v>
      </c>
      <c r="AR147" s="37">
        <f t="shared" si="150"/>
        <v>6.9490655799721743</v>
      </c>
      <c r="AS147" s="37">
        <f t="shared" si="150"/>
        <v>8.3688115743666813</v>
      </c>
      <c r="AT147" s="37">
        <f t="shared" si="150"/>
        <v>9.7656680422144522</v>
      </c>
      <c r="AU147" s="37">
        <f t="shared" si="150"/>
        <v>8.3568643356634364</v>
      </c>
      <c r="AV147" s="37">
        <f t="shared" si="150"/>
        <v>7.1311799940213554</v>
      </c>
      <c r="AW147" s="37">
        <f t="shared" si="150"/>
        <v>7.8956917264616404</v>
      </c>
      <c r="AX147" s="37">
        <f t="shared" si="150"/>
        <v>9.7625089642707277</v>
      </c>
      <c r="AY147" s="37">
        <f t="shared" si="150"/>
        <v>7.9735669889796537</v>
      </c>
      <c r="AZ147" s="37">
        <f t="shared" si="150"/>
        <v>8.0876040328391667</v>
      </c>
      <c r="BA147" s="79"/>
      <c r="BB147" s="37">
        <f t="shared" si="127"/>
        <v>-6.5253917037295439</v>
      </c>
      <c r="BC147" s="73">
        <f t="shared" si="127"/>
        <v>28.173551325805192</v>
      </c>
      <c r="BD147" s="37">
        <f t="shared" si="127"/>
        <v>11.430859254357962</v>
      </c>
      <c r="BE147" s="37">
        <f t="shared" si="127"/>
        <v>21.643450763851014</v>
      </c>
      <c r="BF147" s="37" t="s">
        <v>9</v>
      </c>
    </row>
    <row r="148" spans="1:58" ht="11.85" customHeight="1">
      <c r="A148" s="84" t="s">
        <v>30</v>
      </c>
      <c r="B148" s="38">
        <f t="shared" ref="B148:S148" si="151">+B143+B145+B147</f>
        <v>10506.945768719725</v>
      </c>
      <c r="C148" s="38">
        <f t="shared" si="151"/>
        <v>12204.275544333414</v>
      </c>
      <c r="D148" s="38">
        <f t="shared" si="151"/>
        <v>14794.30956638572</v>
      </c>
      <c r="E148" s="38">
        <f t="shared" si="151"/>
        <v>18672.433077085094</v>
      </c>
      <c r="F148" s="38">
        <f t="shared" si="151"/>
        <v>17294.835659187247</v>
      </c>
      <c r="G148" s="38">
        <f t="shared" si="151"/>
        <v>13167.638403598179</v>
      </c>
      <c r="H148" s="38">
        <f t="shared" si="151"/>
        <v>10565.060000000001</v>
      </c>
      <c r="I148" s="38">
        <f t="shared" si="151"/>
        <v>14084.93</v>
      </c>
      <c r="J148" s="38">
        <f t="shared" si="151"/>
        <v>16892.919999999998</v>
      </c>
      <c r="K148" s="38">
        <f t="shared" si="151"/>
        <v>14528.26</v>
      </c>
      <c r="L148" s="38">
        <f t="shared" si="151"/>
        <v>16713.86</v>
      </c>
      <c r="M148" s="38">
        <f>+M143+M145+M147</f>
        <v>20906.54</v>
      </c>
      <c r="N148" s="38">
        <f>+N143+N145+N147</f>
        <v>24241.78</v>
      </c>
      <c r="O148" s="38">
        <f t="shared" si="151"/>
        <v>29104.885999999999</v>
      </c>
      <c r="P148" s="38">
        <f t="shared" si="151"/>
        <v>32804.04</v>
      </c>
      <c r="Q148" s="38">
        <f t="shared" si="151"/>
        <v>37860.090000000004</v>
      </c>
      <c r="R148" s="38">
        <f t="shared" si="151"/>
        <v>40152.69</v>
      </c>
      <c r="S148" s="38">
        <f t="shared" si="151"/>
        <v>40256.154444</v>
      </c>
      <c r="T148" s="38">
        <f>+T143+T145+T147</f>
        <v>48345.32</v>
      </c>
      <c r="U148" s="38">
        <f>+U143+U145+U147</f>
        <v>54510.36</v>
      </c>
      <c r="V148" s="38" t="s">
        <v>9</v>
      </c>
      <c r="W148" s="39"/>
      <c r="X148" s="40">
        <f t="shared" si="147"/>
        <v>16.154359344528245</v>
      </c>
      <c r="Y148" s="40">
        <f t="shared" si="147"/>
        <v>21.222349599070544</v>
      </c>
      <c r="Z148" s="40">
        <f t="shared" si="147"/>
        <v>26.213616075135349</v>
      </c>
      <c r="AA148" s="40">
        <f t="shared" si="147"/>
        <v>-7.3777070840780894</v>
      </c>
      <c r="AB148" s="40">
        <f t="shared" si="147"/>
        <v>-23.863755267293595</v>
      </c>
      <c r="AC148" s="40">
        <f t="shared" si="147"/>
        <v>-19.764959545722327</v>
      </c>
      <c r="AD148" s="253">
        <f t="shared" si="147"/>
        <v>33.31613828979674</v>
      </c>
      <c r="AE148" s="253">
        <f t="shared" si="147"/>
        <v>19.936130318006541</v>
      </c>
      <c r="AF148" s="253">
        <f>((K148/J148)-1)*100</f>
        <v>-13.997935229670166</v>
      </c>
      <c r="AG148" s="253">
        <f t="shared" si="147"/>
        <v>15.043783632726848</v>
      </c>
      <c r="AH148" s="253">
        <f t="shared" si="147"/>
        <v>25.085049174756758</v>
      </c>
      <c r="AI148" s="253">
        <f t="shared" si="147"/>
        <v>15.953094103567578</v>
      </c>
      <c r="AJ148" s="253">
        <f t="shared" si="144"/>
        <v>20.060845366965619</v>
      </c>
      <c r="AK148" s="253">
        <f t="shared" si="144"/>
        <v>12.709735403189693</v>
      </c>
      <c r="AL148" s="253">
        <f t="shared" si="144"/>
        <v>15.412888168652405</v>
      </c>
      <c r="AN148" s="37">
        <f t="shared" si="150"/>
        <v>26.441349361223971</v>
      </c>
      <c r="AO148" s="37">
        <f t="shared" si="150"/>
        <v>27.222208899330845</v>
      </c>
      <c r="AP148" s="37">
        <f t="shared" si="150"/>
        <v>26.40409364953587</v>
      </c>
      <c r="AQ148" s="37">
        <f t="shared" si="150"/>
        <v>23.938252222279989</v>
      </c>
      <c r="AR148" s="37">
        <f t="shared" si="150"/>
        <v>20.841250107907346</v>
      </c>
      <c r="AS148" s="37">
        <f t="shared" si="150"/>
        <v>24.897359363121389</v>
      </c>
      <c r="AT148" s="37">
        <f t="shared" si="150"/>
        <v>28.21802252083857</v>
      </c>
      <c r="AU148" s="37">
        <f t="shared" si="150"/>
        <v>27.167604958348594</v>
      </c>
      <c r="AV148" s="37">
        <f t="shared" si="150"/>
        <v>23.56465086645742</v>
      </c>
      <c r="AW148" s="37">
        <f t="shared" si="150"/>
        <v>26.017697599717316</v>
      </c>
      <c r="AX148" s="37">
        <f t="shared" si="150"/>
        <v>27.862759264168151</v>
      </c>
      <c r="AY148" s="37">
        <f t="shared" si="150"/>
        <v>25.778991579481094</v>
      </c>
      <c r="AZ148" s="37">
        <f t="shared" si="150"/>
        <v>24.62548888619116</v>
      </c>
      <c r="BA148" s="79"/>
      <c r="BB148" s="253">
        <f t="shared" si="127"/>
        <v>6.0554531169894066</v>
      </c>
      <c r="BC148" s="407">
        <f t="shared" si="127"/>
        <v>0.25767749059899536</v>
      </c>
      <c r="BD148" s="253">
        <f t="shared" si="127"/>
        <v>20.094233211601885</v>
      </c>
      <c r="BE148" s="253">
        <f t="shared" si="127"/>
        <v>12.752092653435753</v>
      </c>
      <c r="BF148" s="253" t="s">
        <v>9</v>
      </c>
    </row>
    <row r="149" spans="1:58" ht="11.85" customHeight="1">
      <c r="A149" s="84" t="s">
        <v>31</v>
      </c>
      <c r="B149" s="38">
        <f t="shared" ref="B149:S149" si="152">+B148+B141</f>
        <v>21184.978339475507</v>
      </c>
      <c r="C149" s="38">
        <f t="shared" si="152"/>
        <v>23830.446841304154</v>
      </c>
      <c r="D149" s="38">
        <f t="shared" si="152"/>
        <v>28702.371973181675</v>
      </c>
      <c r="E149" s="38">
        <f t="shared" si="152"/>
        <v>36705.039096224151</v>
      </c>
      <c r="F149" s="38">
        <f t="shared" si="152"/>
        <v>35182.594943893302</v>
      </c>
      <c r="G149" s="38">
        <f t="shared" si="152"/>
        <v>28543.380965109551</v>
      </c>
      <c r="H149" s="38">
        <f t="shared" si="152"/>
        <v>20997.170000000002</v>
      </c>
      <c r="I149" s="38">
        <f t="shared" si="152"/>
        <v>26647.41</v>
      </c>
      <c r="J149" s="38">
        <f t="shared" si="152"/>
        <v>33370.14</v>
      </c>
      <c r="K149" s="38">
        <f t="shared" si="152"/>
        <v>30114.58</v>
      </c>
      <c r="L149" s="38">
        <f t="shared" si="152"/>
        <v>33855.81</v>
      </c>
      <c r="M149" s="38">
        <f>+M148+M141</f>
        <v>40011.1</v>
      </c>
      <c r="N149" s="38">
        <f>+N148+N141</f>
        <v>48599.77</v>
      </c>
      <c r="O149" s="68">
        <f t="shared" si="152"/>
        <v>58548.347999999998</v>
      </c>
      <c r="P149" s="68">
        <f t="shared" si="152"/>
        <v>66188.649999999994</v>
      </c>
      <c r="Q149" s="68">
        <f t="shared" si="152"/>
        <v>73888.200000000012</v>
      </c>
      <c r="R149" s="68">
        <f t="shared" si="152"/>
        <v>90635.46</v>
      </c>
      <c r="S149" s="68">
        <f t="shared" si="152"/>
        <v>76512.149248000002</v>
      </c>
      <c r="T149" s="68">
        <f>+T148+T141</f>
        <v>95651.78</v>
      </c>
      <c r="U149" s="68">
        <f>+U148+U141</f>
        <v>117273.826785</v>
      </c>
      <c r="V149" s="68" t="s">
        <v>9</v>
      </c>
      <c r="W149" s="39"/>
      <c r="X149" s="40">
        <f t="shared" si="147"/>
        <v>12.487473243714176</v>
      </c>
      <c r="Y149" s="40">
        <f t="shared" si="147"/>
        <v>20.444119929103689</v>
      </c>
      <c r="Z149" s="40">
        <f t="shared" si="147"/>
        <v>27.881553240686308</v>
      </c>
      <c r="AA149" s="40">
        <f t="shared" si="147"/>
        <v>-4.1477796777158682</v>
      </c>
      <c r="AB149" s="40">
        <f t="shared" si="147"/>
        <v>-18.870734206420813</v>
      </c>
      <c r="AC149" s="40">
        <f>((H149/G149)-1)*100</f>
        <v>-26.437691366463479</v>
      </c>
      <c r="AD149" s="253">
        <f t="shared" si="147"/>
        <v>26.909531141577638</v>
      </c>
      <c r="AE149" s="253">
        <f t="shared" si="147"/>
        <v>25.228455598499067</v>
      </c>
      <c r="AF149" s="253">
        <f>((K149/J149)-1)*100</f>
        <v>-9.7559075269087803</v>
      </c>
      <c r="AG149" s="253">
        <f t="shared" si="147"/>
        <v>12.423317874597606</v>
      </c>
      <c r="AH149" s="253">
        <f t="shared" si="147"/>
        <v>18.180897163588771</v>
      </c>
      <c r="AI149" s="253">
        <f t="shared" si="147"/>
        <v>21.465718263181955</v>
      </c>
      <c r="AJ149" s="253">
        <f t="shared" si="144"/>
        <v>20.470421979363284</v>
      </c>
      <c r="AK149" s="253">
        <f t="shared" si="144"/>
        <v>13.049560339430922</v>
      </c>
      <c r="AL149" s="253">
        <f t="shared" si="144"/>
        <v>11.632734615375927</v>
      </c>
      <c r="AN149" s="37">
        <f t="shared" si="150"/>
        <v>51.630198619824377</v>
      </c>
      <c r="AO149" s="37">
        <f t="shared" si="150"/>
        <v>52.813682331992318</v>
      </c>
      <c r="AP149" s="37">
        <f t="shared" si="150"/>
        <v>51.903428209146462</v>
      </c>
      <c r="AQ149" s="37">
        <f t="shared" si="150"/>
        <v>48.697186154170673</v>
      </c>
      <c r="AR149" s="37">
        <f t="shared" si="150"/>
        <v>45.17740565055108</v>
      </c>
      <c r="AS149" s="37">
        <f t="shared" si="150"/>
        <v>49.481412041062853</v>
      </c>
      <c r="AT149" s="37">
        <f t="shared" si="150"/>
        <v>53.385939120891543</v>
      </c>
      <c r="AU149" s="37">
        <f t="shared" si="150"/>
        <v>53.666671062479828</v>
      </c>
      <c r="AV149" s="37">
        <f t="shared" si="150"/>
        <v>48.845461444798026</v>
      </c>
      <c r="AW149" s="37">
        <f t="shared" si="150"/>
        <v>52.701783225029132</v>
      </c>
      <c r="AX149" s="37">
        <f t="shared" si="150"/>
        <v>53.323966911529027</v>
      </c>
      <c r="AY149" s="37">
        <f t="shared" si="150"/>
        <v>51.681562228298318</v>
      </c>
      <c r="AZ149" s="37">
        <f t="shared" si="150"/>
        <v>49.537445121030629</v>
      </c>
      <c r="BA149" s="79"/>
      <c r="BB149" s="253">
        <f t="shared" si="127"/>
        <v>22.665675980738452</v>
      </c>
      <c r="BC149" s="407">
        <f t="shared" si="127"/>
        <v>-15.582544350743078</v>
      </c>
      <c r="BD149" s="253">
        <f t="shared" si="127"/>
        <v>25.015152417117982</v>
      </c>
      <c r="BE149" s="253">
        <f t="shared" si="127"/>
        <v>22.604960184745117</v>
      </c>
      <c r="BF149" s="253" t="s">
        <v>9</v>
      </c>
    </row>
    <row r="150" spans="1:58" ht="11.85" customHeight="1">
      <c r="A150" s="85" t="s">
        <v>32</v>
      </c>
      <c r="B150" s="64">
        <f t="shared" ref="B150:N150" si="153">+B135+B141+B148</f>
        <v>40615.7629321032</v>
      </c>
      <c r="C150" s="64">
        <f t="shared" si="153"/>
        <v>46156.023951753712</v>
      </c>
      <c r="D150" s="64">
        <f t="shared" si="153"/>
        <v>54346.4699029232</v>
      </c>
      <c r="E150" s="64">
        <f t="shared" si="153"/>
        <v>70717.947470290528</v>
      </c>
      <c r="F150" s="64">
        <f t="shared" si="153"/>
        <v>72247.695857638551</v>
      </c>
      <c r="G150" s="64">
        <f t="shared" si="153"/>
        <v>63180.655360986566</v>
      </c>
      <c r="H150" s="64">
        <f t="shared" si="153"/>
        <v>42434.460000000006</v>
      </c>
      <c r="I150" s="64">
        <f t="shared" si="153"/>
        <v>49914.659999999996</v>
      </c>
      <c r="J150" s="64">
        <f t="shared" si="153"/>
        <v>62180.380000000005</v>
      </c>
      <c r="K150" s="64">
        <f t="shared" si="153"/>
        <v>61652.77</v>
      </c>
      <c r="L150" s="64">
        <f t="shared" si="153"/>
        <v>64240.35</v>
      </c>
      <c r="M150" s="64">
        <f t="shared" si="153"/>
        <v>75033.989999999991</v>
      </c>
      <c r="N150" s="64">
        <f t="shared" si="153"/>
        <v>94036.959999999992</v>
      </c>
      <c r="O150" s="64">
        <f>+O135+O149</f>
        <v>118190.084</v>
      </c>
      <c r="P150" s="64">
        <f>+P135+P149</f>
        <v>128772.32999999999</v>
      </c>
      <c r="Q150" s="64">
        <f>+Q135+Q149</f>
        <v>139958.90000000002</v>
      </c>
      <c r="R150" s="64">
        <f>+R135+R149</f>
        <v>179223.27000000002</v>
      </c>
      <c r="S150" s="64">
        <f>+S135+S141+S148</f>
        <v>133703.740556</v>
      </c>
      <c r="T150" s="64">
        <f>+T135+T141+T148</f>
        <v>182927.118193</v>
      </c>
      <c r="U150" s="64">
        <f>+U135+U141+U148</f>
        <v>228779.72816499998</v>
      </c>
      <c r="V150" s="64" t="s">
        <v>9</v>
      </c>
      <c r="W150" s="39"/>
      <c r="X150" s="65">
        <f t="shared" si="147"/>
        <v>13.6406671195912</v>
      </c>
      <c r="Y150" s="65">
        <f t="shared" si="147"/>
        <v>17.74512891260056</v>
      </c>
      <c r="Z150" s="65">
        <f t="shared" si="147"/>
        <v>30.124270438560231</v>
      </c>
      <c r="AA150" s="65">
        <f t="shared" si="147"/>
        <v>2.1631685336889861</v>
      </c>
      <c r="AB150" s="65">
        <f t="shared" si="147"/>
        <v>-12.549937252695587</v>
      </c>
      <c r="AC150" s="65">
        <f>((H150/G150)-1)*100</f>
        <v>-32.836309219098624</v>
      </c>
      <c r="AD150" s="254">
        <f t="shared" si="147"/>
        <v>17.627654505324173</v>
      </c>
      <c r="AE150" s="254">
        <f t="shared" si="147"/>
        <v>24.573381848138421</v>
      </c>
      <c r="AF150" s="254">
        <f>((K150/J150)-1)*100</f>
        <v>-0.84851523905130621</v>
      </c>
      <c r="AG150" s="254">
        <f t="shared" si="147"/>
        <v>4.1970214801378747</v>
      </c>
      <c r="AH150" s="254">
        <f t="shared" si="147"/>
        <v>16.801963252068198</v>
      </c>
      <c r="AI150" s="254">
        <f t="shared" si="147"/>
        <v>25.325815673670029</v>
      </c>
      <c r="AJ150" s="254">
        <f t="shared" si="144"/>
        <v>25.684713755102262</v>
      </c>
      <c r="AK150" s="254">
        <f t="shared" si="144"/>
        <v>8.9535819265514469</v>
      </c>
      <c r="AL150" s="254">
        <f t="shared" si="144"/>
        <v>8.6870913961097465</v>
      </c>
      <c r="AN150" s="69">
        <f t="shared" si="150"/>
        <v>100</v>
      </c>
      <c r="AO150" s="69">
        <f t="shared" si="150"/>
        <v>100</v>
      </c>
      <c r="AP150" s="69">
        <f t="shared" si="150"/>
        <v>100</v>
      </c>
      <c r="AQ150" s="69">
        <f t="shared" si="150"/>
        <v>100</v>
      </c>
      <c r="AR150" s="69">
        <f t="shared" si="150"/>
        <v>100</v>
      </c>
      <c r="AS150" s="69">
        <f t="shared" si="150"/>
        <v>100</v>
      </c>
      <c r="AT150" s="69">
        <f t="shared" si="150"/>
        <v>100</v>
      </c>
      <c r="AU150" s="69">
        <f t="shared" si="150"/>
        <v>100</v>
      </c>
      <c r="AV150" s="69">
        <f t="shared" si="150"/>
        <v>100</v>
      </c>
      <c r="AW150" s="69">
        <f t="shared" si="150"/>
        <v>100</v>
      </c>
      <c r="AX150" s="69">
        <f t="shared" si="150"/>
        <v>100</v>
      </c>
      <c r="AY150" s="69">
        <f t="shared" si="150"/>
        <v>100</v>
      </c>
      <c r="AZ150" s="69">
        <f t="shared" si="150"/>
        <v>100</v>
      </c>
      <c r="BA150" s="80"/>
      <c r="BB150" s="254">
        <f t="shared" si="127"/>
        <v>28.054214487253027</v>
      </c>
      <c r="BC150" s="409">
        <f t="shared" si="127"/>
        <v>-25.398225042986887</v>
      </c>
      <c r="BD150" s="254">
        <f t="shared" si="127"/>
        <v>36.81525844550584</v>
      </c>
      <c r="BE150" s="254">
        <f t="shared" si="127"/>
        <v>25.066053860654215</v>
      </c>
      <c r="BF150" s="254" t="s">
        <v>9</v>
      </c>
    </row>
    <row r="151" spans="1:58" ht="12.6" customHeight="1">
      <c r="A151" s="697" t="s">
        <v>36</v>
      </c>
      <c r="B151" s="697"/>
      <c r="C151" s="697"/>
      <c r="D151" s="697"/>
      <c r="E151" s="697"/>
      <c r="F151" s="697"/>
      <c r="G151" s="697"/>
      <c r="H151" s="697"/>
      <c r="I151" s="697"/>
      <c r="J151" s="697"/>
      <c r="K151" s="697"/>
      <c r="L151" s="697"/>
      <c r="M151" s="697"/>
      <c r="N151" s="697"/>
      <c r="O151" s="697"/>
      <c r="P151" s="697"/>
      <c r="Q151" s="697"/>
      <c r="R151" s="697"/>
      <c r="S151" s="697"/>
      <c r="T151" s="697"/>
      <c r="U151" s="697"/>
      <c r="V151" s="697"/>
      <c r="W151" s="14"/>
      <c r="X151" s="15"/>
      <c r="Y151" s="15"/>
      <c r="Z151" s="14"/>
      <c r="AA151" s="22" t="s">
        <v>1</v>
      </c>
      <c r="AB151" s="22" t="s">
        <v>1</v>
      </c>
      <c r="AC151" s="13"/>
      <c r="AD151" s="22" t="s">
        <v>1</v>
      </c>
      <c r="AE151" s="2"/>
      <c r="AF151" s="697"/>
      <c r="AG151" s="697"/>
      <c r="AH151" s="697"/>
      <c r="AI151" s="697"/>
      <c r="AJ151" s="697"/>
      <c r="AK151" s="697"/>
      <c r="AL151" s="697"/>
      <c r="AM151" s="697"/>
      <c r="AN151" s="697"/>
      <c r="AO151" s="697"/>
      <c r="AP151" s="697"/>
      <c r="AQ151" s="697"/>
      <c r="AR151" s="697"/>
      <c r="AS151" s="697"/>
      <c r="AT151" s="697"/>
      <c r="AU151" s="697"/>
      <c r="AV151" s="697"/>
      <c r="AW151" s="697"/>
      <c r="AX151" s="697"/>
      <c r="AY151" s="697"/>
      <c r="AZ151" s="697"/>
      <c r="BA151" s="697"/>
      <c r="BB151" s="697"/>
      <c r="BC151" s="697"/>
      <c r="BD151" s="697"/>
      <c r="BE151" s="697"/>
      <c r="BF151" s="697"/>
    </row>
    <row r="152" spans="1:58" ht="11.85" customHeight="1">
      <c r="B152" s="1"/>
      <c r="E152" s="3"/>
      <c r="G152" s="4"/>
      <c r="H152" s="4"/>
      <c r="I152" s="4"/>
      <c r="J152" s="4"/>
      <c r="K152" s="17"/>
      <c r="L152" s="17"/>
      <c r="M152" s="17"/>
      <c r="O152" s="17"/>
      <c r="P152" s="17"/>
      <c r="S152" s="17"/>
      <c r="U152" s="17"/>
      <c r="V152" s="17" t="s">
        <v>37</v>
      </c>
      <c r="W152" s="17"/>
      <c r="X152" s="10"/>
      <c r="Y152" s="10"/>
      <c r="Z152" s="10"/>
      <c r="AA152" s="11"/>
      <c r="AB152" s="10"/>
      <c r="AC152" s="12"/>
      <c r="AD152" s="12"/>
      <c r="AE152" s="12"/>
      <c r="AF152" s="12"/>
      <c r="AG152" s="17"/>
      <c r="AH152" s="17"/>
      <c r="AI152" s="17"/>
      <c r="AK152" s="17"/>
      <c r="AL152" s="17"/>
      <c r="AM152" s="17"/>
      <c r="AS152" s="4"/>
      <c r="AT152" s="4"/>
      <c r="AU152" s="4"/>
      <c r="AV152" s="4"/>
      <c r="AW152" s="17"/>
      <c r="AX152" s="17"/>
      <c r="AY152" s="17"/>
      <c r="AZ152" s="17"/>
      <c r="BA152" s="17"/>
      <c r="BB152" s="17"/>
      <c r="BC152" s="17"/>
      <c r="BE152" s="17"/>
      <c r="BF152" s="17"/>
    </row>
    <row r="153" spans="1:58" ht="11.85" customHeight="1">
      <c r="A153" s="81"/>
      <c r="B153" s="75">
        <v>2535</v>
      </c>
      <c r="C153" s="25">
        <v>2536</v>
      </c>
      <c r="D153" s="25">
        <v>2537</v>
      </c>
      <c r="E153" s="25">
        <v>2538</v>
      </c>
      <c r="F153" s="25">
        <v>2539</v>
      </c>
      <c r="G153" s="25">
        <v>2540</v>
      </c>
      <c r="H153" s="25">
        <v>2541</v>
      </c>
      <c r="I153" s="25">
        <v>2542</v>
      </c>
      <c r="J153" s="25">
        <v>2543</v>
      </c>
      <c r="K153" s="25">
        <v>2544</v>
      </c>
      <c r="L153" s="25">
        <v>2545</v>
      </c>
      <c r="M153" s="75">
        <v>2546</v>
      </c>
      <c r="N153" s="75">
        <v>2547</v>
      </c>
      <c r="O153" s="75">
        <v>2548</v>
      </c>
      <c r="P153" s="75">
        <v>2549</v>
      </c>
      <c r="Q153" s="75">
        <v>2550</v>
      </c>
      <c r="R153" s="107">
        <v>2551</v>
      </c>
      <c r="S153" s="107">
        <v>2552</v>
      </c>
      <c r="T153" s="107">
        <v>2553</v>
      </c>
      <c r="U153" s="107">
        <v>2554</v>
      </c>
      <c r="V153" s="107">
        <v>2555</v>
      </c>
      <c r="W153" s="21"/>
      <c r="X153" s="20">
        <v>2536</v>
      </c>
      <c r="Y153" s="20">
        <v>2537</v>
      </c>
      <c r="Z153" s="20">
        <v>2538</v>
      </c>
      <c r="AA153" s="20">
        <v>2539</v>
      </c>
      <c r="AB153" s="20">
        <v>2540</v>
      </c>
      <c r="AC153" s="20">
        <v>2541</v>
      </c>
      <c r="AD153" s="25">
        <v>2542</v>
      </c>
      <c r="AE153" s="25">
        <v>2543</v>
      </c>
      <c r="AF153" s="25">
        <v>2544</v>
      </c>
      <c r="AG153" s="25">
        <v>2545</v>
      </c>
      <c r="AH153" s="75">
        <v>2546</v>
      </c>
      <c r="AI153" s="75">
        <v>2547</v>
      </c>
      <c r="AJ153" s="75">
        <v>2548</v>
      </c>
      <c r="AK153" s="287">
        <v>2549</v>
      </c>
      <c r="AL153" s="275"/>
      <c r="AM153" s="108"/>
      <c r="AN153" s="275"/>
      <c r="AO153" s="275"/>
      <c r="AP153" s="275"/>
      <c r="AQ153" s="275"/>
      <c r="AR153" s="275"/>
      <c r="AS153" s="275"/>
      <c r="AT153" s="275"/>
      <c r="AU153" s="275"/>
      <c r="AV153" s="275"/>
      <c r="AW153" s="275"/>
      <c r="AX153" s="275"/>
      <c r="AY153" s="275"/>
      <c r="AZ153" s="275"/>
      <c r="BA153" s="275"/>
      <c r="BB153" s="275"/>
      <c r="BC153" s="275"/>
      <c r="BD153" s="275"/>
      <c r="BE153" s="275"/>
      <c r="BF153" s="275"/>
    </row>
    <row r="154" spans="1:58" ht="11.85" customHeight="1">
      <c r="A154" s="82" t="s">
        <v>4</v>
      </c>
      <c r="B154" s="34">
        <f t="shared" ref="B154:U155" si="154">+B94-B124</f>
        <v>-486.09488181785673</v>
      </c>
      <c r="C154" s="34">
        <f t="shared" si="154"/>
        <v>-1010.9473396304911</v>
      </c>
      <c r="D154" s="34">
        <f t="shared" si="154"/>
        <v>-937.26807611750064</v>
      </c>
      <c r="E154" s="34">
        <f t="shared" si="154"/>
        <v>-1081.4014009293155</v>
      </c>
      <c r="F154" s="34">
        <f t="shared" si="154"/>
        <v>-1791.2870006804105</v>
      </c>
      <c r="G154" s="34">
        <f t="shared" si="154"/>
        <v>-1503.8623800234109</v>
      </c>
      <c r="H154" s="34">
        <f t="shared" si="154"/>
        <v>893.34999999999991</v>
      </c>
      <c r="I154" s="33">
        <f t="shared" si="154"/>
        <v>581.7800000000002</v>
      </c>
      <c r="J154" s="33">
        <f t="shared" si="154"/>
        <v>1182.6199999999999</v>
      </c>
      <c r="K154" s="33">
        <f t="shared" si="154"/>
        <v>-357.52999999999975</v>
      </c>
      <c r="L154" s="33">
        <f t="shared" si="154"/>
        <v>-143.57999999999993</v>
      </c>
      <c r="M154" s="34">
        <f t="shared" si="154"/>
        <v>197.27999999999975</v>
      </c>
      <c r="N154" s="34">
        <f t="shared" si="154"/>
        <v>171.05999999999949</v>
      </c>
      <c r="O154" s="34">
        <f t="shared" si="154"/>
        <v>-1350.3889999999992</v>
      </c>
      <c r="P154" s="34">
        <f t="shared" si="154"/>
        <v>-483.79000000000087</v>
      </c>
      <c r="Q154" s="34">
        <f t="shared" si="154"/>
        <v>680.15999999999985</v>
      </c>
      <c r="R154" s="34">
        <f t="shared" si="154"/>
        <v>-344.96000000000095</v>
      </c>
      <c r="S154" s="34">
        <f t="shared" si="154"/>
        <v>1370.3494970000011</v>
      </c>
      <c r="T154" s="33">
        <f t="shared" si="154"/>
        <v>491.07999999999993</v>
      </c>
      <c r="U154" s="33">
        <f t="shared" si="154"/>
        <v>-1444.2806740000015</v>
      </c>
      <c r="V154" s="33">
        <f>+V94-V124</f>
        <v>-1127.1599999999999</v>
      </c>
      <c r="W154" s="35"/>
      <c r="X154" s="36">
        <f t="shared" ref="X154:AK174" si="155">((C154/B154)-1)*100</f>
        <v>107.97325325661431</v>
      </c>
      <c r="Y154" s="36">
        <f t="shared" si="155"/>
        <v>-7.2881406008665888</v>
      </c>
      <c r="Z154" s="36">
        <f t="shared" si="155"/>
        <v>15.37802561342605</v>
      </c>
      <c r="AA154" s="36">
        <f t="shared" si="155"/>
        <v>65.644967644858426</v>
      </c>
      <c r="AB154" s="36">
        <f t="shared" si="155"/>
        <v>-16.045704599420585</v>
      </c>
      <c r="AC154" s="36">
        <f t="shared" si="155"/>
        <v>-159.40370687283854</v>
      </c>
      <c r="AD154" s="37">
        <f t="shared" si="155"/>
        <v>-34.87658812335588</v>
      </c>
      <c r="AE154" s="37">
        <f t="shared" si="155"/>
        <v>103.27615249750757</v>
      </c>
      <c r="AF154" s="42">
        <f t="shared" si="155"/>
        <v>-130.2320271938577</v>
      </c>
      <c r="AG154" s="37">
        <f>((L154/K154)-1)*100</f>
        <v>-59.841132212681444</v>
      </c>
      <c r="AH154" s="37">
        <f>((M154/L154)-1)*100</f>
        <v>-237.40075219389877</v>
      </c>
      <c r="AI154" s="37">
        <f>((N154/M154)-1)*100</f>
        <v>-13.29075425790769</v>
      </c>
      <c r="AJ154" s="37">
        <f>((O154/N154)-1)*100</f>
        <v>-889.42417865076777</v>
      </c>
      <c r="AK154" s="288">
        <f t="shared" ref="AK154:AK168" si="156">((P154/O154)-1)*100</f>
        <v>-64.174026891510437</v>
      </c>
      <c r="AL154" s="77"/>
      <c r="AY154" s="77"/>
      <c r="AZ154" s="77"/>
      <c r="BB154" s="77"/>
      <c r="BC154" s="77"/>
      <c r="BD154" s="77"/>
      <c r="BE154" s="77"/>
      <c r="BF154" s="279"/>
    </row>
    <row r="155" spans="1:58" ht="11.85" customHeight="1">
      <c r="A155" s="82" t="s">
        <v>5</v>
      </c>
      <c r="B155" s="34">
        <f t="shared" si="154"/>
        <v>-624.5356647031881</v>
      </c>
      <c r="C155" s="34">
        <f t="shared" si="154"/>
        <v>-688.25298299547239</v>
      </c>
      <c r="D155" s="34">
        <f t="shared" si="154"/>
        <v>-751.02042127608593</v>
      </c>
      <c r="E155" s="34">
        <f t="shared" si="154"/>
        <v>-1047.9941526514108</v>
      </c>
      <c r="F155" s="34">
        <f t="shared" si="154"/>
        <v>-1052.6241287908315</v>
      </c>
      <c r="G155" s="34">
        <f t="shared" si="154"/>
        <v>-1075.1979891933615</v>
      </c>
      <c r="H155" s="34">
        <f t="shared" si="154"/>
        <v>1101.5699999999997</v>
      </c>
      <c r="I155" s="34">
        <f t="shared" si="154"/>
        <v>587.5600000000004</v>
      </c>
      <c r="J155" s="34">
        <f t="shared" si="154"/>
        <v>413.59000000000015</v>
      </c>
      <c r="K155" s="34">
        <f t="shared" si="154"/>
        <v>61.390000000000327</v>
      </c>
      <c r="L155" s="34">
        <f t="shared" si="154"/>
        <v>504.44000000000051</v>
      </c>
      <c r="M155" s="34">
        <f t="shared" si="154"/>
        <v>662.73999999999978</v>
      </c>
      <c r="N155" s="34">
        <f t="shared" si="154"/>
        <v>599.21</v>
      </c>
      <c r="O155" s="34">
        <f t="shared" si="154"/>
        <v>-463.96000000000004</v>
      </c>
      <c r="P155" s="34">
        <f t="shared" si="154"/>
        <v>-317.32999999999993</v>
      </c>
      <c r="Q155" s="34">
        <f t="shared" si="154"/>
        <v>898.91000000000167</v>
      </c>
      <c r="R155" s="34">
        <f t="shared" si="154"/>
        <v>-440.54999999999927</v>
      </c>
      <c r="S155" s="34">
        <f t="shared" si="154"/>
        <v>3537.702287000001</v>
      </c>
      <c r="T155" s="34">
        <f t="shared" si="154"/>
        <v>410.26000000000022</v>
      </c>
      <c r="U155" s="34">
        <f t="shared" si="154"/>
        <v>1257.4961170000024</v>
      </c>
      <c r="V155" s="34">
        <f t="shared" ref="T155:V157" si="157">+V95-V125</f>
        <v>529.68999999999869</v>
      </c>
      <c r="W155" s="35"/>
      <c r="X155" s="36">
        <f t="shared" si="155"/>
        <v>10.202350625174628</v>
      </c>
      <c r="Y155" s="36">
        <f t="shared" si="155"/>
        <v>9.1198207390881016</v>
      </c>
      <c r="Z155" s="36">
        <f t="shared" si="155"/>
        <v>39.54269723727699</v>
      </c>
      <c r="AA155" s="36">
        <f t="shared" si="155"/>
        <v>0.44179408136075793</v>
      </c>
      <c r="AB155" s="36">
        <f t="shared" si="155"/>
        <v>2.1445319164839161</v>
      </c>
      <c r="AC155" s="36">
        <f t="shared" si="155"/>
        <v>-202.45275856834732</v>
      </c>
      <c r="AD155" s="37">
        <f t="shared" si="155"/>
        <v>-46.661583013335459</v>
      </c>
      <c r="AE155" s="37">
        <f t="shared" si="155"/>
        <v>-29.608891006875915</v>
      </c>
      <c r="AF155" s="37">
        <f t="shared" si="155"/>
        <v>-85.156797794917608</v>
      </c>
      <c r="AG155" s="37">
        <f t="shared" si="155"/>
        <v>721.6973448444337</v>
      </c>
      <c r="AH155" s="37">
        <f t="shared" si="155"/>
        <v>31.381333756244366</v>
      </c>
      <c r="AI155" s="37">
        <f t="shared" si="155"/>
        <v>-9.5859613121283989</v>
      </c>
      <c r="AJ155" s="37">
        <f t="shared" si="155"/>
        <v>-177.42861434221723</v>
      </c>
      <c r="AK155" s="288">
        <f t="shared" si="156"/>
        <v>-31.604017587723099</v>
      </c>
      <c r="AL155" s="77"/>
      <c r="AY155" s="77"/>
      <c r="AZ155" s="77"/>
      <c r="BB155" s="77"/>
      <c r="BC155" s="77"/>
      <c r="BD155" s="77"/>
      <c r="BE155" s="77"/>
      <c r="BF155" s="279"/>
    </row>
    <row r="156" spans="1:58" ht="11.85" hidden="1" customHeight="1">
      <c r="A156" s="83" t="s">
        <v>6</v>
      </c>
      <c r="B156" s="38">
        <f t="shared" ref="B156:R156" si="158">+B154+B155</f>
        <v>-1110.6305465210448</v>
      </c>
      <c r="C156" s="38">
        <f t="shared" si="158"/>
        <v>-1699.2003226259635</v>
      </c>
      <c r="D156" s="38">
        <f t="shared" si="158"/>
        <v>-1688.2884973935866</v>
      </c>
      <c r="E156" s="38">
        <f t="shared" si="158"/>
        <v>-2129.3955535807263</v>
      </c>
      <c r="F156" s="38">
        <f t="shared" si="158"/>
        <v>-2843.911129471242</v>
      </c>
      <c r="G156" s="38">
        <f t="shared" si="158"/>
        <v>-2579.0603692167724</v>
      </c>
      <c r="H156" s="38">
        <f t="shared" si="158"/>
        <v>1994.9199999999996</v>
      </c>
      <c r="I156" s="38">
        <f t="shared" si="158"/>
        <v>1169.3400000000006</v>
      </c>
      <c r="J156" s="38">
        <f t="shared" si="158"/>
        <v>1596.21</v>
      </c>
      <c r="K156" s="38">
        <f t="shared" si="158"/>
        <v>-296.13999999999942</v>
      </c>
      <c r="L156" s="38">
        <f t="shared" si="158"/>
        <v>360.86000000000058</v>
      </c>
      <c r="M156" s="38">
        <f t="shared" si="158"/>
        <v>860.01999999999953</v>
      </c>
      <c r="N156" s="38">
        <f t="shared" si="158"/>
        <v>770.26999999999953</v>
      </c>
      <c r="O156" s="38">
        <f t="shared" si="158"/>
        <v>-1814.3489999999993</v>
      </c>
      <c r="P156" s="38">
        <f t="shared" si="158"/>
        <v>-801.1200000000008</v>
      </c>
      <c r="Q156" s="38">
        <f t="shared" si="158"/>
        <v>1579.0700000000015</v>
      </c>
      <c r="R156" s="38">
        <f t="shared" si="158"/>
        <v>-785.51000000000022</v>
      </c>
      <c r="S156" s="34">
        <f>+S96-S126</f>
        <v>4908.0517839999993</v>
      </c>
      <c r="T156" s="34">
        <f t="shared" si="157"/>
        <v>901.33999999999651</v>
      </c>
      <c r="U156" s="34">
        <f t="shared" si="157"/>
        <v>-186.78455699999904</v>
      </c>
      <c r="V156" s="34">
        <f t="shared" si="157"/>
        <v>-597.47000000000116</v>
      </c>
      <c r="W156" s="39"/>
      <c r="X156" s="40">
        <f t="shared" si="155"/>
        <v>52.994200271959315</v>
      </c>
      <c r="Y156" s="40">
        <f t="shared" si="155"/>
        <v>-0.64217415022106428</v>
      </c>
      <c r="Z156" s="40">
        <f t="shared" si="155"/>
        <v>26.127469142159619</v>
      </c>
      <c r="AA156" s="40">
        <f t="shared" si="155"/>
        <v>33.554854319527827</v>
      </c>
      <c r="AB156" s="40">
        <f t="shared" si="155"/>
        <v>-9.3129056498932332</v>
      </c>
      <c r="AC156" s="40">
        <f t="shared" si="155"/>
        <v>-177.35065157105382</v>
      </c>
      <c r="AD156" s="253">
        <f t="shared" si="155"/>
        <v>-41.38411565376051</v>
      </c>
      <c r="AE156" s="253">
        <f t="shared" si="155"/>
        <v>36.5052080660885</v>
      </c>
      <c r="AF156" s="421">
        <f t="shared" si="155"/>
        <v>-118.55269670030881</v>
      </c>
      <c r="AG156" s="421">
        <f t="shared" si="155"/>
        <v>-221.85452826365952</v>
      </c>
      <c r="AH156" s="253">
        <f t="shared" si="155"/>
        <v>138.32511223188993</v>
      </c>
      <c r="AI156" s="253">
        <f t="shared" si="155"/>
        <v>-10.435803818515854</v>
      </c>
      <c r="AJ156" s="253">
        <f t="shared" si="155"/>
        <v>-335.54714580601609</v>
      </c>
      <c r="AK156" s="418">
        <f t="shared" si="156"/>
        <v>-55.845319726248853</v>
      </c>
      <c r="AL156" s="265"/>
      <c r="AY156" s="77"/>
      <c r="AZ156" s="77"/>
      <c r="BB156" s="265"/>
      <c r="BC156" s="77"/>
      <c r="BD156" s="265"/>
      <c r="BE156" s="265"/>
      <c r="BF156" s="279"/>
    </row>
    <row r="157" spans="1:58" ht="11.85" customHeight="1">
      <c r="A157" s="82" t="s">
        <v>7</v>
      </c>
      <c r="B157" s="34">
        <f t="shared" ref="B157:P157" si="159">+B97-B127</f>
        <v>-628.95943009135408</v>
      </c>
      <c r="C157" s="34">
        <f t="shared" si="159"/>
        <v>-1051.1229735073143</v>
      </c>
      <c r="D157" s="34">
        <f t="shared" si="159"/>
        <v>-575.23121710195755</v>
      </c>
      <c r="E157" s="34">
        <f t="shared" si="159"/>
        <v>-1106.785235833464</v>
      </c>
      <c r="F157" s="34">
        <f t="shared" si="159"/>
        <v>-1547.3391795873995</v>
      </c>
      <c r="G157" s="34">
        <f t="shared" si="159"/>
        <v>-880.80809560524267</v>
      </c>
      <c r="H157" s="34">
        <f t="shared" si="159"/>
        <v>875.46000000000049</v>
      </c>
      <c r="I157" s="34">
        <f t="shared" si="159"/>
        <v>514.4399999999996</v>
      </c>
      <c r="J157" s="34">
        <f t="shared" si="159"/>
        <v>1071.3900000000003</v>
      </c>
      <c r="K157" s="34">
        <f t="shared" si="159"/>
        <v>321.61999999999989</v>
      </c>
      <c r="L157" s="34">
        <f t="shared" si="159"/>
        <v>418.78999999999996</v>
      </c>
      <c r="M157" s="34">
        <f t="shared" si="159"/>
        <v>503.18000000000029</v>
      </c>
      <c r="N157" s="34">
        <f t="shared" si="159"/>
        <v>-291.90999999999985</v>
      </c>
      <c r="O157" s="34">
        <f t="shared" si="159"/>
        <v>-1027.3470000000016</v>
      </c>
      <c r="P157" s="34">
        <f t="shared" si="159"/>
        <v>291.38999999999942</v>
      </c>
      <c r="Q157" s="34">
        <f>+Q97-Q127</f>
        <v>1902.4499999999989</v>
      </c>
      <c r="R157" s="34">
        <f>+R97-R127</f>
        <v>444.52000000000044</v>
      </c>
      <c r="S157" s="34">
        <f>+S97-S127</f>
        <v>2079.2939970000007</v>
      </c>
      <c r="T157" s="34">
        <f t="shared" si="157"/>
        <v>796.19452700000147</v>
      </c>
      <c r="U157" s="34">
        <f t="shared" si="157"/>
        <v>1410.4696829999993</v>
      </c>
      <c r="V157" s="34">
        <f t="shared" si="157"/>
        <v>-4589.1399999999994</v>
      </c>
      <c r="W157" s="35"/>
      <c r="X157" s="36">
        <f t="shared" si="155"/>
        <v>67.120949813033647</v>
      </c>
      <c r="Y157" s="36">
        <f t="shared" si="155"/>
        <v>-45.274603295695655</v>
      </c>
      <c r="Z157" s="36">
        <f t="shared" si="155"/>
        <v>92.407018765341192</v>
      </c>
      <c r="AA157" s="36">
        <f t="shared" si="155"/>
        <v>39.804826581570431</v>
      </c>
      <c r="AB157" s="36">
        <f t="shared" si="155"/>
        <v>-43.075952110246988</v>
      </c>
      <c r="AC157" s="36">
        <f t="shared" si="155"/>
        <v>-199.39281943116484</v>
      </c>
      <c r="AD157" s="37">
        <f t="shared" si="155"/>
        <v>-41.237749297512238</v>
      </c>
      <c r="AE157" s="37">
        <f t="shared" si="155"/>
        <v>108.26335432703544</v>
      </c>
      <c r="AF157" s="37">
        <f t="shared" si="155"/>
        <v>-69.981052651228808</v>
      </c>
      <c r="AG157" s="37">
        <f t="shared" si="155"/>
        <v>30.212673341210163</v>
      </c>
      <c r="AH157" s="37">
        <f t="shared" si="155"/>
        <v>20.150910957759336</v>
      </c>
      <c r="AI157" s="37">
        <f t="shared" si="155"/>
        <v>-158.01303708414477</v>
      </c>
      <c r="AJ157" s="37">
        <f t="shared" si="155"/>
        <v>251.93963892980787</v>
      </c>
      <c r="AK157" s="288">
        <f t="shared" si="156"/>
        <v>-128.36334753496129</v>
      </c>
      <c r="AL157" s="77"/>
      <c r="BB157" s="77"/>
      <c r="BC157" s="77"/>
      <c r="BD157" s="77"/>
      <c r="BE157" s="77"/>
      <c r="BF157" s="279"/>
    </row>
    <row r="158" spans="1:58" ht="11.85" customHeight="1">
      <c r="A158" s="84" t="s">
        <v>8</v>
      </c>
      <c r="B158" s="38">
        <f t="shared" ref="B158:V158" si="160">+B154+B155+B157</f>
        <v>-1739.5899766123989</v>
      </c>
      <c r="C158" s="38">
        <f t="shared" si="160"/>
        <v>-2750.3232961332778</v>
      </c>
      <c r="D158" s="38">
        <f t="shared" si="160"/>
        <v>-2263.5197144955441</v>
      </c>
      <c r="E158" s="38">
        <f t="shared" si="160"/>
        <v>-3236.1807894141903</v>
      </c>
      <c r="F158" s="38">
        <f t="shared" si="160"/>
        <v>-4391.2503090586415</v>
      </c>
      <c r="G158" s="38">
        <f t="shared" si="160"/>
        <v>-3459.8684648220151</v>
      </c>
      <c r="H158" s="38">
        <f t="shared" si="160"/>
        <v>2870.38</v>
      </c>
      <c r="I158" s="38">
        <f t="shared" si="160"/>
        <v>1683.7800000000002</v>
      </c>
      <c r="J158" s="38">
        <f t="shared" si="160"/>
        <v>2667.6000000000004</v>
      </c>
      <c r="K158" s="38">
        <f t="shared" si="160"/>
        <v>25.480000000000473</v>
      </c>
      <c r="L158" s="38">
        <f t="shared" si="160"/>
        <v>779.65000000000055</v>
      </c>
      <c r="M158" s="38">
        <f t="shared" si="160"/>
        <v>1363.1999999999998</v>
      </c>
      <c r="N158" s="38">
        <f t="shared" si="160"/>
        <v>478.35999999999967</v>
      </c>
      <c r="O158" s="38">
        <f t="shared" si="160"/>
        <v>-2841.6960000000008</v>
      </c>
      <c r="P158" s="38">
        <f t="shared" si="160"/>
        <v>-509.73000000000138</v>
      </c>
      <c r="Q158" s="38">
        <f t="shared" si="160"/>
        <v>3481.5200000000004</v>
      </c>
      <c r="R158" s="38">
        <f t="shared" si="160"/>
        <v>-340.98999999999978</v>
      </c>
      <c r="S158" s="38">
        <f t="shared" si="160"/>
        <v>6987.3457810000027</v>
      </c>
      <c r="T158" s="38">
        <f t="shared" si="160"/>
        <v>1697.5345270000016</v>
      </c>
      <c r="U158" s="38">
        <f t="shared" si="160"/>
        <v>1223.6851260000003</v>
      </c>
      <c r="V158" s="38">
        <f t="shared" si="160"/>
        <v>-5186.6100000000006</v>
      </c>
      <c r="W158" s="39"/>
      <c r="X158" s="40">
        <f t="shared" si="155"/>
        <v>58.101813249644984</v>
      </c>
      <c r="Y158" s="40">
        <f t="shared" si="155"/>
        <v>-17.699867587281048</v>
      </c>
      <c r="Z158" s="40">
        <f t="shared" si="155"/>
        <v>42.971177528949276</v>
      </c>
      <c r="AA158" s="40">
        <f t="shared" si="155"/>
        <v>35.692366861047354</v>
      </c>
      <c r="AB158" s="40">
        <f t="shared" si="155"/>
        <v>-21.209946568413407</v>
      </c>
      <c r="AC158" s="40">
        <f t="shared" si="155"/>
        <v>-182.96211342091181</v>
      </c>
      <c r="AD158" s="253">
        <f t="shared" si="155"/>
        <v>-41.339474215957459</v>
      </c>
      <c r="AE158" s="253">
        <f t="shared" si="155"/>
        <v>58.429248476641838</v>
      </c>
      <c r="AF158" s="421">
        <f t="shared" si="155"/>
        <v>-99.044834307992176</v>
      </c>
      <c r="AG158" s="422">
        <f t="shared" si="155"/>
        <v>2959.8508634222371</v>
      </c>
      <c r="AH158" s="253">
        <f t="shared" si="155"/>
        <v>74.847688065157286</v>
      </c>
      <c r="AI158" s="253">
        <f t="shared" si="155"/>
        <v>-64.909037558685469</v>
      </c>
      <c r="AJ158" s="253">
        <f t="shared" si="155"/>
        <v>-694.04966970482542</v>
      </c>
      <c r="AK158" s="418">
        <f t="shared" si="156"/>
        <v>-82.062472551602951</v>
      </c>
      <c r="AL158" s="265"/>
      <c r="BB158" s="265"/>
      <c r="BC158" s="415"/>
      <c r="BD158" s="265"/>
      <c r="BE158" s="265"/>
      <c r="BF158" s="417"/>
    </row>
    <row r="159" spans="1:58" ht="11.85" customHeight="1">
      <c r="A159" s="82" t="s">
        <v>10</v>
      </c>
      <c r="B159" s="34">
        <f t="shared" ref="B159:Q159" si="161">+B99-B129</f>
        <v>-731.61822016797805</v>
      </c>
      <c r="C159" s="34">
        <f t="shared" si="161"/>
        <v>-1181.0761858066576</v>
      </c>
      <c r="D159" s="34">
        <f t="shared" si="161"/>
        <v>-719.08178596405742</v>
      </c>
      <c r="E159" s="34">
        <f t="shared" si="161"/>
        <v>-1069.1203744764721</v>
      </c>
      <c r="F159" s="34">
        <f t="shared" si="161"/>
        <v>-2075.9548709905439</v>
      </c>
      <c r="G159" s="34">
        <f t="shared" si="161"/>
        <v>-1398.3649001536105</v>
      </c>
      <c r="H159" s="34">
        <f t="shared" si="161"/>
        <v>716.2800000000002</v>
      </c>
      <c r="I159" s="34">
        <f t="shared" si="161"/>
        <v>798.6599999999994</v>
      </c>
      <c r="J159" s="34">
        <f t="shared" si="161"/>
        <v>494.73000000000047</v>
      </c>
      <c r="K159" s="34">
        <f t="shared" si="161"/>
        <v>11.420000000000073</v>
      </c>
      <c r="L159" s="34">
        <f t="shared" si="161"/>
        <v>-250.92000000000007</v>
      </c>
      <c r="M159" s="34">
        <f t="shared" si="161"/>
        <v>174.5</v>
      </c>
      <c r="N159" s="34">
        <f t="shared" si="161"/>
        <v>-286.85999999999967</v>
      </c>
      <c r="O159" s="34">
        <f t="shared" si="161"/>
        <v>-1463.3400000000001</v>
      </c>
      <c r="P159" s="34">
        <f t="shared" si="161"/>
        <v>-581</v>
      </c>
      <c r="Q159" s="34">
        <f t="shared" si="161"/>
        <v>65.049999999999272</v>
      </c>
      <c r="R159" s="34">
        <f>+R99-R129</f>
        <v>-1336.1799999999985</v>
      </c>
      <c r="S159" s="34">
        <f>+S99-S129</f>
        <v>614.24246899999889</v>
      </c>
      <c r="T159" s="34">
        <f>+T99-T129</f>
        <v>-491.16272000000026</v>
      </c>
      <c r="U159" s="34">
        <f>+U99-U129</f>
        <v>-1087.8752899999999</v>
      </c>
      <c r="V159" s="34">
        <f>+V99-V129</f>
        <v>-2867.6800000000003</v>
      </c>
      <c r="W159" s="35"/>
      <c r="X159" s="36">
        <f t="shared" si="155"/>
        <v>61.433402456199751</v>
      </c>
      <c r="Y159" s="36">
        <f t="shared" si="155"/>
        <v>-39.116392777580636</v>
      </c>
      <c r="Z159" s="36">
        <f t="shared" si="155"/>
        <v>48.678550249068749</v>
      </c>
      <c r="AA159" s="36">
        <f t="shared" si="155"/>
        <v>94.174100555056725</v>
      </c>
      <c r="AB159" s="36">
        <f t="shared" si="155"/>
        <v>-32.639918155524292</v>
      </c>
      <c r="AC159" s="36">
        <f t="shared" si="155"/>
        <v>-151.22268157054833</v>
      </c>
      <c r="AD159" s="37">
        <f t="shared" si="155"/>
        <v>11.501088959624607</v>
      </c>
      <c r="AE159" s="37">
        <f t="shared" si="155"/>
        <v>-38.054992111787136</v>
      </c>
      <c r="AF159" s="42">
        <f t="shared" si="155"/>
        <v>-97.691670203949627</v>
      </c>
      <c r="AG159" s="44">
        <f t="shared" si="155"/>
        <v>-2297.1978984238044</v>
      </c>
      <c r="AH159" s="37">
        <f t="shared" si="155"/>
        <v>-169.54407779371908</v>
      </c>
      <c r="AI159" s="37">
        <f t="shared" si="155"/>
        <v>-264.38968481375343</v>
      </c>
      <c r="AJ159" s="37">
        <f t="shared" si="155"/>
        <v>410.12340514536766</v>
      </c>
      <c r="AK159" s="288">
        <f t="shared" si="156"/>
        <v>-60.296308445064042</v>
      </c>
      <c r="AL159" s="77"/>
      <c r="BB159" s="280"/>
      <c r="BC159" s="77"/>
      <c r="BD159" s="77"/>
      <c r="BE159" s="77"/>
      <c r="BF159" s="279"/>
    </row>
    <row r="160" spans="1:58" ht="11.85" hidden="1" customHeight="1">
      <c r="A160" s="405" t="s">
        <v>11</v>
      </c>
      <c r="B160" s="252">
        <f t="shared" ref="B160:U160" si="162">+B158+B159</f>
        <v>-2471.208196780377</v>
      </c>
      <c r="C160" s="252">
        <f t="shared" si="162"/>
        <v>-3931.3994819399354</v>
      </c>
      <c r="D160" s="252">
        <f t="shared" si="162"/>
        <v>-2982.6015004596015</v>
      </c>
      <c r="E160" s="252">
        <f t="shared" si="162"/>
        <v>-4305.3011638906628</v>
      </c>
      <c r="F160" s="252">
        <f t="shared" si="162"/>
        <v>-6467.2051800491854</v>
      </c>
      <c r="G160" s="252">
        <f t="shared" si="162"/>
        <v>-4858.2333649756256</v>
      </c>
      <c r="H160" s="252">
        <f t="shared" si="162"/>
        <v>3586.6600000000003</v>
      </c>
      <c r="I160" s="252">
        <f t="shared" si="162"/>
        <v>2482.4399999999996</v>
      </c>
      <c r="J160" s="252">
        <f t="shared" si="162"/>
        <v>3162.3300000000008</v>
      </c>
      <c r="K160" s="252">
        <f t="shared" si="162"/>
        <v>36.900000000000546</v>
      </c>
      <c r="L160" s="252">
        <f t="shared" si="162"/>
        <v>528.73000000000047</v>
      </c>
      <c r="M160" s="252">
        <f t="shared" si="162"/>
        <v>1537.6999999999998</v>
      </c>
      <c r="N160" s="252">
        <f t="shared" si="162"/>
        <v>191.5</v>
      </c>
      <c r="O160" s="252">
        <f t="shared" si="162"/>
        <v>-4305.036000000001</v>
      </c>
      <c r="P160" s="252">
        <f t="shared" si="162"/>
        <v>-1090.7300000000014</v>
      </c>
      <c r="Q160" s="252">
        <f t="shared" si="162"/>
        <v>3546.5699999999997</v>
      </c>
      <c r="R160" s="252">
        <f t="shared" si="162"/>
        <v>-1677.1699999999983</v>
      </c>
      <c r="S160" s="252">
        <f t="shared" si="162"/>
        <v>7601.5882500000016</v>
      </c>
      <c r="T160" s="252">
        <f t="shared" si="162"/>
        <v>1206.3718070000014</v>
      </c>
      <c r="U160" s="252">
        <f t="shared" si="162"/>
        <v>135.80983600000036</v>
      </c>
      <c r="V160" s="252">
        <f>+V158+V159</f>
        <v>-8054.2900000000009</v>
      </c>
      <c r="W160" s="39"/>
      <c r="X160" s="40">
        <f t="shared" si="155"/>
        <v>59.088153198179505</v>
      </c>
      <c r="Y160" s="40">
        <f t="shared" si="155"/>
        <v>-24.133848158624495</v>
      </c>
      <c r="Z160" s="40">
        <f t="shared" si="155"/>
        <v>44.347180246078487</v>
      </c>
      <c r="AA160" s="40">
        <f t="shared" si="155"/>
        <v>50.214931171152479</v>
      </c>
      <c r="AB160" s="40">
        <f t="shared" si="155"/>
        <v>-24.878935649623578</v>
      </c>
      <c r="AC160" s="40">
        <f t="shared" si="155"/>
        <v>-173.8264247629034</v>
      </c>
      <c r="AD160" s="253">
        <f t="shared" si="155"/>
        <v>-30.786860198624922</v>
      </c>
      <c r="AE160" s="253">
        <f t="shared" si="155"/>
        <v>27.387973123217524</v>
      </c>
      <c r="AF160" s="421">
        <f t="shared" si="155"/>
        <v>-98.833138856476069</v>
      </c>
      <c r="AG160" s="422">
        <f t="shared" si="155"/>
        <v>1332.8726287262673</v>
      </c>
      <c r="AH160" s="253">
        <f t="shared" si="155"/>
        <v>190.82896752595815</v>
      </c>
      <c r="AI160" s="253">
        <f t="shared" si="155"/>
        <v>-87.546335436040835</v>
      </c>
      <c r="AJ160" s="421">
        <f t="shared" si="155"/>
        <v>-2348.0605744125332</v>
      </c>
      <c r="AK160" s="418">
        <f t="shared" si="156"/>
        <v>-74.663858792353864</v>
      </c>
      <c r="AL160" s="265"/>
      <c r="BB160" s="265"/>
      <c r="BC160" s="265"/>
      <c r="BD160" s="265"/>
      <c r="BE160" s="265"/>
      <c r="BF160" s="417"/>
    </row>
    <row r="161" spans="1:58" ht="11.85" customHeight="1">
      <c r="A161" s="82" t="s">
        <v>12</v>
      </c>
      <c r="B161" s="34">
        <f t="shared" ref="B161:V163" si="163">+B101-B131</f>
        <v>-502.10840004978581</v>
      </c>
      <c r="C161" s="34">
        <f t="shared" si="163"/>
        <v>-874.67468554039169</v>
      </c>
      <c r="D161" s="34">
        <f t="shared" si="163"/>
        <v>-711.21403118440367</v>
      </c>
      <c r="E161" s="34">
        <f t="shared" si="163"/>
        <v>-1428.8181129609065</v>
      </c>
      <c r="F161" s="34">
        <f t="shared" si="163"/>
        <v>-1476.1499438546998</v>
      </c>
      <c r="G161" s="34">
        <f t="shared" si="163"/>
        <v>-580.8707951070337</v>
      </c>
      <c r="H161" s="34">
        <f t="shared" si="163"/>
        <v>949.71</v>
      </c>
      <c r="I161" s="34">
        <f t="shared" si="163"/>
        <v>1162.83</v>
      </c>
      <c r="J161" s="34">
        <f t="shared" si="163"/>
        <v>600.79</v>
      </c>
      <c r="K161" s="34">
        <f t="shared" si="163"/>
        <v>441.47000000000025</v>
      </c>
      <c r="L161" s="34">
        <f t="shared" si="163"/>
        <v>655.94999999999982</v>
      </c>
      <c r="M161" s="34">
        <f t="shared" si="163"/>
        <v>759.23999999999978</v>
      </c>
      <c r="N161" s="34">
        <f t="shared" si="163"/>
        <v>93.460000000000036</v>
      </c>
      <c r="O161" s="34">
        <f t="shared" si="163"/>
        <v>-1645.17</v>
      </c>
      <c r="P161" s="34">
        <f t="shared" si="163"/>
        <v>-683.82999999999993</v>
      </c>
      <c r="Q161" s="34">
        <f t="shared" si="163"/>
        <v>506.90000000000146</v>
      </c>
      <c r="R161" s="34">
        <f t="shared" si="163"/>
        <v>1712.2000000000007</v>
      </c>
      <c r="S161" s="34">
        <f t="shared" si="163"/>
        <v>2396.5449589999989</v>
      </c>
      <c r="T161" s="34">
        <f t="shared" si="163"/>
        <v>2211.2099999999991</v>
      </c>
      <c r="U161" s="34">
        <f t="shared" si="163"/>
        <v>-187.89497699999993</v>
      </c>
      <c r="V161" s="34">
        <f t="shared" si="163"/>
        <v>-1739.7099999999991</v>
      </c>
      <c r="W161" s="39"/>
      <c r="X161" s="40">
        <f t="shared" si="155"/>
        <v>74.200368974839819</v>
      </c>
      <c r="Y161" s="40">
        <f t="shared" si="155"/>
        <v>-18.688165675561851</v>
      </c>
      <c r="Z161" s="40">
        <f t="shared" si="155"/>
        <v>100.89847082761536</v>
      </c>
      <c r="AA161" s="40">
        <f t="shared" si="155"/>
        <v>3.3126561361759732</v>
      </c>
      <c r="AB161" s="40">
        <f t="shared" si="155"/>
        <v>-60.649607614373224</v>
      </c>
      <c r="AC161" s="40">
        <f t="shared" si="155"/>
        <v>-263.49763286429339</v>
      </c>
      <c r="AD161" s="253">
        <f t="shared" si="155"/>
        <v>22.440534478946184</v>
      </c>
      <c r="AE161" s="253">
        <f t="shared" si="155"/>
        <v>-48.333806317346472</v>
      </c>
      <c r="AF161" s="253">
        <f t="shared" si="155"/>
        <v>-26.518417417067486</v>
      </c>
      <c r="AG161" s="253">
        <f t="shared" si="155"/>
        <v>48.583142682401849</v>
      </c>
      <c r="AH161" s="37">
        <f t="shared" si="155"/>
        <v>15.746627029499205</v>
      </c>
      <c r="AI161" s="37">
        <f t="shared" si="155"/>
        <v>-87.690321900848218</v>
      </c>
      <c r="AJ161" s="42">
        <f t="shared" si="155"/>
        <v>-1860.2931735501811</v>
      </c>
      <c r="AK161" s="288">
        <f t="shared" si="156"/>
        <v>-58.434082799953813</v>
      </c>
      <c r="AL161" s="77"/>
      <c r="BB161" s="77"/>
      <c r="BC161" s="77"/>
      <c r="BD161" s="77"/>
      <c r="BE161" s="77"/>
      <c r="BF161" s="279"/>
    </row>
    <row r="162" spans="1:58" ht="11.85" hidden="1" customHeight="1">
      <c r="A162" s="405" t="s">
        <v>13</v>
      </c>
      <c r="B162" s="252">
        <f t="shared" ref="B162:U162" si="164">+B158+B159+B161</f>
        <v>-2973.3165968301628</v>
      </c>
      <c r="C162" s="252">
        <f t="shared" si="164"/>
        <v>-4806.0741674803267</v>
      </c>
      <c r="D162" s="252">
        <f t="shared" si="164"/>
        <v>-3693.8155316440052</v>
      </c>
      <c r="E162" s="252">
        <f t="shared" si="164"/>
        <v>-5734.1192768515693</v>
      </c>
      <c r="F162" s="252">
        <f t="shared" si="164"/>
        <v>-7943.3551239038852</v>
      </c>
      <c r="G162" s="252">
        <f t="shared" si="164"/>
        <v>-5439.1041600826593</v>
      </c>
      <c r="H162" s="252">
        <f t="shared" si="164"/>
        <v>4536.3700000000008</v>
      </c>
      <c r="I162" s="252">
        <f t="shared" si="164"/>
        <v>3645.2699999999995</v>
      </c>
      <c r="J162" s="252">
        <f t="shared" si="164"/>
        <v>3763.1200000000008</v>
      </c>
      <c r="K162" s="252">
        <f t="shared" si="164"/>
        <v>478.3700000000008</v>
      </c>
      <c r="L162" s="252">
        <f t="shared" si="164"/>
        <v>1184.6800000000003</v>
      </c>
      <c r="M162" s="252">
        <f t="shared" si="164"/>
        <v>2296.9399999999996</v>
      </c>
      <c r="N162" s="252">
        <f t="shared" si="164"/>
        <v>284.96000000000004</v>
      </c>
      <c r="O162" s="252">
        <f t="shared" si="164"/>
        <v>-5950.206000000001</v>
      </c>
      <c r="P162" s="252">
        <f t="shared" si="164"/>
        <v>-1774.5600000000013</v>
      </c>
      <c r="Q162" s="252">
        <f t="shared" si="164"/>
        <v>4053.4700000000012</v>
      </c>
      <c r="R162" s="252">
        <f t="shared" si="164"/>
        <v>35.030000000002474</v>
      </c>
      <c r="S162" s="252">
        <f t="shared" si="164"/>
        <v>9998.1332089999996</v>
      </c>
      <c r="T162" s="252">
        <f t="shared" si="164"/>
        <v>3417.5818070000005</v>
      </c>
      <c r="U162" s="252">
        <f t="shared" si="164"/>
        <v>-52.085140999999567</v>
      </c>
      <c r="V162" s="34">
        <f t="shared" si="163"/>
        <v>-9794</v>
      </c>
      <c r="W162" s="39"/>
      <c r="X162" s="40">
        <f t="shared" si="155"/>
        <v>61.640175573770286</v>
      </c>
      <c r="Y162" s="40">
        <f t="shared" si="155"/>
        <v>-23.142768860336659</v>
      </c>
      <c r="Z162" s="40">
        <f t="shared" si="155"/>
        <v>55.235669668092143</v>
      </c>
      <c r="AA162" s="40">
        <f t="shared" si="155"/>
        <v>38.527901851831373</v>
      </c>
      <c r="AB162" s="40">
        <f t="shared" si="155"/>
        <v>-31.526362912885521</v>
      </c>
      <c r="AC162" s="40">
        <f t="shared" si="155"/>
        <v>-183.40288890387899</v>
      </c>
      <c r="AD162" s="253">
        <f t="shared" si="155"/>
        <v>-19.643459417992826</v>
      </c>
      <c r="AE162" s="253">
        <f t="shared" si="155"/>
        <v>3.2329566808494636</v>
      </c>
      <c r="AF162" s="253">
        <f t="shared" si="155"/>
        <v>-87.28794192053401</v>
      </c>
      <c r="AG162" s="253">
        <f t="shared" si="155"/>
        <v>147.64930911219315</v>
      </c>
      <c r="AH162" s="253">
        <f t="shared" si="155"/>
        <v>93.886956815342444</v>
      </c>
      <c r="AI162" s="253">
        <f t="shared" si="155"/>
        <v>-87.593929314653408</v>
      </c>
      <c r="AJ162" s="421">
        <f t="shared" si="155"/>
        <v>-2188.0846434587311</v>
      </c>
      <c r="AK162" s="418">
        <f t="shared" si="156"/>
        <v>-70.176494729762283</v>
      </c>
      <c r="AL162" s="265"/>
      <c r="BB162" s="265"/>
      <c r="BC162" s="414"/>
      <c r="BD162" s="265"/>
      <c r="BE162" s="265"/>
      <c r="BF162" s="279"/>
    </row>
    <row r="163" spans="1:58" ht="11.85" customHeight="1">
      <c r="A163" s="82" t="s">
        <v>14</v>
      </c>
      <c r="B163" s="34">
        <f t="shared" ref="B163:P163" si="165">+B103-B133</f>
        <v>-947.52489202890683</v>
      </c>
      <c r="C163" s="34">
        <f t="shared" si="165"/>
        <v>-684.23348054768257</v>
      </c>
      <c r="D163" s="34">
        <f t="shared" si="165"/>
        <v>-990.83367624258472</v>
      </c>
      <c r="E163" s="34">
        <f t="shared" si="165"/>
        <v>-1127.6643028798671</v>
      </c>
      <c r="F163" s="34">
        <f t="shared" si="165"/>
        <v>-1337.3321237173532</v>
      </c>
      <c r="G163" s="34">
        <f t="shared" si="165"/>
        <v>-1108.2502357943558</v>
      </c>
      <c r="H163" s="34">
        <f t="shared" si="165"/>
        <v>943.85000000000036</v>
      </c>
      <c r="I163" s="34">
        <f t="shared" si="165"/>
        <v>184.07999999999993</v>
      </c>
      <c r="J163" s="34">
        <f t="shared" si="165"/>
        <v>101.34999999999945</v>
      </c>
      <c r="K163" s="34">
        <f t="shared" si="165"/>
        <v>703.24000000000069</v>
      </c>
      <c r="L163" s="34">
        <f t="shared" si="165"/>
        <v>520.65000000000055</v>
      </c>
      <c r="M163" s="34">
        <f t="shared" si="165"/>
        <v>769.13999999999942</v>
      </c>
      <c r="N163" s="34">
        <f t="shared" si="165"/>
        <v>173.80999999999949</v>
      </c>
      <c r="O163" s="34">
        <f t="shared" si="165"/>
        <v>-1763.2399999999998</v>
      </c>
      <c r="P163" s="34">
        <f t="shared" si="165"/>
        <v>-467.04999999999927</v>
      </c>
      <c r="Q163" s="34">
        <f>+Q103-Q133</f>
        <v>822.32999999999993</v>
      </c>
      <c r="R163" s="34">
        <f>+R103-R133</f>
        <v>538.26000000000022</v>
      </c>
      <c r="S163" s="34">
        <f>+S103-S133</f>
        <v>933.52857800000129</v>
      </c>
      <c r="T163" s="34">
        <f>+T103-T133</f>
        <v>2334.58</v>
      </c>
      <c r="U163" s="34">
        <f>+U103-U133</f>
        <v>431.9837609999995</v>
      </c>
      <c r="V163" s="34">
        <f t="shared" si="163"/>
        <v>-546.31999999999971</v>
      </c>
      <c r="W163" s="35"/>
      <c r="X163" s="36">
        <f t="shared" si="155"/>
        <v>-27.78728175862971</v>
      </c>
      <c r="Y163" s="36">
        <f t="shared" si="155"/>
        <v>44.809294548037812</v>
      </c>
      <c r="Z163" s="36">
        <f t="shared" si="155"/>
        <v>13.809646353176873</v>
      </c>
      <c r="AA163" s="36">
        <f t="shared" si="155"/>
        <v>18.593106148880413</v>
      </c>
      <c r="AB163" s="36">
        <f t="shared" si="155"/>
        <v>-17.129767831062292</v>
      </c>
      <c r="AC163" s="36">
        <f t="shared" si="155"/>
        <v>-185.16578381988623</v>
      </c>
      <c r="AD163" s="37">
        <f t="shared" si="155"/>
        <v>-80.496900990623516</v>
      </c>
      <c r="AE163" s="37">
        <f t="shared" si="155"/>
        <v>-44.942416340721699</v>
      </c>
      <c r="AF163" s="37">
        <f t="shared" si="155"/>
        <v>593.87271830291513</v>
      </c>
      <c r="AG163" s="37">
        <f t="shared" si="155"/>
        <v>-25.964108981286614</v>
      </c>
      <c r="AH163" s="37">
        <f t="shared" si="155"/>
        <v>47.726879861711048</v>
      </c>
      <c r="AI163" s="37">
        <f t="shared" si="155"/>
        <v>-77.402033439945967</v>
      </c>
      <c r="AJ163" s="42">
        <f t="shared" si="155"/>
        <v>-1114.4640699614549</v>
      </c>
      <c r="AK163" s="288">
        <f t="shared" si="156"/>
        <v>-73.511830493863613</v>
      </c>
      <c r="AL163" s="77"/>
      <c r="BB163" s="77"/>
      <c r="BC163" s="77"/>
      <c r="BD163" s="77"/>
      <c r="BE163" s="77"/>
      <c r="BF163" s="279"/>
    </row>
    <row r="164" spans="1:58" ht="11.85" customHeight="1">
      <c r="A164" s="84" t="s">
        <v>15</v>
      </c>
      <c r="B164" s="38">
        <f t="shared" ref="B164:V164" si="166">+B159+B161+B163</f>
        <v>-2181.2515122466707</v>
      </c>
      <c r="C164" s="38">
        <f t="shared" si="166"/>
        <v>-2739.9843518947318</v>
      </c>
      <c r="D164" s="38">
        <f t="shared" si="166"/>
        <v>-2421.1294933910458</v>
      </c>
      <c r="E164" s="38">
        <f t="shared" si="166"/>
        <v>-3625.6027903172458</v>
      </c>
      <c r="F164" s="38">
        <f t="shared" si="166"/>
        <v>-4889.4369385625969</v>
      </c>
      <c r="G164" s="38">
        <f t="shared" si="166"/>
        <v>-3087.485931055</v>
      </c>
      <c r="H164" s="38">
        <f t="shared" si="166"/>
        <v>2609.8400000000006</v>
      </c>
      <c r="I164" s="38">
        <f t="shared" si="166"/>
        <v>2145.5699999999993</v>
      </c>
      <c r="J164" s="38">
        <f t="shared" si="166"/>
        <v>1196.8699999999999</v>
      </c>
      <c r="K164" s="38">
        <f t="shared" si="166"/>
        <v>1156.130000000001</v>
      </c>
      <c r="L164" s="38">
        <f t="shared" si="166"/>
        <v>925.68000000000029</v>
      </c>
      <c r="M164" s="38">
        <f t="shared" si="166"/>
        <v>1702.8799999999992</v>
      </c>
      <c r="N164" s="38">
        <f t="shared" si="166"/>
        <v>-19.590000000000146</v>
      </c>
      <c r="O164" s="38">
        <f t="shared" si="166"/>
        <v>-4871.75</v>
      </c>
      <c r="P164" s="38">
        <f t="shared" si="166"/>
        <v>-1731.8799999999992</v>
      </c>
      <c r="Q164" s="38">
        <f t="shared" si="166"/>
        <v>1394.2800000000007</v>
      </c>
      <c r="R164" s="38">
        <f t="shared" si="166"/>
        <v>914.28000000000247</v>
      </c>
      <c r="S164" s="38">
        <f t="shared" si="166"/>
        <v>3944.3160059999991</v>
      </c>
      <c r="T164" s="38">
        <f t="shared" si="166"/>
        <v>4054.6272799999988</v>
      </c>
      <c r="U164" s="38">
        <f t="shared" si="166"/>
        <v>-843.78650600000037</v>
      </c>
      <c r="V164" s="38">
        <f t="shared" si="166"/>
        <v>-5153.7099999999991</v>
      </c>
      <c r="W164" s="39"/>
      <c r="X164" s="40">
        <f t="shared" si="155"/>
        <v>25.615241365383447</v>
      </c>
      <c r="Y164" s="40">
        <f t="shared" si="155"/>
        <v>-11.63710509088105</v>
      </c>
      <c r="Z164" s="40">
        <f t="shared" si="155"/>
        <v>49.748404627429025</v>
      </c>
      <c r="AA164" s="40">
        <f t="shared" si="155"/>
        <v>34.858593765997291</v>
      </c>
      <c r="AB164" s="40">
        <f t="shared" si="155"/>
        <v>-36.853957421881326</v>
      </c>
      <c r="AC164" s="40">
        <f t="shared" si="155"/>
        <v>-184.52961594899361</v>
      </c>
      <c r="AD164" s="253">
        <f t="shared" si="155"/>
        <v>-17.789213131839542</v>
      </c>
      <c r="AE164" s="253">
        <f t="shared" si="155"/>
        <v>-44.216688339229194</v>
      </c>
      <c r="AF164" s="253">
        <f t="shared" si="155"/>
        <v>-3.403878449622677</v>
      </c>
      <c r="AG164" s="253">
        <f t="shared" si="155"/>
        <v>-19.932879520469193</v>
      </c>
      <c r="AH164" s="253">
        <f t="shared" si="155"/>
        <v>83.959899749373278</v>
      </c>
      <c r="AI164" s="253">
        <f t="shared" si="155"/>
        <v>-101.15040402142255</v>
      </c>
      <c r="AJ164" s="422">
        <f t="shared" si="155"/>
        <v>24768.55538540053</v>
      </c>
      <c r="AK164" s="418">
        <f t="shared" si="156"/>
        <v>-64.450556781444064</v>
      </c>
      <c r="AL164" s="265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BB164" s="265"/>
      <c r="BC164" s="265"/>
      <c r="BD164" s="265"/>
      <c r="BE164" s="265"/>
      <c r="BF164" s="423"/>
    </row>
    <row r="165" spans="1:58" ht="11.85" customHeight="1">
      <c r="A165" s="84" t="s">
        <v>16</v>
      </c>
      <c r="B165" s="38">
        <f t="shared" ref="B165:V165" si="167">+B158+B159+B161+B163</f>
        <v>-3920.8414888590696</v>
      </c>
      <c r="C165" s="38">
        <f t="shared" si="167"/>
        <v>-5490.3076480280088</v>
      </c>
      <c r="D165" s="38">
        <f t="shared" si="167"/>
        <v>-4684.6492078865904</v>
      </c>
      <c r="E165" s="38">
        <f t="shared" si="167"/>
        <v>-6861.7835797314365</v>
      </c>
      <c r="F165" s="38">
        <f t="shared" si="167"/>
        <v>-9280.6872476212375</v>
      </c>
      <c r="G165" s="38">
        <f t="shared" si="167"/>
        <v>-6547.3543958770151</v>
      </c>
      <c r="H165" s="38">
        <f t="shared" si="167"/>
        <v>5480.2200000000012</v>
      </c>
      <c r="I165" s="38">
        <f t="shared" si="167"/>
        <v>3829.3499999999995</v>
      </c>
      <c r="J165" s="38">
        <f t="shared" si="167"/>
        <v>3864.4700000000003</v>
      </c>
      <c r="K165" s="38">
        <f t="shared" si="167"/>
        <v>1181.6100000000015</v>
      </c>
      <c r="L165" s="38">
        <f t="shared" si="167"/>
        <v>1705.3300000000008</v>
      </c>
      <c r="M165" s="38">
        <f t="shared" si="167"/>
        <v>3066.079999999999</v>
      </c>
      <c r="N165" s="38">
        <f t="shared" si="167"/>
        <v>458.76999999999953</v>
      </c>
      <c r="O165" s="38">
        <f t="shared" si="167"/>
        <v>-7713.4460000000008</v>
      </c>
      <c r="P165" s="38">
        <f t="shared" si="167"/>
        <v>-2241.6100000000006</v>
      </c>
      <c r="Q165" s="38">
        <f t="shared" si="167"/>
        <v>4875.8000000000011</v>
      </c>
      <c r="R165" s="38">
        <f t="shared" si="167"/>
        <v>573.29000000000269</v>
      </c>
      <c r="S165" s="38">
        <f t="shared" si="167"/>
        <v>10931.661787000001</v>
      </c>
      <c r="T165" s="38">
        <f t="shared" si="167"/>
        <v>5752.1618070000004</v>
      </c>
      <c r="U165" s="38">
        <f t="shared" si="167"/>
        <v>379.89861999999994</v>
      </c>
      <c r="V165" s="38">
        <f t="shared" si="167"/>
        <v>-10340.32</v>
      </c>
      <c r="W165" s="39"/>
      <c r="X165" s="40">
        <f t="shared" si="155"/>
        <v>40.028809214259773</v>
      </c>
      <c r="Y165" s="40">
        <f t="shared" si="155"/>
        <v>-14.674194813669361</v>
      </c>
      <c r="Z165" s="40">
        <f t="shared" si="155"/>
        <v>46.473797188050895</v>
      </c>
      <c r="AA165" s="40">
        <f t="shared" si="155"/>
        <v>35.251821043071629</v>
      </c>
      <c r="AB165" s="40">
        <f t="shared" si="155"/>
        <v>-29.451836688547083</v>
      </c>
      <c r="AC165" s="40">
        <f t="shared" si="155"/>
        <v>-183.70128862202714</v>
      </c>
      <c r="AD165" s="253">
        <f t="shared" si="155"/>
        <v>-30.12415559959274</v>
      </c>
      <c r="AE165" s="253">
        <f t="shared" si="155"/>
        <v>0.9171269275464633</v>
      </c>
      <c r="AF165" s="253">
        <f t="shared" si="155"/>
        <v>-69.42375021671792</v>
      </c>
      <c r="AG165" s="253">
        <f t="shared" si="155"/>
        <v>44.322576823147976</v>
      </c>
      <c r="AH165" s="253">
        <f t="shared" si="155"/>
        <v>79.793940175801609</v>
      </c>
      <c r="AI165" s="253">
        <f t="shared" si="155"/>
        <v>-85.037246255805471</v>
      </c>
      <c r="AJ165" s="421">
        <f t="shared" si="155"/>
        <v>-1781.3318220459073</v>
      </c>
      <c r="AK165" s="418">
        <f t="shared" si="156"/>
        <v>-70.93892924122369</v>
      </c>
      <c r="AL165" s="265"/>
      <c r="BB165" s="265"/>
      <c r="BC165" s="415"/>
      <c r="BD165" s="265"/>
      <c r="BE165" s="265"/>
      <c r="BF165" s="423"/>
    </row>
    <row r="166" spans="1:58" ht="11.85" customHeight="1">
      <c r="A166" s="82" t="s">
        <v>17</v>
      </c>
      <c r="B166" s="34">
        <f t="shared" ref="B166:V168" si="168">+B106-B136</f>
        <v>-752.33353552555991</v>
      </c>
      <c r="C166" s="34">
        <f t="shared" si="168"/>
        <v>-562.99363090410816</v>
      </c>
      <c r="D166" s="34">
        <f t="shared" si="168"/>
        <v>-691.96303717394403</v>
      </c>
      <c r="E166" s="34">
        <f t="shared" si="168"/>
        <v>-1492.7221884888086</v>
      </c>
      <c r="F166" s="34">
        <f t="shared" si="168"/>
        <v>-1561.9582511505587</v>
      </c>
      <c r="G166" s="34">
        <f t="shared" si="168"/>
        <v>-515.42400264200842</v>
      </c>
      <c r="H166" s="34">
        <f t="shared" si="168"/>
        <v>997.52</v>
      </c>
      <c r="I166" s="34">
        <f t="shared" si="168"/>
        <v>1072.1599999999999</v>
      </c>
      <c r="J166" s="34">
        <f t="shared" si="168"/>
        <v>874.60000000000036</v>
      </c>
      <c r="K166" s="34">
        <f t="shared" si="168"/>
        <v>-121.19000000000051</v>
      </c>
      <c r="L166" s="34">
        <f t="shared" si="168"/>
        <v>-182.61999999999989</v>
      </c>
      <c r="M166" s="34">
        <f t="shared" si="168"/>
        <v>14.869999999999891</v>
      </c>
      <c r="N166" s="34">
        <f t="shared" si="168"/>
        <v>80.880000000000109</v>
      </c>
      <c r="O166" s="34">
        <f t="shared" si="168"/>
        <v>-49.489999999999782</v>
      </c>
      <c r="P166" s="34">
        <f t="shared" si="168"/>
        <v>-209.60999999999876</v>
      </c>
      <c r="Q166" s="34">
        <f t="shared" si="168"/>
        <v>376.40999999999985</v>
      </c>
      <c r="R166" s="34">
        <f t="shared" si="168"/>
        <v>-707.65999999999985</v>
      </c>
      <c r="S166" s="34">
        <f t="shared" si="168"/>
        <v>775.3719400000009</v>
      </c>
      <c r="T166" s="34">
        <f t="shared" si="168"/>
        <v>-939.26000000000204</v>
      </c>
      <c r="U166" s="34">
        <f t="shared" si="168"/>
        <v>1736.5499999999993</v>
      </c>
      <c r="V166" s="34">
        <f t="shared" si="168"/>
        <v>-1746.3400000000001</v>
      </c>
      <c r="W166" s="41"/>
      <c r="X166" s="36">
        <f t="shared" si="155"/>
        <v>-25.167016446925228</v>
      </c>
      <c r="Y166" s="36">
        <f t="shared" si="155"/>
        <v>22.907791347963325</v>
      </c>
      <c r="Z166" s="36">
        <f t="shared" si="155"/>
        <v>115.72282163874767</v>
      </c>
      <c r="AA166" s="36">
        <f t="shared" si="155"/>
        <v>4.6382416765602397</v>
      </c>
      <c r="AB166" s="36">
        <f t="shared" si="155"/>
        <v>-67.001422588450083</v>
      </c>
      <c r="AC166" s="36">
        <f t="shared" si="155"/>
        <v>-293.53386627064691</v>
      </c>
      <c r="AD166" s="37">
        <f t="shared" si="155"/>
        <v>7.4825567407169613</v>
      </c>
      <c r="AE166" s="37">
        <f t="shared" si="155"/>
        <v>-18.426354275481227</v>
      </c>
      <c r="AF166" s="42">
        <f t="shared" si="155"/>
        <v>-113.85662016922026</v>
      </c>
      <c r="AG166" s="37">
        <f t="shared" si="155"/>
        <v>50.689000742634803</v>
      </c>
      <c r="AH166" s="37">
        <f t="shared" si="155"/>
        <v>-108.14259117292733</v>
      </c>
      <c r="AI166" s="37">
        <f t="shared" si="155"/>
        <v>443.91392064559989</v>
      </c>
      <c r="AJ166" s="37">
        <f t="shared" si="155"/>
        <v>-161.18941641938639</v>
      </c>
      <c r="AK166" s="288">
        <f t="shared" si="156"/>
        <v>323.54010911295148</v>
      </c>
      <c r="AL166" s="77"/>
      <c r="BB166" s="77"/>
      <c r="BC166" s="77"/>
      <c r="BD166" s="77"/>
      <c r="BE166" s="77"/>
      <c r="BF166" s="77"/>
    </row>
    <row r="167" spans="1:58" ht="11.85" hidden="1" customHeight="1">
      <c r="A167" s="406" t="s">
        <v>19</v>
      </c>
      <c r="B167" s="252">
        <f t="shared" ref="B167:U167" si="169">+B165+B166</f>
        <v>-4673.1750243846291</v>
      </c>
      <c r="C167" s="252">
        <f t="shared" si="169"/>
        <v>-6053.3012789321165</v>
      </c>
      <c r="D167" s="252">
        <f t="shared" si="169"/>
        <v>-5376.6122450605344</v>
      </c>
      <c r="E167" s="252">
        <f t="shared" si="169"/>
        <v>-8354.505768220246</v>
      </c>
      <c r="F167" s="252">
        <f t="shared" si="169"/>
        <v>-10842.645498771795</v>
      </c>
      <c r="G167" s="252">
        <f t="shared" si="169"/>
        <v>-7062.7783985190235</v>
      </c>
      <c r="H167" s="252">
        <f t="shared" si="169"/>
        <v>6477.7400000000016</v>
      </c>
      <c r="I167" s="252">
        <f t="shared" si="169"/>
        <v>4901.5099999999993</v>
      </c>
      <c r="J167" s="252">
        <f t="shared" si="169"/>
        <v>4739.0700000000006</v>
      </c>
      <c r="K167" s="252">
        <f t="shared" si="169"/>
        <v>1060.420000000001</v>
      </c>
      <c r="L167" s="252">
        <f t="shared" si="169"/>
        <v>1522.7100000000009</v>
      </c>
      <c r="M167" s="252">
        <f t="shared" si="169"/>
        <v>3080.9499999999989</v>
      </c>
      <c r="N167" s="252">
        <f t="shared" si="169"/>
        <v>539.64999999999964</v>
      </c>
      <c r="O167" s="252">
        <f t="shared" si="169"/>
        <v>-7762.9360000000006</v>
      </c>
      <c r="P167" s="252">
        <f t="shared" si="169"/>
        <v>-2451.2199999999993</v>
      </c>
      <c r="Q167" s="252">
        <f t="shared" si="169"/>
        <v>5252.2100000000009</v>
      </c>
      <c r="R167" s="252">
        <f t="shared" si="169"/>
        <v>-134.36999999999716</v>
      </c>
      <c r="S167" s="252">
        <f t="shared" si="169"/>
        <v>11707.033727000002</v>
      </c>
      <c r="T167" s="252">
        <f t="shared" si="169"/>
        <v>4812.9018069999984</v>
      </c>
      <c r="U167" s="252">
        <f t="shared" si="169"/>
        <v>2116.4486199999992</v>
      </c>
      <c r="V167" s="34">
        <f t="shared" si="168"/>
        <v>-12086.660000000003</v>
      </c>
      <c r="W167" s="39"/>
      <c r="X167" s="40">
        <f t="shared" si="155"/>
        <v>29.53294595956686</v>
      </c>
      <c r="Y167" s="40">
        <f t="shared" si="155"/>
        <v>-11.178842794868437</v>
      </c>
      <c r="Z167" s="40">
        <f t="shared" si="155"/>
        <v>55.386057008211573</v>
      </c>
      <c r="AA167" s="40">
        <f t="shared" si="155"/>
        <v>29.782009846904401</v>
      </c>
      <c r="AB167" s="40">
        <f t="shared" si="155"/>
        <v>-34.861114851361123</v>
      </c>
      <c r="AC167" s="40">
        <f t="shared" si="155"/>
        <v>-191.7165969890589</v>
      </c>
      <c r="AD167" s="253">
        <f t="shared" si="155"/>
        <v>-24.333023554511325</v>
      </c>
      <c r="AE167" s="253">
        <f t="shared" si="155"/>
        <v>-3.3140807628669222</v>
      </c>
      <c r="AF167" s="253">
        <f t="shared" si="155"/>
        <v>-77.623879790760625</v>
      </c>
      <c r="AG167" s="253">
        <f t="shared" si="155"/>
        <v>43.594990664076462</v>
      </c>
      <c r="AH167" s="253">
        <f t="shared" si="155"/>
        <v>102.33333990057183</v>
      </c>
      <c r="AI167" s="253">
        <f t="shared" si="155"/>
        <v>-82.484298674110264</v>
      </c>
      <c r="AJ167" s="421">
        <f t="shared" si="155"/>
        <v>-1538.5131103493015</v>
      </c>
      <c r="AK167" s="418">
        <f t="shared" si="156"/>
        <v>-68.424060175170837</v>
      </c>
      <c r="AL167" s="265"/>
      <c r="BB167" s="265"/>
      <c r="BC167" s="414"/>
      <c r="BD167" s="265"/>
      <c r="BE167" s="265"/>
      <c r="BF167" s="77"/>
    </row>
    <row r="168" spans="1:58" ht="11.85" customHeight="1">
      <c r="A168" s="82" t="s">
        <v>20</v>
      </c>
      <c r="B168" s="34">
        <f t="shared" ref="B168:P168" si="170">+B108-B138</f>
        <v>-789.41685451300827</v>
      </c>
      <c r="C168" s="34">
        <f t="shared" si="170"/>
        <v>-436.87798894152365</v>
      </c>
      <c r="D168" s="34">
        <f t="shared" si="170"/>
        <v>-948.53426049512245</v>
      </c>
      <c r="E168" s="34">
        <f t="shared" si="170"/>
        <v>-1431.5500791060495</v>
      </c>
      <c r="F168" s="34">
        <f t="shared" si="170"/>
        <v>-1436.2491077298764</v>
      </c>
      <c r="G168" s="34">
        <f t="shared" si="170"/>
        <v>-99.068160775726938</v>
      </c>
      <c r="H168" s="34">
        <f t="shared" si="170"/>
        <v>974.50999999999976</v>
      </c>
      <c r="I168" s="34">
        <f t="shared" si="170"/>
        <v>805.84999999999945</v>
      </c>
      <c r="J168" s="34">
        <f t="shared" si="170"/>
        <v>446.34000000000015</v>
      </c>
      <c r="K168" s="34">
        <f t="shared" si="170"/>
        <v>641.63999999999942</v>
      </c>
      <c r="L168" s="34">
        <f t="shared" si="170"/>
        <v>239.10000000000036</v>
      </c>
      <c r="M168" s="43">
        <f t="shared" si="170"/>
        <v>198.63000000000011</v>
      </c>
      <c r="N168" s="43">
        <f t="shared" si="170"/>
        <v>-205.83000000000084</v>
      </c>
      <c r="O168" s="43">
        <f t="shared" si="170"/>
        <v>21.1299999999992</v>
      </c>
      <c r="P168" s="34">
        <f t="shared" si="170"/>
        <v>274.35000000000036</v>
      </c>
      <c r="Q168" s="34">
        <f>+Q108-Q138</f>
        <v>901.59000000000015</v>
      </c>
      <c r="R168" s="34">
        <f>+R108-R138</f>
        <v>-400.04000000000087</v>
      </c>
      <c r="S168" s="34">
        <f>+S108-S138</f>
        <v>2079.5749599999999</v>
      </c>
      <c r="T168" s="34">
        <f>+T108-T138</f>
        <v>641.27999999999884</v>
      </c>
      <c r="U168" s="34">
        <f>+U108-U138</f>
        <v>-1545.085751999999</v>
      </c>
      <c r="V168" s="34">
        <f t="shared" si="168"/>
        <v>-1020.6499999999978</v>
      </c>
      <c r="W168" s="41"/>
      <c r="X168" s="36">
        <f t="shared" si="155"/>
        <v>-44.658137656430718</v>
      </c>
      <c r="Y168" s="36">
        <f t="shared" si="155"/>
        <v>117.11651410803495</v>
      </c>
      <c r="Z168" s="36">
        <f t="shared" si="155"/>
        <v>50.922337624241322</v>
      </c>
      <c r="AA168" s="36">
        <f t="shared" si="155"/>
        <v>0.32824758926779385</v>
      </c>
      <c r="AB168" s="36">
        <f t="shared" si="155"/>
        <v>-93.102299577243031</v>
      </c>
      <c r="AC168" s="36">
        <f t="shared" si="155"/>
        <v>-1083.6762814302374</v>
      </c>
      <c r="AD168" s="37">
        <f t="shared" si="155"/>
        <v>-17.307159495541381</v>
      </c>
      <c r="AE168" s="37">
        <f t="shared" si="155"/>
        <v>-44.61252094062165</v>
      </c>
      <c r="AF168" s="37">
        <f t="shared" si="155"/>
        <v>43.755881166823315</v>
      </c>
      <c r="AG168" s="37">
        <f t="shared" si="155"/>
        <v>-62.736113708621566</v>
      </c>
      <c r="AH168" s="37">
        <f t="shared" si="155"/>
        <v>-16.925972396486909</v>
      </c>
      <c r="AI168" s="37">
        <f t="shared" si="155"/>
        <v>-203.62483008609007</v>
      </c>
      <c r="AJ168" s="37">
        <f t="shared" si="155"/>
        <v>-110.26575329155084</v>
      </c>
      <c r="AK168" s="288">
        <f t="shared" si="156"/>
        <v>1198.3909133933305</v>
      </c>
      <c r="AL168" s="77"/>
      <c r="BB168" s="77"/>
      <c r="BC168" s="77"/>
      <c r="BD168" s="77"/>
      <c r="BE168" s="77"/>
      <c r="BF168" s="77"/>
    </row>
    <row r="169" spans="1:58" ht="11.85" hidden="1" customHeight="1">
      <c r="A169" s="406" t="s">
        <v>21</v>
      </c>
      <c r="B169" s="252">
        <f t="shared" ref="B169:U169" si="171">B168+B167</f>
        <v>-5462.5918788976378</v>
      </c>
      <c r="C169" s="252">
        <f t="shared" si="171"/>
        <v>-6490.1792678736401</v>
      </c>
      <c r="D169" s="252">
        <f t="shared" si="171"/>
        <v>-6325.1465055556564</v>
      </c>
      <c r="E169" s="252">
        <f t="shared" si="171"/>
        <v>-9786.0558473262954</v>
      </c>
      <c r="F169" s="252">
        <f t="shared" si="171"/>
        <v>-12278.894606501672</v>
      </c>
      <c r="G169" s="252">
        <f t="shared" si="171"/>
        <v>-7161.8465592947505</v>
      </c>
      <c r="H169" s="252">
        <f t="shared" si="171"/>
        <v>7452.2500000000018</v>
      </c>
      <c r="I169" s="252">
        <f t="shared" si="171"/>
        <v>5707.3599999999988</v>
      </c>
      <c r="J169" s="252">
        <f t="shared" si="171"/>
        <v>5185.4100000000008</v>
      </c>
      <c r="K169" s="252">
        <f t="shared" si="171"/>
        <v>1702.0600000000004</v>
      </c>
      <c r="L169" s="252">
        <f t="shared" si="171"/>
        <v>1761.8100000000013</v>
      </c>
      <c r="M169" s="252">
        <f t="shared" si="171"/>
        <v>3279.579999999999</v>
      </c>
      <c r="N169" s="252">
        <f t="shared" si="171"/>
        <v>333.8199999999988</v>
      </c>
      <c r="O169" s="252">
        <f t="shared" si="171"/>
        <v>-7741.8060000000014</v>
      </c>
      <c r="P169" s="252">
        <f t="shared" si="171"/>
        <v>-2176.869999999999</v>
      </c>
      <c r="Q169" s="252">
        <f t="shared" si="171"/>
        <v>6153.8000000000011</v>
      </c>
      <c r="R169" s="252">
        <f t="shared" si="171"/>
        <v>-534.40999999999804</v>
      </c>
      <c r="S169" s="252">
        <f t="shared" si="171"/>
        <v>13786.608687000002</v>
      </c>
      <c r="T169" s="252">
        <f t="shared" si="171"/>
        <v>5454.1818069999972</v>
      </c>
      <c r="U169" s="252">
        <f t="shared" si="171"/>
        <v>571.36286800000016</v>
      </c>
      <c r="V169" s="252">
        <f>V168+V167</f>
        <v>-13107.310000000001</v>
      </c>
      <c r="W169" s="39"/>
      <c r="X169" s="40"/>
      <c r="Y169" s="40"/>
      <c r="Z169" s="40"/>
      <c r="AA169" s="40"/>
      <c r="AB169" s="40"/>
      <c r="AC169" s="40"/>
      <c r="AD169" s="253"/>
      <c r="AE169" s="253"/>
      <c r="AF169" s="37">
        <f t="shared" si="155"/>
        <v>-67.175980298568476</v>
      </c>
      <c r="AG169" s="37">
        <f t="shared" si="155"/>
        <v>3.5104520404686701</v>
      </c>
      <c r="AH169" s="253">
        <f t="shared" si="155"/>
        <v>86.148336086183903</v>
      </c>
      <c r="AI169" s="253">
        <f t="shared" si="155"/>
        <v>-89.821257600058573</v>
      </c>
      <c r="AJ169" s="421">
        <f t="shared" si="155"/>
        <v>-2419.155832484581</v>
      </c>
      <c r="AK169" s="418">
        <f t="shared" si="155"/>
        <v>-71.881625553520735</v>
      </c>
      <c r="AL169" s="265"/>
      <c r="BB169" s="265"/>
      <c r="BC169" s="414"/>
      <c r="BD169" s="265"/>
      <c r="BE169" s="265"/>
      <c r="BF169" s="265"/>
    </row>
    <row r="170" spans="1:58" ht="11.85" customHeight="1">
      <c r="A170" s="82" t="s">
        <v>22</v>
      </c>
      <c r="B170" s="34">
        <f t="shared" ref="B170:P170" si="172">+B110-B140</f>
        <v>-604.71538875835131</v>
      </c>
      <c r="C170" s="34">
        <f t="shared" si="172"/>
        <v>-355.30129981206346</v>
      </c>
      <c r="D170" s="34">
        <f t="shared" si="172"/>
        <v>-394.79036958378947</v>
      </c>
      <c r="E170" s="34">
        <f t="shared" si="172"/>
        <v>-438.13889459356233</v>
      </c>
      <c r="F170" s="34">
        <f t="shared" si="172"/>
        <v>-1008.3595813868533</v>
      </c>
      <c r="G170" s="34">
        <f t="shared" si="172"/>
        <v>214.35960190636433</v>
      </c>
      <c r="H170" s="34">
        <f t="shared" si="172"/>
        <v>1304.3200000000002</v>
      </c>
      <c r="I170" s="34">
        <f t="shared" si="172"/>
        <v>759.79</v>
      </c>
      <c r="J170" s="34">
        <f t="shared" si="172"/>
        <v>705.80000000000018</v>
      </c>
      <c r="K170" s="34">
        <f t="shared" si="172"/>
        <v>446.46000000000004</v>
      </c>
      <c r="L170" s="34">
        <f t="shared" si="172"/>
        <v>808.25</v>
      </c>
      <c r="M170" s="34">
        <f t="shared" si="172"/>
        <v>759.44999999999982</v>
      </c>
      <c r="N170" s="34">
        <f t="shared" si="172"/>
        <v>494.39999999999964</v>
      </c>
      <c r="O170" s="43">
        <f t="shared" si="172"/>
        <v>777.75799999999981</v>
      </c>
      <c r="P170" s="43">
        <f t="shared" si="172"/>
        <v>1491.42</v>
      </c>
      <c r="Q170" s="43">
        <f>+Q110-Q140</f>
        <v>2286.33</v>
      </c>
      <c r="R170" s="34">
        <f>+R110-R140</f>
        <v>559.51000000000022</v>
      </c>
      <c r="S170" s="34">
        <f>+S110-S140</f>
        <v>1979.5480420000004</v>
      </c>
      <c r="T170" s="34">
        <f>+T110-T140</f>
        <v>3067.01</v>
      </c>
      <c r="U170" s="34">
        <f>+U110-U140</f>
        <v>-21272.921032999999</v>
      </c>
      <c r="V170" s="34" t="s">
        <v>9</v>
      </c>
      <c r="W170" s="41"/>
      <c r="X170" s="36">
        <f t="shared" si="155"/>
        <v>-41.244872146945731</v>
      </c>
      <c r="Y170" s="36">
        <f t="shared" si="155"/>
        <v>11.114248608888788</v>
      </c>
      <c r="Z170" s="36">
        <f t="shared" si="155"/>
        <v>10.98013739683501</v>
      </c>
      <c r="AA170" s="36">
        <f t="shared" si="155"/>
        <v>130.14610066112797</v>
      </c>
      <c r="AB170" s="36">
        <f t="shared" si="155"/>
        <v>-121.25825011862767</v>
      </c>
      <c r="AC170" s="36">
        <f t="shared" si="155"/>
        <v>508.47285981140595</v>
      </c>
      <c r="AD170" s="37">
        <f t="shared" si="155"/>
        <v>-41.748190628066737</v>
      </c>
      <c r="AE170" s="37">
        <f t="shared" si="155"/>
        <v>-7.1059108437857565</v>
      </c>
      <c r="AF170" s="37">
        <f t="shared" si="155"/>
        <v>-36.744120147350536</v>
      </c>
      <c r="AG170" s="37">
        <f t="shared" si="155"/>
        <v>81.035255118039686</v>
      </c>
      <c r="AH170" s="37">
        <f t="shared" si="155"/>
        <v>-6.0377358490566246</v>
      </c>
      <c r="AI170" s="37">
        <f t="shared" si="155"/>
        <v>-34.900256764764002</v>
      </c>
      <c r="AJ170" s="37">
        <f t="shared" si="155"/>
        <v>57.313511326860912</v>
      </c>
      <c r="AK170" s="288">
        <f t="shared" si="155"/>
        <v>91.758876154279406</v>
      </c>
      <c r="AL170" s="7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BB170" s="77"/>
      <c r="BC170" s="77"/>
      <c r="BD170" s="77"/>
      <c r="BE170" s="283"/>
      <c r="BF170" s="283"/>
    </row>
    <row r="171" spans="1:58" ht="11.85" customHeight="1">
      <c r="A171" s="84" t="s">
        <v>23</v>
      </c>
      <c r="B171" s="38">
        <f t="shared" ref="B171:T171" si="173">+B166+B168+B170</f>
        <v>-2146.4657787969195</v>
      </c>
      <c r="C171" s="38">
        <f t="shared" si="173"/>
        <v>-1355.1729196576953</v>
      </c>
      <c r="D171" s="38">
        <f t="shared" si="173"/>
        <v>-2035.287667252856</v>
      </c>
      <c r="E171" s="38">
        <f t="shared" si="173"/>
        <v>-3362.4111621884203</v>
      </c>
      <c r="F171" s="38">
        <f t="shared" si="173"/>
        <v>-4006.5669402672884</v>
      </c>
      <c r="G171" s="38">
        <f t="shared" si="173"/>
        <v>-400.13256151137102</v>
      </c>
      <c r="H171" s="38">
        <f t="shared" si="173"/>
        <v>3276.35</v>
      </c>
      <c r="I171" s="38">
        <f t="shared" si="173"/>
        <v>2637.7999999999993</v>
      </c>
      <c r="J171" s="38">
        <f t="shared" si="173"/>
        <v>2026.7400000000007</v>
      </c>
      <c r="K171" s="38">
        <f t="shared" si="173"/>
        <v>966.90999999999894</v>
      </c>
      <c r="L171" s="38">
        <f t="shared" si="173"/>
        <v>864.73000000000047</v>
      </c>
      <c r="M171" s="38">
        <f t="shared" si="173"/>
        <v>972.94999999999982</v>
      </c>
      <c r="N171" s="38">
        <f t="shared" si="173"/>
        <v>369.44999999999891</v>
      </c>
      <c r="O171" s="38">
        <f t="shared" si="173"/>
        <v>749.39799999999923</v>
      </c>
      <c r="P171" s="38">
        <f t="shared" si="173"/>
        <v>1556.1600000000017</v>
      </c>
      <c r="Q171" s="38">
        <f t="shared" si="173"/>
        <v>3564.33</v>
      </c>
      <c r="R171" s="38">
        <f t="shared" si="173"/>
        <v>-548.19000000000051</v>
      </c>
      <c r="S171" s="38">
        <f t="shared" si="173"/>
        <v>4834.4949420000012</v>
      </c>
      <c r="T171" s="38">
        <f t="shared" si="173"/>
        <v>2769.029999999997</v>
      </c>
      <c r="U171" s="38">
        <f>+U166+U168+U170</f>
        <v>-21081.456784999998</v>
      </c>
      <c r="V171" s="38" t="s">
        <v>9</v>
      </c>
      <c r="W171" s="39"/>
      <c r="X171" s="40">
        <f t="shared" si="155"/>
        <v>-36.864918460649243</v>
      </c>
      <c r="Y171" s="40">
        <f t="shared" si="155"/>
        <v>50.186565694284369</v>
      </c>
      <c r="Z171" s="40">
        <f t="shared" si="155"/>
        <v>65.205696289943077</v>
      </c>
      <c r="AA171" s="40">
        <f t="shared" si="155"/>
        <v>19.157555308007602</v>
      </c>
      <c r="AB171" s="40">
        <f t="shared" si="155"/>
        <v>-90.013081835975086</v>
      </c>
      <c r="AC171" s="40">
        <f t="shared" si="155"/>
        <v>-918.81614123695647</v>
      </c>
      <c r="AD171" s="253">
        <f t="shared" si="155"/>
        <v>-19.489676011415156</v>
      </c>
      <c r="AE171" s="253">
        <f t="shared" si="155"/>
        <v>-23.165516718477473</v>
      </c>
      <c r="AF171" s="253">
        <f t="shared" si="155"/>
        <v>-52.29235126360566</v>
      </c>
      <c r="AG171" s="253">
        <f t="shared" si="155"/>
        <v>-10.567684686268485</v>
      </c>
      <c r="AH171" s="253">
        <f t="shared" si="155"/>
        <v>12.514889040509679</v>
      </c>
      <c r="AI171" s="253">
        <f t="shared" si="155"/>
        <v>-62.027853435428447</v>
      </c>
      <c r="AJ171" s="253">
        <f t="shared" si="155"/>
        <v>102.84152118013301</v>
      </c>
      <c r="AK171" s="418">
        <f t="shared" si="155"/>
        <v>107.65467748779729</v>
      </c>
      <c r="AL171" s="265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BB171" s="265"/>
      <c r="BC171" s="413"/>
      <c r="BD171" s="265"/>
      <c r="BE171" s="265"/>
      <c r="BF171" s="265"/>
    </row>
    <row r="172" spans="1:58" ht="11.85" hidden="1" customHeight="1">
      <c r="A172" s="406" t="s">
        <v>24</v>
      </c>
      <c r="B172" s="38">
        <f t="shared" ref="B172:V172" si="174">+B165+B166+B168+B170</f>
        <v>-6067.3072676559896</v>
      </c>
      <c r="C172" s="38">
        <f t="shared" si="174"/>
        <v>-6845.4805676857031</v>
      </c>
      <c r="D172" s="38">
        <f t="shared" si="174"/>
        <v>-6719.9368751394459</v>
      </c>
      <c r="E172" s="38">
        <f t="shared" si="174"/>
        <v>-10224.194741919859</v>
      </c>
      <c r="F172" s="38">
        <f t="shared" si="174"/>
        <v>-13287.254187888524</v>
      </c>
      <c r="G172" s="38">
        <f t="shared" si="174"/>
        <v>-6947.4869573883861</v>
      </c>
      <c r="H172" s="38">
        <f t="shared" si="174"/>
        <v>8756.5700000000015</v>
      </c>
      <c r="I172" s="38">
        <f t="shared" si="174"/>
        <v>6467.1499999999987</v>
      </c>
      <c r="J172" s="38">
        <f t="shared" si="174"/>
        <v>5891.2100000000009</v>
      </c>
      <c r="K172" s="38">
        <f t="shared" si="174"/>
        <v>2148.5200000000004</v>
      </c>
      <c r="L172" s="38">
        <f t="shared" si="174"/>
        <v>2570.0600000000013</v>
      </c>
      <c r="M172" s="38">
        <f t="shared" si="174"/>
        <v>4039.0299999999988</v>
      </c>
      <c r="N172" s="38">
        <f t="shared" si="174"/>
        <v>828.21999999999844</v>
      </c>
      <c r="O172" s="38">
        <f t="shared" si="174"/>
        <v>-6964.0480000000016</v>
      </c>
      <c r="P172" s="38">
        <f t="shared" si="174"/>
        <v>-685.44999999999891</v>
      </c>
      <c r="Q172" s="38">
        <f t="shared" si="174"/>
        <v>8440.130000000001</v>
      </c>
      <c r="R172" s="38">
        <f t="shared" si="174"/>
        <v>25.100000000002183</v>
      </c>
      <c r="S172" s="38">
        <f t="shared" si="174"/>
        <v>15766.156729000002</v>
      </c>
      <c r="T172" s="38">
        <f t="shared" si="174"/>
        <v>8521.1918069999974</v>
      </c>
      <c r="U172" s="38">
        <f t="shared" si="174"/>
        <v>-20701.558164999999</v>
      </c>
      <c r="V172" s="38" t="e">
        <f t="shared" si="174"/>
        <v>#VALUE!</v>
      </c>
      <c r="W172" s="39"/>
      <c r="X172" s="40">
        <f t="shared" si="155"/>
        <v>12.825678108937266</v>
      </c>
      <c r="Y172" s="40">
        <f t="shared" si="155"/>
        <v>-1.8339646326496095</v>
      </c>
      <c r="Z172" s="40">
        <f t="shared" si="155"/>
        <v>52.147184294907476</v>
      </c>
      <c r="AA172" s="40">
        <f t="shared" si="155"/>
        <v>29.958930979766297</v>
      </c>
      <c r="AB172" s="40">
        <f t="shared" si="155"/>
        <v>-47.713147809567033</v>
      </c>
      <c r="AC172" s="40">
        <f t="shared" si="155"/>
        <v>-226.03938738866898</v>
      </c>
      <c r="AD172" s="253">
        <f t="shared" si="155"/>
        <v>-26.145168713320423</v>
      </c>
      <c r="AE172" s="253">
        <f t="shared" si="155"/>
        <v>-8.9056230333299453</v>
      </c>
      <c r="AF172" s="253">
        <f t="shared" si="155"/>
        <v>-63.530072769431065</v>
      </c>
      <c r="AG172" s="253">
        <f t="shared" si="155"/>
        <v>19.620017500418928</v>
      </c>
      <c r="AH172" s="253">
        <f t="shared" si="155"/>
        <v>57.157031353353482</v>
      </c>
      <c r="AI172" s="253">
        <f t="shared" si="155"/>
        <v>-79.494581619844396</v>
      </c>
      <c r="AJ172" s="253">
        <f t="shared" si="155"/>
        <v>-940.84518606167615</v>
      </c>
      <c r="AK172" s="418">
        <f t="shared" si="155"/>
        <v>-90.157305061653815</v>
      </c>
      <c r="AL172" s="415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B172" s="265"/>
      <c r="BC172" s="414"/>
      <c r="BD172" s="265"/>
      <c r="BE172" s="265"/>
      <c r="BF172" s="265"/>
    </row>
    <row r="173" spans="1:58" ht="11.85" customHeight="1">
      <c r="A173" s="82" t="s">
        <v>25</v>
      </c>
      <c r="B173" s="34">
        <f t="shared" ref="B173:U173" si="175">+B113-B143</f>
        <v>-646.58766633463438</v>
      </c>
      <c r="C173" s="34">
        <f t="shared" si="175"/>
        <v>-318.84069767588289</v>
      </c>
      <c r="D173" s="34">
        <f t="shared" si="175"/>
        <v>-618.36104627766645</v>
      </c>
      <c r="E173" s="34">
        <f t="shared" si="175"/>
        <v>-1245.9208060732199</v>
      </c>
      <c r="F173" s="34">
        <f t="shared" si="175"/>
        <v>-1298.2115672829777</v>
      </c>
      <c r="G173" s="34">
        <f t="shared" si="175"/>
        <v>563.01660510592137</v>
      </c>
      <c r="H173" s="34">
        <f t="shared" si="175"/>
        <v>1014.5499999999997</v>
      </c>
      <c r="I173" s="34">
        <f t="shared" si="175"/>
        <v>1045.83</v>
      </c>
      <c r="J173" s="34">
        <f t="shared" si="175"/>
        <v>317.02000000000044</v>
      </c>
      <c r="K173" s="34">
        <f t="shared" si="175"/>
        <v>374.83999999999924</v>
      </c>
      <c r="L173" s="34">
        <f t="shared" si="175"/>
        <v>515.77000000000044</v>
      </c>
      <c r="M173" s="34">
        <f t="shared" si="175"/>
        <v>431.5</v>
      </c>
      <c r="N173" s="34">
        <f t="shared" si="175"/>
        <v>617.56999999999971</v>
      </c>
      <c r="O173" s="34">
        <f t="shared" si="175"/>
        <v>-185.61000000000058</v>
      </c>
      <c r="P173" s="34">
        <f t="shared" si="175"/>
        <v>632.10000000000036</v>
      </c>
      <c r="Q173" s="34">
        <f t="shared" si="175"/>
        <v>1813.75</v>
      </c>
      <c r="R173" s="34">
        <f t="shared" si="175"/>
        <v>-558.47999999999956</v>
      </c>
      <c r="S173" s="34">
        <f t="shared" si="175"/>
        <v>1761.6494950000015</v>
      </c>
      <c r="T173" s="34">
        <f t="shared" si="175"/>
        <v>2153.1299999999992</v>
      </c>
      <c r="U173" s="34">
        <f t="shared" si="175"/>
        <v>-18085.28</v>
      </c>
      <c r="V173" s="34" t="s">
        <v>9</v>
      </c>
      <c r="W173" s="35"/>
      <c r="X173" s="36">
        <f t="shared" si="155"/>
        <v>-50.688713336689226</v>
      </c>
      <c r="Y173" s="36">
        <f t="shared" si="155"/>
        <v>93.940438214151882</v>
      </c>
      <c r="Z173" s="36">
        <f t="shared" si="155"/>
        <v>101.48759589130982</v>
      </c>
      <c r="AA173" s="36">
        <f t="shared" si="155"/>
        <v>4.1969570581747551</v>
      </c>
      <c r="AB173" s="36">
        <f t="shared" si="155"/>
        <v>-143.3686326092639</v>
      </c>
      <c r="AC173" s="36">
        <f t="shared" si="155"/>
        <v>80.198948094813389</v>
      </c>
      <c r="AD173" s="37">
        <f t="shared" si="155"/>
        <v>3.0831403085111786</v>
      </c>
      <c r="AE173" s="37">
        <f t="shared" si="155"/>
        <v>-69.68723406289736</v>
      </c>
      <c r="AF173" s="37">
        <f t="shared" si="155"/>
        <v>18.238596933946983</v>
      </c>
      <c r="AG173" s="37">
        <f t="shared" si="155"/>
        <v>37.597374879949186</v>
      </c>
      <c r="AH173" s="37">
        <f t="shared" si="155"/>
        <v>-16.338678092948477</v>
      </c>
      <c r="AI173" s="37">
        <f t="shared" si="155"/>
        <v>43.121668597914173</v>
      </c>
      <c r="AJ173" s="73">
        <f t="shared" si="155"/>
        <v>-130.05489256278651</v>
      </c>
      <c r="AK173" s="288">
        <f t="shared" si="155"/>
        <v>-440.5527719411661</v>
      </c>
      <c r="AL173" s="77"/>
      <c r="BB173" s="77"/>
      <c r="BC173" s="278"/>
      <c r="BD173" s="77"/>
      <c r="BE173" s="77"/>
      <c r="BF173" s="77"/>
    </row>
    <row r="174" spans="1:58" ht="11.85" hidden="1" customHeight="1">
      <c r="A174" s="406" t="s">
        <v>26</v>
      </c>
      <c r="B174" s="252">
        <f t="shared" ref="B174:U174" si="176">+B165+B171+B173</f>
        <v>-6713.8949339906239</v>
      </c>
      <c r="C174" s="252">
        <f t="shared" si="176"/>
        <v>-7164.3212653615865</v>
      </c>
      <c r="D174" s="252">
        <f t="shared" si="176"/>
        <v>-7338.2979214171137</v>
      </c>
      <c r="E174" s="252">
        <f t="shared" si="176"/>
        <v>-11470.115547993077</v>
      </c>
      <c r="F174" s="252">
        <f t="shared" si="176"/>
        <v>-14585.465755171503</v>
      </c>
      <c r="G174" s="252">
        <f t="shared" si="176"/>
        <v>-6384.4703522824648</v>
      </c>
      <c r="H174" s="252">
        <f t="shared" si="176"/>
        <v>9771.1200000000008</v>
      </c>
      <c r="I174" s="252">
        <f t="shared" si="176"/>
        <v>7512.9799999999987</v>
      </c>
      <c r="J174" s="252">
        <f t="shared" si="176"/>
        <v>6208.2300000000014</v>
      </c>
      <c r="K174" s="252">
        <f t="shared" si="176"/>
        <v>2523.3599999999997</v>
      </c>
      <c r="L174" s="252">
        <f t="shared" si="176"/>
        <v>3085.8300000000017</v>
      </c>
      <c r="M174" s="252">
        <f t="shared" si="176"/>
        <v>4470.5299999999988</v>
      </c>
      <c r="N174" s="252">
        <f t="shared" si="176"/>
        <v>1445.7899999999981</v>
      </c>
      <c r="O174" s="252">
        <f t="shared" si="176"/>
        <v>-7149.6580000000022</v>
      </c>
      <c r="P174" s="252">
        <f t="shared" si="176"/>
        <v>-53.349999999998545</v>
      </c>
      <c r="Q174" s="252">
        <f t="shared" si="176"/>
        <v>10253.880000000001</v>
      </c>
      <c r="R174" s="252">
        <f t="shared" si="176"/>
        <v>-533.37999999999738</v>
      </c>
      <c r="S174" s="252">
        <f t="shared" si="176"/>
        <v>17527.806224000004</v>
      </c>
      <c r="T174" s="252">
        <f t="shared" si="176"/>
        <v>10674.321806999997</v>
      </c>
      <c r="U174" s="252">
        <f t="shared" si="176"/>
        <v>-38786.838164999994</v>
      </c>
      <c r="V174" s="252" t="s">
        <v>9</v>
      </c>
      <c r="W174" s="39"/>
      <c r="X174" s="40">
        <f t="shared" si="155"/>
        <v>6.7088677406996089</v>
      </c>
      <c r="Y174" s="40">
        <f t="shared" ref="Y174:AK180" si="177">((D174/C174)-1)*100</f>
        <v>2.4283759704729846</v>
      </c>
      <c r="Z174" s="40">
        <f t="shared" si="177"/>
        <v>56.304849855129071</v>
      </c>
      <c r="AA174" s="40">
        <f t="shared" si="177"/>
        <v>27.16058259520775</v>
      </c>
      <c r="AB174" s="40">
        <f t="shared" si="177"/>
        <v>-56.227175330216994</v>
      </c>
      <c r="AC174" s="40">
        <f t="shared" si="177"/>
        <v>-253.04511511290517</v>
      </c>
      <c r="AD174" s="253">
        <f t="shared" si="177"/>
        <v>-23.110349683557274</v>
      </c>
      <c r="AE174" s="253">
        <f t="shared" si="177"/>
        <v>-17.366610852151844</v>
      </c>
      <c r="AF174" s="253">
        <f t="shared" si="177"/>
        <v>-59.354598653722569</v>
      </c>
      <c r="AG174" s="253">
        <f t="shared" si="177"/>
        <v>22.290517405364362</v>
      </c>
      <c r="AH174" s="253">
        <f t="shared" si="177"/>
        <v>44.872854305000473</v>
      </c>
      <c r="AI174" s="253">
        <f t="shared" si="177"/>
        <v>-67.659539249261314</v>
      </c>
      <c r="AJ174" s="253">
        <f t="shared" si="177"/>
        <v>-594.51566271726961</v>
      </c>
      <c r="AK174" s="418">
        <f t="shared" si="177"/>
        <v>-99.253810461982965</v>
      </c>
      <c r="AL174" s="419"/>
      <c r="BB174" s="265"/>
      <c r="BC174" s="414"/>
      <c r="BD174" s="265"/>
      <c r="BE174" s="265"/>
      <c r="BF174" s="265"/>
    </row>
    <row r="175" spans="1:58" ht="11.85" customHeight="1">
      <c r="A175" s="82" t="s">
        <v>27</v>
      </c>
      <c r="B175" s="34">
        <f t="shared" ref="B175:P175" si="178">+B115-B145</f>
        <v>-860.22110062601359</v>
      </c>
      <c r="C175" s="34">
        <f t="shared" si="178"/>
        <v>-1056.6543943015117</v>
      </c>
      <c r="D175" s="34">
        <f t="shared" si="178"/>
        <v>-695.26747046694436</v>
      </c>
      <c r="E175" s="34">
        <f t="shared" si="178"/>
        <v>-1291.076075134335</v>
      </c>
      <c r="F175" s="34">
        <f t="shared" si="178"/>
        <v>-923.40335748195957</v>
      </c>
      <c r="G175" s="34">
        <f t="shared" si="178"/>
        <v>888.0001661870615</v>
      </c>
      <c r="H175" s="34">
        <f t="shared" si="178"/>
        <v>1159.6500000000001</v>
      </c>
      <c r="I175" s="34">
        <f t="shared" si="178"/>
        <v>567.5600000000004</v>
      </c>
      <c r="J175" s="34">
        <f t="shared" si="178"/>
        <v>514.98999999999978</v>
      </c>
      <c r="K175" s="34">
        <f t="shared" si="178"/>
        <v>370.48999999999978</v>
      </c>
      <c r="L175" s="34">
        <f t="shared" si="178"/>
        <v>358.02000000000044</v>
      </c>
      <c r="M175" s="34">
        <f t="shared" si="178"/>
        <v>614.86999999999989</v>
      </c>
      <c r="N175" s="34">
        <f t="shared" si="178"/>
        <v>61.229999999999563</v>
      </c>
      <c r="O175" s="34">
        <f t="shared" si="178"/>
        <v>47.239999999999782</v>
      </c>
      <c r="P175" s="34">
        <f t="shared" si="178"/>
        <v>919.44000000000051</v>
      </c>
      <c r="Q175" s="34">
        <f>+Q115-Q145</f>
        <v>2111.0399999999991</v>
      </c>
      <c r="R175" s="34">
        <f>+R115-R145</f>
        <v>-1264.5100000000002</v>
      </c>
      <c r="S175" s="34">
        <f>+S115-S145</f>
        <v>998.30122200000005</v>
      </c>
      <c r="T175" s="34">
        <f>+T115-T145</f>
        <v>408.54000000000087</v>
      </c>
      <c r="U175" s="34">
        <f>+U115-U145</f>
        <v>-16871.54</v>
      </c>
      <c r="V175" s="34" t="s">
        <v>9</v>
      </c>
      <c r="W175" s="35"/>
      <c r="X175" s="36">
        <f t="shared" ref="X175:X180" si="179">((C175/B175)-1)*100</f>
        <v>22.835209870177174</v>
      </c>
      <c r="Y175" s="36">
        <f t="shared" si="177"/>
        <v>-34.201052471225246</v>
      </c>
      <c r="Z175" s="36">
        <f t="shared" si="177"/>
        <v>85.694877148105803</v>
      </c>
      <c r="AA175" s="36">
        <f t="shared" si="177"/>
        <v>-28.4780056523098</v>
      </c>
      <c r="AB175" s="36">
        <f t="shared" si="177"/>
        <v>-196.16601011810923</v>
      </c>
      <c r="AC175" s="36">
        <f t="shared" si="177"/>
        <v>30.591191776389181</v>
      </c>
      <c r="AD175" s="37">
        <f t="shared" si="177"/>
        <v>-51.057646703746798</v>
      </c>
      <c r="AE175" s="37">
        <f t="shared" si="177"/>
        <v>-9.26245683275787</v>
      </c>
      <c r="AF175" s="37">
        <f t="shared" si="177"/>
        <v>-28.058797258199199</v>
      </c>
      <c r="AG175" s="37">
        <f t="shared" si="177"/>
        <v>-3.3658128424517098</v>
      </c>
      <c r="AH175" s="37">
        <f t="shared" si="177"/>
        <v>71.741802133958757</v>
      </c>
      <c r="AI175" s="37">
        <f t="shared" si="177"/>
        <v>-90.041797453120239</v>
      </c>
      <c r="AJ175" s="73">
        <f t="shared" si="177"/>
        <v>-22.84827698840418</v>
      </c>
      <c r="AK175" s="289">
        <f t="shared" si="177"/>
        <v>1846.316680779011</v>
      </c>
      <c r="AL175" s="77"/>
      <c r="BB175" s="77"/>
      <c r="BC175" s="278"/>
      <c r="BD175" s="77"/>
      <c r="BE175" s="283"/>
      <c r="BF175" s="283"/>
    </row>
    <row r="176" spans="1:58" ht="11.85" hidden="1" customHeight="1">
      <c r="A176" s="406" t="s">
        <v>28</v>
      </c>
      <c r="B176" s="252">
        <f t="shared" ref="B176:U176" si="180">+B165+B171+B173+B175</f>
        <v>-7574.116034616638</v>
      </c>
      <c r="C176" s="252">
        <f t="shared" si="180"/>
        <v>-8220.9756596630978</v>
      </c>
      <c r="D176" s="252">
        <f t="shared" si="180"/>
        <v>-8033.565391884058</v>
      </c>
      <c r="E176" s="252">
        <f t="shared" si="180"/>
        <v>-12761.191623127412</v>
      </c>
      <c r="F176" s="252">
        <f t="shared" si="180"/>
        <v>-15508.869112653461</v>
      </c>
      <c r="G176" s="252">
        <f t="shared" si="180"/>
        <v>-5496.4701860954028</v>
      </c>
      <c r="H176" s="252">
        <f t="shared" si="180"/>
        <v>10930.77</v>
      </c>
      <c r="I176" s="252">
        <f t="shared" si="180"/>
        <v>8080.5399999999991</v>
      </c>
      <c r="J176" s="252">
        <f t="shared" si="180"/>
        <v>6723.2200000000012</v>
      </c>
      <c r="K176" s="252">
        <f t="shared" si="180"/>
        <v>2893.8499999999995</v>
      </c>
      <c r="L176" s="252">
        <f t="shared" si="180"/>
        <v>3443.8500000000022</v>
      </c>
      <c r="M176" s="252">
        <f t="shared" si="180"/>
        <v>5085.3999999999987</v>
      </c>
      <c r="N176" s="252">
        <f t="shared" si="180"/>
        <v>1507.0199999999977</v>
      </c>
      <c r="O176" s="252">
        <f t="shared" si="180"/>
        <v>-7102.4180000000024</v>
      </c>
      <c r="P176" s="252">
        <f t="shared" si="180"/>
        <v>866.09000000000196</v>
      </c>
      <c r="Q176" s="252">
        <f t="shared" si="180"/>
        <v>12364.92</v>
      </c>
      <c r="R176" s="252">
        <f t="shared" si="180"/>
        <v>-1797.8899999999976</v>
      </c>
      <c r="S176" s="252">
        <f t="shared" si="180"/>
        <v>18526.107446000002</v>
      </c>
      <c r="T176" s="252">
        <f t="shared" si="180"/>
        <v>11082.861806999997</v>
      </c>
      <c r="U176" s="252">
        <f t="shared" si="180"/>
        <v>-55658.378164999995</v>
      </c>
      <c r="V176" s="252" t="s">
        <v>9</v>
      </c>
      <c r="W176" s="39"/>
      <c r="X176" s="40">
        <f t="shared" si="179"/>
        <v>8.5403976132668369</v>
      </c>
      <c r="Y176" s="40">
        <f t="shared" si="177"/>
        <v>-2.2796596844165795</v>
      </c>
      <c r="Z176" s="40">
        <f t="shared" si="177"/>
        <v>58.848419109396403</v>
      </c>
      <c r="AA176" s="40">
        <f t="shared" si="177"/>
        <v>21.531511873439534</v>
      </c>
      <c r="AB176" s="40">
        <f t="shared" si="177"/>
        <v>-64.559181290588668</v>
      </c>
      <c r="AC176" s="40">
        <f t="shared" si="177"/>
        <v>-298.86890367661636</v>
      </c>
      <c r="AD176" s="253">
        <f t="shared" si="177"/>
        <v>-26.075290212857837</v>
      </c>
      <c r="AE176" s="253">
        <f t="shared" si="177"/>
        <v>-16.797392253487985</v>
      </c>
      <c r="AF176" s="253">
        <f t="shared" si="177"/>
        <v>-56.957380540871803</v>
      </c>
      <c r="AG176" s="253">
        <f t="shared" si="177"/>
        <v>19.005822692952389</v>
      </c>
      <c r="AH176" s="253">
        <f t="shared" si="177"/>
        <v>47.66612947718383</v>
      </c>
      <c r="AI176" s="253">
        <f t="shared" si="177"/>
        <v>-70.36575293978845</v>
      </c>
      <c r="AJ176" s="253">
        <f t="shared" si="177"/>
        <v>-571.28890127536545</v>
      </c>
      <c r="AK176" s="418">
        <f t="shared" si="177"/>
        <v>-112.19429777295566</v>
      </c>
      <c r="AL176" s="415"/>
      <c r="BB176" s="265"/>
      <c r="BC176" s="414"/>
      <c r="BD176" s="265"/>
      <c r="BE176" s="265"/>
      <c r="BF176" s="265"/>
    </row>
    <row r="177" spans="1:58" ht="11.85" customHeight="1">
      <c r="A177" s="82" t="s">
        <v>29</v>
      </c>
      <c r="B177" s="34">
        <f t="shared" ref="B177:U177" si="181">+B117-B147</f>
        <v>-432.55895968303366</v>
      </c>
      <c r="C177" s="34">
        <f t="shared" si="181"/>
        <v>-610.29003651976655</v>
      </c>
      <c r="D177" s="34">
        <f t="shared" si="181"/>
        <v>-882.87304117366784</v>
      </c>
      <c r="E177" s="34">
        <f t="shared" si="181"/>
        <v>-1231.4529167656501</v>
      </c>
      <c r="F177" s="34">
        <f t="shared" si="181"/>
        <v>-797.38670678078597</v>
      </c>
      <c r="G177" s="34">
        <f t="shared" si="181"/>
        <v>649.96482510883834</v>
      </c>
      <c r="H177" s="34">
        <f t="shared" si="181"/>
        <v>1124.8400000000001</v>
      </c>
      <c r="I177" s="34">
        <f t="shared" si="181"/>
        <v>468.25</v>
      </c>
      <c r="J177" s="34">
        <f t="shared" si="181"/>
        <v>720.64000000000033</v>
      </c>
      <c r="K177" s="34">
        <f t="shared" si="181"/>
        <v>636.61000000000058</v>
      </c>
      <c r="L177" s="34">
        <f t="shared" si="181"/>
        <v>472.13999999999942</v>
      </c>
      <c r="M177" s="34">
        <f t="shared" si="181"/>
        <v>-79.389999999999418</v>
      </c>
      <c r="N177" s="34">
        <f t="shared" si="181"/>
        <v>958.85999999999876</v>
      </c>
      <c r="O177" s="34">
        <f t="shared" si="181"/>
        <v>-150.0059999999994</v>
      </c>
      <c r="P177" s="34">
        <f t="shared" si="181"/>
        <v>82</v>
      </c>
      <c r="Q177" s="34">
        <f t="shared" si="181"/>
        <v>1541.1499999999996</v>
      </c>
      <c r="R177" s="34">
        <f t="shared" si="181"/>
        <v>349.80999999999949</v>
      </c>
      <c r="S177" s="34">
        <f t="shared" si="181"/>
        <v>196.68518700000095</v>
      </c>
      <c r="T177" s="34">
        <f t="shared" si="181"/>
        <v>1296.7100000000009</v>
      </c>
      <c r="U177" s="34">
        <f t="shared" si="181"/>
        <v>-19553.54</v>
      </c>
      <c r="V177" s="34" t="s">
        <v>9</v>
      </c>
      <c r="W177" s="35"/>
      <c r="X177" s="36">
        <f t="shared" si="179"/>
        <v>41.088289320597802</v>
      </c>
      <c r="Y177" s="36">
        <f t="shared" si="177"/>
        <v>44.664501850354668</v>
      </c>
      <c r="Z177" s="36">
        <f t="shared" si="177"/>
        <v>39.482446437439009</v>
      </c>
      <c r="AA177" s="36">
        <f t="shared" si="177"/>
        <v>-35.248299311752618</v>
      </c>
      <c r="AB177" s="36">
        <f t="shared" si="177"/>
        <v>-181.51187116385222</v>
      </c>
      <c r="AC177" s="36">
        <f t="shared" si="177"/>
        <v>73.061672962324181</v>
      </c>
      <c r="AD177" s="37">
        <f t="shared" si="177"/>
        <v>-58.37185733082039</v>
      </c>
      <c r="AE177" s="37">
        <f t="shared" si="177"/>
        <v>53.900694073678658</v>
      </c>
      <c r="AF177" s="37">
        <f>((K177/J177)-1)*100</f>
        <v>-11.660468472468876</v>
      </c>
      <c r="AG177" s="37">
        <f t="shared" si="177"/>
        <v>-25.835283768712557</v>
      </c>
      <c r="AH177" s="37">
        <f t="shared" si="177"/>
        <v>-116.81492777565965</v>
      </c>
      <c r="AI177" s="42">
        <f t="shared" si="177"/>
        <v>-1307.7843557123138</v>
      </c>
      <c r="AJ177" s="37">
        <f t="shared" si="177"/>
        <v>-115.64420249045737</v>
      </c>
      <c r="AK177" s="288">
        <f t="shared" si="177"/>
        <v>-154.66448008746337</v>
      </c>
      <c r="AL177" s="77"/>
      <c r="BB177" s="77"/>
      <c r="BC177" s="277"/>
      <c r="BD177" s="77"/>
      <c r="BE177" s="77"/>
      <c r="BF177" s="77"/>
    </row>
    <row r="178" spans="1:58" ht="11.85" customHeight="1">
      <c r="A178" s="84" t="s">
        <v>30</v>
      </c>
      <c r="B178" s="38">
        <f t="shared" ref="B178:T178" si="182">+B173+B175+B177</f>
        <v>-1939.3677266436816</v>
      </c>
      <c r="C178" s="38">
        <f t="shared" si="182"/>
        <v>-1985.7851284971612</v>
      </c>
      <c r="D178" s="38">
        <f t="shared" si="182"/>
        <v>-2196.5015579182786</v>
      </c>
      <c r="E178" s="38">
        <f t="shared" si="182"/>
        <v>-3768.449797973205</v>
      </c>
      <c r="F178" s="38">
        <f t="shared" si="182"/>
        <v>-3019.0016315457233</v>
      </c>
      <c r="G178" s="38">
        <f t="shared" si="182"/>
        <v>2100.9815964018212</v>
      </c>
      <c r="H178" s="38">
        <f t="shared" si="182"/>
        <v>3299.04</v>
      </c>
      <c r="I178" s="38">
        <f t="shared" si="182"/>
        <v>2081.6400000000003</v>
      </c>
      <c r="J178" s="38">
        <f t="shared" si="182"/>
        <v>1552.6500000000005</v>
      </c>
      <c r="K178" s="38">
        <f t="shared" si="182"/>
        <v>1381.9399999999996</v>
      </c>
      <c r="L178" s="38">
        <f t="shared" si="182"/>
        <v>1345.9300000000003</v>
      </c>
      <c r="M178" s="38">
        <f t="shared" si="182"/>
        <v>966.98000000000047</v>
      </c>
      <c r="N178" s="38">
        <f t="shared" si="182"/>
        <v>1637.659999999998</v>
      </c>
      <c r="O178" s="38">
        <f t="shared" si="182"/>
        <v>-288.3760000000002</v>
      </c>
      <c r="P178" s="38">
        <f t="shared" si="182"/>
        <v>1633.5400000000009</v>
      </c>
      <c r="Q178" s="38">
        <f t="shared" si="182"/>
        <v>5465.9399999999987</v>
      </c>
      <c r="R178" s="38">
        <f t="shared" si="182"/>
        <v>-1473.1800000000003</v>
      </c>
      <c r="S178" s="38">
        <f t="shared" si="182"/>
        <v>2956.6359040000025</v>
      </c>
      <c r="T178" s="38">
        <f t="shared" si="182"/>
        <v>3858.380000000001</v>
      </c>
      <c r="U178" s="38">
        <f>+U173+U175+U177</f>
        <v>-54510.36</v>
      </c>
      <c r="V178" s="38" t="s">
        <v>34</v>
      </c>
      <c r="W178" s="39"/>
      <c r="X178" s="40">
        <f t="shared" si="179"/>
        <v>2.3934296325437199</v>
      </c>
      <c r="Y178" s="40">
        <f t="shared" si="177"/>
        <v>10.611240178870073</v>
      </c>
      <c r="Z178" s="40">
        <f t="shared" si="177"/>
        <v>71.565997045990315</v>
      </c>
      <c r="AA178" s="40">
        <f t="shared" si="177"/>
        <v>-19.887439308082577</v>
      </c>
      <c r="AB178" s="40">
        <f t="shared" si="177"/>
        <v>-169.59193312280928</v>
      </c>
      <c r="AC178" s="40">
        <f t="shared" si="177"/>
        <v>57.023745741038148</v>
      </c>
      <c r="AD178" s="253">
        <f t="shared" si="177"/>
        <v>-36.901644114651525</v>
      </c>
      <c r="AE178" s="253">
        <f t="shared" si="177"/>
        <v>-25.412175015852867</v>
      </c>
      <c r="AF178" s="253">
        <f>((K178/J178)-1)*100</f>
        <v>-10.994750909735028</v>
      </c>
      <c r="AG178" s="253">
        <f t="shared" si="177"/>
        <v>-2.6057571240429622</v>
      </c>
      <c r="AH178" s="253">
        <f t="shared" si="177"/>
        <v>-28.155253244968147</v>
      </c>
      <c r="AI178" s="253">
        <f t="shared" si="177"/>
        <v>69.358208029121315</v>
      </c>
      <c r="AJ178" s="253">
        <f t="shared" si="177"/>
        <v>-117.60902751486881</v>
      </c>
      <c r="AK178" s="424">
        <f t="shared" si="177"/>
        <v>-666.46184148472821</v>
      </c>
      <c r="AL178" s="265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BB178" s="265"/>
      <c r="BC178" s="413"/>
      <c r="BD178" s="265"/>
      <c r="BE178" s="265"/>
      <c r="BF178" s="265"/>
    </row>
    <row r="179" spans="1:58" ht="11.85" customHeight="1">
      <c r="A179" s="84" t="s">
        <v>31</v>
      </c>
      <c r="B179" s="38">
        <f t="shared" ref="B179:T179" si="183">+B178+B171</f>
        <v>-4085.8335054406011</v>
      </c>
      <c r="C179" s="38">
        <f t="shared" si="183"/>
        <v>-3340.9580481548564</v>
      </c>
      <c r="D179" s="38">
        <f t="shared" si="183"/>
        <v>-4231.7892251711346</v>
      </c>
      <c r="E179" s="38">
        <f t="shared" si="183"/>
        <v>-7130.8609601616254</v>
      </c>
      <c r="F179" s="38">
        <f t="shared" si="183"/>
        <v>-7025.5685718130117</v>
      </c>
      <c r="G179" s="38">
        <f t="shared" si="183"/>
        <v>1700.8490348904502</v>
      </c>
      <c r="H179" s="38">
        <f t="shared" si="183"/>
        <v>6575.3899999999994</v>
      </c>
      <c r="I179" s="38">
        <f t="shared" si="183"/>
        <v>4719.4399999999996</v>
      </c>
      <c r="J179" s="38">
        <f t="shared" si="183"/>
        <v>3579.3900000000012</v>
      </c>
      <c r="K179" s="38">
        <f t="shared" si="183"/>
        <v>2348.8499999999985</v>
      </c>
      <c r="L179" s="38">
        <f t="shared" si="183"/>
        <v>2210.6600000000008</v>
      </c>
      <c r="M179" s="68">
        <f t="shared" si="183"/>
        <v>1939.9300000000003</v>
      </c>
      <c r="N179" s="68">
        <f t="shared" si="183"/>
        <v>2007.1099999999969</v>
      </c>
      <c r="O179" s="68">
        <f t="shared" si="183"/>
        <v>461.02199999999903</v>
      </c>
      <c r="P179" s="68">
        <f t="shared" si="183"/>
        <v>3189.7000000000025</v>
      </c>
      <c r="Q179" s="68">
        <f t="shared" si="183"/>
        <v>9030.2699999999986</v>
      </c>
      <c r="R179" s="68">
        <f t="shared" si="183"/>
        <v>-2021.3700000000008</v>
      </c>
      <c r="S179" s="68">
        <f t="shared" si="183"/>
        <v>7791.1308460000037</v>
      </c>
      <c r="T179" s="68">
        <f t="shared" si="183"/>
        <v>6627.409999999998</v>
      </c>
      <c r="U179" s="68">
        <f>+U178+U171</f>
        <v>-75591.816785000003</v>
      </c>
      <c r="V179" s="68" t="s">
        <v>9</v>
      </c>
      <c r="W179" s="39"/>
      <c r="X179" s="40">
        <f t="shared" si="179"/>
        <v>-18.230685520931921</v>
      </c>
      <c r="Y179" s="40">
        <f t="shared" si="177"/>
        <v>26.663943820194525</v>
      </c>
      <c r="Z179" s="40">
        <f t="shared" si="177"/>
        <v>68.506997412501121</v>
      </c>
      <c r="AA179" s="40">
        <f t="shared" si="177"/>
        <v>-1.4765732908951223</v>
      </c>
      <c r="AB179" s="40">
        <f t="shared" si="177"/>
        <v>-124.20941476130993</v>
      </c>
      <c r="AC179" s="40">
        <f>((H179/G179)-1)*100</f>
        <v>286.59456924838207</v>
      </c>
      <c r="AD179" s="253">
        <f t="shared" si="177"/>
        <v>-28.225702201694503</v>
      </c>
      <c r="AE179" s="253">
        <f t="shared" si="177"/>
        <v>-24.156467716508701</v>
      </c>
      <c r="AF179" s="253">
        <f>((K179/J179)-1)*100</f>
        <v>-34.378483484616162</v>
      </c>
      <c r="AG179" s="253">
        <f t="shared" si="177"/>
        <v>-5.883304595865968</v>
      </c>
      <c r="AH179" s="253">
        <f t="shared" si="177"/>
        <v>-12.246568897976184</v>
      </c>
      <c r="AI179" s="253">
        <f t="shared" si="177"/>
        <v>3.4630115519630467</v>
      </c>
      <c r="AJ179" s="253">
        <f t="shared" si="177"/>
        <v>-77.030556372097209</v>
      </c>
      <c r="AK179" s="418">
        <f t="shared" si="177"/>
        <v>591.87587577165721</v>
      </c>
      <c r="AL179" s="265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BB179" s="265"/>
      <c r="BC179" s="413"/>
      <c r="BD179" s="265"/>
      <c r="BE179" s="265"/>
      <c r="BF179" s="265"/>
    </row>
    <row r="180" spans="1:58" ht="11.85" customHeight="1">
      <c r="A180" s="85" t="s">
        <v>32</v>
      </c>
      <c r="B180" s="64">
        <f t="shared" ref="B180:U180" si="184">+B165+B171+B178</f>
        <v>-8006.6749942996712</v>
      </c>
      <c r="C180" s="64">
        <f t="shared" si="184"/>
        <v>-8831.2656961828652</v>
      </c>
      <c r="D180" s="64">
        <f t="shared" si="184"/>
        <v>-8916.438433057725</v>
      </c>
      <c r="E180" s="64">
        <f t="shared" si="184"/>
        <v>-13992.644539893063</v>
      </c>
      <c r="F180" s="64">
        <f t="shared" si="184"/>
        <v>-16306.255819434249</v>
      </c>
      <c r="G180" s="64">
        <f t="shared" si="184"/>
        <v>-4846.5053609865645</v>
      </c>
      <c r="H180" s="64">
        <f t="shared" si="184"/>
        <v>12055.61</v>
      </c>
      <c r="I180" s="64">
        <f t="shared" si="184"/>
        <v>8548.7899999999991</v>
      </c>
      <c r="J180" s="64">
        <f t="shared" si="184"/>
        <v>7443.8600000000015</v>
      </c>
      <c r="K180" s="64">
        <f t="shared" si="184"/>
        <v>3530.46</v>
      </c>
      <c r="L180" s="64">
        <f t="shared" si="184"/>
        <v>3915.9900000000016</v>
      </c>
      <c r="M180" s="64">
        <f t="shared" si="184"/>
        <v>5006.0099999999993</v>
      </c>
      <c r="N180" s="64">
        <f t="shared" si="184"/>
        <v>2465.8799999999965</v>
      </c>
      <c r="O180" s="64">
        <f t="shared" si="184"/>
        <v>-7252.4240000000018</v>
      </c>
      <c r="P180" s="64">
        <f t="shared" si="184"/>
        <v>948.09000000000196</v>
      </c>
      <c r="Q180" s="64">
        <f t="shared" si="184"/>
        <v>13906.07</v>
      </c>
      <c r="R180" s="64">
        <f t="shared" si="184"/>
        <v>-1448.0799999999981</v>
      </c>
      <c r="S180" s="64">
        <f t="shared" si="184"/>
        <v>18722.792633000005</v>
      </c>
      <c r="T180" s="64">
        <f t="shared" si="184"/>
        <v>12379.571806999998</v>
      </c>
      <c r="U180" s="64">
        <f t="shared" si="184"/>
        <v>-75211.918164999995</v>
      </c>
      <c r="V180" s="64" t="s">
        <v>9</v>
      </c>
      <c r="W180" s="39"/>
      <c r="X180" s="65">
        <f t="shared" si="179"/>
        <v>10.29879072736508</v>
      </c>
      <c r="Y180" s="65">
        <f t="shared" si="177"/>
        <v>0.9644454125264712</v>
      </c>
      <c r="Z180" s="65">
        <f t="shared" si="177"/>
        <v>56.930871501509927</v>
      </c>
      <c r="AA180" s="65">
        <f t="shared" si="177"/>
        <v>16.534481905440224</v>
      </c>
      <c r="AB180" s="65">
        <f t="shared" si="177"/>
        <v>-70.278245265780967</v>
      </c>
      <c r="AC180" s="65">
        <f>((H180/G180)-1)*100</f>
        <v>-348.74851263026227</v>
      </c>
      <c r="AD180" s="254">
        <f t="shared" si="177"/>
        <v>-29.088698124773458</v>
      </c>
      <c r="AE180" s="254">
        <f t="shared" si="177"/>
        <v>-12.924987044950198</v>
      </c>
      <c r="AF180" s="254">
        <f>((K180/J180)-1)*100</f>
        <v>-52.572187010502624</v>
      </c>
      <c r="AG180" s="254">
        <f t="shared" si="177"/>
        <v>10.920106728301748</v>
      </c>
      <c r="AH180" s="254">
        <f t="shared" si="177"/>
        <v>27.835106831222678</v>
      </c>
      <c r="AI180" s="254">
        <f t="shared" si="177"/>
        <v>-50.741608586479117</v>
      </c>
      <c r="AJ180" s="254">
        <f t="shared" si="177"/>
        <v>-394.11098674712525</v>
      </c>
      <c r="AK180" s="425">
        <f t="shared" si="177"/>
        <v>-113.07273264773269</v>
      </c>
      <c r="AL180" s="415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7"/>
      <c r="AZ180" s="77"/>
      <c r="BB180" s="265"/>
      <c r="BC180" s="414"/>
      <c r="BD180" s="265"/>
      <c r="BE180" s="265"/>
      <c r="BF180" s="265"/>
    </row>
    <row r="181" spans="1:58" ht="20.100000000000001" customHeight="1">
      <c r="BF181" t="s">
        <v>9</v>
      </c>
    </row>
  </sheetData>
  <mergeCells count="12">
    <mergeCell ref="A91:V91"/>
    <mergeCell ref="AG91:BF91"/>
    <mergeCell ref="A121:V121"/>
    <mergeCell ref="AF121:BF121"/>
    <mergeCell ref="A151:V151"/>
    <mergeCell ref="AF151:BF151"/>
    <mergeCell ref="A1:V1"/>
    <mergeCell ref="AG1:BF1"/>
    <mergeCell ref="A31:V31"/>
    <mergeCell ref="AF31:BF31"/>
    <mergeCell ref="A61:V61"/>
    <mergeCell ref="AF61:BF61"/>
  </mergeCells>
  <printOptions horizontalCentered="1"/>
  <pageMargins left="0.47244094488188981" right="0.31496062992125984" top="0.51181102362204722" bottom="0" header="0" footer="0"/>
  <pageSetup paperSize="9" orientation="portrait" r:id="rId1"/>
  <headerFooter alignWithMargins="0">
    <oddFooter>&amp;L&amp;"DilleniaUPC,Regular"&amp;10ที่มา : สำนักสารสนเทศการค้าระหว่างประเทศ  โดยความร่วมมือของกรมศุลกากร&amp;R&amp;"DilleniaUPC,Regular"&amp;10
&amp;F สำนักยุทธศาสตร์การค้าระหว่างประเทศ กรมส่งเสริมการส่งออก &amp;D &amp;T</oddFooter>
  </headerFooter>
  <rowBreaks count="1" manualBreakCount="1">
    <brk id="9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FF0000"/>
    <pageSetUpPr fitToPage="1"/>
  </sheetPr>
  <dimension ref="A1:V383"/>
  <sheetViews>
    <sheetView tabSelected="1" view="pageBreakPreview" zoomScale="70" zoomScaleNormal="70" zoomScaleSheetLayoutView="70" workbookViewId="0">
      <selection activeCell="AA15" sqref="AA15"/>
    </sheetView>
  </sheetViews>
  <sheetFormatPr defaultColWidth="11.125" defaultRowHeight="21" customHeight="1"/>
  <cols>
    <col min="1" max="1" width="48.125" style="472" customWidth="1"/>
    <col min="2" max="4" width="14.625" style="665" customWidth="1"/>
    <col min="5" max="5" width="14.375" style="469" hidden="1" customWidth="1"/>
    <col min="6" max="8" width="14.625" style="665" customWidth="1"/>
    <col min="9" max="9" width="10.125" style="469" hidden="1" customWidth="1"/>
    <col min="10" max="12" width="14.625" style="665" customWidth="1"/>
    <col min="13" max="13" width="10.125" style="469" hidden="1" customWidth="1"/>
    <col min="14" max="14" width="0" style="469" hidden="1" customWidth="1"/>
    <col min="15" max="22" width="7.375" style="469" hidden="1" customWidth="1"/>
    <col min="23" max="23" width="0" style="469" hidden="1" customWidth="1"/>
    <col min="24" max="16384" width="11.125" style="469"/>
  </cols>
  <sheetData>
    <row r="1" spans="1:22" ht="21" customHeight="1">
      <c r="N1" s="615" t="s">
        <v>173</v>
      </c>
      <c r="O1" s="615">
        <v>50</v>
      </c>
    </row>
    <row r="2" spans="1:22" ht="21" customHeight="1">
      <c r="A2" s="689" t="s">
        <v>701</v>
      </c>
      <c r="B2" s="690"/>
      <c r="C2" s="690"/>
      <c r="D2" s="690"/>
      <c r="E2" s="690"/>
      <c r="F2" s="691"/>
      <c r="G2" s="691"/>
      <c r="H2" s="691"/>
      <c r="I2" s="691"/>
      <c r="J2" s="691"/>
      <c r="K2" s="691"/>
      <c r="L2" s="691"/>
      <c r="M2" s="501"/>
    </row>
    <row r="3" spans="1:22" ht="21" customHeight="1">
      <c r="A3" s="486"/>
      <c r="B3" s="692" t="s">
        <v>693</v>
      </c>
      <c r="C3" s="692"/>
      <c r="D3" s="692"/>
      <c r="E3" s="692"/>
      <c r="F3" s="692" t="s">
        <v>43</v>
      </c>
      <c r="G3" s="692"/>
      <c r="H3" s="692"/>
      <c r="I3" s="693"/>
      <c r="J3" s="694" t="s">
        <v>44</v>
      </c>
      <c r="K3" s="695"/>
      <c r="L3" s="696"/>
      <c r="M3" s="664"/>
    </row>
    <row r="4" spans="1:22" ht="21" customHeight="1">
      <c r="A4" s="485" t="s">
        <v>175</v>
      </c>
      <c r="B4" s="489" t="s">
        <v>692</v>
      </c>
      <c r="C4" s="489" t="s">
        <v>692</v>
      </c>
      <c r="D4" s="489" t="s">
        <v>703</v>
      </c>
      <c r="E4" s="489" t="s">
        <v>692</v>
      </c>
      <c r="F4" s="489" t="str">
        <f t="shared" ref="F4:I5" si="0">B4</f>
        <v>2568</v>
      </c>
      <c r="G4" s="489" t="str">
        <f t="shared" si="0"/>
        <v>2568</v>
      </c>
      <c r="H4" s="489" t="str">
        <f t="shared" si="0"/>
        <v>2569</v>
      </c>
      <c r="I4" s="489" t="str">
        <f t="shared" si="0"/>
        <v>2568</v>
      </c>
      <c r="J4" s="489" t="str">
        <f t="shared" ref="J4:L5" si="1">B4</f>
        <v>2568</v>
      </c>
      <c r="K4" s="608" t="str">
        <f t="shared" si="1"/>
        <v>2568</v>
      </c>
      <c r="L4" s="609" t="str">
        <f t="shared" si="1"/>
        <v>2569</v>
      </c>
      <c r="M4" s="609" t="str">
        <f>I4</f>
        <v>2568</v>
      </c>
    </row>
    <row r="5" spans="1:22" ht="21" customHeight="1">
      <c r="A5" s="487"/>
      <c r="B5" s="488" t="s">
        <v>45</v>
      </c>
      <c r="C5" s="488" t="str">
        <f>'ตาราง 4 ตลาดส่งออกสำคัญ'!C4</f>
        <v>ธ.ค.</v>
      </c>
      <c r="D5" s="488" t="str">
        <f>'ตาราง 4 ตลาดส่งออกสำคัญ'!D4</f>
        <v>ม.ค.</v>
      </c>
      <c r="E5" s="488" t="str">
        <f>'ตาราง 4 ตลาดส่งออกสำคัญ'!E4</f>
        <v>ม.ค.-ม.ค.</v>
      </c>
      <c r="F5" s="488" t="str">
        <f t="shared" si="0"/>
        <v>ม.ค.-ธ.ค.</v>
      </c>
      <c r="G5" s="488" t="str">
        <f t="shared" si="0"/>
        <v>ธ.ค.</v>
      </c>
      <c r="H5" s="488" t="str">
        <f t="shared" si="0"/>
        <v>ม.ค.</v>
      </c>
      <c r="I5" s="488" t="str">
        <f t="shared" si="0"/>
        <v>ม.ค.-ม.ค.</v>
      </c>
      <c r="J5" s="488" t="str">
        <f t="shared" si="1"/>
        <v>ม.ค.-ธ.ค.</v>
      </c>
      <c r="K5" s="607" t="str">
        <f t="shared" si="1"/>
        <v>ธ.ค.</v>
      </c>
      <c r="L5" s="610" t="str">
        <f t="shared" si="1"/>
        <v>ม.ค.</v>
      </c>
      <c r="M5" s="610" t="str">
        <f>I5</f>
        <v>ม.ค.-ม.ค.</v>
      </c>
      <c r="N5" s="469">
        <v>1</v>
      </c>
    </row>
    <row r="6" spans="1:22" ht="21" customHeight="1">
      <c r="A6" s="474" t="s">
        <v>176</v>
      </c>
      <c r="B6" s="475">
        <f>VLOOKUP($A6,'T5_data(ytd)'!$B$3:$F$390,3,FALSE)</f>
        <v>344942.95</v>
      </c>
      <c r="C6" s="475">
        <f>VLOOKUP($A6,'T5_data(mth)'!$B$5:$AX$392,$O$1-1,FALSE)</f>
        <v>29280.42</v>
      </c>
      <c r="D6" s="475">
        <f>VLOOKUP($A6,'T5_data(mth)'!$B$5:$BK$392,$O$1,FALSE)</f>
        <v>34876.49</v>
      </c>
      <c r="E6" s="475">
        <f>VLOOKUP($A6,'T5_data(ytd)'!$B$3:$F$390,5,FALSE)</f>
        <v>344942.95</v>
      </c>
      <c r="F6" s="676">
        <f>VLOOKUP($A6,'T5_data(ytd)'!$B$392:$F$779,3,FALSE)</f>
        <v>12.9</v>
      </c>
      <c r="G6" s="676">
        <f>VLOOKUP($A6,'T5_data(mth)'!$B$785:$AX$1172,$O$1-1,FALSE)</f>
        <v>18.84280909848794</v>
      </c>
      <c r="H6" s="676">
        <f>VLOOKUP($A6,'T5_data(mth)'!$B$785:$BK$1172,$O$1,FALSE)</f>
        <v>29.350833057953</v>
      </c>
      <c r="I6" s="476">
        <f>VLOOKUP($A6,'T5_data(ytd)'!$B$392:$F$779,5,FALSE)</f>
        <v>12.9</v>
      </c>
      <c r="J6" s="666">
        <f>VLOOKUP($A6,'T5_data(ytd)'!$B$781:$F$1168,3,FALSE)</f>
        <v>100</v>
      </c>
      <c r="K6" s="667">
        <f>VLOOKUP($A6,'T5_data(mth)'!$B$1175:$AX$1562,$O$1-1,FALSE)</f>
        <v>100</v>
      </c>
      <c r="L6" s="668">
        <f>VLOOKUP($A6,'T5_data(mth)'!$B$1175:$BK$1562,$O$1,FALSE)</f>
        <v>100</v>
      </c>
      <c r="M6" s="611">
        <f>VLOOKUP($A6,'T5_data(ytd)'!$B$781:$F$1168,5,FALSE)</f>
        <v>100</v>
      </c>
      <c r="N6" s="469">
        <v>1</v>
      </c>
      <c r="O6" s="616" t="str">
        <f t="shared" ref="O6:O69" si="2">IF(FIXED(F6,1)="0.0",IF(FIXED(F6,2)="0.00",FIXED(F6,3),FIXED(F6,2)),FIXED(F6,1))</f>
        <v>12.9</v>
      </c>
      <c r="P6" s="616" t="str">
        <f t="shared" ref="P6:P69" si="3">IF(FIXED(G6,1)="0.0",IF(FIXED(G6,2)="0.00",FIXED(G6,3),FIXED(G6,2)),FIXED(G6,1))</f>
        <v>18.8</v>
      </c>
      <c r="Q6" s="616" t="str">
        <f t="shared" ref="Q6:Q69" si="4">IF(FIXED(H6,1)="0.0",IF(FIXED(H6,2)="0.00",FIXED(H6,3),FIXED(H6,2)),FIXED(H6,1))</f>
        <v>29.4</v>
      </c>
      <c r="R6" s="616" t="str">
        <f t="shared" ref="R6:R69" si="5">IF(FIXED(I6,1)="0.0",IF(FIXED(I6,2)="0.00",FIXED(I6,3),FIXED(I6,2)),FIXED(I6,1))</f>
        <v>12.9</v>
      </c>
      <c r="S6" s="616" t="str">
        <f t="shared" ref="S6:S69" si="6">IF(FIXED(J6,1)="0.0",IF(FIXED(J6,2)="0.00",FIXED(J6,3),FIXED(J6,2)),FIXED(J6,1))</f>
        <v>100.0</v>
      </c>
      <c r="T6" s="616" t="str">
        <f t="shared" ref="T6:T69" si="7">IF(FIXED(K6,1)="0.0",IF(FIXED(K6,2)="0.00",FIXED(K6,3),FIXED(K6,2)),FIXED(K6,1))</f>
        <v>100.0</v>
      </c>
      <c r="U6" s="616" t="str">
        <f>IF(FIXED(L6,1)="0.0",IF(FIXED(L6,2)="0.00",FIXED(L6,3),FIXED(L6,2)),FIXED(L6,1))</f>
        <v>100.0</v>
      </c>
      <c r="V6" s="616" t="str">
        <f>IF(FIXED(M6,1)="0.0",IF(FIXED(M6,2)="0.00",FIXED(M6,3),FIXED(M6,2)),FIXED(M6,1))</f>
        <v>100.0</v>
      </c>
    </row>
    <row r="7" spans="1:22" ht="21" customHeight="1">
      <c r="A7" s="477" t="s">
        <v>177</v>
      </c>
      <c r="B7" s="478">
        <f>VLOOKUP($A7,'T5_data(ytd)'!$B$3:$F$390,3,FALSE)</f>
        <v>43359.55</v>
      </c>
      <c r="C7" s="478">
        <f>VLOOKUP($A7,'T5_data(mth)'!$B$5:$AX$392,$O$1-1,FALSE)</f>
        <v>3141.09</v>
      </c>
      <c r="D7" s="475">
        <f>VLOOKUP($A7,'T5_data(mth)'!$B$5:$BK$392,$O$1,FALSE)</f>
        <v>3726.43</v>
      </c>
      <c r="E7" s="478">
        <f>VLOOKUP($A7,'T5_data(ytd)'!$B$3:$F$390,5,FALSE)</f>
        <v>43359.55</v>
      </c>
      <c r="F7" s="677">
        <f>VLOOKUP($A7,'T5_data(ytd)'!$B$392:$F$779,3,FALSE)</f>
        <v>-11.39</v>
      </c>
      <c r="G7" s="676">
        <f>VLOOKUP($A7,'T5_data(mth)'!$B$785:$AX$1172,$O$1-1,FALSE)</f>
        <v>-17.130600647423361</v>
      </c>
      <c r="H7" s="676">
        <f>VLOOKUP($A7,'T5_data(mth)'!$B$785:$BK$1172,$O$1,FALSE)</f>
        <v>-1.4317984637196635</v>
      </c>
      <c r="I7" s="479">
        <f>VLOOKUP($A7,'T5_data(ytd)'!$B$392:$F$779,5,FALSE)</f>
        <v>-11.39</v>
      </c>
      <c r="J7" s="669">
        <f>VLOOKUP($A7,'T5_data(ytd)'!$B$781:$F$1168,3,FALSE)</f>
        <v>12.57</v>
      </c>
      <c r="K7" s="667">
        <f>VLOOKUP($A7,'T5_data(mth)'!$B$1175:$AX$1562,$O$1-1,FALSE)</f>
        <v>10.727612513754925</v>
      </c>
      <c r="L7" s="668">
        <f>VLOOKUP($A7,'T5_data(mth)'!$B$1175:$BK$1562,$O$1,FALSE)</f>
        <v>10.684647451621423</v>
      </c>
      <c r="M7" s="611">
        <f>VLOOKUP($A7,'T5_data(ytd)'!$B$781:$F$1168,5,FALSE)</f>
        <v>12.57</v>
      </c>
      <c r="N7" s="469">
        <v>1</v>
      </c>
      <c r="O7" s="616" t="str">
        <f t="shared" si="2"/>
        <v>-11.4</v>
      </c>
      <c r="P7" s="616" t="str">
        <f t="shared" si="3"/>
        <v>-17.1</v>
      </c>
      <c r="Q7" s="616" t="str">
        <f t="shared" si="4"/>
        <v>-1.4</v>
      </c>
      <c r="R7" s="616" t="str">
        <f t="shared" si="5"/>
        <v>-11.4</v>
      </c>
      <c r="S7" s="616" t="str">
        <f t="shared" si="6"/>
        <v>12.6</v>
      </c>
      <c r="T7" s="616" t="str">
        <f t="shared" si="7"/>
        <v>10.7</v>
      </c>
      <c r="U7" s="616" t="str">
        <f t="shared" ref="U7:U69" si="8">IF(FIXED(L7,1)="0.0",IF(FIXED(L7,2)="0.00",FIXED(L7,3),FIXED(L7,2)),FIXED(L7,1))</f>
        <v>10.7</v>
      </c>
      <c r="V7" s="616" t="str">
        <f t="shared" ref="V7:V9" si="9">IF(FIXED(M7,1)="0.0",IF(FIXED(M7,2)="0.00",FIXED(M7,3),FIXED(M7,2)),FIXED(M7,1))</f>
        <v>12.6</v>
      </c>
    </row>
    <row r="8" spans="1:22" ht="21" customHeight="1">
      <c r="A8" s="481" t="s">
        <v>178</v>
      </c>
      <c r="B8" s="482">
        <f>VLOOKUP($A8,'T5_data(ytd)'!$B$3:$F$390,3,FALSE)</f>
        <v>27465.46</v>
      </c>
      <c r="C8" s="482">
        <f>VLOOKUP($A8,'T5_data(mth)'!$B$5:$AX$392,$O$1-1,FALSE)</f>
        <v>2150.3200000000002</v>
      </c>
      <c r="D8" s="606">
        <f>VLOOKUP($A8,'T5_data(mth)'!$B$5:$BK$392,$O$1,FALSE)</f>
        <v>2280.7600000000002</v>
      </c>
      <c r="E8" s="482">
        <f>VLOOKUP($A8,'T5_data(ytd)'!$B$3:$F$390,5,FALSE)</f>
        <v>27465.46</v>
      </c>
      <c r="F8" s="678">
        <f>VLOOKUP($A8,'T5_data(ytd)'!$B$392:$F$779,3,FALSE)</f>
        <v>-12.35</v>
      </c>
      <c r="G8" s="679">
        <f>VLOOKUP($A8,'T5_data(mth)'!$B$785:$AX$1172,$O$1-1,FALSE)</f>
        <v>-11.511285776012839</v>
      </c>
      <c r="H8" s="679">
        <f>VLOOKUP($A8,'T5_data(mth)'!$B$785:$BK$1172,$O$1,FALSE)</f>
        <v>-5.5730592000397321</v>
      </c>
      <c r="I8" s="614">
        <f>VLOOKUP($A8,'T5_data(ytd)'!$B$392:$F$779,5,FALSE)</f>
        <v>-12.35</v>
      </c>
      <c r="J8" s="670">
        <f>VLOOKUP($A8,'T5_data(ytd)'!$B$781:$F$1168,3,FALSE)</f>
        <v>7.96</v>
      </c>
      <c r="K8" s="671">
        <f>VLOOKUP($A8,'T5_data(mth)'!$B$1175:$AX$1562,$O$1-1,FALSE)</f>
        <v>7.343883728443787</v>
      </c>
      <c r="L8" s="688">
        <f>VLOOKUP($A8,'T5_data(mth)'!$B$1175:$BK$1562,$O$1,FALSE)</f>
        <v>6.5395342249177038</v>
      </c>
      <c r="M8" s="612">
        <f>VLOOKUP($A8,'T5_data(ytd)'!$B$781:$F$1168,5,FALSE)</f>
        <v>7.96</v>
      </c>
      <c r="N8" s="469">
        <v>1</v>
      </c>
      <c r="O8" s="616" t="str">
        <f t="shared" si="2"/>
        <v>-12.4</v>
      </c>
      <c r="P8" s="616" t="str">
        <f t="shared" si="3"/>
        <v>-11.5</v>
      </c>
      <c r="Q8" s="616" t="str">
        <f t="shared" si="4"/>
        <v>-5.6</v>
      </c>
      <c r="R8" s="616" t="str">
        <f t="shared" si="5"/>
        <v>-12.4</v>
      </c>
      <c r="S8" s="616" t="str">
        <f t="shared" si="6"/>
        <v>8.0</v>
      </c>
      <c r="T8" s="616" t="str">
        <f t="shared" si="7"/>
        <v>7.3</v>
      </c>
      <c r="U8" s="616" t="str">
        <f t="shared" si="8"/>
        <v>6.5</v>
      </c>
      <c r="V8" s="616" t="str">
        <f t="shared" si="9"/>
        <v>8.0</v>
      </c>
    </row>
    <row r="9" spans="1:22" ht="21" customHeight="1">
      <c r="A9" s="481" t="s">
        <v>179</v>
      </c>
      <c r="B9" s="482">
        <f>VLOOKUP($A9,'T5_data(ytd)'!$B$3:$F$390,3,FALSE)</f>
        <v>3295.06</v>
      </c>
      <c r="C9" s="482">
        <f>VLOOKUP($A9,'T5_data(mth)'!$B$5:$AX$392,$O$1-1,FALSE)</f>
        <v>262.27999999999997</v>
      </c>
      <c r="D9" s="606">
        <f>VLOOKUP($A9,'T5_data(mth)'!$B$5:$BK$392,$O$1,FALSE)</f>
        <v>325.98</v>
      </c>
      <c r="E9" s="482">
        <f>VLOOKUP($A9,'T5_data(ytd)'!$B$3:$F$390,5,FALSE)</f>
        <v>3295.06</v>
      </c>
      <c r="F9" s="678">
        <f>VLOOKUP($A9,'T5_data(ytd)'!$B$392:$F$779,3,FALSE)</f>
        <v>-12.42</v>
      </c>
      <c r="G9" s="679">
        <f>VLOOKUP($A9,'T5_data(mth)'!$B$785:$AX$1172,$O$1-1,FALSE)</f>
        <v>14.743197130107601</v>
      </c>
      <c r="H9" s="679">
        <f>VLOOKUP($A9,'T5_data(mth)'!$B$785:$BK$1172,$O$1,FALSE)</f>
        <v>20.128242924528301</v>
      </c>
      <c r="I9" s="483">
        <f>VLOOKUP($A9,'T5_data(ytd)'!$B$392:$F$779,5,FALSE)</f>
        <v>-12.42</v>
      </c>
      <c r="J9" s="670">
        <f>VLOOKUP($A9,'T5_data(ytd)'!$B$781:$F$1168,3,FALSE)</f>
        <v>0.96</v>
      </c>
      <c r="K9" s="671">
        <f>VLOOKUP($A9,'T5_data(mth)'!$B$1175:$AX$1562,$O$1-1,FALSE)</f>
        <v>0.89575217841820565</v>
      </c>
      <c r="L9" s="688">
        <f>VLOOKUP($A9,'T5_data(mth)'!$B$1175:$BK$1562,$O$1,FALSE)</f>
        <v>0.93466974457578733</v>
      </c>
      <c r="M9" s="612">
        <f>VLOOKUP($A9,'T5_data(ytd)'!$B$781:$F$1168,5,FALSE)</f>
        <v>0.96</v>
      </c>
      <c r="N9" s="469">
        <v>1</v>
      </c>
      <c r="O9" s="616" t="str">
        <f t="shared" si="2"/>
        <v>-12.4</v>
      </c>
      <c r="P9" s="616" t="str">
        <f t="shared" si="3"/>
        <v>14.7</v>
      </c>
      <c r="Q9" s="616" t="str">
        <f t="shared" si="4"/>
        <v>20.1</v>
      </c>
      <c r="R9" s="616" t="str">
        <f t="shared" si="5"/>
        <v>-12.4</v>
      </c>
      <c r="S9" s="616" t="str">
        <f t="shared" si="6"/>
        <v>1.0</v>
      </c>
      <c r="T9" s="616" t="str">
        <f t="shared" si="7"/>
        <v>0.9</v>
      </c>
      <c r="U9" s="616" t="str">
        <f t="shared" si="8"/>
        <v>0.9</v>
      </c>
      <c r="V9" s="616" t="str">
        <f t="shared" si="9"/>
        <v>1.0</v>
      </c>
    </row>
    <row r="10" spans="1:22" s="321" customFormat="1" ht="24.6" hidden="1">
      <c r="A10" s="467" t="s">
        <v>180</v>
      </c>
      <c r="B10" s="361">
        <f>VLOOKUP($A10,'T5_data(ytd)'!$B$3:$F$390,3,FALSE)</f>
        <v>75.23</v>
      </c>
      <c r="C10" s="482" t="e">
        <f>VLOOKUP($A10,'T5_data(mth)'!$B$5:$AL$392,$O$1-1,FALSE)</f>
        <v>#REF!</v>
      </c>
      <c r="D10" s="482" t="e">
        <f>VLOOKUP($A10,'T5_data(mth)'!$B$5:$AL$392,$O$1,FALSE)</f>
        <v>#REF!</v>
      </c>
      <c r="E10" s="361">
        <f>VLOOKUP($A10,'T5_data(ytd)'!$B$3:$F$390,5,FALSE)</f>
        <v>75.23</v>
      </c>
      <c r="F10" s="363">
        <f>VLOOKUP($A10,'T5_data(ytd)'!$B$392:$F$779,3,FALSE)</f>
        <v>209.46</v>
      </c>
      <c r="G10" s="363" t="e">
        <f>VLOOKUP($A10,'T5_data(mth)'!$B$785:$AL$1172,$O$1-1,FALSE)</f>
        <v>#REF!</v>
      </c>
      <c r="H10" s="363" t="e">
        <f>VLOOKUP($A10,'T5_data(mth)'!$B$785:$AL$1172,$O$1,FALSE)</f>
        <v>#REF!</v>
      </c>
      <c r="I10" s="363">
        <f>VLOOKUP($A10,'T5_data(ytd)'!$B$392:$F$779,5,FALSE)</f>
        <v>209.46</v>
      </c>
      <c r="J10" s="460">
        <f>VLOOKUP($A10,'T5_data(ytd)'!$B$781:$F$1168,3,FALSE)</f>
        <v>0.02</v>
      </c>
      <c r="K10" s="460" t="e">
        <f>VLOOKUP($A10,'T5_data(mth)'!$B$1175:$AL$1562,$O$1-1,FALSE)</f>
        <v>#REF!</v>
      </c>
      <c r="L10" s="460" t="e">
        <f>VLOOKUP($A10,'T5_data(mth)'!$B$1175:$AL$1562,$O$1,FALSE)</f>
        <v>#REF!</v>
      </c>
      <c r="M10" s="484">
        <v>3.1</v>
      </c>
      <c r="O10" s="453" t="str">
        <f t="shared" si="2"/>
        <v>209.5</v>
      </c>
      <c r="P10" s="453" t="e">
        <f t="shared" si="3"/>
        <v>#REF!</v>
      </c>
      <c r="Q10" s="453" t="e">
        <f t="shared" si="4"/>
        <v>#REF!</v>
      </c>
      <c r="R10" s="453" t="str">
        <f t="shared" si="5"/>
        <v>209.5</v>
      </c>
      <c r="S10" s="453" t="str">
        <f t="shared" si="6"/>
        <v>0.02</v>
      </c>
      <c r="T10" s="453" t="e">
        <f t="shared" si="7"/>
        <v>#REF!</v>
      </c>
      <c r="U10" s="453" t="e">
        <f t="shared" si="8"/>
        <v>#REF!</v>
      </c>
      <c r="V10" s="453" t="e">
        <f>IF(FIXED(#REF!,1)="0.0",IF(FIXED(#REF!,2)="0.00",FIXED(#REF!,3),FIXED(#REF!,2)),FIXED(#REF!,1))</f>
        <v>#REF!</v>
      </c>
    </row>
    <row r="11" spans="1:22" s="321" customFormat="1" ht="24.6" hidden="1">
      <c r="A11" s="360" t="s">
        <v>181</v>
      </c>
      <c r="B11" s="361">
        <f>VLOOKUP($A11,'T5_data(ytd)'!$B$3:$F$390,3,FALSE)</f>
        <v>20.6</v>
      </c>
      <c r="C11" s="478" t="e">
        <f>VLOOKUP($A11,'T5_data(mth)'!$B$5:$AL$392,$O$1-1,FALSE)</f>
        <v>#REF!</v>
      </c>
      <c r="D11" s="478" t="e">
        <f>VLOOKUP($A11,'T5_data(mth)'!$B$5:$AL$392,$O$1,FALSE)</f>
        <v>#REF!</v>
      </c>
      <c r="E11" s="361">
        <f>VLOOKUP($A11,'T5_data(ytd)'!$B$3:$F$390,5,FALSE)</f>
        <v>20.6</v>
      </c>
      <c r="F11" s="363">
        <f>VLOOKUP($A11,'T5_data(ytd)'!$B$392:$F$779,3,FALSE)</f>
        <v>-92.37</v>
      </c>
      <c r="G11" s="364" t="e">
        <f>VLOOKUP($A11,'T5_data(mth)'!$B$785:$AL$1172,$O$1-1,FALSE)</f>
        <v>#REF!</v>
      </c>
      <c r="H11" s="364" t="e">
        <f>VLOOKUP($A11,'T5_data(mth)'!$B$785:$AL$1172,$O$1,FALSE)</f>
        <v>#REF!</v>
      </c>
      <c r="I11" s="363">
        <f>VLOOKUP($A11,'T5_data(ytd)'!$B$392:$F$779,5,FALSE)</f>
        <v>-92.37</v>
      </c>
      <c r="J11" s="365">
        <f>VLOOKUP($A11,'T5_data(ytd)'!$B$781:$F$1168,3,FALSE)</f>
        <v>0.01</v>
      </c>
      <c r="K11" s="365" t="e">
        <f>VLOOKUP($A11,'T5_data(mth)'!$B$1175:$AL$1562,$O$1-1,FALSE)</f>
        <v>#REF!</v>
      </c>
      <c r="L11" s="365" t="e">
        <f>VLOOKUP($A11,'T5_data(mth)'!$B$1175:$AL$1562,$O$1,FALSE)</f>
        <v>#REF!</v>
      </c>
      <c r="M11" s="480">
        <v>25.28</v>
      </c>
      <c r="O11" s="453" t="str">
        <f t="shared" si="2"/>
        <v>-92.4</v>
      </c>
      <c r="P11" s="453" t="e">
        <f t="shared" si="3"/>
        <v>#REF!</v>
      </c>
      <c r="Q11" s="453" t="e">
        <f t="shared" si="4"/>
        <v>#REF!</v>
      </c>
      <c r="R11" s="453" t="str">
        <f t="shared" si="5"/>
        <v>-92.4</v>
      </c>
      <c r="S11" s="453" t="str">
        <f t="shared" si="6"/>
        <v>0.01</v>
      </c>
      <c r="T11" s="453" t="e">
        <f t="shared" si="7"/>
        <v>#REF!</v>
      </c>
      <c r="U11" s="453" t="e">
        <f t="shared" si="8"/>
        <v>#REF!</v>
      </c>
      <c r="V11" s="453" t="e">
        <f>IF(FIXED(#REF!,1)="0.0",IF(FIXED(#REF!,2)="0.00",FIXED(#REF!,3),FIXED(#REF!,2)),FIXED(#REF!,1))</f>
        <v>#REF!</v>
      </c>
    </row>
    <row r="12" spans="1:22" s="321" customFormat="1" ht="24.6" hidden="1">
      <c r="A12" s="360" t="s">
        <v>182</v>
      </c>
      <c r="B12" s="361">
        <f>VLOOKUP($A12,'T5_data(ytd)'!$B$3:$F$390,3,FALSE)</f>
        <v>143.41</v>
      </c>
      <c r="C12" s="482" t="e">
        <f>VLOOKUP($A12,'T5_data(mth)'!$B$5:$AL$392,$O$1-1,FALSE)</f>
        <v>#REF!</v>
      </c>
      <c r="D12" s="482" t="e">
        <f>VLOOKUP($A12,'T5_data(mth)'!$B$5:$AL$392,$O$1,FALSE)</f>
        <v>#REF!</v>
      </c>
      <c r="E12" s="361">
        <f>VLOOKUP($A12,'T5_data(ytd)'!$B$3:$F$390,5,FALSE)</f>
        <v>143.41</v>
      </c>
      <c r="F12" s="363">
        <f>VLOOKUP($A12,'T5_data(ytd)'!$B$392:$F$779,3,FALSE)</f>
        <v>-50.13</v>
      </c>
      <c r="G12" s="364" t="e">
        <f>VLOOKUP($A12,'T5_data(mth)'!$B$785:$AL$1172,$O$1-1,FALSE)</f>
        <v>#REF!</v>
      </c>
      <c r="H12" s="364" t="e">
        <f>VLOOKUP($A12,'T5_data(mth)'!$B$785:$AL$1172,$O$1,FALSE)</f>
        <v>#REF!</v>
      </c>
      <c r="I12" s="363">
        <f>VLOOKUP($A12,'T5_data(ytd)'!$B$392:$F$779,5,FALSE)</f>
        <v>-50.13</v>
      </c>
      <c r="J12" s="365">
        <f>VLOOKUP($A12,'T5_data(ytd)'!$B$781:$F$1168,3,FALSE)</f>
        <v>0.04</v>
      </c>
      <c r="K12" s="365" t="e">
        <f>VLOOKUP($A12,'T5_data(mth)'!$B$1175:$AL$1562,$O$1-1,FALSE)</f>
        <v>#REF!</v>
      </c>
      <c r="L12" s="365" t="e">
        <f>VLOOKUP($A12,'T5_data(mth)'!$B$1175:$AL$1562,$O$1,FALSE)</f>
        <v>#REF!</v>
      </c>
      <c r="M12" s="484">
        <v>1.58</v>
      </c>
      <c r="O12" s="453" t="str">
        <f t="shared" si="2"/>
        <v>-50.1</v>
      </c>
      <c r="P12" s="453" t="e">
        <f t="shared" si="3"/>
        <v>#REF!</v>
      </c>
      <c r="Q12" s="453" t="e">
        <f t="shared" si="4"/>
        <v>#REF!</v>
      </c>
      <c r="R12" s="453" t="str">
        <f t="shared" si="5"/>
        <v>-50.1</v>
      </c>
      <c r="S12" s="453" t="str">
        <f t="shared" si="6"/>
        <v>0.04</v>
      </c>
      <c r="T12" s="453" t="e">
        <f t="shared" si="7"/>
        <v>#REF!</v>
      </c>
      <c r="U12" s="453" t="e">
        <f t="shared" si="8"/>
        <v>#REF!</v>
      </c>
      <c r="V12" s="453" t="e">
        <f>IF(FIXED(#REF!,1)="0.0",IF(FIXED(#REF!,2)="0.00",FIXED(#REF!,3),FIXED(#REF!,2)),FIXED(#REF!,1))</f>
        <v>#REF!</v>
      </c>
    </row>
    <row r="13" spans="1:22" s="321" customFormat="1" ht="24.6" hidden="1">
      <c r="A13" s="360" t="s">
        <v>183</v>
      </c>
      <c r="B13" s="361">
        <f>VLOOKUP($A13,'T5_data(ytd)'!$B$3:$F$390,3,FALSE)</f>
        <v>2767.48</v>
      </c>
      <c r="C13" s="482" t="e">
        <f>VLOOKUP($A13,'T5_data(mth)'!$B$5:$AL$392,$O$1-1,FALSE)</f>
        <v>#REF!</v>
      </c>
      <c r="D13" s="482" t="e">
        <f>VLOOKUP($A13,'T5_data(mth)'!$B$5:$AL$392,$O$1,FALSE)</f>
        <v>#REF!</v>
      </c>
      <c r="E13" s="361">
        <f>VLOOKUP($A13,'T5_data(ytd)'!$B$3:$F$390,5,FALSE)</f>
        <v>2767.48</v>
      </c>
      <c r="F13" s="363">
        <f>VLOOKUP($A13,'T5_data(ytd)'!$B$392:$F$779,3,FALSE)</f>
        <v>-0.8</v>
      </c>
      <c r="G13" s="364" t="e">
        <f>VLOOKUP($A13,'T5_data(mth)'!$B$785:$AL$1172,$O$1-1,FALSE)</f>
        <v>#REF!</v>
      </c>
      <c r="H13" s="364" t="e">
        <f>VLOOKUP($A13,'T5_data(mth)'!$B$785:$AL$1172,$O$1,FALSE)</f>
        <v>#REF!</v>
      </c>
      <c r="I13" s="363">
        <f>VLOOKUP($A13,'T5_data(ytd)'!$B$392:$F$779,5,FALSE)</f>
        <v>-0.8</v>
      </c>
      <c r="J13" s="365">
        <f>VLOOKUP($A13,'T5_data(ytd)'!$B$781:$F$1168,3,FALSE)</f>
        <v>0.8</v>
      </c>
      <c r="K13" s="365" t="e">
        <f>VLOOKUP($A13,'T5_data(mth)'!$B$1175:$AL$1562,$O$1-1,FALSE)</f>
        <v>#REF!</v>
      </c>
      <c r="L13" s="365" t="e">
        <f>VLOOKUP($A13,'T5_data(mth)'!$B$1175:$AL$1562,$O$1,FALSE)</f>
        <v>#REF!</v>
      </c>
      <c r="M13" s="484">
        <v>7.17</v>
      </c>
      <c r="O13" s="453" t="str">
        <f t="shared" si="2"/>
        <v>-0.8</v>
      </c>
      <c r="P13" s="453" t="e">
        <f t="shared" si="3"/>
        <v>#REF!</v>
      </c>
      <c r="Q13" s="453" t="e">
        <f t="shared" si="4"/>
        <v>#REF!</v>
      </c>
      <c r="R13" s="453" t="str">
        <f t="shared" si="5"/>
        <v>-0.8</v>
      </c>
      <c r="S13" s="453" t="str">
        <f t="shared" si="6"/>
        <v>0.8</v>
      </c>
      <c r="T13" s="453" t="e">
        <f t="shared" si="7"/>
        <v>#REF!</v>
      </c>
      <c r="U13" s="453" t="e">
        <f t="shared" si="8"/>
        <v>#REF!</v>
      </c>
      <c r="V13" s="453" t="e">
        <f>IF(FIXED(#REF!,1)="0.0",IF(FIXED(#REF!,2)="0.00",FIXED(#REF!,3),FIXED(#REF!,2)),FIXED(#REF!,1))</f>
        <v>#REF!</v>
      </c>
    </row>
    <row r="14" spans="1:22" s="321" customFormat="1" ht="24.6" hidden="1">
      <c r="A14" s="462" t="s">
        <v>184</v>
      </c>
      <c r="B14" s="463">
        <f>VLOOKUP($A14,'T5_data(ytd)'!$B$3:$F$390,3,FALSE)</f>
        <v>288.33999999999997</v>
      </c>
      <c r="C14" s="482" t="e">
        <f>VLOOKUP($A14,'T5_data(mth)'!$B$5:$AL$392,$O$1-1,FALSE)</f>
        <v>#REF!</v>
      </c>
      <c r="D14" s="482" t="e">
        <f>VLOOKUP($A14,'T5_data(mth)'!$B$5:$AL$392,$O$1,FALSE)</f>
        <v>#REF!</v>
      </c>
      <c r="E14" s="463">
        <f>VLOOKUP($A14,'T5_data(ytd)'!$B$3:$F$390,5,FALSE)</f>
        <v>288.33999999999997</v>
      </c>
      <c r="F14" s="454">
        <f>VLOOKUP($A14,'T5_data(ytd)'!$B$392:$F$779,3,FALSE)</f>
        <v>-26.24</v>
      </c>
      <c r="G14" s="455" t="e">
        <f>VLOOKUP($A14,'T5_data(mth)'!$B$785:$AL$1172,$O$1-1,FALSE)</f>
        <v>#REF!</v>
      </c>
      <c r="H14" s="455" t="e">
        <f>VLOOKUP($A14,'T5_data(mth)'!$B$785:$AL$1172,$O$1,FALSE)</f>
        <v>#REF!</v>
      </c>
      <c r="I14" s="454">
        <f>VLOOKUP($A14,'T5_data(ytd)'!$B$392:$F$779,5,FALSE)</f>
        <v>-26.24</v>
      </c>
      <c r="J14" s="458">
        <f>VLOOKUP($A14,'T5_data(ytd)'!$B$781:$F$1168,3,FALSE)</f>
        <v>0.08</v>
      </c>
      <c r="K14" s="458" t="e">
        <f>VLOOKUP($A14,'T5_data(mth)'!$B$1175:$AL$1562,$O$1-1,FALSE)</f>
        <v>#REF!</v>
      </c>
      <c r="L14" s="458" t="e">
        <f>VLOOKUP($A14,'T5_data(mth)'!$B$1175:$AL$1562,$O$1,FALSE)</f>
        <v>#REF!</v>
      </c>
      <c r="M14" s="484">
        <v>7.08</v>
      </c>
      <c r="O14" s="453" t="str">
        <f t="shared" si="2"/>
        <v>-26.2</v>
      </c>
      <c r="P14" s="453" t="e">
        <f t="shared" si="3"/>
        <v>#REF!</v>
      </c>
      <c r="Q14" s="453" t="e">
        <f t="shared" si="4"/>
        <v>#REF!</v>
      </c>
      <c r="R14" s="453" t="str">
        <f t="shared" si="5"/>
        <v>-26.2</v>
      </c>
      <c r="S14" s="453" t="str">
        <f t="shared" si="6"/>
        <v>0.1</v>
      </c>
      <c r="T14" s="453" t="e">
        <f t="shared" si="7"/>
        <v>#REF!</v>
      </c>
      <c r="U14" s="453" t="e">
        <f t="shared" si="8"/>
        <v>#REF!</v>
      </c>
      <c r="V14" s="453" t="e">
        <f>IF(FIXED(#REF!,1)="0.0",IF(FIXED(#REF!,2)="0.00",FIXED(#REF!,3),FIXED(#REF!,2)),FIXED(#REF!,1))</f>
        <v>#REF!</v>
      </c>
    </row>
    <row r="15" spans="1:22" ht="21" customHeight="1">
      <c r="A15" s="481" t="s">
        <v>185</v>
      </c>
      <c r="B15" s="482">
        <f>VLOOKUP($A15,'T5_data(ytd)'!$B$3:$F$390,3,FALSE)</f>
        <v>8299.58</v>
      </c>
      <c r="C15" s="482">
        <f>VLOOKUP($A15,'T5_data(mth)'!$B$5:$AX$392,$O$1-1,FALSE)</f>
        <v>449.93</v>
      </c>
      <c r="D15" s="606">
        <f>VLOOKUP($A15,'T5_data(mth)'!$B$5:$BK$392,$O$1,FALSE)</f>
        <v>752.43</v>
      </c>
      <c r="E15" s="482">
        <f>VLOOKUP($A15,'T5_data(ytd)'!$B$3:$F$390,5,FALSE)</f>
        <v>8299.58</v>
      </c>
      <c r="F15" s="678">
        <f>VLOOKUP($A15,'T5_data(ytd)'!$B$392:$F$779,3,FALSE)</f>
        <v>-12.57</v>
      </c>
      <c r="G15" s="679">
        <f>VLOOKUP($A15,'T5_data(mth)'!$B$785:$AX$1172,$O$1-1,FALSE)</f>
        <v>-44.502417604104991</v>
      </c>
      <c r="H15" s="679">
        <f>VLOOKUP($A15,'T5_data(mth)'!$B$785:$BK$1172,$O$1,FALSE)</f>
        <v>3.3870125587402757</v>
      </c>
      <c r="I15" s="483">
        <f>VLOOKUP($A15,'T5_data(ytd)'!$B$392:$F$779,5,FALSE)</f>
        <v>-12.57</v>
      </c>
      <c r="J15" s="670">
        <f>VLOOKUP($A15,'T5_data(ytd)'!$B$781:$F$1168,3,FALSE)</f>
        <v>2.41</v>
      </c>
      <c r="K15" s="671">
        <f>VLOOKUP($A15,'T5_data(mth)'!$B$1175:$AX$1562,$O$1-1,FALSE)</f>
        <v>1.5366241331237736</v>
      </c>
      <c r="L15" s="688">
        <f>VLOOKUP($A15,'T5_data(mth)'!$B$1175:$BK$1562,$O$1,FALSE)</f>
        <v>2.1574132029914708</v>
      </c>
      <c r="M15" s="612">
        <f>VLOOKUP($A15,'T5_data(ytd)'!$B$781:$F$1168,5,FALSE)</f>
        <v>2.41</v>
      </c>
      <c r="N15" s="469">
        <v>1</v>
      </c>
      <c r="O15" s="616" t="str">
        <f t="shared" si="2"/>
        <v>-12.6</v>
      </c>
      <c r="P15" s="616" t="str">
        <f t="shared" si="3"/>
        <v>-44.5</v>
      </c>
      <c r="Q15" s="616" t="str">
        <f t="shared" si="4"/>
        <v>3.4</v>
      </c>
      <c r="R15" s="616" t="str">
        <f t="shared" si="5"/>
        <v>-12.6</v>
      </c>
      <c r="S15" s="616" t="str">
        <f t="shared" si="6"/>
        <v>2.4</v>
      </c>
      <c r="T15" s="616" t="str">
        <f t="shared" si="7"/>
        <v>1.5</v>
      </c>
      <c r="U15" s="616" t="str">
        <f t="shared" si="8"/>
        <v>2.2</v>
      </c>
      <c r="V15" s="616" t="str">
        <f>IF(FIXED(M15,1)="0.0",IF(FIXED(M15,2)="0.00",FIXED(M15,3),FIXED(M15,2)),FIXED(M15,1))</f>
        <v>2.4</v>
      </c>
    </row>
    <row r="16" spans="1:22" s="321" customFormat="1" ht="24.6" hidden="1">
      <c r="A16" s="467" t="s">
        <v>186</v>
      </c>
      <c r="B16" s="355">
        <f>VLOOKUP($A16,'T5_data(ytd)'!$B13:$F401,3,FALSE)</f>
        <v>7667.63</v>
      </c>
      <c r="C16" s="478" t="e">
        <f>VLOOKUP($A16,'T5_data(mth)'!$B15:$AL403,$O$1-1,FALSE)</f>
        <v>#REF!</v>
      </c>
      <c r="D16" s="482" t="e">
        <f>VLOOKUP($A16,'T5_data(mth)'!$B15:$AL403,$O$1,FALSE)</f>
        <v>#REF!</v>
      </c>
      <c r="E16" s="355">
        <f>VLOOKUP($A16,'T5_data(ytd)'!$B$3:$F$390,5,FALSE)</f>
        <v>7667.63</v>
      </c>
      <c r="F16" s="357">
        <f>VLOOKUP($A16,'T5_data(ytd)'!$B403:$F791,3,FALSE)</f>
        <v>2.2200000000000002</v>
      </c>
      <c r="G16" s="357" t="e">
        <f>VLOOKUP($A16,'T5_data(mth)'!$B797:$AL1185,$O$1-1,FALSE)</f>
        <v>#REF!</v>
      </c>
      <c r="H16" s="357" t="e">
        <f>VLOOKUP($A16,'T5_data(mth)'!$B797:$AL1185,$O$1,FALSE)</f>
        <v>#REF!</v>
      </c>
      <c r="I16" s="357">
        <f>VLOOKUP($A16,'T5_data(ytd)'!$B$392:$F$779,5,FALSE)</f>
        <v>-9.98</v>
      </c>
      <c r="J16" s="461" t="e">
        <f>VLOOKUP($A16,'T5_data(ytd)'!$B793:$F1177,3,FALSE)</f>
        <v>#N/A</v>
      </c>
      <c r="K16" s="461" t="e">
        <f>VLOOKUP($A16,'T5_data(mth)'!$B1188:$AL1572,$O$1-1,FALSE)</f>
        <v>#N/A</v>
      </c>
      <c r="L16" s="461" t="e">
        <f>VLOOKUP($A16,'T5_data(mth)'!$B1188:$AL1572,$O$1,FALSE)</f>
        <v>#N/A</v>
      </c>
      <c r="M16" s="484">
        <v>1.85</v>
      </c>
      <c r="O16" s="453" t="str">
        <f t="shared" si="2"/>
        <v>2.2</v>
      </c>
      <c r="P16" s="453" t="e">
        <f t="shared" si="3"/>
        <v>#REF!</v>
      </c>
      <c r="Q16" s="453" t="e">
        <f t="shared" si="4"/>
        <v>#REF!</v>
      </c>
      <c r="R16" s="453" t="str">
        <f t="shared" si="5"/>
        <v>-10.0</v>
      </c>
      <c r="S16" s="453" t="e">
        <f t="shared" si="6"/>
        <v>#N/A</v>
      </c>
      <c r="T16" s="453" t="e">
        <f t="shared" si="7"/>
        <v>#N/A</v>
      </c>
      <c r="U16" s="453" t="e">
        <f t="shared" si="8"/>
        <v>#N/A</v>
      </c>
      <c r="V16" s="453" t="e">
        <f>IF(FIXED(#REF!,1)="0.0",IF(FIXED(#REF!,2)="0.00",FIXED(#REF!,3),FIXED(#REF!,2)),FIXED(#REF!,1))</f>
        <v>#REF!</v>
      </c>
    </row>
    <row r="17" spans="1:22" s="321" customFormat="1" ht="24.6" hidden="1">
      <c r="A17" s="360" t="s">
        <v>187</v>
      </c>
      <c r="B17" s="355">
        <f>VLOOKUP($A17,'T5_data(ytd)'!$B14:$F402,3,FALSE)</f>
        <v>631.95000000000005</v>
      </c>
      <c r="C17" s="478" t="e">
        <f>VLOOKUP($A17,'T5_data(mth)'!$B16:$AL404,$O$1-1,FALSE)</f>
        <v>#REF!</v>
      </c>
      <c r="D17" s="478" t="e">
        <f>VLOOKUP($A17,'T5_data(mth)'!$B16:$AL404,$O$1,FALSE)</f>
        <v>#REF!</v>
      </c>
      <c r="E17" s="355">
        <f>VLOOKUP($A17,'T5_data(ytd)'!$B$3:$F$390,5,FALSE)</f>
        <v>631.95000000000005</v>
      </c>
      <c r="F17" s="357">
        <f>VLOOKUP($A17,'T5_data(ytd)'!$B404:$F792,3,FALSE)</f>
        <v>0.18</v>
      </c>
      <c r="G17" s="358" t="e">
        <f>VLOOKUP($A17,'T5_data(mth)'!$B798:$AL1186,$O$1-1,FALSE)</f>
        <v>#REF!</v>
      </c>
      <c r="H17" s="358" t="e">
        <f>VLOOKUP($A17,'T5_data(mth)'!$B798:$AL1186,$O$1,FALSE)</f>
        <v>#REF!</v>
      </c>
      <c r="I17" s="357">
        <f>VLOOKUP($A17,'T5_data(ytd)'!$B$392:$F$779,5,FALSE)</f>
        <v>-35.17</v>
      </c>
      <c r="J17" s="359" t="e">
        <f>VLOOKUP($A17,'T5_data(ytd)'!$B794:$F1178,3,FALSE)</f>
        <v>#N/A</v>
      </c>
      <c r="K17" s="359" t="e">
        <f>VLOOKUP($A17,'T5_data(mth)'!$B1189:$AL1573,$O$1-1,FALSE)</f>
        <v>#N/A</v>
      </c>
      <c r="L17" s="359" t="e">
        <f>VLOOKUP($A17,'T5_data(mth)'!$B1189:$AL1573,$O$1,FALSE)</f>
        <v>#N/A</v>
      </c>
      <c r="M17" s="480">
        <v>41.58</v>
      </c>
      <c r="O17" s="453" t="str">
        <f t="shared" si="2"/>
        <v>0.2</v>
      </c>
      <c r="P17" s="453" t="e">
        <f t="shared" si="3"/>
        <v>#REF!</v>
      </c>
      <c r="Q17" s="453" t="e">
        <f t="shared" si="4"/>
        <v>#REF!</v>
      </c>
      <c r="R17" s="453" t="str">
        <f t="shared" si="5"/>
        <v>-35.2</v>
      </c>
      <c r="S17" s="453" t="e">
        <f t="shared" si="6"/>
        <v>#N/A</v>
      </c>
      <c r="T17" s="453" t="e">
        <f t="shared" si="7"/>
        <v>#N/A</v>
      </c>
      <c r="U17" s="453" t="e">
        <f t="shared" si="8"/>
        <v>#N/A</v>
      </c>
      <c r="V17" s="453" t="e">
        <f>IF(FIXED(#REF!,1)="0.0",IF(FIXED(#REF!,2)="0.00",FIXED(#REF!,3),FIXED(#REF!,2)),FIXED(#REF!,1))</f>
        <v>#REF!</v>
      </c>
    </row>
    <row r="18" spans="1:22" s="321" customFormat="1" ht="24.6" hidden="1">
      <c r="A18" s="360" t="s">
        <v>188</v>
      </c>
      <c r="B18" s="355">
        <f>VLOOKUP($A18,'T5_data(ytd)'!$B15:$F403,3,FALSE)</f>
        <v>1421.8</v>
      </c>
      <c r="C18" s="482" t="e">
        <f>VLOOKUP($A18,'T5_data(mth)'!$B17:$AL405,$O$1-1,FALSE)</f>
        <v>#REF!</v>
      </c>
      <c r="D18" s="482" t="e">
        <f>VLOOKUP($A18,'T5_data(mth)'!$B17:$AL405,$O$1,FALSE)</f>
        <v>#REF!</v>
      </c>
      <c r="E18" s="355">
        <f>VLOOKUP($A18,'T5_data(ytd)'!$B$3:$F$390,5,FALSE)</f>
        <v>1421.8</v>
      </c>
      <c r="F18" s="357">
        <f>VLOOKUP($A18,'T5_data(ytd)'!$B405:$F793,3,FALSE)</f>
        <v>0.41</v>
      </c>
      <c r="G18" s="358" t="e">
        <f>VLOOKUP($A18,'T5_data(mth)'!$B799:$AL1187,$O$1-1,FALSE)</f>
        <v>#REF!</v>
      </c>
      <c r="H18" s="358" t="e">
        <f>VLOOKUP($A18,'T5_data(mth)'!$B799:$AL1187,$O$1,FALSE)</f>
        <v>#REF!</v>
      </c>
      <c r="I18" s="357">
        <f>VLOOKUP($A18,'T5_data(ytd)'!$B$392:$F$779,5,FALSE)</f>
        <v>-12.72</v>
      </c>
      <c r="J18" s="359" t="e">
        <f>VLOOKUP($A18,'T5_data(ytd)'!$B795:$F1179,3,FALSE)</f>
        <v>#N/A</v>
      </c>
      <c r="K18" s="359" t="e">
        <f>VLOOKUP($A18,'T5_data(mth)'!$B1190:$AL1574,$O$1-1,FALSE)</f>
        <v>#N/A</v>
      </c>
      <c r="L18" s="359" t="e">
        <f>VLOOKUP($A18,'T5_data(mth)'!$B1190:$AL1574,$O$1,FALSE)</f>
        <v>#N/A</v>
      </c>
      <c r="M18" s="484">
        <v>0.97</v>
      </c>
      <c r="O18" s="453" t="str">
        <f t="shared" si="2"/>
        <v>0.4</v>
      </c>
      <c r="P18" s="453" t="e">
        <f t="shared" si="3"/>
        <v>#REF!</v>
      </c>
      <c r="Q18" s="453" t="e">
        <f t="shared" si="4"/>
        <v>#REF!</v>
      </c>
      <c r="R18" s="453" t="str">
        <f t="shared" si="5"/>
        <v>-12.7</v>
      </c>
      <c r="S18" s="453" t="e">
        <f t="shared" si="6"/>
        <v>#N/A</v>
      </c>
      <c r="T18" s="453" t="e">
        <f t="shared" si="7"/>
        <v>#N/A</v>
      </c>
      <c r="U18" s="453" t="e">
        <f t="shared" si="8"/>
        <v>#N/A</v>
      </c>
      <c r="V18" s="453" t="e">
        <f>IF(FIXED(#REF!,1)="0.0",IF(FIXED(#REF!,2)="0.00",FIXED(#REF!,3),FIXED(#REF!,2)),FIXED(#REF!,1))</f>
        <v>#REF!</v>
      </c>
    </row>
    <row r="19" spans="1:22" s="321" customFormat="1" ht="24.6" hidden="1">
      <c r="A19" s="462" t="s">
        <v>189</v>
      </c>
      <c r="B19" s="465">
        <f>VLOOKUP($A19,'T5_data(ytd)'!$B16:$F404,3,FALSE)</f>
        <v>2877.66</v>
      </c>
      <c r="C19" s="482" t="e">
        <f>VLOOKUP($A19,'T5_data(mth)'!$B18:$AL406,$O$1-1,FALSE)</f>
        <v>#REF!</v>
      </c>
      <c r="D19" s="482" t="e">
        <f>VLOOKUP($A19,'T5_data(mth)'!$B18:$AL406,$O$1,FALSE)</f>
        <v>#REF!</v>
      </c>
      <c r="E19" s="465">
        <f>VLOOKUP($A19,'T5_data(ytd)'!$B$3:$F$390,5,FALSE)</f>
        <v>2877.66</v>
      </c>
      <c r="F19" s="456">
        <f>VLOOKUP($A19,'T5_data(ytd)'!$B406:$F794,3,FALSE)</f>
        <v>0.83</v>
      </c>
      <c r="G19" s="457" t="e">
        <f>VLOOKUP($A19,'T5_data(mth)'!$B800:$AL1188,$O$1-1,FALSE)</f>
        <v>#REF!</v>
      </c>
      <c r="H19" s="457" t="e">
        <f>VLOOKUP($A19,'T5_data(mth)'!$B800:$AL1188,$O$1,FALSE)</f>
        <v>#REF!</v>
      </c>
      <c r="I19" s="456">
        <f>VLOOKUP($A19,'T5_data(ytd)'!$B$392:$F$779,5,FALSE)</f>
        <v>6.04</v>
      </c>
      <c r="J19" s="459" t="e">
        <f>VLOOKUP($A19,'T5_data(ytd)'!$B796:$F1180,3,FALSE)</f>
        <v>#N/A</v>
      </c>
      <c r="K19" s="459" t="e">
        <f>VLOOKUP($A19,'T5_data(mth)'!$B1191:$AL1575,$O$1-1,FALSE)</f>
        <v>#N/A</v>
      </c>
      <c r="L19" s="459" t="e">
        <f>VLOOKUP($A19,'T5_data(mth)'!$B1191:$AL1575,$O$1,FALSE)</f>
        <v>#N/A</v>
      </c>
      <c r="M19" s="484">
        <v>3.06</v>
      </c>
      <c r="O19" s="453" t="str">
        <f t="shared" si="2"/>
        <v>0.8</v>
      </c>
      <c r="P19" s="453" t="e">
        <f t="shared" si="3"/>
        <v>#REF!</v>
      </c>
      <c r="Q19" s="453" t="e">
        <f t="shared" si="4"/>
        <v>#REF!</v>
      </c>
      <c r="R19" s="453" t="str">
        <f t="shared" si="5"/>
        <v>6.0</v>
      </c>
      <c r="S19" s="453" t="e">
        <f t="shared" si="6"/>
        <v>#N/A</v>
      </c>
      <c r="T19" s="453" t="e">
        <f t="shared" si="7"/>
        <v>#N/A</v>
      </c>
      <c r="U19" s="453" t="e">
        <f t="shared" si="8"/>
        <v>#N/A</v>
      </c>
      <c r="V19" s="453" t="e">
        <f>IF(FIXED(#REF!,1)="0.0",IF(FIXED(#REF!,2)="0.00",FIXED(#REF!,3),FIXED(#REF!,2)),FIXED(#REF!,1))</f>
        <v>#REF!</v>
      </c>
    </row>
    <row r="20" spans="1:22" ht="21" customHeight="1">
      <c r="A20" s="477" t="s">
        <v>190</v>
      </c>
      <c r="B20" s="478">
        <f>VLOOKUP($A20,'T5_data(ytd)'!$B$3:$F$390,3,FALSE)</f>
        <v>93792.05</v>
      </c>
      <c r="C20" s="478">
        <f>VLOOKUP($A20,'T5_data(mth)'!$B$5:$AX$392,$O$1-1,FALSE)</f>
        <v>8998.09</v>
      </c>
      <c r="D20" s="475">
        <f>VLOOKUP($A20,'T5_data(mth)'!$B$5:$BK$392,$O$1,FALSE)</f>
        <v>9156.2999999999993</v>
      </c>
      <c r="E20" s="478">
        <f>VLOOKUP($A20,'T5_data(ytd)'!$B$3:$F$390,5,FALSE)</f>
        <v>93792.05</v>
      </c>
      <c r="F20" s="677">
        <f>VLOOKUP($A20,'T5_data(ytd)'!$B$392:$F$779,3,FALSE)</f>
        <v>20.93</v>
      </c>
      <c r="G20" s="676">
        <f>VLOOKUP($A20,'T5_data(mth)'!$B$785:$AX$1172,$O$1-1,FALSE)</f>
        <v>31.655154149700273</v>
      </c>
      <c r="H20" s="676">
        <f>VLOOKUP($A20,'T5_data(mth)'!$B$785:$BK$1172,$O$1,FALSE)</f>
        <v>29.455543883510778</v>
      </c>
      <c r="I20" s="479">
        <f>VLOOKUP($A20,'T5_data(ytd)'!$B$392:$F$779,5,FALSE)</f>
        <v>20.93</v>
      </c>
      <c r="J20" s="669">
        <f>VLOOKUP($A20,'T5_data(ytd)'!$B$781:$F$1168,3,FALSE)</f>
        <v>27.19</v>
      </c>
      <c r="K20" s="667">
        <f>VLOOKUP($A20,'T5_data(mth)'!$B$1175:$AX$1562,$O$1-1,FALSE)</f>
        <v>30.730740884181309</v>
      </c>
      <c r="L20" s="668">
        <f>VLOOKUP($A20,'T5_data(mth)'!$B$1175:$BK$1562,$O$1,FALSE)</f>
        <v>26.253502000918097</v>
      </c>
      <c r="M20" s="611">
        <f>VLOOKUP($A20,'T5_data(ytd)'!$B$781:$F$1168,5,FALSE)</f>
        <v>27.19</v>
      </c>
      <c r="N20" s="469">
        <v>1</v>
      </c>
      <c r="O20" s="616" t="str">
        <f t="shared" si="2"/>
        <v>20.9</v>
      </c>
      <c r="P20" s="616" t="str">
        <f t="shared" si="3"/>
        <v>31.7</v>
      </c>
      <c r="Q20" s="616" t="str">
        <f t="shared" si="4"/>
        <v>29.5</v>
      </c>
      <c r="R20" s="616" t="str">
        <f t="shared" si="5"/>
        <v>20.9</v>
      </c>
      <c r="S20" s="616" t="str">
        <f t="shared" si="6"/>
        <v>27.2</v>
      </c>
      <c r="T20" s="616" t="str">
        <f t="shared" si="7"/>
        <v>30.7</v>
      </c>
      <c r="U20" s="616" t="str">
        <f t="shared" si="8"/>
        <v>26.3</v>
      </c>
      <c r="V20" s="616" t="str">
        <f>IF(FIXED(M20,1)="0.0",IF(FIXED(M20,2)="0.00",FIXED(M20,3),FIXED(M20,2)),FIXED(M20,1))</f>
        <v>27.2</v>
      </c>
    </row>
    <row r="21" spans="1:22" s="321" customFormat="1" ht="24.6" hidden="1">
      <c r="A21" s="467" t="s">
        <v>191</v>
      </c>
      <c r="B21" s="355">
        <f>VLOOKUP($A21,'T5_data(ytd)'!$B18:$F406,3,FALSE)</f>
        <v>117.48</v>
      </c>
      <c r="C21" s="482" t="e">
        <f>VLOOKUP($A21,'T5_data(mth)'!$B20:$AL408,$O$1-1,FALSE)</f>
        <v>#REF!</v>
      </c>
      <c r="D21" s="482" t="e">
        <f>VLOOKUP($A21,'T5_data(mth)'!$B20:$AL408,$O$1,FALSE)</f>
        <v>#REF!</v>
      </c>
      <c r="E21" s="355">
        <f>VLOOKUP($A21,'T5_data(ytd)'!$B$3:$F$390,5,FALSE)</f>
        <v>117.48</v>
      </c>
      <c r="F21" s="357">
        <f>VLOOKUP($A21,'T5_data(ytd)'!$B408:$F796,3,FALSE)</f>
        <v>0.03</v>
      </c>
      <c r="G21" s="357" t="e">
        <f>VLOOKUP($A21,'T5_data(mth)'!$B802:$AL1190,$O$1-1,FALSE)</f>
        <v>#REF!</v>
      </c>
      <c r="H21" s="357" t="e">
        <f>VLOOKUP($A21,'T5_data(mth)'!$B802:$AL1190,$O$1,FALSE)</f>
        <v>#REF!</v>
      </c>
      <c r="I21" s="357">
        <f>VLOOKUP($A21,'T5_data(ytd)'!$B$392:$F$779,5,FALSE)</f>
        <v>11.58</v>
      </c>
      <c r="J21" s="461" t="e">
        <f>VLOOKUP($A21,'T5_data(ytd)'!$B798:$F1182,3,FALSE)</f>
        <v>#N/A</v>
      </c>
      <c r="K21" s="461" t="e">
        <f>VLOOKUP($A21,'T5_data(mth)'!$B1193:$AL1577,$O$1-1,FALSE)</f>
        <v>#N/A</v>
      </c>
      <c r="L21" s="461" t="e">
        <f>VLOOKUP($A21,'T5_data(mth)'!$B1193:$AL1577,$O$1,FALSE)</f>
        <v>#N/A</v>
      </c>
      <c r="M21" s="484">
        <v>1.69</v>
      </c>
      <c r="O21" s="453" t="str">
        <f t="shared" si="2"/>
        <v>0.03</v>
      </c>
      <c r="P21" s="453" t="e">
        <f t="shared" si="3"/>
        <v>#REF!</v>
      </c>
      <c r="Q21" s="453" t="e">
        <f t="shared" si="4"/>
        <v>#REF!</v>
      </c>
      <c r="R21" s="453" t="str">
        <f t="shared" si="5"/>
        <v>11.6</v>
      </c>
      <c r="S21" s="453" t="e">
        <f t="shared" si="6"/>
        <v>#N/A</v>
      </c>
      <c r="T21" s="453" t="e">
        <f t="shared" si="7"/>
        <v>#N/A</v>
      </c>
      <c r="U21" s="453" t="e">
        <f t="shared" si="8"/>
        <v>#N/A</v>
      </c>
      <c r="V21" s="453" t="e">
        <f>IF(FIXED(#REF!,1)="0.0",IF(FIXED(#REF!,2)="0.00",FIXED(#REF!,3),FIXED(#REF!,2)),FIXED(#REF!,1))</f>
        <v>#REF!</v>
      </c>
    </row>
    <row r="22" spans="1:22" s="321" customFormat="1" ht="24.6" hidden="1">
      <c r="A22" s="360" t="s">
        <v>192</v>
      </c>
      <c r="B22" s="355">
        <f>VLOOKUP($A22,'T5_data(ytd)'!$B19:$F407,3,FALSE)</f>
        <v>44.66</v>
      </c>
      <c r="C22" s="482" t="e">
        <f>VLOOKUP($A22,'T5_data(mth)'!$B21:$AL409,$O$1-1,FALSE)</f>
        <v>#REF!</v>
      </c>
      <c r="D22" s="482" t="e">
        <f>VLOOKUP($A22,'T5_data(mth)'!$B21:$AL409,$O$1,FALSE)</f>
        <v>#REF!</v>
      </c>
      <c r="E22" s="355">
        <f>VLOOKUP($A22,'T5_data(ytd)'!$B$3:$F$390,5,FALSE)</f>
        <v>44.66</v>
      </c>
      <c r="F22" s="357">
        <f>VLOOKUP($A22,'T5_data(ytd)'!$B409:$F797,3,FALSE)</f>
        <v>0.01</v>
      </c>
      <c r="G22" s="358" t="e">
        <f>VLOOKUP($A22,'T5_data(mth)'!$B803:$AL1191,$O$1-1,FALSE)</f>
        <v>#REF!</v>
      </c>
      <c r="H22" s="358" t="e">
        <f>VLOOKUP($A22,'T5_data(mth)'!$B803:$AL1191,$O$1,FALSE)</f>
        <v>#REF!</v>
      </c>
      <c r="I22" s="357">
        <f>VLOOKUP($A22,'T5_data(ytd)'!$B$392:$F$779,5,FALSE)</f>
        <v>14.87</v>
      </c>
      <c r="J22" s="359" t="e">
        <f>VLOOKUP($A22,'T5_data(ytd)'!$B799:$F1183,3,FALSE)</f>
        <v>#N/A</v>
      </c>
      <c r="K22" s="359" t="e">
        <f>VLOOKUP($A22,'T5_data(mth)'!$B1194:$AL1578,$O$1-1,FALSE)</f>
        <v>#N/A</v>
      </c>
      <c r="L22" s="359" t="e">
        <f>VLOOKUP($A22,'T5_data(mth)'!$B1194:$AL1578,$O$1,FALSE)</f>
        <v>#N/A</v>
      </c>
      <c r="M22" s="484">
        <v>6.33</v>
      </c>
      <c r="O22" s="453" t="str">
        <f t="shared" si="2"/>
        <v>0.01</v>
      </c>
      <c r="P22" s="453" t="e">
        <f t="shared" si="3"/>
        <v>#REF!</v>
      </c>
      <c r="Q22" s="453" t="e">
        <f t="shared" si="4"/>
        <v>#REF!</v>
      </c>
      <c r="R22" s="453" t="str">
        <f t="shared" si="5"/>
        <v>14.9</v>
      </c>
      <c r="S22" s="453" t="e">
        <f t="shared" si="6"/>
        <v>#N/A</v>
      </c>
      <c r="T22" s="453" t="e">
        <f t="shared" si="7"/>
        <v>#N/A</v>
      </c>
      <c r="U22" s="453" t="e">
        <f t="shared" si="8"/>
        <v>#N/A</v>
      </c>
      <c r="V22" s="453" t="e">
        <f>IF(FIXED(#REF!,1)="0.0",IF(FIXED(#REF!,2)="0.00",FIXED(#REF!,3),FIXED(#REF!,2)),FIXED(#REF!,1))</f>
        <v>#REF!</v>
      </c>
    </row>
    <row r="23" spans="1:22" s="321" customFormat="1" ht="24.6" hidden="1">
      <c r="A23" s="360" t="s">
        <v>193</v>
      </c>
      <c r="B23" s="355">
        <f>VLOOKUP($A23,'T5_data(ytd)'!$B20:$F408,3,FALSE)</f>
        <v>4.03</v>
      </c>
      <c r="C23" s="482" t="e">
        <f>VLOOKUP($A23,'T5_data(mth)'!$B22:$AL410,$O$1-1,FALSE)</f>
        <v>#REF!</v>
      </c>
      <c r="D23" s="482" t="e">
        <f>VLOOKUP($A23,'T5_data(mth)'!$B22:$AL410,$O$1,FALSE)</f>
        <v>#REF!</v>
      </c>
      <c r="E23" s="355">
        <f>VLOOKUP($A23,'T5_data(ytd)'!$B$3:$F$390,5,FALSE)</f>
        <v>4.03</v>
      </c>
      <c r="F23" s="357">
        <f>VLOOKUP($A23,'T5_data(ytd)'!$B410:$F798,3,FALSE)</f>
        <v>0</v>
      </c>
      <c r="G23" s="358" t="e">
        <f>VLOOKUP($A23,'T5_data(mth)'!$B804:$AL1192,$O$1-1,FALSE)</f>
        <v>#REF!</v>
      </c>
      <c r="H23" s="358" t="e">
        <f>VLOOKUP($A23,'T5_data(mth)'!$B804:$AL1192,$O$1,FALSE)</f>
        <v>#REF!</v>
      </c>
      <c r="I23" s="357">
        <f>VLOOKUP($A23,'T5_data(ytd)'!$B$392:$F$779,5,FALSE)</f>
        <v>177.93</v>
      </c>
      <c r="J23" s="359" t="e">
        <f>VLOOKUP($A23,'T5_data(ytd)'!$B800:$F1184,3,FALSE)</f>
        <v>#N/A</v>
      </c>
      <c r="K23" s="359" t="e">
        <f>VLOOKUP($A23,'T5_data(mth)'!$B1195:$AL1579,$O$1-1,FALSE)</f>
        <v>#N/A</v>
      </c>
      <c r="L23" s="359" t="e">
        <f>VLOOKUP($A23,'T5_data(mth)'!$B1195:$AL1579,$O$1,FALSE)</f>
        <v>#N/A</v>
      </c>
      <c r="M23" s="484">
        <v>5.01</v>
      </c>
      <c r="O23" s="453" t="str">
        <f t="shared" si="2"/>
        <v>0.000</v>
      </c>
      <c r="P23" s="453" t="e">
        <f t="shared" si="3"/>
        <v>#REF!</v>
      </c>
      <c r="Q23" s="453" t="e">
        <f t="shared" si="4"/>
        <v>#REF!</v>
      </c>
      <c r="R23" s="453" t="str">
        <f t="shared" si="5"/>
        <v>177.9</v>
      </c>
      <c r="S23" s="453" t="e">
        <f t="shared" si="6"/>
        <v>#N/A</v>
      </c>
      <c r="T23" s="453" t="e">
        <f t="shared" si="7"/>
        <v>#N/A</v>
      </c>
      <c r="U23" s="453" t="e">
        <f t="shared" si="8"/>
        <v>#N/A</v>
      </c>
      <c r="V23" s="453" t="e">
        <f>IF(FIXED(#REF!,1)="0.0",IF(FIXED(#REF!,2)="0.00",FIXED(#REF!,3),FIXED(#REF!,2)),FIXED(#REF!,1))</f>
        <v>#REF!</v>
      </c>
    </row>
    <row r="24" spans="1:22" s="321" customFormat="1" ht="24.6" hidden="1">
      <c r="A24" s="360" t="s">
        <v>194</v>
      </c>
      <c r="B24" s="355">
        <f>VLOOKUP($A24,'T5_data(ytd)'!$B21:$F409,3,FALSE)</f>
        <v>0.39</v>
      </c>
      <c r="C24" s="482" t="e">
        <f>VLOOKUP($A24,'T5_data(mth)'!$B23:$AL411,$O$1-1,FALSE)</f>
        <v>#REF!</v>
      </c>
      <c r="D24" s="482" t="e">
        <f>VLOOKUP($A24,'T5_data(mth)'!$B23:$AL411,$O$1,FALSE)</f>
        <v>#REF!</v>
      </c>
      <c r="E24" s="355">
        <f>VLOOKUP($A24,'T5_data(ytd)'!$B$3:$F$390,5,FALSE)</f>
        <v>0.39</v>
      </c>
      <c r="F24" s="357">
        <f>VLOOKUP($A24,'T5_data(ytd)'!$B411:$F799,3,FALSE)</f>
        <v>0</v>
      </c>
      <c r="G24" s="358" t="e">
        <f>VLOOKUP($A24,'T5_data(mth)'!$B805:$AL1193,$O$1-1,FALSE)</f>
        <v>#REF!</v>
      </c>
      <c r="H24" s="358" t="e">
        <f>VLOOKUP($A24,'T5_data(mth)'!$B805:$AL1193,$O$1,FALSE)</f>
        <v>#REF!</v>
      </c>
      <c r="I24" s="357">
        <f>VLOOKUP($A24,'T5_data(ytd)'!$B$392:$F$779,5,FALSE)</f>
        <v>-23.53</v>
      </c>
      <c r="J24" s="359" t="e">
        <f>VLOOKUP($A24,'T5_data(ytd)'!$B801:$F1185,3,FALSE)</f>
        <v>#N/A</v>
      </c>
      <c r="K24" s="359" t="e">
        <f>VLOOKUP($A24,'T5_data(mth)'!$B1196:$AL1580,$O$1-1,FALSE)</f>
        <v>#N/A</v>
      </c>
      <c r="L24" s="359" t="e">
        <f>VLOOKUP($A24,'T5_data(mth)'!$B1196:$AL1580,$O$1,FALSE)</f>
        <v>#N/A</v>
      </c>
      <c r="M24" s="484">
        <v>0.16</v>
      </c>
      <c r="O24" s="453" t="str">
        <f t="shared" si="2"/>
        <v>0.000</v>
      </c>
      <c r="P24" s="453" t="e">
        <f t="shared" si="3"/>
        <v>#REF!</v>
      </c>
      <c r="Q24" s="453" t="e">
        <f t="shared" si="4"/>
        <v>#REF!</v>
      </c>
      <c r="R24" s="453" t="str">
        <f t="shared" si="5"/>
        <v>-23.5</v>
      </c>
      <c r="S24" s="453" t="e">
        <f t="shared" si="6"/>
        <v>#N/A</v>
      </c>
      <c r="T24" s="453" t="e">
        <f t="shared" si="7"/>
        <v>#N/A</v>
      </c>
      <c r="U24" s="453" t="e">
        <f t="shared" si="8"/>
        <v>#N/A</v>
      </c>
      <c r="V24" s="453" t="e">
        <f>IF(FIXED(#REF!,1)="0.0",IF(FIXED(#REF!,2)="0.00",FIXED(#REF!,3),FIXED(#REF!,2)),FIXED(#REF!,1))</f>
        <v>#REF!</v>
      </c>
    </row>
    <row r="25" spans="1:22" s="321" customFormat="1" ht="24.6" hidden="1">
      <c r="A25" s="360" t="s">
        <v>195</v>
      </c>
      <c r="B25" s="355">
        <f>VLOOKUP($A25,'T5_data(ytd)'!$B22:$F410,3,FALSE)</f>
        <v>3.84</v>
      </c>
      <c r="C25" s="482" t="e">
        <f>VLOOKUP($A25,'T5_data(mth)'!$B24:$AL412,$O$1-1,FALSE)</f>
        <v>#REF!</v>
      </c>
      <c r="D25" s="482" t="e">
        <f>VLOOKUP($A25,'T5_data(mth)'!$B24:$AL412,$O$1,FALSE)</f>
        <v>#REF!</v>
      </c>
      <c r="E25" s="355">
        <f>VLOOKUP($A25,'T5_data(ytd)'!$B$3:$F$390,5,FALSE)</f>
        <v>3.84</v>
      </c>
      <c r="F25" s="357">
        <f>VLOOKUP($A25,'T5_data(ytd)'!$B412:$F800,3,FALSE)</f>
        <v>0</v>
      </c>
      <c r="G25" s="358" t="e">
        <f>VLOOKUP($A25,'T5_data(mth)'!$B806:$AL1194,$O$1-1,FALSE)</f>
        <v>#REF!</v>
      </c>
      <c r="H25" s="358" t="e">
        <f>VLOOKUP($A25,'T5_data(mth)'!$B806:$AL1194,$O$1,FALSE)</f>
        <v>#REF!</v>
      </c>
      <c r="I25" s="357">
        <f>VLOOKUP($A25,'T5_data(ytd)'!$B$392:$F$779,5,FALSE)</f>
        <v>156</v>
      </c>
      <c r="J25" s="359" t="e">
        <f>VLOOKUP($A25,'T5_data(ytd)'!$B802:$F1186,3,FALSE)</f>
        <v>#N/A</v>
      </c>
      <c r="K25" s="359" t="e">
        <f>VLOOKUP($A25,'T5_data(mth)'!$B1197:$AL1581,$O$1-1,FALSE)</f>
        <v>#N/A</v>
      </c>
      <c r="L25" s="359" t="e">
        <f>VLOOKUP($A25,'T5_data(mth)'!$B1197:$AL1581,$O$1,FALSE)</f>
        <v>#N/A</v>
      </c>
      <c r="M25" s="484">
        <v>3.98</v>
      </c>
      <c r="O25" s="453" t="str">
        <f t="shared" si="2"/>
        <v>0.000</v>
      </c>
      <c r="P25" s="453" t="e">
        <f t="shared" si="3"/>
        <v>#REF!</v>
      </c>
      <c r="Q25" s="453" t="e">
        <f t="shared" si="4"/>
        <v>#REF!</v>
      </c>
      <c r="R25" s="453" t="str">
        <f t="shared" si="5"/>
        <v>156.0</v>
      </c>
      <c r="S25" s="453" t="e">
        <f t="shared" si="6"/>
        <v>#N/A</v>
      </c>
      <c r="T25" s="453" t="e">
        <f t="shared" si="7"/>
        <v>#N/A</v>
      </c>
      <c r="U25" s="453" t="e">
        <f t="shared" si="8"/>
        <v>#N/A</v>
      </c>
      <c r="V25" s="453" t="e">
        <f>IF(FIXED(#REF!,1)="0.0",IF(FIXED(#REF!,2)="0.00",FIXED(#REF!,3),FIXED(#REF!,2)),FIXED(#REF!,1))</f>
        <v>#REF!</v>
      </c>
    </row>
    <row r="26" spans="1:22" s="321" customFormat="1" ht="24.6" hidden="1">
      <c r="A26" s="360" t="s">
        <v>196</v>
      </c>
      <c r="B26" s="355">
        <f>VLOOKUP($A26,'T5_data(ytd)'!$B23:$F411,3,FALSE)</f>
        <v>35.450000000000003</v>
      </c>
      <c r="C26" s="482" t="e">
        <f>VLOOKUP($A26,'T5_data(mth)'!$B25:$AL413,$O$1-1,FALSE)</f>
        <v>#REF!</v>
      </c>
      <c r="D26" s="478" t="e">
        <f>VLOOKUP($A26,'T5_data(mth)'!$B25:$AL413,$O$1,FALSE)</f>
        <v>#REF!</v>
      </c>
      <c r="E26" s="355">
        <f>VLOOKUP($A26,'T5_data(ytd)'!$B$3:$F$390,5,FALSE)</f>
        <v>35.450000000000003</v>
      </c>
      <c r="F26" s="357">
        <f>VLOOKUP($A26,'T5_data(ytd)'!$B413:$F801,3,FALSE)</f>
        <v>0.01</v>
      </c>
      <c r="G26" s="358" t="e">
        <f>VLOOKUP($A26,'T5_data(mth)'!$B807:$AL1195,$O$1-1,FALSE)</f>
        <v>#REF!</v>
      </c>
      <c r="H26" s="358" t="e">
        <f>VLOOKUP($A26,'T5_data(mth)'!$B807:$AL1195,$O$1,FALSE)</f>
        <v>#REF!</v>
      </c>
      <c r="I26" s="357">
        <f>VLOOKUP($A26,'T5_data(ytd)'!$B$392:$F$779,5,FALSE)</f>
        <v>5.6</v>
      </c>
      <c r="J26" s="359" t="e">
        <f>VLOOKUP($A26,'T5_data(ytd)'!$B803:$F1187,3,FALSE)</f>
        <v>#N/A</v>
      </c>
      <c r="K26" s="359" t="e">
        <f>VLOOKUP($A26,'T5_data(mth)'!$B1198:$AL1582,$O$1-1,FALSE)</f>
        <v>#N/A</v>
      </c>
      <c r="L26" s="359" t="e">
        <f>VLOOKUP($A26,'T5_data(mth)'!$B1198:$AL1582,$O$1,FALSE)</f>
        <v>#N/A</v>
      </c>
      <c r="M26" s="484">
        <v>1.68</v>
      </c>
      <c r="O26" s="453" t="str">
        <f t="shared" si="2"/>
        <v>0.01</v>
      </c>
      <c r="P26" s="453" t="e">
        <f t="shared" si="3"/>
        <v>#REF!</v>
      </c>
      <c r="Q26" s="453" t="e">
        <f t="shared" si="4"/>
        <v>#REF!</v>
      </c>
      <c r="R26" s="453" t="str">
        <f t="shared" si="5"/>
        <v>5.6</v>
      </c>
      <c r="S26" s="453" t="e">
        <f t="shared" si="6"/>
        <v>#N/A</v>
      </c>
      <c r="T26" s="453" t="e">
        <f t="shared" si="7"/>
        <v>#N/A</v>
      </c>
      <c r="U26" s="453" t="e">
        <f t="shared" si="8"/>
        <v>#N/A</v>
      </c>
      <c r="V26" s="453" t="e">
        <f>IF(FIXED(#REF!,1)="0.0",IF(FIXED(#REF!,2)="0.00",FIXED(#REF!,3),FIXED(#REF!,2)),FIXED(#REF!,1))</f>
        <v>#REF!</v>
      </c>
    </row>
    <row r="27" spans="1:22" s="321" customFormat="1" ht="24.6" hidden="1">
      <c r="A27" s="360" t="s">
        <v>197</v>
      </c>
      <c r="B27" s="355">
        <f>VLOOKUP($A27,'T5_data(ytd)'!$B24:$F412,3,FALSE)</f>
        <v>0.74</v>
      </c>
      <c r="C27" s="482" t="e">
        <f>VLOOKUP($A27,'T5_data(mth)'!$B26:$AL414,$O$1-1,FALSE)</f>
        <v>#REF!</v>
      </c>
      <c r="D27" s="478" t="e">
        <f>VLOOKUP($A27,'T5_data(mth)'!$B26:$AL414,$O$1,FALSE)</f>
        <v>#REF!</v>
      </c>
      <c r="E27" s="355">
        <f>VLOOKUP($A27,'T5_data(ytd)'!$B$3:$F$390,5,FALSE)</f>
        <v>0.74</v>
      </c>
      <c r="F27" s="357">
        <f>VLOOKUP($A27,'T5_data(ytd)'!$B414:$F802,3,FALSE)</f>
        <v>0</v>
      </c>
      <c r="G27" s="358" t="e">
        <f>VLOOKUP($A27,'T5_data(mth)'!$B808:$AL1196,$O$1-1,FALSE)</f>
        <v>#REF!</v>
      </c>
      <c r="H27" s="358" t="e">
        <f>VLOOKUP($A27,'T5_data(mth)'!$B808:$AL1196,$O$1,FALSE)</f>
        <v>#REF!</v>
      </c>
      <c r="I27" s="357">
        <f>VLOOKUP($A27,'T5_data(ytd)'!$B$392:$F$779,5,FALSE)</f>
        <v>-54.88</v>
      </c>
      <c r="J27" s="359" t="e">
        <f>VLOOKUP($A27,'T5_data(ytd)'!$B804:$F1188,3,FALSE)</f>
        <v>#N/A</v>
      </c>
      <c r="K27" s="359" t="e">
        <f>VLOOKUP($A27,'T5_data(mth)'!$B1199:$AL1583,$O$1-1,FALSE)</f>
        <v>#N/A</v>
      </c>
      <c r="L27" s="359" t="e">
        <f>VLOOKUP($A27,'T5_data(mth)'!$B1199:$AL1583,$O$1,FALSE)</f>
        <v>#N/A</v>
      </c>
      <c r="M27" s="484">
        <v>1.79</v>
      </c>
      <c r="O27" s="453" t="str">
        <f t="shared" si="2"/>
        <v>0.000</v>
      </c>
      <c r="P27" s="453" t="e">
        <f t="shared" si="3"/>
        <v>#REF!</v>
      </c>
      <c r="Q27" s="453" t="e">
        <f t="shared" si="4"/>
        <v>#REF!</v>
      </c>
      <c r="R27" s="453" t="str">
        <f t="shared" si="5"/>
        <v>-54.9</v>
      </c>
      <c r="S27" s="453" t="e">
        <f t="shared" si="6"/>
        <v>#N/A</v>
      </c>
      <c r="T27" s="453" t="e">
        <f t="shared" si="7"/>
        <v>#N/A</v>
      </c>
      <c r="U27" s="453" t="e">
        <f t="shared" si="8"/>
        <v>#N/A</v>
      </c>
      <c r="V27" s="453" t="e">
        <f>IF(FIXED(#REF!,1)="0.0",IF(FIXED(#REF!,2)="0.00",FIXED(#REF!,3),FIXED(#REF!,2)),FIXED(#REF!,1))</f>
        <v>#REF!</v>
      </c>
    </row>
    <row r="28" spans="1:22" s="321" customFormat="1" ht="24.6" hidden="1">
      <c r="A28" s="360" t="s">
        <v>198</v>
      </c>
      <c r="B28" s="355">
        <f>VLOOKUP($A28,'T5_data(ytd)'!$B25:$F413,3,FALSE)</f>
        <v>0.21</v>
      </c>
      <c r="C28" s="482" t="e">
        <f>VLOOKUP($A28,'T5_data(mth)'!$B27:$AL415,$O$1-1,FALSE)</f>
        <v>#REF!</v>
      </c>
      <c r="D28" s="482" t="e">
        <f>VLOOKUP($A28,'T5_data(mth)'!$B27:$AL415,$O$1,FALSE)</f>
        <v>#REF!</v>
      </c>
      <c r="E28" s="355">
        <f>VLOOKUP($A28,'T5_data(ytd)'!$B$3:$F$390,5,FALSE)</f>
        <v>0.21</v>
      </c>
      <c r="F28" s="357">
        <f>VLOOKUP($A28,'T5_data(ytd)'!$B415:$F803,3,FALSE)</f>
        <v>0</v>
      </c>
      <c r="G28" s="358" t="e">
        <f>VLOOKUP($A28,'T5_data(mth)'!$B809:$AL1197,$O$1-1,FALSE)</f>
        <v>#REF!</v>
      </c>
      <c r="H28" s="358" t="e">
        <f>VLOOKUP($A28,'T5_data(mth)'!$B809:$AL1197,$O$1,FALSE)</f>
        <v>#REF!</v>
      </c>
      <c r="I28" s="357">
        <f>VLOOKUP($A28,'T5_data(ytd)'!$B$392:$F$779,5,FALSE)</f>
        <v>0</v>
      </c>
      <c r="J28" s="359" t="e">
        <f>VLOOKUP($A28,'T5_data(ytd)'!$B805:$F1189,3,FALSE)</f>
        <v>#N/A</v>
      </c>
      <c r="K28" s="359" t="e">
        <f>VLOOKUP($A28,'T5_data(mth)'!$B1200:$AL1584,$O$1-1,FALSE)</f>
        <v>#N/A</v>
      </c>
      <c r="L28" s="359" t="e">
        <f>VLOOKUP($A28,'T5_data(mth)'!$B1200:$AL1584,$O$1,FALSE)</f>
        <v>#N/A</v>
      </c>
      <c r="M28" s="484">
        <v>1.0900000000000001</v>
      </c>
      <c r="O28" s="453" t="str">
        <f t="shared" si="2"/>
        <v>0.000</v>
      </c>
      <c r="P28" s="453" t="e">
        <f t="shared" si="3"/>
        <v>#REF!</v>
      </c>
      <c r="Q28" s="453" t="e">
        <f t="shared" si="4"/>
        <v>#REF!</v>
      </c>
      <c r="R28" s="453" t="str">
        <f t="shared" si="5"/>
        <v>0.000</v>
      </c>
      <c r="S28" s="453" t="e">
        <f t="shared" si="6"/>
        <v>#N/A</v>
      </c>
      <c r="T28" s="453" t="e">
        <f t="shared" si="7"/>
        <v>#N/A</v>
      </c>
      <c r="U28" s="453" t="e">
        <f t="shared" si="8"/>
        <v>#N/A</v>
      </c>
      <c r="V28" s="453" t="e">
        <f>IF(FIXED(#REF!,1)="0.0",IF(FIXED(#REF!,2)="0.00",FIXED(#REF!,3),FIXED(#REF!,2)),FIXED(#REF!,1))</f>
        <v>#REF!</v>
      </c>
    </row>
    <row r="29" spans="1:22" s="321" customFormat="1" ht="24.6" hidden="1">
      <c r="A29" s="462" t="s">
        <v>199</v>
      </c>
      <c r="B29" s="465">
        <f>VLOOKUP($A29,'T5_data(ytd)'!$B26:$F414,3,FALSE)</f>
        <v>72.819999999999993</v>
      </c>
      <c r="C29" s="482" t="e">
        <f>VLOOKUP($A29,'T5_data(mth)'!$B28:$AL416,$O$1-1,FALSE)</f>
        <v>#REF!</v>
      </c>
      <c r="D29" s="482" t="e">
        <f>VLOOKUP($A29,'T5_data(mth)'!$B28:$AL416,$O$1,FALSE)</f>
        <v>#REF!</v>
      </c>
      <c r="E29" s="465">
        <f>VLOOKUP($A29,'T5_data(ytd)'!$B$3:$F$390,5,FALSE)</f>
        <v>72.819999999999993</v>
      </c>
      <c r="F29" s="456">
        <f>VLOOKUP($A29,'T5_data(ytd)'!$B416:$F804,3,FALSE)</f>
        <v>0.02</v>
      </c>
      <c r="G29" s="457" t="e">
        <f>VLOOKUP($A29,'T5_data(mth)'!$B810:$AL1198,$O$1-1,FALSE)</f>
        <v>#REF!</v>
      </c>
      <c r="H29" s="457" t="e">
        <f>VLOOKUP($A29,'T5_data(mth)'!$B810:$AL1198,$O$1,FALSE)</f>
        <v>#REF!</v>
      </c>
      <c r="I29" s="456">
        <f>VLOOKUP($A29,'T5_data(ytd)'!$B$392:$F$779,5,FALSE)</f>
        <v>9.65</v>
      </c>
      <c r="J29" s="459" t="e">
        <f>VLOOKUP($A29,'T5_data(ytd)'!$B806:$F1190,3,FALSE)</f>
        <v>#N/A</v>
      </c>
      <c r="K29" s="459" t="e">
        <f>VLOOKUP($A29,'T5_data(mth)'!$B1201:$AL1585,$O$1-1,FALSE)</f>
        <v>#N/A</v>
      </c>
      <c r="L29" s="459" t="e">
        <f>VLOOKUP($A29,'T5_data(mth)'!$B1201:$AL1585,$O$1,FALSE)</f>
        <v>#N/A</v>
      </c>
      <c r="M29" s="484">
        <v>9.99</v>
      </c>
      <c r="O29" s="453" t="str">
        <f t="shared" si="2"/>
        <v>0.02</v>
      </c>
      <c r="P29" s="453" t="e">
        <f t="shared" si="3"/>
        <v>#REF!</v>
      </c>
      <c r="Q29" s="453" t="e">
        <f t="shared" si="4"/>
        <v>#REF!</v>
      </c>
      <c r="R29" s="453" t="str">
        <f t="shared" si="5"/>
        <v>9.7</v>
      </c>
      <c r="S29" s="453" t="e">
        <f t="shared" si="6"/>
        <v>#N/A</v>
      </c>
      <c r="T29" s="453" t="e">
        <f t="shared" si="7"/>
        <v>#N/A</v>
      </c>
      <c r="U29" s="453" t="e">
        <f t="shared" si="8"/>
        <v>#N/A</v>
      </c>
      <c r="V29" s="453" t="e">
        <f>IF(FIXED(#REF!,1)="0.0",IF(FIXED(#REF!,2)="0.00",FIXED(#REF!,3),FIXED(#REF!,2)),FIXED(#REF!,1))</f>
        <v>#REF!</v>
      </c>
    </row>
    <row r="30" spans="1:22" ht="21" customHeight="1">
      <c r="A30" s="481" t="s">
        <v>200</v>
      </c>
      <c r="B30" s="482">
        <f>VLOOKUP($A30,'T5_data(ytd)'!$B$3:$F$390,3,FALSE)</f>
        <v>5522.57</v>
      </c>
      <c r="C30" s="482">
        <f>VLOOKUP($A30,'T5_data(mth)'!$B$5:$AX$392,$O$1-1,FALSE)</f>
        <v>523.21</v>
      </c>
      <c r="D30" s="606">
        <f>VLOOKUP($A30,'T5_data(mth)'!$B$5:$BK$392,$O$1,FALSE)</f>
        <v>591.51</v>
      </c>
      <c r="E30" s="482">
        <f>VLOOKUP($A30,'T5_data(ytd)'!$B$3:$F$390,5,FALSE)</f>
        <v>5522.57</v>
      </c>
      <c r="F30" s="678">
        <f>VLOOKUP($A30,'T5_data(ytd)'!$B$392:$F$779,3,FALSE)</f>
        <v>14.09</v>
      </c>
      <c r="G30" s="679">
        <f>VLOOKUP($A30,'T5_data(mth)'!$B$785:$AX$1172,$O$1-1,FALSE)</f>
        <v>24.880063011671478</v>
      </c>
      <c r="H30" s="679">
        <f>VLOOKUP($A30,'T5_data(mth)'!$B$785:$BK$1172,$O$1,FALSE)</f>
        <v>23.858282555436901</v>
      </c>
      <c r="I30" s="483">
        <f>VLOOKUP($A30,'T5_data(ytd)'!$B$392:$F$779,5,FALSE)</f>
        <v>14.09</v>
      </c>
      <c r="J30" s="670">
        <f>VLOOKUP($A30,'T5_data(ytd)'!$B$781:$F$1168,3,FALSE)</f>
        <v>1.6</v>
      </c>
      <c r="K30" s="671">
        <f>VLOOKUP($A30,'T5_data(mth)'!$B$1175:$AX$1562,$O$1-1,FALSE)</f>
        <v>1.7868937672342133</v>
      </c>
      <c r="L30" s="688">
        <f>VLOOKUP($A30,'T5_data(mth)'!$B$1175:$BK$1562,$O$1,FALSE)</f>
        <v>1.6960135609976807</v>
      </c>
      <c r="M30" s="612">
        <f>VLOOKUP($A30,'T5_data(ytd)'!$B$781:$F$1168,5,FALSE)</f>
        <v>1.6</v>
      </c>
      <c r="N30" s="469">
        <v>1</v>
      </c>
      <c r="O30" s="616" t="str">
        <f t="shared" si="2"/>
        <v>14.1</v>
      </c>
      <c r="P30" s="616" t="str">
        <f t="shared" si="3"/>
        <v>24.9</v>
      </c>
      <c r="Q30" s="616" t="str">
        <f t="shared" si="4"/>
        <v>23.9</v>
      </c>
      <c r="R30" s="616" t="str">
        <f t="shared" si="5"/>
        <v>14.1</v>
      </c>
      <c r="S30" s="616" t="str">
        <f t="shared" si="6"/>
        <v>1.6</v>
      </c>
      <c r="T30" s="616" t="str">
        <f t="shared" si="7"/>
        <v>1.8</v>
      </c>
      <c r="U30" s="616" t="str">
        <f t="shared" si="8"/>
        <v>1.7</v>
      </c>
      <c r="V30" s="616" t="str">
        <f>IF(FIXED(M30,1)="0.0",IF(FIXED(M30,2)="0.00",FIXED(M30,3),FIXED(M30,2)),FIXED(M30,1))</f>
        <v>1.6</v>
      </c>
    </row>
    <row r="31" spans="1:22" s="321" customFormat="1" ht="24.6" hidden="1">
      <c r="A31" s="467" t="s">
        <v>201</v>
      </c>
      <c r="B31" s="361">
        <f>VLOOKUP($A31,'T5_data(ytd)'!$B$3:$F$390,3,FALSE)</f>
        <v>3096.15</v>
      </c>
      <c r="C31" s="482" t="e">
        <f>VLOOKUP($A31,'T5_data(mth)'!$B$5:$AL$392,$O$1-1,FALSE)</f>
        <v>#REF!</v>
      </c>
      <c r="D31" s="482" t="e">
        <f>VLOOKUP($A31,'T5_data(mth)'!$B$5:$AL$392,$O$1,FALSE)</f>
        <v>#REF!</v>
      </c>
      <c r="E31" s="361">
        <f>VLOOKUP($A31,'T5_data(ytd)'!$B$3:$F$390,5,FALSE)</f>
        <v>3096.15</v>
      </c>
      <c r="F31" s="363">
        <f>VLOOKUP($A31,'T5_data(ytd)'!$B$392:$F$779,3,FALSE)</f>
        <v>8.24</v>
      </c>
      <c r="G31" s="363" t="e">
        <f>VLOOKUP($A31,'T5_data(mth)'!$B$785:$AL$1172,$O$1-1,FALSE)</f>
        <v>#REF!</v>
      </c>
      <c r="H31" s="363" t="e">
        <f>VLOOKUP($A31,'T5_data(mth)'!$B$785:$AL$1172,$O$1,FALSE)</f>
        <v>#REF!</v>
      </c>
      <c r="I31" s="363">
        <f>VLOOKUP($A31,'T5_data(ytd)'!$B$392:$F$779,5,FALSE)</f>
        <v>8.24</v>
      </c>
      <c r="J31" s="460">
        <f>VLOOKUP($A31,'T5_data(ytd)'!$B$781:$F$1168,3,FALSE)</f>
        <v>0.9</v>
      </c>
      <c r="K31" s="460" t="e">
        <f>VLOOKUP($A31,'T5_data(mth)'!$B$1175:$AL$1562,$O$1-1,FALSE)</f>
        <v>#REF!</v>
      </c>
      <c r="L31" s="460" t="e">
        <f>VLOOKUP($A31,'T5_data(mth)'!$B$1175:$AL$1562,$O$1,FALSE)</f>
        <v>#REF!</v>
      </c>
      <c r="M31" s="484">
        <v>0.2</v>
      </c>
      <c r="O31" s="453" t="str">
        <f t="shared" si="2"/>
        <v>8.2</v>
      </c>
      <c r="P31" s="453" t="e">
        <f t="shared" si="3"/>
        <v>#REF!</v>
      </c>
      <c r="Q31" s="453" t="e">
        <f t="shared" si="4"/>
        <v>#REF!</v>
      </c>
      <c r="R31" s="453" t="str">
        <f t="shared" si="5"/>
        <v>8.2</v>
      </c>
      <c r="S31" s="453" t="str">
        <f t="shared" si="6"/>
        <v>0.9</v>
      </c>
      <c r="T31" s="453" t="e">
        <f t="shared" si="7"/>
        <v>#REF!</v>
      </c>
      <c r="U31" s="453" t="e">
        <f t="shared" si="8"/>
        <v>#REF!</v>
      </c>
      <c r="V31" s="453" t="e">
        <f>IF(FIXED(#REF!,1)="0.0",IF(FIXED(#REF!,2)="0.00",FIXED(#REF!,3),FIXED(#REF!,2)),FIXED(#REF!,1))</f>
        <v>#REF!</v>
      </c>
    </row>
    <row r="32" spans="1:22" s="321" customFormat="1" ht="24.6" hidden="1">
      <c r="A32" s="360" t="s">
        <v>202</v>
      </c>
      <c r="B32" s="361">
        <f>VLOOKUP($A32,'T5_data(ytd)'!$B$3:$F$390,3,FALSE)</f>
        <v>807.12</v>
      </c>
      <c r="C32" s="478" t="e">
        <f>VLOOKUP($A32,'T5_data(mth)'!$B$5:$AL$392,$O$1-1,FALSE)</f>
        <v>#REF!</v>
      </c>
      <c r="D32" s="482" t="e">
        <f>VLOOKUP($A32,'T5_data(mth)'!$B$5:$AL$392,$O$1,FALSE)</f>
        <v>#REF!</v>
      </c>
      <c r="E32" s="361">
        <f>VLOOKUP($A32,'T5_data(ytd)'!$B$3:$F$390,5,FALSE)</f>
        <v>807.12</v>
      </c>
      <c r="F32" s="363">
        <f>VLOOKUP($A32,'T5_data(ytd)'!$B$392:$F$779,3,FALSE)</f>
        <v>-16.77</v>
      </c>
      <c r="G32" s="364" t="e">
        <f>VLOOKUP($A32,'T5_data(mth)'!$B$785:$AL$1172,$O$1-1,FALSE)</f>
        <v>#REF!</v>
      </c>
      <c r="H32" s="364" t="e">
        <f>VLOOKUP($A32,'T5_data(mth)'!$B$785:$AL$1172,$O$1,FALSE)</f>
        <v>#REF!</v>
      </c>
      <c r="I32" s="363">
        <f>VLOOKUP($A32,'T5_data(ytd)'!$B$392:$F$779,5,FALSE)</f>
        <v>-16.77</v>
      </c>
      <c r="J32" s="365">
        <f>VLOOKUP($A32,'T5_data(ytd)'!$B$781:$F$1168,3,FALSE)</f>
        <v>0.23</v>
      </c>
      <c r="K32" s="365" t="e">
        <f>VLOOKUP($A32,'T5_data(mth)'!$B$1175:$AL$1562,$O$1-1,FALSE)</f>
        <v>#REF!</v>
      </c>
      <c r="L32" s="365" t="e">
        <f>VLOOKUP($A32,'T5_data(mth)'!$B$1175:$AL$1562,$O$1,FALSE)</f>
        <v>#REF!</v>
      </c>
      <c r="M32" s="480">
        <v>11.48</v>
      </c>
      <c r="O32" s="453" t="str">
        <f t="shared" si="2"/>
        <v>-16.8</v>
      </c>
      <c r="P32" s="453" t="e">
        <f t="shared" si="3"/>
        <v>#REF!</v>
      </c>
      <c r="Q32" s="453" t="e">
        <f t="shared" si="4"/>
        <v>#REF!</v>
      </c>
      <c r="R32" s="453" t="str">
        <f t="shared" si="5"/>
        <v>-16.8</v>
      </c>
      <c r="S32" s="453" t="str">
        <f t="shared" si="6"/>
        <v>0.2</v>
      </c>
      <c r="T32" s="453" t="e">
        <f t="shared" si="7"/>
        <v>#REF!</v>
      </c>
      <c r="U32" s="453" t="e">
        <f t="shared" si="8"/>
        <v>#REF!</v>
      </c>
      <c r="V32" s="453" t="e">
        <f>IF(FIXED(#REF!,1)="0.0",IF(FIXED(#REF!,2)="0.00",FIXED(#REF!,3),FIXED(#REF!,2)),FIXED(#REF!,1))</f>
        <v>#REF!</v>
      </c>
    </row>
    <row r="33" spans="1:22" s="321" customFormat="1" ht="24.6" hidden="1">
      <c r="A33" s="366" t="s">
        <v>203</v>
      </c>
      <c r="B33" s="361">
        <f>VLOOKUP($A33,'T5_data(ytd)'!$B$3:$F$390,3,FALSE)</f>
        <v>303.58</v>
      </c>
      <c r="C33" s="482" t="e">
        <f>VLOOKUP($A33,'T5_data(mth)'!$B$5:$AL$392,$O$1-1,FALSE)</f>
        <v>#REF!</v>
      </c>
      <c r="D33" s="478" t="e">
        <f>VLOOKUP($A33,'T5_data(mth)'!$B$5:$AL$392,$O$1,FALSE)</f>
        <v>#REF!</v>
      </c>
      <c r="E33" s="361">
        <f>VLOOKUP($A33,'T5_data(ytd)'!$B$3:$F$390,5,FALSE)</f>
        <v>303.58</v>
      </c>
      <c r="F33" s="363">
        <f>VLOOKUP($A33,'T5_data(ytd)'!$B$392:$F$779,3,FALSE)</f>
        <v>4.72</v>
      </c>
      <c r="G33" s="364" t="e">
        <f>VLOOKUP($A33,'T5_data(mth)'!$B$785:$AL$1172,$O$1-1,FALSE)</f>
        <v>#REF!</v>
      </c>
      <c r="H33" s="364" t="e">
        <f>VLOOKUP($A33,'T5_data(mth)'!$B$785:$AL$1172,$O$1,FALSE)</f>
        <v>#REF!</v>
      </c>
      <c r="I33" s="363">
        <f>VLOOKUP($A33,'T5_data(ytd)'!$B$392:$F$779,5,FALSE)</f>
        <v>4.72</v>
      </c>
      <c r="J33" s="365">
        <f>VLOOKUP($A33,'T5_data(ytd)'!$B$781:$F$1168,3,FALSE)</f>
        <v>0.09</v>
      </c>
      <c r="K33" s="365" t="e">
        <f>VLOOKUP($A33,'T5_data(mth)'!$B$1175:$AL$1562,$O$1-1,FALSE)</f>
        <v>#REF!</v>
      </c>
      <c r="L33" s="365" t="e">
        <f>VLOOKUP($A33,'T5_data(mth)'!$B$1175:$AL$1562,$O$1,FALSE)</f>
        <v>#REF!</v>
      </c>
      <c r="M33" s="484">
        <v>0.27</v>
      </c>
      <c r="O33" s="453" t="str">
        <f t="shared" si="2"/>
        <v>4.7</v>
      </c>
      <c r="P33" s="453" t="e">
        <f t="shared" si="3"/>
        <v>#REF!</v>
      </c>
      <c r="Q33" s="453" t="e">
        <f t="shared" si="4"/>
        <v>#REF!</v>
      </c>
      <c r="R33" s="453" t="str">
        <f t="shared" si="5"/>
        <v>4.7</v>
      </c>
      <c r="S33" s="453" t="str">
        <f t="shared" si="6"/>
        <v>0.1</v>
      </c>
      <c r="T33" s="453" t="e">
        <f t="shared" si="7"/>
        <v>#REF!</v>
      </c>
      <c r="U33" s="453" t="e">
        <f t="shared" si="8"/>
        <v>#REF!</v>
      </c>
      <c r="V33" s="453" t="e">
        <f>IF(FIXED(#REF!,1)="0.0",IF(FIXED(#REF!,2)="0.00",FIXED(#REF!,3),FIXED(#REF!,2)),FIXED(#REF!,1))</f>
        <v>#REF!</v>
      </c>
    </row>
    <row r="34" spans="1:22" s="321" customFormat="1" ht="24.6" hidden="1">
      <c r="A34" s="360" t="s">
        <v>204</v>
      </c>
      <c r="B34" s="361">
        <f>VLOOKUP($A34,'T5_data(ytd)'!$B$3:$F$390,3,FALSE)</f>
        <v>1985.45</v>
      </c>
      <c r="C34" s="482" t="e">
        <f>VLOOKUP($A34,'T5_data(mth)'!$B$5:$AL$392,$O$1-1,FALSE)</f>
        <v>#REF!</v>
      </c>
      <c r="D34" s="478" t="e">
        <f>VLOOKUP($A34,'T5_data(mth)'!$B$5:$AL$392,$O$1,FALSE)</f>
        <v>#REF!</v>
      </c>
      <c r="E34" s="361">
        <f>VLOOKUP($A34,'T5_data(ytd)'!$B$3:$F$390,5,FALSE)</f>
        <v>1985.45</v>
      </c>
      <c r="F34" s="363">
        <f>VLOOKUP($A34,'T5_data(ytd)'!$B$392:$F$779,3,FALSE)</f>
        <v>24.04</v>
      </c>
      <c r="G34" s="364" t="e">
        <f>VLOOKUP($A34,'T5_data(mth)'!$B$785:$AL$1172,$O$1-1,FALSE)</f>
        <v>#REF!</v>
      </c>
      <c r="H34" s="364" t="e">
        <f>VLOOKUP($A34,'T5_data(mth)'!$B$785:$AL$1172,$O$1,FALSE)</f>
        <v>#REF!</v>
      </c>
      <c r="I34" s="363">
        <f>VLOOKUP($A34,'T5_data(ytd)'!$B$392:$F$779,5,FALSE)</f>
        <v>24.04</v>
      </c>
      <c r="J34" s="365">
        <f>VLOOKUP($A34,'T5_data(ytd)'!$B$781:$F$1168,3,FALSE)</f>
        <v>0.57999999999999996</v>
      </c>
      <c r="K34" s="365" t="e">
        <f>VLOOKUP($A34,'T5_data(mth)'!$B$1175:$AL$1562,$O$1-1,FALSE)</f>
        <v>#REF!</v>
      </c>
      <c r="L34" s="365" t="e">
        <f>VLOOKUP($A34,'T5_data(mth)'!$B$1175:$AL$1562,$O$1,FALSE)</f>
        <v>#REF!</v>
      </c>
      <c r="M34" s="484">
        <v>1.0900000000000001</v>
      </c>
      <c r="O34" s="453" t="str">
        <f t="shared" si="2"/>
        <v>24.0</v>
      </c>
      <c r="P34" s="453" t="e">
        <f t="shared" si="3"/>
        <v>#REF!</v>
      </c>
      <c r="Q34" s="453" t="e">
        <f t="shared" si="4"/>
        <v>#REF!</v>
      </c>
      <c r="R34" s="453" t="str">
        <f t="shared" si="5"/>
        <v>24.0</v>
      </c>
      <c r="S34" s="453" t="str">
        <f t="shared" si="6"/>
        <v>0.6</v>
      </c>
      <c r="T34" s="453" t="e">
        <f t="shared" si="7"/>
        <v>#REF!</v>
      </c>
      <c r="U34" s="453" t="e">
        <f t="shared" si="8"/>
        <v>#REF!</v>
      </c>
      <c r="V34" s="453" t="e">
        <f>IF(FIXED(#REF!,1)="0.0",IF(FIXED(#REF!,2)="0.00",FIXED(#REF!,3),FIXED(#REF!,2)),FIXED(#REF!,1))</f>
        <v>#REF!</v>
      </c>
    </row>
    <row r="35" spans="1:22" s="321" customFormat="1" ht="24.6" hidden="1">
      <c r="A35" s="360" t="s">
        <v>205</v>
      </c>
      <c r="B35" s="361">
        <f>VLOOKUP($A35,'T5_data(ytd)'!$B$3:$F$390,3,FALSE)</f>
        <v>737.99</v>
      </c>
      <c r="C35" s="482" t="e">
        <f>VLOOKUP($A35,'T5_data(mth)'!$B$5:$AL$392,$O$1-1,FALSE)</f>
        <v>#REF!</v>
      </c>
      <c r="D35" s="482" t="e">
        <f>VLOOKUP($A35,'T5_data(mth)'!$B$5:$AL$392,$O$1,FALSE)</f>
        <v>#REF!</v>
      </c>
      <c r="E35" s="361">
        <f>VLOOKUP($A35,'T5_data(ytd)'!$B$3:$F$390,5,FALSE)</f>
        <v>737.99</v>
      </c>
      <c r="F35" s="363">
        <f>VLOOKUP($A35,'T5_data(ytd)'!$B$392:$F$779,3,FALSE)</f>
        <v>22.21</v>
      </c>
      <c r="G35" s="364" t="e">
        <f>VLOOKUP($A35,'T5_data(mth)'!$B$785:$AL$1172,$O$1-1,FALSE)</f>
        <v>#REF!</v>
      </c>
      <c r="H35" s="364" t="e">
        <f>VLOOKUP($A35,'T5_data(mth)'!$B$785:$AL$1172,$O$1,FALSE)</f>
        <v>#REF!</v>
      </c>
      <c r="I35" s="363">
        <f>VLOOKUP($A35,'T5_data(ytd)'!$B$392:$F$779,5,FALSE)</f>
        <v>22.21</v>
      </c>
      <c r="J35" s="365">
        <f>VLOOKUP($A35,'T5_data(ytd)'!$B$781:$F$1168,3,FALSE)</f>
        <v>0.21</v>
      </c>
      <c r="K35" s="365" t="e">
        <f>VLOOKUP($A35,'T5_data(mth)'!$B$1175:$AL$1562,$O$1-1,FALSE)</f>
        <v>#REF!</v>
      </c>
      <c r="L35" s="365" t="e">
        <f>VLOOKUP($A35,'T5_data(mth)'!$B$1175:$AL$1562,$O$1,FALSE)</f>
        <v>#REF!</v>
      </c>
      <c r="M35" s="484">
        <v>0.44</v>
      </c>
      <c r="O35" s="453" t="str">
        <f t="shared" si="2"/>
        <v>22.2</v>
      </c>
      <c r="P35" s="453" t="e">
        <f t="shared" si="3"/>
        <v>#REF!</v>
      </c>
      <c r="Q35" s="453" t="e">
        <f t="shared" si="4"/>
        <v>#REF!</v>
      </c>
      <c r="R35" s="453" t="str">
        <f t="shared" si="5"/>
        <v>22.2</v>
      </c>
      <c r="S35" s="453" t="str">
        <f t="shared" si="6"/>
        <v>0.2</v>
      </c>
      <c r="T35" s="453" t="e">
        <f t="shared" si="7"/>
        <v>#REF!</v>
      </c>
      <c r="U35" s="453" t="e">
        <f t="shared" si="8"/>
        <v>#REF!</v>
      </c>
      <c r="V35" s="453" t="e">
        <f>IF(FIXED(#REF!,1)="0.0",IF(FIXED(#REF!,2)="0.00",FIXED(#REF!,3),FIXED(#REF!,2)),FIXED(#REF!,1))</f>
        <v>#REF!</v>
      </c>
    </row>
    <row r="36" spans="1:22" s="321" customFormat="1" ht="24.6" hidden="1">
      <c r="A36" s="360" t="s">
        <v>206</v>
      </c>
      <c r="B36" s="361">
        <f>VLOOKUP($A36,'T5_data(ytd)'!$B$3:$F$390,3,FALSE)</f>
        <v>632.16999999999996</v>
      </c>
      <c r="C36" s="482" t="e">
        <f>VLOOKUP($A36,'T5_data(mth)'!$B$5:$AL$392,$O$1-1,FALSE)</f>
        <v>#REF!</v>
      </c>
      <c r="D36" s="482" t="e">
        <f>VLOOKUP($A36,'T5_data(mth)'!$B$5:$AL$392,$O$1,FALSE)</f>
        <v>#REF!</v>
      </c>
      <c r="E36" s="361">
        <f>VLOOKUP($A36,'T5_data(ytd)'!$B$3:$F$390,5,FALSE)</f>
        <v>632.16999999999996</v>
      </c>
      <c r="F36" s="363">
        <f>VLOOKUP($A36,'T5_data(ytd)'!$B$392:$F$779,3,FALSE)</f>
        <v>23.65</v>
      </c>
      <c r="G36" s="364" t="e">
        <f>VLOOKUP($A36,'T5_data(mth)'!$B$785:$AL$1172,$O$1-1,FALSE)</f>
        <v>#REF!</v>
      </c>
      <c r="H36" s="364" t="e">
        <f>VLOOKUP($A36,'T5_data(mth)'!$B$785:$AL$1172,$O$1,FALSE)</f>
        <v>#REF!</v>
      </c>
      <c r="I36" s="363">
        <f>VLOOKUP($A36,'T5_data(ytd)'!$B$392:$F$779,5,FALSE)</f>
        <v>23.65</v>
      </c>
      <c r="J36" s="365">
        <f>VLOOKUP($A36,'T5_data(ytd)'!$B$781:$F$1168,3,FALSE)</f>
        <v>0.18</v>
      </c>
      <c r="K36" s="365" t="e">
        <f>VLOOKUP($A36,'T5_data(mth)'!$B$1175:$AL$1562,$O$1-1,FALSE)</f>
        <v>#REF!</v>
      </c>
      <c r="L36" s="365" t="e">
        <f>VLOOKUP($A36,'T5_data(mth)'!$B$1175:$AL$1562,$O$1,FALSE)</f>
        <v>#REF!</v>
      </c>
      <c r="M36" s="484">
        <v>0.26</v>
      </c>
      <c r="O36" s="453" t="str">
        <f t="shared" si="2"/>
        <v>23.7</v>
      </c>
      <c r="P36" s="453" t="e">
        <f t="shared" si="3"/>
        <v>#REF!</v>
      </c>
      <c r="Q36" s="453" t="e">
        <f t="shared" si="4"/>
        <v>#REF!</v>
      </c>
      <c r="R36" s="453" t="str">
        <f t="shared" si="5"/>
        <v>23.7</v>
      </c>
      <c r="S36" s="453" t="str">
        <f t="shared" si="6"/>
        <v>0.2</v>
      </c>
      <c r="T36" s="453" t="e">
        <f t="shared" si="7"/>
        <v>#REF!</v>
      </c>
      <c r="U36" s="453" t="e">
        <f t="shared" si="8"/>
        <v>#REF!</v>
      </c>
      <c r="V36" s="453" t="e">
        <f>IF(FIXED(#REF!,1)="0.0",IF(FIXED(#REF!,2)="0.00",FIXED(#REF!,3),FIXED(#REF!,2)),FIXED(#REF!,1))</f>
        <v>#REF!</v>
      </c>
    </row>
    <row r="37" spans="1:22" s="321" customFormat="1" ht="24.6" hidden="1">
      <c r="A37" s="360" t="s">
        <v>207</v>
      </c>
      <c r="B37" s="361">
        <f>VLOOKUP($A37,'T5_data(ytd)'!$B$3:$F$390,3,FALSE)</f>
        <v>69.58</v>
      </c>
      <c r="C37" s="482" t="e">
        <f>VLOOKUP($A37,'T5_data(mth)'!$B$5:$AL$392,$O$1-1,FALSE)</f>
        <v>#REF!</v>
      </c>
      <c r="D37" s="482" t="e">
        <f>VLOOKUP($A37,'T5_data(mth)'!$B$5:$AL$392,$O$1,FALSE)</f>
        <v>#REF!</v>
      </c>
      <c r="E37" s="361">
        <f>VLOOKUP($A37,'T5_data(ytd)'!$B$3:$F$390,5,FALSE)</f>
        <v>69.58</v>
      </c>
      <c r="F37" s="363">
        <f>VLOOKUP($A37,'T5_data(ytd)'!$B$392:$F$779,3,FALSE)</f>
        <v>25.96</v>
      </c>
      <c r="G37" s="364" t="e">
        <f>VLOOKUP($A37,'T5_data(mth)'!$B$785:$AL$1172,$O$1-1,FALSE)</f>
        <v>#REF!</v>
      </c>
      <c r="H37" s="364" t="e">
        <f>VLOOKUP($A37,'T5_data(mth)'!$B$785:$AL$1172,$O$1,FALSE)</f>
        <v>#REF!</v>
      </c>
      <c r="I37" s="363">
        <f>VLOOKUP($A37,'T5_data(ytd)'!$B$392:$F$779,5,FALSE)</f>
        <v>25.96</v>
      </c>
      <c r="J37" s="365">
        <f>VLOOKUP($A37,'T5_data(ytd)'!$B$781:$F$1168,3,FALSE)</f>
        <v>0.02</v>
      </c>
      <c r="K37" s="365" t="e">
        <f>VLOOKUP($A37,'T5_data(mth)'!$B$1175:$AL$1562,$O$1-1,FALSE)</f>
        <v>#REF!</v>
      </c>
      <c r="L37" s="365" t="e">
        <f>VLOOKUP($A37,'T5_data(mth)'!$B$1175:$AL$1562,$O$1,FALSE)</f>
        <v>#REF!</v>
      </c>
      <c r="M37" s="484">
        <v>0.15</v>
      </c>
      <c r="O37" s="453" t="str">
        <f t="shared" si="2"/>
        <v>26.0</v>
      </c>
      <c r="P37" s="453" t="e">
        <f t="shared" si="3"/>
        <v>#REF!</v>
      </c>
      <c r="Q37" s="453" t="e">
        <f t="shared" si="4"/>
        <v>#REF!</v>
      </c>
      <c r="R37" s="453" t="str">
        <f t="shared" si="5"/>
        <v>26.0</v>
      </c>
      <c r="S37" s="453" t="str">
        <f t="shared" si="6"/>
        <v>0.02</v>
      </c>
      <c r="T37" s="453" t="e">
        <f t="shared" si="7"/>
        <v>#REF!</v>
      </c>
      <c r="U37" s="453" t="e">
        <f t="shared" si="8"/>
        <v>#REF!</v>
      </c>
      <c r="V37" s="453" t="e">
        <f>IF(FIXED(#REF!,1)="0.0",IF(FIXED(#REF!,2)="0.00",FIXED(#REF!,3),FIXED(#REF!,2)),FIXED(#REF!,1))</f>
        <v>#REF!</v>
      </c>
    </row>
    <row r="38" spans="1:22" s="321" customFormat="1" ht="24.6" hidden="1">
      <c r="A38" s="360" t="s">
        <v>208</v>
      </c>
      <c r="B38" s="361">
        <f>VLOOKUP($A38,'T5_data(ytd)'!$B$3:$F$390,3,FALSE)</f>
        <v>36.24</v>
      </c>
      <c r="C38" s="482" t="e">
        <f>VLOOKUP($A38,'T5_data(mth)'!$B$5:$AL$392,$O$1-1,FALSE)</f>
        <v>#REF!</v>
      </c>
      <c r="D38" s="482" t="e">
        <f>VLOOKUP($A38,'T5_data(mth)'!$B$5:$AL$392,$O$1,FALSE)</f>
        <v>#REF!</v>
      </c>
      <c r="E38" s="361">
        <f>VLOOKUP($A38,'T5_data(ytd)'!$B$3:$F$390,5,FALSE)</f>
        <v>36.24</v>
      </c>
      <c r="F38" s="363">
        <f>VLOOKUP($A38,'T5_data(ytd)'!$B$392:$F$779,3,FALSE)</f>
        <v>-3.1</v>
      </c>
      <c r="G38" s="364" t="e">
        <f>VLOOKUP($A38,'T5_data(mth)'!$B$785:$AL$1172,$O$1-1,FALSE)</f>
        <v>#REF!</v>
      </c>
      <c r="H38" s="364" t="e">
        <f>VLOOKUP($A38,'T5_data(mth)'!$B$785:$AL$1172,$O$1,FALSE)</f>
        <v>#REF!</v>
      </c>
      <c r="I38" s="363">
        <f>VLOOKUP($A38,'T5_data(ytd)'!$B$392:$F$779,5,FALSE)</f>
        <v>-3.1</v>
      </c>
      <c r="J38" s="365">
        <f>VLOOKUP($A38,'T5_data(ytd)'!$B$781:$F$1168,3,FALSE)</f>
        <v>0.01</v>
      </c>
      <c r="K38" s="365" t="e">
        <f>VLOOKUP($A38,'T5_data(mth)'!$B$1175:$AL$1562,$O$1-1,FALSE)</f>
        <v>#REF!</v>
      </c>
      <c r="L38" s="365" t="e">
        <f>VLOOKUP($A38,'T5_data(mth)'!$B$1175:$AL$1562,$O$1,FALSE)</f>
        <v>#REF!</v>
      </c>
      <c r="M38" s="484">
        <v>0.47</v>
      </c>
      <c r="O38" s="453" t="str">
        <f t="shared" si="2"/>
        <v>-3.1</v>
      </c>
      <c r="P38" s="453" t="e">
        <f t="shared" si="3"/>
        <v>#REF!</v>
      </c>
      <c r="Q38" s="453" t="e">
        <f t="shared" si="4"/>
        <v>#REF!</v>
      </c>
      <c r="R38" s="453" t="str">
        <f t="shared" si="5"/>
        <v>-3.1</v>
      </c>
      <c r="S38" s="453" t="str">
        <f t="shared" si="6"/>
        <v>0.01</v>
      </c>
      <c r="T38" s="453" t="e">
        <f t="shared" si="7"/>
        <v>#REF!</v>
      </c>
      <c r="U38" s="453" t="e">
        <f t="shared" si="8"/>
        <v>#REF!</v>
      </c>
      <c r="V38" s="453" t="e">
        <f>IF(FIXED(#REF!,1)="0.0",IF(FIXED(#REF!,2)="0.00",FIXED(#REF!,3),FIXED(#REF!,2)),FIXED(#REF!,1))</f>
        <v>#REF!</v>
      </c>
    </row>
    <row r="39" spans="1:22" s="321" customFormat="1" ht="24.6" hidden="1">
      <c r="A39" s="360" t="s">
        <v>209</v>
      </c>
      <c r="B39" s="361">
        <f>VLOOKUP($A39,'T5_data(ytd)'!$B$3:$F$390,3,FALSE)</f>
        <v>110.96</v>
      </c>
      <c r="C39" s="482" t="e">
        <f>VLOOKUP($A39,'T5_data(mth)'!$B$5:$AL$392,$O$1-1,FALSE)</f>
        <v>#REF!</v>
      </c>
      <c r="D39" s="482" t="e">
        <f>VLOOKUP($A39,'T5_data(mth)'!$B$5:$AL$392,$O$1,FALSE)</f>
        <v>#REF!</v>
      </c>
      <c r="E39" s="361">
        <f>VLOOKUP($A39,'T5_data(ytd)'!$B$3:$F$390,5,FALSE)</f>
        <v>110.96</v>
      </c>
      <c r="F39" s="363">
        <f>VLOOKUP($A39,'T5_data(ytd)'!$B$392:$F$779,3,FALSE)</f>
        <v>0.75</v>
      </c>
      <c r="G39" s="364" t="e">
        <f>VLOOKUP($A39,'T5_data(mth)'!$B$785:$AL$1172,$O$1-1,FALSE)</f>
        <v>#REF!</v>
      </c>
      <c r="H39" s="364" t="e">
        <f>VLOOKUP($A39,'T5_data(mth)'!$B$785:$AL$1172,$O$1,FALSE)</f>
        <v>#REF!</v>
      </c>
      <c r="I39" s="363">
        <f>VLOOKUP($A39,'T5_data(ytd)'!$B$392:$F$779,5,FALSE)</f>
        <v>0.75</v>
      </c>
      <c r="J39" s="365">
        <f>VLOOKUP($A39,'T5_data(ytd)'!$B$781:$F$1168,3,FALSE)</f>
        <v>0.03</v>
      </c>
      <c r="K39" s="365" t="e">
        <f>VLOOKUP($A39,'T5_data(mth)'!$B$1175:$AL$1562,$O$1-1,FALSE)</f>
        <v>#REF!</v>
      </c>
      <c r="L39" s="365" t="e">
        <f>VLOOKUP($A39,'T5_data(mth)'!$B$1175:$AL$1562,$O$1,FALSE)</f>
        <v>#REF!</v>
      </c>
      <c r="M39" s="484">
        <v>0.92</v>
      </c>
      <c r="O39" s="453" t="str">
        <f t="shared" si="2"/>
        <v>0.8</v>
      </c>
      <c r="P39" s="453" t="e">
        <f t="shared" si="3"/>
        <v>#REF!</v>
      </c>
      <c r="Q39" s="453" t="e">
        <f t="shared" si="4"/>
        <v>#REF!</v>
      </c>
      <c r="R39" s="453" t="str">
        <f t="shared" si="5"/>
        <v>0.8</v>
      </c>
      <c r="S39" s="453" t="str">
        <f t="shared" si="6"/>
        <v>0.03</v>
      </c>
      <c r="T39" s="453" t="e">
        <f t="shared" si="7"/>
        <v>#REF!</v>
      </c>
      <c r="U39" s="453" t="e">
        <f t="shared" si="8"/>
        <v>#REF!</v>
      </c>
      <c r="V39" s="453" t="e">
        <f>IF(FIXED(#REF!,1)="0.0",IF(FIXED(#REF!,2)="0.00",FIXED(#REF!,3),FIXED(#REF!,2)),FIXED(#REF!,1))</f>
        <v>#REF!</v>
      </c>
    </row>
    <row r="40" spans="1:22" s="321" customFormat="1" ht="24.6" hidden="1">
      <c r="A40" s="360" t="s">
        <v>210</v>
      </c>
      <c r="B40" s="361">
        <f>VLOOKUP($A40,'T5_data(ytd)'!$B$3:$F$390,3,FALSE)</f>
        <v>87.63</v>
      </c>
      <c r="C40" s="482" t="e">
        <f>VLOOKUP($A40,'T5_data(mth)'!$B$5:$AL$392,$O$1-1,FALSE)</f>
        <v>#REF!</v>
      </c>
      <c r="D40" s="478" t="e">
        <f>VLOOKUP($A40,'T5_data(mth)'!$B$5:$AL$392,$O$1,FALSE)</f>
        <v>#REF!</v>
      </c>
      <c r="E40" s="361">
        <f>VLOOKUP($A40,'T5_data(ytd)'!$B$3:$F$390,5,FALSE)</f>
        <v>87.63</v>
      </c>
      <c r="F40" s="363">
        <f>VLOOKUP($A40,'T5_data(ytd)'!$B$392:$F$779,3,FALSE)</f>
        <v>-0.35</v>
      </c>
      <c r="G40" s="364" t="e">
        <f>VLOOKUP($A40,'T5_data(mth)'!$B$785:$AL$1172,$O$1-1,FALSE)</f>
        <v>#REF!</v>
      </c>
      <c r="H40" s="364" t="e">
        <f>VLOOKUP($A40,'T5_data(mth)'!$B$785:$AL$1172,$O$1,FALSE)</f>
        <v>#REF!</v>
      </c>
      <c r="I40" s="363">
        <f>VLOOKUP($A40,'T5_data(ytd)'!$B$392:$F$779,5,FALSE)</f>
        <v>-0.35</v>
      </c>
      <c r="J40" s="365">
        <f>VLOOKUP($A40,'T5_data(ytd)'!$B$781:$F$1168,3,FALSE)</f>
        <v>0.03</v>
      </c>
      <c r="K40" s="365" t="e">
        <f>VLOOKUP($A40,'T5_data(mth)'!$B$1175:$AL$1562,$O$1-1,FALSE)</f>
        <v>#REF!</v>
      </c>
      <c r="L40" s="365" t="e">
        <f>VLOOKUP($A40,'T5_data(mth)'!$B$1175:$AL$1562,$O$1,FALSE)</f>
        <v>#REF!</v>
      </c>
      <c r="M40" s="484">
        <v>1.3</v>
      </c>
      <c r="O40" s="453" t="str">
        <f t="shared" si="2"/>
        <v>-0.4</v>
      </c>
      <c r="P40" s="453" t="e">
        <f t="shared" si="3"/>
        <v>#REF!</v>
      </c>
      <c r="Q40" s="453" t="e">
        <f t="shared" si="4"/>
        <v>#REF!</v>
      </c>
      <c r="R40" s="453" t="str">
        <f t="shared" si="5"/>
        <v>-0.4</v>
      </c>
      <c r="S40" s="453" t="str">
        <f t="shared" si="6"/>
        <v>0.03</v>
      </c>
      <c r="T40" s="453" t="e">
        <f t="shared" si="7"/>
        <v>#REF!</v>
      </c>
      <c r="U40" s="453" t="e">
        <f t="shared" si="8"/>
        <v>#REF!</v>
      </c>
      <c r="V40" s="453" t="e">
        <f>IF(FIXED(#REF!,1)="0.0",IF(FIXED(#REF!,2)="0.00",FIXED(#REF!,3),FIXED(#REF!,2)),FIXED(#REF!,1))</f>
        <v>#REF!</v>
      </c>
    </row>
    <row r="41" spans="1:22" s="321" customFormat="1" ht="24.6" hidden="1">
      <c r="A41" s="360" t="s">
        <v>211</v>
      </c>
      <c r="B41" s="361">
        <f>VLOOKUP($A41,'T5_data(ytd)'!$B$3:$F$390,3,FALSE)</f>
        <v>17.03</v>
      </c>
      <c r="C41" s="482" t="e">
        <f>VLOOKUP($A41,'T5_data(mth)'!$B$5:$AL$392,$O$1-1,FALSE)</f>
        <v>#REF!</v>
      </c>
      <c r="D41" s="478" t="e">
        <f>VLOOKUP($A41,'T5_data(mth)'!$B$5:$AL$392,$O$1,FALSE)</f>
        <v>#REF!</v>
      </c>
      <c r="E41" s="361">
        <f>VLOOKUP($A41,'T5_data(ytd)'!$B$3:$F$390,5,FALSE)</f>
        <v>17.03</v>
      </c>
      <c r="F41" s="363">
        <f>VLOOKUP($A41,'T5_data(ytd)'!$B$392:$F$779,3,FALSE)</f>
        <v>3.97</v>
      </c>
      <c r="G41" s="364" t="e">
        <f>VLOOKUP($A41,'T5_data(mth)'!$B$785:$AL$1172,$O$1-1,FALSE)</f>
        <v>#REF!</v>
      </c>
      <c r="H41" s="364" t="e">
        <f>VLOOKUP($A41,'T5_data(mth)'!$B$785:$AL$1172,$O$1,FALSE)</f>
        <v>#REF!</v>
      </c>
      <c r="I41" s="363">
        <f>VLOOKUP($A41,'T5_data(ytd)'!$B$392:$F$779,5,FALSE)</f>
        <v>3.97</v>
      </c>
      <c r="J41" s="365">
        <f>VLOOKUP($A41,'T5_data(ytd)'!$B$781:$F$1168,3,FALSE)</f>
        <v>0</v>
      </c>
      <c r="K41" s="365" t="e">
        <f>VLOOKUP($A41,'T5_data(mth)'!$B$1175:$AL$1562,$O$1-1,FALSE)</f>
        <v>#REF!</v>
      </c>
      <c r="L41" s="365" t="e">
        <f>VLOOKUP($A41,'T5_data(mth)'!$B$1175:$AL$1562,$O$1,FALSE)</f>
        <v>#REF!</v>
      </c>
      <c r="M41" s="484">
        <v>0.2</v>
      </c>
      <c r="O41" s="453" t="str">
        <f t="shared" si="2"/>
        <v>4.0</v>
      </c>
      <c r="P41" s="453" t="e">
        <f t="shared" si="3"/>
        <v>#REF!</v>
      </c>
      <c r="Q41" s="453" t="e">
        <f t="shared" si="4"/>
        <v>#REF!</v>
      </c>
      <c r="R41" s="453" t="str">
        <f t="shared" si="5"/>
        <v>4.0</v>
      </c>
      <c r="S41" s="453" t="str">
        <f t="shared" si="6"/>
        <v>0.000</v>
      </c>
      <c r="T41" s="453" t="e">
        <f t="shared" si="7"/>
        <v>#REF!</v>
      </c>
      <c r="U41" s="453" t="e">
        <f t="shared" si="8"/>
        <v>#REF!</v>
      </c>
      <c r="V41" s="453" t="e">
        <f>IF(FIXED(#REF!,1)="0.0",IF(FIXED(#REF!,2)="0.00",FIXED(#REF!,3),FIXED(#REF!,2)),FIXED(#REF!,1))</f>
        <v>#REF!</v>
      </c>
    </row>
    <row r="42" spans="1:22" s="321" customFormat="1" ht="24.6" hidden="1">
      <c r="A42" s="360" t="s">
        <v>212</v>
      </c>
      <c r="B42" s="361">
        <f>VLOOKUP($A42,'T5_data(ytd)'!$B$3:$F$390,3,FALSE)</f>
        <v>6.3</v>
      </c>
      <c r="C42" s="482" t="e">
        <f>VLOOKUP($A42,'T5_data(mth)'!$B$5:$AL$392,$O$1-1,FALSE)</f>
        <v>#REF!</v>
      </c>
      <c r="D42" s="482" t="e">
        <f>VLOOKUP($A42,'T5_data(mth)'!$B$5:$AL$392,$O$1,FALSE)</f>
        <v>#REF!</v>
      </c>
      <c r="E42" s="361">
        <f>VLOOKUP($A42,'T5_data(ytd)'!$B$3:$F$390,5,FALSE)</f>
        <v>6.3</v>
      </c>
      <c r="F42" s="363">
        <f>VLOOKUP($A42,'T5_data(ytd)'!$B$392:$F$779,3,FALSE)</f>
        <v>8.43</v>
      </c>
      <c r="G42" s="364" t="e">
        <f>VLOOKUP($A42,'T5_data(mth)'!$B$785:$AL$1172,$O$1-1,FALSE)</f>
        <v>#REF!</v>
      </c>
      <c r="H42" s="364" t="e">
        <f>VLOOKUP($A42,'T5_data(mth)'!$B$785:$AL$1172,$O$1,FALSE)</f>
        <v>#REF!</v>
      </c>
      <c r="I42" s="363">
        <f>VLOOKUP($A42,'T5_data(ytd)'!$B$392:$F$779,5,FALSE)</f>
        <v>8.43</v>
      </c>
      <c r="J42" s="365">
        <f>VLOOKUP($A42,'T5_data(ytd)'!$B$781:$F$1168,3,FALSE)</f>
        <v>0</v>
      </c>
      <c r="K42" s="365" t="e">
        <f>VLOOKUP($A42,'T5_data(mth)'!$B$1175:$AL$1562,$O$1-1,FALSE)</f>
        <v>#REF!</v>
      </c>
      <c r="L42" s="365" t="e">
        <f>VLOOKUP($A42,'T5_data(mth)'!$B$1175:$AL$1562,$O$1,FALSE)</f>
        <v>#REF!</v>
      </c>
      <c r="M42" s="484">
        <v>0.84</v>
      </c>
      <c r="O42" s="453" t="str">
        <f t="shared" si="2"/>
        <v>8.4</v>
      </c>
      <c r="P42" s="453" t="e">
        <f t="shared" si="3"/>
        <v>#REF!</v>
      </c>
      <c r="Q42" s="453" t="e">
        <f t="shared" si="4"/>
        <v>#REF!</v>
      </c>
      <c r="R42" s="453" t="str">
        <f t="shared" si="5"/>
        <v>8.4</v>
      </c>
      <c r="S42" s="453" t="str">
        <f t="shared" si="6"/>
        <v>0.000</v>
      </c>
      <c r="T42" s="453" t="e">
        <f t="shared" si="7"/>
        <v>#REF!</v>
      </c>
      <c r="U42" s="453" t="e">
        <f t="shared" si="8"/>
        <v>#REF!</v>
      </c>
      <c r="V42" s="453" t="e">
        <f>IF(FIXED(#REF!,1)="0.0",IF(FIXED(#REF!,2)="0.00",FIXED(#REF!,3),FIXED(#REF!,2)),FIXED(#REF!,1))</f>
        <v>#REF!</v>
      </c>
    </row>
    <row r="43" spans="1:22" s="321" customFormat="1" ht="24.6" hidden="1">
      <c r="A43" s="360" t="s">
        <v>213</v>
      </c>
      <c r="B43" s="361">
        <f>VLOOKUP($A43,'T5_data(ytd)'!$B$3:$F$390,3,FALSE)</f>
        <v>1577.47</v>
      </c>
      <c r="C43" s="482" t="e">
        <f>VLOOKUP($A43,'T5_data(mth)'!$B$5:$AL$392,$O$1-1,FALSE)</f>
        <v>#REF!</v>
      </c>
      <c r="D43" s="482" t="e">
        <f>VLOOKUP($A43,'T5_data(mth)'!$B$5:$AL$392,$O$1,FALSE)</f>
        <v>#REF!</v>
      </c>
      <c r="E43" s="361">
        <f>VLOOKUP($A43,'T5_data(ytd)'!$B$3:$F$390,5,FALSE)</f>
        <v>1577.47</v>
      </c>
      <c r="F43" s="363">
        <f>VLOOKUP($A43,'T5_data(ytd)'!$B$392:$F$779,3,FALSE)</f>
        <v>24.59</v>
      </c>
      <c r="G43" s="364" t="e">
        <f>VLOOKUP($A43,'T5_data(mth)'!$B$785:$AL$1172,$O$1-1,FALSE)</f>
        <v>#REF!</v>
      </c>
      <c r="H43" s="364" t="e">
        <f>VLOOKUP($A43,'T5_data(mth)'!$B$785:$AL$1172,$O$1,FALSE)</f>
        <v>#REF!</v>
      </c>
      <c r="I43" s="363">
        <f>VLOOKUP($A43,'T5_data(ytd)'!$B$392:$F$779,5,FALSE)</f>
        <v>24.59</v>
      </c>
      <c r="J43" s="365">
        <f>VLOOKUP($A43,'T5_data(ytd)'!$B$781:$F$1168,3,FALSE)</f>
        <v>0.46</v>
      </c>
      <c r="K43" s="365" t="e">
        <f>VLOOKUP($A43,'T5_data(mth)'!$B$1175:$AL$1562,$O$1-1,FALSE)</f>
        <v>#REF!</v>
      </c>
      <c r="L43" s="365" t="e">
        <f>VLOOKUP($A43,'T5_data(mth)'!$B$1175:$AL$1562,$O$1,FALSE)</f>
        <v>#REF!</v>
      </c>
      <c r="M43" s="484">
        <v>0.54</v>
      </c>
      <c r="O43" s="453" t="str">
        <f t="shared" si="2"/>
        <v>24.6</v>
      </c>
      <c r="P43" s="453" t="e">
        <f t="shared" si="3"/>
        <v>#REF!</v>
      </c>
      <c r="Q43" s="453" t="e">
        <f t="shared" si="4"/>
        <v>#REF!</v>
      </c>
      <c r="R43" s="453" t="str">
        <f t="shared" si="5"/>
        <v>24.6</v>
      </c>
      <c r="S43" s="453" t="str">
        <f t="shared" si="6"/>
        <v>0.5</v>
      </c>
      <c r="T43" s="453" t="e">
        <f t="shared" si="7"/>
        <v>#REF!</v>
      </c>
      <c r="U43" s="453" t="e">
        <f t="shared" si="8"/>
        <v>#REF!</v>
      </c>
      <c r="V43" s="453" t="e">
        <f>IF(FIXED(#REF!,1)="0.0",IF(FIXED(#REF!,2)="0.00",FIXED(#REF!,3),FIXED(#REF!,2)),FIXED(#REF!,1))</f>
        <v>#REF!</v>
      </c>
    </row>
    <row r="44" spans="1:22" s="321" customFormat="1" ht="24.6" hidden="1">
      <c r="A44" s="360" t="s">
        <v>214</v>
      </c>
      <c r="B44" s="361">
        <f>VLOOKUP($A44,'T5_data(ytd)'!$B$3:$F$390,3,FALSE)</f>
        <v>35.61</v>
      </c>
      <c r="C44" s="482" t="e">
        <f>VLOOKUP($A44,'T5_data(mth)'!$B$5:$AL$392,$O$1-1,FALSE)</f>
        <v>#REF!</v>
      </c>
      <c r="D44" s="482" t="e">
        <f>VLOOKUP($A44,'T5_data(mth)'!$B$5:$AL$392,$O$1,FALSE)</f>
        <v>#REF!</v>
      </c>
      <c r="E44" s="361">
        <f>VLOOKUP($A44,'T5_data(ytd)'!$B$3:$F$390,5,FALSE)</f>
        <v>35.61</v>
      </c>
      <c r="F44" s="363">
        <f>VLOOKUP($A44,'T5_data(ytd)'!$B$392:$F$779,3,FALSE)</f>
        <v>29.35</v>
      </c>
      <c r="G44" s="364" t="e">
        <f>VLOOKUP($A44,'T5_data(mth)'!$B$785:$AL$1172,$O$1-1,FALSE)</f>
        <v>#REF!</v>
      </c>
      <c r="H44" s="364" t="e">
        <f>VLOOKUP($A44,'T5_data(mth)'!$B$785:$AL$1172,$O$1,FALSE)</f>
        <v>#REF!</v>
      </c>
      <c r="I44" s="363">
        <f>VLOOKUP($A44,'T5_data(ytd)'!$B$392:$F$779,5,FALSE)</f>
        <v>29.35</v>
      </c>
      <c r="J44" s="365">
        <f>VLOOKUP($A44,'T5_data(ytd)'!$B$781:$F$1168,3,FALSE)</f>
        <v>0.01</v>
      </c>
      <c r="K44" s="365" t="e">
        <f>VLOOKUP($A44,'T5_data(mth)'!$B$1175:$AL$1562,$O$1-1,FALSE)</f>
        <v>#REF!</v>
      </c>
      <c r="L44" s="365" t="e">
        <f>VLOOKUP($A44,'T5_data(mth)'!$B$1175:$AL$1562,$O$1,FALSE)</f>
        <v>#REF!</v>
      </c>
      <c r="M44" s="484">
        <v>0.06</v>
      </c>
      <c r="O44" s="453" t="str">
        <f t="shared" si="2"/>
        <v>29.4</v>
      </c>
      <c r="P44" s="453" t="e">
        <f t="shared" si="3"/>
        <v>#REF!</v>
      </c>
      <c r="Q44" s="453" t="e">
        <f t="shared" si="4"/>
        <v>#REF!</v>
      </c>
      <c r="R44" s="453" t="str">
        <f t="shared" si="5"/>
        <v>29.4</v>
      </c>
      <c r="S44" s="453" t="str">
        <f t="shared" si="6"/>
        <v>0.01</v>
      </c>
      <c r="T44" s="453" t="e">
        <f t="shared" si="7"/>
        <v>#REF!</v>
      </c>
      <c r="U44" s="453" t="e">
        <f t="shared" si="8"/>
        <v>#REF!</v>
      </c>
      <c r="V44" s="453" t="e">
        <f>IF(FIXED(#REF!,1)="0.0",IF(FIXED(#REF!,2)="0.00",FIXED(#REF!,3),FIXED(#REF!,2)),FIXED(#REF!,1))</f>
        <v>#REF!</v>
      </c>
    </row>
    <row r="45" spans="1:22" s="321" customFormat="1" ht="24.6" hidden="1">
      <c r="A45" s="360" t="s">
        <v>215</v>
      </c>
      <c r="B45" s="361">
        <f>VLOOKUP($A45,'T5_data(ytd)'!$B$3:$F$390,3,FALSE)</f>
        <v>1541.86</v>
      </c>
      <c r="C45" s="482" t="e">
        <f>VLOOKUP($A45,'T5_data(mth)'!$B$5:$AL$392,$O$1-1,FALSE)</f>
        <v>#REF!</v>
      </c>
      <c r="D45" s="482" t="e">
        <f>VLOOKUP($A45,'T5_data(mth)'!$B$5:$AL$392,$O$1,FALSE)</f>
        <v>#REF!</v>
      </c>
      <c r="E45" s="361">
        <f>VLOOKUP($A45,'T5_data(ytd)'!$B$3:$F$390,5,FALSE)</f>
        <v>1541.86</v>
      </c>
      <c r="F45" s="363">
        <f>VLOOKUP($A45,'T5_data(ytd)'!$B$392:$F$779,3,FALSE)</f>
        <v>24.48</v>
      </c>
      <c r="G45" s="364" t="e">
        <f>VLOOKUP($A45,'T5_data(mth)'!$B$785:$AL$1172,$O$1-1,FALSE)</f>
        <v>#REF!</v>
      </c>
      <c r="H45" s="364" t="e">
        <f>VLOOKUP($A45,'T5_data(mth)'!$B$785:$AL$1172,$O$1,FALSE)</f>
        <v>#REF!</v>
      </c>
      <c r="I45" s="363">
        <f>VLOOKUP($A45,'T5_data(ytd)'!$B$392:$F$779,5,FALSE)</f>
        <v>24.48</v>
      </c>
      <c r="J45" s="365">
        <f>VLOOKUP($A45,'T5_data(ytd)'!$B$781:$F$1168,3,FALSE)</f>
        <v>0.45</v>
      </c>
      <c r="K45" s="365" t="e">
        <f>VLOOKUP($A45,'T5_data(mth)'!$B$1175:$AL$1562,$O$1-1,FALSE)</f>
        <v>#REF!</v>
      </c>
      <c r="L45" s="365" t="e">
        <f>VLOOKUP($A45,'T5_data(mth)'!$B$1175:$AL$1562,$O$1,FALSE)</f>
        <v>#REF!</v>
      </c>
      <c r="M45" s="484">
        <v>0.14000000000000001</v>
      </c>
      <c r="O45" s="453" t="str">
        <f t="shared" si="2"/>
        <v>24.5</v>
      </c>
      <c r="P45" s="453" t="e">
        <f t="shared" si="3"/>
        <v>#REF!</v>
      </c>
      <c r="Q45" s="453" t="e">
        <f t="shared" si="4"/>
        <v>#REF!</v>
      </c>
      <c r="R45" s="453" t="str">
        <f t="shared" si="5"/>
        <v>24.5</v>
      </c>
      <c r="S45" s="453" t="str">
        <f t="shared" si="6"/>
        <v>0.5</v>
      </c>
      <c r="T45" s="453" t="e">
        <f t="shared" si="7"/>
        <v>#REF!</v>
      </c>
      <c r="U45" s="453" t="e">
        <f t="shared" si="8"/>
        <v>#REF!</v>
      </c>
      <c r="V45" s="453" t="e">
        <f>IF(FIXED(#REF!,1)="0.0",IF(FIXED(#REF!,2)="0.00",FIXED(#REF!,3),FIXED(#REF!,2)),FIXED(#REF!,1))</f>
        <v>#REF!</v>
      </c>
    </row>
    <row r="46" spans="1:22" s="321" customFormat="1" ht="24.6" hidden="1">
      <c r="A46" s="360" t="s">
        <v>216</v>
      </c>
      <c r="B46" s="361">
        <f>VLOOKUP($A46,'T5_data(ytd)'!$B$3:$F$390,3,FALSE)</f>
        <v>805.38</v>
      </c>
      <c r="C46" s="482" t="e">
        <f>VLOOKUP($A46,'T5_data(mth)'!$B$5:$AL$392,$O$1-1,FALSE)</f>
        <v>#REF!</v>
      </c>
      <c r="D46" s="482" t="e">
        <f>VLOOKUP($A46,'T5_data(mth)'!$B$5:$AL$392,$O$1,FALSE)</f>
        <v>#REF!</v>
      </c>
      <c r="E46" s="361">
        <f>VLOOKUP($A46,'T5_data(ytd)'!$B$3:$F$390,5,FALSE)</f>
        <v>805.38</v>
      </c>
      <c r="F46" s="363">
        <f>VLOOKUP($A46,'T5_data(ytd)'!$B$392:$F$779,3,FALSE)</f>
        <v>9.1999999999999993</v>
      </c>
      <c r="G46" s="364" t="e">
        <f>VLOOKUP($A46,'T5_data(mth)'!$B$785:$AL$1172,$O$1-1,FALSE)</f>
        <v>#REF!</v>
      </c>
      <c r="H46" s="364" t="e">
        <f>VLOOKUP($A46,'T5_data(mth)'!$B$785:$AL$1172,$O$1,FALSE)</f>
        <v>#REF!</v>
      </c>
      <c r="I46" s="363">
        <f>VLOOKUP($A46,'T5_data(ytd)'!$B$392:$F$779,5,FALSE)</f>
        <v>9.1999999999999993</v>
      </c>
      <c r="J46" s="365">
        <f>VLOOKUP($A46,'T5_data(ytd)'!$B$781:$F$1168,3,FALSE)</f>
        <v>0.23</v>
      </c>
      <c r="K46" s="365" t="e">
        <f>VLOOKUP($A46,'T5_data(mth)'!$B$1175:$AL$1562,$O$1-1,FALSE)</f>
        <v>#REF!</v>
      </c>
      <c r="L46" s="365" t="e">
        <f>VLOOKUP($A46,'T5_data(mth)'!$B$1175:$AL$1562,$O$1,FALSE)</f>
        <v>#REF!</v>
      </c>
      <c r="M46" s="484">
        <v>0.17</v>
      </c>
      <c r="O46" s="453" t="str">
        <f t="shared" si="2"/>
        <v>9.2</v>
      </c>
      <c r="P46" s="453" t="e">
        <f t="shared" si="3"/>
        <v>#REF!</v>
      </c>
      <c r="Q46" s="453" t="e">
        <f t="shared" si="4"/>
        <v>#REF!</v>
      </c>
      <c r="R46" s="453" t="str">
        <f t="shared" si="5"/>
        <v>9.2</v>
      </c>
      <c r="S46" s="453" t="str">
        <f t="shared" si="6"/>
        <v>0.2</v>
      </c>
      <c r="T46" s="453" t="e">
        <f t="shared" si="7"/>
        <v>#REF!</v>
      </c>
      <c r="U46" s="453" t="e">
        <f t="shared" si="8"/>
        <v>#REF!</v>
      </c>
      <c r="V46" s="453" t="e">
        <f>IF(FIXED(#REF!,1)="0.0",IF(FIXED(#REF!,2)="0.00",FIXED(#REF!,3),FIXED(#REF!,2)),FIXED(#REF!,1))</f>
        <v>#REF!</v>
      </c>
    </row>
    <row r="47" spans="1:22" s="321" customFormat="1" ht="24.6" hidden="1">
      <c r="A47" s="360" t="s">
        <v>217</v>
      </c>
      <c r="B47" s="361">
        <f>VLOOKUP($A47,'T5_data(ytd)'!$B$3:$F$390,3,FALSE)</f>
        <v>276.17</v>
      </c>
      <c r="C47" s="482" t="e">
        <f>VLOOKUP($A47,'T5_data(mth)'!$B$5:$AL$392,$O$1-1,FALSE)</f>
        <v>#REF!</v>
      </c>
      <c r="D47" s="478" t="e">
        <f>VLOOKUP($A47,'T5_data(mth)'!$B$5:$AL$392,$O$1,FALSE)</f>
        <v>#REF!</v>
      </c>
      <c r="E47" s="361">
        <f>VLOOKUP($A47,'T5_data(ytd)'!$B$3:$F$390,5,FALSE)</f>
        <v>276.17</v>
      </c>
      <c r="F47" s="363">
        <f>VLOOKUP($A47,'T5_data(ytd)'!$B$392:$F$779,3,FALSE)</f>
        <v>3.83</v>
      </c>
      <c r="G47" s="364" t="e">
        <f>VLOOKUP($A47,'T5_data(mth)'!$B$785:$AL$1172,$O$1-1,FALSE)</f>
        <v>#REF!</v>
      </c>
      <c r="H47" s="364" t="e">
        <f>VLOOKUP($A47,'T5_data(mth)'!$B$785:$AL$1172,$O$1,FALSE)</f>
        <v>#REF!</v>
      </c>
      <c r="I47" s="363">
        <f>VLOOKUP($A47,'T5_data(ytd)'!$B$392:$F$779,5,FALSE)</f>
        <v>3.83</v>
      </c>
      <c r="J47" s="365">
        <f>VLOOKUP($A47,'T5_data(ytd)'!$B$781:$F$1168,3,FALSE)</f>
        <v>0.08</v>
      </c>
      <c r="K47" s="365" t="e">
        <f>VLOOKUP($A47,'T5_data(mth)'!$B$1175:$AL$1562,$O$1-1,FALSE)</f>
        <v>#REF!</v>
      </c>
      <c r="L47" s="365" t="e">
        <f>VLOOKUP($A47,'T5_data(mth)'!$B$1175:$AL$1562,$O$1,FALSE)</f>
        <v>#REF!</v>
      </c>
      <c r="M47" s="484">
        <v>2.71</v>
      </c>
      <c r="O47" s="453" t="str">
        <f t="shared" si="2"/>
        <v>3.8</v>
      </c>
      <c r="P47" s="453" t="e">
        <f t="shared" si="3"/>
        <v>#REF!</v>
      </c>
      <c r="Q47" s="453" t="e">
        <f t="shared" si="4"/>
        <v>#REF!</v>
      </c>
      <c r="R47" s="453" t="str">
        <f t="shared" si="5"/>
        <v>3.8</v>
      </c>
      <c r="S47" s="453" t="str">
        <f t="shared" si="6"/>
        <v>0.1</v>
      </c>
      <c r="T47" s="453" t="e">
        <f t="shared" si="7"/>
        <v>#REF!</v>
      </c>
      <c r="U47" s="453" t="e">
        <f t="shared" si="8"/>
        <v>#REF!</v>
      </c>
      <c r="V47" s="453" t="e">
        <f>IF(FIXED(#REF!,1)="0.0",IF(FIXED(#REF!,2)="0.00",FIXED(#REF!,3),FIXED(#REF!,2)),FIXED(#REF!,1))</f>
        <v>#REF!</v>
      </c>
    </row>
    <row r="48" spans="1:22" s="321" customFormat="1" ht="24.6" hidden="1">
      <c r="A48" s="462" t="s">
        <v>218</v>
      </c>
      <c r="B48" s="463">
        <f>VLOOKUP($A48,'T5_data(ytd)'!$B$3:$F$390,3,FALSE)</f>
        <v>529.20000000000005</v>
      </c>
      <c r="C48" s="478" t="e">
        <f>VLOOKUP($A48,'T5_data(mth)'!$B$5:$AL$392,$O$1-1,FALSE)</f>
        <v>#REF!</v>
      </c>
      <c r="D48" s="478" t="e">
        <f>VLOOKUP($A48,'T5_data(mth)'!$B$5:$AL$392,$O$1,FALSE)</f>
        <v>#REF!</v>
      </c>
      <c r="E48" s="463">
        <f>VLOOKUP($A48,'T5_data(ytd)'!$B$3:$F$390,5,FALSE)</f>
        <v>529.20000000000005</v>
      </c>
      <c r="F48" s="454">
        <f>VLOOKUP($A48,'T5_data(ytd)'!$B$392:$F$779,3,FALSE)</f>
        <v>12.23</v>
      </c>
      <c r="G48" s="455" t="e">
        <f>VLOOKUP($A48,'T5_data(mth)'!$B$785:$AL$1172,$O$1-1,FALSE)</f>
        <v>#REF!</v>
      </c>
      <c r="H48" s="455" t="e">
        <f>VLOOKUP($A48,'T5_data(mth)'!$B$785:$AL$1172,$O$1,FALSE)</f>
        <v>#REF!</v>
      </c>
      <c r="I48" s="454">
        <f>VLOOKUP($A48,'T5_data(ytd)'!$B$392:$F$779,5,FALSE)</f>
        <v>12.23</v>
      </c>
      <c r="J48" s="458">
        <f>VLOOKUP($A48,'T5_data(ytd)'!$B$781:$F$1168,3,FALSE)</f>
        <v>0.15</v>
      </c>
      <c r="K48" s="458" t="e">
        <f>VLOOKUP($A48,'T5_data(mth)'!$B$1175:$AL$1562,$O$1-1,FALSE)</f>
        <v>#REF!</v>
      </c>
      <c r="L48" s="458" t="e">
        <f>VLOOKUP($A48,'T5_data(mth)'!$B$1175:$AL$1562,$O$1,FALSE)</f>
        <v>#REF!</v>
      </c>
      <c r="M48" s="480">
        <v>3.86</v>
      </c>
      <c r="O48" s="453" t="str">
        <f t="shared" si="2"/>
        <v>12.2</v>
      </c>
      <c r="P48" s="453" t="e">
        <f t="shared" si="3"/>
        <v>#REF!</v>
      </c>
      <c r="Q48" s="453" t="e">
        <f t="shared" si="4"/>
        <v>#REF!</v>
      </c>
      <c r="R48" s="453" t="str">
        <f t="shared" si="5"/>
        <v>12.2</v>
      </c>
      <c r="S48" s="453" t="str">
        <f t="shared" si="6"/>
        <v>0.2</v>
      </c>
      <c r="T48" s="453" t="e">
        <f t="shared" si="7"/>
        <v>#REF!</v>
      </c>
      <c r="U48" s="453" t="e">
        <f t="shared" si="8"/>
        <v>#REF!</v>
      </c>
      <c r="V48" s="453" t="e">
        <f>IF(FIXED(#REF!,1)="0.0",IF(FIXED(#REF!,2)="0.00",FIXED(#REF!,3),FIXED(#REF!,2)),FIXED(#REF!,1))</f>
        <v>#REF!</v>
      </c>
    </row>
    <row r="49" spans="1:22" ht="21" customHeight="1">
      <c r="A49" s="481" t="s">
        <v>219</v>
      </c>
      <c r="B49" s="482">
        <f>VLOOKUP($A49,'T5_data(ytd)'!$B$3:$F$390,3,FALSE)</f>
        <v>25551.65</v>
      </c>
      <c r="C49" s="482">
        <f>VLOOKUP($A49,'T5_data(mth)'!$B$5:$AX$392,$O$1-1,FALSE)</f>
        <v>2441.36</v>
      </c>
      <c r="D49" s="606">
        <f>VLOOKUP($A49,'T5_data(mth)'!$B$5:$BK$392,$O$1,FALSE)</f>
        <v>2402.13</v>
      </c>
      <c r="E49" s="482">
        <f>VLOOKUP($A49,'T5_data(ytd)'!$B$3:$F$390,5,FALSE)</f>
        <v>25551.65</v>
      </c>
      <c r="F49" s="678">
        <f>VLOOKUP($A49,'T5_data(ytd)'!$B$392:$F$779,3,FALSE)</f>
        <v>16.23</v>
      </c>
      <c r="G49" s="679">
        <f>VLOOKUP($A49,'T5_data(mth)'!$B$785:$AX$1172,$O$1-1,FALSE)</f>
        <v>22.827689258061106</v>
      </c>
      <c r="H49" s="679">
        <f>VLOOKUP($A49,'T5_data(mth)'!$B$785:$BK$1172,$O$1,FALSE)</f>
        <v>15.080365056171711</v>
      </c>
      <c r="I49" s="483">
        <f>VLOOKUP($A49,'T5_data(ytd)'!$B$392:$F$779,5,FALSE)</f>
        <v>16.23</v>
      </c>
      <c r="J49" s="670">
        <f>VLOOKUP($A49,'T5_data(ytd)'!$B$781:$F$1168,3,FALSE)</f>
        <v>7.41</v>
      </c>
      <c r="K49" s="671">
        <f>VLOOKUP($A49,'T5_data(mth)'!$B$1175:$AX$1562,$O$1-1,FALSE)</f>
        <v>8.337858541646602</v>
      </c>
      <c r="L49" s="688">
        <f>VLOOKUP($A49,'T5_data(mth)'!$B$1175:$BK$1562,$O$1,FALSE)</f>
        <v>6.8875336939009637</v>
      </c>
      <c r="M49" s="612">
        <f>VLOOKUP($A49,'T5_data(ytd)'!$B$781:$F$1168,5,FALSE)</f>
        <v>7.41</v>
      </c>
      <c r="N49" s="469">
        <v>1</v>
      </c>
      <c r="O49" s="616" t="str">
        <f t="shared" si="2"/>
        <v>16.2</v>
      </c>
      <c r="P49" s="616" t="str">
        <f t="shared" si="3"/>
        <v>22.8</v>
      </c>
      <c r="Q49" s="616" t="str">
        <f t="shared" si="4"/>
        <v>15.1</v>
      </c>
      <c r="R49" s="616" t="str">
        <f t="shared" si="5"/>
        <v>16.2</v>
      </c>
      <c r="S49" s="616" t="str">
        <f t="shared" si="6"/>
        <v>7.4</v>
      </c>
      <c r="T49" s="616" t="str">
        <f t="shared" si="7"/>
        <v>8.3</v>
      </c>
      <c r="U49" s="616" t="str">
        <f t="shared" si="8"/>
        <v>6.9</v>
      </c>
      <c r="V49" s="616" t="str">
        <f>IF(FIXED(M49,1)="0.0",IF(FIXED(M49,2)="0.00",FIXED(M49,3),FIXED(M49,2)),FIXED(M49,1))</f>
        <v>7.4</v>
      </c>
    </row>
    <row r="50" spans="1:22" s="321" customFormat="1" ht="24.6" hidden="1">
      <c r="A50" s="467" t="s">
        <v>220</v>
      </c>
      <c r="B50" s="361">
        <f>VLOOKUP($A50,'T5_data(ytd)'!$B$3:$F$390,3,FALSE)</f>
        <v>380.09</v>
      </c>
      <c r="C50" s="482" t="e">
        <f>VLOOKUP($A50,'T5_data(mth)'!$B$5:$AL$392,$O$1-1,FALSE)</f>
        <v>#REF!</v>
      </c>
      <c r="D50" s="482" t="e">
        <f>VLOOKUP($A50,'T5_data(mth)'!$B$5:$AL$392,$O$1,FALSE)</f>
        <v>#REF!</v>
      </c>
      <c r="E50" s="361">
        <f>VLOOKUP($A50,'T5_data(ytd)'!$B$3:$F$390,5,FALSE)</f>
        <v>380.09</v>
      </c>
      <c r="F50" s="363">
        <f>VLOOKUP($A50,'T5_data(ytd)'!$B$392:$F$779,3,FALSE)</f>
        <v>22.02</v>
      </c>
      <c r="G50" s="363" t="e">
        <f>VLOOKUP($A50,'T5_data(mth)'!$B$785:$AL$1172,$O$1-1,FALSE)</f>
        <v>#REF!</v>
      </c>
      <c r="H50" s="363" t="e">
        <f>VLOOKUP($A50,'T5_data(mth)'!$B$785:$AL$1172,$O$1,FALSE)</f>
        <v>#REF!</v>
      </c>
      <c r="I50" s="363">
        <f>VLOOKUP($A50,'T5_data(ytd)'!$B$392:$F$779,5,FALSE)</f>
        <v>22.02</v>
      </c>
      <c r="J50" s="460">
        <f>VLOOKUP($A50,'T5_data(ytd)'!$B$781:$F$1168,3,FALSE)</f>
        <v>0.11</v>
      </c>
      <c r="K50" s="460" t="e">
        <f>VLOOKUP($A50,'T5_data(mth)'!$B$1175:$AL$1562,$O$1-1,FALSE)</f>
        <v>#REF!</v>
      </c>
      <c r="L50" s="460" t="e">
        <f>VLOOKUP($A50,'T5_data(mth)'!$B$1175:$AL$1562,$O$1,FALSE)</f>
        <v>#REF!</v>
      </c>
      <c r="M50" s="484">
        <v>0.7</v>
      </c>
      <c r="O50" s="453" t="str">
        <f t="shared" si="2"/>
        <v>22.0</v>
      </c>
      <c r="P50" s="453" t="e">
        <f t="shared" si="3"/>
        <v>#REF!</v>
      </c>
      <c r="Q50" s="453" t="e">
        <f t="shared" si="4"/>
        <v>#REF!</v>
      </c>
      <c r="R50" s="453" t="str">
        <f t="shared" si="5"/>
        <v>22.0</v>
      </c>
      <c r="S50" s="453" t="str">
        <f t="shared" si="6"/>
        <v>0.1</v>
      </c>
      <c r="T50" s="453" t="e">
        <f t="shared" si="7"/>
        <v>#REF!</v>
      </c>
      <c r="U50" s="453" t="e">
        <f t="shared" si="8"/>
        <v>#REF!</v>
      </c>
      <c r="V50" s="453" t="e">
        <f>IF(FIXED(#REF!,1)="0.0",IF(FIXED(#REF!,2)="0.00",FIXED(#REF!,3),FIXED(#REF!,2)),FIXED(#REF!,1))</f>
        <v>#REF!</v>
      </c>
    </row>
    <row r="51" spans="1:22" s="321" customFormat="1" ht="24.6" hidden="1">
      <c r="A51" s="360" t="s">
        <v>221</v>
      </c>
      <c r="B51" s="361">
        <f>VLOOKUP($A51,'T5_data(ytd)'!$B$3:$F$390,3,FALSE)</f>
        <v>346.31</v>
      </c>
      <c r="C51" s="482" t="e">
        <f>VLOOKUP($A51,'T5_data(mth)'!$B$5:$AL$392,$O$1-1,FALSE)</f>
        <v>#REF!</v>
      </c>
      <c r="D51" s="482" t="e">
        <f>VLOOKUP($A51,'T5_data(mth)'!$B$5:$AL$392,$O$1,FALSE)</f>
        <v>#REF!</v>
      </c>
      <c r="E51" s="361">
        <f>VLOOKUP($A51,'T5_data(ytd)'!$B$3:$F$390,5,FALSE)</f>
        <v>346.31</v>
      </c>
      <c r="F51" s="363">
        <f>VLOOKUP($A51,'T5_data(ytd)'!$B$392:$F$779,3,FALSE)</f>
        <v>-13.11</v>
      </c>
      <c r="G51" s="364" t="e">
        <f>VLOOKUP($A51,'T5_data(mth)'!$B$785:$AL$1172,$O$1-1,FALSE)</f>
        <v>#REF!</v>
      </c>
      <c r="H51" s="364" t="e">
        <f>VLOOKUP($A51,'T5_data(mth)'!$B$785:$AL$1172,$O$1,FALSE)</f>
        <v>#REF!</v>
      </c>
      <c r="I51" s="363">
        <f>VLOOKUP($A51,'T5_data(ytd)'!$B$392:$F$779,5,FALSE)</f>
        <v>-13.11</v>
      </c>
      <c r="J51" s="365">
        <f>VLOOKUP($A51,'T5_data(ytd)'!$B$781:$F$1168,3,FALSE)</f>
        <v>0.1</v>
      </c>
      <c r="K51" s="365" t="e">
        <f>VLOOKUP($A51,'T5_data(mth)'!$B$1175:$AL$1562,$O$1-1,FALSE)</f>
        <v>#REF!</v>
      </c>
      <c r="L51" s="365" t="e">
        <f>VLOOKUP($A51,'T5_data(mth)'!$B$1175:$AL$1562,$O$1,FALSE)</f>
        <v>#REF!</v>
      </c>
      <c r="M51" s="484">
        <v>2.42</v>
      </c>
      <c r="O51" s="453" t="str">
        <f t="shared" si="2"/>
        <v>-13.1</v>
      </c>
      <c r="P51" s="453" t="e">
        <f t="shared" si="3"/>
        <v>#REF!</v>
      </c>
      <c r="Q51" s="453" t="e">
        <f t="shared" si="4"/>
        <v>#REF!</v>
      </c>
      <c r="R51" s="453" t="str">
        <f t="shared" si="5"/>
        <v>-13.1</v>
      </c>
      <c r="S51" s="453" t="str">
        <f t="shared" si="6"/>
        <v>0.1</v>
      </c>
      <c r="T51" s="453" t="e">
        <f t="shared" si="7"/>
        <v>#REF!</v>
      </c>
      <c r="U51" s="453" t="e">
        <f t="shared" si="8"/>
        <v>#REF!</v>
      </c>
      <c r="V51" s="453" t="e">
        <f>IF(FIXED(#REF!,1)="0.0",IF(FIXED(#REF!,2)="0.00",FIXED(#REF!,3),FIXED(#REF!,2)),FIXED(#REF!,1))</f>
        <v>#REF!</v>
      </c>
    </row>
    <row r="52" spans="1:22" s="321" customFormat="1" ht="24.6" hidden="1">
      <c r="A52" s="360" t="s">
        <v>222</v>
      </c>
      <c r="B52" s="361">
        <f>VLOOKUP($A52,'T5_data(ytd)'!$B$3:$F$390,3,FALSE)</f>
        <v>21245.25</v>
      </c>
      <c r="C52" s="478" t="e">
        <f>VLOOKUP($A52,'T5_data(mth)'!$B$5:$AL$392,$O$1-1,FALSE)</f>
        <v>#REF!</v>
      </c>
      <c r="D52" s="482" t="e">
        <f>VLOOKUP($A52,'T5_data(mth)'!$B$5:$AL$392,$O$1,FALSE)</f>
        <v>#REF!</v>
      </c>
      <c r="E52" s="361">
        <f>VLOOKUP($A52,'T5_data(ytd)'!$B$3:$F$390,5,FALSE)</f>
        <v>21245.25</v>
      </c>
      <c r="F52" s="363">
        <f>VLOOKUP($A52,'T5_data(ytd)'!$B$392:$F$779,3,FALSE)</f>
        <v>15.56</v>
      </c>
      <c r="G52" s="364" t="e">
        <f>VLOOKUP($A52,'T5_data(mth)'!$B$785:$AL$1172,$O$1-1,FALSE)</f>
        <v>#REF!</v>
      </c>
      <c r="H52" s="364" t="e">
        <f>VLOOKUP($A52,'T5_data(mth)'!$B$785:$AL$1172,$O$1,FALSE)</f>
        <v>#REF!</v>
      </c>
      <c r="I52" s="363">
        <f>VLOOKUP($A52,'T5_data(ytd)'!$B$392:$F$779,5,FALSE)</f>
        <v>15.56</v>
      </c>
      <c r="J52" s="365">
        <f>VLOOKUP($A52,'T5_data(ytd)'!$B$781:$F$1168,3,FALSE)</f>
        <v>6.16</v>
      </c>
      <c r="K52" s="365" t="e">
        <f>VLOOKUP($A52,'T5_data(mth)'!$B$1175:$AL$1562,$O$1-1,FALSE)</f>
        <v>#REF!</v>
      </c>
      <c r="L52" s="365" t="e">
        <f>VLOOKUP($A52,'T5_data(mth)'!$B$1175:$AL$1562,$O$1,FALSE)</f>
        <v>#REF!</v>
      </c>
      <c r="M52" s="480">
        <v>1.41</v>
      </c>
      <c r="O52" s="453" t="str">
        <f t="shared" si="2"/>
        <v>15.6</v>
      </c>
      <c r="P52" s="453" t="e">
        <f t="shared" si="3"/>
        <v>#REF!</v>
      </c>
      <c r="Q52" s="453" t="e">
        <f t="shared" si="4"/>
        <v>#REF!</v>
      </c>
      <c r="R52" s="453" t="str">
        <f t="shared" si="5"/>
        <v>15.6</v>
      </c>
      <c r="S52" s="453" t="str">
        <f t="shared" si="6"/>
        <v>6.2</v>
      </c>
      <c r="T52" s="453" t="e">
        <f t="shared" si="7"/>
        <v>#REF!</v>
      </c>
      <c r="U52" s="453" t="e">
        <f t="shared" si="8"/>
        <v>#REF!</v>
      </c>
      <c r="V52" s="453" t="e">
        <f>IF(FIXED(#REF!,1)="0.0",IF(FIXED(#REF!,2)="0.00",FIXED(#REF!,3),FIXED(#REF!,2)),FIXED(#REF!,1))</f>
        <v>#REF!</v>
      </c>
    </row>
    <row r="53" spans="1:22" s="321" customFormat="1" ht="24.6" hidden="1">
      <c r="A53" s="360" t="s">
        <v>223</v>
      </c>
      <c r="B53" s="361">
        <f>VLOOKUP($A53,'T5_data(ytd)'!$B$3:$F$390,3,FALSE)</f>
        <v>4640.68</v>
      </c>
      <c r="C53" s="362" t="e">
        <f>VLOOKUP($A53,'T5_data(mth)'!$B$5:$AL$392,$O$1-1,FALSE)</f>
        <v>#REF!</v>
      </c>
      <c r="D53" s="482" t="e">
        <f>VLOOKUP($A53,'T5_data(mth)'!$B$5:$AL$392,$O$1,FALSE)</f>
        <v>#REF!</v>
      </c>
      <c r="E53" s="361">
        <f>VLOOKUP($A53,'T5_data(ytd)'!$B$3:$F$390,5,FALSE)</f>
        <v>4640.68</v>
      </c>
      <c r="F53" s="363">
        <f>VLOOKUP($A53,'T5_data(ytd)'!$B$392:$F$779,3,FALSE)</f>
        <v>9.99</v>
      </c>
      <c r="G53" s="364" t="e">
        <f>VLOOKUP($A53,'T5_data(mth)'!$B$785:$AL$1172,$O$1-1,FALSE)</f>
        <v>#REF!</v>
      </c>
      <c r="H53" s="364" t="e">
        <f>VLOOKUP($A53,'T5_data(mth)'!$B$785:$AL$1172,$O$1,FALSE)</f>
        <v>#REF!</v>
      </c>
      <c r="I53" s="363">
        <f>VLOOKUP($A53,'T5_data(ytd)'!$B$392:$F$779,5,FALSE)</f>
        <v>9.99</v>
      </c>
      <c r="J53" s="365">
        <f>VLOOKUP($A53,'T5_data(ytd)'!$B$781:$F$1168,3,FALSE)</f>
        <v>1.35</v>
      </c>
      <c r="K53" s="365" t="e">
        <f>VLOOKUP($A53,'T5_data(mth)'!$B$1175:$AL$1562,$O$1-1,FALSE)</f>
        <v>#REF!</v>
      </c>
      <c r="L53" s="365" t="e">
        <f>VLOOKUP($A53,'T5_data(mth)'!$B$1175:$AL$1562,$O$1,FALSE)</f>
        <v>#REF!</v>
      </c>
      <c r="M53" s="601"/>
      <c r="O53" s="453" t="str">
        <f t="shared" si="2"/>
        <v>10.0</v>
      </c>
      <c r="P53" s="453" t="e">
        <f t="shared" si="3"/>
        <v>#REF!</v>
      </c>
      <c r="Q53" s="453" t="e">
        <f t="shared" si="4"/>
        <v>#REF!</v>
      </c>
      <c r="R53" s="453" t="str">
        <f t="shared" si="5"/>
        <v>10.0</v>
      </c>
      <c r="S53" s="453" t="str">
        <f t="shared" si="6"/>
        <v>1.4</v>
      </c>
      <c r="T53" s="453" t="e">
        <f t="shared" si="7"/>
        <v>#REF!</v>
      </c>
      <c r="U53" s="453" t="e">
        <f t="shared" si="8"/>
        <v>#REF!</v>
      </c>
      <c r="V53" s="453" t="e">
        <f>IF(FIXED(#REF!,1)="0.0",IF(FIXED(#REF!,2)="0.00",FIXED(#REF!,3),FIXED(#REF!,2)),FIXED(#REF!,1))</f>
        <v>#REF!</v>
      </c>
    </row>
    <row r="54" spans="1:22" s="321" customFormat="1" ht="24.6" hidden="1">
      <c r="A54" s="360" t="s">
        <v>224</v>
      </c>
      <c r="B54" s="361">
        <f>VLOOKUP($A54,'T5_data(ytd)'!$B$3:$F$390,3,FALSE)</f>
        <v>263.99</v>
      </c>
      <c r="C54" s="362" t="e">
        <f>VLOOKUP($A54,'T5_data(mth)'!$B$5:$AL$392,$O$1-1,FALSE)</f>
        <v>#REF!</v>
      </c>
      <c r="D54" s="478" t="e">
        <f>VLOOKUP($A54,'T5_data(mth)'!$B$5:$AL$392,$O$1,FALSE)</f>
        <v>#REF!</v>
      </c>
      <c r="E54" s="361">
        <f>VLOOKUP($A54,'T5_data(ytd)'!$B$3:$F$390,5,FALSE)</f>
        <v>263.99</v>
      </c>
      <c r="F54" s="363">
        <f>VLOOKUP($A54,'T5_data(ytd)'!$B$392:$F$779,3,FALSE)</f>
        <v>23.37</v>
      </c>
      <c r="G54" s="364" t="e">
        <f>VLOOKUP($A54,'T5_data(mth)'!$B$785:$AL$1172,$O$1-1,FALSE)</f>
        <v>#REF!</v>
      </c>
      <c r="H54" s="364" t="e">
        <f>VLOOKUP($A54,'T5_data(mth)'!$B$785:$AL$1172,$O$1,FALSE)</f>
        <v>#REF!</v>
      </c>
      <c r="I54" s="363">
        <f>VLOOKUP($A54,'T5_data(ytd)'!$B$392:$F$779,5,FALSE)</f>
        <v>23.37</v>
      </c>
      <c r="J54" s="365">
        <f>VLOOKUP($A54,'T5_data(ytd)'!$B$781:$F$1168,3,FALSE)</f>
        <v>0.08</v>
      </c>
      <c r="K54" s="365" t="e">
        <f>VLOOKUP($A54,'T5_data(mth)'!$B$1175:$AL$1562,$O$1-1,FALSE)</f>
        <v>#REF!</v>
      </c>
      <c r="L54" s="365" t="e">
        <f>VLOOKUP($A54,'T5_data(mth)'!$B$1175:$AL$1562,$O$1,FALSE)</f>
        <v>#REF!</v>
      </c>
      <c r="M54" s="601"/>
      <c r="O54" s="453" t="str">
        <f t="shared" si="2"/>
        <v>23.4</v>
      </c>
      <c r="P54" s="453" t="e">
        <f t="shared" si="3"/>
        <v>#REF!</v>
      </c>
      <c r="Q54" s="453" t="e">
        <f t="shared" si="4"/>
        <v>#REF!</v>
      </c>
      <c r="R54" s="453" t="str">
        <f t="shared" si="5"/>
        <v>23.4</v>
      </c>
      <c r="S54" s="453" t="str">
        <f t="shared" si="6"/>
        <v>0.1</v>
      </c>
      <c r="T54" s="453" t="e">
        <f t="shared" si="7"/>
        <v>#REF!</v>
      </c>
      <c r="U54" s="453" t="e">
        <f t="shared" si="8"/>
        <v>#REF!</v>
      </c>
      <c r="V54" s="453" t="e">
        <f>IF(FIXED(#REF!,1)="0.0",IF(FIXED(#REF!,2)="0.00",FIXED(#REF!,3),FIXED(#REF!,2)),FIXED(#REF!,1))</f>
        <v>#REF!</v>
      </c>
    </row>
    <row r="55" spans="1:22" s="321" customFormat="1" ht="24.6" hidden="1">
      <c r="A55" s="360" t="s">
        <v>225</v>
      </c>
      <c r="B55" s="361">
        <f>VLOOKUP($A55,'T5_data(ytd)'!$B$3:$F$390,3,FALSE)</f>
        <v>3501.15</v>
      </c>
      <c r="C55" s="362" t="e">
        <f>VLOOKUP($A55,'T5_data(mth)'!$B$5:$AL$392,$O$1-1,FALSE)</f>
        <v>#REF!</v>
      </c>
      <c r="D55" s="478" t="e">
        <f>VLOOKUP($A55,'T5_data(mth)'!$B$5:$AL$392,$O$1,FALSE)</f>
        <v>#REF!</v>
      </c>
      <c r="E55" s="361">
        <f>VLOOKUP($A55,'T5_data(ytd)'!$B$3:$F$390,5,FALSE)</f>
        <v>3501.15</v>
      </c>
      <c r="F55" s="363">
        <f>VLOOKUP($A55,'T5_data(ytd)'!$B$392:$F$779,3,FALSE)</f>
        <v>13.58</v>
      </c>
      <c r="G55" s="364" t="e">
        <f>VLOOKUP($A55,'T5_data(mth)'!$B$785:$AL$1172,$O$1-1,FALSE)</f>
        <v>#REF!</v>
      </c>
      <c r="H55" s="364" t="e">
        <f>VLOOKUP($A55,'T5_data(mth)'!$B$785:$AL$1172,$O$1,FALSE)</f>
        <v>#REF!</v>
      </c>
      <c r="I55" s="363">
        <f>VLOOKUP($A55,'T5_data(ytd)'!$B$392:$F$779,5,FALSE)</f>
        <v>13.58</v>
      </c>
      <c r="J55" s="365">
        <f>VLOOKUP($A55,'T5_data(ytd)'!$B$781:$F$1168,3,FALSE)</f>
        <v>1.01</v>
      </c>
      <c r="K55" s="365" t="e">
        <f>VLOOKUP($A55,'T5_data(mth)'!$B$1175:$AL$1562,$O$1-1,FALSE)</f>
        <v>#REF!</v>
      </c>
      <c r="L55" s="365" t="e">
        <f>VLOOKUP($A55,'T5_data(mth)'!$B$1175:$AL$1562,$O$1,FALSE)</f>
        <v>#REF!</v>
      </c>
      <c r="M55" s="601"/>
      <c r="O55" s="453" t="str">
        <f t="shared" si="2"/>
        <v>13.6</v>
      </c>
      <c r="P55" s="453" t="e">
        <f t="shared" si="3"/>
        <v>#REF!</v>
      </c>
      <c r="Q55" s="453" t="e">
        <f t="shared" si="4"/>
        <v>#REF!</v>
      </c>
      <c r="R55" s="453" t="str">
        <f t="shared" si="5"/>
        <v>13.6</v>
      </c>
      <c r="S55" s="453" t="str">
        <f t="shared" si="6"/>
        <v>1.0</v>
      </c>
      <c r="T55" s="453" t="e">
        <f t="shared" si="7"/>
        <v>#REF!</v>
      </c>
      <c r="U55" s="453" t="e">
        <f t="shared" si="8"/>
        <v>#REF!</v>
      </c>
      <c r="V55" s="453" t="e">
        <f>IF(FIXED(#REF!,1)="0.0",IF(FIXED(#REF!,2)="0.00",FIXED(#REF!,3),FIXED(#REF!,2)),FIXED(#REF!,1))</f>
        <v>#REF!</v>
      </c>
    </row>
    <row r="56" spans="1:22" s="321" customFormat="1" ht="24.6" hidden="1">
      <c r="A56" s="360" t="s">
        <v>226</v>
      </c>
      <c r="B56" s="361">
        <f>VLOOKUP($A56,'T5_data(ytd)'!$B$3:$F$390,3,FALSE)</f>
        <v>1422.18</v>
      </c>
      <c r="C56" s="362" t="e">
        <f>VLOOKUP($A56,'T5_data(mth)'!$B$5:$AL$392,$O$1-1,FALSE)</f>
        <v>#REF!</v>
      </c>
      <c r="D56" s="482" t="e">
        <f>VLOOKUP($A56,'T5_data(mth)'!$B$5:$AL$392,$O$1,FALSE)</f>
        <v>#REF!</v>
      </c>
      <c r="E56" s="361">
        <f>VLOOKUP($A56,'T5_data(ytd)'!$B$3:$F$390,5,FALSE)</f>
        <v>1422.18</v>
      </c>
      <c r="F56" s="363">
        <f>VLOOKUP($A56,'T5_data(ytd)'!$B$392:$F$779,3,FALSE)</f>
        <v>14.47</v>
      </c>
      <c r="G56" s="364" t="e">
        <f>VLOOKUP($A56,'T5_data(mth)'!$B$785:$AL$1172,$O$1-1,FALSE)</f>
        <v>#REF!</v>
      </c>
      <c r="H56" s="364" t="e">
        <f>VLOOKUP($A56,'T5_data(mth)'!$B$785:$AL$1172,$O$1,FALSE)</f>
        <v>#REF!</v>
      </c>
      <c r="I56" s="363">
        <f>VLOOKUP($A56,'T5_data(ytd)'!$B$392:$F$779,5,FALSE)</f>
        <v>14.47</v>
      </c>
      <c r="J56" s="365">
        <f>VLOOKUP($A56,'T5_data(ytd)'!$B$781:$F$1168,3,FALSE)</f>
        <v>0.41</v>
      </c>
      <c r="K56" s="365" t="e">
        <f>VLOOKUP($A56,'T5_data(mth)'!$B$1175:$AL$1562,$O$1-1,FALSE)</f>
        <v>#REF!</v>
      </c>
      <c r="L56" s="365" t="e">
        <f>VLOOKUP($A56,'T5_data(mth)'!$B$1175:$AL$1562,$O$1,FALSE)</f>
        <v>#REF!</v>
      </c>
      <c r="M56" s="601"/>
      <c r="O56" s="453" t="str">
        <f t="shared" si="2"/>
        <v>14.5</v>
      </c>
      <c r="P56" s="453" t="e">
        <f t="shared" si="3"/>
        <v>#REF!</v>
      </c>
      <c r="Q56" s="453" t="e">
        <f t="shared" si="4"/>
        <v>#REF!</v>
      </c>
      <c r="R56" s="453" t="str">
        <f t="shared" si="5"/>
        <v>14.5</v>
      </c>
      <c r="S56" s="453" t="str">
        <f t="shared" si="6"/>
        <v>0.4</v>
      </c>
      <c r="T56" s="453" t="e">
        <f t="shared" si="7"/>
        <v>#REF!</v>
      </c>
      <c r="U56" s="453" t="e">
        <f t="shared" si="8"/>
        <v>#REF!</v>
      </c>
      <c r="V56" s="453" t="e">
        <f>IF(FIXED(#REF!,1)="0.0",IF(FIXED(#REF!,2)="0.00",FIXED(#REF!,3),FIXED(#REF!,2)),FIXED(#REF!,1))</f>
        <v>#REF!</v>
      </c>
    </row>
    <row r="57" spans="1:22" s="321" customFormat="1" ht="24.6" hidden="1">
      <c r="A57" s="360" t="s">
        <v>227</v>
      </c>
      <c r="B57" s="361">
        <f>VLOOKUP($A57,'T5_data(ytd)'!$B$3:$F$390,3,FALSE)</f>
        <v>1963.65</v>
      </c>
      <c r="C57" s="362" t="e">
        <f>VLOOKUP($A57,'T5_data(mth)'!$B$5:$AL$392,$O$1-1,FALSE)</f>
        <v>#REF!</v>
      </c>
      <c r="D57" s="482" t="e">
        <f>VLOOKUP($A57,'T5_data(mth)'!$B$5:$AL$392,$O$1,FALSE)</f>
        <v>#REF!</v>
      </c>
      <c r="E57" s="361">
        <f>VLOOKUP($A57,'T5_data(ytd)'!$B$3:$F$390,5,FALSE)</f>
        <v>1963.65</v>
      </c>
      <c r="F57" s="363">
        <f>VLOOKUP($A57,'T5_data(ytd)'!$B$392:$F$779,3,FALSE)</f>
        <v>-5.99</v>
      </c>
      <c r="G57" s="364" t="e">
        <f>VLOOKUP($A57,'T5_data(mth)'!$B$785:$AL$1172,$O$1-1,FALSE)</f>
        <v>#REF!</v>
      </c>
      <c r="H57" s="364" t="e">
        <f>VLOOKUP($A57,'T5_data(mth)'!$B$785:$AL$1172,$O$1,FALSE)</f>
        <v>#REF!</v>
      </c>
      <c r="I57" s="363">
        <f>VLOOKUP($A57,'T5_data(ytd)'!$B$392:$F$779,5,FALSE)</f>
        <v>-5.99</v>
      </c>
      <c r="J57" s="365">
        <f>VLOOKUP($A57,'T5_data(ytd)'!$B$781:$F$1168,3,FALSE)</f>
        <v>0.56999999999999995</v>
      </c>
      <c r="K57" s="365" t="e">
        <f>VLOOKUP($A57,'T5_data(mth)'!$B$1175:$AL$1562,$O$1-1,FALSE)</f>
        <v>#REF!</v>
      </c>
      <c r="L57" s="365" t="e">
        <f>VLOOKUP($A57,'T5_data(mth)'!$B$1175:$AL$1562,$O$1,FALSE)</f>
        <v>#REF!</v>
      </c>
      <c r="M57" s="601"/>
      <c r="O57" s="453" t="str">
        <f t="shared" si="2"/>
        <v>-6.0</v>
      </c>
      <c r="P57" s="453" t="e">
        <f t="shared" si="3"/>
        <v>#REF!</v>
      </c>
      <c r="Q57" s="453" t="e">
        <f t="shared" si="4"/>
        <v>#REF!</v>
      </c>
      <c r="R57" s="453" t="str">
        <f t="shared" si="5"/>
        <v>-6.0</v>
      </c>
      <c r="S57" s="453" t="str">
        <f t="shared" si="6"/>
        <v>0.6</v>
      </c>
      <c r="T57" s="453" t="e">
        <f t="shared" si="7"/>
        <v>#REF!</v>
      </c>
      <c r="U57" s="453" t="e">
        <f t="shared" si="8"/>
        <v>#REF!</v>
      </c>
      <c r="V57" s="453" t="e">
        <f>IF(FIXED(#REF!,1)="0.0",IF(FIXED(#REF!,2)="0.00",FIXED(#REF!,3),FIXED(#REF!,2)),FIXED(#REF!,1))</f>
        <v>#REF!</v>
      </c>
    </row>
    <row r="58" spans="1:22" s="321" customFormat="1" ht="24.6" hidden="1">
      <c r="A58" s="360" t="s">
        <v>228</v>
      </c>
      <c r="B58" s="361">
        <f>VLOOKUP($A58,'T5_data(ytd)'!$B$3:$F$390,3,FALSE)</f>
        <v>872.11</v>
      </c>
      <c r="C58" s="362" t="e">
        <f>VLOOKUP($A58,'T5_data(mth)'!$B$5:$AL$392,$O$1-1,FALSE)</f>
        <v>#REF!</v>
      </c>
      <c r="D58" s="482" t="e">
        <f>VLOOKUP($A58,'T5_data(mth)'!$B$5:$AL$392,$O$1,FALSE)</f>
        <v>#REF!</v>
      </c>
      <c r="E58" s="361">
        <f>VLOOKUP($A58,'T5_data(ytd)'!$B$3:$F$390,5,FALSE)</f>
        <v>872.11</v>
      </c>
      <c r="F58" s="363">
        <f>VLOOKUP($A58,'T5_data(ytd)'!$B$392:$F$779,3,FALSE)</f>
        <v>24.55</v>
      </c>
      <c r="G58" s="364" t="e">
        <f>VLOOKUP($A58,'T5_data(mth)'!$B$785:$AL$1172,$O$1-1,FALSE)</f>
        <v>#REF!</v>
      </c>
      <c r="H58" s="364" t="e">
        <f>VLOOKUP($A58,'T5_data(mth)'!$B$785:$AL$1172,$O$1,FALSE)</f>
        <v>#REF!</v>
      </c>
      <c r="I58" s="363">
        <f>VLOOKUP($A58,'T5_data(ytd)'!$B$392:$F$779,5,FALSE)</f>
        <v>24.55</v>
      </c>
      <c r="J58" s="365">
        <f>VLOOKUP($A58,'T5_data(ytd)'!$B$781:$F$1168,3,FALSE)</f>
        <v>0.25</v>
      </c>
      <c r="K58" s="365" t="e">
        <f>VLOOKUP($A58,'T5_data(mth)'!$B$1175:$AL$1562,$O$1-1,FALSE)</f>
        <v>#REF!</v>
      </c>
      <c r="L58" s="365" t="e">
        <f>VLOOKUP($A58,'T5_data(mth)'!$B$1175:$AL$1562,$O$1,FALSE)</f>
        <v>#REF!</v>
      </c>
      <c r="M58" s="601"/>
      <c r="O58" s="453" t="str">
        <f t="shared" si="2"/>
        <v>24.6</v>
      </c>
      <c r="P58" s="453" t="e">
        <f t="shared" si="3"/>
        <v>#REF!</v>
      </c>
      <c r="Q58" s="453" t="e">
        <f t="shared" si="4"/>
        <v>#REF!</v>
      </c>
      <c r="R58" s="453" t="str">
        <f t="shared" si="5"/>
        <v>24.6</v>
      </c>
      <c r="S58" s="453" t="str">
        <f t="shared" si="6"/>
        <v>0.3</v>
      </c>
      <c r="T58" s="453" t="e">
        <f t="shared" si="7"/>
        <v>#REF!</v>
      </c>
      <c r="U58" s="453" t="e">
        <f t="shared" si="8"/>
        <v>#REF!</v>
      </c>
      <c r="V58" s="453" t="e">
        <f>IF(FIXED(#REF!,1)="0.0",IF(FIXED(#REF!,2)="0.00",FIXED(#REF!,3),FIXED(#REF!,2)),FIXED(#REF!,1))</f>
        <v>#REF!</v>
      </c>
    </row>
    <row r="59" spans="1:22" s="321" customFormat="1" ht="24.6" hidden="1">
      <c r="A59" s="360" t="s">
        <v>229</v>
      </c>
      <c r="B59" s="361">
        <f>VLOOKUP($A59,'T5_data(ytd)'!$B$3:$F$390,3,FALSE)</f>
        <v>2473.89</v>
      </c>
      <c r="C59" s="362" t="e">
        <f>VLOOKUP($A59,'T5_data(mth)'!$B$5:$AL$392,$O$1-1,FALSE)</f>
        <v>#REF!</v>
      </c>
      <c r="D59" s="482" t="e">
        <f>VLOOKUP($A59,'T5_data(mth)'!$B$5:$AL$392,$O$1,FALSE)</f>
        <v>#REF!</v>
      </c>
      <c r="E59" s="361">
        <f>VLOOKUP($A59,'T5_data(ytd)'!$B$3:$F$390,5,FALSE)</f>
        <v>2473.89</v>
      </c>
      <c r="F59" s="363">
        <f>VLOOKUP($A59,'T5_data(ytd)'!$B$392:$F$779,3,FALSE)</f>
        <v>21.74</v>
      </c>
      <c r="G59" s="364" t="e">
        <f>VLOOKUP($A59,'T5_data(mth)'!$B$785:$AL$1172,$O$1-1,FALSE)</f>
        <v>#REF!</v>
      </c>
      <c r="H59" s="364" t="e">
        <f>VLOOKUP($A59,'T5_data(mth)'!$B$785:$AL$1172,$O$1,FALSE)</f>
        <v>#REF!</v>
      </c>
      <c r="I59" s="363">
        <f>VLOOKUP($A59,'T5_data(ytd)'!$B$392:$F$779,5,FALSE)</f>
        <v>21.74</v>
      </c>
      <c r="J59" s="365">
        <f>VLOOKUP($A59,'T5_data(ytd)'!$B$781:$F$1168,3,FALSE)</f>
        <v>0.72</v>
      </c>
      <c r="K59" s="365" t="e">
        <f>VLOOKUP($A59,'T5_data(mth)'!$B$1175:$AL$1562,$O$1-1,FALSE)</f>
        <v>#REF!</v>
      </c>
      <c r="L59" s="365" t="e">
        <f>VLOOKUP($A59,'T5_data(mth)'!$B$1175:$AL$1562,$O$1,FALSE)</f>
        <v>#REF!</v>
      </c>
      <c r="M59" s="601"/>
      <c r="O59" s="453" t="str">
        <f t="shared" si="2"/>
        <v>21.7</v>
      </c>
      <c r="P59" s="453" t="e">
        <f t="shared" si="3"/>
        <v>#REF!</v>
      </c>
      <c r="Q59" s="453" t="e">
        <f t="shared" si="4"/>
        <v>#REF!</v>
      </c>
      <c r="R59" s="453" t="str">
        <f t="shared" si="5"/>
        <v>21.7</v>
      </c>
      <c r="S59" s="453" t="str">
        <f t="shared" si="6"/>
        <v>0.7</v>
      </c>
      <c r="T59" s="453" t="e">
        <f t="shared" si="7"/>
        <v>#REF!</v>
      </c>
      <c r="U59" s="453" t="e">
        <f t="shared" si="8"/>
        <v>#REF!</v>
      </c>
      <c r="V59" s="453" t="e">
        <f>IF(FIXED(#REF!,1)="0.0",IF(FIXED(#REF!,2)="0.00",FIXED(#REF!,3),FIXED(#REF!,2)),FIXED(#REF!,1))</f>
        <v>#REF!</v>
      </c>
    </row>
    <row r="60" spans="1:22" s="321" customFormat="1" ht="24.6" hidden="1">
      <c r="A60" s="360" t="s">
        <v>230</v>
      </c>
      <c r="B60" s="361">
        <f>VLOOKUP($A60,'T5_data(ytd)'!$B$3:$F$390,3,FALSE)</f>
        <v>587.19000000000005</v>
      </c>
      <c r="C60" s="362" t="e">
        <f>VLOOKUP($A60,'T5_data(mth)'!$B$5:$AL$392,$O$1-1,FALSE)</f>
        <v>#REF!</v>
      </c>
      <c r="D60" s="482" t="e">
        <f>VLOOKUP($A60,'T5_data(mth)'!$B$5:$AL$392,$O$1,FALSE)</f>
        <v>#REF!</v>
      </c>
      <c r="E60" s="361">
        <f>VLOOKUP($A60,'T5_data(ytd)'!$B$3:$F$390,5,FALSE)</f>
        <v>587.19000000000005</v>
      </c>
      <c r="F60" s="363">
        <f>VLOOKUP($A60,'T5_data(ytd)'!$B$392:$F$779,3,FALSE)</f>
        <v>3.34</v>
      </c>
      <c r="G60" s="364" t="e">
        <f>VLOOKUP($A60,'T5_data(mth)'!$B$785:$AL$1172,$O$1-1,FALSE)</f>
        <v>#REF!</v>
      </c>
      <c r="H60" s="364" t="e">
        <f>VLOOKUP($A60,'T5_data(mth)'!$B$785:$AL$1172,$O$1,FALSE)</f>
        <v>#REF!</v>
      </c>
      <c r="I60" s="363">
        <f>VLOOKUP($A60,'T5_data(ytd)'!$B$392:$F$779,5,FALSE)</f>
        <v>3.34</v>
      </c>
      <c r="J60" s="365">
        <f>VLOOKUP($A60,'T5_data(ytd)'!$B$781:$F$1168,3,FALSE)</f>
        <v>0.17</v>
      </c>
      <c r="K60" s="365" t="e">
        <f>VLOOKUP($A60,'T5_data(mth)'!$B$1175:$AL$1562,$O$1-1,FALSE)</f>
        <v>#REF!</v>
      </c>
      <c r="L60" s="365" t="e">
        <f>VLOOKUP($A60,'T5_data(mth)'!$B$1175:$AL$1562,$O$1,FALSE)</f>
        <v>#REF!</v>
      </c>
      <c r="M60" s="601"/>
      <c r="O60" s="453" t="str">
        <f t="shared" si="2"/>
        <v>3.3</v>
      </c>
      <c r="P60" s="453" t="e">
        <f t="shared" si="3"/>
        <v>#REF!</v>
      </c>
      <c r="Q60" s="453" t="e">
        <f t="shared" si="4"/>
        <v>#REF!</v>
      </c>
      <c r="R60" s="453" t="str">
        <f t="shared" si="5"/>
        <v>3.3</v>
      </c>
      <c r="S60" s="453" t="str">
        <f t="shared" si="6"/>
        <v>0.2</v>
      </c>
      <c r="T60" s="453" t="e">
        <f t="shared" si="7"/>
        <v>#REF!</v>
      </c>
      <c r="U60" s="453" t="e">
        <f t="shared" si="8"/>
        <v>#REF!</v>
      </c>
      <c r="V60" s="453" t="e">
        <f>IF(FIXED(#REF!,1)="0.0",IF(FIXED(#REF!,2)="0.00",FIXED(#REF!,3),FIXED(#REF!,2)),FIXED(#REF!,1))</f>
        <v>#REF!</v>
      </c>
    </row>
    <row r="61" spans="1:22" s="321" customFormat="1" ht="24.6" hidden="1">
      <c r="A61" s="360" t="s">
        <v>231</v>
      </c>
      <c r="B61" s="361">
        <f>VLOOKUP($A61,'T5_data(ytd)'!$B$3:$F$390,3,FALSE)</f>
        <v>1394.39</v>
      </c>
      <c r="C61" s="362" t="e">
        <f>VLOOKUP($A61,'T5_data(mth)'!$B$5:$AL$392,$O$1-1,FALSE)</f>
        <v>#REF!</v>
      </c>
      <c r="D61" s="478" t="e">
        <f>VLOOKUP($A61,'T5_data(mth)'!$B$5:$AL$392,$O$1,FALSE)</f>
        <v>#REF!</v>
      </c>
      <c r="E61" s="361">
        <f>VLOOKUP($A61,'T5_data(ytd)'!$B$3:$F$390,5,FALSE)</f>
        <v>1394.39</v>
      </c>
      <c r="F61" s="363">
        <f>VLOOKUP($A61,'T5_data(ytd)'!$B$392:$F$779,3,FALSE)</f>
        <v>32.58</v>
      </c>
      <c r="G61" s="364" t="e">
        <f>VLOOKUP($A61,'T5_data(mth)'!$B$785:$AL$1172,$O$1-1,FALSE)</f>
        <v>#REF!</v>
      </c>
      <c r="H61" s="364" t="e">
        <f>VLOOKUP($A61,'T5_data(mth)'!$B$785:$AL$1172,$O$1,FALSE)</f>
        <v>#REF!</v>
      </c>
      <c r="I61" s="363">
        <f>VLOOKUP($A61,'T5_data(ytd)'!$B$392:$F$779,5,FALSE)</f>
        <v>32.58</v>
      </c>
      <c r="J61" s="365">
        <f>VLOOKUP($A61,'T5_data(ytd)'!$B$781:$F$1168,3,FALSE)</f>
        <v>0.4</v>
      </c>
      <c r="K61" s="365" t="e">
        <f>VLOOKUP($A61,'T5_data(mth)'!$B$1175:$AL$1562,$O$1-1,FALSE)</f>
        <v>#REF!</v>
      </c>
      <c r="L61" s="365" t="e">
        <f>VLOOKUP($A61,'T5_data(mth)'!$B$1175:$AL$1562,$O$1,FALSE)</f>
        <v>#REF!</v>
      </c>
      <c r="M61" s="601"/>
      <c r="O61" s="453" t="str">
        <f t="shared" si="2"/>
        <v>32.6</v>
      </c>
      <c r="P61" s="453" t="e">
        <f t="shared" si="3"/>
        <v>#REF!</v>
      </c>
      <c r="Q61" s="453" t="e">
        <f t="shared" si="4"/>
        <v>#REF!</v>
      </c>
      <c r="R61" s="453" t="str">
        <f t="shared" si="5"/>
        <v>32.6</v>
      </c>
      <c r="S61" s="453" t="str">
        <f t="shared" si="6"/>
        <v>0.4</v>
      </c>
      <c r="T61" s="453" t="e">
        <f t="shared" si="7"/>
        <v>#REF!</v>
      </c>
      <c r="U61" s="453" t="e">
        <f t="shared" si="8"/>
        <v>#REF!</v>
      </c>
      <c r="V61" s="453" t="e">
        <f>IF(FIXED(#REF!,1)="0.0",IF(FIXED(#REF!,2)="0.00",FIXED(#REF!,3),FIXED(#REF!,2)),FIXED(#REF!,1))</f>
        <v>#REF!</v>
      </c>
    </row>
    <row r="62" spans="1:22" s="321" customFormat="1" ht="24.6" hidden="1">
      <c r="A62" s="360" t="s">
        <v>232</v>
      </c>
      <c r="B62" s="361">
        <f>VLOOKUP($A62,'T5_data(ytd)'!$B$3:$F$390,3,FALSE)</f>
        <v>317.02999999999997</v>
      </c>
      <c r="C62" s="362" t="e">
        <f>VLOOKUP($A62,'T5_data(mth)'!$B$5:$AL$392,$O$1-1,FALSE)</f>
        <v>#REF!</v>
      </c>
      <c r="D62" s="478" t="e">
        <f>VLOOKUP($A62,'T5_data(mth)'!$B$5:$AL$392,$O$1,FALSE)</f>
        <v>#REF!</v>
      </c>
      <c r="E62" s="361">
        <f>VLOOKUP($A62,'T5_data(ytd)'!$B$3:$F$390,5,FALSE)</f>
        <v>317.02999999999997</v>
      </c>
      <c r="F62" s="363">
        <f>VLOOKUP($A62,'T5_data(ytd)'!$B$392:$F$779,3,FALSE)</f>
        <v>81.64</v>
      </c>
      <c r="G62" s="364" t="e">
        <f>VLOOKUP($A62,'T5_data(mth)'!$B$785:$AL$1172,$O$1-1,FALSE)</f>
        <v>#REF!</v>
      </c>
      <c r="H62" s="364" t="e">
        <f>VLOOKUP($A62,'T5_data(mth)'!$B$785:$AL$1172,$O$1,FALSE)</f>
        <v>#REF!</v>
      </c>
      <c r="I62" s="363">
        <f>VLOOKUP($A62,'T5_data(ytd)'!$B$392:$F$779,5,FALSE)</f>
        <v>81.64</v>
      </c>
      <c r="J62" s="365">
        <f>VLOOKUP($A62,'T5_data(ytd)'!$B$781:$F$1168,3,FALSE)</f>
        <v>0.09</v>
      </c>
      <c r="K62" s="365" t="e">
        <f>VLOOKUP($A62,'T5_data(mth)'!$B$1175:$AL$1562,$O$1-1,FALSE)</f>
        <v>#REF!</v>
      </c>
      <c r="L62" s="365" t="e">
        <f>VLOOKUP($A62,'T5_data(mth)'!$B$1175:$AL$1562,$O$1,FALSE)</f>
        <v>#REF!</v>
      </c>
      <c r="M62" s="601"/>
      <c r="O62" s="453" t="str">
        <f t="shared" si="2"/>
        <v>81.6</v>
      </c>
      <c r="P62" s="453" t="e">
        <f t="shared" si="3"/>
        <v>#REF!</v>
      </c>
      <c r="Q62" s="453" t="e">
        <f t="shared" si="4"/>
        <v>#REF!</v>
      </c>
      <c r="R62" s="453" t="str">
        <f t="shared" si="5"/>
        <v>81.6</v>
      </c>
      <c r="S62" s="453" t="str">
        <f t="shared" si="6"/>
        <v>0.1</v>
      </c>
      <c r="T62" s="453" t="e">
        <f t="shared" si="7"/>
        <v>#REF!</v>
      </c>
      <c r="U62" s="453" t="e">
        <f t="shared" si="8"/>
        <v>#REF!</v>
      </c>
      <c r="V62" s="453" t="e">
        <f>IF(FIXED(#REF!,1)="0.0",IF(FIXED(#REF!,2)="0.00",FIXED(#REF!,3),FIXED(#REF!,2)),FIXED(#REF!,1))</f>
        <v>#REF!</v>
      </c>
    </row>
    <row r="63" spans="1:22" s="321" customFormat="1" ht="24.6" hidden="1">
      <c r="A63" s="360" t="s">
        <v>233</v>
      </c>
      <c r="B63" s="361">
        <f>VLOOKUP($A63,'T5_data(ytd)'!$B$3:$F$390,3,FALSE)</f>
        <v>708.1</v>
      </c>
      <c r="C63" s="362" t="e">
        <f>VLOOKUP($A63,'T5_data(mth)'!$B$5:$AL$392,$O$1-1,FALSE)</f>
        <v>#REF!</v>
      </c>
      <c r="D63" s="482" t="e">
        <f>VLOOKUP($A63,'T5_data(mth)'!$B$5:$AL$392,$O$1,FALSE)</f>
        <v>#REF!</v>
      </c>
      <c r="E63" s="361">
        <f>VLOOKUP($A63,'T5_data(ytd)'!$B$3:$F$390,5,FALSE)</f>
        <v>708.1</v>
      </c>
      <c r="F63" s="363">
        <f>VLOOKUP($A63,'T5_data(ytd)'!$B$392:$F$779,3,FALSE)</f>
        <v>40.76</v>
      </c>
      <c r="G63" s="364" t="e">
        <f>VLOOKUP($A63,'T5_data(mth)'!$B$785:$AL$1172,$O$1-1,FALSE)</f>
        <v>#REF!</v>
      </c>
      <c r="H63" s="364" t="e">
        <f>VLOOKUP($A63,'T5_data(mth)'!$B$785:$AL$1172,$O$1,FALSE)</f>
        <v>#REF!</v>
      </c>
      <c r="I63" s="363">
        <f>VLOOKUP($A63,'T5_data(ytd)'!$B$392:$F$779,5,FALSE)</f>
        <v>40.76</v>
      </c>
      <c r="J63" s="365">
        <f>VLOOKUP($A63,'T5_data(ytd)'!$B$781:$F$1168,3,FALSE)</f>
        <v>0.21</v>
      </c>
      <c r="K63" s="365" t="e">
        <f>VLOOKUP($A63,'T5_data(mth)'!$B$1175:$AL$1562,$O$1-1,FALSE)</f>
        <v>#REF!</v>
      </c>
      <c r="L63" s="365" t="e">
        <f>VLOOKUP($A63,'T5_data(mth)'!$B$1175:$AL$1562,$O$1,FALSE)</f>
        <v>#REF!</v>
      </c>
      <c r="M63" s="601"/>
      <c r="O63" s="453" t="str">
        <f t="shared" si="2"/>
        <v>40.8</v>
      </c>
      <c r="P63" s="453" t="e">
        <f t="shared" si="3"/>
        <v>#REF!</v>
      </c>
      <c r="Q63" s="453" t="e">
        <f t="shared" si="4"/>
        <v>#REF!</v>
      </c>
      <c r="R63" s="453" t="str">
        <f t="shared" si="5"/>
        <v>40.8</v>
      </c>
      <c r="S63" s="453" t="str">
        <f t="shared" si="6"/>
        <v>0.2</v>
      </c>
      <c r="T63" s="453" t="e">
        <f t="shared" si="7"/>
        <v>#REF!</v>
      </c>
      <c r="U63" s="453" t="e">
        <f t="shared" si="8"/>
        <v>#REF!</v>
      </c>
      <c r="V63" s="453" t="e">
        <f>IF(FIXED(#REF!,1)="0.0",IF(FIXED(#REF!,2)="0.00",FIXED(#REF!,3),FIXED(#REF!,2)),FIXED(#REF!,1))</f>
        <v>#REF!</v>
      </c>
    </row>
    <row r="64" spans="1:22" s="321" customFormat="1" ht="24.6" hidden="1">
      <c r="A64" s="360" t="s">
        <v>234</v>
      </c>
      <c r="B64" s="361">
        <f>VLOOKUP($A64,'T5_data(ytd)'!$B$3:$F$390,3,FALSE)</f>
        <v>3100.88</v>
      </c>
      <c r="C64" s="362" t="e">
        <f>VLOOKUP($A64,'T5_data(mth)'!$B$5:$AL$392,$O$1-1,FALSE)</f>
        <v>#REF!</v>
      </c>
      <c r="D64" s="482" t="e">
        <f>VLOOKUP($A64,'T5_data(mth)'!$B$5:$AL$392,$O$1,FALSE)</f>
        <v>#REF!</v>
      </c>
      <c r="E64" s="361">
        <f>VLOOKUP($A64,'T5_data(ytd)'!$B$3:$F$390,5,FALSE)</f>
        <v>3100.88</v>
      </c>
      <c r="F64" s="363">
        <f>VLOOKUP($A64,'T5_data(ytd)'!$B$392:$F$779,3,FALSE)</f>
        <v>23.62</v>
      </c>
      <c r="G64" s="364" t="e">
        <f>VLOOKUP($A64,'T5_data(mth)'!$B$785:$AL$1172,$O$1-1,FALSE)</f>
        <v>#REF!</v>
      </c>
      <c r="H64" s="364" t="e">
        <f>VLOOKUP($A64,'T5_data(mth)'!$B$785:$AL$1172,$O$1,FALSE)</f>
        <v>#REF!</v>
      </c>
      <c r="I64" s="363">
        <f>VLOOKUP($A64,'T5_data(ytd)'!$B$392:$F$779,5,FALSE)</f>
        <v>23.62</v>
      </c>
      <c r="J64" s="365">
        <f>VLOOKUP($A64,'T5_data(ytd)'!$B$781:$F$1168,3,FALSE)</f>
        <v>0.9</v>
      </c>
      <c r="K64" s="365" t="e">
        <f>VLOOKUP($A64,'T5_data(mth)'!$B$1175:$AL$1562,$O$1-1,FALSE)</f>
        <v>#REF!</v>
      </c>
      <c r="L64" s="365" t="e">
        <f>VLOOKUP($A64,'T5_data(mth)'!$B$1175:$AL$1562,$O$1,FALSE)</f>
        <v>#REF!</v>
      </c>
      <c r="M64" s="601"/>
      <c r="O64" s="453" t="str">
        <f t="shared" si="2"/>
        <v>23.6</v>
      </c>
      <c r="P64" s="453" t="e">
        <f t="shared" si="3"/>
        <v>#REF!</v>
      </c>
      <c r="Q64" s="453" t="e">
        <f t="shared" si="4"/>
        <v>#REF!</v>
      </c>
      <c r="R64" s="453" t="str">
        <f t="shared" si="5"/>
        <v>23.6</v>
      </c>
      <c r="S64" s="453" t="str">
        <f t="shared" si="6"/>
        <v>0.9</v>
      </c>
      <c r="T64" s="453" t="e">
        <f t="shared" si="7"/>
        <v>#REF!</v>
      </c>
      <c r="U64" s="453" t="e">
        <f t="shared" si="8"/>
        <v>#REF!</v>
      </c>
      <c r="V64" s="453" t="e">
        <f>IF(FIXED(#REF!,1)="0.0",IF(FIXED(#REF!,2)="0.00",FIXED(#REF!,3),FIXED(#REF!,2)),FIXED(#REF!,1))</f>
        <v>#REF!</v>
      </c>
    </row>
    <row r="65" spans="1:22" s="321" customFormat="1" ht="24.6" hidden="1">
      <c r="A65" s="462" t="s">
        <v>235</v>
      </c>
      <c r="B65" s="463">
        <f>VLOOKUP($A65,'T5_data(ytd)'!$B$3:$F$390,3,FALSE)</f>
        <v>3580</v>
      </c>
      <c r="C65" s="464" t="e">
        <f>VLOOKUP($A65,'T5_data(mth)'!$B$5:$AL$392,$O$1-1,FALSE)</f>
        <v>#REF!</v>
      </c>
      <c r="D65" s="482" t="e">
        <f>VLOOKUP($A65,'T5_data(mth)'!$B$5:$AL$392,$O$1,FALSE)</f>
        <v>#REF!</v>
      </c>
      <c r="E65" s="463">
        <f>VLOOKUP($A65,'T5_data(ytd)'!$B$3:$F$390,5,FALSE)</f>
        <v>3580</v>
      </c>
      <c r="F65" s="454">
        <f>VLOOKUP($A65,'T5_data(ytd)'!$B$392:$F$779,3,FALSE)</f>
        <v>23.95</v>
      </c>
      <c r="G65" s="455" t="e">
        <f>VLOOKUP($A65,'T5_data(mth)'!$B$785:$AL$1172,$O$1-1,FALSE)</f>
        <v>#REF!</v>
      </c>
      <c r="H65" s="455" t="e">
        <f>VLOOKUP($A65,'T5_data(mth)'!$B$785:$AL$1172,$O$1,FALSE)</f>
        <v>#REF!</v>
      </c>
      <c r="I65" s="454">
        <f>VLOOKUP($A65,'T5_data(ytd)'!$B$392:$F$779,5,FALSE)</f>
        <v>23.95</v>
      </c>
      <c r="J65" s="458">
        <f>VLOOKUP($A65,'T5_data(ytd)'!$B$781:$F$1168,3,FALSE)</f>
        <v>1.04</v>
      </c>
      <c r="K65" s="458" t="e">
        <f>VLOOKUP($A65,'T5_data(mth)'!$B$1175:$AL$1562,$O$1-1,FALSE)</f>
        <v>#REF!</v>
      </c>
      <c r="L65" s="458" t="e">
        <f>VLOOKUP($A65,'T5_data(mth)'!$B$1175:$AL$1562,$O$1,FALSE)</f>
        <v>#REF!</v>
      </c>
      <c r="M65" s="601"/>
      <c r="O65" s="453" t="str">
        <f t="shared" si="2"/>
        <v>24.0</v>
      </c>
      <c r="P65" s="453" t="e">
        <f t="shared" si="3"/>
        <v>#REF!</v>
      </c>
      <c r="Q65" s="453" t="e">
        <f t="shared" si="4"/>
        <v>#REF!</v>
      </c>
      <c r="R65" s="453" t="str">
        <f t="shared" si="5"/>
        <v>24.0</v>
      </c>
      <c r="S65" s="453" t="str">
        <f t="shared" si="6"/>
        <v>1.0</v>
      </c>
      <c r="T65" s="453" t="e">
        <f t="shared" si="7"/>
        <v>#REF!</v>
      </c>
      <c r="U65" s="453" t="e">
        <f t="shared" si="8"/>
        <v>#REF!</v>
      </c>
      <c r="V65" s="453" t="e">
        <f>IF(FIXED(#REF!,1)="0.0",IF(FIXED(#REF!,2)="0.00",FIXED(#REF!,3),FIXED(#REF!,2)),FIXED(#REF!,1))</f>
        <v>#REF!</v>
      </c>
    </row>
    <row r="66" spans="1:22" ht="21" customHeight="1">
      <c r="A66" s="481" t="s">
        <v>236</v>
      </c>
      <c r="B66" s="482">
        <f>VLOOKUP($A66,'T5_data(ytd)'!$B$3:$F$390,3,FALSE)</f>
        <v>31935.79</v>
      </c>
      <c r="C66" s="606">
        <f>VLOOKUP($A66,'T5_data(mth)'!$B$5:$AX$392,$O$1-1,FALSE)</f>
        <v>3043.19</v>
      </c>
      <c r="D66" s="606">
        <f>VLOOKUP($A66,'T5_data(mth)'!$B$5:$BK$392,$O$1,FALSE)</f>
        <v>3581.14</v>
      </c>
      <c r="E66" s="482">
        <f>VLOOKUP($A66,'T5_data(ytd)'!$B$3:$F$390,5,FALSE)</f>
        <v>31935.79</v>
      </c>
      <c r="F66" s="678">
        <f>VLOOKUP($A66,'T5_data(ytd)'!$B$392:$F$779,3,FALSE)</f>
        <v>47.05</v>
      </c>
      <c r="G66" s="679">
        <f>VLOOKUP($A66,'T5_data(mth)'!$B$785:$AX$1172,$O$1-1,FALSE)</f>
        <v>60.584569435429835</v>
      </c>
      <c r="H66" s="679">
        <f>VLOOKUP($A66,'T5_data(mth)'!$B$785:$BK$1172,$O$1,FALSE)</f>
        <v>60.528049846471077</v>
      </c>
      <c r="I66" s="483">
        <f>VLOOKUP($A66,'T5_data(ytd)'!$B$392:$F$779,5,FALSE)</f>
        <v>47.05</v>
      </c>
      <c r="J66" s="670">
        <f>VLOOKUP($A66,'T5_data(ytd)'!$B$781:$F$1168,3,FALSE)</f>
        <v>9.26</v>
      </c>
      <c r="K66" s="671">
        <f>VLOOKUP($A66,'T5_data(mth)'!$B$1175:$AX$1562,$O$1-1,FALSE)</f>
        <v>10.393259386306617</v>
      </c>
      <c r="L66" s="688">
        <f>VLOOKUP($A66,'T5_data(mth)'!$B$1175:$BK$1562,$O$1,FALSE)</f>
        <v>10.268063099239631</v>
      </c>
      <c r="M66" s="612">
        <f>VLOOKUP($A66,'T5_data(ytd)'!$B$781:$F$1168,5,FALSE)</f>
        <v>9.26</v>
      </c>
      <c r="N66" s="469">
        <v>1</v>
      </c>
      <c r="O66" s="616" t="str">
        <f t="shared" si="2"/>
        <v>47.1</v>
      </c>
      <c r="P66" s="616" t="str">
        <f t="shared" si="3"/>
        <v>60.6</v>
      </c>
      <c r="Q66" s="616" t="str">
        <f t="shared" si="4"/>
        <v>60.5</v>
      </c>
      <c r="R66" s="616" t="str">
        <f t="shared" si="5"/>
        <v>47.1</v>
      </c>
      <c r="S66" s="616" t="str">
        <f t="shared" si="6"/>
        <v>9.3</v>
      </c>
      <c r="T66" s="616" t="str">
        <f t="shared" si="7"/>
        <v>10.4</v>
      </c>
      <c r="U66" s="616" t="str">
        <f t="shared" si="8"/>
        <v>10.3</v>
      </c>
      <c r="V66" s="616" t="str">
        <f>IF(FIXED(M66,1)="0.0",IF(FIXED(M66,2)="0.00",FIXED(M66,3),FIXED(M66,2)),FIXED(M66,1))</f>
        <v>9.3</v>
      </c>
    </row>
    <row r="67" spans="1:22" s="321" customFormat="1" ht="24.6" hidden="1">
      <c r="A67" s="467" t="s">
        <v>237</v>
      </c>
      <c r="B67" s="361">
        <f>VLOOKUP($A67,'T5_data(ytd)'!$B$3:$F$390,3,FALSE)</f>
        <v>1809.34</v>
      </c>
      <c r="C67" s="361" t="e">
        <f>VLOOKUP($A67,'T5_data(mth)'!$B$5:$AL$392,$O$1-1,FALSE)</f>
        <v>#REF!</v>
      </c>
      <c r="D67" s="482" t="e">
        <f>VLOOKUP($A67,'T5_data(mth)'!$B$5:$AL$392,$O$1,FALSE)</f>
        <v>#REF!</v>
      </c>
      <c r="E67" s="361">
        <f>VLOOKUP($A67,'T5_data(ytd)'!$B$3:$F$390,5,FALSE)</f>
        <v>1809.34</v>
      </c>
      <c r="F67" s="363">
        <f>VLOOKUP($A67,'T5_data(ytd)'!$B$392:$F$779,3,FALSE)</f>
        <v>10.67</v>
      </c>
      <c r="G67" s="363" t="e">
        <f>VLOOKUP($A67,'T5_data(mth)'!$B$785:$AL$1172,$O$1-1,FALSE)</f>
        <v>#REF!</v>
      </c>
      <c r="H67" s="363" t="e">
        <f>VLOOKUP($A67,'T5_data(mth)'!$B$785:$AL$1172,$O$1,FALSE)</f>
        <v>#REF!</v>
      </c>
      <c r="I67" s="363">
        <f>VLOOKUP($A67,'T5_data(ytd)'!$B$392:$F$779,5,FALSE)</f>
        <v>10.67</v>
      </c>
      <c r="J67" s="460">
        <f>VLOOKUP($A67,'T5_data(ytd)'!$B$781:$F$1168,3,FALSE)</f>
        <v>0.52</v>
      </c>
      <c r="K67" s="460" t="e">
        <f>VLOOKUP($A67,'T5_data(mth)'!$B$1175:$AL$1562,$O$1-1,FALSE)</f>
        <v>#REF!</v>
      </c>
      <c r="L67" s="460" t="e">
        <f>VLOOKUP($A67,'T5_data(mth)'!$B$1175:$AL$1562,$O$1,FALSE)</f>
        <v>#REF!</v>
      </c>
      <c r="M67" s="601"/>
      <c r="O67" s="453" t="str">
        <f t="shared" si="2"/>
        <v>10.7</v>
      </c>
      <c r="P67" s="453" t="e">
        <f t="shared" si="3"/>
        <v>#REF!</v>
      </c>
      <c r="Q67" s="453" t="e">
        <f t="shared" si="4"/>
        <v>#REF!</v>
      </c>
      <c r="R67" s="453" t="str">
        <f t="shared" si="5"/>
        <v>10.7</v>
      </c>
      <c r="S67" s="453" t="str">
        <f t="shared" si="6"/>
        <v>0.5</v>
      </c>
      <c r="T67" s="453" t="e">
        <f t="shared" si="7"/>
        <v>#REF!</v>
      </c>
      <c r="U67" s="453" t="e">
        <f t="shared" si="8"/>
        <v>#REF!</v>
      </c>
      <c r="V67" s="453" t="e">
        <f>IF(FIXED(#REF!,1)="0.0",IF(FIXED(#REF!,2)="0.00",FIXED(#REF!,3),FIXED(#REF!,2)),FIXED(#REF!,1))</f>
        <v>#REF!</v>
      </c>
    </row>
    <row r="68" spans="1:22" s="321" customFormat="1" ht="24.6" hidden="1">
      <c r="A68" s="360" t="s">
        <v>238</v>
      </c>
      <c r="B68" s="361">
        <f>VLOOKUP($A68,'T5_data(ytd)'!$B$3:$F$390,3,FALSE)</f>
        <v>8864.08</v>
      </c>
      <c r="C68" s="362" t="e">
        <f>VLOOKUP($A68,'T5_data(mth)'!$B$5:$AL$392,$O$1-1,FALSE)</f>
        <v>#REF!</v>
      </c>
      <c r="D68" s="478" t="e">
        <f>VLOOKUP($A68,'T5_data(mth)'!$B$5:$AL$392,$O$1,FALSE)</f>
        <v>#REF!</v>
      </c>
      <c r="E68" s="361">
        <f>VLOOKUP($A68,'T5_data(ytd)'!$B$3:$F$390,5,FALSE)</f>
        <v>8864.08</v>
      </c>
      <c r="F68" s="363">
        <f>VLOOKUP($A68,'T5_data(ytd)'!$B$392:$F$779,3,FALSE)</f>
        <v>80.72</v>
      </c>
      <c r="G68" s="364" t="e">
        <f>VLOOKUP($A68,'T5_data(mth)'!$B$785:$AL$1172,$O$1-1,FALSE)</f>
        <v>#REF!</v>
      </c>
      <c r="H68" s="364" t="e">
        <f>VLOOKUP($A68,'T5_data(mth)'!$B$785:$AL$1172,$O$1,FALSE)</f>
        <v>#REF!</v>
      </c>
      <c r="I68" s="363">
        <f>VLOOKUP($A68,'T5_data(ytd)'!$B$392:$F$779,5,FALSE)</f>
        <v>80.72</v>
      </c>
      <c r="J68" s="365">
        <f>VLOOKUP($A68,'T5_data(ytd)'!$B$781:$F$1168,3,FALSE)</f>
        <v>2.57</v>
      </c>
      <c r="K68" s="365" t="e">
        <f>VLOOKUP($A68,'T5_data(mth)'!$B$1175:$AL$1562,$O$1-1,FALSE)</f>
        <v>#REF!</v>
      </c>
      <c r="L68" s="365" t="e">
        <f>VLOOKUP($A68,'T5_data(mth)'!$B$1175:$AL$1562,$O$1,FALSE)</f>
        <v>#REF!</v>
      </c>
      <c r="M68" s="601"/>
      <c r="O68" s="453" t="str">
        <f t="shared" si="2"/>
        <v>80.7</v>
      </c>
      <c r="P68" s="453" t="e">
        <f t="shared" si="3"/>
        <v>#REF!</v>
      </c>
      <c r="Q68" s="453" t="e">
        <f t="shared" si="4"/>
        <v>#REF!</v>
      </c>
      <c r="R68" s="453" t="str">
        <f t="shared" si="5"/>
        <v>80.7</v>
      </c>
      <c r="S68" s="453" t="str">
        <f t="shared" si="6"/>
        <v>2.6</v>
      </c>
      <c r="T68" s="453" t="e">
        <f t="shared" si="7"/>
        <v>#REF!</v>
      </c>
      <c r="U68" s="453" t="e">
        <f t="shared" si="8"/>
        <v>#REF!</v>
      </c>
      <c r="V68" s="453" t="e">
        <f>IF(FIXED(#REF!,1)="0.0",IF(FIXED(#REF!,2)="0.00",FIXED(#REF!,3),FIXED(#REF!,2)),FIXED(#REF!,1))</f>
        <v>#REF!</v>
      </c>
    </row>
    <row r="69" spans="1:22" s="321" customFormat="1" ht="24.6" hidden="1">
      <c r="A69" s="360" t="s">
        <v>239</v>
      </c>
      <c r="B69" s="361">
        <f>VLOOKUP($A69,'T5_data(ytd)'!$B$3:$F$390,3,FALSE)</f>
        <v>6044.85</v>
      </c>
      <c r="C69" s="362" t="e">
        <f>VLOOKUP($A69,'T5_data(mth)'!$B$5:$AL$392,$O$1-1,FALSE)</f>
        <v>#REF!</v>
      </c>
      <c r="D69" s="478" t="e">
        <f>VLOOKUP($A69,'T5_data(mth)'!$B$5:$AL$392,$O$1,FALSE)</f>
        <v>#REF!</v>
      </c>
      <c r="E69" s="361">
        <f>VLOOKUP($A69,'T5_data(ytd)'!$B$3:$F$390,5,FALSE)</f>
        <v>6044.85</v>
      </c>
      <c r="F69" s="363">
        <f>VLOOKUP($A69,'T5_data(ytd)'!$B$392:$F$779,3,FALSE)</f>
        <v>100.15</v>
      </c>
      <c r="G69" s="364" t="e">
        <f>VLOOKUP($A69,'T5_data(mth)'!$B$785:$AL$1172,$O$1-1,FALSE)</f>
        <v>#REF!</v>
      </c>
      <c r="H69" s="364" t="e">
        <f>VLOOKUP($A69,'T5_data(mth)'!$B$785:$AL$1172,$O$1,FALSE)</f>
        <v>#REF!</v>
      </c>
      <c r="I69" s="363">
        <f>VLOOKUP($A69,'T5_data(ytd)'!$B$392:$F$779,5,FALSE)</f>
        <v>100.15</v>
      </c>
      <c r="J69" s="365">
        <f>VLOOKUP($A69,'T5_data(ytd)'!$B$781:$F$1168,3,FALSE)</f>
        <v>1.75</v>
      </c>
      <c r="K69" s="365" t="e">
        <f>VLOOKUP($A69,'T5_data(mth)'!$B$1175:$AL$1562,$O$1-1,FALSE)</f>
        <v>#REF!</v>
      </c>
      <c r="L69" s="365" t="e">
        <f>VLOOKUP($A69,'T5_data(mth)'!$B$1175:$AL$1562,$O$1,FALSE)</f>
        <v>#REF!</v>
      </c>
      <c r="M69" s="601"/>
      <c r="O69" s="453" t="str">
        <f t="shared" si="2"/>
        <v>100.2</v>
      </c>
      <c r="P69" s="453" t="e">
        <f t="shared" si="3"/>
        <v>#REF!</v>
      </c>
      <c r="Q69" s="453" t="e">
        <f t="shared" si="4"/>
        <v>#REF!</v>
      </c>
      <c r="R69" s="453" t="str">
        <f t="shared" si="5"/>
        <v>100.2</v>
      </c>
      <c r="S69" s="453" t="str">
        <f t="shared" si="6"/>
        <v>1.8</v>
      </c>
      <c r="T69" s="453" t="e">
        <f t="shared" si="7"/>
        <v>#REF!</v>
      </c>
      <c r="U69" s="453" t="e">
        <f t="shared" si="8"/>
        <v>#REF!</v>
      </c>
      <c r="V69" s="453" t="e">
        <f>IF(FIXED(#REF!,1)="0.0",IF(FIXED(#REF!,2)="0.00",FIXED(#REF!,3),FIXED(#REF!,2)),FIXED(#REF!,1))</f>
        <v>#REF!</v>
      </c>
    </row>
    <row r="70" spans="1:22" s="321" customFormat="1" ht="24.6" hidden="1">
      <c r="A70" s="360" t="s">
        <v>240</v>
      </c>
      <c r="B70" s="361">
        <f>VLOOKUP($A70,'T5_data(ytd)'!$B$3:$F$390,3,FALSE)</f>
        <v>7.0000000000000007E-2</v>
      </c>
      <c r="C70" s="362" t="e">
        <f>VLOOKUP($A70,'T5_data(mth)'!$B$5:$AL$392,$O$1-1,FALSE)</f>
        <v>#REF!</v>
      </c>
      <c r="D70" s="482" t="e">
        <f>VLOOKUP($A70,'T5_data(mth)'!$B$5:$AL$392,$O$1,FALSE)</f>
        <v>#REF!</v>
      </c>
      <c r="E70" s="361">
        <f>VLOOKUP($A70,'T5_data(ytd)'!$B$3:$F$390,5,FALSE)</f>
        <v>7.0000000000000007E-2</v>
      </c>
      <c r="F70" s="363">
        <f>VLOOKUP($A70,'T5_data(ytd)'!$B$392:$F$779,3,FALSE)</f>
        <v>133.33000000000001</v>
      </c>
      <c r="G70" s="364" t="e">
        <f>VLOOKUP($A70,'T5_data(mth)'!$B$785:$AL$1172,$O$1-1,FALSE)</f>
        <v>#REF!</v>
      </c>
      <c r="H70" s="364" t="e">
        <f>VLOOKUP($A70,'T5_data(mth)'!$B$785:$AL$1172,$O$1,FALSE)</f>
        <v>#REF!</v>
      </c>
      <c r="I70" s="363">
        <f>VLOOKUP($A70,'T5_data(ytd)'!$B$392:$F$779,5,FALSE)</f>
        <v>133.33000000000001</v>
      </c>
      <c r="J70" s="365">
        <f>VLOOKUP($A70,'T5_data(ytd)'!$B$781:$F$1168,3,FALSE)</f>
        <v>0</v>
      </c>
      <c r="K70" s="365" t="e">
        <f>VLOOKUP($A70,'T5_data(mth)'!$B$1175:$AL$1562,$O$1-1,FALSE)</f>
        <v>#REF!</v>
      </c>
      <c r="L70" s="365" t="e">
        <f>VLOOKUP($A70,'T5_data(mth)'!$B$1175:$AL$1562,$O$1,FALSE)</f>
        <v>#REF!</v>
      </c>
      <c r="M70" s="601"/>
      <c r="O70" s="453" t="str">
        <f t="shared" ref="O70:O133" si="10">IF(FIXED(F70,1)="0.0",IF(FIXED(F70,2)="0.00",FIXED(F70,3),FIXED(F70,2)),FIXED(F70,1))</f>
        <v>133.3</v>
      </c>
      <c r="P70" s="453" t="e">
        <f t="shared" ref="P70:P133" si="11">IF(FIXED(G70,1)="0.0",IF(FIXED(G70,2)="0.00",FIXED(G70,3),FIXED(G70,2)),FIXED(G70,1))</f>
        <v>#REF!</v>
      </c>
      <c r="Q70" s="453" t="e">
        <f t="shared" ref="Q70:Q133" si="12">IF(FIXED(H70,1)="0.0",IF(FIXED(H70,2)="0.00",FIXED(H70,3),FIXED(H70,2)),FIXED(H70,1))</f>
        <v>#REF!</v>
      </c>
      <c r="R70" s="453" t="str">
        <f t="shared" ref="R70:R133" si="13">IF(FIXED(I70,1)="0.0",IF(FIXED(I70,2)="0.00",FIXED(I70,3),FIXED(I70,2)),FIXED(I70,1))</f>
        <v>133.3</v>
      </c>
      <c r="S70" s="453" t="str">
        <f t="shared" ref="S70:S133" si="14">IF(FIXED(J70,1)="0.0",IF(FIXED(J70,2)="0.00",FIXED(J70,3),FIXED(J70,2)),FIXED(J70,1))</f>
        <v>0.000</v>
      </c>
      <c r="T70" s="453" t="e">
        <f t="shared" ref="T70:T133" si="15">IF(FIXED(K70,1)="0.0",IF(FIXED(K70,2)="0.00",FIXED(K70,3),FIXED(K70,2)),FIXED(K70,1))</f>
        <v>#REF!</v>
      </c>
      <c r="U70" s="453" t="e">
        <f t="shared" ref="U70:U133" si="16">IF(FIXED(L70,1)="0.0",IF(FIXED(L70,2)="0.00",FIXED(L70,3),FIXED(L70,2)),FIXED(L70,1))</f>
        <v>#REF!</v>
      </c>
      <c r="V70" s="453" t="e">
        <f>IF(FIXED(#REF!,1)="0.0",IF(FIXED(#REF!,2)="0.00",FIXED(#REF!,3),FIXED(#REF!,2)),FIXED(#REF!,1))</f>
        <v>#REF!</v>
      </c>
    </row>
    <row r="71" spans="1:22" s="321" customFormat="1" ht="24.6" hidden="1">
      <c r="A71" s="360" t="s">
        <v>241</v>
      </c>
      <c r="B71" s="361">
        <f>VLOOKUP($A71,'T5_data(ytd)'!$B$3:$F$390,3,FALSE)</f>
        <v>2819.15</v>
      </c>
      <c r="C71" s="362" t="e">
        <f>VLOOKUP($A71,'T5_data(mth)'!$B$5:$AL$392,$O$1-1,FALSE)</f>
        <v>#REF!</v>
      </c>
      <c r="D71" s="482" t="e">
        <f>VLOOKUP($A71,'T5_data(mth)'!$B$5:$AL$392,$O$1,FALSE)</f>
        <v>#REF!</v>
      </c>
      <c r="E71" s="361">
        <f>VLOOKUP($A71,'T5_data(ytd)'!$B$3:$F$390,5,FALSE)</f>
        <v>2819.15</v>
      </c>
      <c r="F71" s="363">
        <f>VLOOKUP($A71,'T5_data(ytd)'!$B$392:$F$779,3,FALSE)</f>
        <v>49.57</v>
      </c>
      <c r="G71" s="364" t="e">
        <f>VLOOKUP($A71,'T5_data(mth)'!$B$785:$AL$1172,$O$1-1,FALSE)</f>
        <v>#REF!</v>
      </c>
      <c r="H71" s="364" t="e">
        <f>VLOOKUP($A71,'T5_data(mth)'!$B$785:$AL$1172,$O$1,FALSE)</f>
        <v>#REF!</v>
      </c>
      <c r="I71" s="363">
        <f>VLOOKUP($A71,'T5_data(ytd)'!$B$392:$F$779,5,FALSE)</f>
        <v>49.57</v>
      </c>
      <c r="J71" s="365">
        <f>VLOOKUP($A71,'T5_data(ytd)'!$B$781:$F$1168,3,FALSE)</f>
        <v>0.82</v>
      </c>
      <c r="K71" s="365" t="e">
        <f>VLOOKUP($A71,'T5_data(mth)'!$B$1175:$AL$1562,$O$1-1,FALSE)</f>
        <v>#REF!</v>
      </c>
      <c r="L71" s="365" t="e">
        <f>VLOOKUP($A71,'T5_data(mth)'!$B$1175:$AL$1562,$O$1,FALSE)</f>
        <v>#REF!</v>
      </c>
      <c r="M71" s="601"/>
      <c r="O71" s="453" t="str">
        <f t="shared" si="10"/>
        <v>49.6</v>
      </c>
      <c r="P71" s="453" t="e">
        <f t="shared" si="11"/>
        <v>#REF!</v>
      </c>
      <c r="Q71" s="453" t="e">
        <f t="shared" si="12"/>
        <v>#REF!</v>
      </c>
      <c r="R71" s="453" t="str">
        <f t="shared" si="13"/>
        <v>49.6</v>
      </c>
      <c r="S71" s="453" t="str">
        <f t="shared" si="14"/>
        <v>0.8</v>
      </c>
      <c r="T71" s="453" t="e">
        <f t="shared" si="15"/>
        <v>#REF!</v>
      </c>
      <c r="U71" s="453" t="e">
        <f t="shared" si="16"/>
        <v>#REF!</v>
      </c>
      <c r="V71" s="453" t="e">
        <f>IF(FIXED(#REF!,1)="0.0",IF(FIXED(#REF!,2)="0.00",FIXED(#REF!,3),FIXED(#REF!,2)),FIXED(#REF!,1))</f>
        <v>#REF!</v>
      </c>
    </row>
    <row r="72" spans="1:22" s="321" customFormat="1" ht="24.6" hidden="1">
      <c r="A72" s="360" t="s">
        <v>242</v>
      </c>
      <c r="B72" s="361">
        <f>VLOOKUP($A72,'T5_data(ytd)'!$B$3:$F$390,3,FALSE)</f>
        <v>6788.33</v>
      </c>
      <c r="C72" s="362" t="e">
        <f>VLOOKUP($A72,'T5_data(mth)'!$B$5:$AL$392,$O$1-1,FALSE)</f>
        <v>#REF!</v>
      </c>
      <c r="D72" s="482" t="e">
        <f>VLOOKUP($A72,'T5_data(mth)'!$B$5:$AL$392,$O$1,FALSE)</f>
        <v>#REF!</v>
      </c>
      <c r="E72" s="361">
        <f>VLOOKUP($A72,'T5_data(ytd)'!$B$3:$F$390,5,FALSE)</f>
        <v>6788.33</v>
      </c>
      <c r="F72" s="363">
        <f>VLOOKUP($A72,'T5_data(ytd)'!$B$392:$F$779,3,FALSE)</f>
        <v>26.53</v>
      </c>
      <c r="G72" s="364" t="e">
        <f>VLOOKUP($A72,'T5_data(mth)'!$B$785:$AL$1172,$O$1-1,FALSE)</f>
        <v>#REF!</v>
      </c>
      <c r="H72" s="364" t="e">
        <f>VLOOKUP($A72,'T5_data(mth)'!$B$785:$AL$1172,$O$1,FALSE)</f>
        <v>#REF!</v>
      </c>
      <c r="I72" s="363">
        <f>VLOOKUP($A72,'T5_data(ytd)'!$B$392:$F$779,5,FALSE)</f>
        <v>26.53</v>
      </c>
      <c r="J72" s="365">
        <f>VLOOKUP($A72,'T5_data(ytd)'!$B$781:$F$1168,3,FALSE)</f>
        <v>1.97</v>
      </c>
      <c r="K72" s="365" t="e">
        <f>VLOOKUP($A72,'T5_data(mth)'!$B$1175:$AL$1562,$O$1-1,FALSE)</f>
        <v>#REF!</v>
      </c>
      <c r="L72" s="365" t="e">
        <f>VLOOKUP($A72,'T5_data(mth)'!$B$1175:$AL$1562,$O$1,FALSE)</f>
        <v>#REF!</v>
      </c>
      <c r="M72" s="601"/>
      <c r="O72" s="453" t="str">
        <f t="shared" si="10"/>
        <v>26.5</v>
      </c>
      <c r="P72" s="453" t="e">
        <f t="shared" si="11"/>
        <v>#REF!</v>
      </c>
      <c r="Q72" s="453" t="e">
        <f t="shared" si="12"/>
        <v>#REF!</v>
      </c>
      <c r="R72" s="453" t="str">
        <f t="shared" si="13"/>
        <v>26.5</v>
      </c>
      <c r="S72" s="453" t="str">
        <f t="shared" si="14"/>
        <v>2.0</v>
      </c>
      <c r="T72" s="453" t="e">
        <f t="shared" si="15"/>
        <v>#REF!</v>
      </c>
      <c r="U72" s="453" t="e">
        <f t="shared" si="16"/>
        <v>#REF!</v>
      </c>
      <c r="V72" s="453" t="e">
        <f>IF(FIXED(#REF!,1)="0.0",IF(FIXED(#REF!,2)="0.00",FIXED(#REF!,3),FIXED(#REF!,2)),FIXED(#REF!,1))</f>
        <v>#REF!</v>
      </c>
    </row>
    <row r="73" spans="1:22" s="321" customFormat="1" ht="24.6" hidden="1">
      <c r="A73" s="360" t="s">
        <v>243</v>
      </c>
      <c r="B73" s="361">
        <f>VLOOKUP($A73,'T5_data(ytd)'!$B$3:$F$390,3,FALSE)</f>
        <v>4163.8599999999997</v>
      </c>
      <c r="C73" s="362" t="e">
        <f>VLOOKUP($A73,'T5_data(mth)'!$B$5:$AL$392,$O$1-1,FALSE)</f>
        <v>#REF!</v>
      </c>
      <c r="D73" s="482" t="e">
        <f>VLOOKUP($A73,'T5_data(mth)'!$B$5:$AL$392,$O$1,FALSE)</f>
        <v>#REF!</v>
      </c>
      <c r="E73" s="361">
        <f>VLOOKUP($A73,'T5_data(ytd)'!$B$3:$F$390,5,FALSE)</f>
        <v>4163.8599999999997</v>
      </c>
      <c r="F73" s="363">
        <f>VLOOKUP($A73,'T5_data(ytd)'!$B$392:$F$779,3,FALSE)</f>
        <v>20.97</v>
      </c>
      <c r="G73" s="364" t="e">
        <f>VLOOKUP($A73,'T5_data(mth)'!$B$785:$AL$1172,$O$1-1,FALSE)</f>
        <v>#REF!</v>
      </c>
      <c r="H73" s="364" t="e">
        <f>VLOOKUP($A73,'T5_data(mth)'!$B$785:$AL$1172,$O$1,FALSE)</f>
        <v>#REF!</v>
      </c>
      <c r="I73" s="363">
        <f>VLOOKUP($A73,'T5_data(ytd)'!$B$392:$F$779,5,FALSE)</f>
        <v>20.97</v>
      </c>
      <c r="J73" s="365">
        <f>VLOOKUP($A73,'T5_data(ytd)'!$B$781:$F$1168,3,FALSE)</f>
        <v>1.21</v>
      </c>
      <c r="K73" s="365" t="e">
        <f>VLOOKUP($A73,'T5_data(mth)'!$B$1175:$AL$1562,$O$1-1,FALSE)</f>
        <v>#REF!</v>
      </c>
      <c r="L73" s="365" t="e">
        <f>VLOOKUP($A73,'T5_data(mth)'!$B$1175:$AL$1562,$O$1,FALSE)</f>
        <v>#REF!</v>
      </c>
      <c r="M73" s="601"/>
      <c r="O73" s="453" t="str">
        <f t="shared" si="10"/>
        <v>21.0</v>
      </c>
      <c r="P73" s="453" t="e">
        <f t="shared" si="11"/>
        <v>#REF!</v>
      </c>
      <c r="Q73" s="453" t="e">
        <f t="shared" si="12"/>
        <v>#REF!</v>
      </c>
      <c r="R73" s="453" t="str">
        <f t="shared" si="13"/>
        <v>21.0</v>
      </c>
      <c r="S73" s="453" t="str">
        <f t="shared" si="14"/>
        <v>1.2</v>
      </c>
      <c r="T73" s="453" t="e">
        <f t="shared" si="15"/>
        <v>#REF!</v>
      </c>
      <c r="U73" s="453" t="e">
        <f t="shared" si="16"/>
        <v>#REF!</v>
      </c>
      <c r="V73" s="453" t="e">
        <f>IF(FIXED(#REF!,1)="0.0",IF(FIXED(#REF!,2)="0.00",FIXED(#REF!,3),FIXED(#REF!,2)),FIXED(#REF!,1))</f>
        <v>#REF!</v>
      </c>
    </row>
    <row r="74" spans="1:22" s="321" customFormat="1" ht="24.6" hidden="1">
      <c r="A74" s="360" t="s">
        <v>244</v>
      </c>
      <c r="B74" s="361">
        <f>VLOOKUP($A74,'T5_data(ytd)'!$B$3:$F$390,3,FALSE)</f>
        <v>178.59</v>
      </c>
      <c r="C74" s="362" t="e">
        <f>VLOOKUP($A74,'T5_data(mth)'!$B$5:$AL$392,$O$1-1,FALSE)</f>
        <v>#REF!</v>
      </c>
      <c r="D74" s="482" t="e">
        <f>VLOOKUP($A74,'T5_data(mth)'!$B$5:$AL$392,$O$1,FALSE)</f>
        <v>#REF!</v>
      </c>
      <c r="E74" s="361">
        <f>VLOOKUP($A74,'T5_data(ytd)'!$B$3:$F$390,5,FALSE)</f>
        <v>178.59</v>
      </c>
      <c r="F74" s="363">
        <f>VLOOKUP($A74,'T5_data(ytd)'!$B$392:$F$779,3,FALSE)</f>
        <v>42.52</v>
      </c>
      <c r="G74" s="364" t="e">
        <f>VLOOKUP($A74,'T5_data(mth)'!$B$785:$AL$1172,$O$1-1,FALSE)</f>
        <v>#REF!</v>
      </c>
      <c r="H74" s="364" t="e">
        <f>VLOOKUP($A74,'T5_data(mth)'!$B$785:$AL$1172,$O$1,FALSE)</f>
        <v>#REF!</v>
      </c>
      <c r="I74" s="363">
        <f>VLOOKUP($A74,'T5_data(ytd)'!$B$392:$F$779,5,FALSE)</f>
        <v>42.52</v>
      </c>
      <c r="J74" s="365">
        <f>VLOOKUP($A74,'T5_data(ytd)'!$B$781:$F$1168,3,FALSE)</f>
        <v>0.05</v>
      </c>
      <c r="K74" s="365" t="e">
        <f>VLOOKUP($A74,'T5_data(mth)'!$B$1175:$AL$1562,$O$1-1,FALSE)</f>
        <v>#REF!</v>
      </c>
      <c r="L74" s="365" t="e">
        <f>VLOOKUP($A74,'T5_data(mth)'!$B$1175:$AL$1562,$O$1,FALSE)</f>
        <v>#REF!</v>
      </c>
      <c r="M74" s="601"/>
      <c r="O74" s="453" t="str">
        <f t="shared" si="10"/>
        <v>42.5</v>
      </c>
      <c r="P74" s="453" t="e">
        <f t="shared" si="11"/>
        <v>#REF!</v>
      </c>
      <c r="Q74" s="453" t="e">
        <f t="shared" si="12"/>
        <v>#REF!</v>
      </c>
      <c r="R74" s="453" t="str">
        <f t="shared" si="13"/>
        <v>42.5</v>
      </c>
      <c r="S74" s="453" t="str">
        <f t="shared" si="14"/>
        <v>0.1</v>
      </c>
      <c r="T74" s="453" t="e">
        <f t="shared" si="15"/>
        <v>#REF!</v>
      </c>
      <c r="U74" s="453" t="e">
        <f t="shared" si="16"/>
        <v>#REF!</v>
      </c>
      <c r="V74" s="453" t="e">
        <f>IF(FIXED(#REF!,1)="0.0",IF(FIXED(#REF!,2)="0.00",FIXED(#REF!,3),FIXED(#REF!,2)),FIXED(#REF!,1))</f>
        <v>#REF!</v>
      </c>
    </row>
    <row r="75" spans="1:22" s="321" customFormat="1" ht="24.6" hidden="1">
      <c r="A75" s="360" t="s">
        <v>245</v>
      </c>
      <c r="B75" s="361">
        <f>VLOOKUP($A75,'T5_data(ytd)'!$B$3:$F$390,3,FALSE)</f>
        <v>1048.04</v>
      </c>
      <c r="C75" s="362" t="e">
        <f>VLOOKUP($A75,'T5_data(mth)'!$B$5:$AL$392,$O$1-1,FALSE)</f>
        <v>#REF!</v>
      </c>
      <c r="D75" s="478" t="e">
        <f>VLOOKUP($A75,'T5_data(mth)'!$B$5:$AL$392,$O$1,FALSE)</f>
        <v>#REF!</v>
      </c>
      <c r="E75" s="361">
        <f>VLOOKUP($A75,'T5_data(ytd)'!$B$3:$F$390,5,FALSE)</f>
        <v>1048.04</v>
      </c>
      <c r="F75" s="363">
        <f>VLOOKUP($A75,'T5_data(ytd)'!$B$392:$F$779,3,FALSE)</f>
        <v>16.78</v>
      </c>
      <c r="G75" s="364" t="e">
        <f>VLOOKUP($A75,'T5_data(mth)'!$B$785:$AL$1172,$O$1-1,FALSE)</f>
        <v>#REF!</v>
      </c>
      <c r="H75" s="364" t="e">
        <f>VLOOKUP($A75,'T5_data(mth)'!$B$785:$AL$1172,$O$1,FALSE)</f>
        <v>#REF!</v>
      </c>
      <c r="I75" s="363">
        <f>VLOOKUP($A75,'T5_data(ytd)'!$B$392:$F$779,5,FALSE)</f>
        <v>16.78</v>
      </c>
      <c r="J75" s="365">
        <f>VLOOKUP($A75,'T5_data(ytd)'!$B$781:$F$1168,3,FALSE)</f>
        <v>0.3</v>
      </c>
      <c r="K75" s="365" t="e">
        <f>VLOOKUP($A75,'T5_data(mth)'!$B$1175:$AL$1562,$O$1-1,FALSE)</f>
        <v>#REF!</v>
      </c>
      <c r="L75" s="365" t="e">
        <f>VLOOKUP($A75,'T5_data(mth)'!$B$1175:$AL$1562,$O$1,FALSE)</f>
        <v>#REF!</v>
      </c>
      <c r="M75" s="601"/>
      <c r="O75" s="453" t="str">
        <f t="shared" si="10"/>
        <v>16.8</v>
      </c>
      <c r="P75" s="453" t="e">
        <f t="shared" si="11"/>
        <v>#REF!</v>
      </c>
      <c r="Q75" s="453" t="e">
        <f t="shared" si="12"/>
        <v>#REF!</v>
      </c>
      <c r="R75" s="453" t="str">
        <f t="shared" si="13"/>
        <v>16.8</v>
      </c>
      <c r="S75" s="453" t="str">
        <f t="shared" si="14"/>
        <v>0.3</v>
      </c>
      <c r="T75" s="453" t="e">
        <f t="shared" si="15"/>
        <v>#REF!</v>
      </c>
      <c r="U75" s="453" t="e">
        <f t="shared" si="16"/>
        <v>#REF!</v>
      </c>
      <c r="V75" s="453" t="e">
        <f>IF(FIXED(#REF!,1)="0.0",IF(FIXED(#REF!,2)="0.00",FIXED(#REF!,3),FIXED(#REF!,2)),FIXED(#REF!,1))</f>
        <v>#REF!</v>
      </c>
    </row>
    <row r="76" spans="1:22" s="321" customFormat="1" ht="24.6" hidden="1">
      <c r="A76" s="360" t="s">
        <v>246</v>
      </c>
      <c r="B76" s="361">
        <f>VLOOKUP($A76,'T5_data(ytd)'!$B$3:$F$390,3,FALSE)</f>
        <v>684.59</v>
      </c>
      <c r="C76" s="362" t="e">
        <f>VLOOKUP($A76,'T5_data(mth)'!$B$5:$AL$392,$O$1-1,FALSE)</f>
        <v>#REF!</v>
      </c>
      <c r="D76" s="478" t="e">
        <f>VLOOKUP($A76,'T5_data(mth)'!$B$5:$AL$392,$O$1,FALSE)</f>
        <v>#REF!</v>
      </c>
      <c r="E76" s="361">
        <f>VLOOKUP($A76,'T5_data(ytd)'!$B$3:$F$390,5,FALSE)</f>
        <v>684.59</v>
      </c>
      <c r="F76" s="363">
        <f>VLOOKUP($A76,'T5_data(ytd)'!$B$392:$F$779,3,FALSE)</f>
        <v>1.58</v>
      </c>
      <c r="G76" s="364" t="e">
        <f>VLOOKUP($A76,'T5_data(mth)'!$B$785:$AL$1172,$O$1-1,FALSE)</f>
        <v>#REF!</v>
      </c>
      <c r="H76" s="364" t="e">
        <f>VLOOKUP($A76,'T5_data(mth)'!$B$785:$AL$1172,$O$1,FALSE)</f>
        <v>#REF!</v>
      </c>
      <c r="I76" s="363">
        <f>VLOOKUP($A76,'T5_data(ytd)'!$B$392:$F$779,5,FALSE)</f>
        <v>1.58</v>
      </c>
      <c r="J76" s="365">
        <f>VLOOKUP($A76,'T5_data(ytd)'!$B$781:$F$1168,3,FALSE)</f>
        <v>0.2</v>
      </c>
      <c r="K76" s="365" t="e">
        <f>VLOOKUP($A76,'T5_data(mth)'!$B$1175:$AL$1562,$O$1-1,FALSE)</f>
        <v>#REF!</v>
      </c>
      <c r="L76" s="365" t="e">
        <f>VLOOKUP($A76,'T5_data(mth)'!$B$1175:$AL$1562,$O$1,FALSE)</f>
        <v>#REF!</v>
      </c>
      <c r="M76" s="601"/>
      <c r="O76" s="453" t="str">
        <f t="shared" si="10"/>
        <v>1.6</v>
      </c>
      <c r="P76" s="453" t="e">
        <f t="shared" si="11"/>
        <v>#REF!</v>
      </c>
      <c r="Q76" s="453" t="e">
        <f t="shared" si="12"/>
        <v>#REF!</v>
      </c>
      <c r="R76" s="453" t="str">
        <f t="shared" si="13"/>
        <v>1.6</v>
      </c>
      <c r="S76" s="453" t="str">
        <f t="shared" si="14"/>
        <v>0.2</v>
      </c>
      <c r="T76" s="453" t="e">
        <f t="shared" si="15"/>
        <v>#REF!</v>
      </c>
      <c r="U76" s="453" t="e">
        <f t="shared" si="16"/>
        <v>#REF!</v>
      </c>
      <c r="V76" s="453" t="e">
        <f>IF(FIXED(#REF!,1)="0.0",IF(FIXED(#REF!,2)="0.00",FIXED(#REF!,3),FIXED(#REF!,2)),FIXED(#REF!,1))</f>
        <v>#REF!</v>
      </c>
    </row>
    <row r="77" spans="1:22" s="321" customFormat="1" ht="24.6" hidden="1">
      <c r="A77" s="462" t="s">
        <v>247</v>
      </c>
      <c r="B77" s="463">
        <f>VLOOKUP($A77,'T5_data(ytd)'!$B$3:$F$390,3,FALSE)</f>
        <v>8398.98</v>
      </c>
      <c r="C77" s="464" t="e">
        <f>VLOOKUP($A77,'T5_data(mth)'!$B$5:$AL$392,$O$1-1,FALSE)</f>
        <v>#REF!</v>
      </c>
      <c r="D77" s="482" t="e">
        <f>VLOOKUP($A77,'T5_data(mth)'!$B$5:$AL$392,$O$1,FALSE)</f>
        <v>#REF!</v>
      </c>
      <c r="E77" s="463">
        <f>VLOOKUP($A77,'T5_data(ytd)'!$B$3:$F$390,5,FALSE)</f>
        <v>8398.98</v>
      </c>
      <c r="F77" s="454">
        <f>VLOOKUP($A77,'T5_data(ytd)'!$B$392:$F$779,3,FALSE)</f>
        <v>79.680000000000007</v>
      </c>
      <c r="G77" s="455" t="e">
        <f>VLOOKUP($A77,'T5_data(mth)'!$B$785:$AL$1172,$O$1-1,FALSE)</f>
        <v>#REF!</v>
      </c>
      <c r="H77" s="455" t="e">
        <f>VLOOKUP($A77,'T5_data(mth)'!$B$785:$AL$1172,$O$1,FALSE)</f>
        <v>#REF!</v>
      </c>
      <c r="I77" s="454">
        <f>VLOOKUP($A77,'T5_data(ytd)'!$B$392:$F$779,5,FALSE)</f>
        <v>79.680000000000007</v>
      </c>
      <c r="J77" s="458">
        <f>VLOOKUP($A77,'T5_data(ytd)'!$B$781:$F$1168,3,FALSE)</f>
        <v>2.4300000000000002</v>
      </c>
      <c r="K77" s="458" t="e">
        <f>VLOOKUP($A77,'T5_data(mth)'!$B$1175:$AL$1562,$O$1-1,FALSE)</f>
        <v>#REF!</v>
      </c>
      <c r="L77" s="458" t="e">
        <f>VLOOKUP($A77,'T5_data(mth)'!$B$1175:$AL$1562,$O$1,FALSE)</f>
        <v>#REF!</v>
      </c>
      <c r="M77" s="601"/>
      <c r="O77" s="453" t="str">
        <f t="shared" si="10"/>
        <v>79.7</v>
      </c>
      <c r="P77" s="453" t="e">
        <f t="shared" si="11"/>
        <v>#REF!</v>
      </c>
      <c r="Q77" s="453" t="e">
        <f t="shared" si="12"/>
        <v>#REF!</v>
      </c>
      <c r="R77" s="453" t="str">
        <f t="shared" si="13"/>
        <v>79.7</v>
      </c>
      <c r="S77" s="453" t="str">
        <f t="shared" si="14"/>
        <v>2.4</v>
      </c>
      <c r="T77" s="453" t="e">
        <f t="shared" si="15"/>
        <v>#REF!</v>
      </c>
      <c r="U77" s="453" t="e">
        <f t="shared" si="16"/>
        <v>#REF!</v>
      </c>
      <c r="V77" s="453" t="e">
        <f>IF(FIXED(#REF!,1)="0.0",IF(FIXED(#REF!,2)="0.00",FIXED(#REF!,3),FIXED(#REF!,2)),FIXED(#REF!,1))</f>
        <v>#REF!</v>
      </c>
    </row>
    <row r="78" spans="1:22" ht="21" customHeight="1">
      <c r="A78" s="481" t="s">
        <v>248</v>
      </c>
      <c r="B78" s="482">
        <f>VLOOKUP($A78,'T5_data(ytd)'!$B$3:$F$390,3,FALSE)</f>
        <v>15574.08</v>
      </c>
      <c r="C78" s="606">
        <f>VLOOKUP($A78,'T5_data(mth)'!$B$5:$AX$392,$O$1-1,FALSE)</f>
        <v>1242.77</v>
      </c>
      <c r="D78" s="606">
        <f>VLOOKUP($A78,'T5_data(mth)'!$B$5:$BK$392,$O$1,FALSE)</f>
        <v>1393.11</v>
      </c>
      <c r="E78" s="482">
        <f>VLOOKUP($A78,'T5_data(ytd)'!$B$3:$F$390,5,FALSE)</f>
        <v>15574.08</v>
      </c>
      <c r="F78" s="678">
        <f>VLOOKUP($A78,'T5_data(ytd)'!$B$392:$F$779,3,FALSE)</f>
        <v>4.12</v>
      </c>
      <c r="G78" s="679">
        <f>VLOOKUP($A78,'T5_data(mth)'!$B$785:$AX$1172,$O$1-1,FALSE)</f>
        <v>-11.111985294643567</v>
      </c>
      <c r="H78" s="679">
        <f>VLOOKUP($A78,'T5_data(mth)'!$B$785:$BK$1172,$O$1,FALSE)</f>
        <v>12.815217919440261</v>
      </c>
      <c r="I78" s="483">
        <f>VLOOKUP($A78,'T5_data(ytd)'!$B$392:$F$779,5,FALSE)</f>
        <v>4.12</v>
      </c>
      <c r="J78" s="670">
        <f>VLOOKUP($A78,'T5_data(ytd)'!$B$781:$F$1168,3,FALSE)</f>
        <v>4.51</v>
      </c>
      <c r="K78" s="671">
        <f>VLOOKUP($A78,'T5_data(mth)'!$B$1175:$AX$1562,$O$1-1,FALSE)</f>
        <v>4.2443721777214947</v>
      </c>
      <c r="L78" s="688">
        <f>VLOOKUP($A78,'T5_data(mth)'!$B$1175:$BK$1562,$O$1,FALSE)</f>
        <v>3.9944099879316988</v>
      </c>
      <c r="M78" s="612">
        <f>VLOOKUP($A78,'T5_data(ytd)'!$B$781:$F$1168,5,FALSE)</f>
        <v>4.51</v>
      </c>
      <c r="N78" s="469">
        <v>1</v>
      </c>
      <c r="O78" s="616" t="str">
        <f t="shared" si="10"/>
        <v>4.1</v>
      </c>
      <c r="P78" s="616" t="str">
        <f t="shared" si="11"/>
        <v>-11.1</v>
      </c>
      <c r="Q78" s="616" t="str">
        <f t="shared" si="12"/>
        <v>12.8</v>
      </c>
      <c r="R78" s="616" t="str">
        <f t="shared" si="13"/>
        <v>4.1</v>
      </c>
      <c r="S78" s="616" t="str">
        <f t="shared" si="14"/>
        <v>4.5</v>
      </c>
      <c r="T78" s="616" t="str">
        <f t="shared" si="15"/>
        <v>4.2</v>
      </c>
      <c r="U78" s="616" t="str">
        <f t="shared" si="16"/>
        <v>4.0</v>
      </c>
      <c r="V78" s="616" t="str">
        <f>IF(FIXED(M78,1)="0.0",IF(FIXED(M78,2)="0.00",FIXED(M78,3),FIXED(M78,2)),FIXED(M78,1))</f>
        <v>4.5</v>
      </c>
    </row>
    <row r="79" spans="1:22" s="321" customFormat="1" ht="24.6" hidden="1">
      <c r="A79" s="467" t="s">
        <v>249</v>
      </c>
      <c r="B79" s="361">
        <f>VLOOKUP($A79,'T5_data(ytd)'!$B$3:$F$390,3,FALSE)</f>
        <v>8370.85</v>
      </c>
      <c r="C79" s="361" t="e">
        <f>VLOOKUP($A79,'T5_data(mth)'!$B$5:$AL$392,$O$1-1,FALSE)</f>
        <v>#REF!</v>
      </c>
      <c r="D79" s="482" t="e">
        <f>VLOOKUP($A79,'T5_data(mth)'!$B$5:$AL$392,$O$1,FALSE)</f>
        <v>#REF!</v>
      </c>
      <c r="E79" s="361">
        <f>VLOOKUP($A79,'T5_data(ytd)'!$B$3:$F$390,5,FALSE)</f>
        <v>8370.85</v>
      </c>
      <c r="F79" s="363">
        <f>VLOOKUP($A79,'T5_data(ytd)'!$B$392:$F$779,3,FALSE)</f>
        <v>-2.2999999999999998</v>
      </c>
      <c r="G79" s="363" t="e">
        <f>VLOOKUP($A79,'T5_data(mth)'!$B$785:$AL$1172,$O$1-1,FALSE)</f>
        <v>#REF!</v>
      </c>
      <c r="H79" s="363" t="e">
        <f>VLOOKUP($A79,'T5_data(mth)'!$B$785:$AL$1172,$O$1,FALSE)</f>
        <v>#REF!</v>
      </c>
      <c r="I79" s="363">
        <f>VLOOKUP($A79,'T5_data(ytd)'!$B$392:$F$779,5,FALSE)</f>
        <v>-2.2999999999999998</v>
      </c>
      <c r="J79" s="460">
        <f>VLOOKUP($A79,'T5_data(ytd)'!$B$781:$F$1168,3,FALSE)</f>
        <v>2.4300000000000002</v>
      </c>
      <c r="K79" s="460" t="e">
        <f>VLOOKUP($A79,'T5_data(mth)'!$B$1175:$AL$1562,$O$1-1,FALSE)</f>
        <v>#REF!</v>
      </c>
      <c r="L79" s="460" t="e">
        <f>VLOOKUP($A79,'T5_data(mth)'!$B$1175:$AL$1562,$O$1,FALSE)</f>
        <v>#REF!</v>
      </c>
      <c r="M79" s="601"/>
      <c r="O79" s="453" t="str">
        <f t="shared" si="10"/>
        <v>-2.3</v>
      </c>
      <c r="P79" s="453" t="e">
        <f t="shared" si="11"/>
        <v>#REF!</v>
      </c>
      <c r="Q79" s="453" t="e">
        <f t="shared" si="12"/>
        <v>#REF!</v>
      </c>
      <c r="R79" s="453" t="str">
        <f t="shared" si="13"/>
        <v>-2.3</v>
      </c>
      <c r="S79" s="453" t="str">
        <f t="shared" si="14"/>
        <v>2.4</v>
      </c>
      <c r="T79" s="453" t="e">
        <f t="shared" si="15"/>
        <v>#REF!</v>
      </c>
      <c r="U79" s="453" t="e">
        <f t="shared" si="16"/>
        <v>#REF!</v>
      </c>
      <c r="V79" s="453" t="e">
        <f>IF(FIXED(#REF!,1)="0.0",IF(FIXED(#REF!,2)="0.00",FIXED(#REF!,3),FIXED(#REF!,2)),FIXED(#REF!,1))</f>
        <v>#REF!</v>
      </c>
    </row>
    <row r="80" spans="1:22" s="321" customFormat="1" ht="24.6" hidden="1">
      <c r="A80" s="360" t="s">
        <v>250</v>
      </c>
      <c r="B80" s="361">
        <f>VLOOKUP($A80,'T5_data(ytd)'!$B$3:$F$390,3,FALSE)</f>
        <v>4166.12</v>
      </c>
      <c r="C80" s="362" t="e">
        <f>VLOOKUP($A80,'T5_data(mth)'!$B$5:$AL$392,$O$1-1,FALSE)</f>
        <v>#REF!</v>
      </c>
      <c r="D80" s="482" t="e">
        <f>VLOOKUP($A80,'T5_data(mth)'!$B$5:$AL$392,$O$1,FALSE)</f>
        <v>#REF!</v>
      </c>
      <c r="E80" s="361">
        <f>VLOOKUP($A80,'T5_data(ytd)'!$B$3:$F$390,5,FALSE)</f>
        <v>4166.12</v>
      </c>
      <c r="F80" s="363">
        <f>VLOOKUP($A80,'T5_data(ytd)'!$B$392:$F$779,3,FALSE)</f>
        <v>7.5</v>
      </c>
      <c r="G80" s="364" t="e">
        <f>VLOOKUP($A80,'T5_data(mth)'!$B$785:$AL$1172,$O$1-1,FALSE)</f>
        <v>#REF!</v>
      </c>
      <c r="H80" s="364" t="e">
        <f>VLOOKUP($A80,'T5_data(mth)'!$B$785:$AL$1172,$O$1,FALSE)</f>
        <v>#REF!</v>
      </c>
      <c r="I80" s="363">
        <f>VLOOKUP($A80,'T5_data(ytd)'!$B$392:$F$779,5,FALSE)</f>
        <v>7.5</v>
      </c>
      <c r="J80" s="365">
        <f>VLOOKUP($A80,'T5_data(ytd)'!$B$781:$F$1168,3,FALSE)</f>
        <v>1.21</v>
      </c>
      <c r="K80" s="365" t="e">
        <f>VLOOKUP($A80,'T5_data(mth)'!$B$1175:$AL$1562,$O$1-1,FALSE)</f>
        <v>#REF!</v>
      </c>
      <c r="L80" s="365" t="e">
        <f>VLOOKUP($A80,'T5_data(mth)'!$B$1175:$AL$1562,$O$1,FALSE)</f>
        <v>#REF!</v>
      </c>
      <c r="M80" s="601"/>
      <c r="O80" s="453" t="str">
        <f t="shared" si="10"/>
        <v>7.5</v>
      </c>
      <c r="P80" s="453" t="e">
        <f t="shared" si="11"/>
        <v>#REF!</v>
      </c>
      <c r="Q80" s="453" t="e">
        <f t="shared" si="12"/>
        <v>#REF!</v>
      </c>
      <c r="R80" s="453" t="str">
        <f t="shared" si="13"/>
        <v>7.5</v>
      </c>
      <c r="S80" s="453" t="str">
        <f t="shared" si="14"/>
        <v>1.2</v>
      </c>
      <c r="T80" s="453" t="e">
        <f t="shared" si="15"/>
        <v>#REF!</v>
      </c>
      <c r="U80" s="453" t="e">
        <f t="shared" si="16"/>
        <v>#REF!</v>
      </c>
      <c r="V80" s="453" t="e">
        <f>IF(FIXED(#REF!,1)="0.0",IF(FIXED(#REF!,2)="0.00",FIXED(#REF!,3),FIXED(#REF!,2)),FIXED(#REF!,1))</f>
        <v>#REF!</v>
      </c>
    </row>
    <row r="81" spans="1:22" s="321" customFormat="1" ht="24.6" hidden="1">
      <c r="A81" s="462" t="s">
        <v>251</v>
      </c>
      <c r="B81" s="463">
        <f>VLOOKUP($A81,'T5_data(ytd)'!$B$3:$F$390,3,FALSE)</f>
        <v>3037.11</v>
      </c>
      <c r="C81" s="464" t="e">
        <f>VLOOKUP($A81,'T5_data(mth)'!$B$5:$AL$392,$O$1-1,FALSE)</f>
        <v>#REF!</v>
      </c>
      <c r="D81" s="482" t="e">
        <f>VLOOKUP($A81,'T5_data(mth)'!$B$5:$AL$392,$O$1,FALSE)</f>
        <v>#REF!</v>
      </c>
      <c r="E81" s="463">
        <f>VLOOKUP($A81,'T5_data(ytd)'!$B$3:$F$390,5,FALSE)</f>
        <v>3037.11</v>
      </c>
      <c r="F81" s="454">
        <f>VLOOKUP($A81,'T5_data(ytd)'!$B$392:$F$779,3,FALSE)</f>
        <v>20.76</v>
      </c>
      <c r="G81" s="455" t="e">
        <f>VLOOKUP($A81,'T5_data(mth)'!$B$785:$AL$1172,$O$1-1,FALSE)</f>
        <v>#REF!</v>
      </c>
      <c r="H81" s="455" t="e">
        <f>VLOOKUP($A81,'T5_data(mth)'!$B$785:$AL$1172,$O$1,FALSE)</f>
        <v>#REF!</v>
      </c>
      <c r="I81" s="454">
        <f>VLOOKUP($A81,'T5_data(ytd)'!$B$392:$F$779,5,FALSE)</f>
        <v>20.76</v>
      </c>
      <c r="J81" s="458">
        <f>VLOOKUP($A81,'T5_data(ytd)'!$B$781:$F$1168,3,FALSE)</f>
        <v>0.88</v>
      </c>
      <c r="K81" s="458" t="e">
        <f>VLOOKUP($A81,'T5_data(mth)'!$B$1175:$AL$1562,$O$1-1,FALSE)</f>
        <v>#REF!</v>
      </c>
      <c r="L81" s="458" t="e">
        <f>VLOOKUP($A81,'T5_data(mth)'!$B$1175:$AL$1562,$O$1,FALSE)</f>
        <v>#REF!</v>
      </c>
      <c r="M81" s="601"/>
      <c r="O81" s="453" t="str">
        <f t="shared" si="10"/>
        <v>20.8</v>
      </c>
      <c r="P81" s="453" t="e">
        <f t="shared" si="11"/>
        <v>#REF!</v>
      </c>
      <c r="Q81" s="453" t="e">
        <f t="shared" si="12"/>
        <v>#REF!</v>
      </c>
      <c r="R81" s="453" t="str">
        <f t="shared" si="13"/>
        <v>20.8</v>
      </c>
      <c r="S81" s="453" t="str">
        <f t="shared" si="14"/>
        <v>0.9</v>
      </c>
      <c r="T81" s="453" t="e">
        <f t="shared" si="15"/>
        <v>#REF!</v>
      </c>
      <c r="U81" s="453" t="e">
        <f t="shared" si="16"/>
        <v>#REF!</v>
      </c>
      <c r="V81" s="453" t="e">
        <f>IF(FIXED(#REF!,1)="0.0",IF(FIXED(#REF!,2)="0.00",FIXED(#REF!,3),FIXED(#REF!,2)),FIXED(#REF!,1))</f>
        <v>#REF!</v>
      </c>
    </row>
    <row r="82" spans="1:22" ht="21" customHeight="1">
      <c r="A82" s="481" t="s">
        <v>252</v>
      </c>
      <c r="B82" s="482">
        <f>VLOOKUP($A82,'T5_data(ytd)'!$B$3:$F$390,3,FALSE)</f>
        <v>6844.06</v>
      </c>
      <c r="C82" s="606">
        <f>VLOOKUP($A82,'T5_data(mth)'!$B$5:$AX$392,$O$1-1,FALSE)</f>
        <v>661.17</v>
      </c>
      <c r="D82" s="606">
        <f>VLOOKUP($A82,'T5_data(mth)'!$B$5:$BK$392,$O$1,FALSE)</f>
        <v>649.78</v>
      </c>
      <c r="E82" s="482">
        <f>VLOOKUP($A82,'T5_data(ytd)'!$B$3:$F$390,5,FALSE)</f>
        <v>6844.06</v>
      </c>
      <c r="F82" s="678">
        <f>VLOOKUP($A82,'T5_data(ytd)'!$B$392:$F$779,3,FALSE)</f>
        <v>20.38</v>
      </c>
      <c r="G82" s="679">
        <f>VLOOKUP($A82,'T5_data(mth)'!$B$785:$AX$1172,$O$1-1,FALSE)</f>
        <v>29.692036092585315</v>
      </c>
      <c r="H82" s="679">
        <f>VLOOKUP($A82,'T5_data(mth)'!$B$785:$BK$1172,$O$1,FALSE)</f>
        <v>28.247740101843434</v>
      </c>
      <c r="I82" s="483">
        <f>VLOOKUP($A82,'T5_data(ytd)'!$B$392:$F$779,5,FALSE)</f>
        <v>20.38</v>
      </c>
      <c r="J82" s="670">
        <f>VLOOKUP($A82,'T5_data(ytd)'!$B$781:$F$1168,3,FALSE)</f>
        <v>1.98</v>
      </c>
      <c r="K82" s="671">
        <f>VLOOKUP($A82,'T5_data(mth)'!$B$1175:$AX$1562,$O$1-1,FALSE)</f>
        <v>2.2580618720633105</v>
      </c>
      <c r="L82" s="688">
        <f>VLOOKUP($A82,'T5_data(mth)'!$B$1175:$BK$1562,$O$1,FALSE)</f>
        <v>1.8630888601461904</v>
      </c>
      <c r="M82" s="612">
        <f>VLOOKUP($A82,'T5_data(ytd)'!$B$781:$F$1168,5,FALSE)</f>
        <v>1.98</v>
      </c>
      <c r="N82" s="469">
        <v>1</v>
      </c>
      <c r="O82" s="616" t="str">
        <f t="shared" si="10"/>
        <v>20.4</v>
      </c>
      <c r="P82" s="616" t="str">
        <f t="shared" si="11"/>
        <v>29.7</v>
      </c>
      <c r="Q82" s="616" t="str">
        <f t="shared" si="12"/>
        <v>28.2</v>
      </c>
      <c r="R82" s="616" t="str">
        <f t="shared" si="13"/>
        <v>20.4</v>
      </c>
      <c r="S82" s="616" t="str">
        <f t="shared" si="14"/>
        <v>2.0</v>
      </c>
      <c r="T82" s="616" t="str">
        <f t="shared" si="15"/>
        <v>2.3</v>
      </c>
      <c r="U82" s="616" t="str">
        <f t="shared" si="16"/>
        <v>1.9</v>
      </c>
      <c r="V82" s="616" t="str">
        <f>IF(FIXED(M82,1)="0.0",IF(FIXED(M82,2)="0.00",FIXED(M82,3),FIXED(M82,2)),FIXED(M82,1))</f>
        <v>2.0</v>
      </c>
    </row>
    <row r="83" spans="1:22" s="321" customFormat="1" ht="24.6" hidden="1">
      <c r="A83" s="467" t="s">
        <v>253</v>
      </c>
      <c r="B83" s="355">
        <f>VLOOKUP($A83,'T5_data(ytd)'!$B80:$F468,3,FALSE)</f>
        <v>1669.69</v>
      </c>
      <c r="C83" s="355" t="e">
        <f>VLOOKUP($A83,'T5_data(mth)'!$B82:$AL470,$O$1-1,FALSE)</f>
        <v>#REF!</v>
      </c>
      <c r="D83" s="478" t="e">
        <f>VLOOKUP($A83,'T5_data(mth)'!$B82:$AL470,$O$1,FALSE)</f>
        <v>#REF!</v>
      </c>
      <c r="E83" s="355">
        <f>VLOOKUP($A83,'T5_data(ytd)'!$B$3:$F$390,5,FALSE)</f>
        <v>1669.69</v>
      </c>
      <c r="F83" s="363">
        <f>VLOOKUP($A83,'T5_data(ytd)'!$B$392:$F$779,3,FALSE)</f>
        <v>9.8699999999999992</v>
      </c>
      <c r="G83" s="357" t="e">
        <f>VLOOKUP($A83,'T5_data(mth)'!$B864:$AL1252,$O$1-1,FALSE)</f>
        <v>#REF!</v>
      </c>
      <c r="H83" s="357" t="e">
        <f>VLOOKUP($A83,'T5_data(mth)'!$B864:$AL1252,$O$1,FALSE)</f>
        <v>#REF!</v>
      </c>
      <c r="I83" s="357">
        <f>VLOOKUP($A83,'T5_data(ytd)'!$B$392:$F$779,5,FALSE)</f>
        <v>9.8699999999999992</v>
      </c>
      <c r="J83" s="461" t="e">
        <f>VLOOKUP($A83,'T5_data(ytd)'!$B860:$F1244,3,FALSE)</f>
        <v>#N/A</v>
      </c>
      <c r="K83" s="461" t="e">
        <f>VLOOKUP($A83,'T5_data(mth)'!$B1255:$AL1639,$O$1-1,FALSE)</f>
        <v>#N/A</v>
      </c>
      <c r="L83" s="461" t="e">
        <f>VLOOKUP($A83,'T5_data(mth)'!$B1255:$AL1639,$O$1,FALSE)</f>
        <v>#N/A</v>
      </c>
      <c r="M83" s="602"/>
      <c r="O83" s="453" t="str">
        <f t="shared" si="10"/>
        <v>9.9</v>
      </c>
      <c r="P83" s="453" t="e">
        <f t="shared" si="11"/>
        <v>#REF!</v>
      </c>
      <c r="Q83" s="453" t="e">
        <f t="shared" si="12"/>
        <v>#REF!</v>
      </c>
      <c r="R83" s="453" t="str">
        <f t="shared" si="13"/>
        <v>9.9</v>
      </c>
      <c r="S83" s="453" t="e">
        <f t="shared" si="14"/>
        <v>#N/A</v>
      </c>
      <c r="T83" s="453" t="e">
        <f t="shared" si="15"/>
        <v>#N/A</v>
      </c>
      <c r="U83" s="453" t="e">
        <f t="shared" si="16"/>
        <v>#N/A</v>
      </c>
      <c r="V83" s="453" t="e">
        <f>IF(FIXED(#REF!,1)="0.0",IF(FIXED(#REF!,2)="0.00",FIXED(#REF!,3),FIXED(#REF!,2)),FIXED(#REF!,1))</f>
        <v>#REF!</v>
      </c>
    </row>
    <row r="84" spans="1:22" s="321" customFormat="1" ht="24.6" hidden="1">
      <c r="A84" s="360" t="s">
        <v>254</v>
      </c>
      <c r="B84" s="355">
        <f>VLOOKUP($A84,'T5_data(ytd)'!$B81:$F469,3,FALSE)</f>
        <v>5174.37</v>
      </c>
      <c r="C84" s="356" t="e">
        <f>VLOOKUP($A84,'T5_data(mth)'!$B83:$AL471,$O$1-1,FALSE)</f>
        <v>#REF!</v>
      </c>
      <c r="D84" s="482" t="e">
        <f>VLOOKUP($A84,'T5_data(mth)'!$B83:$AL471,$O$1,FALSE)</f>
        <v>#REF!</v>
      </c>
      <c r="E84" s="355">
        <f>VLOOKUP($A84,'T5_data(ytd)'!$B$3:$F$390,5,FALSE)</f>
        <v>5174.37</v>
      </c>
      <c r="F84" s="363">
        <f>VLOOKUP($A84,'T5_data(ytd)'!$B$392:$F$779,3,FALSE)</f>
        <v>24.22</v>
      </c>
      <c r="G84" s="358" t="e">
        <f>VLOOKUP($A84,'T5_data(mth)'!$B865:$AL1253,$O$1-1,FALSE)</f>
        <v>#REF!</v>
      </c>
      <c r="H84" s="358" t="e">
        <f>VLOOKUP($A84,'T5_data(mth)'!$B865:$AL1253,$O$1,FALSE)</f>
        <v>#REF!</v>
      </c>
      <c r="I84" s="357">
        <f>VLOOKUP($A84,'T5_data(ytd)'!$B$392:$F$779,5,FALSE)</f>
        <v>24.22</v>
      </c>
      <c r="J84" s="359" t="e">
        <f>VLOOKUP($A84,'T5_data(ytd)'!$B861:$F1245,3,FALSE)</f>
        <v>#N/A</v>
      </c>
      <c r="K84" s="359" t="e">
        <f>VLOOKUP($A84,'T5_data(mth)'!$B1256:$AL1640,$O$1-1,FALSE)</f>
        <v>#N/A</v>
      </c>
      <c r="L84" s="359" t="e">
        <f>VLOOKUP($A84,'T5_data(mth)'!$B1256:$AL1640,$O$1,FALSE)</f>
        <v>#N/A</v>
      </c>
      <c r="M84" s="602"/>
      <c r="O84" s="453" t="str">
        <f t="shared" si="10"/>
        <v>24.2</v>
      </c>
      <c r="P84" s="453" t="e">
        <f t="shared" si="11"/>
        <v>#REF!</v>
      </c>
      <c r="Q84" s="453" t="e">
        <f t="shared" si="12"/>
        <v>#REF!</v>
      </c>
      <c r="R84" s="453" t="str">
        <f t="shared" si="13"/>
        <v>24.2</v>
      </c>
      <c r="S84" s="453" t="e">
        <f t="shared" si="14"/>
        <v>#N/A</v>
      </c>
      <c r="T84" s="453" t="e">
        <f t="shared" si="15"/>
        <v>#N/A</v>
      </c>
      <c r="U84" s="453" t="e">
        <f t="shared" si="16"/>
        <v>#N/A</v>
      </c>
      <c r="V84" s="453" t="e">
        <f>IF(FIXED(#REF!,1)="0.0",IF(FIXED(#REF!,2)="0.00",FIXED(#REF!,3),FIXED(#REF!,2)),FIXED(#REF!,1))</f>
        <v>#REF!</v>
      </c>
    </row>
    <row r="85" spans="1:22" s="321" customFormat="1" ht="24.6" hidden="1">
      <c r="A85" s="360" t="s">
        <v>255</v>
      </c>
      <c r="B85" s="355">
        <f>VLOOKUP($A85,'T5_data(ytd)'!$B82:$F470,3,FALSE)</f>
        <v>90.68</v>
      </c>
      <c r="C85" s="356" t="e">
        <f>VLOOKUP($A85,'T5_data(mth)'!$B84:$AL472,$O$1-1,FALSE)</f>
        <v>#REF!</v>
      </c>
      <c r="D85" s="482" t="e">
        <f>VLOOKUP($A85,'T5_data(mth)'!$B84:$AL472,$O$1,FALSE)</f>
        <v>#REF!</v>
      </c>
      <c r="E85" s="355">
        <f>VLOOKUP($A85,'T5_data(ytd)'!$B$3:$F$390,5,FALSE)</f>
        <v>90.68</v>
      </c>
      <c r="F85" s="363">
        <f>VLOOKUP($A85,'T5_data(ytd)'!$B$392:$F$779,3,FALSE)</f>
        <v>-1.97</v>
      </c>
      <c r="G85" s="358" t="e">
        <f>VLOOKUP($A85,'T5_data(mth)'!$B866:$AL1254,$O$1-1,FALSE)</f>
        <v>#REF!</v>
      </c>
      <c r="H85" s="358" t="e">
        <f>VLOOKUP($A85,'T5_data(mth)'!$B866:$AL1254,$O$1,FALSE)</f>
        <v>#REF!</v>
      </c>
      <c r="I85" s="357">
        <f>VLOOKUP($A85,'T5_data(ytd)'!$B$392:$F$779,5,FALSE)</f>
        <v>-1.97</v>
      </c>
      <c r="J85" s="359" t="e">
        <f>VLOOKUP($A85,'T5_data(ytd)'!$B862:$F1246,3,FALSE)</f>
        <v>#N/A</v>
      </c>
      <c r="K85" s="359" t="e">
        <f>VLOOKUP($A85,'T5_data(mth)'!$B1257:$AL1641,$O$1-1,FALSE)</f>
        <v>#N/A</v>
      </c>
      <c r="L85" s="359" t="e">
        <f>VLOOKUP($A85,'T5_data(mth)'!$B1257:$AL1641,$O$1,FALSE)</f>
        <v>#N/A</v>
      </c>
      <c r="M85" s="602"/>
      <c r="O85" s="453" t="str">
        <f t="shared" si="10"/>
        <v>-2.0</v>
      </c>
      <c r="P85" s="453" t="e">
        <f t="shared" si="11"/>
        <v>#REF!</v>
      </c>
      <c r="Q85" s="453" t="e">
        <f t="shared" si="12"/>
        <v>#REF!</v>
      </c>
      <c r="R85" s="453" t="str">
        <f t="shared" si="13"/>
        <v>-2.0</v>
      </c>
      <c r="S85" s="453" t="e">
        <f t="shared" si="14"/>
        <v>#N/A</v>
      </c>
      <c r="T85" s="453" t="e">
        <f t="shared" si="15"/>
        <v>#N/A</v>
      </c>
      <c r="U85" s="453" t="e">
        <f t="shared" si="16"/>
        <v>#N/A</v>
      </c>
      <c r="V85" s="453" t="e">
        <f>IF(FIXED(#REF!,1)="0.0",IF(FIXED(#REF!,2)="0.00",FIXED(#REF!,3),FIXED(#REF!,2)),FIXED(#REF!,1))</f>
        <v>#REF!</v>
      </c>
    </row>
    <row r="86" spans="1:22" s="321" customFormat="1" ht="24.6" hidden="1">
      <c r="A86" s="360" t="s">
        <v>256</v>
      </c>
      <c r="B86" s="355">
        <f>VLOOKUP($A86,'T5_data(ytd)'!$B83:$F471,3,FALSE)</f>
        <v>10</v>
      </c>
      <c r="C86" s="356" t="e">
        <f>VLOOKUP($A86,'T5_data(mth)'!$B85:$AL473,$O$1-1,FALSE)</f>
        <v>#REF!</v>
      </c>
      <c r="D86" s="482" t="e">
        <f>VLOOKUP($A86,'T5_data(mth)'!$B85:$AL473,$O$1,FALSE)</f>
        <v>#REF!</v>
      </c>
      <c r="E86" s="355">
        <f>VLOOKUP($A86,'T5_data(ytd)'!$B$3:$F$390,5,FALSE)</f>
        <v>10</v>
      </c>
      <c r="F86" s="363">
        <f>VLOOKUP($A86,'T5_data(ytd)'!$B$392:$F$779,3,FALSE)</f>
        <v>34.950000000000003</v>
      </c>
      <c r="G86" s="358" t="e">
        <f>VLOOKUP($A86,'T5_data(mth)'!$B867:$AL1255,$O$1-1,FALSE)</f>
        <v>#REF!</v>
      </c>
      <c r="H86" s="358" t="e">
        <f>VLOOKUP($A86,'T5_data(mth)'!$B867:$AL1255,$O$1,FALSE)</f>
        <v>#REF!</v>
      </c>
      <c r="I86" s="357">
        <f>VLOOKUP($A86,'T5_data(ytd)'!$B$392:$F$779,5,FALSE)</f>
        <v>34.950000000000003</v>
      </c>
      <c r="J86" s="359" t="e">
        <f>VLOOKUP($A86,'T5_data(ytd)'!$B863:$F1247,3,FALSE)</f>
        <v>#N/A</v>
      </c>
      <c r="K86" s="359" t="e">
        <f>VLOOKUP($A86,'T5_data(mth)'!$B1258:$AL1642,$O$1-1,FALSE)</f>
        <v>#N/A</v>
      </c>
      <c r="L86" s="359" t="e">
        <f>VLOOKUP($A86,'T5_data(mth)'!$B1258:$AL1642,$O$1,FALSE)</f>
        <v>#N/A</v>
      </c>
      <c r="M86" s="602"/>
      <c r="O86" s="453" t="str">
        <f t="shared" si="10"/>
        <v>35.0</v>
      </c>
      <c r="P86" s="453" t="e">
        <f t="shared" si="11"/>
        <v>#REF!</v>
      </c>
      <c r="Q86" s="453" t="e">
        <f t="shared" si="12"/>
        <v>#REF!</v>
      </c>
      <c r="R86" s="453" t="str">
        <f t="shared" si="13"/>
        <v>35.0</v>
      </c>
      <c r="S86" s="453" t="e">
        <f t="shared" si="14"/>
        <v>#N/A</v>
      </c>
      <c r="T86" s="453" t="e">
        <f t="shared" si="15"/>
        <v>#N/A</v>
      </c>
      <c r="U86" s="453" t="e">
        <f t="shared" si="16"/>
        <v>#N/A</v>
      </c>
      <c r="V86" s="453" t="e">
        <f>IF(FIXED(#REF!,1)="0.0",IF(FIXED(#REF!,2)="0.00",FIXED(#REF!,3),FIXED(#REF!,2)),FIXED(#REF!,1))</f>
        <v>#REF!</v>
      </c>
    </row>
    <row r="87" spans="1:22" s="321" customFormat="1" ht="24.6" hidden="1">
      <c r="A87" s="360" t="s">
        <v>257</v>
      </c>
      <c r="B87" s="355">
        <f>VLOOKUP($A87,'T5_data(ytd)'!$B84:$F472,3,FALSE)</f>
        <v>3692.78</v>
      </c>
      <c r="C87" s="356" t="e">
        <f>VLOOKUP($A87,'T5_data(mth)'!$B86:$AL474,$O$1-1,FALSE)</f>
        <v>#REF!</v>
      </c>
      <c r="D87" s="482" t="e">
        <f>VLOOKUP($A87,'T5_data(mth)'!$B86:$AL474,$O$1,FALSE)</f>
        <v>#REF!</v>
      </c>
      <c r="E87" s="355">
        <f>VLOOKUP($A87,'T5_data(ytd)'!$B$3:$F$390,5,FALSE)</f>
        <v>3692.78</v>
      </c>
      <c r="F87" s="363">
        <f>VLOOKUP($A87,'T5_data(ytd)'!$B$392:$F$779,3,FALSE)</f>
        <v>27.49</v>
      </c>
      <c r="G87" s="358" t="e">
        <f>VLOOKUP($A87,'T5_data(mth)'!$B868:$AL1256,$O$1-1,FALSE)</f>
        <v>#REF!</v>
      </c>
      <c r="H87" s="358" t="e">
        <f>VLOOKUP($A87,'T5_data(mth)'!$B868:$AL1256,$O$1,FALSE)</f>
        <v>#REF!</v>
      </c>
      <c r="I87" s="357">
        <f>VLOOKUP($A87,'T5_data(ytd)'!$B$392:$F$779,5,FALSE)</f>
        <v>27.49</v>
      </c>
      <c r="J87" s="359" t="e">
        <f>VLOOKUP($A87,'T5_data(ytd)'!$B864:$F1248,3,FALSE)</f>
        <v>#N/A</v>
      </c>
      <c r="K87" s="359" t="e">
        <f>VLOOKUP($A87,'T5_data(mth)'!$B1259:$AL1643,$O$1-1,FALSE)</f>
        <v>#N/A</v>
      </c>
      <c r="L87" s="359" t="e">
        <f>VLOOKUP($A87,'T5_data(mth)'!$B1259:$AL1643,$O$1,FALSE)</f>
        <v>#N/A</v>
      </c>
      <c r="M87" s="602"/>
      <c r="O87" s="453" t="str">
        <f t="shared" si="10"/>
        <v>27.5</v>
      </c>
      <c r="P87" s="453" t="e">
        <f t="shared" si="11"/>
        <v>#REF!</v>
      </c>
      <c r="Q87" s="453" t="e">
        <f t="shared" si="12"/>
        <v>#REF!</v>
      </c>
      <c r="R87" s="453" t="str">
        <f t="shared" si="13"/>
        <v>27.5</v>
      </c>
      <c r="S87" s="453" t="e">
        <f t="shared" si="14"/>
        <v>#N/A</v>
      </c>
      <c r="T87" s="453" t="e">
        <f t="shared" si="15"/>
        <v>#N/A</v>
      </c>
      <c r="U87" s="453" t="e">
        <f t="shared" si="16"/>
        <v>#N/A</v>
      </c>
      <c r="V87" s="453" t="e">
        <f>IF(FIXED(#REF!,1)="0.0",IF(FIXED(#REF!,2)="0.00",FIXED(#REF!,3),FIXED(#REF!,2)),FIXED(#REF!,1))</f>
        <v>#REF!</v>
      </c>
    </row>
    <row r="88" spans="1:22" s="321" customFormat="1" ht="24.6" hidden="1">
      <c r="A88" s="360" t="s">
        <v>258</v>
      </c>
      <c r="B88" s="355">
        <f>VLOOKUP($A88,'T5_data(ytd)'!$B85:$F473,3,FALSE)</f>
        <v>264.75</v>
      </c>
      <c r="C88" s="356" t="e">
        <f>VLOOKUP($A88,'T5_data(mth)'!$B87:$AL475,$O$1-1,FALSE)</f>
        <v>#REF!</v>
      </c>
      <c r="D88" s="482" t="e">
        <f>VLOOKUP($A88,'T5_data(mth)'!$B87:$AL475,$O$1,FALSE)</f>
        <v>#REF!</v>
      </c>
      <c r="E88" s="355">
        <f>VLOOKUP($A88,'T5_data(ytd)'!$B$3:$F$390,5,FALSE)</f>
        <v>264.75</v>
      </c>
      <c r="F88" s="363">
        <f>VLOOKUP($A88,'T5_data(ytd)'!$B$392:$F$779,3,FALSE)</f>
        <v>47.65</v>
      </c>
      <c r="G88" s="358" t="e">
        <f>VLOOKUP($A88,'T5_data(mth)'!$B869:$AL1257,$O$1-1,FALSE)</f>
        <v>#REF!</v>
      </c>
      <c r="H88" s="358" t="e">
        <f>VLOOKUP($A88,'T5_data(mth)'!$B869:$AL1257,$O$1,FALSE)</f>
        <v>#REF!</v>
      </c>
      <c r="I88" s="357">
        <f>VLOOKUP($A88,'T5_data(ytd)'!$B$392:$F$779,5,FALSE)</f>
        <v>47.65</v>
      </c>
      <c r="J88" s="359" t="e">
        <f>VLOOKUP($A88,'T5_data(ytd)'!$B865:$F1249,3,FALSE)</f>
        <v>#N/A</v>
      </c>
      <c r="K88" s="359" t="e">
        <f>VLOOKUP($A88,'T5_data(mth)'!$B1260:$AL1644,$O$1-1,FALSE)</f>
        <v>#N/A</v>
      </c>
      <c r="L88" s="359" t="e">
        <f>VLOOKUP($A88,'T5_data(mth)'!$B1260:$AL1644,$O$1,FALSE)</f>
        <v>#N/A</v>
      </c>
      <c r="M88" s="602"/>
      <c r="O88" s="453" t="str">
        <f t="shared" si="10"/>
        <v>47.7</v>
      </c>
      <c r="P88" s="453" t="e">
        <f t="shared" si="11"/>
        <v>#REF!</v>
      </c>
      <c r="Q88" s="453" t="e">
        <f t="shared" si="12"/>
        <v>#REF!</v>
      </c>
      <c r="R88" s="453" t="str">
        <f t="shared" si="13"/>
        <v>47.7</v>
      </c>
      <c r="S88" s="453" t="e">
        <f t="shared" si="14"/>
        <v>#N/A</v>
      </c>
      <c r="T88" s="453" t="e">
        <f t="shared" si="15"/>
        <v>#N/A</v>
      </c>
      <c r="U88" s="453" t="e">
        <f t="shared" si="16"/>
        <v>#N/A</v>
      </c>
      <c r="V88" s="453" t="e">
        <f>IF(FIXED(#REF!,1)="0.0",IF(FIXED(#REF!,2)="0.00",FIXED(#REF!,3),FIXED(#REF!,2)),FIXED(#REF!,1))</f>
        <v>#REF!</v>
      </c>
    </row>
    <row r="89" spans="1:22" s="321" customFormat="1" ht="24.6" hidden="1">
      <c r="A89" s="360" t="s">
        <v>259</v>
      </c>
      <c r="B89" s="355">
        <f>VLOOKUP($A89,'T5_data(ytd)'!$B86:$F474,3,FALSE)</f>
        <v>1116.1500000000001</v>
      </c>
      <c r="C89" s="356" t="e">
        <f>VLOOKUP($A89,'T5_data(mth)'!$B88:$AL476,$O$1-1,FALSE)</f>
        <v>#REF!</v>
      </c>
      <c r="D89" s="478" t="e">
        <f>VLOOKUP($A89,'T5_data(mth)'!$B88:$AL476,$O$1,FALSE)</f>
        <v>#REF!</v>
      </c>
      <c r="E89" s="355">
        <f>VLOOKUP($A89,'T5_data(ytd)'!$B$3:$F$390,5,FALSE)</f>
        <v>1116.1500000000001</v>
      </c>
      <c r="F89" s="363">
        <f>VLOOKUP($A89,'T5_data(ytd)'!$B$392:$F$779,3,FALSE)</f>
        <v>12.76</v>
      </c>
      <c r="G89" s="358" t="e">
        <f>VLOOKUP($A89,'T5_data(mth)'!$B870:$AL1258,$O$1-1,FALSE)</f>
        <v>#REF!</v>
      </c>
      <c r="H89" s="358" t="e">
        <f>VLOOKUP($A89,'T5_data(mth)'!$B870:$AL1258,$O$1,FALSE)</f>
        <v>#REF!</v>
      </c>
      <c r="I89" s="357">
        <f>VLOOKUP($A89,'T5_data(ytd)'!$B$392:$F$779,5,FALSE)</f>
        <v>12.76</v>
      </c>
      <c r="J89" s="359" t="e">
        <f>VLOOKUP($A89,'T5_data(ytd)'!$B866:$F1250,3,FALSE)</f>
        <v>#N/A</v>
      </c>
      <c r="K89" s="359" t="e">
        <f>VLOOKUP($A89,'T5_data(mth)'!$B1261:$AL1645,$O$1-1,FALSE)</f>
        <v>#N/A</v>
      </c>
      <c r="L89" s="359" t="e">
        <f>VLOOKUP($A89,'T5_data(mth)'!$B1261:$AL1645,$O$1,FALSE)</f>
        <v>#N/A</v>
      </c>
      <c r="M89" s="602"/>
      <c r="O89" s="453" t="str">
        <f t="shared" si="10"/>
        <v>12.8</v>
      </c>
      <c r="P89" s="453" t="e">
        <f t="shared" si="11"/>
        <v>#REF!</v>
      </c>
      <c r="Q89" s="453" t="e">
        <f t="shared" si="12"/>
        <v>#REF!</v>
      </c>
      <c r="R89" s="453" t="str">
        <f t="shared" si="13"/>
        <v>12.8</v>
      </c>
      <c r="S89" s="453" t="e">
        <f t="shared" si="14"/>
        <v>#N/A</v>
      </c>
      <c r="T89" s="453" t="e">
        <f t="shared" si="15"/>
        <v>#N/A</v>
      </c>
      <c r="U89" s="453" t="e">
        <f t="shared" si="16"/>
        <v>#N/A</v>
      </c>
      <c r="V89" s="453" t="e">
        <f>IF(FIXED(#REF!,1)="0.0",IF(FIXED(#REF!,2)="0.00",FIXED(#REF!,3),FIXED(#REF!,2)),FIXED(#REF!,1))</f>
        <v>#REF!</v>
      </c>
    </row>
    <row r="90" spans="1:22" s="321" customFormat="1" ht="24.6" hidden="1">
      <c r="A90" s="360" t="s">
        <v>260</v>
      </c>
      <c r="B90" s="355">
        <f>VLOOKUP($A90,'T5_data(ytd)'!$B87:$F475,3,FALSE)</f>
        <v>512.39</v>
      </c>
      <c r="C90" s="356" t="e">
        <f>VLOOKUP($A90,'T5_data(mth)'!$B89:$AL477,$O$1-1,FALSE)</f>
        <v>#REF!</v>
      </c>
      <c r="D90" s="478" t="e">
        <f>VLOOKUP($A90,'T5_data(mth)'!$B89:$AL477,$O$1,FALSE)</f>
        <v>#REF!</v>
      </c>
      <c r="E90" s="355">
        <f>VLOOKUP($A90,'T5_data(ytd)'!$B$3:$F$390,5,FALSE)</f>
        <v>512.39</v>
      </c>
      <c r="F90" s="363">
        <f>VLOOKUP($A90,'T5_data(ytd)'!$B$392:$F$779,3,FALSE)</f>
        <v>18.670000000000002</v>
      </c>
      <c r="G90" s="358" t="e">
        <f>VLOOKUP($A90,'T5_data(mth)'!$B871:$AL1259,$O$1-1,FALSE)</f>
        <v>#REF!</v>
      </c>
      <c r="H90" s="358" t="e">
        <f>VLOOKUP($A90,'T5_data(mth)'!$B871:$AL1259,$O$1,FALSE)</f>
        <v>#REF!</v>
      </c>
      <c r="I90" s="357">
        <f>VLOOKUP($A90,'T5_data(ytd)'!$B$392:$F$779,5,FALSE)</f>
        <v>18.670000000000002</v>
      </c>
      <c r="J90" s="359" t="e">
        <f>VLOOKUP($A90,'T5_data(ytd)'!$B867:$F1251,3,FALSE)</f>
        <v>#N/A</v>
      </c>
      <c r="K90" s="359" t="e">
        <f>VLOOKUP($A90,'T5_data(mth)'!$B1262:$AL1646,$O$1-1,FALSE)</f>
        <v>#N/A</v>
      </c>
      <c r="L90" s="359" t="e">
        <f>VLOOKUP($A90,'T5_data(mth)'!$B1262:$AL1646,$O$1,FALSE)</f>
        <v>#N/A</v>
      </c>
      <c r="M90" s="602"/>
      <c r="O90" s="453" t="str">
        <f t="shared" si="10"/>
        <v>18.7</v>
      </c>
      <c r="P90" s="453" t="e">
        <f t="shared" si="11"/>
        <v>#REF!</v>
      </c>
      <c r="Q90" s="453" t="e">
        <f t="shared" si="12"/>
        <v>#REF!</v>
      </c>
      <c r="R90" s="453" t="str">
        <f t="shared" si="13"/>
        <v>18.7</v>
      </c>
      <c r="S90" s="453" t="e">
        <f t="shared" si="14"/>
        <v>#N/A</v>
      </c>
      <c r="T90" s="453" t="e">
        <f t="shared" si="15"/>
        <v>#N/A</v>
      </c>
      <c r="U90" s="453" t="e">
        <f t="shared" si="16"/>
        <v>#N/A</v>
      </c>
      <c r="V90" s="453" t="e">
        <f>IF(FIXED(#REF!,1)="0.0",IF(FIXED(#REF!,2)="0.00",FIXED(#REF!,3),FIXED(#REF!,2)),FIXED(#REF!,1))</f>
        <v>#REF!</v>
      </c>
    </row>
    <row r="91" spans="1:22" s="321" customFormat="1" ht="24.6" hidden="1">
      <c r="A91" s="360" t="s">
        <v>261</v>
      </c>
      <c r="B91" s="355">
        <f>VLOOKUP($A91,'T5_data(ytd)'!$B88:$F476,3,FALSE)</f>
        <v>27.68</v>
      </c>
      <c r="C91" s="356" t="e">
        <f>VLOOKUP($A91,'T5_data(mth)'!$B90:$AL478,$O$1-1,FALSE)</f>
        <v>#REF!</v>
      </c>
      <c r="D91" s="482" t="e">
        <f>VLOOKUP($A91,'T5_data(mth)'!$B90:$AL478,$O$1,FALSE)</f>
        <v>#REF!</v>
      </c>
      <c r="E91" s="355">
        <f>VLOOKUP($A91,'T5_data(ytd)'!$B$3:$F$390,5,FALSE)</f>
        <v>27.68</v>
      </c>
      <c r="F91" s="363">
        <f>VLOOKUP($A91,'T5_data(ytd)'!$B$392:$F$779,3,FALSE)</f>
        <v>15.33</v>
      </c>
      <c r="G91" s="358" t="e">
        <f>VLOOKUP($A91,'T5_data(mth)'!$B872:$AL1260,$O$1-1,FALSE)</f>
        <v>#REF!</v>
      </c>
      <c r="H91" s="358" t="e">
        <f>VLOOKUP($A91,'T5_data(mth)'!$B872:$AL1260,$O$1,FALSE)</f>
        <v>#REF!</v>
      </c>
      <c r="I91" s="357">
        <f>VLOOKUP($A91,'T5_data(ytd)'!$B$392:$F$779,5,FALSE)</f>
        <v>15.33</v>
      </c>
      <c r="J91" s="359" t="e">
        <f>VLOOKUP($A91,'T5_data(ytd)'!$B868:$F1252,3,FALSE)</f>
        <v>#N/A</v>
      </c>
      <c r="K91" s="359" t="e">
        <f>VLOOKUP($A91,'T5_data(mth)'!$B1263:$AL1647,$O$1-1,FALSE)</f>
        <v>#N/A</v>
      </c>
      <c r="L91" s="359" t="e">
        <f>VLOOKUP($A91,'T5_data(mth)'!$B1263:$AL1647,$O$1,FALSE)</f>
        <v>#N/A</v>
      </c>
      <c r="M91" s="602"/>
      <c r="O91" s="453" t="str">
        <f t="shared" si="10"/>
        <v>15.3</v>
      </c>
      <c r="P91" s="453" t="e">
        <f t="shared" si="11"/>
        <v>#REF!</v>
      </c>
      <c r="Q91" s="453" t="e">
        <f t="shared" si="12"/>
        <v>#REF!</v>
      </c>
      <c r="R91" s="453" t="str">
        <f t="shared" si="13"/>
        <v>15.3</v>
      </c>
      <c r="S91" s="453" t="e">
        <f t="shared" si="14"/>
        <v>#N/A</v>
      </c>
      <c r="T91" s="453" t="e">
        <f t="shared" si="15"/>
        <v>#N/A</v>
      </c>
      <c r="U91" s="453" t="e">
        <f t="shared" si="16"/>
        <v>#N/A</v>
      </c>
      <c r="V91" s="453" t="e">
        <f>IF(FIXED(#REF!,1)="0.0",IF(FIXED(#REF!,2)="0.00",FIXED(#REF!,3),FIXED(#REF!,2)),FIXED(#REF!,1))</f>
        <v>#REF!</v>
      </c>
    </row>
    <row r="92" spans="1:22" s="321" customFormat="1" ht="24.6" hidden="1">
      <c r="A92" s="360" t="s">
        <v>262</v>
      </c>
      <c r="B92" s="355">
        <f>VLOOKUP($A92,'T5_data(ytd)'!$B89:$F477,3,FALSE)</f>
        <v>457.54</v>
      </c>
      <c r="C92" s="356" t="e">
        <f>VLOOKUP($A92,'T5_data(mth)'!$B91:$AL479,$O$1-1,FALSE)</f>
        <v>#REF!</v>
      </c>
      <c r="D92" s="482" t="e">
        <f>VLOOKUP($A92,'T5_data(mth)'!$B91:$AL479,$O$1,FALSE)</f>
        <v>#REF!</v>
      </c>
      <c r="E92" s="355">
        <f>VLOOKUP($A92,'T5_data(ytd)'!$B$3:$F$390,5,FALSE)</f>
        <v>457.54</v>
      </c>
      <c r="F92" s="363">
        <f>VLOOKUP($A92,'T5_data(ytd)'!$B$392:$F$779,3,FALSE)</f>
        <v>16.510000000000002</v>
      </c>
      <c r="G92" s="358" t="e">
        <f>VLOOKUP($A92,'T5_data(mth)'!$B873:$AL1261,$O$1-1,FALSE)</f>
        <v>#REF!</v>
      </c>
      <c r="H92" s="358" t="e">
        <f>VLOOKUP($A92,'T5_data(mth)'!$B873:$AL1261,$O$1,FALSE)</f>
        <v>#REF!</v>
      </c>
      <c r="I92" s="357">
        <f>VLOOKUP($A92,'T5_data(ytd)'!$B$392:$F$779,5,FALSE)</f>
        <v>16.510000000000002</v>
      </c>
      <c r="J92" s="359" t="e">
        <f>VLOOKUP($A92,'T5_data(ytd)'!$B869:$F1253,3,FALSE)</f>
        <v>#N/A</v>
      </c>
      <c r="K92" s="359" t="e">
        <f>VLOOKUP($A92,'T5_data(mth)'!$B1264:$AL1648,$O$1-1,FALSE)</f>
        <v>#N/A</v>
      </c>
      <c r="L92" s="359" t="e">
        <f>VLOOKUP($A92,'T5_data(mth)'!$B1264:$AL1648,$O$1,FALSE)</f>
        <v>#N/A</v>
      </c>
      <c r="M92" s="602"/>
      <c r="O92" s="453" t="str">
        <f t="shared" si="10"/>
        <v>16.5</v>
      </c>
      <c r="P92" s="453" t="e">
        <f t="shared" si="11"/>
        <v>#REF!</v>
      </c>
      <c r="Q92" s="453" t="e">
        <f t="shared" si="12"/>
        <v>#REF!</v>
      </c>
      <c r="R92" s="453" t="str">
        <f t="shared" si="13"/>
        <v>16.5</v>
      </c>
      <c r="S92" s="453" t="e">
        <f t="shared" si="14"/>
        <v>#N/A</v>
      </c>
      <c r="T92" s="453" t="e">
        <f t="shared" si="15"/>
        <v>#N/A</v>
      </c>
      <c r="U92" s="453" t="e">
        <f t="shared" si="16"/>
        <v>#N/A</v>
      </c>
      <c r="V92" s="453" t="e">
        <f>IF(FIXED(#REF!,1)="0.0",IF(FIXED(#REF!,2)="0.00",FIXED(#REF!,3),FIXED(#REF!,2)),FIXED(#REF!,1))</f>
        <v>#REF!</v>
      </c>
    </row>
    <row r="93" spans="1:22" s="321" customFormat="1" ht="24.6" hidden="1">
      <c r="A93" s="360" t="s">
        <v>263</v>
      </c>
      <c r="B93" s="355">
        <f>VLOOKUP($A93,'T5_data(ytd)'!$B90:$F478,3,FALSE)</f>
        <v>27.09</v>
      </c>
      <c r="C93" s="356" t="e">
        <f>VLOOKUP($A93,'T5_data(mth)'!$B92:$AL480,$O$1-1,FALSE)</f>
        <v>#REF!</v>
      </c>
      <c r="D93" s="482" t="e">
        <f>VLOOKUP($A93,'T5_data(mth)'!$B92:$AL480,$O$1,FALSE)</f>
        <v>#REF!</v>
      </c>
      <c r="E93" s="355">
        <f>VLOOKUP($A93,'T5_data(ytd)'!$B$3:$F$390,5,FALSE)</f>
        <v>27.09</v>
      </c>
      <c r="F93" s="363">
        <f>VLOOKUP($A93,'T5_data(ytd)'!$B$392:$F$779,3,FALSE)</f>
        <v>80.959999999999994</v>
      </c>
      <c r="G93" s="358" t="e">
        <f>VLOOKUP($A93,'T5_data(mth)'!$B874:$AL1262,$O$1-1,FALSE)</f>
        <v>#REF!</v>
      </c>
      <c r="H93" s="358" t="e">
        <f>VLOOKUP($A93,'T5_data(mth)'!$B874:$AL1262,$O$1,FALSE)</f>
        <v>#REF!</v>
      </c>
      <c r="I93" s="357">
        <f>VLOOKUP($A93,'T5_data(ytd)'!$B$392:$F$779,5,FALSE)</f>
        <v>80.959999999999994</v>
      </c>
      <c r="J93" s="359" t="e">
        <f>VLOOKUP($A93,'T5_data(ytd)'!$B870:$F1254,3,FALSE)</f>
        <v>#N/A</v>
      </c>
      <c r="K93" s="359" t="e">
        <f>VLOOKUP($A93,'T5_data(mth)'!$B1265:$AL1649,$O$1-1,FALSE)</f>
        <v>#N/A</v>
      </c>
      <c r="L93" s="359" t="e">
        <f>VLOOKUP($A93,'T5_data(mth)'!$B1265:$AL1649,$O$1,FALSE)</f>
        <v>#N/A</v>
      </c>
      <c r="M93" s="602"/>
      <c r="O93" s="453" t="str">
        <f t="shared" si="10"/>
        <v>81.0</v>
      </c>
      <c r="P93" s="453" t="e">
        <f t="shared" si="11"/>
        <v>#REF!</v>
      </c>
      <c r="Q93" s="453" t="e">
        <f t="shared" si="12"/>
        <v>#REF!</v>
      </c>
      <c r="R93" s="453" t="str">
        <f t="shared" si="13"/>
        <v>81.0</v>
      </c>
      <c r="S93" s="453" t="e">
        <f t="shared" si="14"/>
        <v>#N/A</v>
      </c>
      <c r="T93" s="453" t="e">
        <f t="shared" si="15"/>
        <v>#N/A</v>
      </c>
      <c r="U93" s="453" t="e">
        <f t="shared" si="16"/>
        <v>#N/A</v>
      </c>
      <c r="V93" s="453" t="e">
        <f>IF(FIXED(#REF!,1)="0.0",IF(FIXED(#REF!,2)="0.00",FIXED(#REF!,3),FIXED(#REF!,2)),FIXED(#REF!,1))</f>
        <v>#REF!</v>
      </c>
    </row>
    <row r="94" spans="1:22" s="321" customFormat="1" ht="24.6" hidden="1">
      <c r="A94" s="360" t="s">
        <v>264</v>
      </c>
      <c r="B94" s="355">
        <f>VLOOKUP($A94,'T5_data(ytd)'!$B91:$F479,3,FALSE)</f>
        <v>0.08</v>
      </c>
      <c r="C94" s="356" t="e">
        <f>VLOOKUP($A94,'T5_data(mth)'!$B93:$AL481,$O$1-1,FALSE)</f>
        <v>#REF!</v>
      </c>
      <c r="D94" s="482" t="e">
        <f>VLOOKUP($A94,'T5_data(mth)'!$B93:$AL481,$O$1,FALSE)</f>
        <v>#REF!</v>
      </c>
      <c r="E94" s="355">
        <f>VLOOKUP($A94,'T5_data(ytd)'!$B$3:$F$390,5,FALSE)</f>
        <v>0.08</v>
      </c>
      <c r="F94" s="363">
        <f>VLOOKUP($A94,'T5_data(ytd)'!$B$392:$F$779,3,FALSE)</f>
        <v>14.29</v>
      </c>
      <c r="G94" s="358" t="e">
        <f>VLOOKUP($A94,'T5_data(mth)'!$B875:$AL1263,$O$1-1,FALSE)</f>
        <v>#REF!</v>
      </c>
      <c r="H94" s="358" t="e">
        <f>VLOOKUP($A94,'T5_data(mth)'!$B875:$AL1263,$O$1,FALSE)</f>
        <v>#REF!</v>
      </c>
      <c r="I94" s="357">
        <f>VLOOKUP($A94,'T5_data(ytd)'!$B$392:$F$779,5,FALSE)</f>
        <v>14.29</v>
      </c>
      <c r="J94" s="359" t="e">
        <f>VLOOKUP($A94,'T5_data(ytd)'!$B871:$F1255,3,FALSE)</f>
        <v>#N/A</v>
      </c>
      <c r="K94" s="359" t="e">
        <f>VLOOKUP($A94,'T5_data(mth)'!$B1266:$AL1650,$O$1-1,FALSE)</f>
        <v>#N/A</v>
      </c>
      <c r="L94" s="359" t="e">
        <f>VLOOKUP($A94,'T5_data(mth)'!$B1266:$AL1650,$O$1,FALSE)</f>
        <v>#N/A</v>
      </c>
      <c r="M94" s="602"/>
      <c r="O94" s="453" t="str">
        <f t="shared" si="10"/>
        <v>14.3</v>
      </c>
      <c r="P94" s="453" t="e">
        <f t="shared" si="11"/>
        <v>#REF!</v>
      </c>
      <c r="Q94" s="453" t="e">
        <f t="shared" si="12"/>
        <v>#REF!</v>
      </c>
      <c r="R94" s="453" t="str">
        <f t="shared" si="13"/>
        <v>14.3</v>
      </c>
      <c r="S94" s="453" t="e">
        <f t="shared" si="14"/>
        <v>#N/A</v>
      </c>
      <c r="T94" s="453" t="e">
        <f t="shared" si="15"/>
        <v>#N/A</v>
      </c>
      <c r="U94" s="453" t="e">
        <f t="shared" si="16"/>
        <v>#N/A</v>
      </c>
      <c r="V94" s="453" t="e">
        <f>IF(FIXED(#REF!,1)="0.0",IF(FIXED(#REF!,2)="0.00",FIXED(#REF!,3),FIXED(#REF!,2)),FIXED(#REF!,1))</f>
        <v>#REF!</v>
      </c>
    </row>
    <row r="95" spans="1:22" s="321" customFormat="1" ht="24.6" hidden="1">
      <c r="A95" s="360" t="s">
        <v>265</v>
      </c>
      <c r="B95" s="355" t="e">
        <f>VLOOKUP($A95,'T5_data(ytd)'!$B92:$F480,3,FALSE)</f>
        <v>#N/A</v>
      </c>
      <c r="C95" s="356" t="e">
        <f>VLOOKUP($A95,'T5_data(mth)'!$B94:$AL482,$O$1-1,FALSE)</f>
        <v>#N/A</v>
      </c>
      <c r="D95" s="482" t="e">
        <f>VLOOKUP($A95,'T5_data(mth)'!$B94:$AL482,$O$1,FALSE)</f>
        <v>#N/A</v>
      </c>
      <c r="E95" s="355" t="e">
        <f>VLOOKUP($A95,'T5_data(ytd)'!$B$3:$F$390,5,FALSE)</f>
        <v>#N/A</v>
      </c>
      <c r="F95" s="363" t="e">
        <f>VLOOKUP($A95,'T5_data(ytd)'!$B$392:$F$779,3,FALSE)</f>
        <v>#N/A</v>
      </c>
      <c r="G95" s="358" t="e">
        <f>VLOOKUP($A95,'T5_data(mth)'!$B876:$AL1264,$O$1-1,FALSE)</f>
        <v>#N/A</v>
      </c>
      <c r="H95" s="358" t="e">
        <f>VLOOKUP($A95,'T5_data(mth)'!$B876:$AL1264,$O$1,FALSE)</f>
        <v>#N/A</v>
      </c>
      <c r="I95" s="357" t="e">
        <f>VLOOKUP($A95,'T5_data(ytd)'!$B$392:$F$779,5,FALSE)</f>
        <v>#N/A</v>
      </c>
      <c r="J95" s="359" t="e">
        <f>VLOOKUP($A95,'T5_data(ytd)'!$B872:$F1256,3,FALSE)</f>
        <v>#N/A</v>
      </c>
      <c r="K95" s="359" t="e">
        <f>VLOOKUP($A95,'T5_data(mth)'!$B1267:$AL1651,$O$1-1,FALSE)</f>
        <v>#N/A</v>
      </c>
      <c r="L95" s="359" t="e">
        <f>VLOOKUP($A95,'T5_data(mth)'!$B1267:$AL1651,$O$1,FALSE)</f>
        <v>#N/A</v>
      </c>
      <c r="M95" s="602"/>
      <c r="O95" s="453" t="e">
        <f t="shared" si="10"/>
        <v>#N/A</v>
      </c>
      <c r="P95" s="453" t="e">
        <f t="shared" si="11"/>
        <v>#N/A</v>
      </c>
      <c r="Q95" s="453" t="e">
        <f t="shared" si="12"/>
        <v>#N/A</v>
      </c>
      <c r="R95" s="453" t="e">
        <f t="shared" si="13"/>
        <v>#N/A</v>
      </c>
      <c r="S95" s="453" t="e">
        <f t="shared" si="14"/>
        <v>#N/A</v>
      </c>
      <c r="T95" s="453" t="e">
        <f t="shared" si="15"/>
        <v>#N/A</v>
      </c>
      <c r="U95" s="453" t="e">
        <f t="shared" si="16"/>
        <v>#N/A</v>
      </c>
      <c r="V95" s="453" t="e">
        <f>IF(FIXED(#REF!,1)="0.0",IF(FIXED(#REF!,2)="0.00",FIXED(#REF!,3),FIXED(#REF!,2)),FIXED(#REF!,1))</f>
        <v>#REF!</v>
      </c>
    </row>
    <row r="96" spans="1:22" s="321" customFormat="1" ht="24.6" hidden="1">
      <c r="A96" s="360" t="s">
        <v>266</v>
      </c>
      <c r="B96" s="355">
        <f>VLOOKUP($A96,'T5_data(ytd)'!$B93:$F481,3,FALSE)</f>
        <v>1714.06</v>
      </c>
      <c r="C96" s="356" t="e">
        <f>VLOOKUP($A96,'T5_data(mth)'!$B95:$AL483,$O$1-1,FALSE)</f>
        <v>#REF!</v>
      </c>
      <c r="D96" s="478" t="e">
        <f>VLOOKUP($A96,'T5_data(mth)'!$B95:$AL483,$O$1,FALSE)</f>
        <v>#REF!</v>
      </c>
      <c r="E96" s="355">
        <f>VLOOKUP($A96,'T5_data(ytd)'!$B$3:$F$390,5,FALSE)</f>
        <v>1714.06</v>
      </c>
      <c r="F96" s="363">
        <f>VLOOKUP($A96,'T5_data(ytd)'!$B$392:$F$779,3,FALSE)</f>
        <v>-24.27</v>
      </c>
      <c r="G96" s="358" t="e">
        <f>VLOOKUP($A96,'T5_data(mth)'!$B877:$AL1265,$O$1-1,FALSE)</f>
        <v>#REF!</v>
      </c>
      <c r="H96" s="358" t="e">
        <f>VLOOKUP($A96,'T5_data(mth)'!$B877:$AL1265,$O$1,FALSE)</f>
        <v>#REF!</v>
      </c>
      <c r="I96" s="357">
        <f>VLOOKUP($A96,'T5_data(ytd)'!$B$392:$F$779,5,FALSE)</f>
        <v>-24.27</v>
      </c>
      <c r="J96" s="359" t="e">
        <f>VLOOKUP($A96,'T5_data(ytd)'!$B873:$F1257,3,FALSE)</f>
        <v>#N/A</v>
      </c>
      <c r="K96" s="359" t="e">
        <f>VLOOKUP($A96,'T5_data(mth)'!$B1268:$AL1652,$O$1-1,FALSE)</f>
        <v>#N/A</v>
      </c>
      <c r="L96" s="359" t="e">
        <f>VLOOKUP($A96,'T5_data(mth)'!$B1268:$AL1652,$O$1,FALSE)</f>
        <v>#N/A</v>
      </c>
      <c r="M96" s="602"/>
      <c r="O96" s="453" t="str">
        <f t="shared" si="10"/>
        <v>-24.3</v>
      </c>
      <c r="P96" s="453" t="e">
        <f t="shared" si="11"/>
        <v>#REF!</v>
      </c>
      <c r="Q96" s="453" t="e">
        <f t="shared" si="12"/>
        <v>#REF!</v>
      </c>
      <c r="R96" s="453" t="str">
        <f t="shared" si="13"/>
        <v>-24.3</v>
      </c>
      <c r="S96" s="453" t="e">
        <f t="shared" si="14"/>
        <v>#N/A</v>
      </c>
      <c r="T96" s="453" t="e">
        <f t="shared" si="15"/>
        <v>#N/A</v>
      </c>
      <c r="U96" s="453" t="e">
        <f t="shared" si="16"/>
        <v>#N/A</v>
      </c>
      <c r="V96" s="453" t="e">
        <f>IF(FIXED(#REF!,1)="0.0",IF(FIXED(#REF!,2)="0.00",FIXED(#REF!,3),FIXED(#REF!,2)),FIXED(#REF!,1))</f>
        <v>#REF!</v>
      </c>
    </row>
    <row r="97" spans="1:22" s="321" customFormat="1" ht="24.6" hidden="1">
      <c r="A97" s="360" t="s">
        <v>267</v>
      </c>
      <c r="B97" s="355">
        <f>VLOOKUP($A97,'T5_data(ytd)'!$B94:$F482,3,FALSE)</f>
        <v>543.33000000000004</v>
      </c>
      <c r="C97" s="356" t="e">
        <f>VLOOKUP($A97,'T5_data(mth)'!$B96:$AL484,$O$1-1,FALSE)</f>
        <v>#REF!</v>
      </c>
      <c r="D97" s="478" t="e">
        <f>VLOOKUP($A97,'T5_data(mth)'!$B96:$AL484,$O$1,FALSE)</f>
        <v>#REF!</v>
      </c>
      <c r="E97" s="355">
        <f>VLOOKUP($A97,'T5_data(ytd)'!$B$3:$F$390,5,FALSE)</f>
        <v>543.33000000000004</v>
      </c>
      <c r="F97" s="363">
        <f>VLOOKUP($A97,'T5_data(ytd)'!$B$392:$F$779,3,FALSE)</f>
        <v>-8.24</v>
      </c>
      <c r="G97" s="358" t="e">
        <f>VLOOKUP($A97,'T5_data(mth)'!$B878:$AL1266,$O$1-1,FALSE)</f>
        <v>#REF!</v>
      </c>
      <c r="H97" s="358" t="e">
        <f>VLOOKUP($A97,'T5_data(mth)'!$B878:$AL1266,$O$1,FALSE)</f>
        <v>#REF!</v>
      </c>
      <c r="I97" s="357">
        <f>VLOOKUP($A97,'T5_data(ytd)'!$B$392:$F$779,5,FALSE)</f>
        <v>-8.24</v>
      </c>
      <c r="J97" s="359" t="e">
        <f>VLOOKUP($A97,'T5_data(ytd)'!$B874:$F1258,3,FALSE)</f>
        <v>#N/A</v>
      </c>
      <c r="K97" s="359" t="e">
        <f>VLOOKUP($A97,'T5_data(mth)'!$B1269:$AL1653,$O$1-1,FALSE)</f>
        <v>#N/A</v>
      </c>
      <c r="L97" s="359" t="e">
        <f>VLOOKUP($A97,'T5_data(mth)'!$B1269:$AL1653,$O$1,FALSE)</f>
        <v>#N/A</v>
      </c>
      <c r="M97" s="602"/>
      <c r="O97" s="453" t="str">
        <f t="shared" si="10"/>
        <v>-8.2</v>
      </c>
      <c r="P97" s="453" t="e">
        <f t="shared" si="11"/>
        <v>#REF!</v>
      </c>
      <c r="Q97" s="453" t="e">
        <f t="shared" si="12"/>
        <v>#REF!</v>
      </c>
      <c r="R97" s="453" t="str">
        <f t="shared" si="13"/>
        <v>-8.2</v>
      </c>
      <c r="S97" s="453" t="e">
        <f t="shared" si="14"/>
        <v>#N/A</v>
      </c>
      <c r="T97" s="453" t="e">
        <f t="shared" si="15"/>
        <v>#N/A</v>
      </c>
      <c r="U97" s="453" t="e">
        <f t="shared" si="16"/>
        <v>#N/A</v>
      </c>
      <c r="V97" s="453" t="e">
        <f>IF(FIXED(#REF!,1)="0.0",IF(FIXED(#REF!,2)="0.00",FIXED(#REF!,3),FIXED(#REF!,2)),FIXED(#REF!,1))</f>
        <v>#REF!</v>
      </c>
    </row>
    <row r="98" spans="1:22" s="321" customFormat="1" ht="24.6" hidden="1">
      <c r="A98" s="360" t="s">
        <v>268</v>
      </c>
      <c r="B98" s="355">
        <f>VLOOKUP($A98,'T5_data(ytd)'!$B95:$F483,3,FALSE)</f>
        <v>2783.74</v>
      </c>
      <c r="C98" s="356" t="e">
        <f>VLOOKUP($A98,'T5_data(mth)'!$B97:$AL485,$O$1-1,FALSE)</f>
        <v>#REF!</v>
      </c>
      <c r="D98" s="482" t="e">
        <f>VLOOKUP($A98,'T5_data(mth)'!$B97:$AL485,$O$1,FALSE)</f>
        <v>#REF!</v>
      </c>
      <c r="E98" s="355">
        <f>VLOOKUP($A98,'T5_data(ytd)'!$B$3:$F$390,5,FALSE)</f>
        <v>2783.74</v>
      </c>
      <c r="F98" s="363">
        <f>VLOOKUP($A98,'T5_data(ytd)'!$B$392:$F$779,3,FALSE)</f>
        <v>13.98</v>
      </c>
      <c r="G98" s="358" t="e">
        <f>VLOOKUP($A98,'T5_data(mth)'!$B879:$AL1267,$O$1-1,FALSE)</f>
        <v>#REF!</v>
      </c>
      <c r="H98" s="358" t="e">
        <f>VLOOKUP($A98,'T5_data(mth)'!$B879:$AL1267,$O$1,FALSE)</f>
        <v>#REF!</v>
      </c>
      <c r="I98" s="357">
        <f>VLOOKUP($A98,'T5_data(ytd)'!$B$392:$F$779,5,FALSE)</f>
        <v>13.98</v>
      </c>
      <c r="J98" s="359" t="e">
        <f>VLOOKUP($A98,'T5_data(ytd)'!$B875:$F1259,3,FALSE)</f>
        <v>#N/A</v>
      </c>
      <c r="K98" s="359" t="e">
        <f>VLOOKUP($A98,'T5_data(mth)'!$B1270:$AL1654,$O$1-1,FALSE)</f>
        <v>#N/A</v>
      </c>
      <c r="L98" s="359" t="e">
        <f>VLOOKUP($A98,'T5_data(mth)'!$B1270:$AL1654,$O$1,FALSE)</f>
        <v>#N/A</v>
      </c>
      <c r="M98" s="602"/>
      <c r="O98" s="453" t="str">
        <f t="shared" si="10"/>
        <v>14.0</v>
      </c>
      <c r="P98" s="453" t="e">
        <f t="shared" si="11"/>
        <v>#REF!</v>
      </c>
      <c r="Q98" s="453" t="e">
        <f t="shared" si="12"/>
        <v>#REF!</v>
      </c>
      <c r="R98" s="453" t="str">
        <f t="shared" si="13"/>
        <v>14.0</v>
      </c>
      <c r="S98" s="453" t="e">
        <f t="shared" si="14"/>
        <v>#N/A</v>
      </c>
      <c r="T98" s="453" t="e">
        <f t="shared" si="15"/>
        <v>#N/A</v>
      </c>
      <c r="U98" s="453" t="e">
        <f t="shared" si="16"/>
        <v>#N/A</v>
      </c>
      <c r="V98" s="453" t="e">
        <f>IF(FIXED(#REF!,1)="0.0",IF(FIXED(#REF!,2)="0.00",FIXED(#REF!,3),FIXED(#REF!,2)),FIXED(#REF!,1))</f>
        <v>#REF!</v>
      </c>
    </row>
    <row r="99" spans="1:22" s="321" customFormat="1" ht="24.6" hidden="1">
      <c r="A99" s="360" t="s">
        <v>269</v>
      </c>
      <c r="B99" s="355">
        <f>VLOOKUP($A99,'T5_data(ytd)'!$B96:$F484,3,FALSE)</f>
        <v>1359.57</v>
      </c>
      <c r="C99" s="356" t="e">
        <f>VLOOKUP($A99,'T5_data(mth)'!$B98:$AL486,$O$1-1,FALSE)</f>
        <v>#REF!</v>
      </c>
      <c r="D99" s="482" t="e">
        <f>VLOOKUP($A99,'T5_data(mth)'!$B98:$AL486,$O$1,FALSE)</f>
        <v>#REF!</v>
      </c>
      <c r="E99" s="355">
        <f>VLOOKUP($A99,'T5_data(ytd)'!$B$3:$F$390,5,FALSE)</f>
        <v>1359.57</v>
      </c>
      <c r="F99" s="363">
        <f>VLOOKUP($A99,'T5_data(ytd)'!$B$392:$F$779,3,FALSE)</f>
        <v>6.01</v>
      </c>
      <c r="G99" s="358" t="e">
        <f>VLOOKUP($A99,'T5_data(mth)'!$B880:$AL1268,$O$1-1,FALSE)</f>
        <v>#REF!</v>
      </c>
      <c r="H99" s="358" t="e">
        <f>VLOOKUP($A99,'T5_data(mth)'!$B880:$AL1268,$O$1,FALSE)</f>
        <v>#REF!</v>
      </c>
      <c r="I99" s="357">
        <f>VLOOKUP($A99,'T5_data(ytd)'!$B$392:$F$779,5,FALSE)</f>
        <v>6.01</v>
      </c>
      <c r="J99" s="359" t="e">
        <f>VLOOKUP($A99,'T5_data(ytd)'!$B876:$F1260,3,FALSE)</f>
        <v>#N/A</v>
      </c>
      <c r="K99" s="359" t="e">
        <f>VLOOKUP($A99,'T5_data(mth)'!$B1271:$AL1655,$O$1-1,FALSE)</f>
        <v>#N/A</v>
      </c>
      <c r="L99" s="359" t="e">
        <f>VLOOKUP($A99,'T5_data(mth)'!$B1271:$AL1655,$O$1,FALSE)</f>
        <v>#N/A</v>
      </c>
      <c r="M99" s="602"/>
      <c r="O99" s="453" t="str">
        <f t="shared" si="10"/>
        <v>6.0</v>
      </c>
      <c r="P99" s="453" t="e">
        <f t="shared" si="11"/>
        <v>#REF!</v>
      </c>
      <c r="Q99" s="453" t="e">
        <f t="shared" si="12"/>
        <v>#REF!</v>
      </c>
      <c r="R99" s="453" t="str">
        <f t="shared" si="13"/>
        <v>6.0</v>
      </c>
      <c r="S99" s="453" t="e">
        <f t="shared" si="14"/>
        <v>#N/A</v>
      </c>
      <c r="T99" s="453" t="e">
        <f t="shared" si="15"/>
        <v>#N/A</v>
      </c>
      <c r="U99" s="453" t="e">
        <f t="shared" si="16"/>
        <v>#N/A</v>
      </c>
      <c r="V99" s="453" t="e">
        <f>IF(FIXED(#REF!,1)="0.0",IF(FIXED(#REF!,2)="0.00",FIXED(#REF!,3),FIXED(#REF!,2)),FIXED(#REF!,1))</f>
        <v>#REF!</v>
      </c>
    </row>
    <row r="100" spans="1:22" s="321" customFormat="1" ht="24.6" hidden="1">
      <c r="A100" s="360" t="s">
        <v>270</v>
      </c>
      <c r="B100" s="355">
        <f>VLOOKUP($A100,'T5_data(ytd)'!$B97:$F485,3,FALSE)</f>
        <v>653.79</v>
      </c>
      <c r="C100" s="356" t="e">
        <f>VLOOKUP($A100,'T5_data(mth)'!$B99:$AL487,$O$1-1,FALSE)</f>
        <v>#REF!</v>
      </c>
      <c r="D100" s="482" t="e">
        <f>VLOOKUP($A100,'T5_data(mth)'!$B99:$AL487,$O$1,FALSE)</f>
        <v>#REF!</v>
      </c>
      <c r="E100" s="355">
        <f>VLOOKUP($A100,'T5_data(ytd)'!$B$3:$F$390,5,FALSE)</f>
        <v>653.79</v>
      </c>
      <c r="F100" s="363">
        <f>VLOOKUP($A100,'T5_data(ytd)'!$B$392:$F$779,3,FALSE)</f>
        <v>-13.28</v>
      </c>
      <c r="G100" s="358" t="e">
        <f>VLOOKUP($A100,'T5_data(mth)'!$B881:$AL1269,$O$1-1,FALSE)</f>
        <v>#REF!</v>
      </c>
      <c r="H100" s="358" t="e">
        <f>VLOOKUP($A100,'T5_data(mth)'!$B881:$AL1269,$O$1,FALSE)</f>
        <v>#REF!</v>
      </c>
      <c r="I100" s="357">
        <f>VLOOKUP($A100,'T5_data(ytd)'!$B$392:$F$779,5,FALSE)</f>
        <v>-13.28</v>
      </c>
      <c r="J100" s="359" t="e">
        <f>VLOOKUP($A100,'T5_data(ytd)'!$B877:$F1261,3,FALSE)</f>
        <v>#N/A</v>
      </c>
      <c r="K100" s="359" t="e">
        <f>VLOOKUP($A100,'T5_data(mth)'!$B1272:$AL1656,$O$1-1,FALSE)</f>
        <v>#N/A</v>
      </c>
      <c r="L100" s="359" t="e">
        <f>VLOOKUP($A100,'T5_data(mth)'!$B1272:$AL1656,$O$1,FALSE)</f>
        <v>#N/A</v>
      </c>
      <c r="M100" s="602"/>
      <c r="O100" s="453" t="str">
        <f t="shared" si="10"/>
        <v>-13.3</v>
      </c>
      <c r="P100" s="453" t="e">
        <f t="shared" si="11"/>
        <v>#REF!</v>
      </c>
      <c r="Q100" s="453" t="e">
        <f t="shared" si="12"/>
        <v>#REF!</v>
      </c>
      <c r="R100" s="453" t="str">
        <f t="shared" si="13"/>
        <v>-13.3</v>
      </c>
      <c r="S100" s="453" t="e">
        <f t="shared" si="14"/>
        <v>#N/A</v>
      </c>
      <c r="T100" s="453" t="e">
        <f t="shared" si="15"/>
        <v>#N/A</v>
      </c>
      <c r="U100" s="453" t="e">
        <f t="shared" si="16"/>
        <v>#N/A</v>
      </c>
      <c r="V100" s="453" t="e">
        <f>IF(FIXED(#REF!,1)="0.0",IF(FIXED(#REF!,2)="0.00",FIXED(#REF!,3),FIXED(#REF!,2)),FIXED(#REF!,1))</f>
        <v>#REF!</v>
      </c>
    </row>
    <row r="101" spans="1:22" s="321" customFormat="1" ht="24.6" hidden="1">
      <c r="A101" s="360" t="s">
        <v>271</v>
      </c>
      <c r="B101" s="355">
        <f>VLOOKUP($A101,'T5_data(ytd)'!$B98:$F486,3,FALSE)</f>
        <v>705.78</v>
      </c>
      <c r="C101" s="356" t="e">
        <f>VLOOKUP($A101,'T5_data(mth)'!$B100:$AL488,$O$1-1,FALSE)</f>
        <v>#REF!</v>
      </c>
      <c r="D101" s="482" t="e">
        <f>VLOOKUP($A101,'T5_data(mth)'!$B100:$AL488,$O$1,FALSE)</f>
        <v>#REF!</v>
      </c>
      <c r="E101" s="355">
        <f>VLOOKUP($A101,'T5_data(ytd)'!$B$3:$F$390,5,FALSE)</f>
        <v>705.78</v>
      </c>
      <c r="F101" s="363">
        <f>VLOOKUP($A101,'T5_data(ytd)'!$B$392:$F$779,3,FALSE)</f>
        <v>33.520000000000003</v>
      </c>
      <c r="G101" s="358" t="e">
        <f>VLOOKUP($A101,'T5_data(mth)'!$B882:$AL1270,$O$1-1,FALSE)</f>
        <v>#REF!</v>
      </c>
      <c r="H101" s="358" t="e">
        <f>VLOOKUP($A101,'T5_data(mth)'!$B882:$AL1270,$O$1,FALSE)</f>
        <v>#REF!</v>
      </c>
      <c r="I101" s="357">
        <f>VLOOKUP($A101,'T5_data(ytd)'!$B$392:$F$779,5,FALSE)</f>
        <v>33.520000000000003</v>
      </c>
      <c r="J101" s="359" t="e">
        <f>VLOOKUP($A101,'T5_data(ytd)'!$B878:$F1262,3,FALSE)</f>
        <v>#N/A</v>
      </c>
      <c r="K101" s="359" t="e">
        <f>VLOOKUP($A101,'T5_data(mth)'!$B1273:$AL1657,$O$1-1,FALSE)</f>
        <v>#N/A</v>
      </c>
      <c r="L101" s="359" t="e">
        <f>VLOOKUP($A101,'T5_data(mth)'!$B1273:$AL1657,$O$1,FALSE)</f>
        <v>#N/A</v>
      </c>
      <c r="M101" s="602"/>
      <c r="O101" s="453" t="str">
        <f t="shared" si="10"/>
        <v>33.5</v>
      </c>
      <c r="P101" s="453" t="e">
        <f t="shared" si="11"/>
        <v>#REF!</v>
      </c>
      <c r="Q101" s="453" t="e">
        <f t="shared" si="12"/>
        <v>#REF!</v>
      </c>
      <c r="R101" s="453" t="str">
        <f t="shared" si="13"/>
        <v>33.5</v>
      </c>
      <c r="S101" s="453" t="e">
        <f t="shared" si="14"/>
        <v>#N/A</v>
      </c>
      <c r="T101" s="453" t="e">
        <f t="shared" si="15"/>
        <v>#N/A</v>
      </c>
      <c r="U101" s="453" t="e">
        <f t="shared" si="16"/>
        <v>#N/A</v>
      </c>
      <c r="V101" s="453" t="e">
        <f>IF(FIXED(#REF!,1)="0.0",IF(FIXED(#REF!,2)="0.00",FIXED(#REF!,3),FIXED(#REF!,2)),FIXED(#REF!,1))</f>
        <v>#REF!</v>
      </c>
    </row>
    <row r="102" spans="1:22" s="321" customFormat="1" ht="24.6" hidden="1">
      <c r="A102" s="360" t="s">
        <v>272</v>
      </c>
      <c r="B102" s="355">
        <f>VLOOKUP($A102,'T5_data(ytd)'!$B99:$F487,3,FALSE)</f>
        <v>1424.17</v>
      </c>
      <c r="C102" s="356" t="e">
        <f>VLOOKUP($A102,'T5_data(mth)'!$B101:$AL489,$O$1-1,FALSE)</f>
        <v>#REF!</v>
      </c>
      <c r="D102" s="482" t="e">
        <f>VLOOKUP($A102,'T5_data(mth)'!$B101:$AL489,$O$1,FALSE)</f>
        <v>#REF!</v>
      </c>
      <c r="E102" s="355">
        <f>VLOOKUP($A102,'T5_data(ytd)'!$B$3:$F$390,5,FALSE)</f>
        <v>1424.17</v>
      </c>
      <c r="F102" s="363">
        <f>VLOOKUP($A102,'T5_data(ytd)'!$B$392:$F$779,3,FALSE)</f>
        <v>22.79</v>
      </c>
      <c r="G102" s="358" t="e">
        <f>VLOOKUP($A102,'T5_data(mth)'!$B883:$AL1271,$O$1-1,FALSE)</f>
        <v>#REF!</v>
      </c>
      <c r="H102" s="358" t="e">
        <f>VLOOKUP($A102,'T5_data(mth)'!$B883:$AL1271,$O$1,FALSE)</f>
        <v>#REF!</v>
      </c>
      <c r="I102" s="357">
        <f>VLOOKUP($A102,'T5_data(ytd)'!$B$392:$F$779,5,FALSE)</f>
        <v>22.79</v>
      </c>
      <c r="J102" s="359" t="e">
        <f>VLOOKUP($A102,'T5_data(ytd)'!$B879:$F1263,3,FALSE)</f>
        <v>#N/A</v>
      </c>
      <c r="K102" s="359" t="e">
        <f>VLOOKUP($A102,'T5_data(mth)'!$B1274:$AL1658,$O$1-1,FALSE)</f>
        <v>#N/A</v>
      </c>
      <c r="L102" s="359" t="e">
        <f>VLOOKUP($A102,'T5_data(mth)'!$B1274:$AL1658,$O$1,FALSE)</f>
        <v>#N/A</v>
      </c>
      <c r="M102" s="602"/>
      <c r="O102" s="453" t="str">
        <f t="shared" si="10"/>
        <v>22.8</v>
      </c>
      <c r="P102" s="453" t="e">
        <f t="shared" si="11"/>
        <v>#REF!</v>
      </c>
      <c r="Q102" s="453" t="e">
        <f t="shared" si="12"/>
        <v>#REF!</v>
      </c>
      <c r="R102" s="453" t="str">
        <f t="shared" si="13"/>
        <v>22.8</v>
      </c>
      <c r="S102" s="453" t="e">
        <f t="shared" si="14"/>
        <v>#N/A</v>
      </c>
      <c r="T102" s="453" t="e">
        <f t="shared" si="15"/>
        <v>#N/A</v>
      </c>
      <c r="U102" s="453" t="e">
        <f t="shared" si="16"/>
        <v>#N/A</v>
      </c>
      <c r="V102" s="453" t="e">
        <f>IF(FIXED(#REF!,1)="0.0",IF(FIXED(#REF!,2)="0.00",FIXED(#REF!,3),FIXED(#REF!,2)),FIXED(#REF!,1))</f>
        <v>#REF!</v>
      </c>
    </row>
    <row r="103" spans="1:22" s="321" customFormat="1" ht="24.6" hidden="1">
      <c r="A103" s="360" t="s">
        <v>273</v>
      </c>
      <c r="B103" s="355">
        <f>VLOOKUP($A103,'T5_data(ytd)'!$B100:$F488,3,FALSE)</f>
        <v>118.42</v>
      </c>
      <c r="C103" s="356" t="e">
        <f>VLOOKUP($A103,'T5_data(mth)'!$B102:$AL490,$O$1-1,FALSE)</f>
        <v>#REF!</v>
      </c>
      <c r="D103" s="478" t="e">
        <f>VLOOKUP($A103,'T5_data(mth)'!$B102:$AL490,$O$1,FALSE)</f>
        <v>#REF!</v>
      </c>
      <c r="E103" s="355">
        <f>VLOOKUP($A103,'T5_data(ytd)'!$B$3:$F$390,5,FALSE)</f>
        <v>118.42</v>
      </c>
      <c r="F103" s="363">
        <f>VLOOKUP($A103,'T5_data(ytd)'!$B$392:$F$779,3,FALSE)</f>
        <v>-5.67</v>
      </c>
      <c r="G103" s="358" t="e">
        <f>VLOOKUP($A103,'T5_data(mth)'!$B884:$AL1272,$O$1-1,FALSE)</f>
        <v>#REF!</v>
      </c>
      <c r="H103" s="358" t="e">
        <f>VLOOKUP($A103,'T5_data(mth)'!$B884:$AL1272,$O$1,FALSE)</f>
        <v>#REF!</v>
      </c>
      <c r="I103" s="357">
        <f>VLOOKUP($A103,'T5_data(ytd)'!$B$392:$F$779,5,FALSE)</f>
        <v>-5.67</v>
      </c>
      <c r="J103" s="359" t="e">
        <f>VLOOKUP($A103,'T5_data(ytd)'!$B880:$F1264,3,FALSE)</f>
        <v>#N/A</v>
      </c>
      <c r="K103" s="359" t="e">
        <f>VLOOKUP($A103,'T5_data(mth)'!$B1275:$AL1659,$O$1-1,FALSE)</f>
        <v>#N/A</v>
      </c>
      <c r="L103" s="359" t="e">
        <f>VLOOKUP($A103,'T5_data(mth)'!$B1275:$AL1659,$O$1,FALSE)</f>
        <v>#N/A</v>
      </c>
      <c r="M103" s="602"/>
      <c r="O103" s="453" t="str">
        <f t="shared" si="10"/>
        <v>-5.7</v>
      </c>
      <c r="P103" s="453" t="e">
        <f t="shared" si="11"/>
        <v>#REF!</v>
      </c>
      <c r="Q103" s="453" t="e">
        <f t="shared" si="12"/>
        <v>#REF!</v>
      </c>
      <c r="R103" s="453" t="str">
        <f t="shared" si="13"/>
        <v>-5.7</v>
      </c>
      <c r="S103" s="453" t="e">
        <f t="shared" si="14"/>
        <v>#N/A</v>
      </c>
      <c r="T103" s="453" t="e">
        <f t="shared" si="15"/>
        <v>#N/A</v>
      </c>
      <c r="U103" s="453" t="e">
        <f t="shared" si="16"/>
        <v>#N/A</v>
      </c>
      <c r="V103" s="453" t="e">
        <f>IF(FIXED(#REF!,1)="0.0",IF(FIXED(#REF!,2)="0.00",FIXED(#REF!,3),FIXED(#REF!,2)),FIXED(#REF!,1))</f>
        <v>#REF!</v>
      </c>
    </row>
    <row r="104" spans="1:22" s="321" customFormat="1" ht="24.6" hidden="1">
      <c r="A104" s="360" t="s">
        <v>274</v>
      </c>
      <c r="B104" s="355">
        <f>VLOOKUP($A104,'T5_data(ytd)'!$B101:$F489,3,FALSE)</f>
        <v>93.5</v>
      </c>
      <c r="C104" s="356" t="e">
        <f>VLOOKUP($A104,'T5_data(mth)'!$B103:$AL491,$O$1-1,FALSE)</f>
        <v>#REF!</v>
      </c>
      <c r="D104" s="478" t="e">
        <f>VLOOKUP($A104,'T5_data(mth)'!$B103:$AL491,$O$1,FALSE)</f>
        <v>#REF!</v>
      </c>
      <c r="E104" s="355">
        <f>VLOOKUP($A104,'T5_data(ytd)'!$B$3:$F$390,5,FALSE)</f>
        <v>93.5</v>
      </c>
      <c r="F104" s="363">
        <f>VLOOKUP($A104,'T5_data(ytd)'!$B$392:$F$779,3,FALSE)</f>
        <v>-4.71</v>
      </c>
      <c r="G104" s="358" t="e">
        <f>VLOOKUP($A104,'T5_data(mth)'!$B885:$AL1273,$O$1-1,FALSE)</f>
        <v>#REF!</v>
      </c>
      <c r="H104" s="358" t="e">
        <f>VLOOKUP($A104,'T5_data(mth)'!$B885:$AL1273,$O$1,FALSE)</f>
        <v>#REF!</v>
      </c>
      <c r="I104" s="357">
        <f>VLOOKUP($A104,'T5_data(ytd)'!$B$392:$F$779,5,FALSE)</f>
        <v>-4.71</v>
      </c>
      <c r="J104" s="359" t="e">
        <f>VLOOKUP($A104,'T5_data(ytd)'!$B881:$F1265,3,FALSE)</f>
        <v>#N/A</v>
      </c>
      <c r="K104" s="359" t="e">
        <f>VLOOKUP($A104,'T5_data(mth)'!$B1276:$AL1660,$O$1-1,FALSE)</f>
        <v>#N/A</v>
      </c>
      <c r="L104" s="359" t="e">
        <f>VLOOKUP($A104,'T5_data(mth)'!$B1276:$AL1660,$O$1,FALSE)</f>
        <v>#N/A</v>
      </c>
      <c r="M104" s="602"/>
      <c r="O104" s="453" t="str">
        <f t="shared" si="10"/>
        <v>-4.7</v>
      </c>
      <c r="P104" s="453" t="e">
        <f t="shared" si="11"/>
        <v>#REF!</v>
      </c>
      <c r="Q104" s="453" t="e">
        <f t="shared" si="12"/>
        <v>#REF!</v>
      </c>
      <c r="R104" s="453" t="str">
        <f t="shared" si="13"/>
        <v>-4.7</v>
      </c>
      <c r="S104" s="453" t="e">
        <f t="shared" si="14"/>
        <v>#N/A</v>
      </c>
      <c r="T104" s="453" t="e">
        <f t="shared" si="15"/>
        <v>#N/A</v>
      </c>
      <c r="U104" s="453" t="e">
        <f t="shared" si="16"/>
        <v>#N/A</v>
      </c>
      <c r="V104" s="453" t="e">
        <f>IF(FIXED(#REF!,1)="0.0",IF(FIXED(#REF!,2)="0.00",FIXED(#REF!,3),FIXED(#REF!,2)),FIXED(#REF!,1))</f>
        <v>#REF!</v>
      </c>
    </row>
    <row r="105" spans="1:22" s="321" customFormat="1" ht="24.6" hidden="1">
      <c r="A105" s="360" t="s">
        <v>275</v>
      </c>
      <c r="B105" s="355">
        <f>VLOOKUP($A105,'T5_data(ytd)'!$B102:$F490,3,FALSE)</f>
        <v>24.92</v>
      </c>
      <c r="C105" s="356" t="e">
        <f>VLOOKUP($A105,'T5_data(mth)'!$B104:$AL492,$O$1-1,FALSE)</f>
        <v>#REF!</v>
      </c>
      <c r="D105" s="482" t="e">
        <f>VLOOKUP($A105,'T5_data(mth)'!$B104:$AL492,$O$1,FALSE)</f>
        <v>#REF!</v>
      </c>
      <c r="E105" s="355">
        <f>VLOOKUP($A105,'T5_data(ytd)'!$B$3:$F$390,5,FALSE)</f>
        <v>24.92</v>
      </c>
      <c r="F105" s="363">
        <f>VLOOKUP($A105,'T5_data(ytd)'!$B$392:$F$779,3,FALSE)</f>
        <v>-9.1199999999999992</v>
      </c>
      <c r="G105" s="358" t="e">
        <f>VLOOKUP($A105,'T5_data(mth)'!$B886:$AL1274,$O$1-1,FALSE)</f>
        <v>#REF!</v>
      </c>
      <c r="H105" s="358" t="e">
        <f>VLOOKUP($A105,'T5_data(mth)'!$B886:$AL1274,$O$1,FALSE)</f>
        <v>#REF!</v>
      </c>
      <c r="I105" s="357">
        <f>VLOOKUP($A105,'T5_data(ytd)'!$B$392:$F$779,5,FALSE)</f>
        <v>-9.1199999999999992</v>
      </c>
      <c r="J105" s="359" t="e">
        <f>VLOOKUP($A105,'T5_data(ytd)'!$B882:$F1266,3,FALSE)</f>
        <v>#N/A</v>
      </c>
      <c r="K105" s="359" t="e">
        <f>VLOOKUP($A105,'T5_data(mth)'!$B1277:$AL1661,$O$1-1,FALSE)</f>
        <v>#N/A</v>
      </c>
      <c r="L105" s="359" t="e">
        <f>VLOOKUP($A105,'T5_data(mth)'!$B1277:$AL1661,$O$1,FALSE)</f>
        <v>#N/A</v>
      </c>
      <c r="M105" s="602"/>
      <c r="O105" s="453" t="str">
        <f t="shared" si="10"/>
        <v>-9.1</v>
      </c>
      <c r="P105" s="453" t="e">
        <f t="shared" si="11"/>
        <v>#REF!</v>
      </c>
      <c r="Q105" s="453" t="e">
        <f t="shared" si="12"/>
        <v>#REF!</v>
      </c>
      <c r="R105" s="453" t="str">
        <f t="shared" si="13"/>
        <v>-9.1</v>
      </c>
      <c r="S105" s="453" t="e">
        <f t="shared" si="14"/>
        <v>#N/A</v>
      </c>
      <c r="T105" s="453" t="e">
        <f t="shared" si="15"/>
        <v>#N/A</v>
      </c>
      <c r="U105" s="453" t="e">
        <f t="shared" si="16"/>
        <v>#N/A</v>
      </c>
      <c r="V105" s="453" t="e">
        <f>IF(FIXED(#REF!,1)="0.0",IF(FIXED(#REF!,2)="0.00",FIXED(#REF!,3),FIXED(#REF!,2)),FIXED(#REF!,1))</f>
        <v>#REF!</v>
      </c>
    </row>
    <row r="106" spans="1:22" s="321" customFormat="1" ht="24.6" hidden="1">
      <c r="A106" s="462" t="s">
        <v>276</v>
      </c>
      <c r="B106" s="465">
        <f>VLOOKUP($A106,'T5_data(ytd)'!$B103:$F491,3,FALSE)</f>
        <v>1769.09</v>
      </c>
      <c r="C106" s="466" t="e">
        <f>VLOOKUP($A106,'T5_data(mth)'!$B105:$AL493,$O$1-1,FALSE)</f>
        <v>#REF!</v>
      </c>
      <c r="D106" s="482" t="e">
        <f>VLOOKUP($A106,'T5_data(mth)'!$B105:$AL493,$O$1,FALSE)</f>
        <v>#REF!</v>
      </c>
      <c r="E106" s="465">
        <f>VLOOKUP($A106,'T5_data(ytd)'!$B$3:$F$390,5,FALSE)</f>
        <v>1769.09</v>
      </c>
      <c r="F106" s="454">
        <f>VLOOKUP($A106,'T5_data(ytd)'!$B$392:$F$779,3,FALSE)</f>
        <v>5.54</v>
      </c>
      <c r="G106" s="457" t="e">
        <f>VLOOKUP($A106,'T5_data(mth)'!$B887:$AL1275,$O$1-1,FALSE)</f>
        <v>#REF!</v>
      </c>
      <c r="H106" s="457" t="e">
        <f>VLOOKUP($A106,'T5_data(mth)'!$B887:$AL1275,$O$1,FALSE)</f>
        <v>#REF!</v>
      </c>
      <c r="I106" s="456">
        <f>VLOOKUP($A106,'T5_data(ytd)'!$B$392:$F$779,5,FALSE)</f>
        <v>5.54</v>
      </c>
      <c r="J106" s="459" t="e">
        <f>VLOOKUP($A106,'T5_data(ytd)'!$B883:$F1267,3,FALSE)</f>
        <v>#N/A</v>
      </c>
      <c r="K106" s="459" t="e">
        <f>VLOOKUP($A106,'T5_data(mth)'!$B1278:$AL1662,$O$1-1,FALSE)</f>
        <v>#N/A</v>
      </c>
      <c r="L106" s="459" t="e">
        <f>VLOOKUP($A106,'T5_data(mth)'!$B1278:$AL1662,$O$1,FALSE)</f>
        <v>#N/A</v>
      </c>
      <c r="M106" s="602"/>
      <c r="O106" s="453" t="str">
        <f t="shared" si="10"/>
        <v>5.5</v>
      </c>
      <c r="P106" s="453" t="e">
        <f t="shared" si="11"/>
        <v>#REF!</v>
      </c>
      <c r="Q106" s="453" t="e">
        <f t="shared" si="12"/>
        <v>#REF!</v>
      </c>
      <c r="R106" s="453" t="str">
        <f t="shared" si="13"/>
        <v>5.5</v>
      </c>
      <c r="S106" s="453" t="e">
        <f t="shared" si="14"/>
        <v>#N/A</v>
      </c>
      <c r="T106" s="453" t="e">
        <f t="shared" si="15"/>
        <v>#N/A</v>
      </c>
      <c r="U106" s="453" t="e">
        <f t="shared" si="16"/>
        <v>#N/A</v>
      </c>
      <c r="V106" s="453" t="e">
        <f>IF(FIXED(#REF!,1)="0.0",IF(FIXED(#REF!,2)="0.00",FIXED(#REF!,3),FIXED(#REF!,2)),FIXED(#REF!,1))</f>
        <v>#REF!</v>
      </c>
    </row>
    <row r="107" spans="1:22" ht="21" customHeight="1">
      <c r="A107" s="477" t="s">
        <v>277</v>
      </c>
      <c r="B107" s="478">
        <f>VLOOKUP($A107,'T5_data(ytd)'!$B$3:$F$390,3,FALSE)</f>
        <v>149656.13</v>
      </c>
      <c r="C107" s="475">
        <f>VLOOKUP($A107,'T5_data(mth)'!$B$5:$AX$392,$O$1-1,FALSE)</f>
        <v>11784.5</v>
      </c>
      <c r="D107" s="475">
        <f>VLOOKUP($A107,'T5_data(mth)'!$B$5:$BK$392,$O$1,FALSE)</f>
        <v>16529.189999999999</v>
      </c>
      <c r="E107" s="478">
        <f>VLOOKUP($A107,'T5_data(ytd)'!$B$3:$F$390,5,FALSE)</f>
        <v>149656.13</v>
      </c>
      <c r="F107" s="677">
        <f>VLOOKUP($A107,'T5_data(ytd)'!$B$392:$F$779,3,FALSE)</f>
        <v>17.29</v>
      </c>
      <c r="G107" s="676">
        <f>VLOOKUP($A107,'T5_data(mth)'!$B$785:$AX$1172,$O$1-1,FALSE)</f>
        <v>19.899721527822301</v>
      </c>
      <c r="H107" s="676">
        <f>VLOOKUP($A107,'T5_data(mth)'!$B$785:$BK$1172,$O$1,FALSE)</f>
        <v>50.251567810591922</v>
      </c>
      <c r="I107" s="479">
        <f>VLOOKUP($A107,'T5_data(ytd)'!$B$392:$F$779,5,FALSE)</f>
        <v>17.29</v>
      </c>
      <c r="J107" s="669">
        <f>VLOOKUP($A107,'T5_data(ytd)'!$B$781:$F$1168,3,FALSE)</f>
        <v>43.39</v>
      </c>
      <c r="K107" s="667">
        <f>VLOOKUP($A107,'T5_data(mth)'!$B$1175:$AX$1562,$O$1-1,FALSE)</f>
        <v>40.247031975634229</v>
      </c>
      <c r="L107" s="668">
        <f>VLOOKUP($A107,'T5_data(mth)'!$B$1175:$BK$1562,$O$1,FALSE)</f>
        <v>47.393502041059747</v>
      </c>
      <c r="M107" s="611">
        <f>VLOOKUP($A107,'T5_data(ytd)'!$B$781:$F$1168,5,FALSE)</f>
        <v>43.39</v>
      </c>
      <c r="N107" s="469">
        <v>1</v>
      </c>
      <c r="O107" s="616" t="str">
        <f t="shared" si="10"/>
        <v>17.3</v>
      </c>
      <c r="P107" s="616" t="str">
        <f t="shared" si="11"/>
        <v>19.9</v>
      </c>
      <c r="Q107" s="616" t="str">
        <f t="shared" si="12"/>
        <v>50.3</v>
      </c>
      <c r="R107" s="616" t="str">
        <f t="shared" si="13"/>
        <v>17.3</v>
      </c>
      <c r="S107" s="616" t="str">
        <f t="shared" si="14"/>
        <v>43.4</v>
      </c>
      <c r="T107" s="616" t="str">
        <f t="shared" si="15"/>
        <v>40.2</v>
      </c>
      <c r="U107" s="616" t="str">
        <f t="shared" si="16"/>
        <v>47.4</v>
      </c>
      <c r="V107" s="616" t="str">
        <f t="shared" ref="V107:V108" si="17">IF(FIXED(M107,1)="0.0",IF(FIXED(M107,2)="0.00",FIXED(M107,3),FIXED(M107,2)),FIXED(M107,1))</f>
        <v>43.4</v>
      </c>
    </row>
    <row r="108" spans="1:22" ht="21" customHeight="1">
      <c r="A108" s="481" t="s">
        <v>278</v>
      </c>
      <c r="B108" s="482">
        <f>VLOOKUP($A108,'T5_data(ytd)'!$B$3:$F$390,3,FALSE)</f>
        <v>3311.46</v>
      </c>
      <c r="C108" s="606">
        <f>VLOOKUP($A108,'T5_data(mth)'!$B$5:$AX$392,$O$1-1,FALSE)</f>
        <v>294.64</v>
      </c>
      <c r="D108" s="606">
        <f>VLOOKUP($A108,'T5_data(mth)'!$B$5:$BK$392,$O$1,FALSE)</f>
        <v>335.3</v>
      </c>
      <c r="E108" s="482">
        <f>VLOOKUP($A108,'T5_data(ytd)'!$B$3:$F$390,5,FALSE)</f>
        <v>3311.46</v>
      </c>
      <c r="F108" s="678">
        <f>VLOOKUP($A108,'T5_data(ytd)'!$B$392:$F$779,3,FALSE)</f>
        <v>10.17</v>
      </c>
      <c r="G108" s="679">
        <f>VLOOKUP($A108,'T5_data(mth)'!$B$785:$AX$1172,$O$1-1,FALSE)</f>
        <v>16.417084831482864</v>
      </c>
      <c r="H108" s="679">
        <f>VLOOKUP($A108,'T5_data(mth)'!$B$785:$BK$1172,$O$1,FALSE)</f>
        <v>0.50055450648922939</v>
      </c>
      <c r="I108" s="483">
        <f>VLOOKUP($A108,'T5_data(ytd)'!$B$392:$F$779,5,FALSE)</f>
        <v>10.17</v>
      </c>
      <c r="J108" s="670">
        <f>VLOOKUP($A108,'T5_data(ytd)'!$B$781:$F$1168,3,FALSE)</f>
        <v>0.96</v>
      </c>
      <c r="K108" s="671">
        <f>VLOOKUP($A108,'T5_data(mth)'!$B$1175:$AX$1562,$O$1-1,FALSE)</f>
        <v>1.0062697188086784</v>
      </c>
      <c r="L108" s="688">
        <f>VLOOKUP($A108,'T5_data(mth)'!$B$1175:$BK$1562,$O$1,FALSE)</f>
        <v>0.96139261720431157</v>
      </c>
      <c r="M108" s="612">
        <f>VLOOKUP($A108,'T5_data(ytd)'!$B$781:$F$1168,5,FALSE)</f>
        <v>0.96</v>
      </c>
      <c r="N108" s="469">
        <v>1</v>
      </c>
      <c r="O108" s="616" t="str">
        <f t="shared" si="10"/>
        <v>10.2</v>
      </c>
      <c r="P108" s="616" t="str">
        <f t="shared" si="11"/>
        <v>16.4</v>
      </c>
      <c r="Q108" s="616" t="str">
        <f t="shared" si="12"/>
        <v>0.5</v>
      </c>
      <c r="R108" s="616" t="str">
        <f t="shared" si="13"/>
        <v>10.2</v>
      </c>
      <c r="S108" s="616" t="str">
        <f t="shared" si="14"/>
        <v>1.0</v>
      </c>
      <c r="T108" s="616" t="str">
        <f t="shared" si="15"/>
        <v>1.0</v>
      </c>
      <c r="U108" s="616" t="str">
        <f t="shared" si="16"/>
        <v>1.0</v>
      </c>
      <c r="V108" s="616" t="str">
        <f t="shared" si="17"/>
        <v>1.0</v>
      </c>
    </row>
    <row r="109" spans="1:22" s="321" customFormat="1" ht="24.6" hidden="1">
      <c r="A109" s="467" t="s">
        <v>279</v>
      </c>
      <c r="B109" s="361">
        <f>VLOOKUP($A109,'T5_data(ytd)'!$B$3:$F$390,3,FALSE)</f>
        <v>1279.83</v>
      </c>
      <c r="C109" s="361" t="e">
        <f>VLOOKUP($A109,'T5_data(mth)'!$B$5:$AL$392,$O$1-1,FALSE)</f>
        <v>#REF!</v>
      </c>
      <c r="D109" s="482" t="e">
        <f>VLOOKUP($A109,'T5_data(mth)'!$B$5:$AL$392,$O$1,FALSE)</f>
        <v>#REF!</v>
      </c>
      <c r="E109" s="361">
        <f>VLOOKUP($A109,'T5_data(ytd)'!$B$3:$F$390,5,FALSE)</f>
        <v>1279.83</v>
      </c>
      <c r="F109" s="363">
        <f>VLOOKUP($A109,'T5_data(ytd)'!$B$392:$F$779,3,FALSE)</f>
        <v>-9.24</v>
      </c>
      <c r="G109" s="363" t="e">
        <f>VLOOKUP($A109,'T5_data(mth)'!$B$785:$AL$1172,$O$1-1,FALSE)</f>
        <v>#REF!</v>
      </c>
      <c r="H109" s="363" t="e">
        <f>VLOOKUP($A109,'T5_data(mth)'!$B$785:$AL$1172,$O$1,FALSE)</f>
        <v>#REF!</v>
      </c>
      <c r="I109" s="363">
        <f>VLOOKUP($A109,'T5_data(ytd)'!$B$392:$F$779,5,FALSE)</f>
        <v>-9.24</v>
      </c>
      <c r="J109" s="460">
        <f>VLOOKUP($A109,'T5_data(ytd)'!$B$781:$F$1168,3,FALSE)</f>
        <v>0.37</v>
      </c>
      <c r="K109" s="460" t="e">
        <f>VLOOKUP($A109,'T5_data(mth)'!$B$1175:$AL$1562,$O$1-1,FALSE)</f>
        <v>#REF!</v>
      </c>
      <c r="L109" s="460" t="e">
        <f>VLOOKUP($A109,'T5_data(mth)'!$B$1175:$AL$1562,$O$1,FALSE)</f>
        <v>#REF!</v>
      </c>
      <c r="M109" s="601"/>
      <c r="O109" s="453" t="str">
        <f t="shared" si="10"/>
        <v>-9.2</v>
      </c>
      <c r="P109" s="453" t="e">
        <f t="shared" si="11"/>
        <v>#REF!</v>
      </c>
      <c r="Q109" s="453" t="e">
        <f t="shared" si="12"/>
        <v>#REF!</v>
      </c>
      <c r="R109" s="453" t="str">
        <f t="shared" si="13"/>
        <v>-9.2</v>
      </c>
      <c r="S109" s="453" t="str">
        <f t="shared" si="14"/>
        <v>0.4</v>
      </c>
      <c r="T109" s="453" t="e">
        <f t="shared" si="15"/>
        <v>#REF!</v>
      </c>
      <c r="U109" s="453" t="e">
        <f t="shared" si="16"/>
        <v>#REF!</v>
      </c>
      <c r="V109" s="453" t="e">
        <f>IF(FIXED(#REF!,1)="0.0",IF(FIXED(#REF!,2)="0.00",FIXED(#REF!,3),FIXED(#REF!,2)),FIXED(#REF!,1))</f>
        <v>#REF!</v>
      </c>
    </row>
    <row r="110" spans="1:22" s="321" customFormat="1" ht="24.6" hidden="1">
      <c r="A110" s="360" t="s">
        <v>280</v>
      </c>
      <c r="B110" s="361">
        <f>VLOOKUP($A110,'T5_data(ytd)'!$B$3:$F$390,3,FALSE)</f>
        <v>344.34</v>
      </c>
      <c r="C110" s="362" t="e">
        <f>VLOOKUP($A110,'T5_data(mth)'!$B$5:$AL$392,$O$1-1,FALSE)</f>
        <v>#REF!</v>
      </c>
      <c r="D110" s="482" t="e">
        <f>VLOOKUP($A110,'T5_data(mth)'!$B$5:$AL$392,$O$1,FALSE)</f>
        <v>#REF!</v>
      </c>
      <c r="E110" s="361">
        <f>VLOOKUP($A110,'T5_data(ytd)'!$B$3:$F$390,5,FALSE)</f>
        <v>344.34</v>
      </c>
      <c r="F110" s="363">
        <f>VLOOKUP($A110,'T5_data(ytd)'!$B$392:$F$779,3,FALSE)</f>
        <v>41.65</v>
      </c>
      <c r="G110" s="364" t="e">
        <f>VLOOKUP($A110,'T5_data(mth)'!$B$785:$AL$1172,$O$1-1,FALSE)</f>
        <v>#REF!</v>
      </c>
      <c r="H110" s="364" t="e">
        <f>VLOOKUP($A110,'T5_data(mth)'!$B$785:$AL$1172,$O$1,FALSE)</f>
        <v>#REF!</v>
      </c>
      <c r="I110" s="363">
        <f>VLOOKUP($A110,'T5_data(ytd)'!$B$392:$F$779,5,FALSE)</f>
        <v>41.65</v>
      </c>
      <c r="J110" s="365">
        <f>VLOOKUP($A110,'T5_data(ytd)'!$B$781:$F$1168,3,FALSE)</f>
        <v>0.1</v>
      </c>
      <c r="K110" s="365" t="e">
        <f>VLOOKUP($A110,'T5_data(mth)'!$B$1175:$AL$1562,$O$1-1,FALSE)</f>
        <v>#REF!</v>
      </c>
      <c r="L110" s="365" t="e">
        <f>VLOOKUP($A110,'T5_data(mth)'!$B$1175:$AL$1562,$O$1,FALSE)</f>
        <v>#REF!</v>
      </c>
      <c r="M110" s="601"/>
      <c r="O110" s="453" t="str">
        <f t="shared" si="10"/>
        <v>41.7</v>
      </c>
      <c r="P110" s="453" t="e">
        <f t="shared" si="11"/>
        <v>#REF!</v>
      </c>
      <c r="Q110" s="453" t="e">
        <f t="shared" si="12"/>
        <v>#REF!</v>
      </c>
      <c r="R110" s="453" t="str">
        <f t="shared" si="13"/>
        <v>41.7</v>
      </c>
      <c r="S110" s="453" t="str">
        <f t="shared" si="14"/>
        <v>0.1</v>
      </c>
      <c r="T110" s="453" t="e">
        <f t="shared" si="15"/>
        <v>#REF!</v>
      </c>
      <c r="U110" s="453" t="e">
        <f t="shared" si="16"/>
        <v>#REF!</v>
      </c>
      <c r="V110" s="453" t="e">
        <f>IF(FIXED(#REF!,1)="0.0",IF(FIXED(#REF!,2)="0.00",FIXED(#REF!,3),FIXED(#REF!,2)),FIXED(#REF!,1))</f>
        <v>#REF!</v>
      </c>
    </row>
    <row r="111" spans="1:22" s="321" customFormat="1" ht="24.6" hidden="1">
      <c r="A111" s="360" t="s">
        <v>281</v>
      </c>
      <c r="B111" s="361">
        <f>VLOOKUP($A111,'T5_data(ytd)'!$B$3:$F$390,3,FALSE)</f>
        <v>146.84</v>
      </c>
      <c r="C111" s="362" t="e">
        <f>VLOOKUP($A111,'T5_data(mth)'!$B$5:$AL$392,$O$1-1,FALSE)</f>
        <v>#REF!</v>
      </c>
      <c r="D111" s="482" t="e">
        <f>VLOOKUP($A111,'T5_data(mth)'!$B$5:$AL$392,$O$1,FALSE)</f>
        <v>#REF!</v>
      </c>
      <c r="E111" s="361">
        <f>VLOOKUP($A111,'T5_data(ytd)'!$B$3:$F$390,5,FALSE)</f>
        <v>146.84</v>
      </c>
      <c r="F111" s="363">
        <f>VLOOKUP($A111,'T5_data(ytd)'!$B$392:$F$779,3,FALSE)</f>
        <v>54.75</v>
      </c>
      <c r="G111" s="364" t="e">
        <f>VLOOKUP($A111,'T5_data(mth)'!$B$785:$AL$1172,$O$1-1,FALSE)</f>
        <v>#REF!</v>
      </c>
      <c r="H111" s="364" t="e">
        <f>VLOOKUP($A111,'T5_data(mth)'!$B$785:$AL$1172,$O$1,FALSE)</f>
        <v>#REF!</v>
      </c>
      <c r="I111" s="363">
        <f>VLOOKUP($A111,'T5_data(ytd)'!$B$392:$F$779,5,FALSE)</f>
        <v>54.75</v>
      </c>
      <c r="J111" s="365">
        <f>VLOOKUP($A111,'T5_data(ytd)'!$B$781:$F$1168,3,FALSE)</f>
        <v>0.04</v>
      </c>
      <c r="K111" s="365" t="e">
        <f>VLOOKUP($A111,'T5_data(mth)'!$B$1175:$AL$1562,$O$1-1,FALSE)</f>
        <v>#REF!</v>
      </c>
      <c r="L111" s="365" t="e">
        <f>VLOOKUP($A111,'T5_data(mth)'!$B$1175:$AL$1562,$O$1,FALSE)</f>
        <v>#REF!</v>
      </c>
      <c r="M111" s="601"/>
      <c r="O111" s="453" t="str">
        <f t="shared" si="10"/>
        <v>54.8</v>
      </c>
      <c r="P111" s="453" t="e">
        <f t="shared" si="11"/>
        <v>#REF!</v>
      </c>
      <c r="Q111" s="453" t="e">
        <f t="shared" si="12"/>
        <v>#REF!</v>
      </c>
      <c r="R111" s="453" t="str">
        <f t="shared" si="13"/>
        <v>54.8</v>
      </c>
      <c r="S111" s="453" t="str">
        <f t="shared" si="14"/>
        <v>0.04</v>
      </c>
      <c r="T111" s="453" t="e">
        <f t="shared" si="15"/>
        <v>#REF!</v>
      </c>
      <c r="U111" s="453" t="e">
        <f t="shared" si="16"/>
        <v>#REF!</v>
      </c>
      <c r="V111" s="453" t="e">
        <f>IF(FIXED(#REF!,1)="0.0",IF(FIXED(#REF!,2)="0.00",FIXED(#REF!,3),FIXED(#REF!,2)),FIXED(#REF!,1))</f>
        <v>#REF!</v>
      </c>
    </row>
    <row r="112" spans="1:22" s="321" customFormat="1" ht="24.6" hidden="1">
      <c r="A112" s="360" t="s">
        <v>282</v>
      </c>
      <c r="B112" s="361">
        <f>VLOOKUP($A112,'T5_data(ytd)'!$B$3:$F$390,3,FALSE)</f>
        <v>542.5</v>
      </c>
      <c r="C112" s="362" t="e">
        <f>VLOOKUP($A112,'T5_data(mth)'!$B$5:$AL$392,$O$1-1,FALSE)</f>
        <v>#REF!</v>
      </c>
      <c r="D112" s="482" t="e">
        <f>VLOOKUP($A112,'T5_data(mth)'!$B$5:$AL$392,$O$1,FALSE)</f>
        <v>#REF!</v>
      </c>
      <c r="E112" s="361">
        <f>VLOOKUP($A112,'T5_data(ytd)'!$B$3:$F$390,5,FALSE)</f>
        <v>542.5</v>
      </c>
      <c r="F112" s="363">
        <f>VLOOKUP($A112,'T5_data(ytd)'!$B$392:$F$779,3,FALSE)</f>
        <v>49.95</v>
      </c>
      <c r="G112" s="364" t="e">
        <f>VLOOKUP($A112,'T5_data(mth)'!$B$785:$AL$1172,$O$1-1,FALSE)</f>
        <v>#REF!</v>
      </c>
      <c r="H112" s="364" t="e">
        <f>VLOOKUP($A112,'T5_data(mth)'!$B$785:$AL$1172,$O$1,FALSE)</f>
        <v>#REF!</v>
      </c>
      <c r="I112" s="363">
        <f>VLOOKUP($A112,'T5_data(ytd)'!$B$392:$F$779,5,FALSE)</f>
        <v>49.95</v>
      </c>
      <c r="J112" s="365">
        <f>VLOOKUP($A112,'T5_data(ytd)'!$B$781:$F$1168,3,FALSE)</f>
        <v>0.16</v>
      </c>
      <c r="K112" s="365" t="e">
        <f>VLOOKUP($A112,'T5_data(mth)'!$B$1175:$AL$1562,$O$1-1,FALSE)</f>
        <v>#REF!</v>
      </c>
      <c r="L112" s="365" t="e">
        <f>VLOOKUP($A112,'T5_data(mth)'!$B$1175:$AL$1562,$O$1,FALSE)</f>
        <v>#REF!</v>
      </c>
      <c r="M112" s="601"/>
      <c r="O112" s="453" t="str">
        <f t="shared" si="10"/>
        <v>50.0</v>
      </c>
      <c r="P112" s="453" t="e">
        <f t="shared" si="11"/>
        <v>#REF!</v>
      </c>
      <c r="Q112" s="453" t="e">
        <f t="shared" si="12"/>
        <v>#REF!</v>
      </c>
      <c r="R112" s="453" t="str">
        <f t="shared" si="13"/>
        <v>50.0</v>
      </c>
      <c r="S112" s="453" t="str">
        <f t="shared" si="14"/>
        <v>0.2</v>
      </c>
      <c r="T112" s="453" t="e">
        <f t="shared" si="15"/>
        <v>#REF!</v>
      </c>
      <c r="U112" s="453" t="e">
        <f t="shared" si="16"/>
        <v>#REF!</v>
      </c>
      <c r="V112" s="453" t="e">
        <f>IF(FIXED(#REF!,1)="0.0",IF(FIXED(#REF!,2)="0.00",FIXED(#REF!,3),FIXED(#REF!,2)),FIXED(#REF!,1))</f>
        <v>#REF!</v>
      </c>
    </row>
    <row r="113" spans="1:22" s="321" customFormat="1" ht="24.6" hidden="1">
      <c r="A113" s="360" t="s">
        <v>283</v>
      </c>
      <c r="B113" s="361">
        <f>VLOOKUP($A113,'T5_data(ytd)'!$B$3:$F$390,3,FALSE)</f>
        <v>38.130000000000003</v>
      </c>
      <c r="C113" s="362" t="e">
        <f>VLOOKUP($A113,'T5_data(mth)'!$B$5:$AL$392,$O$1-1,FALSE)</f>
        <v>#REF!</v>
      </c>
      <c r="D113" s="482" t="e">
        <f>VLOOKUP($A113,'T5_data(mth)'!$B$5:$AL$392,$O$1,FALSE)</f>
        <v>#REF!</v>
      </c>
      <c r="E113" s="361">
        <f>VLOOKUP($A113,'T5_data(ytd)'!$B$3:$F$390,5,FALSE)</f>
        <v>38.130000000000003</v>
      </c>
      <c r="F113" s="363">
        <f>VLOOKUP($A113,'T5_data(ytd)'!$B$392:$F$779,3,FALSE)</f>
        <v>-27.67</v>
      </c>
      <c r="G113" s="364" t="e">
        <f>VLOOKUP($A113,'T5_data(mth)'!$B$785:$AL$1172,$O$1-1,FALSE)</f>
        <v>#REF!</v>
      </c>
      <c r="H113" s="364" t="e">
        <f>VLOOKUP($A113,'T5_data(mth)'!$B$785:$AL$1172,$O$1,FALSE)</f>
        <v>#REF!</v>
      </c>
      <c r="I113" s="363">
        <f>VLOOKUP($A113,'T5_data(ytd)'!$B$392:$F$779,5,FALSE)</f>
        <v>-27.67</v>
      </c>
      <c r="J113" s="365">
        <f>VLOOKUP($A113,'T5_data(ytd)'!$B$781:$F$1168,3,FALSE)</f>
        <v>0.01</v>
      </c>
      <c r="K113" s="365" t="e">
        <f>VLOOKUP($A113,'T5_data(mth)'!$B$1175:$AL$1562,$O$1-1,FALSE)</f>
        <v>#REF!</v>
      </c>
      <c r="L113" s="365" t="e">
        <f>VLOOKUP($A113,'T5_data(mth)'!$B$1175:$AL$1562,$O$1,FALSE)</f>
        <v>#REF!</v>
      </c>
      <c r="M113" s="601"/>
      <c r="O113" s="453" t="str">
        <f t="shared" si="10"/>
        <v>-27.7</v>
      </c>
      <c r="P113" s="453" t="e">
        <f t="shared" si="11"/>
        <v>#REF!</v>
      </c>
      <c r="Q113" s="453" t="e">
        <f t="shared" si="12"/>
        <v>#REF!</v>
      </c>
      <c r="R113" s="453" t="str">
        <f t="shared" si="13"/>
        <v>-27.7</v>
      </c>
      <c r="S113" s="453" t="str">
        <f t="shared" si="14"/>
        <v>0.01</v>
      </c>
      <c r="T113" s="453" t="e">
        <f t="shared" si="15"/>
        <v>#REF!</v>
      </c>
      <c r="U113" s="453" t="e">
        <f t="shared" si="16"/>
        <v>#REF!</v>
      </c>
      <c r="V113" s="453" t="e">
        <f>IF(FIXED(#REF!,1)="0.0",IF(FIXED(#REF!,2)="0.00",FIXED(#REF!,3),FIXED(#REF!,2)),FIXED(#REF!,1))</f>
        <v>#REF!</v>
      </c>
    </row>
    <row r="114" spans="1:22" s="321" customFormat="1" ht="24.6" hidden="1">
      <c r="A114" s="462" t="s">
        <v>284</v>
      </c>
      <c r="B114" s="463">
        <f>VLOOKUP($A114,'T5_data(ytd)'!$B$3:$F$390,3,FALSE)</f>
        <v>959.82</v>
      </c>
      <c r="C114" s="464" t="e">
        <f>VLOOKUP($A114,'T5_data(mth)'!$B$5:$AL$392,$O$1-1,FALSE)</f>
        <v>#REF!</v>
      </c>
      <c r="D114" s="482" t="e">
        <f>VLOOKUP($A114,'T5_data(mth)'!$B$5:$AL$392,$O$1,FALSE)</f>
        <v>#REF!</v>
      </c>
      <c r="E114" s="463">
        <f>VLOOKUP($A114,'T5_data(ytd)'!$B$3:$F$390,5,FALSE)</f>
        <v>959.82</v>
      </c>
      <c r="F114" s="454">
        <f>VLOOKUP($A114,'T5_data(ytd)'!$B$392:$F$779,3,FALSE)</f>
        <v>13.82</v>
      </c>
      <c r="G114" s="455" t="e">
        <f>VLOOKUP($A114,'T5_data(mth)'!$B$785:$AL$1172,$O$1-1,FALSE)</f>
        <v>#REF!</v>
      </c>
      <c r="H114" s="455" t="e">
        <f>VLOOKUP($A114,'T5_data(mth)'!$B$785:$AL$1172,$O$1,FALSE)</f>
        <v>#REF!</v>
      </c>
      <c r="I114" s="454">
        <f>VLOOKUP($A114,'T5_data(ytd)'!$B$392:$F$779,5,FALSE)</f>
        <v>13.82</v>
      </c>
      <c r="J114" s="458">
        <f>VLOOKUP($A114,'T5_data(ytd)'!$B$781:$F$1168,3,FALSE)</f>
        <v>0.28000000000000003</v>
      </c>
      <c r="K114" s="458" t="e">
        <f>VLOOKUP($A114,'T5_data(mth)'!$B$1175:$AL$1562,$O$1-1,FALSE)</f>
        <v>#REF!</v>
      </c>
      <c r="L114" s="458" t="e">
        <f>VLOOKUP($A114,'T5_data(mth)'!$B$1175:$AL$1562,$O$1,FALSE)</f>
        <v>#REF!</v>
      </c>
      <c r="M114" s="601"/>
      <c r="O114" s="453" t="str">
        <f t="shared" si="10"/>
        <v>13.8</v>
      </c>
      <c r="P114" s="453" t="e">
        <f t="shared" si="11"/>
        <v>#REF!</v>
      </c>
      <c r="Q114" s="453" t="e">
        <f t="shared" si="12"/>
        <v>#REF!</v>
      </c>
      <c r="R114" s="453" t="str">
        <f t="shared" si="13"/>
        <v>13.8</v>
      </c>
      <c r="S114" s="453" t="str">
        <f t="shared" si="14"/>
        <v>0.3</v>
      </c>
      <c r="T114" s="453" t="e">
        <f t="shared" si="15"/>
        <v>#REF!</v>
      </c>
      <c r="U114" s="453" t="e">
        <f t="shared" si="16"/>
        <v>#REF!</v>
      </c>
      <c r="V114" s="453" t="e">
        <f>IF(FIXED(#REF!,1)="0.0",IF(FIXED(#REF!,2)="0.00",FIXED(#REF!,3),FIXED(#REF!,2)),FIXED(#REF!,1))</f>
        <v>#REF!</v>
      </c>
    </row>
    <row r="115" spans="1:22" ht="21" customHeight="1">
      <c r="A115" s="481" t="s">
        <v>285</v>
      </c>
      <c r="B115" s="482">
        <f>VLOOKUP($A115,'T5_data(ytd)'!$B$3:$F$390,3,FALSE)</f>
        <v>8806.81</v>
      </c>
      <c r="C115" s="606">
        <f>VLOOKUP($A115,'T5_data(mth)'!$B$5:$AX$392,$O$1-1,FALSE)</f>
        <v>719.87</v>
      </c>
      <c r="D115" s="606">
        <f>VLOOKUP($A115,'T5_data(mth)'!$B$5:$BK$392,$O$1,FALSE)</f>
        <v>590.95000000000005</v>
      </c>
      <c r="E115" s="482">
        <f>VLOOKUP($A115,'T5_data(ytd)'!$B$3:$F$390,5,FALSE)</f>
        <v>8806.81</v>
      </c>
      <c r="F115" s="678">
        <f>VLOOKUP($A115,'T5_data(ytd)'!$B$392:$F$779,3,FALSE)</f>
        <v>-6.19</v>
      </c>
      <c r="G115" s="679">
        <f>VLOOKUP($A115,'T5_data(mth)'!$B$785:$AX$1172,$O$1-1,FALSE)</f>
        <v>4.586662792387048</v>
      </c>
      <c r="H115" s="679">
        <f>VLOOKUP($A115,'T5_data(mth)'!$B$785:$BK$1172,$O$1,FALSE)</f>
        <v>-32.714313366049154</v>
      </c>
      <c r="I115" s="483">
        <f>VLOOKUP($A115,'T5_data(ytd)'!$B$392:$F$779,5,FALSE)</f>
        <v>-6.19</v>
      </c>
      <c r="J115" s="670">
        <f>VLOOKUP($A115,'T5_data(ytd)'!$B$781:$F$1168,3,FALSE)</f>
        <v>2.5499999999999998</v>
      </c>
      <c r="K115" s="671">
        <f>VLOOKUP($A115,'T5_data(mth)'!$B$1175:$AX$1562,$O$1-1,FALSE)</f>
        <v>2.4585371384700085</v>
      </c>
      <c r="L115" s="688">
        <f>VLOOKUP($A115,'T5_data(mth)'!$B$1175:$BK$1562,$O$1,FALSE)</f>
        <v>1.6944078948311603</v>
      </c>
      <c r="M115" s="612">
        <f>VLOOKUP($A115,'T5_data(ytd)'!$B$781:$F$1168,5,FALSE)</f>
        <v>2.5499999999999998</v>
      </c>
      <c r="N115" s="469">
        <v>1</v>
      </c>
      <c r="O115" s="616" t="str">
        <f t="shared" si="10"/>
        <v>-6.2</v>
      </c>
      <c r="P115" s="616" t="str">
        <f t="shared" si="11"/>
        <v>4.6</v>
      </c>
      <c r="Q115" s="616" t="str">
        <f t="shared" si="12"/>
        <v>-32.7</v>
      </c>
      <c r="R115" s="616" t="str">
        <f t="shared" si="13"/>
        <v>-6.2</v>
      </c>
      <c r="S115" s="616" t="str">
        <f t="shared" si="14"/>
        <v>2.6</v>
      </c>
      <c r="T115" s="616" t="str">
        <f t="shared" si="15"/>
        <v>2.5</v>
      </c>
      <c r="U115" s="616" t="str">
        <f t="shared" si="16"/>
        <v>1.7</v>
      </c>
      <c r="V115" s="616" t="str">
        <f>IF(FIXED(M115,1)="0.0",IF(FIXED(M115,2)="0.00",FIXED(M115,3),FIXED(M115,2)),FIXED(M115,1))</f>
        <v>2.6</v>
      </c>
    </row>
    <row r="116" spans="1:22" s="321" customFormat="1" ht="24.6" hidden="1">
      <c r="A116" s="467" t="s">
        <v>286</v>
      </c>
      <c r="B116" s="361">
        <f>VLOOKUP($A116,'T5_data(ytd)'!$B$3:$F$390,3,FALSE)</f>
        <v>1561.08</v>
      </c>
      <c r="C116" s="361" t="e">
        <f>VLOOKUP($A116,'T5_data(mth)'!$B$5:$AL$392,$O$1-1,FALSE)</f>
        <v>#REF!</v>
      </c>
      <c r="D116" s="482" t="e">
        <f>VLOOKUP($A116,'T5_data(mth)'!$B$5:$AL$392,$O$1,FALSE)</f>
        <v>#REF!</v>
      </c>
      <c r="E116" s="361">
        <f>VLOOKUP($A116,'T5_data(ytd)'!$B$3:$F$390,5,FALSE)</f>
        <v>1561.08</v>
      </c>
      <c r="F116" s="363">
        <f>VLOOKUP($A116,'T5_data(ytd)'!$B$392:$F$779,3,FALSE)</f>
        <v>-16.57</v>
      </c>
      <c r="G116" s="363" t="e">
        <f>VLOOKUP($A116,'T5_data(mth)'!$B$785:$AL$1172,$O$1-1,FALSE)</f>
        <v>#REF!</v>
      </c>
      <c r="H116" s="363" t="e">
        <f>VLOOKUP($A116,'T5_data(mth)'!$B$785:$AL$1172,$O$1,FALSE)</f>
        <v>#REF!</v>
      </c>
      <c r="I116" s="363">
        <f>VLOOKUP($A116,'T5_data(ytd)'!$B$392:$F$779,5,FALSE)</f>
        <v>-16.57</v>
      </c>
      <c r="J116" s="460">
        <f>VLOOKUP($A116,'T5_data(ytd)'!$B$781:$F$1168,3,FALSE)</f>
        <v>0.45</v>
      </c>
      <c r="K116" s="460" t="e">
        <f>VLOOKUP($A116,'T5_data(mth)'!$B$1175:$AL$1562,$O$1-1,FALSE)</f>
        <v>#REF!</v>
      </c>
      <c r="L116" s="460" t="e">
        <f>VLOOKUP($A116,'T5_data(mth)'!$B$1175:$AL$1562,$O$1,FALSE)</f>
        <v>#REF!</v>
      </c>
      <c r="M116" s="601"/>
      <c r="O116" s="453" t="str">
        <f t="shared" si="10"/>
        <v>-16.6</v>
      </c>
      <c r="P116" s="453" t="e">
        <f t="shared" si="11"/>
        <v>#REF!</v>
      </c>
      <c r="Q116" s="453" t="e">
        <f t="shared" si="12"/>
        <v>#REF!</v>
      </c>
      <c r="R116" s="453" t="str">
        <f t="shared" si="13"/>
        <v>-16.6</v>
      </c>
      <c r="S116" s="453" t="str">
        <f t="shared" si="14"/>
        <v>0.5</v>
      </c>
      <c r="T116" s="453" t="e">
        <f t="shared" si="15"/>
        <v>#REF!</v>
      </c>
      <c r="U116" s="453" t="e">
        <f t="shared" si="16"/>
        <v>#REF!</v>
      </c>
      <c r="V116" s="453" t="e">
        <f>IF(FIXED(#REF!,1)="0.0",IF(FIXED(#REF!,2)="0.00",FIXED(#REF!,3),FIXED(#REF!,2)),FIXED(#REF!,1))</f>
        <v>#REF!</v>
      </c>
    </row>
    <row r="117" spans="1:22" s="321" customFormat="1" ht="24.6" hidden="1">
      <c r="A117" s="360" t="s">
        <v>287</v>
      </c>
      <c r="B117" s="361">
        <f>VLOOKUP($A117,'T5_data(ytd)'!$B$3:$F$390,3,FALSE)</f>
        <v>255.9</v>
      </c>
      <c r="C117" s="362" t="e">
        <f>VLOOKUP($A117,'T5_data(mth)'!$B$5:$AL$392,$O$1-1,FALSE)</f>
        <v>#REF!</v>
      </c>
      <c r="D117" s="482" t="e">
        <f>VLOOKUP($A117,'T5_data(mth)'!$B$5:$AL$392,$O$1,FALSE)</f>
        <v>#REF!</v>
      </c>
      <c r="E117" s="361">
        <f>VLOOKUP($A117,'T5_data(ytd)'!$B$3:$F$390,5,FALSE)</f>
        <v>255.9</v>
      </c>
      <c r="F117" s="363">
        <f>VLOOKUP($A117,'T5_data(ytd)'!$B$392:$F$779,3,FALSE)</f>
        <v>14.63</v>
      </c>
      <c r="G117" s="364" t="e">
        <f>VLOOKUP($A117,'T5_data(mth)'!$B$785:$AL$1172,$O$1-1,FALSE)</f>
        <v>#REF!</v>
      </c>
      <c r="H117" s="364" t="e">
        <f>VLOOKUP($A117,'T5_data(mth)'!$B$785:$AL$1172,$O$1,FALSE)</f>
        <v>#REF!</v>
      </c>
      <c r="I117" s="363">
        <f>VLOOKUP($A117,'T5_data(ytd)'!$B$392:$F$779,5,FALSE)</f>
        <v>14.63</v>
      </c>
      <c r="J117" s="365">
        <f>VLOOKUP($A117,'T5_data(ytd)'!$B$781:$F$1168,3,FALSE)</f>
        <v>7.0000000000000007E-2</v>
      </c>
      <c r="K117" s="365" t="e">
        <f>VLOOKUP($A117,'T5_data(mth)'!$B$1175:$AL$1562,$O$1-1,FALSE)</f>
        <v>#REF!</v>
      </c>
      <c r="L117" s="365" t="e">
        <f>VLOOKUP($A117,'T5_data(mth)'!$B$1175:$AL$1562,$O$1,FALSE)</f>
        <v>#REF!</v>
      </c>
      <c r="M117" s="601"/>
      <c r="O117" s="453" t="str">
        <f t="shared" si="10"/>
        <v>14.6</v>
      </c>
      <c r="P117" s="453" t="e">
        <f t="shared" si="11"/>
        <v>#REF!</v>
      </c>
      <c r="Q117" s="453" t="e">
        <f t="shared" si="12"/>
        <v>#REF!</v>
      </c>
      <c r="R117" s="453" t="str">
        <f t="shared" si="13"/>
        <v>14.6</v>
      </c>
      <c r="S117" s="453" t="str">
        <f t="shared" si="14"/>
        <v>0.1</v>
      </c>
      <c r="T117" s="453" t="e">
        <f t="shared" si="15"/>
        <v>#REF!</v>
      </c>
      <c r="U117" s="453" t="e">
        <f t="shared" si="16"/>
        <v>#REF!</v>
      </c>
      <c r="V117" s="453" t="e">
        <f>IF(FIXED(#REF!,1)="0.0",IF(FIXED(#REF!,2)="0.00",FIXED(#REF!,3),FIXED(#REF!,2)),FIXED(#REF!,1))</f>
        <v>#REF!</v>
      </c>
    </row>
    <row r="118" spans="1:22" s="321" customFormat="1" ht="24.6" hidden="1">
      <c r="A118" s="360" t="s">
        <v>288</v>
      </c>
      <c r="B118" s="361">
        <f>VLOOKUP($A118,'T5_data(ytd)'!$B$3:$F$390,3,FALSE)</f>
        <v>3783.63</v>
      </c>
      <c r="C118" s="362" t="e">
        <f>VLOOKUP($A118,'T5_data(mth)'!$B$5:$AL$392,$O$1-1,FALSE)</f>
        <v>#REF!</v>
      </c>
      <c r="D118" s="482" t="e">
        <f>VLOOKUP($A118,'T5_data(mth)'!$B$5:$AL$392,$O$1,FALSE)</f>
        <v>#REF!</v>
      </c>
      <c r="E118" s="361">
        <f>VLOOKUP($A118,'T5_data(ytd)'!$B$3:$F$390,5,FALSE)</f>
        <v>3783.63</v>
      </c>
      <c r="F118" s="363">
        <f>VLOOKUP($A118,'T5_data(ytd)'!$B$392:$F$779,3,FALSE)</f>
        <v>-3.89</v>
      </c>
      <c r="G118" s="364" t="e">
        <f>VLOOKUP($A118,'T5_data(mth)'!$B$785:$AL$1172,$O$1-1,FALSE)</f>
        <v>#REF!</v>
      </c>
      <c r="H118" s="364" t="e">
        <f>VLOOKUP($A118,'T5_data(mth)'!$B$785:$AL$1172,$O$1,FALSE)</f>
        <v>#REF!</v>
      </c>
      <c r="I118" s="363">
        <f>VLOOKUP($A118,'T5_data(ytd)'!$B$392:$F$779,5,FALSE)</f>
        <v>-3.89</v>
      </c>
      <c r="J118" s="365">
        <f>VLOOKUP($A118,'T5_data(ytd)'!$B$781:$F$1168,3,FALSE)</f>
        <v>1.1000000000000001</v>
      </c>
      <c r="K118" s="365" t="e">
        <f>VLOOKUP($A118,'T5_data(mth)'!$B$1175:$AL$1562,$O$1-1,FALSE)</f>
        <v>#REF!</v>
      </c>
      <c r="L118" s="365" t="e">
        <f>VLOOKUP($A118,'T5_data(mth)'!$B$1175:$AL$1562,$O$1,FALSE)</f>
        <v>#REF!</v>
      </c>
      <c r="M118" s="601"/>
      <c r="O118" s="453" t="str">
        <f t="shared" si="10"/>
        <v>-3.9</v>
      </c>
      <c r="P118" s="453" t="e">
        <f t="shared" si="11"/>
        <v>#REF!</v>
      </c>
      <c r="Q118" s="453" t="e">
        <f t="shared" si="12"/>
        <v>#REF!</v>
      </c>
      <c r="R118" s="453" t="str">
        <f t="shared" si="13"/>
        <v>-3.9</v>
      </c>
      <c r="S118" s="453" t="str">
        <f t="shared" si="14"/>
        <v>1.1</v>
      </c>
      <c r="T118" s="453" t="e">
        <f t="shared" si="15"/>
        <v>#REF!</v>
      </c>
      <c r="U118" s="453" t="e">
        <f t="shared" si="16"/>
        <v>#REF!</v>
      </c>
      <c r="V118" s="453" t="e">
        <f>IF(FIXED(#REF!,1)="0.0",IF(FIXED(#REF!,2)="0.00",FIXED(#REF!,3),FIXED(#REF!,2)),FIXED(#REF!,1))</f>
        <v>#REF!</v>
      </c>
    </row>
    <row r="119" spans="1:22" s="321" customFormat="1" ht="24.6" hidden="1">
      <c r="A119" s="360" t="s">
        <v>289</v>
      </c>
      <c r="B119" s="361">
        <f>VLOOKUP($A119,'T5_data(ytd)'!$B$3:$F$390,3,FALSE)</f>
        <v>2025.29</v>
      </c>
      <c r="C119" s="362" t="e">
        <f>VLOOKUP($A119,'T5_data(mth)'!$B$5:$AL$392,$O$1-1,FALSE)</f>
        <v>#REF!</v>
      </c>
      <c r="D119" s="482" t="e">
        <f>VLOOKUP($A119,'T5_data(mth)'!$B$5:$AL$392,$O$1,FALSE)</f>
        <v>#REF!</v>
      </c>
      <c r="E119" s="361">
        <f>VLOOKUP($A119,'T5_data(ytd)'!$B$3:$F$390,5,FALSE)</f>
        <v>2025.29</v>
      </c>
      <c r="F119" s="363">
        <f>VLOOKUP($A119,'T5_data(ytd)'!$B$392:$F$779,3,FALSE)</f>
        <v>-0.33</v>
      </c>
      <c r="G119" s="364" t="e">
        <f>VLOOKUP($A119,'T5_data(mth)'!$B$785:$AL$1172,$O$1-1,FALSE)</f>
        <v>#REF!</v>
      </c>
      <c r="H119" s="364" t="e">
        <f>VLOOKUP($A119,'T5_data(mth)'!$B$785:$AL$1172,$O$1,FALSE)</f>
        <v>#REF!</v>
      </c>
      <c r="I119" s="363">
        <f>VLOOKUP($A119,'T5_data(ytd)'!$B$392:$F$779,5,FALSE)</f>
        <v>-0.33</v>
      </c>
      <c r="J119" s="365">
        <f>VLOOKUP($A119,'T5_data(ytd)'!$B$781:$F$1168,3,FALSE)</f>
        <v>0.59</v>
      </c>
      <c r="K119" s="365" t="e">
        <f>VLOOKUP($A119,'T5_data(mth)'!$B$1175:$AL$1562,$O$1-1,FALSE)</f>
        <v>#REF!</v>
      </c>
      <c r="L119" s="365" t="e">
        <f>VLOOKUP($A119,'T5_data(mth)'!$B$1175:$AL$1562,$O$1,FALSE)</f>
        <v>#REF!</v>
      </c>
      <c r="M119" s="601"/>
      <c r="O119" s="453" t="str">
        <f t="shared" si="10"/>
        <v>-0.3</v>
      </c>
      <c r="P119" s="453" t="e">
        <f t="shared" si="11"/>
        <v>#REF!</v>
      </c>
      <c r="Q119" s="453" t="e">
        <f t="shared" si="12"/>
        <v>#REF!</v>
      </c>
      <c r="R119" s="453" t="str">
        <f t="shared" si="13"/>
        <v>-0.3</v>
      </c>
      <c r="S119" s="453" t="str">
        <f t="shared" si="14"/>
        <v>0.6</v>
      </c>
      <c r="T119" s="453" t="e">
        <f t="shared" si="15"/>
        <v>#REF!</v>
      </c>
      <c r="U119" s="453" t="e">
        <f t="shared" si="16"/>
        <v>#REF!</v>
      </c>
      <c r="V119" s="453" t="e">
        <f>IF(FIXED(#REF!,1)="0.0",IF(FIXED(#REF!,2)="0.00",FIXED(#REF!,3),FIXED(#REF!,2)),FIXED(#REF!,1))</f>
        <v>#REF!</v>
      </c>
    </row>
    <row r="120" spans="1:22" s="321" customFormat="1" ht="24.6" hidden="1">
      <c r="A120" s="360" t="s">
        <v>290</v>
      </c>
      <c r="B120" s="361">
        <f>VLOOKUP($A120,'T5_data(ytd)'!$B$3:$F$390,3,FALSE)</f>
        <v>418.48</v>
      </c>
      <c r="C120" s="362" t="e">
        <f>VLOOKUP($A120,'T5_data(mth)'!$B$5:$AL$392,$O$1-1,FALSE)</f>
        <v>#REF!</v>
      </c>
      <c r="D120" s="482" t="e">
        <f>VLOOKUP($A120,'T5_data(mth)'!$B$5:$AL$392,$O$1,FALSE)</f>
        <v>#REF!</v>
      </c>
      <c r="E120" s="361">
        <f>VLOOKUP($A120,'T5_data(ytd)'!$B$3:$F$390,5,FALSE)</f>
        <v>418.48</v>
      </c>
      <c r="F120" s="363">
        <f>VLOOKUP($A120,'T5_data(ytd)'!$B$392:$F$779,3,FALSE)</f>
        <v>19.48</v>
      </c>
      <c r="G120" s="364" t="e">
        <f>VLOOKUP($A120,'T5_data(mth)'!$B$785:$AL$1172,$O$1-1,FALSE)</f>
        <v>#REF!</v>
      </c>
      <c r="H120" s="364" t="e">
        <f>VLOOKUP($A120,'T5_data(mth)'!$B$785:$AL$1172,$O$1,FALSE)</f>
        <v>#REF!</v>
      </c>
      <c r="I120" s="363">
        <f>VLOOKUP($A120,'T5_data(ytd)'!$B$392:$F$779,5,FALSE)</f>
        <v>19.48</v>
      </c>
      <c r="J120" s="365">
        <f>VLOOKUP($A120,'T5_data(ytd)'!$B$781:$F$1168,3,FALSE)</f>
        <v>0.12</v>
      </c>
      <c r="K120" s="365" t="e">
        <f>VLOOKUP($A120,'T5_data(mth)'!$B$1175:$AL$1562,$O$1-1,FALSE)</f>
        <v>#REF!</v>
      </c>
      <c r="L120" s="365" t="e">
        <f>VLOOKUP($A120,'T5_data(mth)'!$B$1175:$AL$1562,$O$1,FALSE)</f>
        <v>#REF!</v>
      </c>
      <c r="M120" s="601"/>
      <c r="O120" s="453" t="str">
        <f t="shared" si="10"/>
        <v>19.5</v>
      </c>
      <c r="P120" s="453" t="e">
        <f t="shared" si="11"/>
        <v>#REF!</v>
      </c>
      <c r="Q120" s="453" t="e">
        <f t="shared" si="12"/>
        <v>#REF!</v>
      </c>
      <c r="R120" s="453" t="str">
        <f t="shared" si="13"/>
        <v>19.5</v>
      </c>
      <c r="S120" s="453" t="str">
        <f t="shared" si="14"/>
        <v>0.1</v>
      </c>
      <c r="T120" s="453" t="e">
        <f t="shared" si="15"/>
        <v>#REF!</v>
      </c>
      <c r="U120" s="453" t="e">
        <f t="shared" si="16"/>
        <v>#REF!</v>
      </c>
      <c r="V120" s="453" t="e">
        <f>IF(FIXED(#REF!,1)="0.0",IF(FIXED(#REF!,2)="0.00",FIXED(#REF!,3),FIXED(#REF!,2)),FIXED(#REF!,1))</f>
        <v>#REF!</v>
      </c>
    </row>
    <row r="121" spans="1:22" s="321" customFormat="1" ht="24.6" hidden="1">
      <c r="A121" s="360" t="s">
        <v>291</v>
      </c>
      <c r="B121" s="361">
        <f>VLOOKUP($A121,'T5_data(ytd)'!$B$3:$F$390,3,FALSE)</f>
        <v>1339.86</v>
      </c>
      <c r="C121" s="362" t="e">
        <f>VLOOKUP($A121,'T5_data(mth)'!$B$5:$AL$392,$O$1-1,FALSE)</f>
        <v>#REF!</v>
      </c>
      <c r="D121" s="482" t="e">
        <f>VLOOKUP($A121,'T5_data(mth)'!$B$5:$AL$392,$O$1,FALSE)</f>
        <v>#REF!</v>
      </c>
      <c r="E121" s="361">
        <f>VLOOKUP($A121,'T5_data(ytd)'!$B$3:$F$390,5,FALSE)</f>
        <v>1339.86</v>
      </c>
      <c r="F121" s="363">
        <f>VLOOKUP($A121,'T5_data(ytd)'!$B$392:$F$779,3,FALSE)</f>
        <v>-13.82</v>
      </c>
      <c r="G121" s="364" t="e">
        <f>VLOOKUP($A121,'T5_data(mth)'!$B$785:$AL$1172,$O$1-1,FALSE)</f>
        <v>#REF!</v>
      </c>
      <c r="H121" s="364" t="e">
        <f>VLOOKUP($A121,'T5_data(mth)'!$B$785:$AL$1172,$O$1,FALSE)</f>
        <v>#REF!</v>
      </c>
      <c r="I121" s="363">
        <f>VLOOKUP($A121,'T5_data(ytd)'!$B$392:$F$779,5,FALSE)</f>
        <v>-13.82</v>
      </c>
      <c r="J121" s="365">
        <f>VLOOKUP($A121,'T5_data(ytd)'!$B$781:$F$1168,3,FALSE)</f>
        <v>0.39</v>
      </c>
      <c r="K121" s="365" t="e">
        <f>VLOOKUP($A121,'T5_data(mth)'!$B$1175:$AL$1562,$O$1-1,FALSE)</f>
        <v>#REF!</v>
      </c>
      <c r="L121" s="365" t="e">
        <f>VLOOKUP($A121,'T5_data(mth)'!$B$1175:$AL$1562,$O$1,FALSE)</f>
        <v>#REF!</v>
      </c>
      <c r="M121" s="601"/>
      <c r="O121" s="453" t="str">
        <f t="shared" si="10"/>
        <v>-13.8</v>
      </c>
      <c r="P121" s="453" t="e">
        <f t="shared" si="11"/>
        <v>#REF!</v>
      </c>
      <c r="Q121" s="453" t="e">
        <f t="shared" si="12"/>
        <v>#REF!</v>
      </c>
      <c r="R121" s="453" t="str">
        <f t="shared" si="13"/>
        <v>-13.8</v>
      </c>
      <c r="S121" s="453" t="str">
        <f t="shared" si="14"/>
        <v>0.4</v>
      </c>
      <c r="T121" s="453" t="e">
        <f t="shared" si="15"/>
        <v>#REF!</v>
      </c>
      <c r="U121" s="453" t="e">
        <f t="shared" si="16"/>
        <v>#REF!</v>
      </c>
      <c r="V121" s="453" t="e">
        <f>IF(FIXED(#REF!,1)="0.0",IF(FIXED(#REF!,2)="0.00",FIXED(#REF!,3),FIXED(#REF!,2)),FIXED(#REF!,1))</f>
        <v>#REF!</v>
      </c>
    </row>
    <row r="122" spans="1:22" s="321" customFormat="1" ht="24.6" hidden="1">
      <c r="A122" s="360" t="s">
        <v>292</v>
      </c>
      <c r="B122" s="361">
        <f>VLOOKUP($A122,'T5_data(ytd)'!$B$3:$F$390,3,FALSE)</f>
        <v>1422.85</v>
      </c>
      <c r="C122" s="362" t="e">
        <f>VLOOKUP($A122,'T5_data(mth)'!$B$5:$AL$392,$O$1-1,FALSE)</f>
        <v>#REF!</v>
      </c>
      <c r="D122" s="482" t="e">
        <f>VLOOKUP($A122,'T5_data(mth)'!$B$5:$AL$392,$O$1,FALSE)</f>
        <v>#REF!</v>
      </c>
      <c r="E122" s="361">
        <f>VLOOKUP($A122,'T5_data(ytd)'!$B$3:$F$390,5,FALSE)</f>
        <v>1422.85</v>
      </c>
      <c r="F122" s="363">
        <f>VLOOKUP($A122,'T5_data(ytd)'!$B$392:$F$779,3,FALSE)</f>
        <v>2.15</v>
      </c>
      <c r="G122" s="364" t="e">
        <f>VLOOKUP($A122,'T5_data(mth)'!$B$785:$AL$1172,$O$1-1,FALSE)</f>
        <v>#REF!</v>
      </c>
      <c r="H122" s="364" t="e">
        <f>VLOOKUP($A122,'T5_data(mth)'!$B$785:$AL$1172,$O$1,FALSE)</f>
        <v>#REF!</v>
      </c>
      <c r="I122" s="363">
        <f>VLOOKUP($A122,'T5_data(ytd)'!$B$392:$F$779,5,FALSE)</f>
        <v>2.15</v>
      </c>
      <c r="J122" s="365">
        <f>VLOOKUP($A122,'T5_data(ytd)'!$B$781:$F$1168,3,FALSE)</f>
        <v>0.41</v>
      </c>
      <c r="K122" s="365" t="e">
        <f>VLOOKUP($A122,'T5_data(mth)'!$B$1175:$AL$1562,$O$1-1,FALSE)</f>
        <v>#REF!</v>
      </c>
      <c r="L122" s="365" t="e">
        <f>VLOOKUP($A122,'T5_data(mth)'!$B$1175:$AL$1562,$O$1,FALSE)</f>
        <v>#REF!</v>
      </c>
      <c r="M122" s="601"/>
      <c r="O122" s="453" t="str">
        <f t="shared" si="10"/>
        <v>2.2</v>
      </c>
      <c r="P122" s="453" t="e">
        <f t="shared" si="11"/>
        <v>#REF!</v>
      </c>
      <c r="Q122" s="453" t="e">
        <f t="shared" si="12"/>
        <v>#REF!</v>
      </c>
      <c r="R122" s="453" t="str">
        <f t="shared" si="13"/>
        <v>2.2</v>
      </c>
      <c r="S122" s="453" t="str">
        <f t="shared" si="14"/>
        <v>0.4</v>
      </c>
      <c r="T122" s="453" t="e">
        <f t="shared" si="15"/>
        <v>#REF!</v>
      </c>
      <c r="U122" s="453" t="e">
        <f t="shared" si="16"/>
        <v>#REF!</v>
      </c>
      <c r="V122" s="453" t="e">
        <f>IF(FIXED(#REF!,1)="0.0",IF(FIXED(#REF!,2)="0.00",FIXED(#REF!,3),FIXED(#REF!,2)),FIXED(#REF!,1))</f>
        <v>#REF!</v>
      </c>
    </row>
    <row r="123" spans="1:22" s="321" customFormat="1" ht="24.6" hidden="1">
      <c r="A123" s="360" t="s">
        <v>293</v>
      </c>
      <c r="B123" s="361">
        <f>VLOOKUP($A123,'T5_data(ytd)'!$B$3:$F$390,3,FALSE)</f>
        <v>2.02</v>
      </c>
      <c r="C123" s="362" t="e">
        <f>VLOOKUP($A123,'T5_data(mth)'!$B$5:$AL$392,$O$1-1,FALSE)</f>
        <v>#REF!</v>
      </c>
      <c r="D123" s="482" t="e">
        <f>VLOOKUP($A123,'T5_data(mth)'!$B$5:$AL$392,$O$1,FALSE)</f>
        <v>#REF!</v>
      </c>
      <c r="E123" s="361">
        <f>VLOOKUP($A123,'T5_data(ytd)'!$B$3:$F$390,5,FALSE)</f>
        <v>2.02</v>
      </c>
      <c r="F123" s="363">
        <f>VLOOKUP($A123,'T5_data(ytd)'!$B$392:$F$779,3,FALSE)</f>
        <v>-86.65</v>
      </c>
      <c r="G123" s="364" t="e">
        <f>VLOOKUP($A123,'T5_data(mth)'!$B$785:$AL$1172,$O$1-1,FALSE)</f>
        <v>#REF!</v>
      </c>
      <c r="H123" s="364" t="e">
        <f>VLOOKUP($A123,'T5_data(mth)'!$B$785:$AL$1172,$O$1,FALSE)</f>
        <v>#REF!</v>
      </c>
      <c r="I123" s="363">
        <f>VLOOKUP($A123,'T5_data(ytd)'!$B$392:$F$779,5,FALSE)</f>
        <v>-86.65</v>
      </c>
      <c r="J123" s="365">
        <f>VLOOKUP($A123,'T5_data(ytd)'!$B$781:$F$1168,3,FALSE)</f>
        <v>0</v>
      </c>
      <c r="K123" s="365" t="e">
        <f>VLOOKUP($A123,'T5_data(mth)'!$B$1175:$AL$1562,$O$1-1,FALSE)</f>
        <v>#REF!</v>
      </c>
      <c r="L123" s="365" t="e">
        <f>VLOOKUP($A123,'T5_data(mth)'!$B$1175:$AL$1562,$O$1,FALSE)</f>
        <v>#REF!</v>
      </c>
      <c r="M123" s="601"/>
      <c r="O123" s="453" t="str">
        <f t="shared" si="10"/>
        <v>-86.7</v>
      </c>
      <c r="P123" s="453" t="e">
        <f t="shared" si="11"/>
        <v>#REF!</v>
      </c>
      <c r="Q123" s="453" t="e">
        <f t="shared" si="12"/>
        <v>#REF!</v>
      </c>
      <c r="R123" s="453" t="str">
        <f t="shared" si="13"/>
        <v>-86.7</v>
      </c>
      <c r="S123" s="453" t="str">
        <f t="shared" si="14"/>
        <v>0.000</v>
      </c>
      <c r="T123" s="453" t="e">
        <f t="shared" si="15"/>
        <v>#REF!</v>
      </c>
      <c r="U123" s="453" t="e">
        <f t="shared" si="16"/>
        <v>#REF!</v>
      </c>
      <c r="V123" s="453" t="e">
        <f>IF(FIXED(#REF!,1)="0.0",IF(FIXED(#REF!,2)="0.00",FIXED(#REF!,3),FIXED(#REF!,2)),FIXED(#REF!,1))</f>
        <v>#REF!</v>
      </c>
    </row>
    <row r="124" spans="1:22" s="321" customFormat="1" ht="24.6" hidden="1">
      <c r="A124" s="360" t="s">
        <v>294</v>
      </c>
      <c r="B124" s="361">
        <f>VLOOKUP($A124,'T5_data(ytd)'!$B$3:$F$390,3,FALSE)</f>
        <v>1385.3</v>
      </c>
      <c r="C124" s="362" t="e">
        <f>VLOOKUP($A124,'T5_data(mth)'!$B$5:$AL$392,$O$1-1,FALSE)</f>
        <v>#REF!</v>
      </c>
      <c r="D124" s="482" t="e">
        <f>VLOOKUP($A124,'T5_data(mth)'!$B$5:$AL$392,$O$1,FALSE)</f>
        <v>#REF!</v>
      </c>
      <c r="E124" s="361">
        <f>VLOOKUP($A124,'T5_data(ytd)'!$B$3:$F$390,5,FALSE)</f>
        <v>1385.3</v>
      </c>
      <c r="F124" s="363">
        <f>VLOOKUP($A124,'T5_data(ytd)'!$B$392:$F$779,3,FALSE)</f>
        <v>2.2799999999999998</v>
      </c>
      <c r="G124" s="364" t="e">
        <f>VLOOKUP($A124,'T5_data(mth)'!$B$785:$AL$1172,$O$1-1,FALSE)</f>
        <v>#REF!</v>
      </c>
      <c r="H124" s="364" t="e">
        <f>VLOOKUP($A124,'T5_data(mth)'!$B$785:$AL$1172,$O$1,FALSE)</f>
        <v>#REF!</v>
      </c>
      <c r="I124" s="363">
        <f>VLOOKUP($A124,'T5_data(ytd)'!$B$392:$F$779,5,FALSE)</f>
        <v>2.2799999999999998</v>
      </c>
      <c r="J124" s="365">
        <f>VLOOKUP($A124,'T5_data(ytd)'!$B$781:$F$1168,3,FALSE)</f>
        <v>0.4</v>
      </c>
      <c r="K124" s="365" t="e">
        <f>VLOOKUP($A124,'T5_data(mth)'!$B$1175:$AL$1562,$O$1-1,FALSE)</f>
        <v>#REF!</v>
      </c>
      <c r="L124" s="365" t="e">
        <f>VLOOKUP($A124,'T5_data(mth)'!$B$1175:$AL$1562,$O$1,FALSE)</f>
        <v>#REF!</v>
      </c>
      <c r="M124" s="601"/>
      <c r="O124" s="453" t="str">
        <f t="shared" si="10"/>
        <v>2.3</v>
      </c>
      <c r="P124" s="453" t="e">
        <f t="shared" si="11"/>
        <v>#REF!</v>
      </c>
      <c r="Q124" s="453" t="e">
        <f t="shared" si="12"/>
        <v>#REF!</v>
      </c>
      <c r="R124" s="453" t="str">
        <f t="shared" si="13"/>
        <v>2.3</v>
      </c>
      <c r="S124" s="453" t="str">
        <f t="shared" si="14"/>
        <v>0.4</v>
      </c>
      <c r="T124" s="453" t="e">
        <f t="shared" si="15"/>
        <v>#REF!</v>
      </c>
      <c r="U124" s="453" t="e">
        <f t="shared" si="16"/>
        <v>#REF!</v>
      </c>
      <c r="V124" s="453" t="e">
        <f>IF(FIXED(#REF!,1)="0.0",IF(FIXED(#REF!,2)="0.00",FIXED(#REF!,3),FIXED(#REF!,2)),FIXED(#REF!,1))</f>
        <v>#REF!</v>
      </c>
    </row>
    <row r="125" spans="1:22" s="321" customFormat="1" ht="24.6" hidden="1">
      <c r="A125" s="360" t="s">
        <v>295</v>
      </c>
      <c r="B125" s="361">
        <f>VLOOKUP($A125,'T5_data(ytd)'!$B$3:$F$390,3,FALSE)</f>
        <v>35.53</v>
      </c>
      <c r="C125" s="362" t="e">
        <f>VLOOKUP($A125,'T5_data(mth)'!$B$5:$AL$392,$O$1-1,FALSE)</f>
        <v>#REF!</v>
      </c>
      <c r="D125" s="482" t="e">
        <f>VLOOKUP($A125,'T5_data(mth)'!$B$5:$AL$392,$O$1,FALSE)</f>
        <v>#REF!</v>
      </c>
      <c r="E125" s="361">
        <f>VLOOKUP($A125,'T5_data(ytd)'!$B$3:$F$390,5,FALSE)</f>
        <v>35.53</v>
      </c>
      <c r="F125" s="363">
        <f>VLOOKUP($A125,'T5_data(ytd)'!$B$392:$F$779,3,FALSE)</f>
        <v>52.1</v>
      </c>
      <c r="G125" s="364" t="e">
        <f>VLOOKUP($A125,'T5_data(mth)'!$B$785:$AL$1172,$O$1-1,FALSE)</f>
        <v>#REF!</v>
      </c>
      <c r="H125" s="364" t="e">
        <f>VLOOKUP($A125,'T5_data(mth)'!$B$785:$AL$1172,$O$1,FALSE)</f>
        <v>#REF!</v>
      </c>
      <c r="I125" s="363">
        <f>VLOOKUP($A125,'T5_data(ytd)'!$B$392:$F$779,5,FALSE)</f>
        <v>52.1</v>
      </c>
      <c r="J125" s="365">
        <f>VLOOKUP($A125,'T5_data(ytd)'!$B$781:$F$1168,3,FALSE)</f>
        <v>0.01</v>
      </c>
      <c r="K125" s="365" t="e">
        <f>VLOOKUP($A125,'T5_data(mth)'!$B$1175:$AL$1562,$O$1-1,FALSE)</f>
        <v>#REF!</v>
      </c>
      <c r="L125" s="365" t="e">
        <f>VLOOKUP($A125,'T5_data(mth)'!$B$1175:$AL$1562,$O$1,FALSE)</f>
        <v>#REF!</v>
      </c>
      <c r="M125" s="601"/>
      <c r="O125" s="453" t="str">
        <f t="shared" si="10"/>
        <v>52.1</v>
      </c>
      <c r="P125" s="453" t="e">
        <f t="shared" si="11"/>
        <v>#REF!</v>
      </c>
      <c r="Q125" s="453" t="e">
        <f t="shared" si="12"/>
        <v>#REF!</v>
      </c>
      <c r="R125" s="453" t="str">
        <f t="shared" si="13"/>
        <v>52.1</v>
      </c>
      <c r="S125" s="453" t="str">
        <f t="shared" si="14"/>
        <v>0.01</v>
      </c>
      <c r="T125" s="453" t="e">
        <f t="shared" si="15"/>
        <v>#REF!</v>
      </c>
      <c r="U125" s="453" t="e">
        <f t="shared" si="16"/>
        <v>#REF!</v>
      </c>
      <c r="V125" s="453" t="e">
        <f>IF(FIXED(#REF!,1)="0.0",IF(FIXED(#REF!,2)="0.00",FIXED(#REF!,3),FIXED(#REF!,2)),FIXED(#REF!,1))</f>
        <v>#REF!</v>
      </c>
    </row>
    <row r="126" spans="1:22" s="321" customFormat="1" ht="24.6" hidden="1">
      <c r="A126" s="360" t="s">
        <v>296</v>
      </c>
      <c r="B126" s="361">
        <f>VLOOKUP($A126,'T5_data(ytd)'!$B$3:$F$390,3,FALSE)</f>
        <v>208.37</v>
      </c>
      <c r="C126" s="362" t="e">
        <f>VLOOKUP($A126,'T5_data(mth)'!$B$5:$AL$392,$O$1-1,FALSE)</f>
        <v>#REF!</v>
      </c>
      <c r="D126" s="482" t="e">
        <f>VLOOKUP($A126,'T5_data(mth)'!$B$5:$AL$392,$O$1,FALSE)</f>
        <v>#REF!</v>
      </c>
      <c r="E126" s="361">
        <f>VLOOKUP($A126,'T5_data(ytd)'!$B$3:$F$390,5,FALSE)</f>
        <v>208.37</v>
      </c>
      <c r="F126" s="363">
        <f>VLOOKUP($A126,'T5_data(ytd)'!$B$392:$F$779,3,FALSE)</f>
        <v>89</v>
      </c>
      <c r="G126" s="364" t="e">
        <f>VLOOKUP($A126,'T5_data(mth)'!$B$785:$AL$1172,$O$1-1,FALSE)</f>
        <v>#REF!</v>
      </c>
      <c r="H126" s="364" t="e">
        <f>VLOOKUP($A126,'T5_data(mth)'!$B$785:$AL$1172,$O$1,FALSE)</f>
        <v>#REF!</v>
      </c>
      <c r="I126" s="363">
        <f>VLOOKUP($A126,'T5_data(ytd)'!$B$392:$F$779,5,FALSE)</f>
        <v>89</v>
      </c>
      <c r="J126" s="365">
        <f>VLOOKUP($A126,'T5_data(ytd)'!$B$781:$F$1168,3,FALSE)</f>
        <v>0.06</v>
      </c>
      <c r="K126" s="365" t="e">
        <f>VLOOKUP($A126,'T5_data(mth)'!$B$1175:$AL$1562,$O$1-1,FALSE)</f>
        <v>#REF!</v>
      </c>
      <c r="L126" s="365" t="e">
        <f>VLOOKUP($A126,'T5_data(mth)'!$B$1175:$AL$1562,$O$1,FALSE)</f>
        <v>#REF!</v>
      </c>
      <c r="M126" s="601"/>
      <c r="O126" s="453" t="str">
        <f t="shared" si="10"/>
        <v>89.0</v>
      </c>
      <c r="P126" s="453" t="e">
        <f t="shared" si="11"/>
        <v>#REF!</v>
      </c>
      <c r="Q126" s="453" t="e">
        <f t="shared" si="12"/>
        <v>#REF!</v>
      </c>
      <c r="R126" s="453" t="str">
        <f t="shared" si="13"/>
        <v>89.0</v>
      </c>
      <c r="S126" s="453" t="str">
        <f t="shared" si="14"/>
        <v>0.1</v>
      </c>
      <c r="T126" s="453" t="e">
        <f t="shared" si="15"/>
        <v>#REF!</v>
      </c>
      <c r="U126" s="453" t="e">
        <f t="shared" si="16"/>
        <v>#REF!</v>
      </c>
      <c r="V126" s="453" t="e">
        <f>IF(FIXED(#REF!,1)="0.0",IF(FIXED(#REF!,2)="0.00",FIXED(#REF!,3),FIXED(#REF!,2)),FIXED(#REF!,1))</f>
        <v>#REF!</v>
      </c>
    </row>
    <row r="127" spans="1:22" s="321" customFormat="1" ht="24.6" hidden="1">
      <c r="A127" s="360" t="s">
        <v>297</v>
      </c>
      <c r="B127" s="361">
        <f>VLOOKUP($A127,'T5_data(ytd)'!$B$3:$F$390,3,FALSE)</f>
        <v>828.44</v>
      </c>
      <c r="C127" s="362" t="e">
        <f>VLOOKUP($A127,'T5_data(mth)'!$B$5:$AL$392,$O$1-1,FALSE)</f>
        <v>#REF!</v>
      </c>
      <c r="D127" s="482" t="e">
        <f>VLOOKUP($A127,'T5_data(mth)'!$B$5:$AL$392,$O$1,FALSE)</f>
        <v>#REF!</v>
      </c>
      <c r="E127" s="361">
        <f>VLOOKUP($A127,'T5_data(ytd)'!$B$3:$F$390,5,FALSE)</f>
        <v>828.44</v>
      </c>
      <c r="F127" s="363">
        <f>VLOOKUP($A127,'T5_data(ytd)'!$B$392:$F$779,3,FALSE)</f>
        <v>-1.46</v>
      </c>
      <c r="G127" s="364" t="e">
        <f>VLOOKUP($A127,'T5_data(mth)'!$B$785:$AL$1172,$O$1-1,FALSE)</f>
        <v>#REF!</v>
      </c>
      <c r="H127" s="364" t="e">
        <f>VLOOKUP($A127,'T5_data(mth)'!$B$785:$AL$1172,$O$1,FALSE)</f>
        <v>#REF!</v>
      </c>
      <c r="I127" s="363">
        <f>VLOOKUP($A127,'T5_data(ytd)'!$B$392:$F$779,5,FALSE)</f>
        <v>-1.46</v>
      </c>
      <c r="J127" s="365">
        <f>VLOOKUP($A127,'T5_data(ytd)'!$B$781:$F$1168,3,FALSE)</f>
        <v>0.24</v>
      </c>
      <c r="K127" s="365" t="e">
        <f>VLOOKUP($A127,'T5_data(mth)'!$B$1175:$AL$1562,$O$1-1,FALSE)</f>
        <v>#REF!</v>
      </c>
      <c r="L127" s="365" t="e">
        <f>VLOOKUP($A127,'T5_data(mth)'!$B$1175:$AL$1562,$O$1,FALSE)</f>
        <v>#REF!</v>
      </c>
      <c r="M127" s="601"/>
      <c r="O127" s="453" t="str">
        <f t="shared" si="10"/>
        <v>-1.5</v>
      </c>
      <c r="P127" s="453" t="e">
        <f t="shared" si="11"/>
        <v>#REF!</v>
      </c>
      <c r="Q127" s="453" t="e">
        <f t="shared" si="12"/>
        <v>#REF!</v>
      </c>
      <c r="R127" s="453" t="str">
        <f t="shared" si="13"/>
        <v>-1.5</v>
      </c>
      <c r="S127" s="453" t="str">
        <f t="shared" si="14"/>
        <v>0.2</v>
      </c>
      <c r="T127" s="453" t="e">
        <f t="shared" si="15"/>
        <v>#REF!</v>
      </c>
      <c r="U127" s="453" t="e">
        <f t="shared" si="16"/>
        <v>#REF!</v>
      </c>
      <c r="V127" s="453" t="e">
        <f>IF(FIXED(#REF!,1)="0.0",IF(FIXED(#REF!,2)="0.00",FIXED(#REF!,3),FIXED(#REF!,2)),FIXED(#REF!,1))</f>
        <v>#REF!</v>
      </c>
    </row>
    <row r="128" spans="1:22" s="321" customFormat="1" ht="24.6" hidden="1">
      <c r="A128" s="360" t="s">
        <v>298</v>
      </c>
      <c r="B128" s="361">
        <f>VLOOKUP($A128,'T5_data(ytd)'!$B$3:$F$390,3,FALSE)</f>
        <v>15.97</v>
      </c>
      <c r="C128" s="362" t="e">
        <f>VLOOKUP($A128,'T5_data(mth)'!$B$5:$AL$392,$O$1-1,FALSE)</f>
        <v>#REF!</v>
      </c>
      <c r="D128" s="482" t="e">
        <f>VLOOKUP($A128,'T5_data(mth)'!$B$5:$AL$392,$O$1,FALSE)</f>
        <v>#REF!</v>
      </c>
      <c r="E128" s="361">
        <f>VLOOKUP($A128,'T5_data(ytd)'!$B$3:$F$390,5,FALSE)</f>
        <v>15.97</v>
      </c>
      <c r="F128" s="363">
        <f>VLOOKUP($A128,'T5_data(ytd)'!$B$392:$F$779,3,FALSE)</f>
        <v>27.76</v>
      </c>
      <c r="G128" s="364" t="e">
        <f>VLOOKUP($A128,'T5_data(mth)'!$B$785:$AL$1172,$O$1-1,FALSE)</f>
        <v>#REF!</v>
      </c>
      <c r="H128" s="364" t="e">
        <f>VLOOKUP($A128,'T5_data(mth)'!$B$785:$AL$1172,$O$1,FALSE)</f>
        <v>#REF!</v>
      </c>
      <c r="I128" s="363">
        <f>VLOOKUP($A128,'T5_data(ytd)'!$B$392:$F$779,5,FALSE)</f>
        <v>27.76</v>
      </c>
      <c r="J128" s="365">
        <f>VLOOKUP($A128,'T5_data(ytd)'!$B$781:$F$1168,3,FALSE)</f>
        <v>0</v>
      </c>
      <c r="K128" s="365" t="e">
        <f>VLOOKUP($A128,'T5_data(mth)'!$B$1175:$AL$1562,$O$1-1,FALSE)</f>
        <v>#REF!</v>
      </c>
      <c r="L128" s="365" t="e">
        <f>VLOOKUP($A128,'T5_data(mth)'!$B$1175:$AL$1562,$O$1,FALSE)</f>
        <v>#REF!</v>
      </c>
      <c r="M128" s="601"/>
      <c r="O128" s="453" t="str">
        <f t="shared" si="10"/>
        <v>27.8</v>
      </c>
      <c r="P128" s="453" t="e">
        <f t="shared" si="11"/>
        <v>#REF!</v>
      </c>
      <c r="Q128" s="453" t="e">
        <f t="shared" si="12"/>
        <v>#REF!</v>
      </c>
      <c r="R128" s="453" t="str">
        <f t="shared" si="13"/>
        <v>27.8</v>
      </c>
      <c r="S128" s="453" t="str">
        <f t="shared" si="14"/>
        <v>0.000</v>
      </c>
      <c r="T128" s="453" t="e">
        <f t="shared" si="15"/>
        <v>#REF!</v>
      </c>
      <c r="U128" s="453" t="e">
        <f t="shared" si="16"/>
        <v>#REF!</v>
      </c>
      <c r="V128" s="453" t="e">
        <f>IF(FIXED(#REF!,1)="0.0",IF(FIXED(#REF!,2)="0.00",FIXED(#REF!,3),FIXED(#REF!,2)),FIXED(#REF!,1))</f>
        <v>#REF!</v>
      </c>
    </row>
    <row r="129" spans="1:22" s="321" customFormat="1" ht="24.6" hidden="1">
      <c r="A129" s="360" t="s">
        <v>299</v>
      </c>
      <c r="B129" s="361">
        <f>VLOOKUP($A129,'T5_data(ytd)'!$B$3:$F$390,3,FALSE)</f>
        <v>730.57</v>
      </c>
      <c r="C129" s="362" t="e">
        <f>VLOOKUP($A129,'T5_data(mth)'!$B$5:$AL$392,$O$1-1,FALSE)</f>
        <v>#REF!</v>
      </c>
      <c r="D129" s="482" t="e">
        <f>VLOOKUP($A129,'T5_data(mth)'!$B$5:$AL$392,$O$1,FALSE)</f>
        <v>#REF!</v>
      </c>
      <c r="E129" s="361">
        <f>VLOOKUP($A129,'T5_data(ytd)'!$B$3:$F$390,5,FALSE)</f>
        <v>730.57</v>
      </c>
      <c r="F129" s="363">
        <f>VLOOKUP($A129,'T5_data(ytd)'!$B$392:$F$779,3,FALSE)</f>
        <v>-27</v>
      </c>
      <c r="G129" s="364" t="e">
        <f>VLOOKUP($A129,'T5_data(mth)'!$B$785:$AL$1172,$O$1-1,FALSE)</f>
        <v>#REF!</v>
      </c>
      <c r="H129" s="364" t="e">
        <f>VLOOKUP($A129,'T5_data(mth)'!$B$785:$AL$1172,$O$1,FALSE)</f>
        <v>#REF!</v>
      </c>
      <c r="I129" s="363">
        <f>VLOOKUP($A129,'T5_data(ytd)'!$B$392:$F$779,5,FALSE)</f>
        <v>-27</v>
      </c>
      <c r="J129" s="365">
        <f>VLOOKUP($A129,'T5_data(ytd)'!$B$781:$F$1168,3,FALSE)</f>
        <v>0.21</v>
      </c>
      <c r="K129" s="365" t="e">
        <f>VLOOKUP($A129,'T5_data(mth)'!$B$1175:$AL$1562,$O$1-1,FALSE)</f>
        <v>#REF!</v>
      </c>
      <c r="L129" s="365" t="e">
        <f>VLOOKUP($A129,'T5_data(mth)'!$B$1175:$AL$1562,$O$1,FALSE)</f>
        <v>#REF!</v>
      </c>
      <c r="M129" s="601"/>
      <c r="O129" s="453" t="str">
        <f t="shared" si="10"/>
        <v>-27.0</v>
      </c>
      <c r="P129" s="453" t="e">
        <f t="shared" si="11"/>
        <v>#REF!</v>
      </c>
      <c r="Q129" s="453" t="e">
        <f t="shared" si="12"/>
        <v>#REF!</v>
      </c>
      <c r="R129" s="453" t="str">
        <f t="shared" si="13"/>
        <v>-27.0</v>
      </c>
      <c r="S129" s="453" t="str">
        <f t="shared" si="14"/>
        <v>0.2</v>
      </c>
      <c r="T129" s="453" t="e">
        <f t="shared" si="15"/>
        <v>#REF!</v>
      </c>
      <c r="U129" s="453" t="e">
        <f t="shared" si="16"/>
        <v>#REF!</v>
      </c>
      <c r="V129" s="453" t="e">
        <f>IF(FIXED(#REF!,1)="0.0",IF(FIXED(#REF!,2)="0.00",FIXED(#REF!,3),FIXED(#REF!,2)),FIXED(#REF!,1))</f>
        <v>#REF!</v>
      </c>
    </row>
    <row r="130" spans="1:22" s="321" customFormat="1" ht="24.6" hidden="1">
      <c r="A130" s="360" t="s">
        <v>300</v>
      </c>
      <c r="B130" s="361">
        <f>VLOOKUP($A130,'T5_data(ytd)'!$B$3:$F$390,3,FALSE)</f>
        <v>1008.64</v>
      </c>
      <c r="C130" s="362" t="e">
        <f>VLOOKUP($A130,'T5_data(mth)'!$B$5:$AL$392,$O$1-1,FALSE)</f>
        <v>#REF!</v>
      </c>
      <c r="D130" s="482" t="e">
        <f>VLOOKUP($A130,'T5_data(mth)'!$B$5:$AL$392,$O$1,FALSE)</f>
        <v>#REF!</v>
      </c>
      <c r="E130" s="361">
        <f>VLOOKUP($A130,'T5_data(ytd)'!$B$3:$F$390,5,FALSE)</f>
        <v>1008.64</v>
      </c>
      <c r="F130" s="363">
        <f>VLOOKUP($A130,'T5_data(ytd)'!$B$392:$F$779,3,FALSE)</f>
        <v>-15.22</v>
      </c>
      <c r="G130" s="364" t="e">
        <f>VLOOKUP($A130,'T5_data(mth)'!$B$785:$AL$1172,$O$1-1,FALSE)</f>
        <v>#REF!</v>
      </c>
      <c r="H130" s="364" t="e">
        <f>VLOOKUP($A130,'T5_data(mth)'!$B$785:$AL$1172,$O$1,FALSE)</f>
        <v>#REF!</v>
      </c>
      <c r="I130" s="363">
        <f>VLOOKUP($A130,'T5_data(ytd)'!$B$392:$F$779,5,FALSE)</f>
        <v>-15.22</v>
      </c>
      <c r="J130" s="365">
        <f>VLOOKUP($A130,'T5_data(ytd)'!$B$781:$F$1168,3,FALSE)</f>
        <v>0.28999999999999998</v>
      </c>
      <c r="K130" s="365" t="e">
        <f>VLOOKUP($A130,'T5_data(mth)'!$B$1175:$AL$1562,$O$1-1,FALSE)</f>
        <v>#REF!</v>
      </c>
      <c r="L130" s="365" t="e">
        <f>VLOOKUP($A130,'T5_data(mth)'!$B$1175:$AL$1562,$O$1,FALSE)</f>
        <v>#REF!</v>
      </c>
      <c r="M130" s="601"/>
      <c r="O130" s="453" t="str">
        <f t="shared" si="10"/>
        <v>-15.2</v>
      </c>
      <c r="P130" s="453" t="e">
        <f t="shared" si="11"/>
        <v>#REF!</v>
      </c>
      <c r="Q130" s="453" t="e">
        <f t="shared" si="12"/>
        <v>#REF!</v>
      </c>
      <c r="R130" s="453" t="str">
        <f t="shared" si="13"/>
        <v>-15.2</v>
      </c>
      <c r="S130" s="453" t="str">
        <f t="shared" si="14"/>
        <v>0.3</v>
      </c>
      <c r="T130" s="453" t="e">
        <f t="shared" si="15"/>
        <v>#REF!</v>
      </c>
      <c r="U130" s="453" t="e">
        <f t="shared" si="16"/>
        <v>#REF!</v>
      </c>
      <c r="V130" s="453" t="e">
        <f>IF(FIXED(#REF!,1)="0.0",IF(FIXED(#REF!,2)="0.00",FIXED(#REF!,3),FIXED(#REF!,2)),FIXED(#REF!,1))</f>
        <v>#REF!</v>
      </c>
    </row>
    <row r="131" spans="1:22" s="321" customFormat="1" ht="24.6" hidden="1">
      <c r="A131" s="360" t="s">
        <v>301</v>
      </c>
      <c r="B131" s="361">
        <f>VLOOKUP($A131,'T5_data(ytd)'!$B$3:$F$390,3,FALSE)</f>
        <v>23.36</v>
      </c>
      <c r="C131" s="362" t="e">
        <f>VLOOKUP($A131,'T5_data(mth)'!$B$5:$AL$392,$O$1-1,FALSE)</f>
        <v>#REF!</v>
      </c>
      <c r="D131" s="482" t="e">
        <f>VLOOKUP($A131,'T5_data(mth)'!$B$5:$AL$392,$O$1,FALSE)</f>
        <v>#REF!</v>
      </c>
      <c r="E131" s="361">
        <f>VLOOKUP($A131,'T5_data(ytd)'!$B$3:$F$390,5,FALSE)</f>
        <v>23.36</v>
      </c>
      <c r="F131" s="363">
        <f>VLOOKUP($A131,'T5_data(ytd)'!$B$392:$F$779,3,FALSE)</f>
        <v>-8.7100000000000009</v>
      </c>
      <c r="G131" s="364" t="e">
        <f>VLOOKUP($A131,'T5_data(mth)'!$B$785:$AL$1172,$O$1-1,FALSE)</f>
        <v>#REF!</v>
      </c>
      <c r="H131" s="364" t="e">
        <f>VLOOKUP($A131,'T5_data(mth)'!$B$785:$AL$1172,$O$1,FALSE)</f>
        <v>#REF!</v>
      </c>
      <c r="I131" s="363">
        <f>VLOOKUP($A131,'T5_data(ytd)'!$B$392:$F$779,5,FALSE)</f>
        <v>-8.7100000000000009</v>
      </c>
      <c r="J131" s="365">
        <f>VLOOKUP($A131,'T5_data(ytd)'!$B$781:$F$1168,3,FALSE)</f>
        <v>0.01</v>
      </c>
      <c r="K131" s="365" t="e">
        <f>VLOOKUP($A131,'T5_data(mth)'!$B$1175:$AL$1562,$O$1-1,FALSE)</f>
        <v>#REF!</v>
      </c>
      <c r="L131" s="365" t="e">
        <f>VLOOKUP($A131,'T5_data(mth)'!$B$1175:$AL$1562,$O$1,FALSE)</f>
        <v>#REF!</v>
      </c>
      <c r="M131" s="601"/>
      <c r="O131" s="453" t="str">
        <f t="shared" si="10"/>
        <v>-8.7</v>
      </c>
      <c r="P131" s="453" t="e">
        <f t="shared" si="11"/>
        <v>#REF!</v>
      </c>
      <c r="Q131" s="453" t="e">
        <f t="shared" si="12"/>
        <v>#REF!</v>
      </c>
      <c r="R131" s="453" t="str">
        <f t="shared" si="13"/>
        <v>-8.7</v>
      </c>
      <c r="S131" s="453" t="str">
        <f t="shared" si="14"/>
        <v>0.01</v>
      </c>
      <c r="T131" s="453" t="e">
        <f t="shared" si="15"/>
        <v>#REF!</v>
      </c>
      <c r="U131" s="453" t="e">
        <f t="shared" si="16"/>
        <v>#REF!</v>
      </c>
      <c r="V131" s="453" t="e">
        <f>IF(FIXED(#REF!,1)="0.0",IF(FIXED(#REF!,2)="0.00",FIXED(#REF!,3),FIXED(#REF!,2)),FIXED(#REF!,1))</f>
        <v>#REF!</v>
      </c>
    </row>
    <row r="132" spans="1:22" s="321" customFormat="1" ht="24.6" hidden="1">
      <c r="A132" s="360" t="s">
        <v>302</v>
      </c>
      <c r="B132" s="361">
        <f>VLOOKUP($A132,'T5_data(ytd)'!$B$3:$F$390,3,FALSE)</f>
        <v>664.51</v>
      </c>
      <c r="C132" s="362" t="e">
        <f>VLOOKUP($A132,'T5_data(mth)'!$B$5:$AL$392,$O$1-1,FALSE)</f>
        <v>#REF!</v>
      </c>
      <c r="D132" s="482" t="e">
        <f>VLOOKUP($A132,'T5_data(mth)'!$B$5:$AL$392,$O$1,FALSE)</f>
        <v>#REF!</v>
      </c>
      <c r="E132" s="361">
        <f>VLOOKUP($A132,'T5_data(ytd)'!$B$3:$F$390,5,FALSE)</f>
        <v>664.51</v>
      </c>
      <c r="F132" s="363">
        <f>VLOOKUP($A132,'T5_data(ytd)'!$B$392:$F$779,3,FALSE)</f>
        <v>-18.07</v>
      </c>
      <c r="G132" s="364" t="e">
        <f>VLOOKUP($A132,'T5_data(mth)'!$B$785:$AL$1172,$O$1-1,FALSE)</f>
        <v>#REF!</v>
      </c>
      <c r="H132" s="364" t="e">
        <f>VLOOKUP($A132,'T5_data(mth)'!$B$785:$AL$1172,$O$1,FALSE)</f>
        <v>#REF!</v>
      </c>
      <c r="I132" s="363">
        <f>VLOOKUP($A132,'T5_data(ytd)'!$B$392:$F$779,5,FALSE)</f>
        <v>-18.07</v>
      </c>
      <c r="J132" s="365">
        <f>VLOOKUP($A132,'T5_data(ytd)'!$B$781:$F$1168,3,FALSE)</f>
        <v>0.19</v>
      </c>
      <c r="K132" s="365" t="e">
        <f>VLOOKUP($A132,'T5_data(mth)'!$B$1175:$AL$1562,$O$1-1,FALSE)</f>
        <v>#REF!</v>
      </c>
      <c r="L132" s="365" t="e">
        <f>VLOOKUP($A132,'T5_data(mth)'!$B$1175:$AL$1562,$O$1,FALSE)</f>
        <v>#REF!</v>
      </c>
      <c r="M132" s="601"/>
      <c r="O132" s="453" t="str">
        <f t="shared" si="10"/>
        <v>-18.1</v>
      </c>
      <c r="P132" s="453" t="e">
        <f t="shared" si="11"/>
        <v>#REF!</v>
      </c>
      <c r="Q132" s="453" t="e">
        <f t="shared" si="12"/>
        <v>#REF!</v>
      </c>
      <c r="R132" s="453" t="str">
        <f t="shared" si="13"/>
        <v>-18.1</v>
      </c>
      <c r="S132" s="453" t="str">
        <f t="shared" si="14"/>
        <v>0.2</v>
      </c>
      <c r="T132" s="453" t="e">
        <f t="shared" si="15"/>
        <v>#REF!</v>
      </c>
      <c r="U132" s="453" t="e">
        <f t="shared" si="16"/>
        <v>#REF!</v>
      </c>
      <c r="V132" s="453" t="e">
        <f>IF(FIXED(#REF!,1)="0.0",IF(FIXED(#REF!,2)="0.00",FIXED(#REF!,3),FIXED(#REF!,2)),FIXED(#REF!,1))</f>
        <v>#REF!</v>
      </c>
    </row>
    <row r="133" spans="1:22" s="321" customFormat="1" ht="24.6" hidden="1">
      <c r="A133" s="360" t="s">
        <v>303</v>
      </c>
      <c r="B133" s="361">
        <f>VLOOKUP($A133,'T5_data(ytd)'!$B$3:$F$390,3,FALSE)</f>
        <v>320.77</v>
      </c>
      <c r="C133" s="362" t="e">
        <f>VLOOKUP($A133,'T5_data(mth)'!$B$5:$AL$392,$O$1-1,FALSE)</f>
        <v>#REF!</v>
      </c>
      <c r="D133" s="482" t="e">
        <f>VLOOKUP($A133,'T5_data(mth)'!$B$5:$AL$392,$O$1,FALSE)</f>
        <v>#REF!</v>
      </c>
      <c r="E133" s="361">
        <f>VLOOKUP($A133,'T5_data(ytd)'!$B$3:$F$390,5,FALSE)</f>
        <v>320.77</v>
      </c>
      <c r="F133" s="363">
        <f>VLOOKUP($A133,'T5_data(ytd)'!$B$392:$F$779,3,FALSE)</f>
        <v>-9.1199999999999992</v>
      </c>
      <c r="G133" s="364" t="e">
        <f>VLOOKUP($A133,'T5_data(mth)'!$B$785:$AL$1172,$O$1-1,FALSE)</f>
        <v>#REF!</v>
      </c>
      <c r="H133" s="364" t="e">
        <f>VLOOKUP($A133,'T5_data(mth)'!$B$785:$AL$1172,$O$1,FALSE)</f>
        <v>#REF!</v>
      </c>
      <c r="I133" s="363">
        <f>VLOOKUP($A133,'T5_data(ytd)'!$B$392:$F$779,5,FALSE)</f>
        <v>-9.1199999999999992</v>
      </c>
      <c r="J133" s="365">
        <f>VLOOKUP($A133,'T5_data(ytd)'!$B$781:$F$1168,3,FALSE)</f>
        <v>0.09</v>
      </c>
      <c r="K133" s="365" t="e">
        <f>VLOOKUP($A133,'T5_data(mth)'!$B$1175:$AL$1562,$O$1-1,FALSE)</f>
        <v>#REF!</v>
      </c>
      <c r="L133" s="365" t="e">
        <f>VLOOKUP($A133,'T5_data(mth)'!$B$1175:$AL$1562,$O$1,FALSE)</f>
        <v>#REF!</v>
      </c>
      <c r="M133" s="601"/>
      <c r="O133" s="453" t="str">
        <f t="shared" si="10"/>
        <v>-9.1</v>
      </c>
      <c r="P133" s="453" t="e">
        <f t="shared" si="11"/>
        <v>#REF!</v>
      </c>
      <c r="Q133" s="453" t="e">
        <f t="shared" si="12"/>
        <v>#REF!</v>
      </c>
      <c r="R133" s="453" t="str">
        <f t="shared" si="13"/>
        <v>-9.1</v>
      </c>
      <c r="S133" s="453" t="str">
        <f t="shared" si="14"/>
        <v>0.1</v>
      </c>
      <c r="T133" s="453" t="e">
        <f t="shared" si="15"/>
        <v>#REF!</v>
      </c>
      <c r="U133" s="453" t="e">
        <f t="shared" si="16"/>
        <v>#REF!</v>
      </c>
      <c r="V133" s="453" t="e">
        <f>IF(FIXED(#REF!,1)="0.0",IF(FIXED(#REF!,2)="0.00",FIXED(#REF!,3),FIXED(#REF!,2)),FIXED(#REF!,1))</f>
        <v>#REF!</v>
      </c>
    </row>
    <row r="134" spans="1:22" s="321" customFormat="1" ht="24.6" hidden="1">
      <c r="A134" s="360" t="s">
        <v>304</v>
      </c>
      <c r="B134" s="361">
        <f>VLOOKUP($A134,'T5_data(ytd)'!$B$3:$F$390,3,FALSE)</f>
        <v>1199.92</v>
      </c>
      <c r="C134" s="362" t="e">
        <f>VLOOKUP($A134,'T5_data(mth)'!$B$5:$AL$392,$O$1-1,FALSE)</f>
        <v>#REF!</v>
      </c>
      <c r="D134" s="482" t="e">
        <f>VLOOKUP($A134,'T5_data(mth)'!$B$5:$AL$392,$O$1,FALSE)</f>
        <v>#REF!</v>
      </c>
      <c r="E134" s="361">
        <f>VLOOKUP($A134,'T5_data(ytd)'!$B$3:$F$390,5,FALSE)</f>
        <v>1199.92</v>
      </c>
      <c r="F134" s="363">
        <f>VLOOKUP($A134,'T5_data(ytd)'!$B$392:$F$779,3,FALSE)</f>
        <v>-1.86</v>
      </c>
      <c r="G134" s="364" t="e">
        <f>VLOOKUP($A134,'T5_data(mth)'!$B$785:$AL$1172,$O$1-1,FALSE)</f>
        <v>#REF!</v>
      </c>
      <c r="H134" s="364" t="e">
        <f>VLOOKUP($A134,'T5_data(mth)'!$B$785:$AL$1172,$O$1,FALSE)</f>
        <v>#REF!</v>
      </c>
      <c r="I134" s="363">
        <f>VLOOKUP($A134,'T5_data(ytd)'!$B$392:$F$779,5,FALSE)</f>
        <v>-1.86</v>
      </c>
      <c r="J134" s="365">
        <f>VLOOKUP($A134,'T5_data(ytd)'!$B$781:$F$1168,3,FALSE)</f>
        <v>0.35</v>
      </c>
      <c r="K134" s="365" t="e">
        <f>VLOOKUP($A134,'T5_data(mth)'!$B$1175:$AL$1562,$O$1-1,FALSE)</f>
        <v>#REF!</v>
      </c>
      <c r="L134" s="365" t="e">
        <f>VLOOKUP($A134,'T5_data(mth)'!$B$1175:$AL$1562,$O$1,FALSE)</f>
        <v>#REF!</v>
      </c>
      <c r="M134" s="601"/>
      <c r="O134" s="453" t="str">
        <f t="shared" ref="O134:O197" si="18">IF(FIXED(F134,1)="0.0",IF(FIXED(F134,2)="0.00",FIXED(F134,3),FIXED(F134,2)),FIXED(F134,1))</f>
        <v>-1.9</v>
      </c>
      <c r="P134" s="453" t="e">
        <f t="shared" ref="P134:P197" si="19">IF(FIXED(G134,1)="0.0",IF(FIXED(G134,2)="0.00",FIXED(G134,3),FIXED(G134,2)),FIXED(G134,1))</f>
        <v>#REF!</v>
      </c>
      <c r="Q134" s="453" t="e">
        <f t="shared" ref="Q134:Q197" si="20">IF(FIXED(H134,1)="0.0",IF(FIXED(H134,2)="0.00",FIXED(H134,3),FIXED(H134,2)),FIXED(H134,1))</f>
        <v>#REF!</v>
      </c>
      <c r="R134" s="453" t="str">
        <f t="shared" ref="R134:R197" si="21">IF(FIXED(I134,1)="0.0",IF(FIXED(I134,2)="0.00",FIXED(I134,3),FIXED(I134,2)),FIXED(I134,1))</f>
        <v>-1.9</v>
      </c>
      <c r="S134" s="453" t="str">
        <f t="shared" ref="S134:S197" si="22">IF(FIXED(J134,1)="0.0",IF(FIXED(J134,2)="0.00",FIXED(J134,3),FIXED(J134,2)),FIXED(J134,1))</f>
        <v>0.4</v>
      </c>
      <c r="T134" s="453" t="e">
        <f t="shared" ref="T134:T197" si="23">IF(FIXED(K134,1)="0.0",IF(FIXED(K134,2)="0.00",FIXED(K134,3),FIXED(K134,2)),FIXED(K134,1))</f>
        <v>#REF!</v>
      </c>
      <c r="U134" s="453" t="e">
        <f t="shared" ref="U134:U197" si="24">IF(FIXED(L134,1)="0.0",IF(FIXED(L134,2)="0.00",FIXED(L134,3),FIXED(L134,2)),FIXED(L134,1))</f>
        <v>#REF!</v>
      </c>
      <c r="V134" s="453" t="e">
        <f>IF(FIXED(#REF!,1)="0.0",IF(FIXED(#REF!,2)="0.00",FIXED(#REF!,3),FIXED(#REF!,2)),FIXED(#REF!,1))</f>
        <v>#REF!</v>
      </c>
    </row>
    <row r="135" spans="1:22" s="321" customFormat="1" ht="24.6" hidden="1">
      <c r="A135" s="360" t="s">
        <v>305</v>
      </c>
      <c r="B135" s="361">
        <f>VLOOKUP($A135,'T5_data(ytd)'!$B$3:$F$390,3,FALSE)</f>
        <v>611.67999999999995</v>
      </c>
      <c r="C135" s="362" t="e">
        <f>VLOOKUP($A135,'T5_data(mth)'!$B$5:$AL$392,$O$1-1,FALSE)</f>
        <v>#REF!</v>
      </c>
      <c r="D135" s="482" t="e">
        <f>VLOOKUP($A135,'T5_data(mth)'!$B$5:$AL$392,$O$1,FALSE)</f>
        <v>#REF!</v>
      </c>
      <c r="E135" s="361">
        <f>VLOOKUP($A135,'T5_data(ytd)'!$B$3:$F$390,5,FALSE)</f>
        <v>611.67999999999995</v>
      </c>
      <c r="F135" s="363">
        <f>VLOOKUP($A135,'T5_data(ytd)'!$B$392:$F$779,3,FALSE)</f>
        <v>-3.87</v>
      </c>
      <c r="G135" s="364" t="e">
        <f>VLOOKUP($A135,'T5_data(mth)'!$B$785:$AL$1172,$O$1-1,FALSE)</f>
        <v>#REF!</v>
      </c>
      <c r="H135" s="364" t="e">
        <f>VLOOKUP($A135,'T5_data(mth)'!$B$785:$AL$1172,$O$1,FALSE)</f>
        <v>#REF!</v>
      </c>
      <c r="I135" s="363">
        <f>VLOOKUP($A135,'T5_data(ytd)'!$B$392:$F$779,5,FALSE)</f>
        <v>-3.87</v>
      </c>
      <c r="J135" s="365">
        <f>VLOOKUP($A135,'T5_data(ytd)'!$B$781:$F$1168,3,FALSE)</f>
        <v>0.18</v>
      </c>
      <c r="K135" s="365" t="e">
        <f>VLOOKUP($A135,'T5_data(mth)'!$B$1175:$AL$1562,$O$1-1,FALSE)</f>
        <v>#REF!</v>
      </c>
      <c r="L135" s="365" t="e">
        <f>VLOOKUP($A135,'T5_data(mth)'!$B$1175:$AL$1562,$O$1,FALSE)</f>
        <v>#REF!</v>
      </c>
      <c r="M135" s="601"/>
      <c r="O135" s="453" t="str">
        <f t="shared" si="18"/>
        <v>-3.9</v>
      </c>
      <c r="P135" s="453" t="e">
        <f t="shared" si="19"/>
        <v>#REF!</v>
      </c>
      <c r="Q135" s="453" t="e">
        <f t="shared" si="20"/>
        <v>#REF!</v>
      </c>
      <c r="R135" s="453" t="str">
        <f t="shared" si="21"/>
        <v>-3.9</v>
      </c>
      <c r="S135" s="453" t="str">
        <f t="shared" si="22"/>
        <v>0.2</v>
      </c>
      <c r="T135" s="453" t="e">
        <f t="shared" si="23"/>
        <v>#REF!</v>
      </c>
      <c r="U135" s="453" t="e">
        <f t="shared" si="24"/>
        <v>#REF!</v>
      </c>
      <c r="V135" s="453" t="e">
        <f>IF(FIXED(#REF!,1)="0.0",IF(FIXED(#REF!,2)="0.00",FIXED(#REF!,3),FIXED(#REF!,2)),FIXED(#REF!,1))</f>
        <v>#REF!</v>
      </c>
    </row>
    <row r="136" spans="1:22" s="321" customFormat="1" ht="24.6" hidden="1">
      <c r="A136" s="360" t="s">
        <v>306</v>
      </c>
      <c r="B136" s="361">
        <f>VLOOKUP($A136,'T5_data(ytd)'!$B$3:$F$390,3,FALSE)</f>
        <v>588.24</v>
      </c>
      <c r="C136" s="362" t="e">
        <f>VLOOKUP($A136,'T5_data(mth)'!$B$5:$AL$392,$O$1-1,FALSE)</f>
        <v>#REF!</v>
      </c>
      <c r="D136" s="482" t="e">
        <f>VLOOKUP($A136,'T5_data(mth)'!$B$5:$AL$392,$O$1,FALSE)</f>
        <v>#REF!</v>
      </c>
      <c r="E136" s="361">
        <f>VLOOKUP($A136,'T5_data(ytd)'!$B$3:$F$390,5,FALSE)</f>
        <v>588.24</v>
      </c>
      <c r="F136" s="363">
        <f>VLOOKUP($A136,'T5_data(ytd)'!$B$392:$F$779,3,FALSE)</f>
        <v>0.31</v>
      </c>
      <c r="G136" s="364" t="e">
        <f>VLOOKUP($A136,'T5_data(mth)'!$B$785:$AL$1172,$O$1-1,FALSE)</f>
        <v>#REF!</v>
      </c>
      <c r="H136" s="364" t="e">
        <f>VLOOKUP($A136,'T5_data(mth)'!$B$785:$AL$1172,$O$1,FALSE)</f>
        <v>#REF!</v>
      </c>
      <c r="I136" s="363">
        <f>VLOOKUP($A136,'T5_data(ytd)'!$B$392:$F$779,5,FALSE)</f>
        <v>0.31</v>
      </c>
      <c r="J136" s="365">
        <f>VLOOKUP($A136,'T5_data(ytd)'!$B$781:$F$1168,3,FALSE)</f>
        <v>0.17</v>
      </c>
      <c r="K136" s="365" t="e">
        <f>VLOOKUP($A136,'T5_data(mth)'!$B$1175:$AL$1562,$O$1-1,FALSE)</f>
        <v>#REF!</v>
      </c>
      <c r="L136" s="365" t="e">
        <f>VLOOKUP($A136,'T5_data(mth)'!$B$1175:$AL$1562,$O$1,FALSE)</f>
        <v>#REF!</v>
      </c>
      <c r="M136" s="601"/>
      <c r="O136" s="453" t="str">
        <f t="shared" si="18"/>
        <v>0.3</v>
      </c>
      <c r="P136" s="453" t="e">
        <f t="shared" si="19"/>
        <v>#REF!</v>
      </c>
      <c r="Q136" s="453" t="e">
        <f t="shared" si="20"/>
        <v>#REF!</v>
      </c>
      <c r="R136" s="453" t="str">
        <f t="shared" si="21"/>
        <v>0.3</v>
      </c>
      <c r="S136" s="453" t="str">
        <f t="shared" si="22"/>
        <v>0.2</v>
      </c>
      <c r="T136" s="453" t="e">
        <f t="shared" si="23"/>
        <v>#REF!</v>
      </c>
      <c r="U136" s="453" t="e">
        <f t="shared" si="24"/>
        <v>#REF!</v>
      </c>
      <c r="V136" s="453" t="e">
        <f>IF(FIXED(#REF!,1)="0.0",IF(FIXED(#REF!,2)="0.00",FIXED(#REF!,3),FIXED(#REF!,2)),FIXED(#REF!,1))</f>
        <v>#REF!</v>
      </c>
    </row>
    <row r="137" spans="1:22" s="321" customFormat="1" ht="24.6" hidden="1">
      <c r="A137" s="360" t="s">
        <v>307</v>
      </c>
      <c r="B137" s="361">
        <f>VLOOKUP($A137,'T5_data(ytd)'!$B$3:$F$390,3,FALSE)</f>
        <v>1729.69</v>
      </c>
      <c r="C137" s="362" t="e">
        <f>VLOOKUP($A137,'T5_data(mth)'!$B$5:$AL$392,$O$1-1,FALSE)</f>
        <v>#REF!</v>
      </c>
      <c r="D137" s="482" t="e">
        <f>VLOOKUP($A137,'T5_data(mth)'!$B$5:$AL$392,$O$1,FALSE)</f>
        <v>#REF!</v>
      </c>
      <c r="E137" s="361">
        <f>VLOOKUP($A137,'T5_data(ytd)'!$B$3:$F$390,5,FALSE)</f>
        <v>1729.69</v>
      </c>
      <c r="F137" s="363">
        <f>VLOOKUP($A137,'T5_data(ytd)'!$B$392:$F$779,3,FALSE)</f>
        <v>3.07</v>
      </c>
      <c r="G137" s="364" t="e">
        <f>VLOOKUP($A137,'T5_data(mth)'!$B$785:$AL$1172,$O$1-1,FALSE)</f>
        <v>#REF!</v>
      </c>
      <c r="H137" s="364" t="e">
        <f>VLOOKUP($A137,'T5_data(mth)'!$B$785:$AL$1172,$O$1,FALSE)</f>
        <v>#REF!</v>
      </c>
      <c r="I137" s="363">
        <f>VLOOKUP($A137,'T5_data(ytd)'!$B$392:$F$779,5,FALSE)</f>
        <v>3.07</v>
      </c>
      <c r="J137" s="365">
        <f>VLOOKUP($A137,'T5_data(ytd)'!$B$781:$F$1168,3,FALSE)</f>
        <v>0.5</v>
      </c>
      <c r="K137" s="365" t="e">
        <f>VLOOKUP($A137,'T5_data(mth)'!$B$1175:$AL$1562,$O$1-1,FALSE)</f>
        <v>#REF!</v>
      </c>
      <c r="L137" s="365" t="e">
        <f>VLOOKUP($A137,'T5_data(mth)'!$B$1175:$AL$1562,$O$1,FALSE)</f>
        <v>#REF!</v>
      </c>
      <c r="M137" s="601"/>
      <c r="O137" s="453" t="str">
        <f t="shared" si="18"/>
        <v>3.1</v>
      </c>
      <c r="P137" s="453" t="e">
        <f t="shared" si="19"/>
        <v>#REF!</v>
      </c>
      <c r="Q137" s="453" t="e">
        <f t="shared" si="20"/>
        <v>#REF!</v>
      </c>
      <c r="R137" s="453" t="str">
        <f t="shared" si="21"/>
        <v>3.1</v>
      </c>
      <c r="S137" s="453" t="str">
        <f t="shared" si="22"/>
        <v>0.5</v>
      </c>
      <c r="T137" s="453" t="e">
        <f t="shared" si="23"/>
        <v>#REF!</v>
      </c>
      <c r="U137" s="453" t="e">
        <f t="shared" si="24"/>
        <v>#REF!</v>
      </c>
      <c r="V137" s="453" t="e">
        <f>IF(FIXED(#REF!,1)="0.0",IF(FIXED(#REF!,2)="0.00",FIXED(#REF!,3),FIXED(#REF!,2)),FIXED(#REF!,1))</f>
        <v>#REF!</v>
      </c>
    </row>
    <row r="138" spans="1:22" s="321" customFormat="1" ht="24.6" hidden="1">
      <c r="A138" s="360" t="s">
        <v>308</v>
      </c>
      <c r="B138" s="361">
        <f>VLOOKUP($A138,'T5_data(ytd)'!$B$3:$F$390,3,FALSE)</f>
        <v>16.79</v>
      </c>
      <c r="C138" s="362" t="e">
        <f>VLOOKUP($A138,'T5_data(mth)'!$B$5:$AL$392,$O$1-1,FALSE)</f>
        <v>#REF!</v>
      </c>
      <c r="D138" s="482" t="e">
        <f>VLOOKUP($A138,'T5_data(mth)'!$B$5:$AL$392,$O$1,FALSE)</f>
        <v>#REF!</v>
      </c>
      <c r="E138" s="361">
        <f>VLOOKUP($A138,'T5_data(ytd)'!$B$3:$F$390,5,FALSE)</f>
        <v>16.79</v>
      </c>
      <c r="F138" s="363">
        <f>VLOOKUP($A138,'T5_data(ytd)'!$B$392:$F$779,3,FALSE)</f>
        <v>-26.23</v>
      </c>
      <c r="G138" s="364" t="e">
        <f>VLOOKUP($A138,'T5_data(mth)'!$B$785:$AL$1172,$O$1-1,FALSE)</f>
        <v>#REF!</v>
      </c>
      <c r="H138" s="364" t="e">
        <f>VLOOKUP($A138,'T5_data(mth)'!$B$785:$AL$1172,$O$1,FALSE)</f>
        <v>#REF!</v>
      </c>
      <c r="I138" s="363">
        <f>VLOOKUP($A138,'T5_data(ytd)'!$B$392:$F$779,5,FALSE)</f>
        <v>-26.23</v>
      </c>
      <c r="J138" s="365">
        <f>VLOOKUP($A138,'T5_data(ytd)'!$B$781:$F$1168,3,FALSE)</f>
        <v>0</v>
      </c>
      <c r="K138" s="365" t="e">
        <f>VLOOKUP($A138,'T5_data(mth)'!$B$1175:$AL$1562,$O$1-1,FALSE)</f>
        <v>#REF!</v>
      </c>
      <c r="L138" s="365" t="e">
        <f>VLOOKUP($A138,'T5_data(mth)'!$B$1175:$AL$1562,$O$1,FALSE)</f>
        <v>#REF!</v>
      </c>
      <c r="M138" s="601"/>
      <c r="O138" s="453" t="str">
        <f t="shared" si="18"/>
        <v>-26.2</v>
      </c>
      <c r="P138" s="453" t="e">
        <f t="shared" si="19"/>
        <v>#REF!</v>
      </c>
      <c r="Q138" s="453" t="e">
        <f t="shared" si="20"/>
        <v>#REF!</v>
      </c>
      <c r="R138" s="453" t="str">
        <f t="shared" si="21"/>
        <v>-26.2</v>
      </c>
      <c r="S138" s="453" t="str">
        <f t="shared" si="22"/>
        <v>0.000</v>
      </c>
      <c r="T138" s="453" t="e">
        <f t="shared" si="23"/>
        <v>#REF!</v>
      </c>
      <c r="U138" s="453" t="e">
        <f t="shared" si="24"/>
        <v>#REF!</v>
      </c>
      <c r="V138" s="453" t="e">
        <f>IF(FIXED(#REF!,1)="0.0",IF(FIXED(#REF!,2)="0.00",FIXED(#REF!,3),FIXED(#REF!,2)),FIXED(#REF!,1))</f>
        <v>#REF!</v>
      </c>
    </row>
    <row r="139" spans="1:22" s="321" customFormat="1" ht="24.6" hidden="1">
      <c r="A139" s="360" t="s">
        <v>309</v>
      </c>
      <c r="B139" s="361">
        <f>VLOOKUP($A139,'T5_data(ytd)'!$B$3:$F$390,3,FALSE)</f>
        <v>210.08</v>
      </c>
      <c r="C139" s="362" t="e">
        <f>VLOOKUP($A139,'T5_data(mth)'!$B$5:$AL$392,$O$1-1,FALSE)</f>
        <v>#REF!</v>
      </c>
      <c r="D139" s="482" t="e">
        <f>VLOOKUP($A139,'T5_data(mth)'!$B$5:$AL$392,$O$1,FALSE)</f>
        <v>#REF!</v>
      </c>
      <c r="E139" s="361">
        <f>VLOOKUP($A139,'T5_data(ytd)'!$B$3:$F$390,5,FALSE)</f>
        <v>210.08</v>
      </c>
      <c r="F139" s="363">
        <f>VLOOKUP($A139,'T5_data(ytd)'!$B$392:$F$779,3,FALSE)</f>
        <v>-26.4</v>
      </c>
      <c r="G139" s="364" t="e">
        <f>VLOOKUP($A139,'T5_data(mth)'!$B$785:$AL$1172,$O$1-1,FALSE)</f>
        <v>#REF!</v>
      </c>
      <c r="H139" s="364" t="e">
        <f>VLOOKUP($A139,'T5_data(mth)'!$B$785:$AL$1172,$O$1,FALSE)</f>
        <v>#REF!</v>
      </c>
      <c r="I139" s="363">
        <f>VLOOKUP($A139,'T5_data(ytd)'!$B$392:$F$779,5,FALSE)</f>
        <v>-26.4</v>
      </c>
      <c r="J139" s="365">
        <f>VLOOKUP($A139,'T5_data(ytd)'!$B$781:$F$1168,3,FALSE)</f>
        <v>0.06</v>
      </c>
      <c r="K139" s="365" t="e">
        <f>VLOOKUP($A139,'T5_data(mth)'!$B$1175:$AL$1562,$O$1-1,FALSE)</f>
        <v>#REF!</v>
      </c>
      <c r="L139" s="365" t="e">
        <f>VLOOKUP($A139,'T5_data(mth)'!$B$1175:$AL$1562,$O$1,FALSE)</f>
        <v>#REF!</v>
      </c>
      <c r="M139" s="601"/>
      <c r="O139" s="453" t="str">
        <f t="shared" si="18"/>
        <v>-26.4</v>
      </c>
      <c r="P139" s="453" t="e">
        <f t="shared" si="19"/>
        <v>#REF!</v>
      </c>
      <c r="Q139" s="453" t="e">
        <f t="shared" si="20"/>
        <v>#REF!</v>
      </c>
      <c r="R139" s="453" t="str">
        <f t="shared" si="21"/>
        <v>-26.4</v>
      </c>
      <c r="S139" s="453" t="str">
        <f t="shared" si="22"/>
        <v>0.1</v>
      </c>
      <c r="T139" s="453" t="e">
        <f t="shared" si="23"/>
        <v>#REF!</v>
      </c>
      <c r="U139" s="453" t="e">
        <f t="shared" si="24"/>
        <v>#REF!</v>
      </c>
      <c r="V139" s="453" t="e">
        <f>IF(FIXED(#REF!,1)="0.0",IF(FIXED(#REF!,2)="0.00",FIXED(#REF!,3),FIXED(#REF!,2)),FIXED(#REF!,1))</f>
        <v>#REF!</v>
      </c>
    </row>
    <row r="140" spans="1:22" s="321" customFormat="1" ht="24.6" hidden="1">
      <c r="A140" s="360" t="s">
        <v>310</v>
      </c>
      <c r="B140" s="361">
        <f>VLOOKUP($A140,'T5_data(ytd)'!$B$3:$F$390,3,FALSE)</f>
        <v>141.83000000000001</v>
      </c>
      <c r="C140" s="362" t="e">
        <f>VLOOKUP($A140,'T5_data(mth)'!$B$5:$AL$392,$O$1-1,FALSE)</f>
        <v>#REF!</v>
      </c>
      <c r="D140" s="482" t="e">
        <f>VLOOKUP($A140,'T5_data(mth)'!$B$5:$AL$392,$O$1,FALSE)</f>
        <v>#REF!</v>
      </c>
      <c r="E140" s="361">
        <f>VLOOKUP($A140,'T5_data(ytd)'!$B$3:$F$390,5,FALSE)</f>
        <v>141.83000000000001</v>
      </c>
      <c r="F140" s="363">
        <f>VLOOKUP($A140,'T5_data(ytd)'!$B$392:$F$779,3,FALSE)</f>
        <v>2.36</v>
      </c>
      <c r="G140" s="364" t="e">
        <f>VLOOKUP($A140,'T5_data(mth)'!$B$785:$AL$1172,$O$1-1,FALSE)</f>
        <v>#REF!</v>
      </c>
      <c r="H140" s="364" t="e">
        <f>VLOOKUP($A140,'T5_data(mth)'!$B$785:$AL$1172,$O$1,FALSE)</f>
        <v>#REF!</v>
      </c>
      <c r="I140" s="363">
        <f>VLOOKUP($A140,'T5_data(ytd)'!$B$392:$F$779,5,FALSE)</f>
        <v>2.36</v>
      </c>
      <c r="J140" s="365">
        <f>VLOOKUP($A140,'T5_data(ytd)'!$B$781:$F$1168,3,FALSE)</f>
        <v>0.04</v>
      </c>
      <c r="K140" s="365" t="e">
        <f>VLOOKUP($A140,'T5_data(mth)'!$B$1175:$AL$1562,$O$1-1,FALSE)</f>
        <v>#REF!</v>
      </c>
      <c r="L140" s="365" t="e">
        <f>VLOOKUP($A140,'T5_data(mth)'!$B$1175:$AL$1562,$O$1,FALSE)</f>
        <v>#REF!</v>
      </c>
      <c r="M140" s="601"/>
      <c r="O140" s="453" t="str">
        <f t="shared" si="18"/>
        <v>2.4</v>
      </c>
      <c r="P140" s="453" t="e">
        <f t="shared" si="19"/>
        <v>#REF!</v>
      </c>
      <c r="Q140" s="453" t="e">
        <f t="shared" si="20"/>
        <v>#REF!</v>
      </c>
      <c r="R140" s="453" t="str">
        <f t="shared" si="21"/>
        <v>2.4</v>
      </c>
      <c r="S140" s="453" t="str">
        <f t="shared" si="22"/>
        <v>0.04</v>
      </c>
      <c r="T140" s="453" t="e">
        <f t="shared" si="23"/>
        <v>#REF!</v>
      </c>
      <c r="U140" s="453" t="e">
        <f t="shared" si="24"/>
        <v>#REF!</v>
      </c>
      <c r="V140" s="453" t="e">
        <f>IF(FIXED(#REF!,1)="0.0",IF(FIXED(#REF!,2)="0.00",FIXED(#REF!,3),FIXED(#REF!,2)),FIXED(#REF!,1))</f>
        <v>#REF!</v>
      </c>
    </row>
    <row r="141" spans="1:22" s="321" customFormat="1" ht="24.6" hidden="1">
      <c r="A141" s="360" t="s">
        <v>311</v>
      </c>
      <c r="B141" s="361">
        <f>VLOOKUP($A141,'T5_data(ytd)'!$B$3:$F$390,3,FALSE)</f>
        <v>989.82</v>
      </c>
      <c r="C141" s="362" t="e">
        <f>VLOOKUP($A141,'T5_data(mth)'!$B$5:$AL$392,$O$1-1,FALSE)</f>
        <v>#REF!</v>
      </c>
      <c r="D141" s="482" t="e">
        <f>VLOOKUP($A141,'T5_data(mth)'!$B$5:$AL$392,$O$1,FALSE)</f>
        <v>#REF!</v>
      </c>
      <c r="E141" s="361">
        <f>VLOOKUP($A141,'T5_data(ytd)'!$B$3:$F$390,5,FALSE)</f>
        <v>989.82</v>
      </c>
      <c r="F141" s="363">
        <f>VLOOKUP($A141,'T5_data(ytd)'!$B$392:$F$779,3,FALSE)</f>
        <v>8.31</v>
      </c>
      <c r="G141" s="364" t="e">
        <f>VLOOKUP($A141,'T5_data(mth)'!$B$785:$AL$1172,$O$1-1,FALSE)</f>
        <v>#REF!</v>
      </c>
      <c r="H141" s="364" t="e">
        <f>VLOOKUP($A141,'T5_data(mth)'!$B$785:$AL$1172,$O$1,FALSE)</f>
        <v>#REF!</v>
      </c>
      <c r="I141" s="363">
        <f>VLOOKUP($A141,'T5_data(ytd)'!$B$392:$F$779,5,FALSE)</f>
        <v>8.31</v>
      </c>
      <c r="J141" s="365">
        <f>VLOOKUP($A141,'T5_data(ytd)'!$B$781:$F$1168,3,FALSE)</f>
        <v>0.28999999999999998</v>
      </c>
      <c r="K141" s="365" t="e">
        <f>VLOOKUP($A141,'T5_data(mth)'!$B$1175:$AL$1562,$O$1-1,FALSE)</f>
        <v>#REF!</v>
      </c>
      <c r="L141" s="365" t="e">
        <f>VLOOKUP($A141,'T5_data(mth)'!$B$1175:$AL$1562,$O$1,FALSE)</f>
        <v>#REF!</v>
      </c>
      <c r="M141" s="601"/>
      <c r="O141" s="453" t="str">
        <f t="shared" si="18"/>
        <v>8.3</v>
      </c>
      <c r="P141" s="453" t="e">
        <f t="shared" si="19"/>
        <v>#REF!</v>
      </c>
      <c r="Q141" s="453" t="e">
        <f t="shared" si="20"/>
        <v>#REF!</v>
      </c>
      <c r="R141" s="453" t="str">
        <f t="shared" si="21"/>
        <v>8.3</v>
      </c>
      <c r="S141" s="453" t="str">
        <f t="shared" si="22"/>
        <v>0.3</v>
      </c>
      <c r="T141" s="453" t="e">
        <f t="shared" si="23"/>
        <v>#REF!</v>
      </c>
      <c r="U141" s="453" t="e">
        <f t="shared" si="24"/>
        <v>#REF!</v>
      </c>
      <c r="V141" s="453" t="e">
        <f>IF(FIXED(#REF!,1)="0.0",IF(FIXED(#REF!,2)="0.00",FIXED(#REF!,3),FIXED(#REF!,2)),FIXED(#REF!,1))</f>
        <v>#REF!</v>
      </c>
    </row>
    <row r="142" spans="1:22" s="321" customFormat="1" ht="24.6" hidden="1">
      <c r="A142" s="360" t="s">
        <v>312</v>
      </c>
      <c r="B142" s="361">
        <f>VLOOKUP($A142,'T5_data(ytd)'!$B$3:$F$390,3,FALSE)</f>
        <v>371.18</v>
      </c>
      <c r="C142" s="362" t="e">
        <f>VLOOKUP($A142,'T5_data(mth)'!$B$5:$AL$392,$O$1-1,FALSE)</f>
        <v>#REF!</v>
      </c>
      <c r="D142" s="482" t="e">
        <f>VLOOKUP($A142,'T5_data(mth)'!$B$5:$AL$392,$O$1,FALSE)</f>
        <v>#REF!</v>
      </c>
      <c r="E142" s="361">
        <f>VLOOKUP($A142,'T5_data(ytd)'!$B$3:$F$390,5,FALSE)</f>
        <v>371.18</v>
      </c>
      <c r="F142" s="363">
        <f>VLOOKUP($A142,'T5_data(ytd)'!$B$392:$F$779,3,FALSE)</f>
        <v>16.89</v>
      </c>
      <c r="G142" s="364" t="e">
        <f>VLOOKUP($A142,'T5_data(mth)'!$B$785:$AL$1172,$O$1-1,FALSE)</f>
        <v>#REF!</v>
      </c>
      <c r="H142" s="364" t="e">
        <f>VLOOKUP($A142,'T5_data(mth)'!$B$785:$AL$1172,$O$1,FALSE)</f>
        <v>#REF!</v>
      </c>
      <c r="I142" s="363">
        <f>VLOOKUP($A142,'T5_data(ytd)'!$B$392:$F$779,5,FALSE)</f>
        <v>16.89</v>
      </c>
      <c r="J142" s="365">
        <f>VLOOKUP($A142,'T5_data(ytd)'!$B$781:$F$1168,3,FALSE)</f>
        <v>0.11</v>
      </c>
      <c r="K142" s="365" t="e">
        <f>VLOOKUP($A142,'T5_data(mth)'!$B$1175:$AL$1562,$O$1-1,FALSE)</f>
        <v>#REF!</v>
      </c>
      <c r="L142" s="365" t="e">
        <f>VLOOKUP($A142,'T5_data(mth)'!$B$1175:$AL$1562,$O$1,FALSE)</f>
        <v>#REF!</v>
      </c>
      <c r="M142" s="601"/>
      <c r="O142" s="453" t="str">
        <f t="shared" si="18"/>
        <v>16.9</v>
      </c>
      <c r="P142" s="453" t="e">
        <f t="shared" si="19"/>
        <v>#REF!</v>
      </c>
      <c r="Q142" s="453" t="e">
        <f t="shared" si="20"/>
        <v>#REF!</v>
      </c>
      <c r="R142" s="453" t="str">
        <f t="shared" si="21"/>
        <v>16.9</v>
      </c>
      <c r="S142" s="453" t="str">
        <f t="shared" si="22"/>
        <v>0.1</v>
      </c>
      <c r="T142" s="453" t="e">
        <f t="shared" si="23"/>
        <v>#REF!</v>
      </c>
      <c r="U142" s="453" t="e">
        <f t="shared" si="24"/>
        <v>#REF!</v>
      </c>
      <c r="V142" s="453" t="e">
        <f>IF(FIXED(#REF!,1)="0.0",IF(FIXED(#REF!,2)="0.00",FIXED(#REF!,3),FIXED(#REF!,2)),FIXED(#REF!,1))</f>
        <v>#REF!</v>
      </c>
    </row>
    <row r="143" spans="1:22" s="321" customFormat="1" ht="24.6" hidden="1">
      <c r="A143" s="360" t="s">
        <v>313</v>
      </c>
      <c r="B143" s="361">
        <f>VLOOKUP($A143,'T5_data(ytd)'!$B$3:$F$390,3,FALSE)</f>
        <v>594.57000000000005</v>
      </c>
      <c r="C143" s="362" t="e">
        <f>VLOOKUP($A143,'T5_data(mth)'!$B$5:$AL$392,$O$1-1,FALSE)</f>
        <v>#REF!</v>
      </c>
      <c r="D143" s="482" t="e">
        <f>VLOOKUP($A143,'T5_data(mth)'!$B$5:$AL$392,$O$1,FALSE)</f>
        <v>#REF!</v>
      </c>
      <c r="E143" s="361">
        <f>VLOOKUP($A143,'T5_data(ytd)'!$B$3:$F$390,5,FALSE)</f>
        <v>594.57000000000005</v>
      </c>
      <c r="F143" s="363">
        <f>VLOOKUP($A143,'T5_data(ytd)'!$B$392:$F$779,3,FALSE)</f>
        <v>15.27</v>
      </c>
      <c r="G143" s="364" t="e">
        <f>VLOOKUP($A143,'T5_data(mth)'!$B$785:$AL$1172,$O$1-1,FALSE)</f>
        <v>#REF!</v>
      </c>
      <c r="H143" s="364" t="e">
        <f>VLOOKUP($A143,'T5_data(mth)'!$B$785:$AL$1172,$O$1,FALSE)</f>
        <v>#REF!</v>
      </c>
      <c r="I143" s="363">
        <f>VLOOKUP($A143,'T5_data(ytd)'!$B$392:$F$779,5,FALSE)</f>
        <v>15.27</v>
      </c>
      <c r="J143" s="365">
        <f>VLOOKUP($A143,'T5_data(ytd)'!$B$781:$F$1168,3,FALSE)</f>
        <v>0.17</v>
      </c>
      <c r="K143" s="365" t="e">
        <f>VLOOKUP($A143,'T5_data(mth)'!$B$1175:$AL$1562,$O$1-1,FALSE)</f>
        <v>#REF!</v>
      </c>
      <c r="L143" s="365" t="e">
        <f>VLOOKUP($A143,'T5_data(mth)'!$B$1175:$AL$1562,$O$1,FALSE)</f>
        <v>#REF!</v>
      </c>
      <c r="M143" s="601"/>
      <c r="O143" s="453" t="str">
        <f t="shared" si="18"/>
        <v>15.3</v>
      </c>
      <c r="P143" s="453" t="e">
        <f t="shared" si="19"/>
        <v>#REF!</v>
      </c>
      <c r="Q143" s="453" t="e">
        <f t="shared" si="20"/>
        <v>#REF!</v>
      </c>
      <c r="R143" s="453" t="str">
        <f t="shared" si="21"/>
        <v>15.3</v>
      </c>
      <c r="S143" s="453" t="str">
        <f t="shared" si="22"/>
        <v>0.2</v>
      </c>
      <c r="T143" s="453" t="e">
        <f t="shared" si="23"/>
        <v>#REF!</v>
      </c>
      <c r="U143" s="453" t="e">
        <f t="shared" si="24"/>
        <v>#REF!</v>
      </c>
      <c r="V143" s="453" t="e">
        <f>IF(FIXED(#REF!,1)="0.0",IF(FIXED(#REF!,2)="0.00",FIXED(#REF!,3),FIXED(#REF!,2)),FIXED(#REF!,1))</f>
        <v>#REF!</v>
      </c>
    </row>
    <row r="144" spans="1:22" s="321" customFormat="1" ht="24.6" hidden="1">
      <c r="A144" s="360" t="s">
        <v>314</v>
      </c>
      <c r="B144" s="361">
        <f>VLOOKUP($A144,'T5_data(ytd)'!$B$3:$F$390,3,FALSE)</f>
        <v>4.1399999999999997</v>
      </c>
      <c r="C144" s="362" t="e">
        <f>VLOOKUP($A144,'T5_data(mth)'!$B$5:$AL$392,$O$1-1,FALSE)</f>
        <v>#REF!</v>
      </c>
      <c r="D144" s="482" t="e">
        <f>VLOOKUP($A144,'T5_data(mth)'!$B$5:$AL$392,$O$1,FALSE)</f>
        <v>#REF!</v>
      </c>
      <c r="E144" s="361">
        <f>VLOOKUP($A144,'T5_data(ytd)'!$B$3:$F$390,5,FALSE)</f>
        <v>4.1399999999999997</v>
      </c>
      <c r="F144" s="363">
        <f>VLOOKUP($A144,'T5_data(ytd)'!$B$392:$F$779,3,FALSE)</f>
        <v>-33.549999999999997</v>
      </c>
      <c r="G144" s="364" t="e">
        <f>VLOOKUP($A144,'T5_data(mth)'!$B$785:$AL$1172,$O$1-1,FALSE)</f>
        <v>#REF!</v>
      </c>
      <c r="H144" s="364" t="e">
        <f>VLOOKUP($A144,'T5_data(mth)'!$B$785:$AL$1172,$O$1,FALSE)</f>
        <v>#REF!</v>
      </c>
      <c r="I144" s="363">
        <f>VLOOKUP($A144,'T5_data(ytd)'!$B$392:$F$779,5,FALSE)</f>
        <v>-33.549999999999997</v>
      </c>
      <c r="J144" s="365">
        <f>VLOOKUP($A144,'T5_data(ytd)'!$B$781:$F$1168,3,FALSE)</f>
        <v>0</v>
      </c>
      <c r="K144" s="365" t="e">
        <f>VLOOKUP($A144,'T5_data(mth)'!$B$1175:$AL$1562,$O$1-1,FALSE)</f>
        <v>#REF!</v>
      </c>
      <c r="L144" s="365" t="e">
        <f>VLOOKUP($A144,'T5_data(mth)'!$B$1175:$AL$1562,$O$1,FALSE)</f>
        <v>#REF!</v>
      </c>
      <c r="M144" s="601"/>
      <c r="O144" s="453" t="str">
        <f t="shared" si="18"/>
        <v>-33.6</v>
      </c>
      <c r="P144" s="453" t="e">
        <f t="shared" si="19"/>
        <v>#REF!</v>
      </c>
      <c r="Q144" s="453" t="e">
        <f t="shared" si="20"/>
        <v>#REF!</v>
      </c>
      <c r="R144" s="453" t="str">
        <f t="shared" si="21"/>
        <v>-33.6</v>
      </c>
      <c r="S144" s="453" t="str">
        <f t="shared" si="22"/>
        <v>0.000</v>
      </c>
      <c r="T144" s="453" t="e">
        <f t="shared" si="23"/>
        <v>#REF!</v>
      </c>
      <c r="U144" s="453" t="e">
        <f t="shared" si="24"/>
        <v>#REF!</v>
      </c>
      <c r="V144" s="453" t="e">
        <f>IF(FIXED(#REF!,1)="0.0",IF(FIXED(#REF!,2)="0.00",FIXED(#REF!,3),FIXED(#REF!,2)),FIXED(#REF!,1))</f>
        <v>#REF!</v>
      </c>
    </row>
    <row r="145" spans="1:22" s="321" customFormat="1" ht="24.6" hidden="1">
      <c r="A145" s="360" t="s">
        <v>315</v>
      </c>
      <c r="B145" s="361">
        <f>VLOOKUP($A145,'T5_data(ytd)'!$B$3:$F$390,3,FALSE)</f>
        <v>160.56</v>
      </c>
      <c r="C145" s="362" t="e">
        <f>VLOOKUP($A145,'T5_data(mth)'!$B$5:$AL$392,$O$1-1,FALSE)</f>
        <v>#REF!</v>
      </c>
      <c r="D145" s="482" t="e">
        <f>VLOOKUP($A145,'T5_data(mth)'!$B$5:$AL$392,$O$1,FALSE)</f>
        <v>#REF!</v>
      </c>
      <c r="E145" s="361">
        <f>VLOOKUP($A145,'T5_data(ytd)'!$B$3:$F$390,5,FALSE)</f>
        <v>160.56</v>
      </c>
      <c r="F145" s="363">
        <f>VLOOKUP($A145,'T5_data(ytd)'!$B$392:$F$779,3,FALSE)</f>
        <v>12.49</v>
      </c>
      <c r="G145" s="364" t="e">
        <f>VLOOKUP($A145,'T5_data(mth)'!$B$785:$AL$1172,$O$1-1,FALSE)</f>
        <v>#REF!</v>
      </c>
      <c r="H145" s="364" t="e">
        <f>VLOOKUP($A145,'T5_data(mth)'!$B$785:$AL$1172,$O$1,FALSE)</f>
        <v>#REF!</v>
      </c>
      <c r="I145" s="363">
        <f>VLOOKUP($A145,'T5_data(ytd)'!$B$392:$F$779,5,FALSE)</f>
        <v>12.49</v>
      </c>
      <c r="J145" s="365">
        <f>VLOOKUP($A145,'T5_data(ytd)'!$B$781:$F$1168,3,FALSE)</f>
        <v>0.05</v>
      </c>
      <c r="K145" s="365" t="e">
        <f>VLOOKUP($A145,'T5_data(mth)'!$B$1175:$AL$1562,$O$1-1,FALSE)</f>
        <v>#REF!</v>
      </c>
      <c r="L145" s="365" t="e">
        <f>VLOOKUP($A145,'T5_data(mth)'!$B$1175:$AL$1562,$O$1,FALSE)</f>
        <v>#REF!</v>
      </c>
      <c r="M145" s="601"/>
      <c r="O145" s="453" t="str">
        <f t="shared" si="18"/>
        <v>12.5</v>
      </c>
      <c r="P145" s="453" t="e">
        <f t="shared" si="19"/>
        <v>#REF!</v>
      </c>
      <c r="Q145" s="453" t="e">
        <f t="shared" si="20"/>
        <v>#REF!</v>
      </c>
      <c r="R145" s="453" t="str">
        <f t="shared" si="21"/>
        <v>12.5</v>
      </c>
      <c r="S145" s="453" t="str">
        <f t="shared" si="22"/>
        <v>0.1</v>
      </c>
      <c r="T145" s="453" t="e">
        <f t="shared" si="23"/>
        <v>#REF!</v>
      </c>
      <c r="U145" s="453" t="e">
        <f t="shared" si="24"/>
        <v>#REF!</v>
      </c>
      <c r="V145" s="453" t="e">
        <f>IF(FIXED(#REF!,1)="0.0",IF(FIXED(#REF!,2)="0.00",FIXED(#REF!,3),FIXED(#REF!,2)),FIXED(#REF!,1))</f>
        <v>#REF!</v>
      </c>
    </row>
    <row r="146" spans="1:22" s="321" customFormat="1" ht="24.6" hidden="1">
      <c r="A146" s="360" t="s">
        <v>316</v>
      </c>
      <c r="B146" s="361">
        <f>VLOOKUP($A146,'T5_data(ytd)'!$B$3:$F$390,3,FALSE)</f>
        <v>347.22</v>
      </c>
      <c r="C146" s="362" t="e">
        <f>VLOOKUP($A146,'T5_data(mth)'!$B$5:$AL$392,$O$1-1,FALSE)</f>
        <v>#REF!</v>
      </c>
      <c r="D146" s="482" t="e">
        <f>VLOOKUP($A146,'T5_data(mth)'!$B$5:$AL$392,$O$1,FALSE)</f>
        <v>#REF!</v>
      </c>
      <c r="E146" s="361">
        <f>VLOOKUP($A146,'T5_data(ytd)'!$B$3:$F$390,5,FALSE)</f>
        <v>347.22</v>
      </c>
      <c r="F146" s="363">
        <f>VLOOKUP($A146,'T5_data(ytd)'!$B$392:$F$779,3,FALSE)</f>
        <v>15.31</v>
      </c>
      <c r="G146" s="364" t="e">
        <f>VLOOKUP($A146,'T5_data(mth)'!$B$785:$AL$1172,$O$1-1,FALSE)</f>
        <v>#REF!</v>
      </c>
      <c r="H146" s="364" t="e">
        <f>VLOOKUP($A146,'T5_data(mth)'!$B$785:$AL$1172,$O$1,FALSE)</f>
        <v>#REF!</v>
      </c>
      <c r="I146" s="363">
        <f>VLOOKUP($A146,'T5_data(ytd)'!$B$392:$F$779,5,FALSE)</f>
        <v>15.31</v>
      </c>
      <c r="J146" s="365">
        <f>VLOOKUP($A146,'T5_data(ytd)'!$B$781:$F$1168,3,FALSE)</f>
        <v>0.1</v>
      </c>
      <c r="K146" s="365" t="e">
        <f>VLOOKUP($A146,'T5_data(mth)'!$B$1175:$AL$1562,$O$1-1,FALSE)</f>
        <v>#REF!</v>
      </c>
      <c r="L146" s="365" t="e">
        <f>VLOOKUP($A146,'T5_data(mth)'!$B$1175:$AL$1562,$O$1,FALSE)</f>
        <v>#REF!</v>
      </c>
      <c r="M146" s="601"/>
      <c r="O146" s="453" t="str">
        <f t="shared" si="18"/>
        <v>15.3</v>
      </c>
      <c r="P146" s="453" t="e">
        <f t="shared" si="19"/>
        <v>#REF!</v>
      </c>
      <c r="Q146" s="453" t="e">
        <f t="shared" si="20"/>
        <v>#REF!</v>
      </c>
      <c r="R146" s="453" t="str">
        <f t="shared" si="21"/>
        <v>15.3</v>
      </c>
      <c r="S146" s="453" t="str">
        <f t="shared" si="22"/>
        <v>0.1</v>
      </c>
      <c r="T146" s="453" t="e">
        <f t="shared" si="23"/>
        <v>#REF!</v>
      </c>
      <c r="U146" s="453" t="e">
        <f t="shared" si="24"/>
        <v>#REF!</v>
      </c>
      <c r="V146" s="453" t="e">
        <f>IF(FIXED(#REF!,1)="0.0",IF(FIXED(#REF!,2)="0.00",FIXED(#REF!,3),FIXED(#REF!,2)),FIXED(#REF!,1))</f>
        <v>#REF!</v>
      </c>
    </row>
    <row r="147" spans="1:22" s="321" customFormat="1" ht="24.6" hidden="1">
      <c r="A147" s="360" t="s">
        <v>317</v>
      </c>
      <c r="B147" s="361">
        <f>VLOOKUP($A147,'T5_data(ytd)'!$B$3:$F$390,3,FALSE)</f>
        <v>82.64</v>
      </c>
      <c r="C147" s="362" t="e">
        <f>VLOOKUP($A147,'T5_data(mth)'!$B$5:$AL$392,$O$1-1,FALSE)</f>
        <v>#REF!</v>
      </c>
      <c r="D147" s="482" t="e">
        <f>VLOOKUP($A147,'T5_data(mth)'!$B$5:$AL$392,$O$1,FALSE)</f>
        <v>#REF!</v>
      </c>
      <c r="E147" s="361">
        <f>VLOOKUP($A147,'T5_data(ytd)'!$B$3:$F$390,5,FALSE)</f>
        <v>82.64</v>
      </c>
      <c r="F147" s="363">
        <f>VLOOKUP($A147,'T5_data(ytd)'!$B$392:$F$779,3,FALSE)</f>
        <v>25.76</v>
      </c>
      <c r="G147" s="364" t="e">
        <f>VLOOKUP($A147,'T5_data(mth)'!$B$785:$AL$1172,$O$1-1,FALSE)</f>
        <v>#REF!</v>
      </c>
      <c r="H147" s="364" t="e">
        <f>VLOOKUP($A147,'T5_data(mth)'!$B$785:$AL$1172,$O$1,FALSE)</f>
        <v>#REF!</v>
      </c>
      <c r="I147" s="363">
        <f>VLOOKUP($A147,'T5_data(ytd)'!$B$392:$F$779,5,FALSE)</f>
        <v>25.76</v>
      </c>
      <c r="J147" s="365">
        <f>VLOOKUP($A147,'T5_data(ytd)'!$B$781:$F$1168,3,FALSE)</f>
        <v>0.02</v>
      </c>
      <c r="K147" s="365" t="e">
        <f>VLOOKUP($A147,'T5_data(mth)'!$B$1175:$AL$1562,$O$1-1,FALSE)</f>
        <v>#REF!</v>
      </c>
      <c r="L147" s="365" t="e">
        <f>VLOOKUP($A147,'T5_data(mth)'!$B$1175:$AL$1562,$O$1,FALSE)</f>
        <v>#REF!</v>
      </c>
      <c r="M147" s="601"/>
      <c r="O147" s="453" t="str">
        <f t="shared" si="18"/>
        <v>25.8</v>
      </c>
      <c r="P147" s="453" t="e">
        <f t="shared" si="19"/>
        <v>#REF!</v>
      </c>
      <c r="Q147" s="453" t="e">
        <f t="shared" si="20"/>
        <v>#REF!</v>
      </c>
      <c r="R147" s="453" t="str">
        <f t="shared" si="21"/>
        <v>25.8</v>
      </c>
      <c r="S147" s="453" t="str">
        <f t="shared" si="22"/>
        <v>0.02</v>
      </c>
      <c r="T147" s="453" t="e">
        <f t="shared" si="23"/>
        <v>#REF!</v>
      </c>
      <c r="U147" s="453" t="e">
        <f t="shared" si="24"/>
        <v>#REF!</v>
      </c>
      <c r="V147" s="453" t="e">
        <f>IF(FIXED(#REF!,1)="0.0",IF(FIXED(#REF!,2)="0.00",FIXED(#REF!,3),FIXED(#REF!,2)),FIXED(#REF!,1))</f>
        <v>#REF!</v>
      </c>
    </row>
    <row r="148" spans="1:22" s="321" customFormat="1" ht="24.6" hidden="1">
      <c r="A148" s="360" t="s">
        <v>318</v>
      </c>
      <c r="B148" s="361">
        <f>VLOOKUP($A148,'T5_data(ytd)'!$B$3:$F$390,3,FALSE)</f>
        <v>1404.02</v>
      </c>
      <c r="C148" s="362" t="e">
        <f>VLOOKUP($A148,'T5_data(mth)'!$B$5:$AL$392,$O$1-1,FALSE)</f>
        <v>#REF!</v>
      </c>
      <c r="D148" s="482" t="e">
        <f>VLOOKUP($A148,'T5_data(mth)'!$B$5:$AL$392,$O$1,FALSE)</f>
        <v>#REF!</v>
      </c>
      <c r="E148" s="361">
        <f>VLOOKUP($A148,'T5_data(ytd)'!$B$3:$F$390,5,FALSE)</f>
        <v>1404.02</v>
      </c>
      <c r="F148" s="363">
        <f>VLOOKUP($A148,'T5_data(ytd)'!$B$392:$F$779,3,FALSE)</f>
        <v>1.1499999999999999</v>
      </c>
      <c r="G148" s="364" t="e">
        <f>VLOOKUP($A148,'T5_data(mth)'!$B$785:$AL$1172,$O$1-1,FALSE)</f>
        <v>#REF!</v>
      </c>
      <c r="H148" s="364" t="e">
        <f>VLOOKUP($A148,'T5_data(mth)'!$B$785:$AL$1172,$O$1,FALSE)</f>
        <v>#REF!</v>
      </c>
      <c r="I148" s="363">
        <f>VLOOKUP($A148,'T5_data(ytd)'!$B$392:$F$779,5,FALSE)</f>
        <v>1.1499999999999999</v>
      </c>
      <c r="J148" s="365">
        <f>VLOOKUP($A148,'T5_data(ytd)'!$B$781:$F$1168,3,FALSE)</f>
        <v>0.41</v>
      </c>
      <c r="K148" s="365" t="e">
        <f>VLOOKUP($A148,'T5_data(mth)'!$B$1175:$AL$1562,$O$1-1,FALSE)</f>
        <v>#REF!</v>
      </c>
      <c r="L148" s="365" t="e">
        <f>VLOOKUP($A148,'T5_data(mth)'!$B$1175:$AL$1562,$O$1,FALSE)</f>
        <v>#REF!</v>
      </c>
      <c r="M148" s="601"/>
      <c r="O148" s="453" t="str">
        <f t="shared" si="18"/>
        <v>1.2</v>
      </c>
      <c r="P148" s="453" t="e">
        <f t="shared" si="19"/>
        <v>#REF!</v>
      </c>
      <c r="Q148" s="453" t="e">
        <f t="shared" si="20"/>
        <v>#REF!</v>
      </c>
      <c r="R148" s="453" t="str">
        <f t="shared" si="21"/>
        <v>1.2</v>
      </c>
      <c r="S148" s="453" t="str">
        <f t="shared" si="22"/>
        <v>0.4</v>
      </c>
      <c r="T148" s="453" t="e">
        <f t="shared" si="23"/>
        <v>#REF!</v>
      </c>
      <c r="U148" s="453" t="e">
        <f t="shared" si="24"/>
        <v>#REF!</v>
      </c>
      <c r="V148" s="453" t="e">
        <f>IF(FIXED(#REF!,1)="0.0",IF(FIXED(#REF!,2)="0.00",FIXED(#REF!,3),FIXED(#REF!,2)),FIXED(#REF!,1))</f>
        <v>#REF!</v>
      </c>
    </row>
    <row r="149" spans="1:22" s="321" customFormat="1" ht="24.6" hidden="1">
      <c r="A149" s="360" t="s">
        <v>319</v>
      </c>
      <c r="B149" s="361">
        <f>VLOOKUP($A149,'T5_data(ytd)'!$B$3:$F$390,3,FALSE)</f>
        <v>340.41</v>
      </c>
      <c r="C149" s="362" t="e">
        <f>VLOOKUP($A149,'T5_data(mth)'!$B$5:$AL$392,$O$1-1,FALSE)</f>
        <v>#REF!</v>
      </c>
      <c r="D149" s="482" t="e">
        <f>VLOOKUP($A149,'T5_data(mth)'!$B$5:$AL$392,$O$1,FALSE)</f>
        <v>#REF!</v>
      </c>
      <c r="E149" s="361">
        <f>VLOOKUP($A149,'T5_data(ytd)'!$B$3:$F$390,5,FALSE)</f>
        <v>340.41</v>
      </c>
      <c r="F149" s="363">
        <f>VLOOKUP($A149,'T5_data(ytd)'!$B$392:$F$779,3,FALSE)</f>
        <v>1.1200000000000001</v>
      </c>
      <c r="G149" s="364" t="e">
        <f>VLOOKUP($A149,'T5_data(mth)'!$B$785:$AL$1172,$O$1-1,FALSE)</f>
        <v>#REF!</v>
      </c>
      <c r="H149" s="364" t="e">
        <f>VLOOKUP($A149,'T5_data(mth)'!$B$785:$AL$1172,$O$1,FALSE)</f>
        <v>#REF!</v>
      </c>
      <c r="I149" s="363">
        <f>VLOOKUP($A149,'T5_data(ytd)'!$B$392:$F$779,5,FALSE)</f>
        <v>1.1200000000000001</v>
      </c>
      <c r="J149" s="365">
        <f>VLOOKUP($A149,'T5_data(ytd)'!$B$781:$F$1168,3,FALSE)</f>
        <v>0.1</v>
      </c>
      <c r="K149" s="365" t="e">
        <f>VLOOKUP($A149,'T5_data(mth)'!$B$1175:$AL$1562,$O$1-1,FALSE)</f>
        <v>#REF!</v>
      </c>
      <c r="L149" s="365" t="e">
        <f>VLOOKUP($A149,'T5_data(mth)'!$B$1175:$AL$1562,$O$1,FALSE)</f>
        <v>#REF!</v>
      </c>
      <c r="M149" s="601"/>
      <c r="O149" s="453" t="str">
        <f t="shared" si="18"/>
        <v>1.1</v>
      </c>
      <c r="P149" s="453" t="e">
        <f t="shared" si="19"/>
        <v>#REF!</v>
      </c>
      <c r="Q149" s="453" t="e">
        <f t="shared" si="20"/>
        <v>#REF!</v>
      </c>
      <c r="R149" s="453" t="str">
        <f t="shared" si="21"/>
        <v>1.1</v>
      </c>
      <c r="S149" s="453" t="str">
        <f t="shared" si="22"/>
        <v>0.1</v>
      </c>
      <c r="T149" s="453" t="e">
        <f t="shared" si="23"/>
        <v>#REF!</v>
      </c>
      <c r="U149" s="453" t="e">
        <f t="shared" si="24"/>
        <v>#REF!</v>
      </c>
      <c r="V149" s="453" t="e">
        <f>IF(FIXED(#REF!,1)="0.0",IF(FIXED(#REF!,2)="0.00",FIXED(#REF!,3),FIXED(#REF!,2)),FIXED(#REF!,1))</f>
        <v>#REF!</v>
      </c>
    </row>
    <row r="150" spans="1:22" s="321" customFormat="1" ht="24.6" hidden="1">
      <c r="A150" s="360" t="s">
        <v>320</v>
      </c>
      <c r="B150" s="361">
        <f>VLOOKUP($A150,'T5_data(ytd)'!$B$3:$F$390,3,FALSE)</f>
        <v>778.01</v>
      </c>
      <c r="C150" s="362" t="e">
        <f>VLOOKUP($A150,'T5_data(mth)'!$B$5:$AL$392,$O$1-1,FALSE)</f>
        <v>#REF!</v>
      </c>
      <c r="D150" s="482" t="e">
        <f>VLOOKUP($A150,'T5_data(mth)'!$B$5:$AL$392,$O$1,FALSE)</f>
        <v>#REF!</v>
      </c>
      <c r="E150" s="361">
        <f>VLOOKUP($A150,'T5_data(ytd)'!$B$3:$F$390,5,FALSE)</f>
        <v>778.01</v>
      </c>
      <c r="F150" s="363">
        <f>VLOOKUP($A150,'T5_data(ytd)'!$B$392:$F$779,3,FALSE)</f>
        <v>-2.02</v>
      </c>
      <c r="G150" s="364" t="e">
        <f>VLOOKUP($A150,'T5_data(mth)'!$B$785:$AL$1172,$O$1-1,FALSE)</f>
        <v>#REF!</v>
      </c>
      <c r="H150" s="364" t="e">
        <f>VLOOKUP($A150,'T5_data(mth)'!$B$785:$AL$1172,$O$1,FALSE)</f>
        <v>#REF!</v>
      </c>
      <c r="I150" s="363">
        <f>VLOOKUP($A150,'T5_data(ytd)'!$B$392:$F$779,5,FALSE)</f>
        <v>-2.02</v>
      </c>
      <c r="J150" s="365">
        <f>VLOOKUP($A150,'T5_data(ytd)'!$B$781:$F$1168,3,FALSE)</f>
        <v>0.23</v>
      </c>
      <c r="K150" s="365" t="e">
        <f>VLOOKUP($A150,'T5_data(mth)'!$B$1175:$AL$1562,$O$1-1,FALSE)</f>
        <v>#REF!</v>
      </c>
      <c r="L150" s="365" t="e">
        <f>VLOOKUP($A150,'T5_data(mth)'!$B$1175:$AL$1562,$O$1,FALSE)</f>
        <v>#REF!</v>
      </c>
      <c r="M150" s="601"/>
      <c r="O150" s="453" t="str">
        <f t="shared" si="18"/>
        <v>-2.0</v>
      </c>
      <c r="P150" s="453" t="e">
        <f t="shared" si="19"/>
        <v>#REF!</v>
      </c>
      <c r="Q150" s="453" t="e">
        <f t="shared" si="20"/>
        <v>#REF!</v>
      </c>
      <c r="R150" s="453" t="str">
        <f t="shared" si="21"/>
        <v>-2.0</v>
      </c>
      <c r="S150" s="453" t="str">
        <f t="shared" si="22"/>
        <v>0.2</v>
      </c>
      <c r="T150" s="453" t="e">
        <f t="shared" si="23"/>
        <v>#REF!</v>
      </c>
      <c r="U150" s="453" t="e">
        <f t="shared" si="24"/>
        <v>#REF!</v>
      </c>
      <c r="V150" s="453" t="e">
        <f>IF(FIXED(#REF!,1)="0.0",IF(FIXED(#REF!,2)="0.00",FIXED(#REF!,3),FIXED(#REF!,2)),FIXED(#REF!,1))</f>
        <v>#REF!</v>
      </c>
    </row>
    <row r="151" spans="1:22" s="321" customFormat="1" ht="24.6" hidden="1">
      <c r="A151" s="360" t="s">
        <v>321</v>
      </c>
      <c r="B151" s="361">
        <f>VLOOKUP($A151,'T5_data(ytd)'!$B$3:$F$390,3,FALSE)</f>
        <v>285.60000000000002</v>
      </c>
      <c r="C151" s="362" t="e">
        <f>VLOOKUP($A151,'T5_data(mth)'!$B$5:$AL$392,$O$1-1,FALSE)</f>
        <v>#REF!</v>
      </c>
      <c r="D151" s="482" t="e">
        <f>VLOOKUP($A151,'T5_data(mth)'!$B$5:$AL$392,$O$1,FALSE)</f>
        <v>#REF!</v>
      </c>
      <c r="E151" s="361">
        <f>VLOOKUP($A151,'T5_data(ytd)'!$B$3:$F$390,5,FALSE)</f>
        <v>285.60000000000002</v>
      </c>
      <c r="F151" s="363">
        <f>VLOOKUP($A151,'T5_data(ytd)'!$B$392:$F$779,3,FALSE)</f>
        <v>10.99</v>
      </c>
      <c r="G151" s="364" t="e">
        <f>VLOOKUP($A151,'T5_data(mth)'!$B$785:$AL$1172,$O$1-1,FALSE)</f>
        <v>#REF!</v>
      </c>
      <c r="H151" s="364" t="e">
        <f>VLOOKUP($A151,'T5_data(mth)'!$B$785:$AL$1172,$O$1,FALSE)</f>
        <v>#REF!</v>
      </c>
      <c r="I151" s="363">
        <f>VLOOKUP($A151,'T5_data(ytd)'!$B$392:$F$779,5,FALSE)</f>
        <v>10.99</v>
      </c>
      <c r="J151" s="365">
        <f>VLOOKUP($A151,'T5_data(ytd)'!$B$781:$F$1168,3,FALSE)</f>
        <v>0.08</v>
      </c>
      <c r="K151" s="365" t="e">
        <f>VLOOKUP($A151,'T5_data(mth)'!$B$1175:$AL$1562,$O$1-1,FALSE)</f>
        <v>#REF!</v>
      </c>
      <c r="L151" s="365" t="e">
        <f>VLOOKUP($A151,'T5_data(mth)'!$B$1175:$AL$1562,$O$1,FALSE)</f>
        <v>#REF!</v>
      </c>
      <c r="M151" s="601"/>
      <c r="O151" s="453" t="str">
        <f t="shared" si="18"/>
        <v>11.0</v>
      </c>
      <c r="P151" s="453" t="e">
        <f t="shared" si="19"/>
        <v>#REF!</v>
      </c>
      <c r="Q151" s="453" t="e">
        <f t="shared" si="20"/>
        <v>#REF!</v>
      </c>
      <c r="R151" s="453" t="str">
        <f t="shared" si="21"/>
        <v>11.0</v>
      </c>
      <c r="S151" s="453" t="str">
        <f t="shared" si="22"/>
        <v>0.1</v>
      </c>
      <c r="T151" s="453" t="e">
        <f t="shared" si="23"/>
        <v>#REF!</v>
      </c>
      <c r="U151" s="453" t="e">
        <f t="shared" si="24"/>
        <v>#REF!</v>
      </c>
      <c r="V151" s="453" t="e">
        <f>IF(FIXED(#REF!,1)="0.0",IF(FIXED(#REF!,2)="0.00",FIXED(#REF!,3),FIXED(#REF!,2)),FIXED(#REF!,1))</f>
        <v>#REF!</v>
      </c>
    </row>
    <row r="152" spans="1:22" s="321" customFormat="1" ht="24.6" hidden="1">
      <c r="A152" s="360" t="s">
        <v>322</v>
      </c>
      <c r="B152" s="361">
        <f>VLOOKUP($A152,'T5_data(ytd)'!$B$3:$F$390,3,FALSE)</f>
        <v>1959.74</v>
      </c>
      <c r="C152" s="362" t="e">
        <f>VLOOKUP($A152,'T5_data(mth)'!$B$5:$AL$392,$O$1-1,FALSE)</f>
        <v>#REF!</v>
      </c>
      <c r="D152" s="482" t="e">
        <f>VLOOKUP($A152,'T5_data(mth)'!$B$5:$AL$392,$O$1,FALSE)</f>
        <v>#REF!</v>
      </c>
      <c r="E152" s="361">
        <f>VLOOKUP($A152,'T5_data(ytd)'!$B$3:$F$390,5,FALSE)</f>
        <v>1959.74</v>
      </c>
      <c r="F152" s="363">
        <f>VLOOKUP($A152,'T5_data(ytd)'!$B$392:$F$779,3,FALSE)</f>
        <v>6.73</v>
      </c>
      <c r="G152" s="364" t="e">
        <f>VLOOKUP($A152,'T5_data(mth)'!$B$785:$AL$1172,$O$1-1,FALSE)</f>
        <v>#REF!</v>
      </c>
      <c r="H152" s="364" t="e">
        <f>VLOOKUP($A152,'T5_data(mth)'!$B$785:$AL$1172,$O$1,FALSE)</f>
        <v>#REF!</v>
      </c>
      <c r="I152" s="363">
        <f>VLOOKUP($A152,'T5_data(ytd)'!$B$392:$F$779,5,FALSE)</f>
        <v>6.73</v>
      </c>
      <c r="J152" s="365">
        <f>VLOOKUP($A152,'T5_data(ytd)'!$B$781:$F$1168,3,FALSE)</f>
        <v>0.56999999999999995</v>
      </c>
      <c r="K152" s="365" t="e">
        <f>VLOOKUP($A152,'T5_data(mth)'!$B$1175:$AL$1562,$O$1-1,FALSE)</f>
        <v>#REF!</v>
      </c>
      <c r="L152" s="365" t="e">
        <f>VLOOKUP($A152,'T5_data(mth)'!$B$1175:$AL$1562,$O$1,FALSE)</f>
        <v>#REF!</v>
      </c>
      <c r="M152" s="601"/>
      <c r="O152" s="453" t="str">
        <f t="shared" si="18"/>
        <v>6.7</v>
      </c>
      <c r="P152" s="453" t="e">
        <f t="shared" si="19"/>
        <v>#REF!</v>
      </c>
      <c r="Q152" s="453" t="e">
        <f t="shared" si="20"/>
        <v>#REF!</v>
      </c>
      <c r="R152" s="453" t="str">
        <f t="shared" si="21"/>
        <v>6.7</v>
      </c>
      <c r="S152" s="453" t="str">
        <f t="shared" si="22"/>
        <v>0.6</v>
      </c>
      <c r="T152" s="453" t="e">
        <f t="shared" si="23"/>
        <v>#REF!</v>
      </c>
      <c r="U152" s="453" t="e">
        <f t="shared" si="24"/>
        <v>#REF!</v>
      </c>
      <c r="V152" s="453" t="e">
        <f>IF(FIXED(#REF!,1)="0.0",IF(FIXED(#REF!,2)="0.00",FIXED(#REF!,3),FIXED(#REF!,2)),FIXED(#REF!,1))</f>
        <v>#REF!</v>
      </c>
    </row>
    <row r="153" spans="1:22" s="321" customFormat="1" ht="24.6" hidden="1">
      <c r="A153" s="360" t="s">
        <v>323</v>
      </c>
      <c r="B153" s="361">
        <f>VLOOKUP($A153,'T5_data(ytd)'!$B$3:$F$390,3,FALSE)</f>
        <v>2.91</v>
      </c>
      <c r="C153" s="362" t="e">
        <f>VLOOKUP($A153,'T5_data(mth)'!$B$5:$AL$392,$O$1-1,FALSE)</f>
        <v>#REF!</v>
      </c>
      <c r="D153" s="482" t="e">
        <f>VLOOKUP($A153,'T5_data(mth)'!$B$5:$AL$392,$O$1,FALSE)</f>
        <v>#REF!</v>
      </c>
      <c r="E153" s="361">
        <f>VLOOKUP($A153,'T5_data(ytd)'!$B$3:$F$390,5,FALSE)</f>
        <v>2.91</v>
      </c>
      <c r="F153" s="363">
        <f>VLOOKUP($A153,'T5_data(ytd)'!$B$392:$F$779,3,FALSE)</f>
        <v>28.19</v>
      </c>
      <c r="G153" s="364" t="e">
        <f>VLOOKUP($A153,'T5_data(mth)'!$B$785:$AL$1172,$O$1-1,FALSE)</f>
        <v>#REF!</v>
      </c>
      <c r="H153" s="364" t="e">
        <f>VLOOKUP($A153,'T5_data(mth)'!$B$785:$AL$1172,$O$1,FALSE)</f>
        <v>#REF!</v>
      </c>
      <c r="I153" s="363">
        <f>VLOOKUP($A153,'T5_data(ytd)'!$B$392:$F$779,5,FALSE)</f>
        <v>28.19</v>
      </c>
      <c r="J153" s="365">
        <f>VLOOKUP($A153,'T5_data(ytd)'!$B$781:$F$1168,3,FALSE)</f>
        <v>0</v>
      </c>
      <c r="K153" s="365" t="e">
        <f>VLOOKUP($A153,'T5_data(mth)'!$B$1175:$AL$1562,$O$1-1,FALSE)</f>
        <v>#REF!</v>
      </c>
      <c r="L153" s="365" t="e">
        <f>VLOOKUP($A153,'T5_data(mth)'!$B$1175:$AL$1562,$O$1,FALSE)</f>
        <v>#REF!</v>
      </c>
      <c r="M153" s="601"/>
      <c r="O153" s="453" t="str">
        <f t="shared" si="18"/>
        <v>28.2</v>
      </c>
      <c r="P153" s="453" t="e">
        <f t="shared" si="19"/>
        <v>#REF!</v>
      </c>
      <c r="Q153" s="453" t="e">
        <f t="shared" si="20"/>
        <v>#REF!</v>
      </c>
      <c r="R153" s="453" t="str">
        <f t="shared" si="21"/>
        <v>28.2</v>
      </c>
      <c r="S153" s="453" t="str">
        <f t="shared" si="22"/>
        <v>0.000</v>
      </c>
      <c r="T153" s="453" t="e">
        <f t="shared" si="23"/>
        <v>#REF!</v>
      </c>
      <c r="U153" s="453" t="e">
        <f t="shared" si="24"/>
        <v>#REF!</v>
      </c>
      <c r="V153" s="453" t="e">
        <f>IF(FIXED(#REF!,1)="0.0",IF(FIXED(#REF!,2)="0.00",FIXED(#REF!,3),FIXED(#REF!,2)),FIXED(#REF!,1))</f>
        <v>#REF!</v>
      </c>
    </row>
    <row r="154" spans="1:22" s="321" customFormat="1" ht="24.6" hidden="1">
      <c r="A154" s="360" t="s">
        <v>324</v>
      </c>
      <c r="B154" s="361">
        <f>VLOOKUP($A154,'T5_data(ytd)'!$B$3:$F$390,3,FALSE)</f>
        <v>18.37</v>
      </c>
      <c r="C154" s="362" t="e">
        <f>VLOOKUP($A154,'T5_data(mth)'!$B$5:$AL$392,$O$1-1,FALSE)</f>
        <v>#REF!</v>
      </c>
      <c r="D154" s="482" t="e">
        <f>VLOOKUP($A154,'T5_data(mth)'!$B$5:$AL$392,$O$1,FALSE)</f>
        <v>#REF!</v>
      </c>
      <c r="E154" s="361">
        <f>VLOOKUP($A154,'T5_data(ytd)'!$B$3:$F$390,5,FALSE)</f>
        <v>18.37</v>
      </c>
      <c r="F154" s="363">
        <f>VLOOKUP($A154,'T5_data(ytd)'!$B$392:$F$779,3,FALSE)</f>
        <v>-6.51</v>
      </c>
      <c r="G154" s="364" t="e">
        <f>VLOOKUP($A154,'T5_data(mth)'!$B$785:$AL$1172,$O$1-1,FALSE)</f>
        <v>#REF!</v>
      </c>
      <c r="H154" s="364" t="e">
        <f>VLOOKUP($A154,'T5_data(mth)'!$B$785:$AL$1172,$O$1,FALSE)</f>
        <v>#REF!</v>
      </c>
      <c r="I154" s="363">
        <f>VLOOKUP($A154,'T5_data(ytd)'!$B$392:$F$779,5,FALSE)</f>
        <v>-6.51</v>
      </c>
      <c r="J154" s="365">
        <f>VLOOKUP($A154,'T5_data(ytd)'!$B$781:$F$1168,3,FALSE)</f>
        <v>0.01</v>
      </c>
      <c r="K154" s="365" t="e">
        <f>VLOOKUP($A154,'T5_data(mth)'!$B$1175:$AL$1562,$O$1-1,FALSE)</f>
        <v>#REF!</v>
      </c>
      <c r="L154" s="365" t="e">
        <f>VLOOKUP($A154,'T5_data(mth)'!$B$1175:$AL$1562,$O$1,FALSE)</f>
        <v>#REF!</v>
      </c>
      <c r="M154" s="601"/>
      <c r="O154" s="453" t="str">
        <f t="shared" si="18"/>
        <v>-6.5</v>
      </c>
      <c r="P154" s="453" t="e">
        <f t="shared" si="19"/>
        <v>#REF!</v>
      </c>
      <c r="Q154" s="453" t="e">
        <f t="shared" si="20"/>
        <v>#REF!</v>
      </c>
      <c r="R154" s="453" t="str">
        <f t="shared" si="21"/>
        <v>-6.5</v>
      </c>
      <c r="S154" s="453" t="str">
        <f t="shared" si="22"/>
        <v>0.01</v>
      </c>
      <c r="T154" s="453" t="e">
        <f t="shared" si="23"/>
        <v>#REF!</v>
      </c>
      <c r="U154" s="453" t="e">
        <f t="shared" si="24"/>
        <v>#REF!</v>
      </c>
      <c r="V154" s="453" t="e">
        <f>IF(FIXED(#REF!,1)="0.0",IF(FIXED(#REF!,2)="0.00",FIXED(#REF!,3),FIXED(#REF!,2)),FIXED(#REF!,1))</f>
        <v>#REF!</v>
      </c>
    </row>
    <row r="155" spans="1:22" s="321" customFormat="1" ht="24.6" hidden="1">
      <c r="A155" s="360" t="s">
        <v>325</v>
      </c>
      <c r="B155" s="361">
        <f>VLOOKUP($A155,'T5_data(ytd)'!$B$3:$F$390,3,FALSE)</f>
        <v>168.24</v>
      </c>
      <c r="C155" s="362" t="e">
        <f>VLOOKUP($A155,'T5_data(mth)'!$B$5:$AL$392,$O$1-1,FALSE)</f>
        <v>#REF!</v>
      </c>
      <c r="D155" s="482" t="e">
        <f>VLOOKUP($A155,'T5_data(mth)'!$B$5:$AL$392,$O$1,FALSE)</f>
        <v>#REF!</v>
      </c>
      <c r="E155" s="361">
        <f>VLOOKUP($A155,'T5_data(ytd)'!$B$3:$F$390,5,FALSE)</f>
        <v>168.24</v>
      </c>
      <c r="F155" s="363">
        <f>VLOOKUP($A155,'T5_data(ytd)'!$B$392:$F$779,3,FALSE)</f>
        <v>-6.53</v>
      </c>
      <c r="G155" s="364" t="e">
        <f>VLOOKUP($A155,'T5_data(mth)'!$B$785:$AL$1172,$O$1-1,FALSE)</f>
        <v>#REF!</v>
      </c>
      <c r="H155" s="364" t="e">
        <f>VLOOKUP($A155,'T5_data(mth)'!$B$785:$AL$1172,$O$1,FALSE)</f>
        <v>#REF!</v>
      </c>
      <c r="I155" s="363">
        <f>VLOOKUP($A155,'T5_data(ytd)'!$B$392:$F$779,5,FALSE)</f>
        <v>-6.53</v>
      </c>
      <c r="J155" s="365">
        <f>VLOOKUP($A155,'T5_data(ytd)'!$B$781:$F$1168,3,FALSE)</f>
        <v>0.05</v>
      </c>
      <c r="K155" s="365" t="e">
        <f>VLOOKUP($A155,'T5_data(mth)'!$B$1175:$AL$1562,$O$1-1,FALSE)</f>
        <v>#REF!</v>
      </c>
      <c r="L155" s="365" t="e">
        <f>VLOOKUP($A155,'T5_data(mth)'!$B$1175:$AL$1562,$O$1,FALSE)</f>
        <v>#REF!</v>
      </c>
      <c r="M155" s="601"/>
      <c r="O155" s="453" t="str">
        <f t="shared" si="18"/>
        <v>-6.5</v>
      </c>
      <c r="P155" s="453" t="e">
        <f t="shared" si="19"/>
        <v>#REF!</v>
      </c>
      <c r="Q155" s="453" t="e">
        <f t="shared" si="20"/>
        <v>#REF!</v>
      </c>
      <c r="R155" s="453" t="str">
        <f t="shared" si="21"/>
        <v>-6.5</v>
      </c>
      <c r="S155" s="453" t="str">
        <f t="shared" si="22"/>
        <v>0.1</v>
      </c>
      <c r="T155" s="453" t="e">
        <f t="shared" si="23"/>
        <v>#REF!</v>
      </c>
      <c r="U155" s="453" t="e">
        <f t="shared" si="24"/>
        <v>#REF!</v>
      </c>
      <c r="V155" s="453" t="e">
        <f>IF(FIXED(#REF!,1)="0.0",IF(FIXED(#REF!,2)="0.00",FIXED(#REF!,3),FIXED(#REF!,2)),FIXED(#REF!,1))</f>
        <v>#REF!</v>
      </c>
    </row>
    <row r="156" spans="1:22" s="321" customFormat="1" ht="24.6" hidden="1">
      <c r="A156" s="360" t="s">
        <v>326</v>
      </c>
      <c r="B156" s="361">
        <f>VLOOKUP($A156,'T5_data(ytd)'!$B$3:$F$390,3,FALSE)</f>
        <v>473.92</v>
      </c>
      <c r="C156" s="362" t="e">
        <f>VLOOKUP($A156,'T5_data(mth)'!$B$5:$AL$392,$O$1-1,FALSE)</f>
        <v>#REF!</v>
      </c>
      <c r="D156" s="482" t="e">
        <f>VLOOKUP($A156,'T5_data(mth)'!$B$5:$AL$392,$O$1,FALSE)</f>
        <v>#REF!</v>
      </c>
      <c r="E156" s="361">
        <f>VLOOKUP($A156,'T5_data(ytd)'!$B$3:$F$390,5,FALSE)</f>
        <v>473.92</v>
      </c>
      <c r="F156" s="363">
        <f>VLOOKUP($A156,'T5_data(ytd)'!$B$392:$F$779,3,FALSE)</f>
        <v>6.67</v>
      </c>
      <c r="G156" s="364" t="e">
        <f>VLOOKUP($A156,'T5_data(mth)'!$B$785:$AL$1172,$O$1-1,FALSE)</f>
        <v>#REF!</v>
      </c>
      <c r="H156" s="364" t="e">
        <f>VLOOKUP($A156,'T5_data(mth)'!$B$785:$AL$1172,$O$1,FALSE)</f>
        <v>#REF!</v>
      </c>
      <c r="I156" s="363">
        <f>VLOOKUP($A156,'T5_data(ytd)'!$B$392:$F$779,5,FALSE)</f>
        <v>6.67</v>
      </c>
      <c r="J156" s="365">
        <f>VLOOKUP($A156,'T5_data(ytd)'!$B$781:$F$1168,3,FALSE)</f>
        <v>0.14000000000000001</v>
      </c>
      <c r="K156" s="365" t="e">
        <f>VLOOKUP($A156,'T5_data(mth)'!$B$1175:$AL$1562,$O$1-1,FALSE)</f>
        <v>#REF!</v>
      </c>
      <c r="L156" s="365" t="e">
        <f>VLOOKUP($A156,'T5_data(mth)'!$B$1175:$AL$1562,$O$1,FALSE)</f>
        <v>#REF!</v>
      </c>
      <c r="M156" s="601"/>
      <c r="O156" s="453" t="str">
        <f t="shared" si="18"/>
        <v>6.7</v>
      </c>
      <c r="P156" s="453" t="e">
        <f t="shared" si="19"/>
        <v>#REF!</v>
      </c>
      <c r="Q156" s="453" t="e">
        <f t="shared" si="20"/>
        <v>#REF!</v>
      </c>
      <c r="R156" s="453" t="str">
        <f t="shared" si="21"/>
        <v>6.7</v>
      </c>
      <c r="S156" s="453" t="str">
        <f t="shared" si="22"/>
        <v>0.1</v>
      </c>
      <c r="T156" s="453" t="e">
        <f t="shared" si="23"/>
        <v>#REF!</v>
      </c>
      <c r="U156" s="453" t="e">
        <f t="shared" si="24"/>
        <v>#REF!</v>
      </c>
      <c r="V156" s="453" t="e">
        <f>IF(FIXED(#REF!,1)="0.0",IF(FIXED(#REF!,2)="0.00",FIXED(#REF!,3),FIXED(#REF!,2)),FIXED(#REF!,1))</f>
        <v>#REF!</v>
      </c>
    </row>
    <row r="157" spans="1:22" s="321" customFormat="1" ht="24.6" hidden="1">
      <c r="A157" s="462" t="s">
        <v>327</v>
      </c>
      <c r="B157" s="463">
        <f>VLOOKUP($A157,'T5_data(ytd)'!$B$3:$F$390,3,FALSE)</f>
        <v>1296.3</v>
      </c>
      <c r="C157" s="464" t="e">
        <f>VLOOKUP($A157,'T5_data(mth)'!$B$5:$AL$392,$O$1-1,FALSE)</f>
        <v>#REF!</v>
      </c>
      <c r="D157" s="482" t="e">
        <f>VLOOKUP($A157,'T5_data(mth)'!$B$5:$AL$392,$O$1,FALSE)</f>
        <v>#REF!</v>
      </c>
      <c r="E157" s="463">
        <f>VLOOKUP($A157,'T5_data(ytd)'!$B$3:$F$390,5,FALSE)</f>
        <v>1296.3</v>
      </c>
      <c r="F157" s="454">
        <f>VLOOKUP($A157,'T5_data(ytd)'!$B$392:$F$779,3,FALSE)</f>
        <v>8.94</v>
      </c>
      <c r="G157" s="455" t="e">
        <f>VLOOKUP($A157,'T5_data(mth)'!$B$785:$AL$1172,$O$1-1,FALSE)</f>
        <v>#REF!</v>
      </c>
      <c r="H157" s="455" t="e">
        <f>VLOOKUP($A157,'T5_data(mth)'!$B$785:$AL$1172,$O$1,FALSE)</f>
        <v>#REF!</v>
      </c>
      <c r="I157" s="454">
        <f>VLOOKUP($A157,'T5_data(ytd)'!$B$392:$F$779,5,FALSE)</f>
        <v>8.94</v>
      </c>
      <c r="J157" s="458">
        <f>VLOOKUP($A157,'T5_data(ytd)'!$B$781:$F$1168,3,FALSE)</f>
        <v>0.38</v>
      </c>
      <c r="K157" s="458" t="e">
        <f>VLOOKUP($A157,'T5_data(mth)'!$B$1175:$AL$1562,$O$1-1,FALSE)</f>
        <v>#REF!</v>
      </c>
      <c r="L157" s="458" t="e">
        <f>VLOOKUP($A157,'T5_data(mth)'!$B$1175:$AL$1562,$O$1,FALSE)</f>
        <v>#REF!</v>
      </c>
      <c r="M157" s="601"/>
      <c r="O157" s="453" t="str">
        <f t="shared" si="18"/>
        <v>8.9</v>
      </c>
      <c r="P157" s="453" t="e">
        <f t="shared" si="19"/>
        <v>#REF!</v>
      </c>
      <c r="Q157" s="453" t="e">
        <f t="shared" si="20"/>
        <v>#REF!</v>
      </c>
      <c r="R157" s="453" t="str">
        <f t="shared" si="21"/>
        <v>8.9</v>
      </c>
      <c r="S157" s="453" t="str">
        <f t="shared" si="22"/>
        <v>0.4</v>
      </c>
      <c r="T157" s="453" t="e">
        <f t="shared" si="23"/>
        <v>#REF!</v>
      </c>
      <c r="U157" s="453" t="e">
        <f t="shared" si="24"/>
        <v>#REF!</v>
      </c>
      <c r="V157" s="453" t="e">
        <f>IF(FIXED(#REF!,1)="0.0",IF(FIXED(#REF!,2)="0.00",FIXED(#REF!,3),FIXED(#REF!,2)),FIXED(#REF!,1))</f>
        <v>#REF!</v>
      </c>
    </row>
    <row r="158" spans="1:22" ht="21" customHeight="1">
      <c r="A158" s="481" t="s">
        <v>328</v>
      </c>
      <c r="B158" s="482">
        <f>VLOOKUP($A158,'T5_data(ytd)'!$B$3:$F$390,3,FALSE)</f>
        <v>17300.72</v>
      </c>
      <c r="C158" s="606">
        <f>VLOOKUP($A158,'T5_data(mth)'!$B$5:$AX$392,$O$1-1,FALSE)</f>
        <v>1450.34</v>
      </c>
      <c r="D158" s="606">
        <f>VLOOKUP($A158,'T5_data(mth)'!$B$5:$BK$392,$O$1,FALSE)</f>
        <v>1567.34</v>
      </c>
      <c r="E158" s="482">
        <f>VLOOKUP($A158,'T5_data(ytd)'!$B$3:$F$390,5,FALSE)</f>
        <v>17300.72</v>
      </c>
      <c r="F158" s="678">
        <f>VLOOKUP($A158,'T5_data(ytd)'!$B$392:$F$779,3,FALSE)</f>
        <v>-2.34</v>
      </c>
      <c r="G158" s="679">
        <f>VLOOKUP($A158,'T5_data(mth)'!$B$785:$AX$1172,$O$1-1,FALSE)</f>
        <v>16.689999195430026</v>
      </c>
      <c r="H158" s="679">
        <f>VLOOKUP($A158,'T5_data(mth)'!$B$785:$BK$1172,$O$1,FALSE)</f>
        <v>1.8513825259122079</v>
      </c>
      <c r="I158" s="483">
        <f>VLOOKUP($A158,'T5_data(ytd)'!$B$392:$F$779,5,FALSE)</f>
        <v>-2.34</v>
      </c>
      <c r="J158" s="670">
        <f>VLOOKUP($A158,'T5_data(ytd)'!$B$781:$F$1168,3,FALSE)</f>
        <v>5.0199999999999996</v>
      </c>
      <c r="K158" s="671">
        <f>VLOOKUP($A158,'T5_data(mth)'!$B$1175:$AX$1562,$O$1-1,FALSE)</f>
        <v>4.9532759434461671</v>
      </c>
      <c r="L158" s="688">
        <f>VLOOKUP($A158,'T5_data(mth)'!$B$1175:$BK$1562,$O$1,FALSE)</f>
        <v>4.4939728739904732</v>
      </c>
      <c r="M158" s="612">
        <f>VLOOKUP($A158,'T5_data(ytd)'!$B$781:$F$1168,5,FALSE)</f>
        <v>5.0199999999999996</v>
      </c>
      <c r="N158" s="469">
        <v>1</v>
      </c>
      <c r="O158" s="616" t="str">
        <f t="shared" si="18"/>
        <v>-2.3</v>
      </c>
      <c r="P158" s="616" t="str">
        <f t="shared" si="19"/>
        <v>16.7</v>
      </c>
      <c r="Q158" s="616" t="str">
        <f t="shared" si="20"/>
        <v>1.9</v>
      </c>
      <c r="R158" s="616" t="str">
        <f t="shared" si="21"/>
        <v>-2.3</v>
      </c>
      <c r="S158" s="616" t="str">
        <f t="shared" si="22"/>
        <v>5.0</v>
      </c>
      <c r="T158" s="616" t="str">
        <f t="shared" si="23"/>
        <v>5.0</v>
      </c>
      <c r="U158" s="616" t="str">
        <f t="shared" si="24"/>
        <v>4.5</v>
      </c>
      <c r="V158" s="616" t="str">
        <f>IF(FIXED(M158,1)="0.0",IF(FIXED(M158,2)="0.00",FIXED(M158,3),FIXED(M158,2)),FIXED(M158,1))</f>
        <v>5.0</v>
      </c>
    </row>
    <row r="159" spans="1:22" s="321" customFormat="1" ht="24.6" hidden="1">
      <c r="A159" s="467" t="s">
        <v>329</v>
      </c>
      <c r="B159" s="361">
        <f>VLOOKUP($A159,'T5_data(ytd)'!$B$3:$F$390,3,FALSE)</f>
        <v>2206.36</v>
      </c>
      <c r="C159" s="361" t="e">
        <f>VLOOKUP($A159,'T5_data(mth)'!$B$5:$AL$392,$O$1-1,FALSE)</f>
        <v>#REF!</v>
      </c>
      <c r="D159" s="482" t="e">
        <f>VLOOKUP($A159,'T5_data(mth)'!$B$5:$AL$392,$O$1,FALSE)</f>
        <v>#REF!</v>
      </c>
      <c r="E159" s="361">
        <f>VLOOKUP($A159,'T5_data(ytd)'!$B$3:$F$390,5,FALSE)</f>
        <v>2206.36</v>
      </c>
      <c r="F159" s="363">
        <f>VLOOKUP($A159,'T5_data(ytd)'!$B$392:$F$779,3,FALSE)</f>
        <v>-9.57</v>
      </c>
      <c r="G159" s="363" t="e">
        <f>VLOOKUP($A159,'T5_data(mth)'!$B$785:$AL$1172,$O$1-1,FALSE)</f>
        <v>#REF!</v>
      </c>
      <c r="H159" s="363" t="e">
        <f>VLOOKUP($A159,'T5_data(mth)'!$B$785:$AL$1172,$O$1,FALSE)</f>
        <v>#REF!</v>
      </c>
      <c r="I159" s="363">
        <f>VLOOKUP($A159,'T5_data(ytd)'!$B$392:$F$779,5,FALSE)</f>
        <v>-9.57</v>
      </c>
      <c r="J159" s="460">
        <f>VLOOKUP($A159,'T5_data(ytd)'!$B$781:$F$1168,3,FALSE)</f>
        <v>0.64</v>
      </c>
      <c r="K159" s="460" t="e">
        <f>VLOOKUP($A159,'T5_data(mth)'!$B$1175:$AL$1562,$O$1-1,FALSE)</f>
        <v>#REF!</v>
      </c>
      <c r="L159" s="460" t="e">
        <f>VLOOKUP($A159,'T5_data(mth)'!$B$1175:$AL$1562,$O$1,FALSE)</f>
        <v>#REF!</v>
      </c>
      <c r="M159" s="601"/>
      <c r="O159" s="453" t="str">
        <f t="shared" si="18"/>
        <v>-9.6</v>
      </c>
      <c r="P159" s="453" t="e">
        <f t="shared" si="19"/>
        <v>#REF!</v>
      </c>
      <c r="Q159" s="453" t="e">
        <f t="shared" si="20"/>
        <v>#REF!</v>
      </c>
      <c r="R159" s="453" t="str">
        <f t="shared" si="21"/>
        <v>-9.6</v>
      </c>
      <c r="S159" s="453" t="str">
        <f t="shared" si="22"/>
        <v>0.6</v>
      </c>
      <c r="T159" s="453" t="e">
        <f t="shared" si="23"/>
        <v>#REF!</v>
      </c>
      <c r="U159" s="453" t="e">
        <f t="shared" si="24"/>
        <v>#REF!</v>
      </c>
      <c r="V159" s="453" t="e">
        <f>IF(FIXED(#REF!,1)="0.0",IF(FIXED(#REF!,2)="0.00",FIXED(#REF!,3),FIXED(#REF!,2)),FIXED(#REF!,1))</f>
        <v>#REF!</v>
      </c>
    </row>
    <row r="160" spans="1:22" s="321" customFormat="1" ht="24.6" hidden="1">
      <c r="A160" s="360" t="s">
        <v>330</v>
      </c>
      <c r="B160" s="361">
        <f>VLOOKUP($A160,'T5_data(ytd)'!$B$3:$F$390,3,FALSE)</f>
        <v>4637.3999999999996</v>
      </c>
      <c r="C160" s="362" t="e">
        <f>VLOOKUP($A160,'T5_data(mth)'!$B$5:$AL$392,$O$1-1,FALSE)</f>
        <v>#REF!</v>
      </c>
      <c r="D160" s="482" t="e">
        <f>VLOOKUP($A160,'T5_data(mth)'!$B$5:$AL$392,$O$1,FALSE)</f>
        <v>#REF!</v>
      </c>
      <c r="E160" s="361">
        <f>VLOOKUP($A160,'T5_data(ytd)'!$B$3:$F$390,5,FALSE)</f>
        <v>4637.3999999999996</v>
      </c>
      <c r="F160" s="363">
        <f>VLOOKUP($A160,'T5_data(ytd)'!$B$392:$F$779,3,FALSE)</f>
        <v>-1.58</v>
      </c>
      <c r="G160" s="364" t="e">
        <f>VLOOKUP($A160,'T5_data(mth)'!$B$785:$AL$1172,$O$1-1,FALSE)</f>
        <v>#REF!</v>
      </c>
      <c r="H160" s="364" t="e">
        <f>VLOOKUP($A160,'T5_data(mth)'!$B$785:$AL$1172,$O$1,FALSE)</f>
        <v>#REF!</v>
      </c>
      <c r="I160" s="363">
        <f>VLOOKUP($A160,'T5_data(ytd)'!$B$392:$F$779,5,FALSE)</f>
        <v>-1.58</v>
      </c>
      <c r="J160" s="365">
        <f>VLOOKUP($A160,'T5_data(ytd)'!$B$781:$F$1168,3,FALSE)</f>
        <v>1.34</v>
      </c>
      <c r="K160" s="365" t="e">
        <f>VLOOKUP($A160,'T5_data(mth)'!$B$1175:$AL$1562,$O$1-1,FALSE)</f>
        <v>#REF!</v>
      </c>
      <c r="L160" s="365" t="e">
        <f>VLOOKUP($A160,'T5_data(mth)'!$B$1175:$AL$1562,$O$1,FALSE)</f>
        <v>#REF!</v>
      </c>
      <c r="M160" s="601"/>
      <c r="O160" s="453" t="str">
        <f t="shared" si="18"/>
        <v>-1.6</v>
      </c>
      <c r="P160" s="453" t="e">
        <f t="shared" si="19"/>
        <v>#REF!</v>
      </c>
      <c r="Q160" s="453" t="e">
        <f t="shared" si="20"/>
        <v>#REF!</v>
      </c>
      <c r="R160" s="453" t="str">
        <f t="shared" si="21"/>
        <v>-1.6</v>
      </c>
      <c r="S160" s="453" t="str">
        <f t="shared" si="22"/>
        <v>1.3</v>
      </c>
      <c r="T160" s="453" t="e">
        <f t="shared" si="23"/>
        <v>#REF!</v>
      </c>
      <c r="U160" s="453" t="e">
        <f t="shared" si="24"/>
        <v>#REF!</v>
      </c>
      <c r="V160" s="453" t="e">
        <f>IF(FIXED(#REF!,1)="0.0",IF(FIXED(#REF!,2)="0.00",FIXED(#REF!,3),FIXED(#REF!,2)),FIXED(#REF!,1))</f>
        <v>#REF!</v>
      </c>
    </row>
    <row r="161" spans="1:22" s="321" customFormat="1" ht="24.6" hidden="1">
      <c r="A161" s="360" t="s">
        <v>331</v>
      </c>
      <c r="B161" s="361">
        <f>VLOOKUP($A161,'T5_data(ytd)'!$B$3:$F$390,3,FALSE)</f>
        <v>1158.9000000000001</v>
      </c>
      <c r="C161" s="362" t="e">
        <f>VLOOKUP($A161,'T5_data(mth)'!$B$5:$AL$392,$O$1-1,FALSE)</f>
        <v>#REF!</v>
      </c>
      <c r="D161" s="482" t="e">
        <f>VLOOKUP($A161,'T5_data(mth)'!$B$5:$AL$392,$O$1,FALSE)</f>
        <v>#REF!</v>
      </c>
      <c r="E161" s="361">
        <f>VLOOKUP($A161,'T5_data(ytd)'!$B$3:$F$390,5,FALSE)</f>
        <v>1158.9000000000001</v>
      </c>
      <c r="F161" s="363">
        <f>VLOOKUP($A161,'T5_data(ytd)'!$B$392:$F$779,3,FALSE)</f>
        <v>2.3199999999999998</v>
      </c>
      <c r="G161" s="364" t="e">
        <f>VLOOKUP($A161,'T5_data(mth)'!$B$785:$AL$1172,$O$1-1,FALSE)</f>
        <v>#REF!</v>
      </c>
      <c r="H161" s="364" t="e">
        <f>VLOOKUP($A161,'T5_data(mth)'!$B$785:$AL$1172,$O$1,FALSE)</f>
        <v>#REF!</v>
      </c>
      <c r="I161" s="363">
        <f>VLOOKUP($A161,'T5_data(ytd)'!$B$392:$F$779,5,FALSE)</f>
        <v>2.3199999999999998</v>
      </c>
      <c r="J161" s="365">
        <f>VLOOKUP($A161,'T5_data(ytd)'!$B$781:$F$1168,3,FALSE)</f>
        <v>0.34</v>
      </c>
      <c r="K161" s="365" t="e">
        <f>VLOOKUP($A161,'T5_data(mth)'!$B$1175:$AL$1562,$O$1-1,FALSE)</f>
        <v>#REF!</v>
      </c>
      <c r="L161" s="365" t="e">
        <f>VLOOKUP($A161,'T5_data(mth)'!$B$1175:$AL$1562,$O$1,FALSE)</f>
        <v>#REF!</v>
      </c>
      <c r="M161" s="601"/>
      <c r="O161" s="453" t="str">
        <f t="shared" si="18"/>
        <v>2.3</v>
      </c>
      <c r="P161" s="453" t="e">
        <f t="shared" si="19"/>
        <v>#REF!</v>
      </c>
      <c r="Q161" s="453" t="e">
        <f t="shared" si="20"/>
        <v>#REF!</v>
      </c>
      <c r="R161" s="453" t="str">
        <f t="shared" si="21"/>
        <v>2.3</v>
      </c>
      <c r="S161" s="453" t="str">
        <f t="shared" si="22"/>
        <v>0.3</v>
      </c>
      <c r="T161" s="453" t="e">
        <f t="shared" si="23"/>
        <v>#REF!</v>
      </c>
      <c r="U161" s="453" t="e">
        <f t="shared" si="24"/>
        <v>#REF!</v>
      </c>
      <c r="V161" s="453" t="e">
        <f>IF(FIXED(#REF!,1)="0.0",IF(FIXED(#REF!,2)="0.00",FIXED(#REF!,3),FIXED(#REF!,2)),FIXED(#REF!,1))</f>
        <v>#REF!</v>
      </c>
    </row>
    <row r="162" spans="1:22" s="321" customFormat="1" ht="24.6" hidden="1">
      <c r="A162" s="360" t="s">
        <v>332</v>
      </c>
      <c r="B162" s="361">
        <f>VLOOKUP($A162,'T5_data(ytd)'!$B$3:$F$390,3,FALSE)</f>
        <v>392.42</v>
      </c>
      <c r="C162" s="362" t="e">
        <f>VLOOKUP($A162,'T5_data(mth)'!$B$5:$AL$392,$O$1-1,FALSE)</f>
        <v>#REF!</v>
      </c>
      <c r="D162" s="482" t="e">
        <f>VLOOKUP($A162,'T5_data(mth)'!$B$5:$AL$392,$O$1,FALSE)</f>
        <v>#REF!</v>
      </c>
      <c r="E162" s="361">
        <f>VLOOKUP($A162,'T5_data(ytd)'!$B$3:$F$390,5,FALSE)</f>
        <v>392.42</v>
      </c>
      <c r="F162" s="363">
        <f>VLOOKUP($A162,'T5_data(ytd)'!$B$392:$F$779,3,FALSE)</f>
        <v>6.05</v>
      </c>
      <c r="G162" s="364" t="e">
        <f>VLOOKUP($A162,'T5_data(mth)'!$B$785:$AL$1172,$O$1-1,FALSE)</f>
        <v>#REF!</v>
      </c>
      <c r="H162" s="364" t="e">
        <f>VLOOKUP($A162,'T5_data(mth)'!$B$785:$AL$1172,$O$1,FALSE)</f>
        <v>#REF!</v>
      </c>
      <c r="I162" s="363">
        <f>VLOOKUP($A162,'T5_data(ytd)'!$B$392:$F$779,5,FALSE)</f>
        <v>6.05</v>
      </c>
      <c r="J162" s="365">
        <f>VLOOKUP($A162,'T5_data(ytd)'!$B$781:$F$1168,3,FALSE)</f>
        <v>0.11</v>
      </c>
      <c r="K162" s="365" t="e">
        <f>VLOOKUP($A162,'T5_data(mth)'!$B$1175:$AL$1562,$O$1-1,FALSE)</f>
        <v>#REF!</v>
      </c>
      <c r="L162" s="365" t="e">
        <f>VLOOKUP($A162,'T5_data(mth)'!$B$1175:$AL$1562,$O$1,FALSE)</f>
        <v>#REF!</v>
      </c>
      <c r="M162" s="601"/>
      <c r="O162" s="453" t="str">
        <f t="shared" si="18"/>
        <v>6.1</v>
      </c>
      <c r="P162" s="453" t="e">
        <f t="shared" si="19"/>
        <v>#REF!</v>
      </c>
      <c r="Q162" s="453" t="e">
        <f t="shared" si="20"/>
        <v>#REF!</v>
      </c>
      <c r="R162" s="453" t="str">
        <f t="shared" si="21"/>
        <v>6.1</v>
      </c>
      <c r="S162" s="453" t="str">
        <f t="shared" si="22"/>
        <v>0.1</v>
      </c>
      <c r="T162" s="453" t="e">
        <f t="shared" si="23"/>
        <v>#REF!</v>
      </c>
      <c r="U162" s="453" t="e">
        <f t="shared" si="24"/>
        <v>#REF!</v>
      </c>
      <c r="V162" s="453" t="e">
        <f>IF(FIXED(#REF!,1)="0.0",IF(FIXED(#REF!,2)="0.00",FIXED(#REF!,3),FIXED(#REF!,2)),FIXED(#REF!,1))</f>
        <v>#REF!</v>
      </c>
    </row>
    <row r="163" spans="1:22" s="321" customFormat="1" ht="24.6" hidden="1">
      <c r="A163" s="360" t="s">
        <v>333</v>
      </c>
      <c r="B163" s="361">
        <f>VLOOKUP($A163,'T5_data(ytd)'!$B$3:$F$390,3,FALSE)</f>
        <v>766.48</v>
      </c>
      <c r="C163" s="362" t="e">
        <f>VLOOKUP($A163,'T5_data(mth)'!$B$5:$AL$392,$O$1-1,FALSE)</f>
        <v>#REF!</v>
      </c>
      <c r="D163" s="482" t="e">
        <f>VLOOKUP($A163,'T5_data(mth)'!$B$5:$AL$392,$O$1,FALSE)</f>
        <v>#REF!</v>
      </c>
      <c r="E163" s="361">
        <f>VLOOKUP($A163,'T5_data(ytd)'!$B$3:$F$390,5,FALSE)</f>
        <v>766.48</v>
      </c>
      <c r="F163" s="363">
        <f>VLOOKUP($A163,'T5_data(ytd)'!$B$392:$F$779,3,FALSE)</f>
        <v>0.52</v>
      </c>
      <c r="G163" s="364" t="e">
        <f>VLOOKUP($A163,'T5_data(mth)'!$B$785:$AL$1172,$O$1-1,FALSE)</f>
        <v>#REF!</v>
      </c>
      <c r="H163" s="364" t="e">
        <f>VLOOKUP($A163,'T5_data(mth)'!$B$785:$AL$1172,$O$1,FALSE)</f>
        <v>#REF!</v>
      </c>
      <c r="I163" s="363">
        <f>VLOOKUP($A163,'T5_data(ytd)'!$B$392:$F$779,5,FALSE)</f>
        <v>0.52</v>
      </c>
      <c r="J163" s="365">
        <f>VLOOKUP($A163,'T5_data(ytd)'!$B$781:$F$1168,3,FALSE)</f>
        <v>0.22</v>
      </c>
      <c r="K163" s="365" t="e">
        <f>VLOOKUP($A163,'T5_data(mth)'!$B$1175:$AL$1562,$O$1-1,FALSE)</f>
        <v>#REF!</v>
      </c>
      <c r="L163" s="365" t="e">
        <f>VLOOKUP($A163,'T5_data(mth)'!$B$1175:$AL$1562,$O$1,FALSE)</f>
        <v>#REF!</v>
      </c>
      <c r="M163" s="601"/>
      <c r="O163" s="453" t="str">
        <f t="shared" si="18"/>
        <v>0.5</v>
      </c>
      <c r="P163" s="453" t="e">
        <f t="shared" si="19"/>
        <v>#REF!</v>
      </c>
      <c r="Q163" s="453" t="e">
        <f t="shared" si="20"/>
        <v>#REF!</v>
      </c>
      <c r="R163" s="453" t="str">
        <f t="shared" si="21"/>
        <v>0.5</v>
      </c>
      <c r="S163" s="453" t="str">
        <f t="shared" si="22"/>
        <v>0.2</v>
      </c>
      <c r="T163" s="453" t="e">
        <f t="shared" si="23"/>
        <v>#REF!</v>
      </c>
      <c r="U163" s="453" t="e">
        <f t="shared" si="24"/>
        <v>#REF!</v>
      </c>
      <c r="V163" s="453" t="e">
        <f>IF(FIXED(#REF!,1)="0.0",IF(FIXED(#REF!,2)="0.00",FIXED(#REF!,3),FIXED(#REF!,2)),FIXED(#REF!,1))</f>
        <v>#REF!</v>
      </c>
    </row>
    <row r="164" spans="1:22" s="321" customFormat="1" ht="24.6" hidden="1">
      <c r="A164" s="360" t="s">
        <v>334</v>
      </c>
      <c r="B164" s="361">
        <f>VLOOKUP($A164,'T5_data(ytd)'!$B$3:$F$390,3,FALSE)</f>
        <v>5246.27</v>
      </c>
      <c r="C164" s="362" t="e">
        <f>VLOOKUP($A164,'T5_data(mth)'!$B$5:$AL$392,$O$1-1,FALSE)</f>
        <v>#REF!</v>
      </c>
      <c r="D164" s="482" t="e">
        <f>VLOOKUP($A164,'T5_data(mth)'!$B$5:$AL$392,$O$1,FALSE)</f>
        <v>#REF!</v>
      </c>
      <c r="E164" s="361">
        <f>VLOOKUP($A164,'T5_data(ytd)'!$B$3:$F$390,5,FALSE)</f>
        <v>5246.27</v>
      </c>
      <c r="F164" s="363">
        <f>VLOOKUP($A164,'T5_data(ytd)'!$B$392:$F$779,3,FALSE)</f>
        <v>3.06</v>
      </c>
      <c r="G164" s="364" t="e">
        <f>VLOOKUP($A164,'T5_data(mth)'!$B$785:$AL$1172,$O$1-1,FALSE)</f>
        <v>#REF!</v>
      </c>
      <c r="H164" s="364" t="e">
        <f>VLOOKUP($A164,'T5_data(mth)'!$B$785:$AL$1172,$O$1,FALSE)</f>
        <v>#REF!</v>
      </c>
      <c r="I164" s="363">
        <f>VLOOKUP($A164,'T5_data(ytd)'!$B$392:$F$779,5,FALSE)</f>
        <v>3.06</v>
      </c>
      <c r="J164" s="365">
        <f>VLOOKUP($A164,'T5_data(ytd)'!$B$781:$F$1168,3,FALSE)</f>
        <v>1.52</v>
      </c>
      <c r="K164" s="365" t="e">
        <f>VLOOKUP($A164,'T5_data(mth)'!$B$1175:$AL$1562,$O$1-1,FALSE)</f>
        <v>#REF!</v>
      </c>
      <c r="L164" s="365" t="e">
        <f>VLOOKUP($A164,'T5_data(mth)'!$B$1175:$AL$1562,$O$1,FALSE)</f>
        <v>#REF!</v>
      </c>
      <c r="M164" s="601"/>
      <c r="O164" s="453" t="str">
        <f t="shared" si="18"/>
        <v>3.1</v>
      </c>
      <c r="P164" s="453" t="e">
        <f t="shared" si="19"/>
        <v>#REF!</v>
      </c>
      <c r="Q164" s="453" t="e">
        <f t="shared" si="20"/>
        <v>#REF!</v>
      </c>
      <c r="R164" s="453" t="str">
        <f t="shared" si="21"/>
        <v>3.1</v>
      </c>
      <c r="S164" s="453" t="str">
        <f t="shared" si="22"/>
        <v>1.5</v>
      </c>
      <c r="T164" s="453" t="e">
        <f t="shared" si="23"/>
        <v>#REF!</v>
      </c>
      <c r="U164" s="453" t="e">
        <f t="shared" si="24"/>
        <v>#REF!</v>
      </c>
      <c r="V164" s="453" t="e">
        <f>IF(FIXED(#REF!,1)="0.0",IF(FIXED(#REF!,2)="0.00",FIXED(#REF!,3),FIXED(#REF!,2)),FIXED(#REF!,1))</f>
        <v>#REF!</v>
      </c>
    </row>
    <row r="165" spans="1:22" s="321" customFormat="1" ht="24.6" hidden="1">
      <c r="A165" s="360" t="s">
        <v>335</v>
      </c>
      <c r="B165" s="361">
        <f>VLOOKUP($A165,'T5_data(ytd)'!$B$3:$F$390,3,FALSE)</f>
        <v>311.8</v>
      </c>
      <c r="C165" s="362" t="e">
        <f>VLOOKUP($A165,'T5_data(mth)'!$B$5:$AL$392,$O$1-1,FALSE)</f>
        <v>#REF!</v>
      </c>
      <c r="D165" s="482" t="e">
        <f>VLOOKUP($A165,'T5_data(mth)'!$B$5:$AL$392,$O$1,FALSE)</f>
        <v>#REF!</v>
      </c>
      <c r="E165" s="361">
        <f>VLOOKUP($A165,'T5_data(ytd)'!$B$3:$F$390,5,FALSE)</f>
        <v>311.8</v>
      </c>
      <c r="F165" s="363">
        <f>VLOOKUP($A165,'T5_data(ytd)'!$B$392:$F$779,3,FALSE)</f>
        <v>-2.34</v>
      </c>
      <c r="G165" s="364" t="e">
        <f>VLOOKUP($A165,'T5_data(mth)'!$B$785:$AL$1172,$O$1-1,FALSE)</f>
        <v>#REF!</v>
      </c>
      <c r="H165" s="364" t="e">
        <f>VLOOKUP($A165,'T5_data(mth)'!$B$785:$AL$1172,$O$1,FALSE)</f>
        <v>#REF!</v>
      </c>
      <c r="I165" s="363">
        <f>VLOOKUP($A165,'T5_data(ytd)'!$B$392:$F$779,5,FALSE)</f>
        <v>-2.34</v>
      </c>
      <c r="J165" s="365">
        <f>VLOOKUP($A165,'T5_data(ytd)'!$B$781:$F$1168,3,FALSE)</f>
        <v>0.09</v>
      </c>
      <c r="K165" s="365" t="e">
        <f>VLOOKUP($A165,'T5_data(mth)'!$B$1175:$AL$1562,$O$1-1,FALSE)</f>
        <v>#REF!</v>
      </c>
      <c r="L165" s="365" t="e">
        <f>VLOOKUP($A165,'T5_data(mth)'!$B$1175:$AL$1562,$O$1,FALSE)</f>
        <v>#REF!</v>
      </c>
      <c r="M165" s="601"/>
      <c r="O165" s="453" t="str">
        <f t="shared" si="18"/>
        <v>-2.3</v>
      </c>
      <c r="P165" s="453" t="e">
        <f t="shared" si="19"/>
        <v>#REF!</v>
      </c>
      <c r="Q165" s="453" t="e">
        <f t="shared" si="20"/>
        <v>#REF!</v>
      </c>
      <c r="R165" s="453" t="str">
        <f t="shared" si="21"/>
        <v>-2.3</v>
      </c>
      <c r="S165" s="453" t="str">
        <f t="shared" si="22"/>
        <v>0.1</v>
      </c>
      <c r="T165" s="453" t="e">
        <f t="shared" si="23"/>
        <v>#REF!</v>
      </c>
      <c r="U165" s="453" t="e">
        <f t="shared" si="24"/>
        <v>#REF!</v>
      </c>
      <c r="V165" s="453" t="e">
        <f>IF(FIXED(#REF!,1)="0.0",IF(FIXED(#REF!,2)="0.00",FIXED(#REF!,3),FIXED(#REF!,2)),FIXED(#REF!,1))</f>
        <v>#REF!</v>
      </c>
    </row>
    <row r="166" spans="1:22" s="321" customFormat="1" ht="24.6" hidden="1">
      <c r="A166" s="360" t="s">
        <v>336</v>
      </c>
      <c r="B166" s="361">
        <f>VLOOKUP($A166,'T5_data(ytd)'!$B$3:$F$390,3,FALSE)</f>
        <v>480.14</v>
      </c>
      <c r="C166" s="362" t="e">
        <f>VLOOKUP($A166,'T5_data(mth)'!$B$5:$AL$392,$O$1-1,FALSE)</f>
        <v>#REF!</v>
      </c>
      <c r="D166" s="482" t="e">
        <f>VLOOKUP($A166,'T5_data(mth)'!$B$5:$AL$392,$O$1,FALSE)</f>
        <v>#REF!</v>
      </c>
      <c r="E166" s="361">
        <f>VLOOKUP($A166,'T5_data(ytd)'!$B$3:$F$390,5,FALSE)</f>
        <v>480.14</v>
      </c>
      <c r="F166" s="363">
        <f>VLOOKUP($A166,'T5_data(ytd)'!$B$392:$F$779,3,FALSE)</f>
        <v>10.79</v>
      </c>
      <c r="G166" s="364" t="e">
        <f>VLOOKUP($A166,'T5_data(mth)'!$B$785:$AL$1172,$O$1-1,FALSE)</f>
        <v>#REF!</v>
      </c>
      <c r="H166" s="364" t="e">
        <f>VLOOKUP($A166,'T5_data(mth)'!$B$785:$AL$1172,$O$1,FALSE)</f>
        <v>#REF!</v>
      </c>
      <c r="I166" s="363">
        <f>VLOOKUP($A166,'T5_data(ytd)'!$B$392:$F$779,5,FALSE)</f>
        <v>10.79</v>
      </c>
      <c r="J166" s="365">
        <f>VLOOKUP($A166,'T5_data(ytd)'!$B$781:$F$1168,3,FALSE)</f>
        <v>0.14000000000000001</v>
      </c>
      <c r="K166" s="365" t="e">
        <f>VLOOKUP($A166,'T5_data(mth)'!$B$1175:$AL$1562,$O$1-1,FALSE)</f>
        <v>#REF!</v>
      </c>
      <c r="L166" s="365" t="e">
        <f>VLOOKUP($A166,'T5_data(mth)'!$B$1175:$AL$1562,$O$1,FALSE)</f>
        <v>#REF!</v>
      </c>
      <c r="M166" s="601"/>
      <c r="O166" s="453" t="str">
        <f t="shared" si="18"/>
        <v>10.8</v>
      </c>
      <c r="P166" s="453" t="e">
        <f t="shared" si="19"/>
        <v>#REF!</v>
      </c>
      <c r="Q166" s="453" t="e">
        <f t="shared" si="20"/>
        <v>#REF!</v>
      </c>
      <c r="R166" s="453" t="str">
        <f t="shared" si="21"/>
        <v>10.8</v>
      </c>
      <c r="S166" s="453" t="str">
        <f t="shared" si="22"/>
        <v>0.1</v>
      </c>
      <c r="T166" s="453" t="e">
        <f t="shared" si="23"/>
        <v>#REF!</v>
      </c>
      <c r="U166" s="453" t="e">
        <f t="shared" si="24"/>
        <v>#REF!</v>
      </c>
      <c r="V166" s="453" t="e">
        <f>IF(FIXED(#REF!,1)="0.0",IF(FIXED(#REF!,2)="0.00",FIXED(#REF!,3),FIXED(#REF!,2)),FIXED(#REF!,1))</f>
        <v>#REF!</v>
      </c>
    </row>
    <row r="167" spans="1:22" s="321" customFormat="1" ht="24.6" hidden="1">
      <c r="A167" s="360" t="s">
        <v>337</v>
      </c>
      <c r="B167" s="361">
        <f>VLOOKUP($A167,'T5_data(ytd)'!$B$3:$F$390,3,FALSE)</f>
        <v>1545.99</v>
      </c>
      <c r="C167" s="362" t="e">
        <f>VLOOKUP($A167,'T5_data(mth)'!$B$5:$AL$392,$O$1-1,FALSE)</f>
        <v>#REF!</v>
      </c>
      <c r="D167" s="482" t="e">
        <f>VLOOKUP($A167,'T5_data(mth)'!$B$5:$AL$392,$O$1,FALSE)</f>
        <v>#REF!</v>
      </c>
      <c r="E167" s="361">
        <f>VLOOKUP($A167,'T5_data(ytd)'!$B$3:$F$390,5,FALSE)</f>
        <v>1545.99</v>
      </c>
      <c r="F167" s="363">
        <f>VLOOKUP($A167,'T5_data(ytd)'!$B$392:$F$779,3,FALSE)</f>
        <v>-0.22</v>
      </c>
      <c r="G167" s="364" t="e">
        <f>VLOOKUP($A167,'T5_data(mth)'!$B$785:$AL$1172,$O$1-1,FALSE)</f>
        <v>#REF!</v>
      </c>
      <c r="H167" s="364" t="e">
        <f>VLOOKUP($A167,'T5_data(mth)'!$B$785:$AL$1172,$O$1,FALSE)</f>
        <v>#REF!</v>
      </c>
      <c r="I167" s="363">
        <f>VLOOKUP($A167,'T5_data(ytd)'!$B$392:$F$779,5,FALSE)</f>
        <v>-0.22</v>
      </c>
      <c r="J167" s="365">
        <f>VLOOKUP($A167,'T5_data(ytd)'!$B$781:$F$1168,3,FALSE)</f>
        <v>0.45</v>
      </c>
      <c r="K167" s="365" t="e">
        <f>VLOOKUP($A167,'T5_data(mth)'!$B$1175:$AL$1562,$O$1-1,FALSE)</f>
        <v>#REF!</v>
      </c>
      <c r="L167" s="365" t="e">
        <f>VLOOKUP($A167,'T5_data(mth)'!$B$1175:$AL$1562,$O$1,FALSE)</f>
        <v>#REF!</v>
      </c>
      <c r="M167" s="601"/>
      <c r="O167" s="453" t="str">
        <f t="shared" si="18"/>
        <v>-0.2</v>
      </c>
      <c r="P167" s="453" t="e">
        <f t="shared" si="19"/>
        <v>#REF!</v>
      </c>
      <c r="Q167" s="453" t="e">
        <f t="shared" si="20"/>
        <v>#REF!</v>
      </c>
      <c r="R167" s="453" t="str">
        <f t="shared" si="21"/>
        <v>-0.2</v>
      </c>
      <c r="S167" s="453" t="str">
        <f t="shared" si="22"/>
        <v>0.5</v>
      </c>
      <c r="T167" s="453" t="e">
        <f t="shared" si="23"/>
        <v>#REF!</v>
      </c>
      <c r="U167" s="453" t="e">
        <f t="shared" si="24"/>
        <v>#REF!</v>
      </c>
      <c r="V167" s="453" t="e">
        <f>IF(FIXED(#REF!,1)="0.0",IF(FIXED(#REF!,2)="0.00",FIXED(#REF!,3),FIXED(#REF!,2)),FIXED(#REF!,1))</f>
        <v>#REF!</v>
      </c>
    </row>
    <row r="168" spans="1:22" s="321" customFormat="1" ht="24.6" hidden="1">
      <c r="A168" s="360" t="s">
        <v>338</v>
      </c>
      <c r="B168" s="361">
        <f>VLOOKUP($A168,'T5_data(ytd)'!$B$3:$F$390,3,FALSE)</f>
        <v>214.76</v>
      </c>
      <c r="C168" s="362" t="e">
        <f>VLOOKUP($A168,'T5_data(mth)'!$B$5:$AL$392,$O$1-1,FALSE)</f>
        <v>#REF!</v>
      </c>
      <c r="D168" s="482" t="e">
        <f>VLOOKUP($A168,'T5_data(mth)'!$B$5:$AL$392,$O$1,FALSE)</f>
        <v>#REF!</v>
      </c>
      <c r="E168" s="361">
        <f>VLOOKUP($A168,'T5_data(ytd)'!$B$3:$F$390,5,FALSE)</f>
        <v>214.76</v>
      </c>
      <c r="F168" s="363">
        <f>VLOOKUP($A168,'T5_data(ytd)'!$B$392:$F$779,3,FALSE)</f>
        <v>0.68</v>
      </c>
      <c r="G168" s="364" t="e">
        <f>VLOOKUP($A168,'T5_data(mth)'!$B$785:$AL$1172,$O$1-1,FALSE)</f>
        <v>#REF!</v>
      </c>
      <c r="H168" s="364" t="e">
        <f>VLOOKUP($A168,'T5_data(mth)'!$B$785:$AL$1172,$O$1,FALSE)</f>
        <v>#REF!</v>
      </c>
      <c r="I168" s="363">
        <f>VLOOKUP($A168,'T5_data(ytd)'!$B$392:$F$779,5,FALSE)</f>
        <v>0.68</v>
      </c>
      <c r="J168" s="365">
        <f>VLOOKUP($A168,'T5_data(ytd)'!$B$781:$F$1168,3,FALSE)</f>
        <v>0.06</v>
      </c>
      <c r="K168" s="365" t="e">
        <f>VLOOKUP($A168,'T5_data(mth)'!$B$1175:$AL$1562,$O$1-1,FALSE)</f>
        <v>#REF!</v>
      </c>
      <c r="L168" s="365" t="e">
        <f>VLOOKUP($A168,'T5_data(mth)'!$B$1175:$AL$1562,$O$1,FALSE)</f>
        <v>#REF!</v>
      </c>
      <c r="M168" s="601"/>
      <c r="O168" s="453" t="str">
        <f t="shared" si="18"/>
        <v>0.7</v>
      </c>
      <c r="P168" s="453" t="e">
        <f t="shared" si="19"/>
        <v>#REF!</v>
      </c>
      <c r="Q168" s="453" t="e">
        <f t="shared" si="20"/>
        <v>#REF!</v>
      </c>
      <c r="R168" s="453" t="str">
        <f t="shared" si="21"/>
        <v>0.7</v>
      </c>
      <c r="S168" s="453" t="str">
        <f t="shared" si="22"/>
        <v>0.1</v>
      </c>
      <c r="T168" s="453" t="e">
        <f t="shared" si="23"/>
        <v>#REF!</v>
      </c>
      <c r="U168" s="453" t="e">
        <f t="shared" si="24"/>
        <v>#REF!</v>
      </c>
      <c r="V168" s="453" t="e">
        <f>IF(FIXED(#REF!,1)="0.0",IF(FIXED(#REF!,2)="0.00",FIXED(#REF!,3),FIXED(#REF!,2)),FIXED(#REF!,1))</f>
        <v>#REF!</v>
      </c>
    </row>
    <row r="169" spans="1:22" s="321" customFormat="1" ht="24.6" hidden="1">
      <c r="A169" s="462" t="s">
        <v>339</v>
      </c>
      <c r="B169" s="463">
        <f>VLOOKUP($A169,'T5_data(ytd)'!$B$3:$F$390,3,FALSE)</f>
        <v>1499.09</v>
      </c>
      <c r="C169" s="464" t="e">
        <f>VLOOKUP($A169,'T5_data(mth)'!$B$5:$AL$392,$O$1-1,FALSE)</f>
        <v>#REF!</v>
      </c>
      <c r="D169" s="482" t="e">
        <f>VLOOKUP($A169,'T5_data(mth)'!$B$5:$AL$392,$O$1,FALSE)</f>
        <v>#REF!</v>
      </c>
      <c r="E169" s="463">
        <f>VLOOKUP($A169,'T5_data(ytd)'!$B$3:$F$390,5,FALSE)</f>
        <v>1499.09</v>
      </c>
      <c r="F169" s="454">
        <f>VLOOKUP($A169,'T5_data(ytd)'!$B$392:$F$779,3,FALSE)</f>
        <v>-17.850000000000001</v>
      </c>
      <c r="G169" s="455" t="e">
        <f>VLOOKUP($A169,'T5_data(mth)'!$B$785:$AL$1172,$O$1-1,FALSE)</f>
        <v>#REF!</v>
      </c>
      <c r="H169" s="455" t="e">
        <f>VLOOKUP($A169,'T5_data(mth)'!$B$785:$AL$1172,$O$1,FALSE)</f>
        <v>#REF!</v>
      </c>
      <c r="I169" s="454">
        <f>VLOOKUP($A169,'T5_data(ytd)'!$B$392:$F$779,5,FALSE)</f>
        <v>-17.850000000000001</v>
      </c>
      <c r="J169" s="458">
        <f>VLOOKUP($A169,'T5_data(ytd)'!$B$781:$F$1168,3,FALSE)</f>
        <v>0.43</v>
      </c>
      <c r="K169" s="458" t="e">
        <f>VLOOKUP($A169,'T5_data(mth)'!$B$1175:$AL$1562,$O$1-1,FALSE)</f>
        <v>#REF!</v>
      </c>
      <c r="L169" s="458" t="e">
        <f>VLOOKUP($A169,'T5_data(mth)'!$B$1175:$AL$1562,$O$1,FALSE)</f>
        <v>#REF!</v>
      </c>
      <c r="M169" s="601"/>
      <c r="O169" s="453" t="str">
        <f t="shared" si="18"/>
        <v>-17.9</v>
      </c>
      <c r="P169" s="453" t="e">
        <f t="shared" si="19"/>
        <v>#REF!</v>
      </c>
      <c r="Q169" s="453" t="e">
        <f t="shared" si="20"/>
        <v>#REF!</v>
      </c>
      <c r="R169" s="453" t="str">
        <f t="shared" si="21"/>
        <v>-17.9</v>
      </c>
      <c r="S169" s="453" t="str">
        <f t="shared" si="22"/>
        <v>0.4</v>
      </c>
      <c r="T169" s="453" t="e">
        <f t="shared" si="23"/>
        <v>#REF!</v>
      </c>
      <c r="U169" s="453" t="e">
        <f t="shared" si="24"/>
        <v>#REF!</v>
      </c>
      <c r="V169" s="453" t="e">
        <f>IF(FIXED(#REF!,1)="0.0",IF(FIXED(#REF!,2)="0.00",FIXED(#REF!,3),FIXED(#REF!,2)),FIXED(#REF!,1))</f>
        <v>#REF!</v>
      </c>
    </row>
    <row r="170" spans="1:22" ht="21" customHeight="1">
      <c r="A170" s="481" t="s">
        <v>340</v>
      </c>
      <c r="B170" s="482">
        <f>VLOOKUP($A170,'T5_data(ytd)'!$B$3:$F$390,3,FALSE)</f>
        <v>5976.55</v>
      </c>
      <c r="C170" s="606">
        <f>VLOOKUP($A170,'T5_data(mth)'!$B$5:$AX$392,$O$1-1,FALSE)</f>
        <v>546.27</v>
      </c>
      <c r="D170" s="606">
        <f>VLOOKUP($A170,'T5_data(mth)'!$B$5:$BK$392,$O$1,FALSE)</f>
        <v>588.38</v>
      </c>
      <c r="E170" s="482">
        <f>VLOOKUP($A170,'T5_data(ytd)'!$B$3:$F$390,5,FALSE)</f>
        <v>5976.55</v>
      </c>
      <c r="F170" s="678">
        <f>VLOOKUP($A170,'T5_data(ytd)'!$B$392:$F$779,3,FALSE)</f>
        <v>15.26</v>
      </c>
      <c r="G170" s="679">
        <f>VLOOKUP($A170,'T5_data(mth)'!$B$785:$AX$1172,$O$1-1,FALSE)</f>
        <v>28.567393913718846</v>
      </c>
      <c r="H170" s="679">
        <f>VLOOKUP($A170,'T5_data(mth)'!$B$785:$BK$1172,$O$1,FALSE)</f>
        <v>14.277390409229513</v>
      </c>
      <c r="I170" s="483">
        <f>VLOOKUP($A170,'T5_data(ytd)'!$B$392:$F$779,5,FALSE)</f>
        <v>15.26</v>
      </c>
      <c r="J170" s="670">
        <f>VLOOKUP($A170,'T5_data(ytd)'!$B$781:$F$1168,3,FALSE)</f>
        <v>1.73</v>
      </c>
      <c r="K170" s="671">
        <f>VLOOKUP($A170,'T5_data(mth)'!$B$1175:$AX$1562,$O$1-1,FALSE)</f>
        <v>1.865649468142875</v>
      </c>
      <c r="L170" s="688">
        <f>VLOOKUP($A170,'T5_data(mth)'!$B$1175:$BK$1562,$O$1,FALSE)</f>
        <v>1.6870390340312342</v>
      </c>
      <c r="M170" s="612">
        <f>VLOOKUP($A170,'T5_data(ytd)'!$B$781:$F$1168,5,FALSE)</f>
        <v>1.73</v>
      </c>
      <c r="N170" s="469">
        <v>1</v>
      </c>
      <c r="O170" s="616" t="str">
        <f t="shared" si="18"/>
        <v>15.3</v>
      </c>
      <c r="P170" s="616" t="str">
        <f t="shared" si="19"/>
        <v>28.6</v>
      </c>
      <c r="Q170" s="616" t="str">
        <f t="shared" si="20"/>
        <v>14.3</v>
      </c>
      <c r="R170" s="616" t="str">
        <f t="shared" si="21"/>
        <v>15.3</v>
      </c>
      <c r="S170" s="616" t="str">
        <f t="shared" si="22"/>
        <v>1.7</v>
      </c>
      <c r="T170" s="616" t="str">
        <f t="shared" si="23"/>
        <v>1.9</v>
      </c>
      <c r="U170" s="616" t="str">
        <f t="shared" si="24"/>
        <v>1.7</v>
      </c>
      <c r="V170" s="616" t="str">
        <f>IF(FIXED(M170,1)="0.0",IF(FIXED(M170,2)="0.00",FIXED(M170,3),FIXED(M170,2)),FIXED(M170,1))</f>
        <v>1.7</v>
      </c>
    </row>
    <row r="171" spans="1:22" s="321" customFormat="1" ht="24.6" hidden="1">
      <c r="A171" s="467" t="s">
        <v>341</v>
      </c>
      <c r="B171" s="361">
        <f>VLOOKUP($A171,'T5_data(ytd)'!$B$3:$F$390,3,FALSE)</f>
        <v>365.45</v>
      </c>
      <c r="C171" s="361" t="e">
        <f>VLOOKUP($A171,'T5_data(mth)'!$B$5:$AL$392,$O$1-1,FALSE)</f>
        <v>#REF!</v>
      </c>
      <c r="D171" s="482" t="e">
        <f>VLOOKUP($A171,'T5_data(mth)'!$B$5:$AL$392,$O$1,FALSE)</f>
        <v>#REF!</v>
      </c>
      <c r="E171" s="361">
        <f>VLOOKUP($A171,'T5_data(ytd)'!$B$3:$F$390,5,FALSE)</f>
        <v>365.45</v>
      </c>
      <c r="F171" s="363">
        <f>VLOOKUP($A171,'T5_data(ytd)'!$B$392:$F$779,3,FALSE)</f>
        <v>4.8499999999999996</v>
      </c>
      <c r="G171" s="363" t="e">
        <f>VLOOKUP($A171,'T5_data(mth)'!$B$785:$AL$1172,$O$1-1,FALSE)</f>
        <v>#REF!</v>
      </c>
      <c r="H171" s="363" t="e">
        <f>VLOOKUP($A171,'T5_data(mth)'!$B$785:$AL$1172,$O$1,FALSE)</f>
        <v>#REF!</v>
      </c>
      <c r="I171" s="363">
        <f>VLOOKUP($A171,'T5_data(ytd)'!$B$392:$F$779,5,FALSE)</f>
        <v>4.8499999999999996</v>
      </c>
      <c r="J171" s="460">
        <f>VLOOKUP($A171,'T5_data(ytd)'!$B$781:$F$1168,3,FALSE)</f>
        <v>0.11</v>
      </c>
      <c r="K171" s="460" t="e">
        <f>VLOOKUP($A171,'T5_data(mth)'!$B$1175:$AL$1562,$O$1-1,FALSE)</f>
        <v>#REF!</v>
      </c>
      <c r="L171" s="460" t="e">
        <f>VLOOKUP($A171,'T5_data(mth)'!$B$1175:$AL$1562,$O$1,FALSE)</f>
        <v>#REF!</v>
      </c>
      <c r="M171" s="601"/>
      <c r="O171" s="453" t="str">
        <f t="shared" si="18"/>
        <v>4.9</v>
      </c>
      <c r="P171" s="453" t="e">
        <f t="shared" si="19"/>
        <v>#REF!</v>
      </c>
      <c r="Q171" s="453" t="e">
        <f t="shared" si="20"/>
        <v>#REF!</v>
      </c>
      <c r="R171" s="453" t="str">
        <f t="shared" si="21"/>
        <v>4.9</v>
      </c>
      <c r="S171" s="453" t="str">
        <f t="shared" si="22"/>
        <v>0.1</v>
      </c>
      <c r="T171" s="453" t="e">
        <f t="shared" si="23"/>
        <v>#REF!</v>
      </c>
      <c r="U171" s="453" t="e">
        <f t="shared" si="24"/>
        <v>#REF!</v>
      </c>
      <c r="V171" s="453" t="e">
        <f>IF(FIXED(#REF!,1)="0.0",IF(FIXED(#REF!,2)="0.00",FIXED(#REF!,3),FIXED(#REF!,2)),FIXED(#REF!,1))</f>
        <v>#REF!</v>
      </c>
    </row>
    <row r="172" spans="1:22" s="321" customFormat="1" ht="24.6" hidden="1">
      <c r="A172" s="360" t="s">
        <v>342</v>
      </c>
      <c r="B172" s="361">
        <f>VLOOKUP($A172,'T5_data(ytd)'!$B$3:$F$390,3,FALSE)</f>
        <v>1992.66</v>
      </c>
      <c r="C172" s="362" t="e">
        <f>VLOOKUP($A172,'T5_data(mth)'!$B$5:$AL$392,$O$1-1,FALSE)</f>
        <v>#REF!</v>
      </c>
      <c r="D172" s="482" t="e">
        <f>VLOOKUP($A172,'T5_data(mth)'!$B$5:$AL$392,$O$1,FALSE)</f>
        <v>#REF!</v>
      </c>
      <c r="E172" s="361">
        <f>VLOOKUP($A172,'T5_data(ytd)'!$B$3:$F$390,5,FALSE)</f>
        <v>1992.66</v>
      </c>
      <c r="F172" s="363">
        <f>VLOOKUP($A172,'T5_data(ytd)'!$B$392:$F$779,3,FALSE)</f>
        <v>13.63</v>
      </c>
      <c r="G172" s="364" t="e">
        <f>VLOOKUP($A172,'T5_data(mth)'!$B$785:$AL$1172,$O$1-1,FALSE)</f>
        <v>#REF!</v>
      </c>
      <c r="H172" s="364" t="e">
        <f>VLOOKUP($A172,'T5_data(mth)'!$B$785:$AL$1172,$O$1,FALSE)</f>
        <v>#REF!</v>
      </c>
      <c r="I172" s="363">
        <f>VLOOKUP($A172,'T5_data(ytd)'!$B$392:$F$779,5,FALSE)</f>
        <v>13.63</v>
      </c>
      <c r="J172" s="365">
        <f>VLOOKUP($A172,'T5_data(ytd)'!$B$781:$F$1168,3,FALSE)</f>
        <v>0.57999999999999996</v>
      </c>
      <c r="K172" s="365" t="e">
        <f>VLOOKUP($A172,'T5_data(mth)'!$B$1175:$AL$1562,$O$1-1,FALSE)</f>
        <v>#REF!</v>
      </c>
      <c r="L172" s="365" t="e">
        <f>VLOOKUP($A172,'T5_data(mth)'!$B$1175:$AL$1562,$O$1,FALSE)</f>
        <v>#REF!</v>
      </c>
      <c r="M172" s="601"/>
      <c r="O172" s="453" t="str">
        <f t="shared" si="18"/>
        <v>13.6</v>
      </c>
      <c r="P172" s="453" t="e">
        <f t="shared" si="19"/>
        <v>#REF!</v>
      </c>
      <c r="Q172" s="453" t="e">
        <f t="shared" si="20"/>
        <v>#REF!</v>
      </c>
      <c r="R172" s="453" t="str">
        <f t="shared" si="21"/>
        <v>13.6</v>
      </c>
      <c r="S172" s="453" t="str">
        <f t="shared" si="22"/>
        <v>0.6</v>
      </c>
      <c r="T172" s="453" t="e">
        <f t="shared" si="23"/>
        <v>#REF!</v>
      </c>
      <c r="U172" s="453" t="e">
        <f t="shared" si="24"/>
        <v>#REF!</v>
      </c>
      <c r="V172" s="453" t="e">
        <f>IF(FIXED(#REF!,1)="0.0",IF(FIXED(#REF!,2)="0.00",FIXED(#REF!,3),FIXED(#REF!,2)),FIXED(#REF!,1))</f>
        <v>#REF!</v>
      </c>
    </row>
    <row r="173" spans="1:22" s="321" customFormat="1" ht="24.6" hidden="1">
      <c r="A173" s="462" t="s">
        <v>343</v>
      </c>
      <c r="B173" s="463">
        <f>VLOOKUP($A173,'T5_data(ytd)'!$B$3:$F$390,3,FALSE)</f>
        <v>3618.44</v>
      </c>
      <c r="C173" s="464" t="e">
        <f>VLOOKUP($A173,'T5_data(mth)'!$B$5:$AL$392,$O$1-1,FALSE)</f>
        <v>#REF!</v>
      </c>
      <c r="D173" s="482" t="e">
        <f>VLOOKUP($A173,'T5_data(mth)'!$B$5:$AL$392,$O$1,FALSE)</f>
        <v>#REF!</v>
      </c>
      <c r="E173" s="463">
        <f>VLOOKUP($A173,'T5_data(ytd)'!$B$3:$F$390,5,FALSE)</f>
        <v>3618.44</v>
      </c>
      <c r="F173" s="454">
        <f>VLOOKUP($A173,'T5_data(ytd)'!$B$392:$F$779,3,FALSE)</f>
        <v>17.37</v>
      </c>
      <c r="G173" s="455" t="e">
        <f>VLOOKUP($A173,'T5_data(mth)'!$B$785:$AL$1172,$O$1-1,FALSE)</f>
        <v>#REF!</v>
      </c>
      <c r="H173" s="455" t="e">
        <f>VLOOKUP($A173,'T5_data(mth)'!$B$785:$AL$1172,$O$1,FALSE)</f>
        <v>#REF!</v>
      </c>
      <c r="I173" s="454">
        <f>VLOOKUP($A173,'T5_data(ytd)'!$B$392:$F$779,5,FALSE)</f>
        <v>17.37</v>
      </c>
      <c r="J173" s="458">
        <f>VLOOKUP($A173,'T5_data(ytd)'!$B$781:$F$1168,3,FALSE)</f>
        <v>1.05</v>
      </c>
      <c r="K173" s="458" t="e">
        <f>VLOOKUP($A173,'T5_data(mth)'!$B$1175:$AL$1562,$O$1-1,FALSE)</f>
        <v>#REF!</v>
      </c>
      <c r="L173" s="458" t="e">
        <f>VLOOKUP($A173,'T5_data(mth)'!$B$1175:$AL$1562,$O$1,FALSE)</f>
        <v>#REF!</v>
      </c>
      <c r="M173" s="601"/>
      <c r="O173" s="453" t="str">
        <f t="shared" si="18"/>
        <v>17.4</v>
      </c>
      <c r="P173" s="453" t="e">
        <f t="shared" si="19"/>
        <v>#REF!</v>
      </c>
      <c r="Q173" s="453" t="e">
        <f t="shared" si="20"/>
        <v>#REF!</v>
      </c>
      <c r="R173" s="453" t="str">
        <f t="shared" si="21"/>
        <v>17.4</v>
      </c>
      <c r="S173" s="453" t="str">
        <f t="shared" si="22"/>
        <v>1.1</v>
      </c>
      <c r="T173" s="453" t="e">
        <f t="shared" si="23"/>
        <v>#REF!</v>
      </c>
      <c r="U173" s="453" t="e">
        <f t="shared" si="24"/>
        <v>#REF!</v>
      </c>
      <c r="V173" s="453" t="e">
        <f>IF(FIXED(#REF!,1)="0.0",IF(FIXED(#REF!,2)="0.00",FIXED(#REF!,3),FIXED(#REF!,2)),FIXED(#REF!,1))</f>
        <v>#REF!</v>
      </c>
    </row>
    <row r="174" spans="1:22" ht="21" customHeight="1">
      <c r="A174" s="481" t="s">
        <v>344</v>
      </c>
      <c r="B174" s="482">
        <f>VLOOKUP($A174,'T5_data(ytd)'!$B$3:$F$390,3,FALSE)</f>
        <v>25642.93</v>
      </c>
      <c r="C174" s="606">
        <f>VLOOKUP($A174,'T5_data(mth)'!$B$5:$AX$392,$O$1-1,FALSE)</f>
        <v>1002.4</v>
      </c>
      <c r="D174" s="606">
        <f>VLOOKUP($A174,'T5_data(mth)'!$B$5:$BK$392,$O$1,FALSE)</f>
        <v>2381.38</v>
      </c>
      <c r="E174" s="482">
        <f>VLOOKUP($A174,'T5_data(ytd)'!$B$3:$F$390,5,FALSE)</f>
        <v>25642.93</v>
      </c>
      <c r="F174" s="678">
        <f>VLOOKUP($A174,'T5_data(ytd)'!$B$392:$F$779,3,FALSE)</f>
        <v>32.03</v>
      </c>
      <c r="G174" s="679">
        <f>VLOOKUP($A174,'T5_data(mth)'!$B$785:$AX$1172,$O$1-1,FALSE)</f>
        <v>-36.473734576312005</v>
      </c>
      <c r="H174" s="679">
        <f>VLOOKUP($A174,'T5_data(mth)'!$B$785:$BK$1172,$O$1,FALSE)</f>
        <v>89.89362550436185</v>
      </c>
      <c r="I174" s="483">
        <f>VLOOKUP($A174,'T5_data(ytd)'!$B$392:$F$779,5,FALSE)</f>
        <v>32.03</v>
      </c>
      <c r="J174" s="670">
        <f>VLOOKUP($A174,'T5_data(ytd)'!$B$781:$F$1168,3,FALSE)</f>
        <v>7.43</v>
      </c>
      <c r="K174" s="671">
        <f>VLOOKUP($A174,'T5_data(mth)'!$B$1175:$AX$1562,$O$1-1,FALSE)</f>
        <v>3.4234481609211893</v>
      </c>
      <c r="L174" s="688">
        <f>VLOOKUP($A174,'T5_data(mth)'!$B$1175:$BK$1562,$O$1,FALSE)</f>
        <v>6.8280380279093453</v>
      </c>
      <c r="M174" s="612">
        <f>VLOOKUP($A174,'T5_data(ytd)'!$B$781:$F$1168,5,FALSE)</f>
        <v>7.43</v>
      </c>
      <c r="N174" s="469">
        <v>1</v>
      </c>
      <c r="O174" s="616" t="str">
        <f t="shared" si="18"/>
        <v>32.0</v>
      </c>
      <c r="P174" s="616" t="str">
        <f t="shared" si="19"/>
        <v>-36.5</v>
      </c>
      <c r="Q174" s="616" t="str">
        <f t="shared" si="20"/>
        <v>89.9</v>
      </c>
      <c r="R174" s="616" t="str">
        <f t="shared" si="21"/>
        <v>32.0</v>
      </c>
      <c r="S174" s="616" t="str">
        <f t="shared" si="22"/>
        <v>7.4</v>
      </c>
      <c r="T174" s="616" t="str">
        <f t="shared" si="23"/>
        <v>3.4</v>
      </c>
      <c r="U174" s="616" t="str">
        <f t="shared" si="24"/>
        <v>6.8</v>
      </c>
      <c r="V174" s="616" t="str">
        <f>IF(FIXED(M174,1)="0.0",IF(FIXED(M174,2)="0.00",FIXED(M174,3),FIXED(M174,2)),FIXED(M174,1))</f>
        <v>7.4</v>
      </c>
    </row>
    <row r="175" spans="1:22" s="321" customFormat="1" ht="24.6" hidden="1">
      <c r="A175" s="467" t="s">
        <v>345</v>
      </c>
      <c r="B175" s="361">
        <f>VLOOKUP($A175,'T5_data(ytd)'!$B$3:$F$390,3,FALSE)</f>
        <v>1444.68</v>
      </c>
      <c r="C175" s="361" t="e">
        <f>VLOOKUP($A175,'T5_data(mth)'!$B$5:$AL$392,$O$1-1,FALSE)</f>
        <v>#REF!</v>
      </c>
      <c r="D175" s="482" t="e">
        <f>VLOOKUP($A175,'T5_data(mth)'!$B$5:$AL$392,$O$1,FALSE)</f>
        <v>#REF!</v>
      </c>
      <c r="E175" s="361">
        <f>VLOOKUP($A175,'T5_data(ytd)'!$B$3:$F$390,5,FALSE)</f>
        <v>1444.68</v>
      </c>
      <c r="F175" s="363">
        <f>VLOOKUP($A175,'T5_data(ytd)'!$B$392:$F$779,3,FALSE)</f>
        <v>-5.34</v>
      </c>
      <c r="G175" s="363" t="e">
        <f>VLOOKUP($A175,'T5_data(mth)'!$B$785:$AL$1172,$O$1-1,FALSE)</f>
        <v>#REF!</v>
      </c>
      <c r="H175" s="363" t="e">
        <f>VLOOKUP($A175,'T5_data(mth)'!$B$785:$AL$1172,$O$1,FALSE)</f>
        <v>#REF!</v>
      </c>
      <c r="I175" s="363">
        <f>VLOOKUP($A175,'T5_data(ytd)'!$B$392:$F$779,5,FALSE)</f>
        <v>-5.34</v>
      </c>
      <c r="J175" s="460">
        <f>VLOOKUP($A175,'T5_data(ytd)'!$B$781:$F$1168,3,FALSE)</f>
        <v>0.42</v>
      </c>
      <c r="K175" s="460" t="e">
        <f>VLOOKUP($A175,'T5_data(mth)'!$B$1175:$AL$1562,$O$1-1,FALSE)</f>
        <v>#REF!</v>
      </c>
      <c r="L175" s="460" t="e">
        <f>VLOOKUP($A175,'T5_data(mth)'!$B$1175:$AL$1562,$O$1,FALSE)</f>
        <v>#REF!</v>
      </c>
      <c r="M175" s="601"/>
      <c r="O175" s="453" t="str">
        <f t="shared" si="18"/>
        <v>-5.3</v>
      </c>
      <c r="P175" s="453" t="e">
        <f t="shared" si="19"/>
        <v>#REF!</v>
      </c>
      <c r="Q175" s="453" t="e">
        <f t="shared" si="20"/>
        <v>#REF!</v>
      </c>
      <c r="R175" s="453" t="str">
        <f t="shared" si="21"/>
        <v>-5.3</v>
      </c>
      <c r="S175" s="453" t="str">
        <f t="shared" si="22"/>
        <v>0.4</v>
      </c>
      <c r="T175" s="453" t="e">
        <f t="shared" si="23"/>
        <v>#REF!</v>
      </c>
      <c r="U175" s="453" t="e">
        <f t="shared" si="24"/>
        <v>#REF!</v>
      </c>
      <c r="V175" s="453" t="e">
        <f>IF(FIXED(#REF!,1)="0.0",IF(FIXED(#REF!,2)="0.00",FIXED(#REF!,3),FIXED(#REF!,2)),FIXED(#REF!,1))</f>
        <v>#REF!</v>
      </c>
    </row>
    <row r="176" spans="1:22" s="321" customFormat="1" ht="24.6" hidden="1">
      <c r="A176" s="360" t="s">
        <v>346</v>
      </c>
      <c r="B176" s="361">
        <f>VLOOKUP($A176,'T5_data(ytd)'!$B$3:$F$390,3,FALSE)</f>
        <v>1291.4100000000001</v>
      </c>
      <c r="C176" s="362" t="e">
        <f>VLOOKUP($A176,'T5_data(mth)'!$B$5:$AL$392,$O$1-1,FALSE)</f>
        <v>#REF!</v>
      </c>
      <c r="D176" s="482" t="e">
        <f>VLOOKUP($A176,'T5_data(mth)'!$B$5:$AL$392,$O$1,FALSE)</f>
        <v>#REF!</v>
      </c>
      <c r="E176" s="361">
        <f>VLOOKUP($A176,'T5_data(ytd)'!$B$3:$F$390,5,FALSE)</f>
        <v>1291.4100000000001</v>
      </c>
      <c r="F176" s="363">
        <f>VLOOKUP($A176,'T5_data(ytd)'!$B$392:$F$779,3,FALSE)</f>
        <v>3.06</v>
      </c>
      <c r="G176" s="364" t="e">
        <f>VLOOKUP($A176,'T5_data(mth)'!$B$785:$AL$1172,$O$1-1,FALSE)</f>
        <v>#REF!</v>
      </c>
      <c r="H176" s="364" t="e">
        <f>VLOOKUP($A176,'T5_data(mth)'!$B$785:$AL$1172,$O$1,FALSE)</f>
        <v>#REF!</v>
      </c>
      <c r="I176" s="363">
        <f>VLOOKUP($A176,'T5_data(ytd)'!$B$392:$F$779,5,FALSE)</f>
        <v>3.06</v>
      </c>
      <c r="J176" s="365">
        <f>VLOOKUP($A176,'T5_data(ytd)'!$B$781:$F$1168,3,FALSE)</f>
        <v>0.37</v>
      </c>
      <c r="K176" s="365" t="e">
        <f>VLOOKUP($A176,'T5_data(mth)'!$B$1175:$AL$1562,$O$1-1,FALSE)</f>
        <v>#REF!</v>
      </c>
      <c r="L176" s="365" t="e">
        <f>VLOOKUP($A176,'T5_data(mth)'!$B$1175:$AL$1562,$O$1,FALSE)</f>
        <v>#REF!</v>
      </c>
      <c r="M176" s="601"/>
      <c r="O176" s="453" t="str">
        <f t="shared" si="18"/>
        <v>3.1</v>
      </c>
      <c r="P176" s="453" t="e">
        <f t="shared" si="19"/>
        <v>#REF!</v>
      </c>
      <c r="Q176" s="453" t="e">
        <f t="shared" si="20"/>
        <v>#REF!</v>
      </c>
      <c r="R176" s="453" t="str">
        <f t="shared" si="21"/>
        <v>3.1</v>
      </c>
      <c r="S176" s="453" t="str">
        <f t="shared" si="22"/>
        <v>0.4</v>
      </c>
      <c r="T176" s="453" t="e">
        <f t="shared" si="23"/>
        <v>#REF!</v>
      </c>
      <c r="U176" s="453" t="e">
        <f t="shared" si="24"/>
        <v>#REF!</v>
      </c>
      <c r="V176" s="453" t="e">
        <f>IF(FIXED(#REF!,1)="0.0",IF(FIXED(#REF!,2)="0.00",FIXED(#REF!,3),FIXED(#REF!,2)),FIXED(#REF!,1))</f>
        <v>#REF!</v>
      </c>
    </row>
    <row r="177" spans="1:22" s="321" customFormat="1" ht="24.6" hidden="1">
      <c r="A177" s="360" t="s">
        <v>347</v>
      </c>
      <c r="B177" s="361">
        <f>VLOOKUP($A177,'T5_data(ytd)'!$B$3:$F$390,3,FALSE)</f>
        <v>169.43</v>
      </c>
      <c r="C177" s="362" t="e">
        <f>VLOOKUP($A177,'T5_data(mth)'!$B$5:$AL$392,$O$1-1,FALSE)</f>
        <v>#REF!</v>
      </c>
      <c r="D177" s="482" t="e">
        <f>VLOOKUP($A177,'T5_data(mth)'!$B$5:$AL$392,$O$1,FALSE)</f>
        <v>#REF!</v>
      </c>
      <c r="E177" s="361">
        <f>VLOOKUP($A177,'T5_data(ytd)'!$B$3:$F$390,5,FALSE)</f>
        <v>169.43</v>
      </c>
      <c r="F177" s="363">
        <f>VLOOKUP($A177,'T5_data(ytd)'!$B$392:$F$779,3,FALSE)</f>
        <v>-29.37</v>
      </c>
      <c r="G177" s="364" t="e">
        <f>VLOOKUP($A177,'T5_data(mth)'!$B$785:$AL$1172,$O$1-1,FALSE)</f>
        <v>#REF!</v>
      </c>
      <c r="H177" s="364" t="e">
        <f>VLOOKUP($A177,'T5_data(mth)'!$B$785:$AL$1172,$O$1,FALSE)</f>
        <v>#REF!</v>
      </c>
      <c r="I177" s="363">
        <f>VLOOKUP($A177,'T5_data(ytd)'!$B$392:$F$779,5,FALSE)</f>
        <v>-29.37</v>
      </c>
      <c r="J177" s="365">
        <f>VLOOKUP($A177,'T5_data(ytd)'!$B$781:$F$1168,3,FALSE)</f>
        <v>0.05</v>
      </c>
      <c r="K177" s="365" t="e">
        <f>VLOOKUP($A177,'T5_data(mth)'!$B$1175:$AL$1562,$O$1-1,FALSE)</f>
        <v>#REF!</v>
      </c>
      <c r="L177" s="365" t="e">
        <f>VLOOKUP($A177,'T5_data(mth)'!$B$1175:$AL$1562,$O$1,FALSE)</f>
        <v>#REF!</v>
      </c>
      <c r="M177" s="601"/>
      <c r="O177" s="453" t="str">
        <f t="shared" si="18"/>
        <v>-29.4</v>
      </c>
      <c r="P177" s="453" t="e">
        <f t="shared" si="19"/>
        <v>#REF!</v>
      </c>
      <c r="Q177" s="453" t="e">
        <f t="shared" si="20"/>
        <v>#REF!</v>
      </c>
      <c r="R177" s="453" t="str">
        <f t="shared" si="21"/>
        <v>-29.4</v>
      </c>
      <c r="S177" s="453" t="str">
        <f t="shared" si="22"/>
        <v>0.1</v>
      </c>
      <c r="T177" s="453" t="e">
        <f t="shared" si="23"/>
        <v>#REF!</v>
      </c>
      <c r="U177" s="453" t="e">
        <f t="shared" si="24"/>
        <v>#REF!</v>
      </c>
      <c r="V177" s="453" t="e">
        <f>IF(FIXED(#REF!,1)="0.0",IF(FIXED(#REF!,2)="0.00",FIXED(#REF!,3),FIXED(#REF!,2)),FIXED(#REF!,1))</f>
        <v>#REF!</v>
      </c>
    </row>
    <row r="178" spans="1:22" s="321" customFormat="1" ht="24.6" hidden="1">
      <c r="A178" s="462" t="s">
        <v>348</v>
      </c>
      <c r="B178" s="463">
        <f>VLOOKUP($A178,'T5_data(ytd)'!$B$3:$F$390,3,FALSE)</f>
        <v>36.270000000000003</v>
      </c>
      <c r="C178" s="464" t="e">
        <f>VLOOKUP($A178,'T5_data(mth)'!$B$5:$AL$392,$O$1-1,FALSE)</f>
        <v>#REF!</v>
      </c>
      <c r="D178" s="482" t="e">
        <f>VLOOKUP($A178,'T5_data(mth)'!$B$5:$AL$392,$O$1,FALSE)</f>
        <v>#REF!</v>
      </c>
      <c r="E178" s="463">
        <f>VLOOKUP($A178,'T5_data(ytd)'!$B$3:$F$390,5,FALSE)</f>
        <v>36.270000000000003</v>
      </c>
      <c r="F178" s="454">
        <f>VLOOKUP($A178,'T5_data(ytd)'!$B$392:$F$779,3,FALSE)</f>
        <v>-42.45</v>
      </c>
      <c r="G178" s="455" t="e">
        <f>VLOOKUP($A178,'T5_data(mth)'!$B$785:$AL$1172,$O$1-1,FALSE)</f>
        <v>#REF!</v>
      </c>
      <c r="H178" s="455" t="e">
        <f>VLOOKUP($A178,'T5_data(mth)'!$B$785:$AL$1172,$O$1,FALSE)</f>
        <v>#REF!</v>
      </c>
      <c r="I178" s="454">
        <f>VLOOKUP($A178,'T5_data(ytd)'!$B$392:$F$779,5,FALSE)</f>
        <v>-42.45</v>
      </c>
      <c r="J178" s="458">
        <f>VLOOKUP($A178,'T5_data(ytd)'!$B$781:$F$1168,3,FALSE)</f>
        <v>0.01</v>
      </c>
      <c r="K178" s="458" t="e">
        <f>VLOOKUP($A178,'T5_data(mth)'!$B$1175:$AL$1562,$O$1-1,FALSE)</f>
        <v>#REF!</v>
      </c>
      <c r="L178" s="458" t="e">
        <f>VLOOKUP($A178,'T5_data(mth)'!$B$1175:$AL$1562,$O$1,FALSE)</f>
        <v>#REF!</v>
      </c>
      <c r="M178" s="601"/>
      <c r="O178" s="453" t="str">
        <f t="shared" si="18"/>
        <v>-42.5</v>
      </c>
      <c r="P178" s="453" t="e">
        <f t="shared" si="19"/>
        <v>#REF!</v>
      </c>
      <c r="Q178" s="453" t="e">
        <f t="shared" si="20"/>
        <v>#REF!</v>
      </c>
      <c r="R178" s="453" t="str">
        <f t="shared" si="21"/>
        <v>-42.5</v>
      </c>
      <c r="S178" s="453" t="str">
        <f t="shared" si="22"/>
        <v>0.01</v>
      </c>
      <c r="T178" s="453" t="e">
        <f t="shared" si="23"/>
        <v>#REF!</v>
      </c>
      <c r="U178" s="453" t="e">
        <f t="shared" si="24"/>
        <v>#REF!</v>
      </c>
      <c r="V178" s="453" t="e">
        <f>IF(FIXED(#REF!,1)="0.0",IF(FIXED(#REF!,2)="0.00",FIXED(#REF!,3),FIXED(#REF!,2)),FIXED(#REF!,1))</f>
        <v>#REF!</v>
      </c>
    </row>
    <row r="179" spans="1:22" ht="21" customHeight="1">
      <c r="A179" s="481" t="s">
        <v>349</v>
      </c>
      <c r="B179" s="482">
        <f>VLOOKUP($A179,'T5_data(ytd)'!$B$3:$F$390,3,FALSE)</f>
        <v>20903.41</v>
      </c>
      <c r="C179" s="606">
        <f>VLOOKUP($A179,'T5_data(mth)'!$B$5:$AX$392,$O$1-1,FALSE)</f>
        <v>657.57</v>
      </c>
      <c r="D179" s="606">
        <f>VLOOKUP($A179,'T5_data(mth)'!$B$5:$BK$392,$O$1,FALSE)</f>
        <v>2017.92</v>
      </c>
      <c r="E179" s="482">
        <f>VLOOKUP($A179,'T5_data(ytd)'!$B$3:$F$390,5,FALSE)</f>
        <v>20903.41</v>
      </c>
      <c r="F179" s="678">
        <f>VLOOKUP($A179,'T5_data(ytd)'!$B$392:$F$779,3,FALSE)</f>
        <v>35.979999999999997</v>
      </c>
      <c r="G179" s="679">
        <f>VLOOKUP($A179,'T5_data(mth)'!$B$785:$AX$1172,$O$1-1,FALSE)</f>
        <v>-49.604543155377748</v>
      </c>
      <c r="H179" s="679">
        <f>VLOOKUP($A179,'T5_data(mth)'!$B$785:$BK$1172,$O$1,FALSE)</f>
        <v>115.21725219171948</v>
      </c>
      <c r="I179" s="483">
        <f>VLOOKUP($A179,'T5_data(ytd)'!$B$392:$F$779,5,FALSE)</f>
        <v>35.979999999999997</v>
      </c>
      <c r="J179" s="670">
        <f>VLOOKUP($A179,'T5_data(ytd)'!$B$781:$F$1168,3,FALSE)</f>
        <v>6.06</v>
      </c>
      <c r="K179" s="671">
        <f>VLOOKUP($A179,'T5_data(mth)'!$B$1175:$AX$1562,$O$1-1,FALSE)</f>
        <v>2.2457669664574484</v>
      </c>
      <c r="L179" s="688">
        <f>VLOOKUP($A179,'T5_data(mth)'!$B$1175:$BK$1562,$O$1,FALSE)</f>
        <v>5.7859033406171321</v>
      </c>
      <c r="M179" s="612">
        <f>VLOOKUP($A179,'T5_data(ytd)'!$B$781:$F$1168,5,FALSE)</f>
        <v>6.06</v>
      </c>
      <c r="N179" s="469">
        <v>1</v>
      </c>
      <c r="O179" s="616" t="str">
        <f t="shared" si="18"/>
        <v>36.0</v>
      </c>
      <c r="P179" s="616" t="str">
        <f t="shared" si="19"/>
        <v>-49.6</v>
      </c>
      <c r="Q179" s="616" t="str">
        <f t="shared" si="20"/>
        <v>115.2</v>
      </c>
      <c r="R179" s="616" t="str">
        <f t="shared" si="21"/>
        <v>36.0</v>
      </c>
      <c r="S179" s="616" t="str">
        <f t="shared" si="22"/>
        <v>6.1</v>
      </c>
      <c r="T179" s="616" t="str">
        <f t="shared" si="23"/>
        <v>2.2</v>
      </c>
      <c r="U179" s="616" t="str">
        <f t="shared" si="24"/>
        <v>5.8</v>
      </c>
      <c r="V179" s="616" t="str">
        <f>IF(FIXED(M179,1)="0.0",IF(FIXED(M179,2)="0.00",FIXED(M179,3),FIXED(M179,2)),FIXED(M179,1))</f>
        <v>6.1</v>
      </c>
    </row>
    <row r="180" spans="1:22" s="321" customFormat="1" ht="24.6" hidden="1">
      <c r="A180" s="467" t="s">
        <v>350</v>
      </c>
      <c r="B180" s="361">
        <f>VLOOKUP($A180,'T5_data(ytd)'!$B$3:$F$390,3,FALSE)</f>
        <v>1339.27</v>
      </c>
      <c r="C180" s="361" t="e">
        <f>VLOOKUP($A180,'T5_data(mth)'!$B$5:$AL$392,$O$1-1,FALSE)</f>
        <v>#REF!</v>
      </c>
      <c r="D180" s="482" t="e">
        <f>VLOOKUP($A180,'T5_data(mth)'!$B$5:$AL$392,$O$1,FALSE)</f>
        <v>#REF!</v>
      </c>
      <c r="E180" s="361">
        <f>VLOOKUP($A180,'T5_data(ytd)'!$B$3:$F$390,5,FALSE)</f>
        <v>1339.27</v>
      </c>
      <c r="F180" s="363">
        <f>VLOOKUP($A180,'T5_data(ytd)'!$B$392:$F$779,3,FALSE)</f>
        <v>95.07</v>
      </c>
      <c r="G180" s="363" t="e">
        <f>VLOOKUP($A180,'T5_data(mth)'!$B$785:$AL$1172,$O$1-1,FALSE)</f>
        <v>#REF!</v>
      </c>
      <c r="H180" s="363" t="e">
        <f>VLOOKUP($A180,'T5_data(mth)'!$B$785:$AL$1172,$O$1,FALSE)</f>
        <v>#REF!</v>
      </c>
      <c r="I180" s="363">
        <f>VLOOKUP($A180,'T5_data(ytd)'!$B$392:$F$779,5,FALSE)</f>
        <v>95.07</v>
      </c>
      <c r="J180" s="460">
        <f>VLOOKUP($A180,'T5_data(ytd)'!$B$781:$F$1168,3,FALSE)</f>
        <v>0.39</v>
      </c>
      <c r="K180" s="460" t="e">
        <f>VLOOKUP($A180,'T5_data(mth)'!$B$1175:$AL$1562,$O$1-1,FALSE)</f>
        <v>#REF!</v>
      </c>
      <c r="L180" s="460" t="e">
        <f>VLOOKUP($A180,'T5_data(mth)'!$B$1175:$AL$1562,$O$1,FALSE)</f>
        <v>#REF!</v>
      </c>
      <c r="M180" s="601"/>
      <c r="O180" s="453" t="str">
        <f t="shared" si="18"/>
        <v>95.1</v>
      </c>
      <c r="P180" s="453" t="e">
        <f t="shared" si="19"/>
        <v>#REF!</v>
      </c>
      <c r="Q180" s="453" t="e">
        <f t="shared" si="20"/>
        <v>#REF!</v>
      </c>
      <c r="R180" s="453" t="str">
        <f t="shared" si="21"/>
        <v>95.1</v>
      </c>
      <c r="S180" s="453" t="str">
        <f t="shared" si="22"/>
        <v>0.4</v>
      </c>
      <c r="T180" s="453" t="e">
        <f t="shared" si="23"/>
        <v>#REF!</v>
      </c>
      <c r="U180" s="453" t="e">
        <f t="shared" si="24"/>
        <v>#REF!</v>
      </c>
      <c r="V180" s="453" t="e">
        <f>IF(FIXED(#REF!,1)="0.0",IF(FIXED(#REF!,2)="0.00",FIXED(#REF!,3),FIXED(#REF!,2)),FIXED(#REF!,1))</f>
        <v>#REF!</v>
      </c>
    </row>
    <row r="181" spans="1:22" s="321" customFormat="1" ht="24.6" hidden="1">
      <c r="A181" s="360" t="s">
        <v>351</v>
      </c>
      <c r="B181" s="361">
        <f>VLOOKUP($A181,'T5_data(ytd)'!$B$3:$F$390,3,FALSE)</f>
        <v>176.02</v>
      </c>
      <c r="C181" s="362" t="e">
        <f>VLOOKUP($A181,'T5_data(mth)'!$B$5:$AL$392,$O$1-1,FALSE)</f>
        <v>#REF!</v>
      </c>
      <c r="D181" s="482" t="e">
        <f>VLOOKUP($A181,'T5_data(mth)'!$B$5:$AL$392,$O$1,FALSE)</f>
        <v>#REF!</v>
      </c>
      <c r="E181" s="361">
        <f>VLOOKUP($A181,'T5_data(ytd)'!$B$3:$F$390,5,FALSE)</f>
        <v>176.02</v>
      </c>
      <c r="F181" s="363">
        <f>VLOOKUP($A181,'T5_data(ytd)'!$B$392:$F$779,3,FALSE)</f>
        <v>105.99</v>
      </c>
      <c r="G181" s="364" t="e">
        <f>VLOOKUP($A181,'T5_data(mth)'!$B$785:$AL$1172,$O$1-1,FALSE)</f>
        <v>#REF!</v>
      </c>
      <c r="H181" s="364" t="e">
        <f>VLOOKUP($A181,'T5_data(mth)'!$B$785:$AL$1172,$O$1,FALSE)</f>
        <v>#REF!</v>
      </c>
      <c r="I181" s="363">
        <f>VLOOKUP($A181,'T5_data(ytd)'!$B$392:$F$779,5,FALSE)</f>
        <v>105.99</v>
      </c>
      <c r="J181" s="365">
        <f>VLOOKUP($A181,'T5_data(ytd)'!$B$781:$F$1168,3,FALSE)</f>
        <v>0.05</v>
      </c>
      <c r="K181" s="365" t="e">
        <f>VLOOKUP($A181,'T5_data(mth)'!$B$1175:$AL$1562,$O$1-1,FALSE)</f>
        <v>#REF!</v>
      </c>
      <c r="L181" s="365" t="e">
        <f>VLOOKUP($A181,'T5_data(mth)'!$B$1175:$AL$1562,$O$1,FALSE)</f>
        <v>#REF!</v>
      </c>
      <c r="M181" s="601"/>
      <c r="O181" s="453" t="str">
        <f t="shared" si="18"/>
        <v>106.0</v>
      </c>
      <c r="P181" s="453" t="e">
        <f t="shared" si="19"/>
        <v>#REF!</v>
      </c>
      <c r="Q181" s="453" t="e">
        <f t="shared" si="20"/>
        <v>#REF!</v>
      </c>
      <c r="R181" s="453" t="str">
        <f t="shared" si="21"/>
        <v>106.0</v>
      </c>
      <c r="S181" s="453" t="str">
        <f t="shared" si="22"/>
        <v>0.1</v>
      </c>
      <c r="T181" s="453" t="e">
        <f t="shared" si="23"/>
        <v>#REF!</v>
      </c>
      <c r="U181" s="453" t="e">
        <f t="shared" si="24"/>
        <v>#REF!</v>
      </c>
      <c r="V181" s="453" t="e">
        <f>IF(FIXED(#REF!,1)="0.0",IF(FIXED(#REF!,2)="0.00",FIXED(#REF!,3),FIXED(#REF!,2)),FIXED(#REF!,1))</f>
        <v>#REF!</v>
      </c>
    </row>
    <row r="182" spans="1:22" s="321" customFormat="1" ht="24.6" hidden="1">
      <c r="A182" s="462" t="s">
        <v>352</v>
      </c>
      <c r="B182" s="463">
        <f>VLOOKUP($A182,'T5_data(ytd)'!$B$3:$F$390,3,FALSE)</f>
        <v>282.45</v>
      </c>
      <c r="C182" s="464" t="e">
        <f>VLOOKUP($A182,'T5_data(mth)'!$B$5:$AL$392,$O$1-1,FALSE)</f>
        <v>#REF!</v>
      </c>
      <c r="D182" s="482" t="e">
        <f>VLOOKUP($A182,'T5_data(mth)'!$B$5:$AL$392,$O$1,FALSE)</f>
        <v>#REF!</v>
      </c>
      <c r="E182" s="463">
        <f>VLOOKUP($A182,'T5_data(ytd)'!$B$3:$F$390,5,FALSE)</f>
        <v>282.45</v>
      </c>
      <c r="F182" s="454">
        <f>VLOOKUP($A182,'T5_data(ytd)'!$B$392:$F$779,3,FALSE)</f>
        <v>44.15</v>
      </c>
      <c r="G182" s="455" t="e">
        <f>VLOOKUP($A182,'T5_data(mth)'!$B$785:$AL$1172,$O$1-1,FALSE)</f>
        <v>#REF!</v>
      </c>
      <c r="H182" s="455" t="e">
        <f>VLOOKUP($A182,'T5_data(mth)'!$B$785:$AL$1172,$O$1,FALSE)</f>
        <v>#REF!</v>
      </c>
      <c r="I182" s="454">
        <f>VLOOKUP($A182,'T5_data(ytd)'!$B$392:$F$779,5,FALSE)</f>
        <v>44.15</v>
      </c>
      <c r="J182" s="458">
        <f>VLOOKUP($A182,'T5_data(ytd)'!$B$781:$F$1168,3,FALSE)</f>
        <v>0.08</v>
      </c>
      <c r="K182" s="458" t="e">
        <f>VLOOKUP($A182,'T5_data(mth)'!$B$1175:$AL$1562,$O$1-1,FALSE)</f>
        <v>#REF!</v>
      </c>
      <c r="L182" s="458" t="e">
        <f>VLOOKUP($A182,'T5_data(mth)'!$B$1175:$AL$1562,$O$1,FALSE)</f>
        <v>#REF!</v>
      </c>
      <c r="M182" s="601"/>
      <c r="O182" s="453" t="str">
        <f t="shared" si="18"/>
        <v>44.2</v>
      </c>
      <c r="P182" s="453" t="e">
        <f t="shared" si="19"/>
        <v>#REF!</v>
      </c>
      <c r="Q182" s="453" t="e">
        <f t="shared" si="20"/>
        <v>#REF!</v>
      </c>
      <c r="R182" s="453" t="str">
        <f t="shared" si="21"/>
        <v>44.2</v>
      </c>
      <c r="S182" s="453" t="str">
        <f t="shared" si="22"/>
        <v>0.1</v>
      </c>
      <c r="T182" s="453" t="e">
        <f t="shared" si="23"/>
        <v>#REF!</v>
      </c>
      <c r="U182" s="453" t="e">
        <f t="shared" si="24"/>
        <v>#REF!</v>
      </c>
      <c r="V182" s="453" t="e">
        <f>IF(FIXED(#REF!,1)="0.0",IF(FIXED(#REF!,2)="0.00",FIXED(#REF!,3),FIXED(#REF!,2)),FIXED(#REF!,1))</f>
        <v>#REF!</v>
      </c>
    </row>
    <row r="183" spans="1:22" ht="21" customHeight="1">
      <c r="A183" s="481" t="s">
        <v>353</v>
      </c>
      <c r="B183" s="482">
        <f>VLOOKUP($A183,'T5_data(ytd)'!$B$3:$F$390,3,FALSE)</f>
        <v>481.25</v>
      </c>
      <c r="C183" s="606">
        <f>VLOOKUP($A183,'T5_data(mth)'!$B$5:$AX$392,$O$1-1,FALSE)</f>
        <v>42.14</v>
      </c>
      <c r="D183" s="606">
        <f>VLOOKUP($A183,'T5_data(mth)'!$B$5:$BK$392,$O$1,FALSE)</f>
        <v>52.11</v>
      </c>
      <c r="E183" s="482">
        <f>VLOOKUP($A183,'T5_data(ytd)'!$B$3:$F$390,5,FALSE)</f>
        <v>481.25</v>
      </c>
      <c r="F183" s="678">
        <f>VLOOKUP($A183,'T5_data(ytd)'!$B$392:$F$779,3,FALSE)</f>
        <v>-3.24</v>
      </c>
      <c r="G183" s="679">
        <f>VLOOKUP($A183,'T5_data(mth)'!$B$785:$AX$1172,$O$1-1,FALSE)</f>
        <v>10.516653553632304</v>
      </c>
      <c r="H183" s="679">
        <f>VLOOKUP($A183,'T5_data(mth)'!$B$785:$BK$1172,$O$1,FALSE)</f>
        <v>3.6396181384248174</v>
      </c>
      <c r="I183" s="483">
        <f>VLOOKUP($A183,'T5_data(ytd)'!$B$392:$F$779,5,FALSE)</f>
        <v>-3.24</v>
      </c>
      <c r="J183" s="670">
        <f>VLOOKUP($A183,'T5_data(ytd)'!$B$781:$F$1168,3,FALSE)</f>
        <v>0.14000000000000001</v>
      </c>
      <c r="K183" s="671">
        <f>VLOOKUP($A183,'T5_data(mth)'!$B$1175:$AX$1562,$O$1-1,FALSE)</f>
        <v>0.14391870061973155</v>
      </c>
      <c r="L183" s="688">
        <f>VLOOKUP($A183,'T5_data(mth)'!$B$1175:$BK$1562,$O$1,FALSE)</f>
        <v>0.14941297131678102</v>
      </c>
      <c r="M183" s="612">
        <f>VLOOKUP($A183,'T5_data(ytd)'!$B$781:$F$1168,5,FALSE)</f>
        <v>0.14000000000000001</v>
      </c>
      <c r="N183" s="469">
        <v>1</v>
      </c>
      <c r="O183" s="616" t="str">
        <f t="shared" si="18"/>
        <v>-3.2</v>
      </c>
      <c r="P183" s="616" t="str">
        <f t="shared" si="19"/>
        <v>10.5</v>
      </c>
      <c r="Q183" s="616" t="str">
        <f t="shared" si="20"/>
        <v>3.6</v>
      </c>
      <c r="R183" s="616" t="str">
        <f t="shared" si="21"/>
        <v>-3.2</v>
      </c>
      <c r="S183" s="616" t="str">
        <f t="shared" si="22"/>
        <v>0.1</v>
      </c>
      <c r="T183" s="616" t="str">
        <f t="shared" si="23"/>
        <v>0.1</v>
      </c>
      <c r="U183" s="616" t="str">
        <f t="shared" si="24"/>
        <v>0.1</v>
      </c>
      <c r="V183" s="616" t="str">
        <f>IF(FIXED(M183,1)="0.0",IF(FIXED(M183,2)="0.00",FIXED(M183,3),FIXED(M183,2)),FIXED(M183,1))</f>
        <v>0.1</v>
      </c>
    </row>
    <row r="184" spans="1:22" s="321" customFormat="1" ht="24.6" hidden="1">
      <c r="A184" s="467" t="s">
        <v>354</v>
      </c>
      <c r="B184" s="361">
        <f>VLOOKUP($A184,'T5_data(ytd)'!$B$3:$F$390,3,FALSE)</f>
        <v>14.88</v>
      </c>
      <c r="C184" s="361" t="e">
        <f>VLOOKUP($A184,'T5_data(mth)'!$B$5:$AL$392,$O$1-1,FALSE)</f>
        <v>#REF!</v>
      </c>
      <c r="D184" s="482" t="e">
        <f>VLOOKUP($A184,'T5_data(mth)'!$B$5:$AL$392,$O$1,FALSE)</f>
        <v>#REF!</v>
      </c>
      <c r="E184" s="361">
        <f>VLOOKUP($A184,'T5_data(ytd)'!$B$3:$F$390,5,FALSE)</f>
        <v>14.88</v>
      </c>
      <c r="F184" s="363">
        <f>VLOOKUP($A184,'T5_data(ytd)'!$B$392:$F$779,3,FALSE)</f>
        <v>-24.96</v>
      </c>
      <c r="G184" s="363" t="e">
        <f>VLOOKUP($A184,'T5_data(mth)'!$B$785:$AL$1172,$O$1-1,FALSE)</f>
        <v>#REF!</v>
      </c>
      <c r="H184" s="363" t="e">
        <f>VLOOKUP($A184,'T5_data(mth)'!$B$785:$AL$1172,$O$1,FALSE)</f>
        <v>#REF!</v>
      </c>
      <c r="I184" s="363">
        <f>VLOOKUP($A184,'T5_data(ytd)'!$B$392:$F$779,5,FALSE)</f>
        <v>-24.96</v>
      </c>
      <c r="J184" s="460">
        <f>VLOOKUP($A184,'T5_data(ytd)'!$B$781:$F$1168,3,FALSE)</f>
        <v>0</v>
      </c>
      <c r="K184" s="460" t="e">
        <f>VLOOKUP($A184,'T5_data(mth)'!$B$1175:$AL$1562,$O$1-1,FALSE)</f>
        <v>#REF!</v>
      </c>
      <c r="L184" s="460" t="e">
        <f>VLOOKUP($A184,'T5_data(mth)'!$B$1175:$AL$1562,$O$1,FALSE)</f>
        <v>#REF!</v>
      </c>
      <c r="M184" s="601"/>
      <c r="O184" s="453" t="str">
        <f t="shared" si="18"/>
        <v>-25.0</v>
      </c>
      <c r="P184" s="453" t="e">
        <f t="shared" si="19"/>
        <v>#REF!</v>
      </c>
      <c r="Q184" s="453" t="e">
        <f t="shared" si="20"/>
        <v>#REF!</v>
      </c>
      <c r="R184" s="453" t="str">
        <f t="shared" si="21"/>
        <v>-25.0</v>
      </c>
      <c r="S184" s="453" t="str">
        <f t="shared" si="22"/>
        <v>0.000</v>
      </c>
      <c r="T184" s="453" t="e">
        <f t="shared" si="23"/>
        <v>#REF!</v>
      </c>
      <c r="U184" s="453" t="e">
        <f t="shared" si="24"/>
        <v>#REF!</v>
      </c>
      <c r="V184" s="453" t="e">
        <f>IF(FIXED(#REF!,1)="0.0",IF(FIXED(#REF!,2)="0.00",FIXED(#REF!,3),FIXED(#REF!,2)),FIXED(#REF!,1))</f>
        <v>#REF!</v>
      </c>
    </row>
    <row r="185" spans="1:22" s="321" customFormat="1" ht="24.6" hidden="1">
      <c r="A185" s="360" t="s">
        <v>355</v>
      </c>
      <c r="B185" s="361">
        <f>VLOOKUP($A185,'T5_data(ytd)'!$B$3:$F$390,3,FALSE)</f>
        <v>67.16</v>
      </c>
      <c r="C185" s="362" t="e">
        <f>VLOOKUP($A185,'T5_data(mth)'!$B$5:$AL$392,$O$1-1,FALSE)</f>
        <v>#REF!</v>
      </c>
      <c r="D185" s="482" t="e">
        <f>VLOOKUP($A185,'T5_data(mth)'!$B$5:$AL$392,$O$1,FALSE)</f>
        <v>#REF!</v>
      </c>
      <c r="E185" s="361">
        <f>VLOOKUP($A185,'T5_data(ytd)'!$B$3:$F$390,5,FALSE)</f>
        <v>67.16</v>
      </c>
      <c r="F185" s="363">
        <f>VLOOKUP($A185,'T5_data(ytd)'!$B$392:$F$779,3,FALSE)</f>
        <v>8.06</v>
      </c>
      <c r="G185" s="364" t="e">
        <f>VLOOKUP($A185,'T5_data(mth)'!$B$785:$AL$1172,$O$1-1,FALSE)</f>
        <v>#REF!</v>
      </c>
      <c r="H185" s="364" t="e">
        <f>VLOOKUP($A185,'T5_data(mth)'!$B$785:$AL$1172,$O$1,FALSE)</f>
        <v>#REF!</v>
      </c>
      <c r="I185" s="363">
        <f>VLOOKUP($A185,'T5_data(ytd)'!$B$392:$F$779,5,FALSE)</f>
        <v>8.06</v>
      </c>
      <c r="J185" s="365">
        <f>VLOOKUP($A185,'T5_data(ytd)'!$B$781:$F$1168,3,FALSE)</f>
        <v>0.02</v>
      </c>
      <c r="K185" s="365" t="e">
        <f>VLOOKUP($A185,'T5_data(mth)'!$B$1175:$AL$1562,$O$1-1,FALSE)</f>
        <v>#REF!</v>
      </c>
      <c r="L185" s="365" t="e">
        <f>VLOOKUP($A185,'T5_data(mth)'!$B$1175:$AL$1562,$O$1,FALSE)</f>
        <v>#REF!</v>
      </c>
      <c r="M185" s="601"/>
      <c r="O185" s="453" t="str">
        <f t="shared" si="18"/>
        <v>8.1</v>
      </c>
      <c r="P185" s="453" t="e">
        <f t="shared" si="19"/>
        <v>#REF!</v>
      </c>
      <c r="Q185" s="453" t="e">
        <f t="shared" si="20"/>
        <v>#REF!</v>
      </c>
      <c r="R185" s="453" t="str">
        <f t="shared" si="21"/>
        <v>8.1</v>
      </c>
      <c r="S185" s="453" t="str">
        <f t="shared" si="22"/>
        <v>0.02</v>
      </c>
      <c r="T185" s="453" t="e">
        <f t="shared" si="23"/>
        <v>#REF!</v>
      </c>
      <c r="U185" s="453" t="e">
        <f t="shared" si="24"/>
        <v>#REF!</v>
      </c>
      <c r="V185" s="453" t="e">
        <f>IF(FIXED(#REF!,1)="0.0",IF(FIXED(#REF!,2)="0.00",FIXED(#REF!,3),FIXED(#REF!,2)),FIXED(#REF!,1))</f>
        <v>#REF!</v>
      </c>
    </row>
    <row r="186" spans="1:22" s="321" customFormat="1" ht="24.6" hidden="1">
      <c r="A186" s="360" t="s">
        <v>356</v>
      </c>
      <c r="B186" s="361">
        <f>VLOOKUP($A186,'T5_data(ytd)'!$B$3:$F$390,3,FALSE)</f>
        <v>14.79</v>
      </c>
      <c r="C186" s="362" t="e">
        <f>VLOOKUP($A186,'T5_data(mth)'!$B$5:$AL$392,$O$1-1,FALSE)</f>
        <v>#REF!</v>
      </c>
      <c r="D186" s="482" t="e">
        <f>VLOOKUP($A186,'T5_data(mth)'!$B$5:$AL$392,$O$1,FALSE)</f>
        <v>#REF!</v>
      </c>
      <c r="E186" s="361">
        <f>VLOOKUP($A186,'T5_data(ytd)'!$B$3:$F$390,5,FALSE)</f>
        <v>14.79</v>
      </c>
      <c r="F186" s="363">
        <f>VLOOKUP($A186,'T5_data(ytd)'!$B$392:$F$779,3,FALSE)</f>
        <v>-5.56</v>
      </c>
      <c r="G186" s="364" t="e">
        <f>VLOOKUP($A186,'T5_data(mth)'!$B$785:$AL$1172,$O$1-1,FALSE)</f>
        <v>#REF!</v>
      </c>
      <c r="H186" s="364" t="e">
        <f>VLOOKUP($A186,'T5_data(mth)'!$B$785:$AL$1172,$O$1,FALSE)</f>
        <v>#REF!</v>
      </c>
      <c r="I186" s="363">
        <f>VLOOKUP($A186,'T5_data(ytd)'!$B$392:$F$779,5,FALSE)</f>
        <v>-5.56</v>
      </c>
      <c r="J186" s="365">
        <f>VLOOKUP($A186,'T5_data(ytd)'!$B$781:$F$1168,3,FALSE)</f>
        <v>0</v>
      </c>
      <c r="K186" s="365" t="e">
        <f>VLOOKUP($A186,'T5_data(mth)'!$B$1175:$AL$1562,$O$1-1,FALSE)</f>
        <v>#REF!</v>
      </c>
      <c r="L186" s="365" t="e">
        <f>VLOOKUP($A186,'T5_data(mth)'!$B$1175:$AL$1562,$O$1,FALSE)</f>
        <v>#REF!</v>
      </c>
      <c r="M186" s="601"/>
      <c r="O186" s="453" t="str">
        <f t="shared" si="18"/>
        <v>-5.6</v>
      </c>
      <c r="P186" s="453" t="e">
        <f t="shared" si="19"/>
        <v>#REF!</v>
      </c>
      <c r="Q186" s="453" t="e">
        <f t="shared" si="20"/>
        <v>#REF!</v>
      </c>
      <c r="R186" s="453" t="str">
        <f t="shared" si="21"/>
        <v>-5.6</v>
      </c>
      <c r="S186" s="453" t="str">
        <f t="shared" si="22"/>
        <v>0.000</v>
      </c>
      <c r="T186" s="453" t="e">
        <f t="shared" si="23"/>
        <v>#REF!</v>
      </c>
      <c r="U186" s="453" t="e">
        <f t="shared" si="24"/>
        <v>#REF!</v>
      </c>
      <c r="V186" s="453" t="e">
        <f>IF(FIXED(#REF!,1)="0.0",IF(FIXED(#REF!,2)="0.00",FIXED(#REF!,3),FIXED(#REF!,2)),FIXED(#REF!,1))</f>
        <v>#REF!</v>
      </c>
    </row>
    <row r="187" spans="1:22" s="321" customFormat="1" ht="24.6" hidden="1">
      <c r="A187" s="462" t="s">
        <v>357</v>
      </c>
      <c r="B187" s="463">
        <f>VLOOKUP($A187,'T5_data(ytd)'!$B$3:$F$390,3,FALSE)</f>
        <v>384.42</v>
      </c>
      <c r="C187" s="464" t="e">
        <f>VLOOKUP($A187,'T5_data(mth)'!$B$5:$AL$392,$O$1-1,FALSE)</f>
        <v>#REF!</v>
      </c>
      <c r="D187" s="482" t="e">
        <f>VLOOKUP($A187,'T5_data(mth)'!$B$5:$AL$392,$O$1,FALSE)</f>
        <v>#REF!</v>
      </c>
      <c r="E187" s="463">
        <f>VLOOKUP($A187,'T5_data(ytd)'!$B$3:$F$390,5,FALSE)</f>
        <v>384.42</v>
      </c>
      <c r="F187" s="454">
        <f>VLOOKUP($A187,'T5_data(ytd)'!$B$392:$F$779,3,FALSE)</f>
        <v>-3.83</v>
      </c>
      <c r="G187" s="455" t="e">
        <f>VLOOKUP($A187,'T5_data(mth)'!$B$785:$AL$1172,$O$1-1,FALSE)</f>
        <v>#REF!</v>
      </c>
      <c r="H187" s="455" t="e">
        <f>VLOOKUP($A187,'T5_data(mth)'!$B$785:$AL$1172,$O$1,FALSE)</f>
        <v>#REF!</v>
      </c>
      <c r="I187" s="454">
        <f>VLOOKUP($A187,'T5_data(ytd)'!$B$392:$F$779,5,FALSE)</f>
        <v>-3.83</v>
      </c>
      <c r="J187" s="458">
        <f>VLOOKUP($A187,'T5_data(ytd)'!$B$781:$F$1168,3,FALSE)</f>
        <v>0.11</v>
      </c>
      <c r="K187" s="458" t="e">
        <f>VLOOKUP($A187,'T5_data(mth)'!$B$1175:$AL$1562,$O$1-1,FALSE)</f>
        <v>#REF!</v>
      </c>
      <c r="L187" s="458" t="e">
        <f>VLOOKUP($A187,'T5_data(mth)'!$B$1175:$AL$1562,$O$1,FALSE)</f>
        <v>#REF!</v>
      </c>
      <c r="M187" s="601"/>
      <c r="O187" s="453" t="str">
        <f t="shared" si="18"/>
        <v>-3.8</v>
      </c>
      <c r="P187" s="453" t="e">
        <f t="shared" si="19"/>
        <v>#REF!</v>
      </c>
      <c r="Q187" s="453" t="e">
        <f t="shared" si="20"/>
        <v>#REF!</v>
      </c>
      <c r="R187" s="453" t="str">
        <f t="shared" si="21"/>
        <v>-3.8</v>
      </c>
      <c r="S187" s="453" t="str">
        <f t="shared" si="22"/>
        <v>0.1</v>
      </c>
      <c r="T187" s="453" t="e">
        <f t="shared" si="23"/>
        <v>#REF!</v>
      </c>
      <c r="U187" s="453" t="e">
        <f t="shared" si="24"/>
        <v>#REF!</v>
      </c>
      <c r="V187" s="453" t="e">
        <f>IF(FIXED(#REF!,1)="0.0",IF(FIXED(#REF!,2)="0.00",FIXED(#REF!,3),FIXED(#REF!,2)),FIXED(#REF!,1))</f>
        <v>#REF!</v>
      </c>
    </row>
    <row r="188" spans="1:22" ht="21" customHeight="1">
      <c r="A188" s="481" t="s">
        <v>358</v>
      </c>
      <c r="B188" s="482">
        <f>VLOOKUP($A188,'T5_data(ytd)'!$B$3:$F$390,3,FALSE)</f>
        <v>13175.1</v>
      </c>
      <c r="C188" s="606">
        <f>VLOOKUP($A188,'T5_data(mth)'!$B$5:$AX$392,$O$1-1,FALSE)</f>
        <v>1102.18</v>
      </c>
      <c r="D188" s="606">
        <f>VLOOKUP($A188,'T5_data(mth)'!$B$5:$BK$392,$O$1,FALSE)</f>
        <v>1018.14</v>
      </c>
      <c r="E188" s="482">
        <f>VLOOKUP($A188,'T5_data(ytd)'!$B$3:$F$390,5,FALSE)</f>
        <v>13175.1</v>
      </c>
      <c r="F188" s="678">
        <f>VLOOKUP($A188,'T5_data(ytd)'!$B$392:$F$779,3,FALSE)</f>
        <v>7.7</v>
      </c>
      <c r="G188" s="679">
        <f>VLOOKUP($A188,'T5_data(mth)'!$B$785:$AX$1172,$O$1-1,FALSE)</f>
        <v>8.1162206701718578</v>
      </c>
      <c r="H188" s="679">
        <f>VLOOKUP($A188,'T5_data(mth)'!$B$785:$BK$1172,$O$1,FALSE)</f>
        <v>-5.3896333190848873</v>
      </c>
      <c r="I188" s="483">
        <f>VLOOKUP($A188,'T5_data(ytd)'!$B$392:$F$779,5,FALSE)</f>
        <v>7.7</v>
      </c>
      <c r="J188" s="670">
        <f>VLOOKUP($A188,'T5_data(ytd)'!$B$781:$F$1168,3,FALSE)</f>
        <v>3.82</v>
      </c>
      <c r="K188" s="671">
        <f>VLOOKUP($A188,'T5_data(mth)'!$B$1175:$AX$1562,$O$1-1,FALSE)</f>
        <v>3.7642219612970034</v>
      </c>
      <c r="L188" s="688">
        <f>VLOOKUP($A188,'T5_data(mth)'!$B$1175:$BK$1562,$O$1,FALSE)</f>
        <v>2.9192731263954603</v>
      </c>
      <c r="M188" s="612">
        <f>VLOOKUP($A188,'T5_data(ytd)'!$B$781:$F$1168,5,FALSE)</f>
        <v>3.82</v>
      </c>
      <c r="N188" s="469">
        <v>1</v>
      </c>
      <c r="O188" s="616" t="str">
        <f t="shared" si="18"/>
        <v>7.7</v>
      </c>
      <c r="P188" s="616" t="str">
        <f t="shared" si="19"/>
        <v>8.1</v>
      </c>
      <c r="Q188" s="616" t="str">
        <f t="shared" si="20"/>
        <v>-5.4</v>
      </c>
      <c r="R188" s="616" t="str">
        <f t="shared" si="21"/>
        <v>7.7</v>
      </c>
      <c r="S188" s="616" t="str">
        <f t="shared" si="22"/>
        <v>3.8</v>
      </c>
      <c r="T188" s="616" t="str">
        <f t="shared" si="23"/>
        <v>3.8</v>
      </c>
      <c r="U188" s="616" t="str">
        <f t="shared" si="24"/>
        <v>2.9</v>
      </c>
      <c r="V188" s="616" t="str">
        <f>IF(FIXED(M188,1)="0.0",IF(FIXED(M188,2)="0.00",FIXED(M188,3),FIXED(M188,2)),FIXED(M188,1))</f>
        <v>3.8</v>
      </c>
    </row>
    <row r="189" spans="1:22" s="321" customFormat="1" ht="24.6" hidden="1">
      <c r="A189" s="467" t="s">
        <v>359</v>
      </c>
      <c r="B189" s="361">
        <f>VLOOKUP($A189,'T5_data(ytd)'!$B$3:$F$390,3,FALSE)</f>
        <v>7351.25</v>
      </c>
      <c r="C189" s="361" t="e">
        <f>VLOOKUP($A189,'T5_data(mth)'!$B$5:$AL$392,$O$1-1,FALSE)</f>
        <v>#REF!</v>
      </c>
      <c r="D189" s="482" t="e">
        <f>VLOOKUP($A189,'T5_data(mth)'!$B$5:$AL$392,$O$1,FALSE)</f>
        <v>#REF!</v>
      </c>
      <c r="E189" s="361">
        <f>VLOOKUP($A189,'T5_data(ytd)'!$B$3:$F$390,5,FALSE)</f>
        <v>7351.25</v>
      </c>
      <c r="F189" s="363">
        <f>VLOOKUP($A189,'T5_data(ytd)'!$B$392:$F$779,3,FALSE)</f>
        <v>2.27</v>
      </c>
      <c r="G189" s="363" t="e">
        <f>VLOOKUP($A189,'T5_data(mth)'!$B$785:$AL$1172,$O$1-1,FALSE)</f>
        <v>#REF!</v>
      </c>
      <c r="H189" s="363" t="e">
        <f>VLOOKUP($A189,'T5_data(mth)'!$B$785:$AL$1172,$O$1,FALSE)</f>
        <v>#REF!</v>
      </c>
      <c r="I189" s="363">
        <f>VLOOKUP($A189,'T5_data(ytd)'!$B$392:$F$779,5,FALSE)</f>
        <v>2.27</v>
      </c>
      <c r="J189" s="460">
        <f>VLOOKUP($A189,'T5_data(ytd)'!$B$781:$F$1168,3,FALSE)</f>
        <v>2.13</v>
      </c>
      <c r="K189" s="460" t="e">
        <f>VLOOKUP($A189,'T5_data(mth)'!$B$1175:$AL$1562,$O$1-1,FALSE)</f>
        <v>#REF!</v>
      </c>
      <c r="L189" s="460" t="e">
        <f>VLOOKUP($A189,'T5_data(mth)'!$B$1175:$AL$1562,$O$1,FALSE)</f>
        <v>#REF!</v>
      </c>
      <c r="M189" s="601"/>
      <c r="O189" s="453" t="str">
        <f t="shared" si="18"/>
        <v>2.3</v>
      </c>
      <c r="P189" s="453" t="e">
        <f t="shared" si="19"/>
        <v>#REF!</v>
      </c>
      <c r="Q189" s="453" t="e">
        <f t="shared" si="20"/>
        <v>#REF!</v>
      </c>
      <c r="R189" s="453" t="str">
        <f t="shared" si="21"/>
        <v>2.3</v>
      </c>
      <c r="S189" s="453" t="str">
        <f t="shared" si="22"/>
        <v>2.1</v>
      </c>
      <c r="T189" s="453" t="e">
        <f t="shared" si="23"/>
        <v>#REF!</v>
      </c>
      <c r="U189" s="453" t="e">
        <f t="shared" si="24"/>
        <v>#REF!</v>
      </c>
      <c r="V189" s="453" t="e">
        <f>IF(FIXED(#REF!,1)="0.0",IF(FIXED(#REF!,2)="0.00",FIXED(#REF!,3),FIXED(#REF!,2)),FIXED(#REF!,1))</f>
        <v>#REF!</v>
      </c>
    </row>
    <row r="190" spans="1:22" s="321" customFormat="1" ht="24.6" hidden="1">
      <c r="A190" s="360" t="s">
        <v>360</v>
      </c>
      <c r="B190" s="361">
        <f>VLOOKUP($A190,'T5_data(ytd)'!$B$3:$F$390,3,FALSE)</f>
        <v>4412.5200000000004</v>
      </c>
      <c r="C190" s="362" t="e">
        <f>VLOOKUP($A190,'T5_data(mth)'!$B$5:$AL$392,$O$1-1,FALSE)</f>
        <v>#REF!</v>
      </c>
      <c r="D190" s="482" t="e">
        <f>VLOOKUP($A190,'T5_data(mth)'!$B$5:$AL$392,$O$1,FALSE)</f>
        <v>#REF!</v>
      </c>
      <c r="E190" s="361">
        <f>VLOOKUP($A190,'T5_data(ytd)'!$B$3:$F$390,5,FALSE)</f>
        <v>4412.5200000000004</v>
      </c>
      <c r="F190" s="363">
        <f>VLOOKUP($A190,'T5_data(ytd)'!$B$392:$F$779,3,FALSE)</f>
        <v>-4.43</v>
      </c>
      <c r="G190" s="364" t="e">
        <f>VLOOKUP($A190,'T5_data(mth)'!$B$785:$AL$1172,$O$1-1,FALSE)</f>
        <v>#REF!</v>
      </c>
      <c r="H190" s="364" t="e">
        <f>VLOOKUP($A190,'T5_data(mth)'!$B$785:$AL$1172,$O$1,FALSE)</f>
        <v>#REF!</v>
      </c>
      <c r="I190" s="363">
        <f>VLOOKUP($A190,'T5_data(ytd)'!$B$392:$F$779,5,FALSE)</f>
        <v>-4.43</v>
      </c>
      <c r="J190" s="365">
        <f>VLOOKUP($A190,'T5_data(ytd)'!$B$781:$F$1168,3,FALSE)</f>
        <v>1.28</v>
      </c>
      <c r="K190" s="365" t="e">
        <f>VLOOKUP($A190,'T5_data(mth)'!$B$1175:$AL$1562,$O$1-1,FALSE)</f>
        <v>#REF!</v>
      </c>
      <c r="L190" s="365" t="e">
        <f>VLOOKUP($A190,'T5_data(mth)'!$B$1175:$AL$1562,$O$1,FALSE)</f>
        <v>#REF!</v>
      </c>
      <c r="M190" s="601"/>
      <c r="O190" s="453" t="str">
        <f t="shared" si="18"/>
        <v>-4.4</v>
      </c>
      <c r="P190" s="453" t="e">
        <f t="shared" si="19"/>
        <v>#REF!</v>
      </c>
      <c r="Q190" s="453" t="e">
        <f t="shared" si="20"/>
        <v>#REF!</v>
      </c>
      <c r="R190" s="453" t="str">
        <f t="shared" si="21"/>
        <v>-4.4</v>
      </c>
      <c r="S190" s="453" t="str">
        <f t="shared" si="22"/>
        <v>1.3</v>
      </c>
      <c r="T190" s="453" t="e">
        <f t="shared" si="23"/>
        <v>#REF!</v>
      </c>
      <c r="U190" s="453" t="e">
        <f t="shared" si="24"/>
        <v>#REF!</v>
      </c>
      <c r="V190" s="453" t="e">
        <f>IF(FIXED(#REF!,1)="0.0",IF(FIXED(#REF!,2)="0.00",FIXED(#REF!,3),FIXED(#REF!,2)),FIXED(#REF!,1))</f>
        <v>#REF!</v>
      </c>
    </row>
    <row r="191" spans="1:22" s="321" customFormat="1" ht="24.6" hidden="1">
      <c r="A191" s="360" t="s">
        <v>361</v>
      </c>
      <c r="B191" s="361">
        <f>VLOOKUP($A191,'T5_data(ytd)'!$B$3:$F$390,3,FALSE)</f>
        <v>693.07</v>
      </c>
      <c r="C191" s="362" t="e">
        <f>VLOOKUP($A191,'T5_data(mth)'!$B$5:$AL$392,$O$1-1,FALSE)</f>
        <v>#REF!</v>
      </c>
      <c r="D191" s="482" t="e">
        <f>VLOOKUP($A191,'T5_data(mth)'!$B$5:$AL$392,$O$1,FALSE)</f>
        <v>#REF!</v>
      </c>
      <c r="E191" s="361">
        <f>VLOOKUP($A191,'T5_data(ytd)'!$B$3:$F$390,5,FALSE)</f>
        <v>693.07</v>
      </c>
      <c r="F191" s="363">
        <f>VLOOKUP($A191,'T5_data(ytd)'!$B$392:$F$779,3,FALSE)</f>
        <v>-11.08</v>
      </c>
      <c r="G191" s="364" t="e">
        <f>VLOOKUP($A191,'T5_data(mth)'!$B$785:$AL$1172,$O$1-1,FALSE)</f>
        <v>#REF!</v>
      </c>
      <c r="H191" s="364" t="e">
        <f>VLOOKUP($A191,'T5_data(mth)'!$B$785:$AL$1172,$O$1,FALSE)</f>
        <v>#REF!</v>
      </c>
      <c r="I191" s="363">
        <f>VLOOKUP($A191,'T5_data(ytd)'!$B$392:$F$779,5,FALSE)</f>
        <v>-11.08</v>
      </c>
      <c r="J191" s="365">
        <f>VLOOKUP($A191,'T5_data(ytd)'!$B$781:$F$1168,3,FALSE)</f>
        <v>0.2</v>
      </c>
      <c r="K191" s="365" t="e">
        <f>VLOOKUP($A191,'T5_data(mth)'!$B$1175:$AL$1562,$O$1-1,FALSE)</f>
        <v>#REF!</v>
      </c>
      <c r="L191" s="365" t="e">
        <f>VLOOKUP($A191,'T5_data(mth)'!$B$1175:$AL$1562,$O$1,FALSE)</f>
        <v>#REF!</v>
      </c>
      <c r="M191" s="601"/>
      <c r="O191" s="453" t="str">
        <f t="shared" si="18"/>
        <v>-11.1</v>
      </c>
      <c r="P191" s="453" t="e">
        <f t="shared" si="19"/>
        <v>#REF!</v>
      </c>
      <c r="Q191" s="453" t="e">
        <f t="shared" si="20"/>
        <v>#REF!</v>
      </c>
      <c r="R191" s="453" t="str">
        <f t="shared" si="21"/>
        <v>-11.1</v>
      </c>
      <c r="S191" s="453" t="str">
        <f t="shared" si="22"/>
        <v>0.2</v>
      </c>
      <c r="T191" s="453" t="e">
        <f t="shared" si="23"/>
        <v>#REF!</v>
      </c>
      <c r="U191" s="453" t="e">
        <f t="shared" si="24"/>
        <v>#REF!</v>
      </c>
      <c r="V191" s="453" t="e">
        <f>IF(FIXED(#REF!,1)="0.0",IF(FIXED(#REF!,2)="0.00",FIXED(#REF!,3),FIXED(#REF!,2)),FIXED(#REF!,1))</f>
        <v>#REF!</v>
      </c>
    </row>
    <row r="192" spans="1:22" s="321" customFormat="1" ht="24.6" hidden="1">
      <c r="A192" s="360" t="s">
        <v>362</v>
      </c>
      <c r="B192" s="361">
        <f>VLOOKUP($A192,'T5_data(ytd)'!$B$3:$F$390,3,FALSE)</f>
        <v>2245.66</v>
      </c>
      <c r="C192" s="362" t="e">
        <f>VLOOKUP($A192,'T5_data(mth)'!$B$5:$AL$392,$O$1-1,FALSE)</f>
        <v>#REF!</v>
      </c>
      <c r="D192" s="482" t="e">
        <f>VLOOKUP($A192,'T5_data(mth)'!$B$5:$AL$392,$O$1,FALSE)</f>
        <v>#REF!</v>
      </c>
      <c r="E192" s="361">
        <f>VLOOKUP($A192,'T5_data(ytd)'!$B$3:$F$390,5,FALSE)</f>
        <v>2245.66</v>
      </c>
      <c r="F192" s="363">
        <f>VLOOKUP($A192,'T5_data(ytd)'!$B$392:$F$779,3,FALSE)</f>
        <v>25.35</v>
      </c>
      <c r="G192" s="364" t="e">
        <f>VLOOKUP($A192,'T5_data(mth)'!$B$785:$AL$1172,$O$1-1,FALSE)</f>
        <v>#REF!</v>
      </c>
      <c r="H192" s="364" t="e">
        <f>VLOOKUP($A192,'T5_data(mth)'!$B$785:$AL$1172,$O$1,FALSE)</f>
        <v>#REF!</v>
      </c>
      <c r="I192" s="363">
        <f>VLOOKUP($A192,'T5_data(ytd)'!$B$392:$F$779,5,FALSE)</f>
        <v>25.35</v>
      </c>
      <c r="J192" s="365">
        <f>VLOOKUP($A192,'T5_data(ytd)'!$B$781:$F$1168,3,FALSE)</f>
        <v>0.65</v>
      </c>
      <c r="K192" s="365" t="e">
        <f>VLOOKUP($A192,'T5_data(mth)'!$B$1175:$AL$1562,$O$1-1,FALSE)</f>
        <v>#REF!</v>
      </c>
      <c r="L192" s="365" t="e">
        <f>VLOOKUP($A192,'T5_data(mth)'!$B$1175:$AL$1562,$O$1,FALSE)</f>
        <v>#REF!</v>
      </c>
      <c r="M192" s="601"/>
      <c r="O192" s="453" t="str">
        <f t="shared" si="18"/>
        <v>25.4</v>
      </c>
      <c r="P192" s="453" t="e">
        <f t="shared" si="19"/>
        <v>#REF!</v>
      </c>
      <c r="Q192" s="453" t="e">
        <f t="shared" si="20"/>
        <v>#REF!</v>
      </c>
      <c r="R192" s="453" t="str">
        <f t="shared" si="21"/>
        <v>25.4</v>
      </c>
      <c r="S192" s="453" t="str">
        <f t="shared" si="22"/>
        <v>0.7</v>
      </c>
      <c r="T192" s="453" t="e">
        <f t="shared" si="23"/>
        <v>#REF!</v>
      </c>
      <c r="U192" s="453" t="e">
        <f t="shared" si="24"/>
        <v>#REF!</v>
      </c>
      <c r="V192" s="453" t="e">
        <f>IF(FIXED(#REF!,1)="0.0",IF(FIXED(#REF!,2)="0.00",FIXED(#REF!,3),FIXED(#REF!,2)),FIXED(#REF!,1))</f>
        <v>#REF!</v>
      </c>
    </row>
    <row r="193" spans="1:22" s="321" customFormat="1" ht="24.6" hidden="1">
      <c r="A193" s="360" t="s">
        <v>363</v>
      </c>
      <c r="B193" s="361">
        <f>VLOOKUP($A193,'T5_data(ytd)'!$B$3:$F$390,3,FALSE)</f>
        <v>1344.02</v>
      </c>
      <c r="C193" s="362" t="e">
        <f>VLOOKUP($A193,'T5_data(mth)'!$B$5:$AL$392,$O$1-1,FALSE)</f>
        <v>#REF!</v>
      </c>
      <c r="D193" s="482" t="e">
        <f>VLOOKUP($A193,'T5_data(mth)'!$B$5:$AL$392,$O$1,FALSE)</f>
        <v>#REF!</v>
      </c>
      <c r="E193" s="361">
        <f>VLOOKUP($A193,'T5_data(ytd)'!$B$3:$F$390,5,FALSE)</f>
        <v>1344.02</v>
      </c>
      <c r="F193" s="363">
        <f>VLOOKUP($A193,'T5_data(ytd)'!$B$392:$F$779,3,FALSE)</f>
        <v>10.35</v>
      </c>
      <c r="G193" s="364" t="e">
        <f>VLOOKUP($A193,'T5_data(mth)'!$B$785:$AL$1172,$O$1-1,FALSE)</f>
        <v>#REF!</v>
      </c>
      <c r="H193" s="364" t="e">
        <f>VLOOKUP($A193,'T5_data(mth)'!$B$785:$AL$1172,$O$1,FALSE)</f>
        <v>#REF!</v>
      </c>
      <c r="I193" s="363">
        <f>VLOOKUP($A193,'T5_data(ytd)'!$B$392:$F$779,5,FALSE)</f>
        <v>10.35</v>
      </c>
      <c r="J193" s="365">
        <f>VLOOKUP($A193,'T5_data(ytd)'!$B$781:$F$1168,3,FALSE)</f>
        <v>0.39</v>
      </c>
      <c r="K193" s="365" t="e">
        <f>VLOOKUP($A193,'T5_data(mth)'!$B$1175:$AL$1562,$O$1-1,FALSE)</f>
        <v>#REF!</v>
      </c>
      <c r="L193" s="365" t="e">
        <f>VLOOKUP($A193,'T5_data(mth)'!$B$1175:$AL$1562,$O$1,FALSE)</f>
        <v>#REF!</v>
      </c>
      <c r="M193" s="601"/>
      <c r="O193" s="453" t="str">
        <f t="shared" si="18"/>
        <v>10.4</v>
      </c>
      <c r="P193" s="453" t="e">
        <f t="shared" si="19"/>
        <v>#REF!</v>
      </c>
      <c r="Q193" s="453" t="e">
        <f t="shared" si="20"/>
        <v>#REF!</v>
      </c>
      <c r="R193" s="453" t="str">
        <f t="shared" si="21"/>
        <v>10.4</v>
      </c>
      <c r="S193" s="453" t="str">
        <f t="shared" si="22"/>
        <v>0.4</v>
      </c>
      <c r="T193" s="453" t="e">
        <f t="shared" si="23"/>
        <v>#REF!</v>
      </c>
      <c r="U193" s="453" t="e">
        <f t="shared" si="24"/>
        <v>#REF!</v>
      </c>
      <c r="V193" s="453" t="e">
        <f>IF(FIXED(#REF!,1)="0.0",IF(FIXED(#REF!,2)="0.00",FIXED(#REF!,3),FIXED(#REF!,2)),FIXED(#REF!,1))</f>
        <v>#REF!</v>
      </c>
    </row>
    <row r="194" spans="1:22" s="321" customFormat="1" ht="24.6" hidden="1">
      <c r="A194" s="360" t="s">
        <v>364</v>
      </c>
      <c r="B194" s="361">
        <f>VLOOKUP($A194,'T5_data(ytd)'!$B$3:$F$390,3,FALSE)</f>
        <v>986.44</v>
      </c>
      <c r="C194" s="362" t="e">
        <f>VLOOKUP($A194,'T5_data(mth)'!$B$5:$AL$392,$O$1-1,FALSE)</f>
        <v>#REF!</v>
      </c>
      <c r="D194" s="482" t="e">
        <f>VLOOKUP($A194,'T5_data(mth)'!$B$5:$AL$392,$O$1,FALSE)</f>
        <v>#REF!</v>
      </c>
      <c r="E194" s="361">
        <f>VLOOKUP($A194,'T5_data(ytd)'!$B$3:$F$390,5,FALSE)</f>
        <v>986.44</v>
      </c>
      <c r="F194" s="363">
        <f>VLOOKUP($A194,'T5_data(ytd)'!$B$392:$F$779,3,FALSE)</f>
        <v>12.53</v>
      </c>
      <c r="G194" s="364" t="e">
        <f>VLOOKUP($A194,'T5_data(mth)'!$B$785:$AL$1172,$O$1-1,FALSE)</f>
        <v>#REF!</v>
      </c>
      <c r="H194" s="364" t="e">
        <f>VLOOKUP($A194,'T5_data(mth)'!$B$785:$AL$1172,$O$1,FALSE)</f>
        <v>#REF!</v>
      </c>
      <c r="I194" s="363">
        <f>VLOOKUP($A194,'T5_data(ytd)'!$B$392:$F$779,5,FALSE)</f>
        <v>12.53</v>
      </c>
      <c r="J194" s="365">
        <f>VLOOKUP($A194,'T5_data(ytd)'!$B$781:$F$1168,3,FALSE)</f>
        <v>0.28999999999999998</v>
      </c>
      <c r="K194" s="365" t="e">
        <f>VLOOKUP($A194,'T5_data(mth)'!$B$1175:$AL$1562,$O$1-1,FALSE)</f>
        <v>#REF!</v>
      </c>
      <c r="L194" s="365" t="e">
        <f>VLOOKUP($A194,'T5_data(mth)'!$B$1175:$AL$1562,$O$1,FALSE)</f>
        <v>#REF!</v>
      </c>
      <c r="M194" s="601"/>
      <c r="O194" s="453" t="str">
        <f t="shared" si="18"/>
        <v>12.5</v>
      </c>
      <c r="P194" s="453" t="e">
        <f t="shared" si="19"/>
        <v>#REF!</v>
      </c>
      <c r="Q194" s="453" t="e">
        <f t="shared" si="20"/>
        <v>#REF!</v>
      </c>
      <c r="R194" s="453" t="str">
        <f t="shared" si="21"/>
        <v>12.5</v>
      </c>
      <c r="S194" s="453" t="str">
        <f t="shared" si="22"/>
        <v>0.3</v>
      </c>
      <c r="T194" s="453" t="e">
        <f t="shared" si="23"/>
        <v>#REF!</v>
      </c>
      <c r="U194" s="453" t="e">
        <f t="shared" si="24"/>
        <v>#REF!</v>
      </c>
      <c r="V194" s="453" t="e">
        <f>IF(FIXED(#REF!,1)="0.0",IF(FIXED(#REF!,2)="0.00",FIXED(#REF!,3),FIXED(#REF!,2)),FIXED(#REF!,1))</f>
        <v>#REF!</v>
      </c>
    </row>
    <row r="195" spans="1:22" s="321" customFormat="1" ht="24.6" hidden="1">
      <c r="A195" s="360" t="s">
        <v>365</v>
      </c>
      <c r="B195" s="361">
        <f>VLOOKUP($A195,'T5_data(ytd)'!$B$3:$F$390,3,FALSE)</f>
        <v>293.48</v>
      </c>
      <c r="C195" s="362" t="e">
        <f>VLOOKUP($A195,'T5_data(mth)'!$B$5:$AL$392,$O$1-1,FALSE)</f>
        <v>#REF!</v>
      </c>
      <c r="D195" s="482" t="e">
        <f>VLOOKUP($A195,'T5_data(mth)'!$B$5:$AL$392,$O$1,FALSE)</f>
        <v>#REF!</v>
      </c>
      <c r="E195" s="361">
        <f>VLOOKUP($A195,'T5_data(ytd)'!$B$3:$F$390,5,FALSE)</f>
        <v>293.48</v>
      </c>
      <c r="F195" s="363">
        <f>VLOOKUP($A195,'T5_data(ytd)'!$B$392:$F$779,3,FALSE)</f>
        <v>3.99</v>
      </c>
      <c r="G195" s="364" t="e">
        <f>VLOOKUP($A195,'T5_data(mth)'!$B$785:$AL$1172,$O$1-1,FALSE)</f>
        <v>#REF!</v>
      </c>
      <c r="H195" s="364" t="e">
        <f>VLOOKUP($A195,'T5_data(mth)'!$B$785:$AL$1172,$O$1,FALSE)</f>
        <v>#REF!</v>
      </c>
      <c r="I195" s="363">
        <f>VLOOKUP($A195,'T5_data(ytd)'!$B$392:$F$779,5,FALSE)</f>
        <v>3.99</v>
      </c>
      <c r="J195" s="365">
        <f>VLOOKUP($A195,'T5_data(ytd)'!$B$781:$F$1168,3,FALSE)</f>
        <v>0.09</v>
      </c>
      <c r="K195" s="365" t="e">
        <f>VLOOKUP($A195,'T5_data(mth)'!$B$1175:$AL$1562,$O$1-1,FALSE)</f>
        <v>#REF!</v>
      </c>
      <c r="L195" s="365" t="e">
        <f>VLOOKUP($A195,'T5_data(mth)'!$B$1175:$AL$1562,$O$1,FALSE)</f>
        <v>#REF!</v>
      </c>
      <c r="M195" s="601"/>
      <c r="O195" s="453" t="str">
        <f t="shared" si="18"/>
        <v>4.0</v>
      </c>
      <c r="P195" s="453" t="e">
        <f t="shared" si="19"/>
        <v>#REF!</v>
      </c>
      <c r="Q195" s="453" t="e">
        <f t="shared" si="20"/>
        <v>#REF!</v>
      </c>
      <c r="R195" s="453" t="str">
        <f t="shared" si="21"/>
        <v>4.0</v>
      </c>
      <c r="S195" s="453" t="str">
        <f t="shared" si="22"/>
        <v>0.1</v>
      </c>
      <c r="T195" s="453" t="e">
        <f t="shared" si="23"/>
        <v>#REF!</v>
      </c>
      <c r="U195" s="453" t="e">
        <f t="shared" si="24"/>
        <v>#REF!</v>
      </c>
      <c r="V195" s="453" t="e">
        <f>IF(FIXED(#REF!,1)="0.0",IF(FIXED(#REF!,2)="0.00",FIXED(#REF!,3),FIXED(#REF!,2)),FIXED(#REF!,1))</f>
        <v>#REF!</v>
      </c>
    </row>
    <row r="196" spans="1:22" s="321" customFormat="1" ht="24.6" hidden="1">
      <c r="A196" s="360" t="s">
        <v>366</v>
      </c>
      <c r="B196" s="361">
        <f>VLOOKUP($A196,'T5_data(ytd)'!$B$3:$F$390,3,FALSE)</f>
        <v>64.11</v>
      </c>
      <c r="C196" s="362" t="e">
        <f>VLOOKUP($A196,'T5_data(mth)'!$B$5:$AL$392,$O$1-1,FALSE)</f>
        <v>#REF!</v>
      </c>
      <c r="D196" s="482" t="e">
        <f>VLOOKUP($A196,'T5_data(mth)'!$B$5:$AL$392,$O$1,FALSE)</f>
        <v>#REF!</v>
      </c>
      <c r="E196" s="361">
        <f>VLOOKUP($A196,'T5_data(ytd)'!$B$3:$F$390,5,FALSE)</f>
        <v>64.11</v>
      </c>
      <c r="F196" s="363">
        <f>VLOOKUP($A196,'T5_data(ytd)'!$B$392:$F$779,3,FALSE)</f>
        <v>8.4600000000000009</v>
      </c>
      <c r="G196" s="364" t="e">
        <f>VLOOKUP($A196,'T5_data(mth)'!$B$785:$AL$1172,$O$1-1,FALSE)</f>
        <v>#REF!</v>
      </c>
      <c r="H196" s="364" t="e">
        <f>VLOOKUP($A196,'T5_data(mth)'!$B$785:$AL$1172,$O$1,FALSE)</f>
        <v>#REF!</v>
      </c>
      <c r="I196" s="363">
        <f>VLOOKUP($A196,'T5_data(ytd)'!$B$392:$F$779,5,FALSE)</f>
        <v>8.4600000000000009</v>
      </c>
      <c r="J196" s="365">
        <f>VLOOKUP($A196,'T5_data(ytd)'!$B$781:$F$1168,3,FALSE)</f>
        <v>0.02</v>
      </c>
      <c r="K196" s="365" t="e">
        <f>VLOOKUP($A196,'T5_data(mth)'!$B$1175:$AL$1562,$O$1-1,FALSE)</f>
        <v>#REF!</v>
      </c>
      <c r="L196" s="365" t="e">
        <f>VLOOKUP($A196,'T5_data(mth)'!$B$1175:$AL$1562,$O$1,FALSE)</f>
        <v>#REF!</v>
      </c>
      <c r="M196" s="601"/>
      <c r="O196" s="453" t="str">
        <f t="shared" si="18"/>
        <v>8.5</v>
      </c>
      <c r="P196" s="453" t="e">
        <f t="shared" si="19"/>
        <v>#REF!</v>
      </c>
      <c r="Q196" s="453" t="e">
        <f t="shared" si="20"/>
        <v>#REF!</v>
      </c>
      <c r="R196" s="453" t="str">
        <f t="shared" si="21"/>
        <v>8.5</v>
      </c>
      <c r="S196" s="453" t="str">
        <f t="shared" si="22"/>
        <v>0.02</v>
      </c>
      <c r="T196" s="453" t="e">
        <f t="shared" si="23"/>
        <v>#REF!</v>
      </c>
      <c r="U196" s="453" t="e">
        <f t="shared" si="24"/>
        <v>#REF!</v>
      </c>
      <c r="V196" s="453" t="e">
        <f>IF(FIXED(#REF!,1)="0.0",IF(FIXED(#REF!,2)="0.00",FIXED(#REF!,3),FIXED(#REF!,2)),FIXED(#REF!,1))</f>
        <v>#REF!</v>
      </c>
    </row>
    <row r="197" spans="1:22" s="321" customFormat="1" ht="24.6" hidden="1">
      <c r="A197" s="360" t="s">
        <v>367</v>
      </c>
      <c r="B197" s="361">
        <f>VLOOKUP($A197,'T5_data(ytd)'!$B$3:$F$390,3,FALSE)</f>
        <v>1970.12</v>
      </c>
      <c r="C197" s="362" t="e">
        <f>VLOOKUP($A197,'T5_data(mth)'!$B$5:$AL$392,$O$1-1,FALSE)</f>
        <v>#REF!</v>
      </c>
      <c r="D197" s="482" t="e">
        <f>VLOOKUP($A197,'T5_data(mth)'!$B$5:$AL$392,$O$1,FALSE)</f>
        <v>#REF!</v>
      </c>
      <c r="E197" s="361">
        <f>VLOOKUP($A197,'T5_data(ytd)'!$B$3:$F$390,5,FALSE)</f>
        <v>1970.12</v>
      </c>
      <c r="F197" s="363">
        <f>VLOOKUP($A197,'T5_data(ytd)'!$B$392:$F$779,3,FALSE)</f>
        <v>39.299999999999997</v>
      </c>
      <c r="G197" s="364" t="e">
        <f>VLOOKUP($A197,'T5_data(mth)'!$B$785:$AL$1172,$O$1-1,FALSE)</f>
        <v>#REF!</v>
      </c>
      <c r="H197" s="364" t="e">
        <f>VLOOKUP($A197,'T5_data(mth)'!$B$785:$AL$1172,$O$1,FALSE)</f>
        <v>#REF!</v>
      </c>
      <c r="I197" s="363">
        <f>VLOOKUP($A197,'T5_data(ytd)'!$B$392:$F$779,5,FALSE)</f>
        <v>39.299999999999997</v>
      </c>
      <c r="J197" s="365">
        <f>VLOOKUP($A197,'T5_data(ytd)'!$B$781:$F$1168,3,FALSE)</f>
        <v>0.56999999999999995</v>
      </c>
      <c r="K197" s="365" t="e">
        <f>VLOOKUP($A197,'T5_data(mth)'!$B$1175:$AL$1562,$O$1-1,FALSE)</f>
        <v>#REF!</v>
      </c>
      <c r="L197" s="365" t="e">
        <f>VLOOKUP($A197,'T5_data(mth)'!$B$1175:$AL$1562,$O$1,FALSE)</f>
        <v>#REF!</v>
      </c>
      <c r="M197" s="601"/>
      <c r="O197" s="453" t="str">
        <f t="shared" si="18"/>
        <v>39.3</v>
      </c>
      <c r="P197" s="453" t="e">
        <f t="shared" si="19"/>
        <v>#REF!</v>
      </c>
      <c r="Q197" s="453" t="e">
        <f t="shared" si="20"/>
        <v>#REF!</v>
      </c>
      <c r="R197" s="453" t="str">
        <f t="shared" si="21"/>
        <v>39.3</v>
      </c>
      <c r="S197" s="453" t="str">
        <f t="shared" si="22"/>
        <v>0.6</v>
      </c>
      <c r="T197" s="453" t="e">
        <f t="shared" si="23"/>
        <v>#REF!</v>
      </c>
      <c r="U197" s="453" t="e">
        <f t="shared" si="24"/>
        <v>#REF!</v>
      </c>
      <c r="V197" s="453" t="e">
        <f>IF(FIXED(#REF!,1)="0.0",IF(FIXED(#REF!,2)="0.00",FIXED(#REF!,3),FIXED(#REF!,2)),FIXED(#REF!,1))</f>
        <v>#REF!</v>
      </c>
    </row>
    <row r="198" spans="1:22" s="321" customFormat="1" ht="24.6" hidden="1">
      <c r="A198" s="360" t="s">
        <v>368</v>
      </c>
      <c r="B198" s="361">
        <f>VLOOKUP($A198,'T5_data(ytd)'!$B$3:$F$390,3,FALSE)</f>
        <v>2509.69</v>
      </c>
      <c r="C198" s="362" t="e">
        <f>VLOOKUP($A198,'T5_data(mth)'!$B$5:$AL$392,$O$1-1,FALSE)</f>
        <v>#REF!</v>
      </c>
      <c r="D198" s="482" t="e">
        <f>VLOOKUP($A198,'T5_data(mth)'!$B$5:$AL$392,$O$1,FALSE)</f>
        <v>#REF!</v>
      </c>
      <c r="E198" s="361">
        <f>VLOOKUP($A198,'T5_data(ytd)'!$B$3:$F$390,5,FALSE)</f>
        <v>2509.69</v>
      </c>
      <c r="F198" s="363">
        <f>VLOOKUP($A198,'T5_data(ytd)'!$B$392:$F$779,3,FALSE)</f>
        <v>4</v>
      </c>
      <c r="G198" s="364" t="e">
        <f>VLOOKUP($A198,'T5_data(mth)'!$B$785:$AL$1172,$O$1-1,FALSE)</f>
        <v>#REF!</v>
      </c>
      <c r="H198" s="364" t="e">
        <f>VLOOKUP($A198,'T5_data(mth)'!$B$785:$AL$1172,$O$1,FALSE)</f>
        <v>#REF!</v>
      </c>
      <c r="I198" s="363">
        <f>VLOOKUP($A198,'T5_data(ytd)'!$B$392:$F$779,5,FALSE)</f>
        <v>4</v>
      </c>
      <c r="J198" s="365">
        <f>VLOOKUP($A198,'T5_data(ytd)'!$B$781:$F$1168,3,FALSE)</f>
        <v>0.73</v>
      </c>
      <c r="K198" s="365" t="e">
        <f>VLOOKUP($A198,'T5_data(mth)'!$B$1175:$AL$1562,$O$1-1,FALSE)</f>
        <v>#REF!</v>
      </c>
      <c r="L198" s="365" t="e">
        <f>VLOOKUP($A198,'T5_data(mth)'!$B$1175:$AL$1562,$O$1,FALSE)</f>
        <v>#REF!</v>
      </c>
      <c r="M198" s="601"/>
      <c r="O198" s="453" t="str">
        <f t="shared" ref="O198:O261" si="25">IF(FIXED(F198,1)="0.0",IF(FIXED(F198,2)="0.00",FIXED(F198,3),FIXED(F198,2)),FIXED(F198,1))</f>
        <v>4.0</v>
      </c>
      <c r="P198" s="453" t="e">
        <f t="shared" ref="P198:P261" si="26">IF(FIXED(G198,1)="0.0",IF(FIXED(G198,2)="0.00",FIXED(G198,3),FIXED(G198,2)),FIXED(G198,1))</f>
        <v>#REF!</v>
      </c>
      <c r="Q198" s="453" t="e">
        <f t="shared" ref="Q198:Q261" si="27">IF(FIXED(H198,1)="0.0",IF(FIXED(H198,2)="0.00",FIXED(H198,3),FIXED(H198,2)),FIXED(H198,1))</f>
        <v>#REF!</v>
      </c>
      <c r="R198" s="453" t="str">
        <f t="shared" ref="R198:R261" si="28">IF(FIXED(I198,1)="0.0",IF(FIXED(I198,2)="0.00",FIXED(I198,3),FIXED(I198,2)),FIXED(I198,1))</f>
        <v>4.0</v>
      </c>
      <c r="S198" s="453" t="str">
        <f t="shared" ref="S198:S261" si="29">IF(FIXED(J198,1)="0.0",IF(FIXED(J198,2)="0.00",FIXED(J198,3),FIXED(J198,2)),FIXED(J198,1))</f>
        <v>0.7</v>
      </c>
      <c r="T198" s="453" t="e">
        <f t="shared" ref="T198:T261" si="30">IF(FIXED(K198,1)="0.0",IF(FIXED(K198,2)="0.00",FIXED(K198,3),FIXED(K198,2)),FIXED(K198,1))</f>
        <v>#REF!</v>
      </c>
      <c r="U198" s="453" t="e">
        <f t="shared" ref="U198:U261" si="31">IF(FIXED(L198,1)="0.0",IF(FIXED(L198,2)="0.00",FIXED(L198,3),FIXED(L198,2)),FIXED(L198,1))</f>
        <v>#REF!</v>
      </c>
      <c r="V198" s="453" t="e">
        <f>IF(FIXED(#REF!,1)="0.0",IF(FIXED(#REF!,2)="0.00",FIXED(#REF!,3),FIXED(#REF!,2)),FIXED(#REF!,1))</f>
        <v>#REF!</v>
      </c>
    </row>
    <row r="199" spans="1:22" s="321" customFormat="1" ht="24.6" hidden="1">
      <c r="A199" s="462" t="s">
        <v>369</v>
      </c>
      <c r="B199" s="463">
        <f>VLOOKUP($A199,'T5_data(ytd)'!$B$3:$F$390,3,FALSE)</f>
        <v>14798.86</v>
      </c>
      <c r="C199" s="464" t="e">
        <f>VLOOKUP($A199,'T5_data(mth)'!$B$5:$AL$392,$O$1-1,FALSE)</f>
        <v>#REF!</v>
      </c>
      <c r="D199" s="482" t="e">
        <f>VLOOKUP($A199,'T5_data(mth)'!$B$5:$AL$392,$O$1,FALSE)</f>
        <v>#REF!</v>
      </c>
      <c r="E199" s="463">
        <f>VLOOKUP($A199,'T5_data(ytd)'!$B$3:$F$390,5,FALSE)</f>
        <v>14798.86</v>
      </c>
      <c r="F199" s="454">
        <f>VLOOKUP($A199,'T5_data(ytd)'!$B$392:$F$779,3,FALSE)</f>
        <v>14.33</v>
      </c>
      <c r="G199" s="455" t="e">
        <f>VLOOKUP($A199,'T5_data(mth)'!$B$785:$AL$1172,$O$1-1,FALSE)</f>
        <v>#REF!</v>
      </c>
      <c r="H199" s="455" t="e">
        <f>VLOOKUP($A199,'T5_data(mth)'!$B$785:$AL$1172,$O$1,FALSE)</f>
        <v>#REF!</v>
      </c>
      <c r="I199" s="454">
        <f>VLOOKUP($A199,'T5_data(ytd)'!$B$392:$F$779,5,FALSE)</f>
        <v>14.33</v>
      </c>
      <c r="J199" s="458">
        <f>VLOOKUP($A199,'T5_data(ytd)'!$B$781:$F$1168,3,FALSE)</f>
        <v>4.29</v>
      </c>
      <c r="K199" s="458" t="e">
        <f>VLOOKUP($A199,'T5_data(mth)'!$B$1175:$AL$1562,$O$1-1,FALSE)</f>
        <v>#REF!</v>
      </c>
      <c r="L199" s="458" t="e">
        <f>VLOOKUP($A199,'T5_data(mth)'!$B$1175:$AL$1562,$O$1,FALSE)</f>
        <v>#REF!</v>
      </c>
      <c r="M199" s="601"/>
      <c r="O199" s="453" t="str">
        <f t="shared" si="25"/>
        <v>14.3</v>
      </c>
      <c r="P199" s="453" t="e">
        <f t="shared" si="26"/>
        <v>#REF!</v>
      </c>
      <c r="Q199" s="453" t="e">
        <f t="shared" si="27"/>
        <v>#REF!</v>
      </c>
      <c r="R199" s="453" t="str">
        <f t="shared" si="28"/>
        <v>14.3</v>
      </c>
      <c r="S199" s="453" t="str">
        <f t="shared" si="29"/>
        <v>4.3</v>
      </c>
      <c r="T199" s="453" t="e">
        <f t="shared" si="30"/>
        <v>#REF!</v>
      </c>
      <c r="U199" s="453" t="e">
        <f t="shared" si="31"/>
        <v>#REF!</v>
      </c>
      <c r="V199" s="453" t="e">
        <f>IF(FIXED(#REF!,1)="0.0",IF(FIXED(#REF!,2)="0.00",FIXED(#REF!,3),FIXED(#REF!,2)),FIXED(#REF!,1))</f>
        <v>#REF!</v>
      </c>
    </row>
    <row r="200" spans="1:22" ht="21" customHeight="1">
      <c r="A200" s="481" t="s">
        <v>370</v>
      </c>
      <c r="B200" s="482">
        <f>VLOOKUP($A200,'T5_data(ytd)'!$B$3:$F$390,3,FALSE)</f>
        <v>6100.91</v>
      </c>
      <c r="C200" s="606">
        <f>VLOOKUP($A200,'T5_data(mth)'!$B$5:$AX$392,$O$1-1,FALSE)</f>
        <v>588.64</v>
      </c>
      <c r="D200" s="606">
        <f>VLOOKUP($A200,'T5_data(mth)'!$B$5:$BK$392,$O$1,FALSE)</f>
        <v>626.52</v>
      </c>
      <c r="E200" s="482">
        <f>VLOOKUP($A200,'T5_data(ytd)'!$B$3:$F$390,5,FALSE)</f>
        <v>6100.91</v>
      </c>
      <c r="F200" s="678">
        <f>VLOOKUP($A200,'T5_data(ytd)'!$B$392:$F$779,3,FALSE)</f>
        <v>18.03</v>
      </c>
      <c r="G200" s="679">
        <f>VLOOKUP($A200,'T5_data(mth)'!$B$785:$AX$1172,$O$1-1,FALSE)</f>
        <v>56.469962785752259</v>
      </c>
      <c r="H200" s="679">
        <f>VLOOKUP($A200,'T5_data(mth)'!$B$785:$BK$1172,$O$1,FALSE)</f>
        <v>32.076903617505685</v>
      </c>
      <c r="I200" s="483">
        <f>VLOOKUP($A200,'T5_data(ytd)'!$B$392:$F$779,5,FALSE)</f>
        <v>18.03</v>
      </c>
      <c r="J200" s="670">
        <f>VLOOKUP($A200,'T5_data(ytd)'!$B$781:$F$1168,3,FALSE)</f>
        <v>1.77</v>
      </c>
      <c r="K200" s="671">
        <f>VLOOKUP($A200,'T5_data(mth)'!$B$1175:$AX$1562,$O$1-1,FALSE)</f>
        <v>2.0103536766207588</v>
      </c>
      <c r="L200" s="688">
        <f>VLOOKUP($A200,'T5_data(mth)'!$B$1175:$BK$1562,$O$1,FALSE)</f>
        <v>1.7963963690153455</v>
      </c>
      <c r="M200" s="612">
        <f>VLOOKUP($A200,'T5_data(ytd)'!$B$781:$F$1168,5,FALSE)</f>
        <v>1.77</v>
      </c>
      <c r="N200" s="469">
        <v>1</v>
      </c>
      <c r="O200" s="616" t="str">
        <f t="shared" si="25"/>
        <v>18.0</v>
      </c>
      <c r="P200" s="616" t="str">
        <f t="shared" si="26"/>
        <v>56.5</v>
      </c>
      <c r="Q200" s="616" t="str">
        <f t="shared" si="27"/>
        <v>32.1</v>
      </c>
      <c r="R200" s="616" t="str">
        <f t="shared" si="28"/>
        <v>18.0</v>
      </c>
      <c r="S200" s="616" t="str">
        <f t="shared" si="29"/>
        <v>1.8</v>
      </c>
      <c r="T200" s="616" t="str">
        <f t="shared" si="30"/>
        <v>2.0</v>
      </c>
      <c r="U200" s="616" t="str">
        <f t="shared" si="31"/>
        <v>1.8</v>
      </c>
      <c r="V200" s="616" t="str">
        <f>IF(FIXED(M200,1)="0.0",IF(FIXED(M200,2)="0.00",FIXED(M200,3),FIXED(M200,2)),FIXED(M200,1))</f>
        <v>1.8</v>
      </c>
    </row>
    <row r="201" spans="1:22" s="321" customFormat="1" ht="24.6" hidden="1">
      <c r="A201" s="467" t="s">
        <v>371</v>
      </c>
      <c r="B201" s="361">
        <f>VLOOKUP($A201,'T5_data(ytd)'!$B$3:$F$390,3,FALSE)</f>
        <v>3719.61</v>
      </c>
      <c r="C201" s="361" t="e">
        <f>VLOOKUP($A201,'T5_data(mth)'!$B$5:$AL$392,$O$1-1,FALSE)</f>
        <v>#REF!</v>
      </c>
      <c r="D201" s="482" t="e">
        <f>VLOOKUP($A201,'T5_data(mth)'!$B$5:$AL$392,$O$1,FALSE)</f>
        <v>#REF!</v>
      </c>
      <c r="E201" s="361">
        <f>VLOOKUP($A201,'T5_data(ytd)'!$B$3:$F$390,5,FALSE)</f>
        <v>3719.61</v>
      </c>
      <c r="F201" s="363">
        <f>VLOOKUP($A201,'T5_data(ytd)'!$B$392:$F$779,3,FALSE)</f>
        <v>11.09</v>
      </c>
      <c r="G201" s="363" t="e">
        <f>VLOOKUP($A201,'T5_data(mth)'!$B$785:$AL$1172,$O$1-1,FALSE)</f>
        <v>#REF!</v>
      </c>
      <c r="H201" s="363" t="e">
        <f>VLOOKUP($A201,'T5_data(mth)'!$B$785:$AL$1172,$O$1,FALSE)</f>
        <v>#REF!</v>
      </c>
      <c r="I201" s="363">
        <f>VLOOKUP($A201,'T5_data(ytd)'!$B$392:$F$779,5,FALSE)</f>
        <v>11.09</v>
      </c>
      <c r="J201" s="460">
        <f>VLOOKUP($A201,'T5_data(ytd)'!$B$781:$F$1168,3,FALSE)</f>
        <v>1.08</v>
      </c>
      <c r="K201" s="460" t="e">
        <f>VLOOKUP($A201,'T5_data(mth)'!$B$1175:$AL$1562,$O$1-1,FALSE)</f>
        <v>#REF!</v>
      </c>
      <c r="L201" s="460" t="e">
        <f>VLOOKUP($A201,'T5_data(mth)'!$B$1175:$AL$1562,$O$1,FALSE)</f>
        <v>#REF!</v>
      </c>
      <c r="M201" s="601"/>
      <c r="O201" s="453" t="str">
        <f t="shared" si="25"/>
        <v>11.1</v>
      </c>
      <c r="P201" s="453" t="e">
        <f t="shared" si="26"/>
        <v>#REF!</v>
      </c>
      <c r="Q201" s="453" t="e">
        <f t="shared" si="27"/>
        <v>#REF!</v>
      </c>
      <c r="R201" s="453" t="str">
        <f t="shared" si="28"/>
        <v>11.1</v>
      </c>
      <c r="S201" s="453" t="str">
        <f t="shared" si="29"/>
        <v>1.1</v>
      </c>
      <c r="T201" s="453" t="e">
        <f t="shared" si="30"/>
        <v>#REF!</v>
      </c>
      <c r="U201" s="453" t="e">
        <f t="shared" si="31"/>
        <v>#REF!</v>
      </c>
      <c r="V201" s="453" t="e">
        <f>IF(FIXED(#REF!,1)="0.0",IF(FIXED(#REF!,2)="0.00",FIXED(#REF!,3),FIXED(#REF!,2)),FIXED(#REF!,1))</f>
        <v>#REF!</v>
      </c>
    </row>
    <row r="202" spans="1:22" s="321" customFormat="1" ht="24.6" hidden="1">
      <c r="A202" s="360" t="s">
        <v>372</v>
      </c>
      <c r="B202" s="361">
        <f>VLOOKUP($A202,'T5_data(ytd)'!$B$3:$F$390,3,FALSE)</f>
        <v>2124.61</v>
      </c>
      <c r="C202" s="362" t="e">
        <f>VLOOKUP($A202,'T5_data(mth)'!$B$5:$AL$392,$O$1-1,FALSE)</f>
        <v>#REF!</v>
      </c>
      <c r="D202" s="482" t="e">
        <f>VLOOKUP($A202,'T5_data(mth)'!$B$5:$AL$392,$O$1,FALSE)</f>
        <v>#REF!</v>
      </c>
      <c r="E202" s="361">
        <f>VLOOKUP($A202,'T5_data(ytd)'!$B$3:$F$390,5,FALSE)</f>
        <v>2124.61</v>
      </c>
      <c r="F202" s="363">
        <f>VLOOKUP($A202,'T5_data(ytd)'!$B$392:$F$779,3,FALSE)</f>
        <v>29.15</v>
      </c>
      <c r="G202" s="364" t="e">
        <f>VLOOKUP($A202,'T5_data(mth)'!$B$785:$AL$1172,$O$1-1,FALSE)</f>
        <v>#REF!</v>
      </c>
      <c r="H202" s="364" t="e">
        <f>VLOOKUP($A202,'T5_data(mth)'!$B$785:$AL$1172,$O$1,FALSE)</f>
        <v>#REF!</v>
      </c>
      <c r="I202" s="363">
        <f>VLOOKUP($A202,'T5_data(ytd)'!$B$392:$F$779,5,FALSE)</f>
        <v>29.15</v>
      </c>
      <c r="J202" s="365">
        <f>VLOOKUP($A202,'T5_data(ytd)'!$B$781:$F$1168,3,FALSE)</f>
        <v>0.62</v>
      </c>
      <c r="K202" s="365" t="e">
        <f>VLOOKUP($A202,'T5_data(mth)'!$B$1175:$AL$1562,$O$1-1,FALSE)</f>
        <v>#REF!</v>
      </c>
      <c r="L202" s="365" t="e">
        <f>VLOOKUP($A202,'T5_data(mth)'!$B$1175:$AL$1562,$O$1,FALSE)</f>
        <v>#REF!</v>
      </c>
      <c r="M202" s="601"/>
      <c r="O202" s="453" t="str">
        <f t="shared" si="25"/>
        <v>29.2</v>
      </c>
      <c r="P202" s="453" t="e">
        <f t="shared" si="26"/>
        <v>#REF!</v>
      </c>
      <c r="Q202" s="453" t="e">
        <f t="shared" si="27"/>
        <v>#REF!</v>
      </c>
      <c r="R202" s="453" t="str">
        <f t="shared" si="28"/>
        <v>29.2</v>
      </c>
      <c r="S202" s="453" t="str">
        <f t="shared" si="29"/>
        <v>0.6</v>
      </c>
      <c r="T202" s="453" t="e">
        <f t="shared" si="30"/>
        <v>#REF!</v>
      </c>
      <c r="U202" s="453" t="e">
        <f t="shared" si="31"/>
        <v>#REF!</v>
      </c>
      <c r="V202" s="453" t="e">
        <f>IF(FIXED(#REF!,1)="0.0",IF(FIXED(#REF!,2)="0.00",FIXED(#REF!,3),FIXED(#REF!,2)),FIXED(#REF!,1))</f>
        <v>#REF!</v>
      </c>
    </row>
    <row r="203" spans="1:22" s="321" customFormat="1" ht="24.6" hidden="1">
      <c r="A203" s="462" t="s">
        <v>373</v>
      </c>
      <c r="B203" s="463">
        <f>VLOOKUP($A203,'T5_data(ytd)'!$B$3:$F$390,3,FALSE)</f>
        <v>256.69</v>
      </c>
      <c r="C203" s="464" t="e">
        <f>VLOOKUP($A203,'T5_data(mth)'!$B$5:$AL$392,$O$1-1,FALSE)</f>
        <v>#REF!</v>
      </c>
      <c r="D203" s="482" t="e">
        <f>VLOOKUP($A203,'T5_data(mth)'!$B$5:$AL$392,$O$1,FALSE)</f>
        <v>#REF!</v>
      </c>
      <c r="E203" s="463">
        <f>VLOOKUP($A203,'T5_data(ytd)'!$B$3:$F$390,5,FALSE)</f>
        <v>256.69</v>
      </c>
      <c r="F203" s="454">
        <f>VLOOKUP($A203,'T5_data(ytd)'!$B$392:$F$779,3,FALSE)</f>
        <v>46.12</v>
      </c>
      <c r="G203" s="455" t="e">
        <f>VLOOKUP($A203,'T5_data(mth)'!$B$785:$AL$1172,$O$1-1,FALSE)</f>
        <v>#REF!</v>
      </c>
      <c r="H203" s="455" t="e">
        <f>VLOOKUP($A203,'T5_data(mth)'!$B$785:$AL$1172,$O$1,FALSE)</f>
        <v>#REF!</v>
      </c>
      <c r="I203" s="454">
        <f>VLOOKUP($A203,'T5_data(ytd)'!$B$392:$F$779,5,FALSE)</f>
        <v>46.12</v>
      </c>
      <c r="J203" s="458">
        <f>VLOOKUP($A203,'T5_data(ytd)'!$B$781:$F$1168,3,FALSE)</f>
        <v>7.0000000000000007E-2</v>
      </c>
      <c r="K203" s="458" t="e">
        <f>VLOOKUP($A203,'T5_data(mth)'!$B$1175:$AL$1562,$O$1-1,FALSE)</f>
        <v>#REF!</v>
      </c>
      <c r="L203" s="458" t="e">
        <f>VLOOKUP($A203,'T5_data(mth)'!$B$1175:$AL$1562,$O$1,FALSE)</f>
        <v>#REF!</v>
      </c>
      <c r="M203" s="601"/>
      <c r="O203" s="453" t="str">
        <f t="shared" si="25"/>
        <v>46.1</v>
      </c>
      <c r="P203" s="453" t="e">
        <f t="shared" si="26"/>
        <v>#REF!</v>
      </c>
      <c r="Q203" s="453" t="e">
        <f t="shared" si="27"/>
        <v>#REF!</v>
      </c>
      <c r="R203" s="453" t="str">
        <f t="shared" si="28"/>
        <v>46.1</v>
      </c>
      <c r="S203" s="453" t="str">
        <f t="shared" si="29"/>
        <v>0.1</v>
      </c>
      <c r="T203" s="453" t="e">
        <f t="shared" si="30"/>
        <v>#REF!</v>
      </c>
      <c r="U203" s="453" t="e">
        <f t="shared" si="31"/>
        <v>#REF!</v>
      </c>
      <c r="V203" s="453" t="e">
        <f>IF(FIXED(#REF!,1)="0.0",IF(FIXED(#REF!,2)="0.00",FIXED(#REF!,3),FIXED(#REF!,2)),FIXED(#REF!,1))</f>
        <v>#REF!</v>
      </c>
    </row>
    <row r="204" spans="1:22" ht="21" customHeight="1">
      <c r="A204" s="481" t="s">
        <v>374</v>
      </c>
      <c r="B204" s="482">
        <f>VLOOKUP($A204,'T5_data(ytd)'!$B$3:$F$390,3,FALSE)</f>
        <v>5651.66</v>
      </c>
      <c r="C204" s="606">
        <f>VLOOKUP($A204,'T5_data(mth)'!$B$5:$AX$392,$O$1-1,FALSE)</f>
        <v>512.39</v>
      </c>
      <c r="D204" s="606">
        <f>VLOOKUP($A204,'T5_data(mth)'!$B$5:$BK$392,$O$1,FALSE)</f>
        <v>567.11</v>
      </c>
      <c r="E204" s="482">
        <f>VLOOKUP($A204,'T5_data(ytd)'!$B$3:$F$390,5,FALSE)</f>
        <v>5651.66</v>
      </c>
      <c r="F204" s="678">
        <f>VLOOKUP($A204,'T5_data(ytd)'!$B$392:$F$779,3,FALSE)</f>
        <v>2.71</v>
      </c>
      <c r="G204" s="679">
        <f>VLOOKUP($A204,'T5_data(mth)'!$B$785:$AX$1172,$O$1-1,FALSE)</f>
        <v>4.9269960887105029</v>
      </c>
      <c r="H204" s="679">
        <f>VLOOKUP($A204,'T5_data(mth)'!$B$785:$BK$1172,$O$1,FALSE)</f>
        <v>9.8667131620752588</v>
      </c>
      <c r="I204" s="483">
        <f>VLOOKUP($A204,'T5_data(ytd)'!$B$392:$F$779,5,FALSE)</f>
        <v>2.71</v>
      </c>
      <c r="J204" s="670">
        <f>VLOOKUP($A204,'T5_data(ytd)'!$B$781:$F$1168,3,FALSE)</f>
        <v>1.64</v>
      </c>
      <c r="K204" s="671">
        <f>VLOOKUP($A204,'T5_data(mth)'!$B$1175:$AX$1562,$O$1-1,FALSE)</f>
        <v>1.7499407453854829</v>
      </c>
      <c r="L204" s="688">
        <f>VLOOKUP($A204,'T5_data(mth)'!$B$1175:$BK$1562,$O$1,FALSE)</f>
        <v>1.6260523923135615</v>
      </c>
      <c r="M204" s="612">
        <f>VLOOKUP($A204,'T5_data(ytd)'!$B$781:$F$1168,5,FALSE)</f>
        <v>1.64</v>
      </c>
      <c r="N204" s="469">
        <v>1</v>
      </c>
      <c r="O204" s="616" t="str">
        <f t="shared" si="25"/>
        <v>2.7</v>
      </c>
      <c r="P204" s="616" t="str">
        <f t="shared" si="26"/>
        <v>4.9</v>
      </c>
      <c r="Q204" s="616" t="str">
        <f t="shared" si="27"/>
        <v>9.9</v>
      </c>
      <c r="R204" s="616" t="str">
        <f t="shared" si="28"/>
        <v>2.7</v>
      </c>
      <c r="S204" s="616" t="str">
        <f t="shared" si="29"/>
        <v>1.6</v>
      </c>
      <c r="T204" s="616" t="str">
        <f t="shared" si="30"/>
        <v>1.7</v>
      </c>
      <c r="U204" s="616" t="str">
        <f t="shared" si="31"/>
        <v>1.6</v>
      </c>
      <c r="V204" s="616" t="str">
        <f>IF(FIXED(M204,1)="0.0",IF(FIXED(M204,2)="0.00",FIXED(M204,3),FIXED(M204,2)),FIXED(M204,1))</f>
        <v>1.6</v>
      </c>
    </row>
    <row r="205" spans="1:22" s="321" customFormat="1" ht="24.6" hidden="1">
      <c r="A205" s="467" t="s">
        <v>375</v>
      </c>
      <c r="B205" s="361">
        <f>VLOOKUP($A205,'T5_data(ytd)'!$B$3:$F$390,3,FALSE)</f>
        <v>1780.36</v>
      </c>
      <c r="C205" s="361" t="e">
        <f>VLOOKUP($A205,'T5_data(mth)'!$B$5:$AL$392,$O$1-1,FALSE)</f>
        <v>#REF!</v>
      </c>
      <c r="D205" s="482" t="e">
        <f>VLOOKUP($A205,'T5_data(mth)'!$B$5:$AL$392,$O$1,FALSE)</f>
        <v>#REF!</v>
      </c>
      <c r="E205" s="361">
        <f>VLOOKUP($A205,'T5_data(ytd)'!$B$3:$F$390,5,FALSE)</f>
        <v>1780.36</v>
      </c>
      <c r="F205" s="363">
        <f>VLOOKUP($A205,'T5_data(ytd)'!$B$392:$F$779,3,FALSE)</f>
        <v>7.44</v>
      </c>
      <c r="G205" s="363" t="e">
        <f>VLOOKUP($A205,'T5_data(mth)'!$B$785:$AL$1172,$O$1-1,FALSE)</f>
        <v>#REF!</v>
      </c>
      <c r="H205" s="363" t="e">
        <f>VLOOKUP($A205,'T5_data(mth)'!$B$785:$AL$1172,$O$1,FALSE)</f>
        <v>#REF!</v>
      </c>
      <c r="I205" s="363">
        <f>VLOOKUP($A205,'T5_data(ytd)'!$B$392:$F$779,5,FALSE)</f>
        <v>7.44</v>
      </c>
      <c r="J205" s="460">
        <f>VLOOKUP($A205,'T5_data(ytd)'!$B$781:$F$1168,3,FALSE)</f>
        <v>0.52</v>
      </c>
      <c r="K205" s="460" t="e">
        <f>VLOOKUP($A205,'T5_data(mth)'!$B$1175:$AL$1562,$O$1-1,FALSE)</f>
        <v>#REF!</v>
      </c>
      <c r="L205" s="460" t="e">
        <f>VLOOKUP($A205,'T5_data(mth)'!$B$1175:$AL$1562,$O$1,FALSE)</f>
        <v>#REF!</v>
      </c>
      <c r="M205" s="601"/>
      <c r="O205" s="453" t="str">
        <f t="shared" si="25"/>
        <v>7.4</v>
      </c>
      <c r="P205" s="453" t="e">
        <f t="shared" si="26"/>
        <v>#REF!</v>
      </c>
      <c r="Q205" s="453" t="e">
        <f t="shared" si="27"/>
        <v>#REF!</v>
      </c>
      <c r="R205" s="453" t="str">
        <f t="shared" si="28"/>
        <v>7.4</v>
      </c>
      <c r="S205" s="453" t="str">
        <f t="shared" si="29"/>
        <v>0.5</v>
      </c>
      <c r="T205" s="453" t="e">
        <f t="shared" si="30"/>
        <v>#REF!</v>
      </c>
      <c r="U205" s="453" t="e">
        <f t="shared" si="31"/>
        <v>#REF!</v>
      </c>
      <c r="V205" s="453" t="e">
        <f>IF(FIXED(#REF!,1)="0.0",IF(FIXED(#REF!,2)="0.00",FIXED(#REF!,3),FIXED(#REF!,2)),FIXED(#REF!,1))</f>
        <v>#REF!</v>
      </c>
    </row>
    <row r="206" spans="1:22" s="321" customFormat="1" ht="24.6" hidden="1">
      <c r="A206" s="360" t="s">
        <v>376</v>
      </c>
      <c r="B206" s="361">
        <f>VLOOKUP($A206,'T5_data(ytd)'!$B$3:$F$390,3,FALSE)</f>
        <v>2609.87</v>
      </c>
      <c r="C206" s="362" t="e">
        <f>VLOOKUP($A206,'T5_data(mth)'!$B$5:$AL$392,$O$1-1,FALSE)</f>
        <v>#REF!</v>
      </c>
      <c r="D206" s="482" t="e">
        <f>VLOOKUP($A206,'T5_data(mth)'!$B$5:$AL$392,$O$1,FALSE)</f>
        <v>#REF!</v>
      </c>
      <c r="E206" s="361">
        <f>VLOOKUP($A206,'T5_data(ytd)'!$B$3:$F$390,5,FALSE)</f>
        <v>2609.87</v>
      </c>
      <c r="F206" s="363">
        <f>VLOOKUP($A206,'T5_data(ytd)'!$B$392:$F$779,3,FALSE)</f>
        <v>3.25</v>
      </c>
      <c r="G206" s="364" t="e">
        <f>VLOOKUP($A206,'T5_data(mth)'!$B$785:$AL$1172,$O$1-1,FALSE)</f>
        <v>#REF!</v>
      </c>
      <c r="H206" s="364" t="e">
        <f>VLOOKUP($A206,'T5_data(mth)'!$B$785:$AL$1172,$O$1,FALSE)</f>
        <v>#REF!</v>
      </c>
      <c r="I206" s="363">
        <f>VLOOKUP($A206,'T5_data(ytd)'!$B$392:$F$779,5,FALSE)</f>
        <v>3.25</v>
      </c>
      <c r="J206" s="365">
        <f>VLOOKUP($A206,'T5_data(ytd)'!$B$781:$F$1168,3,FALSE)</f>
        <v>0.76</v>
      </c>
      <c r="K206" s="365" t="e">
        <f>VLOOKUP($A206,'T5_data(mth)'!$B$1175:$AL$1562,$O$1-1,FALSE)</f>
        <v>#REF!</v>
      </c>
      <c r="L206" s="365" t="e">
        <f>VLOOKUP($A206,'T5_data(mth)'!$B$1175:$AL$1562,$O$1,FALSE)</f>
        <v>#REF!</v>
      </c>
      <c r="M206" s="601"/>
      <c r="O206" s="453" t="str">
        <f t="shared" si="25"/>
        <v>3.3</v>
      </c>
      <c r="P206" s="453" t="e">
        <f t="shared" si="26"/>
        <v>#REF!</v>
      </c>
      <c r="Q206" s="453" t="e">
        <f t="shared" si="27"/>
        <v>#REF!</v>
      </c>
      <c r="R206" s="453" t="str">
        <f t="shared" si="28"/>
        <v>3.3</v>
      </c>
      <c r="S206" s="453" t="str">
        <f t="shared" si="29"/>
        <v>0.8</v>
      </c>
      <c r="T206" s="453" t="e">
        <f t="shared" si="30"/>
        <v>#REF!</v>
      </c>
      <c r="U206" s="453" t="e">
        <f t="shared" si="31"/>
        <v>#REF!</v>
      </c>
      <c r="V206" s="453" t="e">
        <f>IF(FIXED(#REF!,1)="0.0",IF(FIXED(#REF!,2)="0.00",FIXED(#REF!,3),FIXED(#REF!,2)),FIXED(#REF!,1))</f>
        <v>#REF!</v>
      </c>
    </row>
    <row r="207" spans="1:22" s="321" customFormat="1" ht="24.6" hidden="1">
      <c r="A207" s="360" t="s">
        <v>377</v>
      </c>
      <c r="B207" s="361">
        <f>VLOOKUP($A207,'T5_data(ytd)'!$B$3:$F$390,3,FALSE)</f>
        <v>1261.43</v>
      </c>
      <c r="C207" s="362" t="e">
        <f>VLOOKUP($A207,'T5_data(mth)'!$B$5:$AL$392,$O$1-1,FALSE)</f>
        <v>#REF!</v>
      </c>
      <c r="D207" s="482" t="e">
        <f>VLOOKUP($A207,'T5_data(mth)'!$B$5:$AL$392,$O$1,FALSE)</f>
        <v>#REF!</v>
      </c>
      <c r="E207" s="361">
        <f>VLOOKUP($A207,'T5_data(ytd)'!$B$3:$F$390,5,FALSE)</f>
        <v>1261.43</v>
      </c>
      <c r="F207" s="363">
        <f>VLOOKUP($A207,'T5_data(ytd)'!$B$392:$F$779,3,FALSE)</f>
        <v>-4.29</v>
      </c>
      <c r="G207" s="364" t="e">
        <f>VLOOKUP($A207,'T5_data(mth)'!$B$785:$AL$1172,$O$1-1,FALSE)</f>
        <v>#REF!</v>
      </c>
      <c r="H207" s="364" t="e">
        <f>VLOOKUP($A207,'T5_data(mth)'!$B$785:$AL$1172,$O$1,FALSE)</f>
        <v>#REF!</v>
      </c>
      <c r="I207" s="363">
        <f>VLOOKUP($A207,'T5_data(ytd)'!$B$392:$F$779,5,FALSE)</f>
        <v>-4.29</v>
      </c>
      <c r="J207" s="365">
        <f>VLOOKUP($A207,'T5_data(ytd)'!$B$781:$F$1168,3,FALSE)</f>
        <v>0.37</v>
      </c>
      <c r="K207" s="365" t="e">
        <f>VLOOKUP($A207,'T5_data(mth)'!$B$1175:$AL$1562,$O$1-1,FALSE)</f>
        <v>#REF!</v>
      </c>
      <c r="L207" s="365" t="e">
        <f>VLOOKUP($A207,'T5_data(mth)'!$B$1175:$AL$1562,$O$1,FALSE)</f>
        <v>#REF!</v>
      </c>
      <c r="M207" s="601"/>
      <c r="O207" s="453" t="str">
        <f t="shared" si="25"/>
        <v>-4.3</v>
      </c>
      <c r="P207" s="453" t="e">
        <f t="shared" si="26"/>
        <v>#REF!</v>
      </c>
      <c r="Q207" s="453" t="e">
        <f t="shared" si="27"/>
        <v>#REF!</v>
      </c>
      <c r="R207" s="453" t="str">
        <f t="shared" si="28"/>
        <v>-4.3</v>
      </c>
      <c r="S207" s="453" t="str">
        <f t="shared" si="29"/>
        <v>0.4</v>
      </c>
      <c r="T207" s="453" t="e">
        <f t="shared" si="30"/>
        <v>#REF!</v>
      </c>
      <c r="U207" s="453" t="e">
        <f t="shared" si="31"/>
        <v>#REF!</v>
      </c>
      <c r="V207" s="453" t="e">
        <f>IF(FIXED(#REF!,1)="0.0",IF(FIXED(#REF!,2)="0.00",FIXED(#REF!,3),FIXED(#REF!,2)),FIXED(#REF!,1))</f>
        <v>#REF!</v>
      </c>
    </row>
    <row r="208" spans="1:22" s="321" customFormat="1" ht="24.6" hidden="1">
      <c r="A208" s="360" t="s">
        <v>378</v>
      </c>
      <c r="B208" s="361">
        <f>VLOOKUP($A208,'T5_data(ytd)'!$B$3:$F$390,3,FALSE)</f>
        <v>3046.29</v>
      </c>
      <c r="C208" s="362" t="e">
        <f>VLOOKUP($A208,'T5_data(mth)'!$B$5:$AL$392,$O$1-1,FALSE)</f>
        <v>#REF!</v>
      </c>
      <c r="D208" s="482" t="e">
        <f>VLOOKUP($A208,'T5_data(mth)'!$B$5:$AL$392,$O$1,FALSE)</f>
        <v>#REF!</v>
      </c>
      <c r="E208" s="361">
        <f>VLOOKUP($A208,'T5_data(ytd)'!$B$3:$F$390,5,FALSE)</f>
        <v>3046.29</v>
      </c>
      <c r="F208" s="363">
        <f>VLOOKUP($A208,'T5_data(ytd)'!$B$392:$F$779,3,FALSE)</f>
        <v>34.08</v>
      </c>
      <c r="G208" s="364" t="e">
        <f>VLOOKUP($A208,'T5_data(mth)'!$B$785:$AL$1172,$O$1-1,FALSE)</f>
        <v>#REF!</v>
      </c>
      <c r="H208" s="364" t="e">
        <f>VLOOKUP($A208,'T5_data(mth)'!$B$785:$AL$1172,$O$1,FALSE)</f>
        <v>#REF!</v>
      </c>
      <c r="I208" s="363">
        <f>VLOOKUP($A208,'T5_data(ytd)'!$B$392:$F$779,5,FALSE)</f>
        <v>34.08</v>
      </c>
      <c r="J208" s="365">
        <f>VLOOKUP($A208,'T5_data(ytd)'!$B$781:$F$1168,3,FALSE)</f>
        <v>0.88</v>
      </c>
      <c r="K208" s="365" t="e">
        <f>VLOOKUP($A208,'T5_data(mth)'!$B$1175:$AL$1562,$O$1-1,FALSE)</f>
        <v>#REF!</v>
      </c>
      <c r="L208" s="365" t="e">
        <f>VLOOKUP($A208,'T5_data(mth)'!$B$1175:$AL$1562,$O$1,FALSE)</f>
        <v>#REF!</v>
      </c>
      <c r="M208" s="601"/>
      <c r="O208" s="453" t="str">
        <f t="shared" si="25"/>
        <v>34.1</v>
      </c>
      <c r="P208" s="453" t="e">
        <f t="shared" si="26"/>
        <v>#REF!</v>
      </c>
      <c r="Q208" s="453" t="e">
        <f t="shared" si="27"/>
        <v>#REF!</v>
      </c>
      <c r="R208" s="453" t="str">
        <f t="shared" si="28"/>
        <v>34.1</v>
      </c>
      <c r="S208" s="453" t="str">
        <f t="shared" si="29"/>
        <v>0.9</v>
      </c>
      <c r="T208" s="453" t="e">
        <f t="shared" si="30"/>
        <v>#REF!</v>
      </c>
      <c r="U208" s="453" t="e">
        <f t="shared" si="31"/>
        <v>#REF!</v>
      </c>
      <c r="V208" s="453" t="e">
        <f>IF(FIXED(#REF!,1)="0.0",IF(FIXED(#REF!,2)="0.00",FIXED(#REF!,3),FIXED(#REF!,2)),FIXED(#REF!,1))</f>
        <v>#REF!</v>
      </c>
    </row>
    <row r="209" spans="1:22" s="321" customFormat="1" ht="24.6" hidden="1">
      <c r="A209" s="360" t="s">
        <v>379</v>
      </c>
      <c r="B209" s="361">
        <f>VLOOKUP($A209,'T5_data(ytd)'!$B$3:$F$390,3,FALSE)</f>
        <v>390.36</v>
      </c>
      <c r="C209" s="362" t="e">
        <f>VLOOKUP($A209,'T5_data(mth)'!$B$5:$AL$392,$O$1-1,FALSE)</f>
        <v>#REF!</v>
      </c>
      <c r="D209" s="482" t="e">
        <f>VLOOKUP($A209,'T5_data(mth)'!$B$5:$AL$392,$O$1,FALSE)</f>
        <v>#REF!</v>
      </c>
      <c r="E209" s="361">
        <f>VLOOKUP($A209,'T5_data(ytd)'!$B$3:$F$390,5,FALSE)</f>
        <v>390.36</v>
      </c>
      <c r="F209" s="363">
        <f>VLOOKUP($A209,'T5_data(ytd)'!$B$392:$F$779,3,FALSE)</f>
        <v>8.48</v>
      </c>
      <c r="G209" s="364" t="e">
        <f>VLOOKUP($A209,'T5_data(mth)'!$B$785:$AL$1172,$O$1-1,FALSE)</f>
        <v>#REF!</v>
      </c>
      <c r="H209" s="364" t="e">
        <f>VLOOKUP($A209,'T5_data(mth)'!$B$785:$AL$1172,$O$1,FALSE)</f>
        <v>#REF!</v>
      </c>
      <c r="I209" s="363">
        <f>VLOOKUP($A209,'T5_data(ytd)'!$B$392:$F$779,5,FALSE)</f>
        <v>8.48</v>
      </c>
      <c r="J209" s="365">
        <f>VLOOKUP($A209,'T5_data(ytd)'!$B$781:$F$1168,3,FALSE)</f>
        <v>0.11</v>
      </c>
      <c r="K209" s="365" t="e">
        <f>VLOOKUP($A209,'T5_data(mth)'!$B$1175:$AL$1562,$O$1-1,FALSE)</f>
        <v>#REF!</v>
      </c>
      <c r="L209" s="365" t="e">
        <f>VLOOKUP($A209,'T5_data(mth)'!$B$1175:$AL$1562,$O$1,FALSE)</f>
        <v>#REF!</v>
      </c>
      <c r="M209" s="601"/>
      <c r="O209" s="453" t="str">
        <f t="shared" si="25"/>
        <v>8.5</v>
      </c>
      <c r="P209" s="453" t="e">
        <f t="shared" si="26"/>
        <v>#REF!</v>
      </c>
      <c r="Q209" s="453" t="e">
        <f t="shared" si="27"/>
        <v>#REF!</v>
      </c>
      <c r="R209" s="453" t="str">
        <f t="shared" si="28"/>
        <v>8.5</v>
      </c>
      <c r="S209" s="453" t="str">
        <f t="shared" si="29"/>
        <v>0.1</v>
      </c>
      <c r="T209" s="453" t="e">
        <f t="shared" si="30"/>
        <v>#REF!</v>
      </c>
      <c r="U209" s="453" t="e">
        <f t="shared" si="31"/>
        <v>#REF!</v>
      </c>
      <c r="V209" s="453" t="e">
        <f>IF(FIXED(#REF!,1)="0.0",IF(FIXED(#REF!,2)="0.00",FIXED(#REF!,3),FIXED(#REF!,2)),FIXED(#REF!,1))</f>
        <v>#REF!</v>
      </c>
    </row>
    <row r="210" spans="1:22" s="321" customFormat="1" ht="24.6" hidden="1">
      <c r="A210" s="360" t="s">
        <v>380</v>
      </c>
      <c r="B210" s="361">
        <f>VLOOKUP($A210,'T5_data(ytd)'!$B$3:$F$390,3,FALSE)</f>
        <v>569.48</v>
      </c>
      <c r="C210" s="362" t="e">
        <f>VLOOKUP($A210,'T5_data(mth)'!$B$5:$AL$392,$O$1-1,FALSE)</f>
        <v>#REF!</v>
      </c>
      <c r="D210" s="482" t="e">
        <f>VLOOKUP($A210,'T5_data(mth)'!$B$5:$AL$392,$O$1,FALSE)</f>
        <v>#REF!</v>
      </c>
      <c r="E210" s="361">
        <f>VLOOKUP($A210,'T5_data(ytd)'!$B$3:$F$390,5,FALSE)</f>
        <v>569.48</v>
      </c>
      <c r="F210" s="363">
        <f>VLOOKUP($A210,'T5_data(ytd)'!$B$392:$F$779,3,FALSE)</f>
        <v>12.04</v>
      </c>
      <c r="G210" s="364" t="e">
        <f>VLOOKUP($A210,'T5_data(mth)'!$B$785:$AL$1172,$O$1-1,FALSE)</f>
        <v>#REF!</v>
      </c>
      <c r="H210" s="364" t="e">
        <f>VLOOKUP($A210,'T5_data(mth)'!$B$785:$AL$1172,$O$1,FALSE)</f>
        <v>#REF!</v>
      </c>
      <c r="I210" s="363">
        <f>VLOOKUP($A210,'T5_data(ytd)'!$B$392:$F$779,5,FALSE)</f>
        <v>12.04</v>
      </c>
      <c r="J210" s="365">
        <f>VLOOKUP($A210,'T5_data(ytd)'!$B$781:$F$1168,3,FALSE)</f>
        <v>0.17</v>
      </c>
      <c r="K210" s="365" t="e">
        <f>VLOOKUP($A210,'T5_data(mth)'!$B$1175:$AL$1562,$O$1-1,FALSE)</f>
        <v>#REF!</v>
      </c>
      <c r="L210" s="365" t="e">
        <f>VLOOKUP($A210,'T5_data(mth)'!$B$1175:$AL$1562,$O$1,FALSE)</f>
        <v>#REF!</v>
      </c>
      <c r="M210" s="601"/>
      <c r="O210" s="453" t="str">
        <f t="shared" si="25"/>
        <v>12.0</v>
      </c>
      <c r="P210" s="453" t="e">
        <f t="shared" si="26"/>
        <v>#REF!</v>
      </c>
      <c r="Q210" s="453" t="e">
        <f t="shared" si="27"/>
        <v>#REF!</v>
      </c>
      <c r="R210" s="453" t="str">
        <f t="shared" si="28"/>
        <v>12.0</v>
      </c>
      <c r="S210" s="453" t="str">
        <f t="shared" si="29"/>
        <v>0.2</v>
      </c>
      <c r="T210" s="453" t="e">
        <f t="shared" si="30"/>
        <v>#REF!</v>
      </c>
      <c r="U210" s="453" t="e">
        <f t="shared" si="31"/>
        <v>#REF!</v>
      </c>
      <c r="V210" s="453" t="e">
        <f>IF(FIXED(#REF!,1)="0.0",IF(FIXED(#REF!,2)="0.00",FIXED(#REF!,3),FIXED(#REF!,2)),FIXED(#REF!,1))</f>
        <v>#REF!</v>
      </c>
    </row>
    <row r="211" spans="1:22" s="321" customFormat="1" ht="24.6" hidden="1">
      <c r="A211" s="360" t="s">
        <v>381</v>
      </c>
      <c r="B211" s="361">
        <f>VLOOKUP($A211,'T5_data(ytd)'!$B$3:$F$390,3,FALSE)</f>
        <v>99.26</v>
      </c>
      <c r="C211" s="362" t="e">
        <f>VLOOKUP($A211,'T5_data(mth)'!$B$5:$AL$392,$O$1-1,FALSE)</f>
        <v>#REF!</v>
      </c>
      <c r="D211" s="482" t="e">
        <f>VLOOKUP($A211,'T5_data(mth)'!$B$5:$AL$392,$O$1,FALSE)</f>
        <v>#REF!</v>
      </c>
      <c r="E211" s="361">
        <f>VLOOKUP($A211,'T5_data(ytd)'!$B$3:$F$390,5,FALSE)</f>
        <v>99.26</v>
      </c>
      <c r="F211" s="363">
        <f>VLOOKUP($A211,'T5_data(ytd)'!$B$392:$F$779,3,FALSE)</f>
        <v>68.900000000000006</v>
      </c>
      <c r="G211" s="364" t="e">
        <f>VLOOKUP($A211,'T5_data(mth)'!$B$785:$AL$1172,$O$1-1,FALSE)</f>
        <v>#REF!</v>
      </c>
      <c r="H211" s="364" t="e">
        <f>VLOOKUP($A211,'T5_data(mth)'!$B$785:$AL$1172,$O$1,FALSE)</f>
        <v>#REF!</v>
      </c>
      <c r="I211" s="363">
        <f>VLOOKUP($A211,'T5_data(ytd)'!$B$392:$F$779,5,FALSE)</f>
        <v>68.900000000000006</v>
      </c>
      <c r="J211" s="365">
        <f>VLOOKUP($A211,'T5_data(ytd)'!$B$781:$F$1168,3,FALSE)</f>
        <v>0.03</v>
      </c>
      <c r="K211" s="365" t="e">
        <f>VLOOKUP($A211,'T5_data(mth)'!$B$1175:$AL$1562,$O$1-1,FALSE)</f>
        <v>#REF!</v>
      </c>
      <c r="L211" s="365" t="e">
        <f>VLOOKUP($A211,'T5_data(mth)'!$B$1175:$AL$1562,$O$1,FALSE)</f>
        <v>#REF!</v>
      </c>
      <c r="M211" s="601"/>
      <c r="O211" s="453" t="str">
        <f t="shared" si="25"/>
        <v>68.9</v>
      </c>
      <c r="P211" s="453" t="e">
        <f t="shared" si="26"/>
        <v>#REF!</v>
      </c>
      <c r="Q211" s="453" t="e">
        <f t="shared" si="27"/>
        <v>#REF!</v>
      </c>
      <c r="R211" s="453" t="str">
        <f t="shared" si="28"/>
        <v>68.9</v>
      </c>
      <c r="S211" s="453" t="str">
        <f t="shared" si="29"/>
        <v>0.03</v>
      </c>
      <c r="T211" s="453" t="e">
        <f t="shared" si="30"/>
        <v>#REF!</v>
      </c>
      <c r="U211" s="453" t="e">
        <f t="shared" si="31"/>
        <v>#REF!</v>
      </c>
      <c r="V211" s="453" t="e">
        <f>IF(FIXED(#REF!,1)="0.0",IF(FIXED(#REF!,2)="0.00",FIXED(#REF!,3),FIXED(#REF!,2)),FIXED(#REF!,1))</f>
        <v>#REF!</v>
      </c>
    </row>
    <row r="212" spans="1:22" s="321" customFormat="1" ht="24.6" hidden="1">
      <c r="A212" s="360" t="s">
        <v>382</v>
      </c>
      <c r="B212" s="361">
        <f>VLOOKUP($A212,'T5_data(ytd)'!$B$3:$F$390,3,FALSE)</f>
        <v>1987.2</v>
      </c>
      <c r="C212" s="362" t="e">
        <f>VLOOKUP($A212,'T5_data(mth)'!$B$5:$AL$392,$O$1-1,FALSE)</f>
        <v>#REF!</v>
      </c>
      <c r="D212" s="482" t="e">
        <f>VLOOKUP($A212,'T5_data(mth)'!$B$5:$AL$392,$O$1,FALSE)</f>
        <v>#REF!</v>
      </c>
      <c r="E212" s="361">
        <f>VLOOKUP($A212,'T5_data(ytd)'!$B$3:$F$390,5,FALSE)</f>
        <v>1987.2</v>
      </c>
      <c r="F212" s="363">
        <f>VLOOKUP($A212,'T5_data(ytd)'!$B$392:$F$779,3,FALSE)</f>
        <v>47.74</v>
      </c>
      <c r="G212" s="364" t="e">
        <f>VLOOKUP($A212,'T5_data(mth)'!$B$785:$AL$1172,$O$1-1,FALSE)</f>
        <v>#REF!</v>
      </c>
      <c r="H212" s="364" t="e">
        <f>VLOOKUP($A212,'T5_data(mth)'!$B$785:$AL$1172,$O$1,FALSE)</f>
        <v>#REF!</v>
      </c>
      <c r="I212" s="363">
        <f>VLOOKUP($A212,'T5_data(ytd)'!$B$392:$F$779,5,FALSE)</f>
        <v>47.74</v>
      </c>
      <c r="J212" s="365">
        <f>VLOOKUP($A212,'T5_data(ytd)'!$B$781:$F$1168,3,FALSE)</f>
        <v>0.57999999999999996</v>
      </c>
      <c r="K212" s="365" t="e">
        <f>VLOOKUP($A212,'T5_data(mth)'!$B$1175:$AL$1562,$O$1-1,FALSE)</f>
        <v>#REF!</v>
      </c>
      <c r="L212" s="365" t="e">
        <f>VLOOKUP($A212,'T5_data(mth)'!$B$1175:$AL$1562,$O$1,FALSE)</f>
        <v>#REF!</v>
      </c>
      <c r="M212" s="601"/>
      <c r="O212" s="453" t="str">
        <f t="shared" si="25"/>
        <v>47.7</v>
      </c>
      <c r="P212" s="453" t="e">
        <f t="shared" si="26"/>
        <v>#REF!</v>
      </c>
      <c r="Q212" s="453" t="e">
        <f t="shared" si="27"/>
        <v>#REF!</v>
      </c>
      <c r="R212" s="453" t="str">
        <f t="shared" si="28"/>
        <v>47.7</v>
      </c>
      <c r="S212" s="453" t="str">
        <f t="shared" si="29"/>
        <v>0.6</v>
      </c>
      <c r="T212" s="453" t="e">
        <f t="shared" si="30"/>
        <v>#REF!</v>
      </c>
      <c r="U212" s="453" t="e">
        <f t="shared" si="31"/>
        <v>#REF!</v>
      </c>
      <c r="V212" s="453" t="e">
        <f>IF(FIXED(#REF!,1)="0.0",IF(FIXED(#REF!,2)="0.00",FIXED(#REF!,3),FIXED(#REF!,2)),FIXED(#REF!,1))</f>
        <v>#REF!</v>
      </c>
    </row>
    <row r="213" spans="1:22" s="321" customFormat="1" ht="24.6" hidden="1">
      <c r="A213" s="360" t="s">
        <v>383</v>
      </c>
      <c r="B213" s="361">
        <f>VLOOKUP($A213,'T5_data(ytd)'!$B$3:$F$390,3,FALSE)</f>
        <v>11.1</v>
      </c>
      <c r="C213" s="362" t="e">
        <f>VLOOKUP($A213,'T5_data(mth)'!$B$5:$AL$392,$O$1-1,FALSE)</f>
        <v>#REF!</v>
      </c>
      <c r="D213" s="482" t="e">
        <f>VLOOKUP($A213,'T5_data(mth)'!$B$5:$AL$392,$O$1,FALSE)</f>
        <v>#REF!</v>
      </c>
      <c r="E213" s="361">
        <f>VLOOKUP($A213,'T5_data(ytd)'!$B$3:$F$390,5,FALSE)</f>
        <v>11.1</v>
      </c>
      <c r="F213" s="363">
        <f>VLOOKUP($A213,'T5_data(ytd)'!$B$392:$F$779,3,FALSE)</f>
        <v>9.58</v>
      </c>
      <c r="G213" s="364" t="e">
        <f>VLOOKUP($A213,'T5_data(mth)'!$B$785:$AL$1172,$O$1-1,FALSE)</f>
        <v>#REF!</v>
      </c>
      <c r="H213" s="364" t="e">
        <f>VLOOKUP($A213,'T5_data(mth)'!$B$785:$AL$1172,$O$1,FALSE)</f>
        <v>#REF!</v>
      </c>
      <c r="I213" s="363">
        <f>VLOOKUP($A213,'T5_data(ytd)'!$B$392:$F$779,5,FALSE)</f>
        <v>9.58</v>
      </c>
      <c r="J213" s="365">
        <f>VLOOKUP($A213,'T5_data(ytd)'!$B$781:$F$1168,3,FALSE)</f>
        <v>0</v>
      </c>
      <c r="K213" s="365" t="e">
        <f>VLOOKUP($A213,'T5_data(mth)'!$B$1175:$AL$1562,$O$1-1,FALSE)</f>
        <v>#REF!</v>
      </c>
      <c r="L213" s="365" t="e">
        <f>VLOOKUP($A213,'T5_data(mth)'!$B$1175:$AL$1562,$O$1,FALSE)</f>
        <v>#REF!</v>
      </c>
      <c r="M213" s="601"/>
      <c r="O213" s="453" t="str">
        <f t="shared" si="25"/>
        <v>9.6</v>
      </c>
      <c r="P213" s="453" t="e">
        <f t="shared" si="26"/>
        <v>#REF!</v>
      </c>
      <c r="Q213" s="453" t="e">
        <f t="shared" si="27"/>
        <v>#REF!</v>
      </c>
      <c r="R213" s="453" t="str">
        <f t="shared" si="28"/>
        <v>9.6</v>
      </c>
      <c r="S213" s="453" t="str">
        <f t="shared" si="29"/>
        <v>0.000</v>
      </c>
      <c r="T213" s="453" t="e">
        <f t="shared" si="30"/>
        <v>#REF!</v>
      </c>
      <c r="U213" s="453" t="e">
        <f t="shared" si="31"/>
        <v>#REF!</v>
      </c>
      <c r="V213" s="453" t="e">
        <f>IF(FIXED(#REF!,1)="0.0",IF(FIXED(#REF!,2)="0.00",FIXED(#REF!,3),FIXED(#REF!,2)),FIXED(#REF!,1))</f>
        <v>#REF!</v>
      </c>
    </row>
    <row r="214" spans="1:22" s="321" customFormat="1" ht="24.6" hidden="1">
      <c r="A214" s="360" t="s">
        <v>384</v>
      </c>
      <c r="B214" s="361">
        <f>VLOOKUP($A214,'T5_data(ytd)'!$B$3:$F$390,3,FALSE)</f>
        <v>197.52</v>
      </c>
      <c r="C214" s="362" t="e">
        <f>VLOOKUP($A214,'T5_data(mth)'!$B$5:$AL$392,$O$1-1,FALSE)</f>
        <v>#REF!</v>
      </c>
      <c r="D214" s="482" t="e">
        <f>VLOOKUP($A214,'T5_data(mth)'!$B$5:$AL$392,$O$1,FALSE)</f>
        <v>#REF!</v>
      </c>
      <c r="E214" s="361">
        <f>VLOOKUP($A214,'T5_data(ytd)'!$B$3:$F$390,5,FALSE)</f>
        <v>197.52</v>
      </c>
      <c r="F214" s="363">
        <f>VLOOKUP($A214,'T5_data(ytd)'!$B$392:$F$779,3,FALSE)</f>
        <v>10.11</v>
      </c>
      <c r="G214" s="364" t="e">
        <f>VLOOKUP($A214,'T5_data(mth)'!$B$785:$AL$1172,$O$1-1,FALSE)</f>
        <v>#REF!</v>
      </c>
      <c r="H214" s="364" t="e">
        <f>VLOOKUP($A214,'T5_data(mth)'!$B$785:$AL$1172,$O$1,FALSE)</f>
        <v>#REF!</v>
      </c>
      <c r="I214" s="363">
        <f>VLOOKUP($A214,'T5_data(ytd)'!$B$392:$F$779,5,FALSE)</f>
        <v>10.11</v>
      </c>
      <c r="J214" s="365">
        <f>VLOOKUP($A214,'T5_data(ytd)'!$B$781:$F$1168,3,FALSE)</f>
        <v>0.06</v>
      </c>
      <c r="K214" s="365" t="e">
        <f>VLOOKUP($A214,'T5_data(mth)'!$B$1175:$AL$1562,$O$1-1,FALSE)</f>
        <v>#REF!</v>
      </c>
      <c r="L214" s="365" t="e">
        <f>VLOOKUP($A214,'T5_data(mth)'!$B$1175:$AL$1562,$O$1,FALSE)</f>
        <v>#REF!</v>
      </c>
      <c r="M214" s="601"/>
      <c r="O214" s="453" t="str">
        <f t="shared" si="25"/>
        <v>10.1</v>
      </c>
      <c r="P214" s="453" t="e">
        <f t="shared" si="26"/>
        <v>#REF!</v>
      </c>
      <c r="Q214" s="453" t="e">
        <f t="shared" si="27"/>
        <v>#REF!</v>
      </c>
      <c r="R214" s="453" t="str">
        <f t="shared" si="28"/>
        <v>10.1</v>
      </c>
      <c r="S214" s="453" t="str">
        <f t="shared" si="29"/>
        <v>0.1</v>
      </c>
      <c r="T214" s="453" t="e">
        <f t="shared" si="30"/>
        <v>#REF!</v>
      </c>
      <c r="U214" s="453" t="e">
        <f t="shared" si="31"/>
        <v>#REF!</v>
      </c>
      <c r="V214" s="453" t="e">
        <f>IF(FIXED(#REF!,1)="0.0",IF(FIXED(#REF!,2)="0.00",FIXED(#REF!,3),FIXED(#REF!,2)),FIXED(#REF!,1))</f>
        <v>#REF!</v>
      </c>
    </row>
    <row r="215" spans="1:22" s="321" customFormat="1" ht="24.6" hidden="1">
      <c r="A215" s="360" t="s">
        <v>385</v>
      </c>
      <c r="B215" s="361">
        <f>VLOOKUP($A215,'T5_data(ytd)'!$B$3:$F$390,3,FALSE)</f>
        <v>22.72</v>
      </c>
      <c r="C215" s="362" t="e">
        <f>VLOOKUP($A215,'T5_data(mth)'!$B$5:$AL$392,$O$1-1,FALSE)</f>
        <v>#REF!</v>
      </c>
      <c r="D215" s="482" t="e">
        <f>VLOOKUP($A215,'T5_data(mth)'!$B$5:$AL$392,$O$1,FALSE)</f>
        <v>#REF!</v>
      </c>
      <c r="E215" s="361">
        <f>VLOOKUP($A215,'T5_data(ytd)'!$B$3:$F$390,5,FALSE)</f>
        <v>22.72</v>
      </c>
      <c r="F215" s="363">
        <f>VLOOKUP($A215,'T5_data(ytd)'!$B$392:$F$779,3,FALSE)</f>
        <v>37.700000000000003</v>
      </c>
      <c r="G215" s="364" t="e">
        <f>VLOOKUP($A215,'T5_data(mth)'!$B$785:$AL$1172,$O$1-1,FALSE)</f>
        <v>#REF!</v>
      </c>
      <c r="H215" s="364" t="e">
        <f>VLOOKUP($A215,'T5_data(mth)'!$B$785:$AL$1172,$O$1,FALSE)</f>
        <v>#REF!</v>
      </c>
      <c r="I215" s="363">
        <f>VLOOKUP($A215,'T5_data(ytd)'!$B$392:$F$779,5,FALSE)</f>
        <v>37.700000000000003</v>
      </c>
      <c r="J215" s="365">
        <f>VLOOKUP($A215,'T5_data(ytd)'!$B$781:$F$1168,3,FALSE)</f>
        <v>0.01</v>
      </c>
      <c r="K215" s="365" t="e">
        <f>VLOOKUP($A215,'T5_data(mth)'!$B$1175:$AL$1562,$O$1-1,FALSE)</f>
        <v>#REF!</v>
      </c>
      <c r="L215" s="365" t="e">
        <f>VLOOKUP($A215,'T5_data(mth)'!$B$1175:$AL$1562,$O$1,FALSE)</f>
        <v>#REF!</v>
      </c>
      <c r="M215" s="601"/>
      <c r="O215" s="453" t="str">
        <f t="shared" si="25"/>
        <v>37.7</v>
      </c>
      <c r="P215" s="453" t="e">
        <f t="shared" si="26"/>
        <v>#REF!</v>
      </c>
      <c r="Q215" s="453" t="e">
        <f t="shared" si="27"/>
        <v>#REF!</v>
      </c>
      <c r="R215" s="453" t="str">
        <f t="shared" si="28"/>
        <v>37.7</v>
      </c>
      <c r="S215" s="453" t="str">
        <f t="shared" si="29"/>
        <v>0.01</v>
      </c>
      <c r="T215" s="453" t="e">
        <f t="shared" si="30"/>
        <v>#REF!</v>
      </c>
      <c r="U215" s="453" t="e">
        <f t="shared" si="31"/>
        <v>#REF!</v>
      </c>
      <c r="V215" s="453" t="e">
        <f>IF(FIXED(#REF!,1)="0.0",IF(FIXED(#REF!,2)="0.00",FIXED(#REF!,3),FIXED(#REF!,2)),FIXED(#REF!,1))</f>
        <v>#REF!</v>
      </c>
    </row>
    <row r="216" spans="1:22" s="321" customFormat="1" ht="24.6" hidden="1">
      <c r="A216" s="360" t="s">
        <v>386</v>
      </c>
      <c r="B216" s="361">
        <f>VLOOKUP($A216,'T5_data(ytd)'!$B$3:$F$390,3,FALSE)</f>
        <v>174.8</v>
      </c>
      <c r="C216" s="362" t="e">
        <f>VLOOKUP($A216,'T5_data(mth)'!$B$5:$AL$392,$O$1-1,FALSE)</f>
        <v>#REF!</v>
      </c>
      <c r="D216" s="482" t="e">
        <f>VLOOKUP($A216,'T5_data(mth)'!$B$5:$AL$392,$O$1,FALSE)</f>
        <v>#REF!</v>
      </c>
      <c r="E216" s="361">
        <f>VLOOKUP($A216,'T5_data(ytd)'!$B$3:$F$390,5,FALSE)</f>
        <v>174.8</v>
      </c>
      <c r="F216" s="363">
        <f>VLOOKUP($A216,'T5_data(ytd)'!$B$392:$F$779,3,FALSE)</f>
        <v>7.32</v>
      </c>
      <c r="G216" s="364" t="e">
        <f>VLOOKUP($A216,'T5_data(mth)'!$B$785:$AL$1172,$O$1-1,FALSE)</f>
        <v>#REF!</v>
      </c>
      <c r="H216" s="364" t="e">
        <f>VLOOKUP($A216,'T5_data(mth)'!$B$785:$AL$1172,$O$1,FALSE)</f>
        <v>#REF!</v>
      </c>
      <c r="I216" s="363">
        <f>VLOOKUP($A216,'T5_data(ytd)'!$B$392:$F$779,5,FALSE)</f>
        <v>7.32</v>
      </c>
      <c r="J216" s="365">
        <f>VLOOKUP($A216,'T5_data(ytd)'!$B$781:$F$1168,3,FALSE)</f>
        <v>0.05</v>
      </c>
      <c r="K216" s="365" t="e">
        <f>VLOOKUP($A216,'T5_data(mth)'!$B$1175:$AL$1562,$O$1-1,FALSE)</f>
        <v>#REF!</v>
      </c>
      <c r="L216" s="365" t="e">
        <f>VLOOKUP($A216,'T5_data(mth)'!$B$1175:$AL$1562,$O$1,FALSE)</f>
        <v>#REF!</v>
      </c>
      <c r="M216" s="601"/>
      <c r="O216" s="453" t="str">
        <f t="shared" si="25"/>
        <v>7.3</v>
      </c>
      <c r="P216" s="453" t="e">
        <f t="shared" si="26"/>
        <v>#REF!</v>
      </c>
      <c r="Q216" s="453" t="e">
        <f t="shared" si="27"/>
        <v>#REF!</v>
      </c>
      <c r="R216" s="453" t="str">
        <f t="shared" si="28"/>
        <v>7.3</v>
      </c>
      <c r="S216" s="453" t="str">
        <f t="shared" si="29"/>
        <v>0.1</v>
      </c>
      <c r="T216" s="453" t="e">
        <f t="shared" si="30"/>
        <v>#REF!</v>
      </c>
      <c r="U216" s="453" t="e">
        <f t="shared" si="31"/>
        <v>#REF!</v>
      </c>
      <c r="V216" s="453" t="e">
        <f>IF(FIXED(#REF!,1)="0.0",IF(FIXED(#REF!,2)="0.00",FIXED(#REF!,3),FIXED(#REF!,2)),FIXED(#REF!,1))</f>
        <v>#REF!</v>
      </c>
    </row>
    <row r="217" spans="1:22" s="321" customFormat="1" ht="24.6" hidden="1">
      <c r="A217" s="360" t="s">
        <v>387</v>
      </c>
      <c r="B217" s="361">
        <f>VLOOKUP($A217,'T5_data(ytd)'!$B$3:$F$390,3,FALSE)</f>
        <v>1055.69</v>
      </c>
      <c r="C217" s="362" t="e">
        <f>VLOOKUP($A217,'T5_data(mth)'!$B$5:$AL$392,$O$1-1,FALSE)</f>
        <v>#REF!</v>
      </c>
      <c r="D217" s="482" t="e">
        <f>VLOOKUP($A217,'T5_data(mth)'!$B$5:$AL$392,$O$1,FALSE)</f>
        <v>#REF!</v>
      </c>
      <c r="E217" s="361">
        <f>VLOOKUP($A217,'T5_data(ytd)'!$B$3:$F$390,5,FALSE)</f>
        <v>1055.69</v>
      </c>
      <c r="F217" s="363">
        <f>VLOOKUP($A217,'T5_data(ytd)'!$B$392:$F$779,3,FALSE)</f>
        <v>-4.95</v>
      </c>
      <c r="G217" s="364" t="e">
        <f>VLOOKUP($A217,'T5_data(mth)'!$B$785:$AL$1172,$O$1-1,FALSE)</f>
        <v>#REF!</v>
      </c>
      <c r="H217" s="364" t="e">
        <f>VLOOKUP($A217,'T5_data(mth)'!$B$785:$AL$1172,$O$1,FALSE)</f>
        <v>#REF!</v>
      </c>
      <c r="I217" s="363">
        <f>VLOOKUP($A217,'T5_data(ytd)'!$B$392:$F$779,5,FALSE)</f>
        <v>-4.95</v>
      </c>
      <c r="J217" s="365">
        <f>VLOOKUP($A217,'T5_data(ytd)'!$B$781:$F$1168,3,FALSE)</f>
        <v>0.31</v>
      </c>
      <c r="K217" s="365" t="e">
        <f>VLOOKUP($A217,'T5_data(mth)'!$B$1175:$AL$1562,$O$1-1,FALSE)</f>
        <v>#REF!</v>
      </c>
      <c r="L217" s="365" t="e">
        <f>VLOOKUP($A217,'T5_data(mth)'!$B$1175:$AL$1562,$O$1,FALSE)</f>
        <v>#REF!</v>
      </c>
      <c r="M217" s="601"/>
      <c r="O217" s="453" t="str">
        <f t="shared" si="25"/>
        <v>-5.0</v>
      </c>
      <c r="P217" s="453" t="e">
        <f t="shared" si="26"/>
        <v>#REF!</v>
      </c>
      <c r="Q217" s="453" t="e">
        <f t="shared" si="27"/>
        <v>#REF!</v>
      </c>
      <c r="R217" s="453" t="str">
        <f t="shared" si="28"/>
        <v>-5.0</v>
      </c>
      <c r="S217" s="453" t="str">
        <f t="shared" si="29"/>
        <v>0.3</v>
      </c>
      <c r="T217" s="453" t="e">
        <f t="shared" si="30"/>
        <v>#REF!</v>
      </c>
      <c r="U217" s="453" t="e">
        <f t="shared" si="31"/>
        <v>#REF!</v>
      </c>
      <c r="V217" s="453" t="e">
        <f>IF(FIXED(#REF!,1)="0.0",IF(FIXED(#REF!,2)="0.00",FIXED(#REF!,3),FIXED(#REF!,2)),FIXED(#REF!,1))</f>
        <v>#REF!</v>
      </c>
    </row>
    <row r="218" spans="1:22" s="321" customFormat="1" ht="24.6" hidden="1">
      <c r="A218" s="360" t="s">
        <v>388</v>
      </c>
      <c r="B218" s="361">
        <f>VLOOKUP($A218,'T5_data(ytd)'!$B$3:$F$390,3,FALSE)</f>
        <v>1.5</v>
      </c>
      <c r="C218" s="362" t="e">
        <f>VLOOKUP($A218,'T5_data(mth)'!$B$5:$AL$392,$O$1-1,FALSE)</f>
        <v>#REF!</v>
      </c>
      <c r="D218" s="482" t="e">
        <f>VLOOKUP($A218,'T5_data(mth)'!$B$5:$AL$392,$O$1,FALSE)</f>
        <v>#REF!</v>
      </c>
      <c r="E218" s="361">
        <f>VLOOKUP($A218,'T5_data(ytd)'!$B$3:$F$390,5,FALSE)</f>
        <v>1.5</v>
      </c>
      <c r="F218" s="363">
        <f>VLOOKUP($A218,'T5_data(ytd)'!$B$392:$F$779,3,FALSE)</f>
        <v>-3.23</v>
      </c>
      <c r="G218" s="364" t="e">
        <f>VLOOKUP($A218,'T5_data(mth)'!$B$785:$AL$1172,$O$1-1,FALSE)</f>
        <v>#REF!</v>
      </c>
      <c r="H218" s="364" t="e">
        <f>VLOOKUP($A218,'T5_data(mth)'!$B$785:$AL$1172,$O$1,FALSE)</f>
        <v>#REF!</v>
      </c>
      <c r="I218" s="363">
        <f>VLOOKUP($A218,'T5_data(ytd)'!$B$392:$F$779,5,FALSE)</f>
        <v>-3.23</v>
      </c>
      <c r="J218" s="365">
        <f>VLOOKUP($A218,'T5_data(ytd)'!$B$781:$F$1168,3,FALSE)</f>
        <v>0</v>
      </c>
      <c r="K218" s="365" t="e">
        <f>VLOOKUP($A218,'T5_data(mth)'!$B$1175:$AL$1562,$O$1-1,FALSE)</f>
        <v>#REF!</v>
      </c>
      <c r="L218" s="365" t="e">
        <f>VLOOKUP($A218,'T5_data(mth)'!$B$1175:$AL$1562,$O$1,FALSE)</f>
        <v>#REF!</v>
      </c>
      <c r="M218" s="601"/>
      <c r="O218" s="453" t="str">
        <f t="shared" si="25"/>
        <v>-3.2</v>
      </c>
      <c r="P218" s="453" t="e">
        <f t="shared" si="26"/>
        <v>#REF!</v>
      </c>
      <c r="Q218" s="453" t="e">
        <f t="shared" si="27"/>
        <v>#REF!</v>
      </c>
      <c r="R218" s="453" t="str">
        <f t="shared" si="28"/>
        <v>-3.2</v>
      </c>
      <c r="S218" s="453" t="str">
        <f t="shared" si="29"/>
        <v>0.000</v>
      </c>
      <c r="T218" s="453" t="e">
        <f t="shared" si="30"/>
        <v>#REF!</v>
      </c>
      <c r="U218" s="453" t="e">
        <f t="shared" si="31"/>
        <v>#REF!</v>
      </c>
      <c r="V218" s="453" t="e">
        <f>IF(FIXED(#REF!,1)="0.0",IF(FIXED(#REF!,2)="0.00",FIXED(#REF!,3),FIXED(#REF!,2)),FIXED(#REF!,1))</f>
        <v>#REF!</v>
      </c>
    </row>
    <row r="219" spans="1:22" s="321" customFormat="1" ht="24.6" hidden="1">
      <c r="A219" s="360" t="s">
        <v>389</v>
      </c>
      <c r="B219" s="361">
        <f>VLOOKUP($A219,'T5_data(ytd)'!$B$3:$F$390,3,FALSE)</f>
        <v>257.18</v>
      </c>
      <c r="C219" s="362" t="e">
        <f>VLOOKUP($A219,'T5_data(mth)'!$B$5:$AL$392,$O$1-1,FALSE)</f>
        <v>#REF!</v>
      </c>
      <c r="D219" s="482" t="e">
        <f>VLOOKUP($A219,'T5_data(mth)'!$B$5:$AL$392,$O$1,FALSE)</f>
        <v>#REF!</v>
      </c>
      <c r="E219" s="361">
        <f>VLOOKUP($A219,'T5_data(ytd)'!$B$3:$F$390,5,FALSE)</f>
        <v>257.18</v>
      </c>
      <c r="F219" s="363">
        <f>VLOOKUP($A219,'T5_data(ytd)'!$B$392:$F$779,3,FALSE)</f>
        <v>43.76</v>
      </c>
      <c r="G219" s="364" t="e">
        <f>VLOOKUP($A219,'T5_data(mth)'!$B$785:$AL$1172,$O$1-1,FALSE)</f>
        <v>#REF!</v>
      </c>
      <c r="H219" s="364" t="e">
        <f>VLOOKUP($A219,'T5_data(mth)'!$B$785:$AL$1172,$O$1,FALSE)</f>
        <v>#REF!</v>
      </c>
      <c r="I219" s="363">
        <f>VLOOKUP($A219,'T5_data(ytd)'!$B$392:$F$779,5,FALSE)</f>
        <v>43.76</v>
      </c>
      <c r="J219" s="365">
        <f>VLOOKUP($A219,'T5_data(ytd)'!$B$781:$F$1168,3,FALSE)</f>
        <v>7.0000000000000007E-2</v>
      </c>
      <c r="K219" s="365" t="e">
        <f>VLOOKUP($A219,'T5_data(mth)'!$B$1175:$AL$1562,$O$1-1,FALSE)</f>
        <v>#REF!</v>
      </c>
      <c r="L219" s="365" t="e">
        <f>VLOOKUP($A219,'T5_data(mth)'!$B$1175:$AL$1562,$O$1,FALSE)</f>
        <v>#REF!</v>
      </c>
      <c r="M219" s="601"/>
      <c r="O219" s="453" t="str">
        <f t="shared" si="25"/>
        <v>43.8</v>
      </c>
      <c r="P219" s="453" t="e">
        <f t="shared" si="26"/>
        <v>#REF!</v>
      </c>
      <c r="Q219" s="453" t="e">
        <f t="shared" si="27"/>
        <v>#REF!</v>
      </c>
      <c r="R219" s="453" t="str">
        <f t="shared" si="28"/>
        <v>43.8</v>
      </c>
      <c r="S219" s="453" t="str">
        <f t="shared" si="29"/>
        <v>0.1</v>
      </c>
      <c r="T219" s="453" t="e">
        <f t="shared" si="30"/>
        <v>#REF!</v>
      </c>
      <c r="U219" s="453" t="e">
        <f t="shared" si="31"/>
        <v>#REF!</v>
      </c>
      <c r="V219" s="453" t="e">
        <f>IF(FIXED(#REF!,1)="0.0",IF(FIXED(#REF!,2)="0.00",FIXED(#REF!,3),FIXED(#REF!,2)),FIXED(#REF!,1))</f>
        <v>#REF!</v>
      </c>
    </row>
    <row r="220" spans="1:22" s="321" customFormat="1" ht="24.6" hidden="1">
      <c r="A220" s="462" t="s">
        <v>390</v>
      </c>
      <c r="B220" s="463">
        <f>VLOOKUP($A220,'T5_data(ytd)'!$B$3:$F$390,3,FALSE)</f>
        <v>797.01</v>
      </c>
      <c r="C220" s="464" t="e">
        <f>VLOOKUP($A220,'T5_data(mth)'!$B$5:$AL$392,$O$1-1,FALSE)</f>
        <v>#REF!</v>
      </c>
      <c r="D220" s="482" t="e">
        <f>VLOOKUP($A220,'T5_data(mth)'!$B$5:$AL$392,$O$1,FALSE)</f>
        <v>#REF!</v>
      </c>
      <c r="E220" s="463">
        <f>VLOOKUP($A220,'T5_data(ytd)'!$B$3:$F$390,5,FALSE)</f>
        <v>797.01</v>
      </c>
      <c r="F220" s="454">
        <f>VLOOKUP($A220,'T5_data(ytd)'!$B$392:$F$779,3,FALSE)</f>
        <v>-14.32</v>
      </c>
      <c r="G220" s="455" t="e">
        <f>VLOOKUP($A220,'T5_data(mth)'!$B$785:$AL$1172,$O$1-1,FALSE)</f>
        <v>#REF!</v>
      </c>
      <c r="H220" s="455" t="e">
        <f>VLOOKUP($A220,'T5_data(mth)'!$B$785:$AL$1172,$O$1,FALSE)</f>
        <v>#REF!</v>
      </c>
      <c r="I220" s="454">
        <f>VLOOKUP($A220,'T5_data(ytd)'!$B$392:$F$779,5,FALSE)</f>
        <v>-14.32</v>
      </c>
      <c r="J220" s="458">
        <f>VLOOKUP($A220,'T5_data(ytd)'!$B$781:$F$1168,3,FALSE)</f>
        <v>0.23</v>
      </c>
      <c r="K220" s="458" t="e">
        <f>VLOOKUP($A220,'T5_data(mth)'!$B$1175:$AL$1562,$O$1-1,FALSE)</f>
        <v>#REF!</v>
      </c>
      <c r="L220" s="458" t="e">
        <f>VLOOKUP($A220,'T5_data(mth)'!$B$1175:$AL$1562,$O$1,FALSE)</f>
        <v>#REF!</v>
      </c>
      <c r="M220" s="601"/>
      <c r="O220" s="453" t="str">
        <f t="shared" si="25"/>
        <v>-14.3</v>
      </c>
      <c r="P220" s="453" t="e">
        <f t="shared" si="26"/>
        <v>#REF!</v>
      </c>
      <c r="Q220" s="453" t="e">
        <f t="shared" si="27"/>
        <v>#REF!</v>
      </c>
      <c r="R220" s="453" t="str">
        <f t="shared" si="28"/>
        <v>-14.3</v>
      </c>
      <c r="S220" s="453" t="str">
        <f t="shared" si="29"/>
        <v>0.2</v>
      </c>
      <c r="T220" s="453" t="e">
        <f t="shared" si="30"/>
        <v>#REF!</v>
      </c>
      <c r="U220" s="453" t="e">
        <f t="shared" si="31"/>
        <v>#REF!</v>
      </c>
      <c r="V220" s="453" t="e">
        <f>IF(FIXED(#REF!,1)="0.0",IF(FIXED(#REF!,2)="0.00",FIXED(#REF!,3),FIXED(#REF!,2)),FIXED(#REF!,1))</f>
        <v>#REF!</v>
      </c>
    </row>
    <row r="221" spans="1:22" ht="21" customHeight="1">
      <c r="A221" s="481" t="s">
        <v>391</v>
      </c>
      <c r="B221" s="482">
        <f>VLOOKUP($A221,'T5_data(ytd)'!$B$3:$F$390,3,FALSE)</f>
        <v>3682.1</v>
      </c>
      <c r="C221" s="606">
        <f>VLOOKUP($A221,'T5_data(mth)'!$B$5:$AX$392,$O$1-1,FALSE)</f>
        <v>158.57</v>
      </c>
      <c r="D221" s="606">
        <f>VLOOKUP($A221,'T5_data(mth)'!$B$5:$BK$392,$O$1,FALSE)</f>
        <v>175.75</v>
      </c>
      <c r="E221" s="482">
        <f>VLOOKUP($A221,'T5_data(ytd)'!$B$3:$F$390,5,FALSE)</f>
        <v>3682.1</v>
      </c>
      <c r="F221" s="678">
        <f>VLOOKUP($A221,'T5_data(ytd)'!$B$392:$F$779,3,FALSE)</f>
        <v>10.47</v>
      </c>
      <c r="G221" s="679">
        <f>VLOOKUP($A221,'T5_data(mth)'!$B$785:$AX$1172,$O$1-1,FALSE)</f>
        <v>14.309400230680504</v>
      </c>
      <c r="H221" s="679">
        <f>VLOOKUP($A221,'T5_data(mth)'!$B$785:$BK$1172,$O$1,FALSE)</f>
        <v>-36.264732547597461</v>
      </c>
      <c r="I221" s="483">
        <f>VLOOKUP($A221,'T5_data(ytd)'!$B$392:$F$779,5,FALSE)</f>
        <v>10.47</v>
      </c>
      <c r="J221" s="670">
        <f>VLOOKUP($A221,'T5_data(ytd)'!$B$781:$F$1168,3,FALSE)</f>
        <v>1.07</v>
      </c>
      <c r="K221" s="671">
        <f>VLOOKUP($A221,'T5_data(mth)'!$B$1175:$AX$1562,$O$1-1,FALSE)</f>
        <v>0.54155643942265863</v>
      </c>
      <c r="L221" s="688">
        <f>VLOOKUP($A221,'T5_data(mth)'!$B$1175:$BK$1562,$O$1,FALSE)</f>
        <v>0.50392112279647405</v>
      </c>
      <c r="M221" s="612">
        <f>VLOOKUP($A221,'T5_data(ytd)'!$B$781:$F$1168,5,FALSE)</f>
        <v>1.07</v>
      </c>
      <c r="N221" s="469">
        <v>1</v>
      </c>
      <c r="O221" s="616" t="str">
        <f t="shared" si="25"/>
        <v>10.5</v>
      </c>
      <c r="P221" s="616" t="str">
        <f t="shared" si="26"/>
        <v>14.3</v>
      </c>
      <c r="Q221" s="616" t="str">
        <f t="shared" si="27"/>
        <v>-36.3</v>
      </c>
      <c r="R221" s="616" t="str">
        <f t="shared" si="28"/>
        <v>10.5</v>
      </c>
      <c r="S221" s="616" t="str">
        <f t="shared" si="29"/>
        <v>1.1</v>
      </c>
      <c r="T221" s="616" t="str">
        <f t="shared" si="30"/>
        <v>0.5</v>
      </c>
      <c r="U221" s="616" t="str">
        <f t="shared" si="31"/>
        <v>0.5</v>
      </c>
      <c r="V221" s="616" t="str">
        <f>IF(FIXED(M221,1)="0.0",IF(FIXED(M221,2)="0.00",FIXED(M221,3),FIXED(M221,2)),FIXED(M221,1))</f>
        <v>1.1</v>
      </c>
    </row>
    <row r="222" spans="1:22" s="321" customFormat="1" ht="24.6" hidden="1">
      <c r="A222" s="467" t="s">
        <v>392</v>
      </c>
      <c r="B222" s="361">
        <f>VLOOKUP($A222,'T5_data(ytd)'!$B$3:$F$390,3,FALSE)</f>
        <v>2866.6</v>
      </c>
      <c r="C222" s="361" t="e">
        <f>VLOOKUP($A222,'T5_data(mth)'!$B$5:$AL$392,$O$1-1,FALSE)</f>
        <v>#REF!</v>
      </c>
      <c r="D222" s="482" t="e">
        <f>VLOOKUP($A222,'T5_data(mth)'!$B$5:$AL$392,$O$1,FALSE)</f>
        <v>#REF!</v>
      </c>
      <c r="E222" s="361">
        <f>VLOOKUP($A222,'T5_data(ytd)'!$B$3:$F$390,5,FALSE)</f>
        <v>2866.6</v>
      </c>
      <c r="F222" s="363">
        <f>VLOOKUP($A222,'T5_data(ytd)'!$B$392:$F$779,3,FALSE)</f>
        <v>12.25</v>
      </c>
      <c r="G222" s="363" t="e">
        <f>VLOOKUP($A222,'T5_data(mth)'!$B$785:$AL$1172,$O$1-1,FALSE)</f>
        <v>#REF!</v>
      </c>
      <c r="H222" s="363" t="e">
        <f>VLOOKUP($A222,'T5_data(mth)'!$B$785:$AL$1172,$O$1,FALSE)</f>
        <v>#REF!</v>
      </c>
      <c r="I222" s="363">
        <f>VLOOKUP($A222,'T5_data(ytd)'!$B$392:$F$779,5,FALSE)</f>
        <v>12.25</v>
      </c>
      <c r="J222" s="460">
        <f>VLOOKUP($A222,'T5_data(ytd)'!$B$781:$F$1168,3,FALSE)</f>
        <v>0.83</v>
      </c>
      <c r="K222" s="460" t="e">
        <f>VLOOKUP($A222,'T5_data(mth)'!$B$1175:$AL$1562,$O$1-1,FALSE)</f>
        <v>#REF!</v>
      </c>
      <c r="L222" s="460" t="e">
        <f>VLOOKUP($A222,'T5_data(mth)'!$B$1175:$AL$1562,$O$1,FALSE)</f>
        <v>#REF!</v>
      </c>
      <c r="M222" s="601"/>
      <c r="O222" s="453" t="str">
        <f t="shared" si="25"/>
        <v>12.3</v>
      </c>
      <c r="P222" s="453" t="e">
        <f t="shared" si="26"/>
        <v>#REF!</v>
      </c>
      <c r="Q222" s="453" t="e">
        <f t="shared" si="27"/>
        <v>#REF!</v>
      </c>
      <c r="R222" s="453" t="str">
        <f t="shared" si="28"/>
        <v>12.3</v>
      </c>
      <c r="S222" s="453" t="str">
        <f t="shared" si="29"/>
        <v>0.8</v>
      </c>
      <c r="T222" s="453" t="e">
        <f t="shared" si="30"/>
        <v>#REF!</v>
      </c>
      <c r="U222" s="453" t="e">
        <f t="shared" si="31"/>
        <v>#REF!</v>
      </c>
      <c r="V222" s="453" t="e">
        <f>IF(FIXED(#REF!,1)="0.0",IF(FIXED(#REF!,2)="0.00",FIXED(#REF!,3),FIXED(#REF!,2)),FIXED(#REF!,1))</f>
        <v>#REF!</v>
      </c>
    </row>
    <row r="223" spans="1:22" s="321" customFormat="1" ht="24.6" hidden="1">
      <c r="A223" s="360" t="s">
        <v>393</v>
      </c>
      <c r="B223" s="361">
        <f>VLOOKUP($A223,'T5_data(ytd)'!$B$3:$F$390,3,FALSE)</f>
        <v>815.5</v>
      </c>
      <c r="C223" s="362" t="e">
        <f>VLOOKUP($A223,'T5_data(mth)'!$B$5:$AL$392,$O$1-1,FALSE)</f>
        <v>#REF!</v>
      </c>
      <c r="D223" s="482" t="e">
        <f>VLOOKUP($A223,'T5_data(mth)'!$B$5:$AL$392,$O$1,FALSE)</f>
        <v>#REF!</v>
      </c>
      <c r="E223" s="361">
        <f>VLOOKUP($A223,'T5_data(ytd)'!$B$3:$F$390,5,FALSE)</f>
        <v>815.5</v>
      </c>
      <c r="F223" s="363">
        <f>VLOOKUP($A223,'T5_data(ytd)'!$B$392:$F$779,3,FALSE)</f>
        <v>4.63</v>
      </c>
      <c r="G223" s="364" t="e">
        <f>VLOOKUP($A223,'T5_data(mth)'!$B$785:$AL$1172,$O$1-1,FALSE)</f>
        <v>#REF!</v>
      </c>
      <c r="H223" s="364" t="e">
        <f>VLOOKUP($A223,'T5_data(mth)'!$B$785:$AL$1172,$O$1,FALSE)</f>
        <v>#REF!</v>
      </c>
      <c r="I223" s="363">
        <f>VLOOKUP($A223,'T5_data(ytd)'!$B$392:$F$779,5,FALSE)</f>
        <v>4.63</v>
      </c>
      <c r="J223" s="365">
        <f>VLOOKUP($A223,'T5_data(ytd)'!$B$781:$F$1168,3,FALSE)</f>
        <v>0.24</v>
      </c>
      <c r="K223" s="365" t="e">
        <f>VLOOKUP($A223,'T5_data(mth)'!$B$1175:$AL$1562,$O$1-1,FALSE)</f>
        <v>#REF!</v>
      </c>
      <c r="L223" s="365" t="e">
        <f>VLOOKUP($A223,'T5_data(mth)'!$B$1175:$AL$1562,$O$1,FALSE)</f>
        <v>#REF!</v>
      </c>
      <c r="M223" s="601"/>
      <c r="O223" s="453" t="str">
        <f t="shared" si="25"/>
        <v>4.6</v>
      </c>
      <c r="P223" s="453" t="e">
        <f t="shared" si="26"/>
        <v>#REF!</v>
      </c>
      <c r="Q223" s="453" t="e">
        <f t="shared" si="27"/>
        <v>#REF!</v>
      </c>
      <c r="R223" s="453" t="str">
        <f t="shared" si="28"/>
        <v>4.6</v>
      </c>
      <c r="S223" s="453" t="str">
        <f t="shared" si="29"/>
        <v>0.2</v>
      </c>
      <c r="T223" s="453" t="e">
        <f t="shared" si="30"/>
        <v>#REF!</v>
      </c>
      <c r="U223" s="453" t="e">
        <f t="shared" si="31"/>
        <v>#REF!</v>
      </c>
      <c r="V223" s="453" t="e">
        <f>IF(FIXED(#REF!,1)="0.0",IF(FIXED(#REF!,2)="0.00",FIXED(#REF!,3),FIXED(#REF!,2)),FIXED(#REF!,1))</f>
        <v>#REF!</v>
      </c>
    </row>
    <row r="224" spans="1:22" s="321" customFormat="1" ht="24.6" hidden="1">
      <c r="A224" s="360" t="s">
        <v>394</v>
      </c>
      <c r="B224" s="361">
        <f>VLOOKUP($A224,'T5_data(ytd)'!$B$3:$F$390,3,FALSE)</f>
        <v>98.35</v>
      </c>
      <c r="C224" s="362" t="e">
        <f>VLOOKUP($A224,'T5_data(mth)'!$B$5:$AL$392,$O$1-1,FALSE)</f>
        <v>#REF!</v>
      </c>
      <c r="D224" s="482" t="e">
        <f>VLOOKUP($A224,'T5_data(mth)'!$B$5:$AL$392,$O$1,FALSE)</f>
        <v>#REF!</v>
      </c>
      <c r="E224" s="361">
        <f>VLOOKUP($A224,'T5_data(ytd)'!$B$3:$F$390,5,FALSE)</f>
        <v>98.35</v>
      </c>
      <c r="F224" s="363">
        <f>VLOOKUP($A224,'T5_data(ytd)'!$B$392:$F$779,3,FALSE)</f>
        <v>-6.43</v>
      </c>
      <c r="G224" s="364" t="e">
        <f>VLOOKUP($A224,'T5_data(mth)'!$B$785:$AL$1172,$O$1-1,FALSE)</f>
        <v>#REF!</v>
      </c>
      <c r="H224" s="364" t="e">
        <f>VLOOKUP($A224,'T5_data(mth)'!$B$785:$AL$1172,$O$1,FALSE)</f>
        <v>#REF!</v>
      </c>
      <c r="I224" s="363">
        <f>VLOOKUP($A224,'T5_data(ytd)'!$B$392:$F$779,5,FALSE)</f>
        <v>-6.43</v>
      </c>
      <c r="J224" s="365">
        <f>VLOOKUP($A224,'T5_data(ytd)'!$B$781:$F$1168,3,FALSE)</f>
        <v>0.03</v>
      </c>
      <c r="K224" s="365" t="e">
        <f>VLOOKUP($A224,'T5_data(mth)'!$B$1175:$AL$1562,$O$1-1,FALSE)</f>
        <v>#REF!</v>
      </c>
      <c r="L224" s="365" t="e">
        <f>VLOOKUP($A224,'T5_data(mth)'!$B$1175:$AL$1562,$O$1,FALSE)</f>
        <v>#REF!</v>
      </c>
      <c r="M224" s="601"/>
      <c r="O224" s="453" t="str">
        <f t="shared" si="25"/>
        <v>-6.4</v>
      </c>
      <c r="P224" s="453" t="e">
        <f t="shared" si="26"/>
        <v>#REF!</v>
      </c>
      <c r="Q224" s="453" t="e">
        <f t="shared" si="27"/>
        <v>#REF!</v>
      </c>
      <c r="R224" s="453" t="str">
        <f t="shared" si="28"/>
        <v>-6.4</v>
      </c>
      <c r="S224" s="453" t="str">
        <f t="shared" si="29"/>
        <v>0.03</v>
      </c>
      <c r="T224" s="453" t="e">
        <f t="shared" si="30"/>
        <v>#REF!</v>
      </c>
      <c r="U224" s="453" t="e">
        <f t="shared" si="31"/>
        <v>#REF!</v>
      </c>
      <c r="V224" s="453" t="e">
        <f>IF(FIXED(#REF!,1)="0.0",IF(FIXED(#REF!,2)="0.00",FIXED(#REF!,3),FIXED(#REF!,2)),FIXED(#REF!,1))</f>
        <v>#REF!</v>
      </c>
    </row>
    <row r="225" spans="1:22" s="321" customFormat="1" ht="24.6" hidden="1">
      <c r="A225" s="360" t="s">
        <v>395</v>
      </c>
      <c r="B225" s="361">
        <f>VLOOKUP($A225,'T5_data(ytd)'!$B$3:$F$390,3,FALSE)</f>
        <v>41.68</v>
      </c>
      <c r="C225" s="362" t="e">
        <f>VLOOKUP($A225,'T5_data(mth)'!$B$5:$AL$392,$O$1-1,FALSE)</f>
        <v>#REF!</v>
      </c>
      <c r="D225" s="482" t="e">
        <f>VLOOKUP($A225,'T5_data(mth)'!$B$5:$AL$392,$O$1,FALSE)</f>
        <v>#REF!</v>
      </c>
      <c r="E225" s="361">
        <f>VLOOKUP($A225,'T5_data(ytd)'!$B$3:$F$390,5,FALSE)</f>
        <v>41.68</v>
      </c>
      <c r="F225" s="363">
        <f>VLOOKUP($A225,'T5_data(ytd)'!$B$392:$F$779,3,FALSE)</f>
        <v>-11.43</v>
      </c>
      <c r="G225" s="364" t="e">
        <f>VLOOKUP($A225,'T5_data(mth)'!$B$785:$AL$1172,$O$1-1,FALSE)</f>
        <v>#REF!</v>
      </c>
      <c r="H225" s="364" t="e">
        <f>VLOOKUP($A225,'T5_data(mth)'!$B$785:$AL$1172,$O$1,FALSE)</f>
        <v>#REF!</v>
      </c>
      <c r="I225" s="363">
        <f>VLOOKUP($A225,'T5_data(ytd)'!$B$392:$F$779,5,FALSE)</f>
        <v>-11.43</v>
      </c>
      <c r="J225" s="365">
        <f>VLOOKUP($A225,'T5_data(ytd)'!$B$781:$F$1168,3,FALSE)</f>
        <v>0.01</v>
      </c>
      <c r="K225" s="365" t="e">
        <f>VLOOKUP($A225,'T5_data(mth)'!$B$1175:$AL$1562,$O$1-1,FALSE)</f>
        <v>#REF!</v>
      </c>
      <c r="L225" s="365" t="e">
        <f>VLOOKUP($A225,'T5_data(mth)'!$B$1175:$AL$1562,$O$1,FALSE)</f>
        <v>#REF!</v>
      </c>
      <c r="M225" s="601"/>
      <c r="O225" s="453" t="str">
        <f t="shared" si="25"/>
        <v>-11.4</v>
      </c>
      <c r="P225" s="453" t="e">
        <f t="shared" si="26"/>
        <v>#REF!</v>
      </c>
      <c r="Q225" s="453" t="e">
        <f t="shared" si="27"/>
        <v>#REF!</v>
      </c>
      <c r="R225" s="453" t="str">
        <f t="shared" si="28"/>
        <v>-11.4</v>
      </c>
      <c r="S225" s="453" t="str">
        <f t="shared" si="29"/>
        <v>0.01</v>
      </c>
      <c r="T225" s="453" t="e">
        <f t="shared" si="30"/>
        <v>#REF!</v>
      </c>
      <c r="U225" s="453" t="e">
        <f t="shared" si="31"/>
        <v>#REF!</v>
      </c>
      <c r="V225" s="453" t="e">
        <f>IF(FIXED(#REF!,1)="0.0",IF(FIXED(#REF!,2)="0.00",FIXED(#REF!,3),FIXED(#REF!,2)),FIXED(#REF!,1))</f>
        <v>#REF!</v>
      </c>
    </row>
    <row r="226" spans="1:22" s="321" customFormat="1" ht="24.6" hidden="1">
      <c r="A226" s="360" t="s">
        <v>396</v>
      </c>
      <c r="B226" s="361">
        <f>VLOOKUP($A226,'T5_data(ytd)'!$B$3:$F$390,3,FALSE)</f>
        <v>56.66</v>
      </c>
      <c r="C226" s="362" t="e">
        <f>VLOOKUP($A226,'T5_data(mth)'!$B$5:$AL$392,$O$1-1,FALSE)</f>
        <v>#REF!</v>
      </c>
      <c r="D226" s="482" t="e">
        <f>VLOOKUP($A226,'T5_data(mth)'!$B$5:$AL$392,$O$1,FALSE)</f>
        <v>#REF!</v>
      </c>
      <c r="E226" s="361">
        <f>VLOOKUP($A226,'T5_data(ytd)'!$B$3:$F$390,5,FALSE)</f>
        <v>56.66</v>
      </c>
      <c r="F226" s="363">
        <f>VLOOKUP($A226,'T5_data(ytd)'!$B$392:$F$779,3,FALSE)</f>
        <v>-2.39</v>
      </c>
      <c r="G226" s="364" t="e">
        <f>VLOOKUP($A226,'T5_data(mth)'!$B$785:$AL$1172,$O$1-1,FALSE)</f>
        <v>#REF!</v>
      </c>
      <c r="H226" s="364" t="e">
        <f>VLOOKUP($A226,'T5_data(mth)'!$B$785:$AL$1172,$O$1,FALSE)</f>
        <v>#REF!</v>
      </c>
      <c r="I226" s="363">
        <f>VLOOKUP($A226,'T5_data(ytd)'!$B$392:$F$779,5,FALSE)</f>
        <v>-2.39</v>
      </c>
      <c r="J226" s="365">
        <f>VLOOKUP($A226,'T5_data(ytd)'!$B$781:$F$1168,3,FALSE)</f>
        <v>0.02</v>
      </c>
      <c r="K226" s="365" t="e">
        <f>VLOOKUP($A226,'T5_data(mth)'!$B$1175:$AL$1562,$O$1-1,FALSE)</f>
        <v>#REF!</v>
      </c>
      <c r="L226" s="365" t="e">
        <f>VLOOKUP($A226,'T5_data(mth)'!$B$1175:$AL$1562,$O$1,FALSE)</f>
        <v>#REF!</v>
      </c>
      <c r="M226" s="601"/>
      <c r="O226" s="453" t="str">
        <f t="shared" si="25"/>
        <v>-2.4</v>
      </c>
      <c r="P226" s="453" t="e">
        <f t="shared" si="26"/>
        <v>#REF!</v>
      </c>
      <c r="Q226" s="453" t="e">
        <f t="shared" si="27"/>
        <v>#REF!</v>
      </c>
      <c r="R226" s="453" t="str">
        <f t="shared" si="28"/>
        <v>-2.4</v>
      </c>
      <c r="S226" s="453" t="str">
        <f t="shared" si="29"/>
        <v>0.02</v>
      </c>
      <c r="T226" s="453" t="e">
        <f t="shared" si="30"/>
        <v>#REF!</v>
      </c>
      <c r="U226" s="453" t="e">
        <f t="shared" si="31"/>
        <v>#REF!</v>
      </c>
      <c r="V226" s="453" t="e">
        <f>IF(FIXED(#REF!,1)="0.0",IF(FIXED(#REF!,2)="0.00",FIXED(#REF!,3),FIXED(#REF!,2)),FIXED(#REF!,1))</f>
        <v>#REF!</v>
      </c>
    </row>
    <row r="227" spans="1:22" s="321" customFormat="1" ht="24.6" hidden="1">
      <c r="A227" s="360" t="s">
        <v>397</v>
      </c>
      <c r="B227" s="361">
        <f>VLOOKUP($A227,'T5_data(ytd)'!$B$3:$F$390,3,FALSE)</f>
        <v>259.83999999999997</v>
      </c>
      <c r="C227" s="362" t="e">
        <f>VLOOKUP($A227,'T5_data(mth)'!$B$5:$AL$392,$O$1-1,FALSE)</f>
        <v>#REF!</v>
      </c>
      <c r="D227" s="482" t="e">
        <f>VLOOKUP($A227,'T5_data(mth)'!$B$5:$AL$392,$O$1,FALSE)</f>
        <v>#REF!</v>
      </c>
      <c r="E227" s="361">
        <f>VLOOKUP($A227,'T5_data(ytd)'!$B$3:$F$390,5,FALSE)</f>
        <v>259.83999999999997</v>
      </c>
      <c r="F227" s="363">
        <f>VLOOKUP($A227,'T5_data(ytd)'!$B$392:$F$779,3,FALSE)</f>
        <v>9.0299999999999994</v>
      </c>
      <c r="G227" s="364" t="e">
        <f>VLOOKUP($A227,'T5_data(mth)'!$B$785:$AL$1172,$O$1-1,FALSE)</f>
        <v>#REF!</v>
      </c>
      <c r="H227" s="364" t="e">
        <f>VLOOKUP($A227,'T5_data(mth)'!$B$785:$AL$1172,$O$1,FALSE)</f>
        <v>#REF!</v>
      </c>
      <c r="I227" s="363">
        <f>VLOOKUP($A227,'T5_data(ytd)'!$B$392:$F$779,5,FALSE)</f>
        <v>9.0299999999999994</v>
      </c>
      <c r="J227" s="365">
        <f>VLOOKUP($A227,'T5_data(ytd)'!$B$781:$F$1168,3,FALSE)</f>
        <v>0.08</v>
      </c>
      <c r="K227" s="365" t="e">
        <f>VLOOKUP($A227,'T5_data(mth)'!$B$1175:$AL$1562,$O$1-1,FALSE)</f>
        <v>#REF!</v>
      </c>
      <c r="L227" s="365" t="e">
        <f>VLOOKUP($A227,'T5_data(mth)'!$B$1175:$AL$1562,$O$1,FALSE)</f>
        <v>#REF!</v>
      </c>
      <c r="M227" s="601"/>
      <c r="O227" s="453" t="str">
        <f t="shared" si="25"/>
        <v>9.0</v>
      </c>
      <c r="P227" s="453" t="e">
        <f t="shared" si="26"/>
        <v>#REF!</v>
      </c>
      <c r="Q227" s="453" t="e">
        <f t="shared" si="27"/>
        <v>#REF!</v>
      </c>
      <c r="R227" s="453" t="str">
        <f t="shared" si="28"/>
        <v>9.0</v>
      </c>
      <c r="S227" s="453" t="str">
        <f t="shared" si="29"/>
        <v>0.1</v>
      </c>
      <c r="T227" s="453" t="e">
        <f t="shared" si="30"/>
        <v>#REF!</v>
      </c>
      <c r="U227" s="453" t="e">
        <f t="shared" si="31"/>
        <v>#REF!</v>
      </c>
      <c r="V227" s="453" t="e">
        <f>IF(FIXED(#REF!,1)="0.0",IF(FIXED(#REF!,2)="0.00",FIXED(#REF!,3),FIXED(#REF!,2)),FIXED(#REF!,1))</f>
        <v>#REF!</v>
      </c>
    </row>
    <row r="228" spans="1:22" s="321" customFormat="1" ht="24.6" hidden="1">
      <c r="A228" s="360" t="s">
        <v>398</v>
      </c>
      <c r="B228" s="361">
        <f>VLOOKUP($A228,'T5_data(ytd)'!$B$3:$F$390,3,FALSE)</f>
        <v>169.31</v>
      </c>
      <c r="C228" s="362" t="e">
        <f>VLOOKUP($A228,'T5_data(mth)'!$B$5:$AL$392,$O$1-1,FALSE)</f>
        <v>#REF!</v>
      </c>
      <c r="D228" s="482" t="e">
        <f>VLOOKUP($A228,'T5_data(mth)'!$B$5:$AL$392,$O$1,FALSE)</f>
        <v>#REF!</v>
      </c>
      <c r="E228" s="361">
        <f>VLOOKUP($A228,'T5_data(ytd)'!$B$3:$F$390,5,FALSE)</f>
        <v>169.31</v>
      </c>
      <c r="F228" s="363">
        <f>VLOOKUP($A228,'T5_data(ytd)'!$B$392:$F$779,3,FALSE)</f>
        <v>-0.99</v>
      </c>
      <c r="G228" s="364" t="e">
        <f>VLOOKUP($A228,'T5_data(mth)'!$B$785:$AL$1172,$O$1-1,FALSE)</f>
        <v>#REF!</v>
      </c>
      <c r="H228" s="364" t="e">
        <f>VLOOKUP($A228,'T5_data(mth)'!$B$785:$AL$1172,$O$1,FALSE)</f>
        <v>#REF!</v>
      </c>
      <c r="I228" s="363">
        <f>VLOOKUP($A228,'T5_data(ytd)'!$B$392:$F$779,5,FALSE)</f>
        <v>-0.99</v>
      </c>
      <c r="J228" s="365">
        <f>VLOOKUP($A228,'T5_data(ytd)'!$B$781:$F$1168,3,FALSE)</f>
        <v>0.05</v>
      </c>
      <c r="K228" s="365" t="e">
        <f>VLOOKUP($A228,'T5_data(mth)'!$B$1175:$AL$1562,$O$1-1,FALSE)</f>
        <v>#REF!</v>
      </c>
      <c r="L228" s="365" t="e">
        <f>VLOOKUP($A228,'T5_data(mth)'!$B$1175:$AL$1562,$O$1,FALSE)</f>
        <v>#REF!</v>
      </c>
      <c r="M228" s="601"/>
      <c r="O228" s="453" t="str">
        <f t="shared" si="25"/>
        <v>-1.0</v>
      </c>
      <c r="P228" s="453" t="e">
        <f t="shared" si="26"/>
        <v>#REF!</v>
      </c>
      <c r="Q228" s="453" t="e">
        <f t="shared" si="27"/>
        <v>#REF!</v>
      </c>
      <c r="R228" s="453" t="str">
        <f t="shared" si="28"/>
        <v>-1.0</v>
      </c>
      <c r="S228" s="453" t="str">
        <f t="shared" si="29"/>
        <v>0.1</v>
      </c>
      <c r="T228" s="453" t="e">
        <f t="shared" si="30"/>
        <v>#REF!</v>
      </c>
      <c r="U228" s="453" t="e">
        <f t="shared" si="31"/>
        <v>#REF!</v>
      </c>
      <c r="V228" s="453" t="e">
        <f>IF(FIXED(#REF!,1)="0.0",IF(FIXED(#REF!,2)="0.00",FIXED(#REF!,3),FIXED(#REF!,2)),FIXED(#REF!,1))</f>
        <v>#REF!</v>
      </c>
    </row>
    <row r="229" spans="1:22" s="321" customFormat="1" ht="24.6" hidden="1">
      <c r="A229" s="360" t="s">
        <v>399</v>
      </c>
      <c r="B229" s="361">
        <f>VLOOKUP($A229,'T5_data(ytd)'!$B$3:$F$390,3,FALSE)</f>
        <v>296.02</v>
      </c>
      <c r="C229" s="362" t="e">
        <f>VLOOKUP($A229,'T5_data(mth)'!$B$5:$AL$392,$O$1-1,FALSE)</f>
        <v>#REF!</v>
      </c>
      <c r="D229" s="482" t="e">
        <f>VLOOKUP($A229,'T5_data(mth)'!$B$5:$AL$392,$O$1,FALSE)</f>
        <v>#REF!</v>
      </c>
      <c r="E229" s="361">
        <f>VLOOKUP($A229,'T5_data(ytd)'!$B$3:$F$390,5,FALSE)</f>
        <v>296.02</v>
      </c>
      <c r="F229" s="363">
        <f>VLOOKUP($A229,'T5_data(ytd)'!$B$392:$F$779,3,FALSE)</f>
        <v>-8.76</v>
      </c>
      <c r="G229" s="364" t="e">
        <f>VLOOKUP($A229,'T5_data(mth)'!$B$785:$AL$1172,$O$1-1,FALSE)</f>
        <v>#REF!</v>
      </c>
      <c r="H229" s="364" t="e">
        <f>VLOOKUP($A229,'T5_data(mth)'!$B$785:$AL$1172,$O$1,FALSE)</f>
        <v>#REF!</v>
      </c>
      <c r="I229" s="363">
        <f>VLOOKUP($A229,'T5_data(ytd)'!$B$392:$F$779,5,FALSE)</f>
        <v>-8.76</v>
      </c>
      <c r="J229" s="365">
        <f>VLOOKUP($A229,'T5_data(ytd)'!$B$781:$F$1168,3,FALSE)</f>
        <v>0.09</v>
      </c>
      <c r="K229" s="365" t="e">
        <f>VLOOKUP($A229,'T5_data(mth)'!$B$1175:$AL$1562,$O$1-1,FALSE)</f>
        <v>#REF!</v>
      </c>
      <c r="L229" s="365" t="e">
        <f>VLOOKUP($A229,'T5_data(mth)'!$B$1175:$AL$1562,$O$1,FALSE)</f>
        <v>#REF!</v>
      </c>
      <c r="M229" s="601"/>
      <c r="O229" s="453" t="str">
        <f t="shared" si="25"/>
        <v>-8.8</v>
      </c>
      <c r="P229" s="453" t="e">
        <f t="shared" si="26"/>
        <v>#REF!</v>
      </c>
      <c r="Q229" s="453" t="e">
        <f t="shared" si="27"/>
        <v>#REF!</v>
      </c>
      <c r="R229" s="453" t="str">
        <f t="shared" si="28"/>
        <v>-8.8</v>
      </c>
      <c r="S229" s="453" t="str">
        <f t="shared" si="29"/>
        <v>0.1</v>
      </c>
      <c r="T229" s="453" t="e">
        <f t="shared" si="30"/>
        <v>#REF!</v>
      </c>
      <c r="U229" s="453" t="e">
        <f t="shared" si="31"/>
        <v>#REF!</v>
      </c>
      <c r="V229" s="453" t="e">
        <f>IF(FIXED(#REF!,1)="0.0",IF(FIXED(#REF!,2)="0.00",FIXED(#REF!,3),FIXED(#REF!,2)),FIXED(#REF!,1))</f>
        <v>#REF!</v>
      </c>
    </row>
    <row r="230" spans="1:22" s="321" customFormat="1" ht="24.6" hidden="1">
      <c r="A230" s="360" t="s">
        <v>400</v>
      </c>
      <c r="B230" s="361">
        <f>VLOOKUP($A230,'T5_data(ytd)'!$B$3:$F$390,3,FALSE)</f>
        <v>3121.93</v>
      </c>
      <c r="C230" s="362" t="e">
        <f>VLOOKUP($A230,'T5_data(mth)'!$B$5:$AL$392,$O$1-1,FALSE)</f>
        <v>#REF!</v>
      </c>
      <c r="D230" s="482" t="e">
        <f>VLOOKUP($A230,'T5_data(mth)'!$B$5:$AL$392,$O$1,FALSE)</f>
        <v>#REF!</v>
      </c>
      <c r="E230" s="361">
        <f>VLOOKUP($A230,'T5_data(ytd)'!$B$3:$F$390,5,FALSE)</f>
        <v>3121.93</v>
      </c>
      <c r="F230" s="363">
        <f>VLOOKUP($A230,'T5_data(ytd)'!$B$392:$F$779,3,FALSE)</f>
        <v>18.7</v>
      </c>
      <c r="G230" s="364" t="e">
        <f>VLOOKUP($A230,'T5_data(mth)'!$B$785:$AL$1172,$O$1-1,FALSE)</f>
        <v>#REF!</v>
      </c>
      <c r="H230" s="364" t="e">
        <f>VLOOKUP($A230,'T5_data(mth)'!$B$785:$AL$1172,$O$1,FALSE)</f>
        <v>#REF!</v>
      </c>
      <c r="I230" s="363">
        <f>VLOOKUP($A230,'T5_data(ytd)'!$B$392:$F$779,5,FALSE)</f>
        <v>18.7</v>
      </c>
      <c r="J230" s="365">
        <f>VLOOKUP($A230,'T5_data(ytd)'!$B$781:$F$1168,3,FALSE)</f>
        <v>0.91</v>
      </c>
      <c r="K230" s="365" t="e">
        <f>VLOOKUP($A230,'T5_data(mth)'!$B$1175:$AL$1562,$O$1-1,FALSE)</f>
        <v>#REF!</v>
      </c>
      <c r="L230" s="365" t="e">
        <f>VLOOKUP($A230,'T5_data(mth)'!$B$1175:$AL$1562,$O$1,FALSE)</f>
        <v>#REF!</v>
      </c>
      <c r="M230" s="601"/>
      <c r="O230" s="453" t="str">
        <f t="shared" si="25"/>
        <v>18.7</v>
      </c>
      <c r="P230" s="453" t="e">
        <f t="shared" si="26"/>
        <v>#REF!</v>
      </c>
      <c r="Q230" s="453" t="e">
        <f t="shared" si="27"/>
        <v>#REF!</v>
      </c>
      <c r="R230" s="453" t="str">
        <f t="shared" si="28"/>
        <v>18.7</v>
      </c>
      <c r="S230" s="453" t="str">
        <f t="shared" si="29"/>
        <v>0.9</v>
      </c>
      <c r="T230" s="453" t="e">
        <f t="shared" si="30"/>
        <v>#REF!</v>
      </c>
      <c r="U230" s="453" t="e">
        <f t="shared" si="31"/>
        <v>#REF!</v>
      </c>
      <c r="V230" s="453" t="e">
        <f>IF(FIXED(#REF!,1)="0.0",IF(FIXED(#REF!,2)="0.00",FIXED(#REF!,3),FIXED(#REF!,2)),FIXED(#REF!,1))</f>
        <v>#REF!</v>
      </c>
    </row>
    <row r="231" spans="1:22" s="321" customFormat="1" ht="24.6" hidden="1">
      <c r="A231" s="360" t="s">
        <v>401</v>
      </c>
      <c r="B231" s="361">
        <f>VLOOKUP($A231,'T5_data(ytd)'!$B$3:$F$390,3,FALSE)</f>
        <v>2841.59</v>
      </c>
      <c r="C231" s="362" t="e">
        <f>VLOOKUP($A231,'T5_data(mth)'!$B$5:$AL$392,$O$1-1,FALSE)</f>
        <v>#REF!</v>
      </c>
      <c r="D231" s="482" t="e">
        <f>VLOOKUP($A231,'T5_data(mth)'!$B$5:$AL$392,$O$1,FALSE)</f>
        <v>#REF!</v>
      </c>
      <c r="E231" s="361">
        <f>VLOOKUP($A231,'T5_data(ytd)'!$B$3:$F$390,5,FALSE)</f>
        <v>2841.59</v>
      </c>
      <c r="F231" s="363">
        <f>VLOOKUP($A231,'T5_data(ytd)'!$B$392:$F$779,3,FALSE)</f>
        <v>20.170000000000002</v>
      </c>
      <c r="G231" s="364" t="e">
        <f>VLOOKUP($A231,'T5_data(mth)'!$B$785:$AL$1172,$O$1-1,FALSE)</f>
        <v>#REF!</v>
      </c>
      <c r="H231" s="364" t="e">
        <f>VLOOKUP($A231,'T5_data(mth)'!$B$785:$AL$1172,$O$1,FALSE)</f>
        <v>#REF!</v>
      </c>
      <c r="I231" s="363">
        <f>VLOOKUP($A231,'T5_data(ytd)'!$B$392:$F$779,5,FALSE)</f>
        <v>20.170000000000002</v>
      </c>
      <c r="J231" s="365">
        <f>VLOOKUP($A231,'T5_data(ytd)'!$B$781:$F$1168,3,FALSE)</f>
        <v>0.82</v>
      </c>
      <c r="K231" s="365" t="e">
        <f>VLOOKUP($A231,'T5_data(mth)'!$B$1175:$AL$1562,$O$1-1,FALSE)</f>
        <v>#REF!</v>
      </c>
      <c r="L231" s="365" t="e">
        <f>VLOOKUP($A231,'T5_data(mth)'!$B$1175:$AL$1562,$O$1,FALSE)</f>
        <v>#REF!</v>
      </c>
      <c r="M231" s="601"/>
      <c r="O231" s="453" t="str">
        <f t="shared" si="25"/>
        <v>20.2</v>
      </c>
      <c r="P231" s="453" t="e">
        <f t="shared" si="26"/>
        <v>#REF!</v>
      </c>
      <c r="Q231" s="453" t="e">
        <f t="shared" si="27"/>
        <v>#REF!</v>
      </c>
      <c r="R231" s="453" t="str">
        <f t="shared" si="28"/>
        <v>20.2</v>
      </c>
      <c r="S231" s="453" t="str">
        <f t="shared" si="29"/>
        <v>0.8</v>
      </c>
      <c r="T231" s="453" t="e">
        <f t="shared" si="30"/>
        <v>#REF!</v>
      </c>
      <c r="U231" s="453" t="e">
        <f t="shared" si="31"/>
        <v>#REF!</v>
      </c>
      <c r="V231" s="453" t="e">
        <f>IF(FIXED(#REF!,1)="0.0",IF(FIXED(#REF!,2)="0.00",FIXED(#REF!,3),FIXED(#REF!,2)),FIXED(#REF!,1))</f>
        <v>#REF!</v>
      </c>
    </row>
    <row r="232" spans="1:22" s="321" customFormat="1" ht="24.6" hidden="1">
      <c r="A232" s="462" t="s">
        <v>402</v>
      </c>
      <c r="B232" s="463">
        <f>VLOOKUP($A232,'T5_data(ytd)'!$B$3:$F$390,3,FALSE)</f>
        <v>280.33</v>
      </c>
      <c r="C232" s="464" t="e">
        <f>VLOOKUP($A232,'T5_data(mth)'!$B$5:$AL$392,$O$1-1,FALSE)</f>
        <v>#REF!</v>
      </c>
      <c r="D232" s="482" t="e">
        <f>VLOOKUP($A232,'T5_data(mth)'!$B$5:$AL$392,$O$1,FALSE)</f>
        <v>#REF!</v>
      </c>
      <c r="E232" s="463">
        <f>VLOOKUP($A232,'T5_data(ytd)'!$B$3:$F$390,5,FALSE)</f>
        <v>280.33</v>
      </c>
      <c r="F232" s="454">
        <f>VLOOKUP($A232,'T5_data(ytd)'!$B$392:$F$779,3,FALSE)</f>
        <v>5.59</v>
      </c>
      <c r="G232" s="455" t="e">
        <f>VLOOKUP($A232,'T5_data(mth)'!$B$785:$AL$1172,$O$1-1,FALSE)</f>
        <v>#REF!</v>
      </c>
      <c r="H232" s="455" t="e">
        <f>VLOOKUP($A232,'T5_data(mth)'!$B$785:$AL$1172,$O$1,FALSE)</f>
        <v>#REF!</v>
      </c>
      <c r="I232" s="454">
        <f>VLOOKUP($A232,'T5_data(ytd)'!$B$392:$F$779,5,FALSE)</f>
        <v>5.59</v>
      </c>
      <c r="J232" s="458">
        <f>VLOOKUP($A232,'T5_data(ytd)'!$B$781:$F$1168,3,FALSE)</f>
        <v>0.08</v>
      </c>
      <c r="K232" s="458" t="e">
        <f>VLOOKUP($A232,'T5_data(mth)'!$B$1175:$AL$1562,$O$1-1,FALSE)</f>
        <v>#REF!</v>
      </c>
      <c r="L232" s="458" t="e">
        <f>VLOOKUP($A232,'T5_data(mth)'!$B$1175:$AL$1562,$O$1,FALSE)</f>
        <v>#REF!</v>
      </c>
      <c r="M232" s="601"/>
      <c r="O232" s="453" t="str">
        <f t="shared" si="25"/>
        <v>5.6</v>
      </c>
      <c r="P232" s="453" t="e">
        <f t="shared" si="26"/>
        <v>#REF!</v>
      </c>
      <c r="Q232" s="453" t="e">
        <f t="shared" si="27"/>
        <v>#REF!</v>
      </c>
      <c r="R232" s="453" t="str">
        <f t="shared" si="28"/>
        <v>5.6</v>
      </c>
      <c r="S232" s="453" t="str">
        <f t="shared" si="29"/>
        <v>0.1</v>
      </c>
      <c r="T232" s="453" t="e">
        <f t="shared" si="30"/>
        <v>#REF!</v>
      </c>
      <c r="U232" s="453" t="e">
        <f t="shared" si="31"/>
        <v>#REF!</v>
      </c>
      <c r="V232" s="453" t="e">
        <f>IF(FIXED(#REF!,1)="0.0",IF(FIXED(#REF!,2)="0.00",FIXED(#REF!,3),FIXED(#REF!,2)),FIXED(#REF!,1))</f>
        <v>#REF!</v>
      </c>
    </row>
    <row r="233" spans="1:22" ht="21" customHeight="1">
      <c r="A233" s="481" t="s">
        <v>403</v>
      </c>
      <c r="B233" s="482">
        <f>VLOOKUP($A233,'T5_data(ytd)'!$B$3:$F$390,3,FALSE)</f>
        <v>42677.24</v>
      </c>
      <c r="C233" s="606">
        <f>VLOOKUP($A233,'T5_data(mth)'!$B$5:$AX$392,$O$1-1,FALSE)</f>
        <v>3894.77</v>
      </c>
      <c r="D233" s="606">
        <f>VLOOKUP($A233,'T5_data(mth)'!$B$5:$BK$392,$O$1,FALSE)</f>
        <v>7055.81</v>
      </c>
      <c r="E233" s="482">
        <f>VLOOKUP($A233,'T5_data(ytd)'!$B$3:$F$390,5,FALSE)</f>
        <v>42677.24</v>
      </c>
      <c r="F233" s="678">
        <f>VLOOKUP($A233,'T5_data(ytd)'!$B$392:$F$779,3,FALSE)</f>
        <v>39.21</v>
      </c>
      <c r="G233" s="679">
        <f>VLOOKUP($A233,'T5_data(mth)'!$B$785:$AX$1172,$O$1-1,FALSE)</f>
        <v>61.289480985766758</v>
      </c>
      <c r="H233" s="679">
        <f>VLOOKUP($A233,'T5_data(mth)'!$B$785:$BK$1172,$O$1,FALSE)</f>
        <v>169.28722454182542</v>
      </c>
      <c r="I233" s="483">
        <f>VLOOKUP($A233,'T5_data(ytd)'!$B$392:$F$779,5,FALSE)</f>
        <v>39.21</v>
      </c>
      <c r="J233" s="670">
        <f>VLOOKUP($A233,'T5_data(ytd)'!$B$781:$F$1168,3,FALSE)</f>
        <v>12.37</v>
      </c>
      <c r="K233" s="671">
        <f>VLOOKUP($A233,'T5_data(mth)'!$B$1175:$AX$1562,$O$1-1,FALSE)</f>
        <v>13.301619307373324</v>
      </c>
      <c r="L233" s="688">
        <f>VLOOKUP($A233,'T5_data(mth)'!$B$1175:$BK$1562,$O$1,FALSE)</f>
        <v>20.230848918569503</v>
      </c>
      <c r="M233" s="612">
        <f>VLOOKUP($A233,'T5_data(ytd)'!$B$781:$F$1168,5,FALSE)</f>
        <v>12.37</v>
      </c>
      <c r="N233" s="469">
        <v>1</v>
      </c>
      <c r="O233" s="616" t="str">
        <f t="shared" si="25"/>
        <v>39.2</v>
      </c>
      <c r="P233" s="616" t="str">
        <f t="shared" si="26"/>
        <v>61.3</v>
      </c>
      <c r="Q233" s="616" t="str">
        <f t="shared" si="27"/>
        <v>169.3</v>
      </c>
      <c r="R233" s="616" t="str">
        <f t="shared" si="28"/>
        <v>39.2</v>
      </c>
      <c r="S233" s="616" t="str">
        <f t="shared" si="29"/>
        <v>12.4</v>
      </c>
      <c r="T233" s="616" t="str">
        <f t="shared" si="30"/>
        <v>13.3</v>
      </c>
      <c r="U233" s="616" t="str">
        <f t="shared" si="31"/>
        <v>20.2</v>
      </c>
      <c r="V233" s="616" t="str">
        <f>IF(FIXED(M233,1)="0.0",IF(FIXED(M233,2)="0.00",FIXED(M233,3),FIXED(M233,2)),FIXED(M233,1))</f>
        <v>12.4</v>
      </c>
    </row>
    <row r="234" spans="1:22" s="321" customFormat="1" ht="24.6" hidden="1">
      <c r="A234" s="467" t="s">
        <v>404</v>
      </c>
      <c r="B234" s="355">
        <f>VLOOKUP($A234,'T5_data(ytd)'!$B231:$F619,3,FALSE)</f>
        <v>3556.42</v>
      </c>
      <c r="C234" s="355" t="e">
        <f>VLOOKUP($A234,'T5_data(mth)'!$B233:$AL621,$O$1-1,FALSE)</f>
        <v>#REF!</v>
      </c>
      <c r="D234" s="482" t="e">
        <f>VLOOKUP($A234,'T5_data(mth)'!$B233:$AL621,$O$1,FALSE)</f>
        <v>#REF!</v>
      </c>
      <c r="E234" s="355">
        <f>VLOOKUP($A234,'T5_data(ytd)'!$B$3:$F$390,5,FALSE)</f>
        <v>3556.42</v>
      </c>
      <c r="F234" s="363">
        <f>VLOOKUP($A234,'T5_data(ytd)'!$B$392:$F$779,3,FALSE)</f>
        <v>30.74</v>
      </c>
      <c r="G234" s="363" t="e">
        <f>VLOOKUP($A234,'T5_data(mth)'!$B$785:$AL$1172,$O$1-1,FALSE)</f>
        <v>#REF!</v>
      </c>
      <c r="H234" s="363" t="e">
        <f>VLOOKUP($A234,'T5_data(mth)'!$B$785:$AL$1172,$O$1,FALSE)</f>
        <v>#REF!</v>
      </c>
      <c r="I234" s="363">
        <f>VLOOKUP($A234,'T5_data(ytd)'!$B$392:$F$779,5,FALSE)</f>
        <v>30.74</v>
      </c>
      <c r="J234" s="460">
        <f>VLOOKUP($A234,'T5_data(ytd)'!$B$781:$F$1168,3,FALSE)</f>
        <v>1.03</v>
      </c>
      <c r="K234" s="460" t="e">
        <f>VLOOKUP($A234,'T5_data(mth)'!$B$1175:$AL$1562,$O$1-1,FALSE)</f>
        <v>#REF!</v>
      </c>
      <c r="L234" s="460" t="e">
        <f>VLOOKUP($A234,'T5_data(mth)'!$B$1175:$AL$1562,$O$1,FALSE)</f>
        <v>#REF!</v>
      </c>
      <c r="M234" s="601"/>
      <c r="O234" s="453" t="str">
        <f t="shared" si="25"/>
        <v>30.7</v>
      </c>
      <c r="P234" s="453" t="e">
        <f t="shared" si="26"/>
        <v>#REF!</v>
      </c>
      <c r="Q234" s="453" t="e">
        <f t="shared" si="27"/>
        <v>#REF!</v>
      </c>
      <c r="R234" s="453" t="str">
        <f t="shared" si="28"/>
        <v>30.7</v>
      </c>
      <c r="S234" s="453" t="str">
        <f t="shared" si="29"/>
        <v>1.0</v>
      </c>
      <c r="T234" s="453" t="e">
        <f t="shared" si="30"/>
        <v>#REF!</v>
      </c>
      <c r="U234" s="453" t="e">
        <f t="shared" si="31"/>
        <v>#REF!</v>
      </c>
      <c r="V234" s="453" t="e">
        <f>IF(FIXED(#REF!,1)="0.0",IF(FIXED(#REF!,2)="0.00",FIXED(#REF!,3),FIXED(#REF!,2)),FIXED(#REF!,1))</f>
        <v>#REF!</v>
      </c>
    </row>
    <row r="235" spans="1:22" s="321" customFormat="1" ht="24.6" hidden="1">
      <c r="A235" s="462" t="s">
        <v>405</v>
      </c>
      <c r="B235" s="465">
        <f>VLOOKUP($A235,'T5_data(ytd)'!$B232:$F620,3,FALSE)</f>
        <v>3973.16</v>
      </c>
      <c r="C235" s="466" t="e">
        <f>VLOOKUP($A235,'T5_data(mth)'!$B234:$AL622,$O$1-1,FALSE)</f>
        <v>#REF!</v>
      </c>
      <c r="D235" s="482" t="e">
        <f>VLOOKUP($A235,'T5_data(mth)'!$B234:$AL622,$O$1,FALSE)</f>
        <v>#REF!</v>
      </c>
      <c r="E235" s="465">
        <f>VLOOKUP($A235,'T5_data(ytd)'!$B$3:$F$390,5,FALSE)</f>
        <v>3973.16</v>
      </c>
      <c r="F235" s="454">
        <f>VLOOKUP($A235,'T5_data(ytd)'!$B$392:$F$779,3,FALSE)</f>
        <v>29.83</v>
      </c>
      <c r="G235" s="455" t="e">
        <f>VLOOKUP($A235,'T5_data(mth)'!$B$785:$AL$1172,$O$1-1,FALSE)</f>
        <v>#REF!</v>
      </c>
      <c r="H235" s="455" t="e">
        <f>VLOOKUP($A235,'T5_data(mth)'!$B$785:$AL$1172,$O$1,FALSE)</f>
        <v>#REF!</v>
      </c>
      <c r="I235" s="454">
        <f>VLOOKUP($A235,'T5_data(ytd)'!$B$392:$F$779,5,FALSE)</f>
        <v>29.83</v>
      </c>
      <c r="J235" s="458">
        <f>VLOOKUP($A235,'T5_data(ytd)'!$B$781:$F$1168,3,FALSE)</f>
        <v>1.1499999999999999</v>
      </c>
      <c r="K235" s="458" t="e">
        <f>VLOOKUP($A235,'T5_data(mth)'!$B$1175:$AL$1562,$O$1-1,FALSE)</f>
        <v>#REF!</v>
      </c>
      <c r="L235" s="458" t="e">
        <f>VLOOKUP($A235,'T5_data(mth)'!$B$1175:$AL$1562,$O$1,FALSE)</f>
        <v>#REF!</v>
      </c>
      <c r="M235" s="601"/>
      <c r="O235" s="453" t="str">
        <f t="shared" si="25"/>
        <v>29.8</v>
      </c>
      <c r="P235" s="453" t="e">
        <f t="shared" si="26"/>
        <v>#REF!</v>
      </c>
      <c r="Q235" s="453" t="e">
        <f t="shared" si="27"/>
        <v>#REF!</v>
      </c>
      <c r="R235" s="453" t="str">
        <f t="shared" si="28"/>
        <v>29.8</v>
      </c>
      <c r="S235" s="453" t="str">
        <f t="shared" si="29"/>
        <v>1.2</v>
      </c>
      <c r="T235" s="453" t="e">
        <f t="shared" si="30"/>
        <v>#REF!</v>
      </c>
      <c r="U235" s="453" t="e">
        <f t="shared" si="31"/>
        <v>#REF!</v>
      </c>
      <c r="V235" s="453" t="e">
        <f>IF(FIXED(#REF!,1)="0.0",IF(FIXED(#REF!,2)="0.00",FIXED(#REF!,3),FIXED(#REF!,2)),FIXED(#REF!,1))</f>
        <v>#REF!</v>
      </c>
    </row>
    <row r="236" spans="1:22" ht="21" customHeight="1">
      <c r="A236" s="481" t="s">
        <v>406</v>
      </c>
      <c r="B236" s="482">
        <f>VLOOKUP($A236,'T5_data(ytd)'!$B233:$F621,3,FALSE)</f>
        <v>34515.43</v>
      </c>
      <c r="C236" s="606">
        <f>VLOOKUP($A236,'T5_data(mth)'!$B$5:$AX$392,$O$1-1,FALSE)</f>
        <v>3036.58</v>
      </c>
      <c r="D236" s="606">
        <f>VLOOKUP($A236,'T5_data(mth)'!$B$5:$BK$392,$O$1,FALSE)</f>
        <v>6070.58</v>
      </c>
      <c r="E236" s="482">
        <f>VLOOKUP($A236,'T5_data(ytd)'!$B$3:$F$390,5,FALSE)</f>
        <v>34515.43</v>
      </c>
      <c r="F236" s="678">
        <f>VLOOKUP($A236,'T5_data(ytd)'!$B$392:$F$779,3,FALSE)</f>
        <v>41.29</v>
      </c>
      <c r="G236" s="679">
        <f>VLOOKUP($A236,'T5_data(mth)'!$B$785:$AX$1172,$O$1-1,FALSE)</f>
        <v>56.308810509193478</v>
      </c>
      <c r="H236" s="679">
        <f>VLOOKUP($A236,'T5_data(mth)'!$B$785:$BK$1172,$O$1,FALSE)</f>
        <v>197.88409637371802</v>
      </c>
      <c r="I236" s="483">
        <f>VLOOKUP($A236,'T5_data(ytd)'!$B$392:$F$779,5,FALSE)</f>
        <v>41.29</v>
      </c>
      <c r="J236" s="670">
        <f>VLOOKUP($A236,'T5_data(ytd)'!$B$781:$F$1168,3,FALSE)</f>
        <v>10.01</v>
      </c>
      <c r="K236" s="671">
        <f>VLOOKUP($A236,'T5_data(mth)'!$B$1175:$AX$1562,$O$1-1,FALSE)</f>
        <v>10.370684573513632</v>
      </c>
      <c r="L236" s="688">
        <f>VLOOKUP($A236,'T5_data(mth)'!$B$1175:$BK$1562,$O$1,FALSE)</f>
        <v>17.405937352067252</v>
      </c>
      <c r="M236" s="612">
        <f>VLOOKUP($A236,'T5_data(ytd)'!$B$781:$F$1168,5,FALSE)</f>
        <v>10.01</v>
      </c>
      <c r="N236" s="469">
        <v>1</v>
      </c>
      <c r="O236" s="616" t="str">
        <f t="shared" si="25"/>
        <v>41.3</v>
      </c>
      <c r="P236" s="616" t="str">
        <f t="shared" si="26"/>
        <v>56.3</v>
      </c>
      <c r="Q236" s="616" t="str">
        <f t="shared" si="27"/>
        <v>197.9</v>
      </c>
      <c r="R236" s="616" t="str">
        <f t="shared" si="28"/>
        <v>41.3</v>
      </c>
      <c r="S236" s="616" t="str">
        <f t="shared" si="29"/>
        <v>10.0</v>
      </c>
      <c r="T236" s="616" t="str">
        <f t="shared" si="30"/>
        <v>10.4</v>
      </c>
      <c r="U236" s="616" t="str">
        <f t="shared" si="31"/>
        <v>17.4</v>
      </c>
      <c r="V236" s="616" t="str">
        <f>IF(FIXED(M236,1)="0.0",IF(FIXED(M236,2)="0.00",FIXED(M236,3),FIXED(M236,2)),FIXED(M236,1))</f>
        <v>10.0</v>
      </c>
    </row>
    <row r="237" spans="1:22" s="321" customFormat="1" ht="24.6" hidden="1">
      <c r="A237" s="467" t="s">
        <v>407</v>
      </c>
      <c r="B237" s="361">
        <f>VLOOKUP($A237,'T5_data(ytd)'!$B234:$F622,3,FALSE)</f>
        <v>546.85</v>
      </c>
      <c r="C237" s="361" t="e">
        <f>VLOOKUP($A237,'T5_data(mth)'!$B236:$AL624,$O$1-1,FALSE)</f>
        <v>#REF!</v>
      </c>
      <c r="D237" s="482" t="e">
        <f>VLOOKUP($A237,'T5_data(mth)'!$B236:$AL624,$O$1,FALSE)</f>
        <v>#REF!</v>
      </c>
      <c r="E237" s="361">
        <f>VLOOKUP($A237,'T5_data(ytd)'!$B$3:$F$390,5,FALSE)</f>
        <v>546.85</v>
      </c>
      <c r="F237" s="363">
        <f>VLOOKUP($A237,'T5_data(ytd)'!$B$392:$F$779,3,FALSE)</f>
        <v>42.69</v>
      </c>
      <c r="G237" s="363" t="e">
        <f>VLOOKUP($A237,'T5_data(mth)'!$B$785:$AL$1172,$O$1-1,FALSE)</f>
        <v>#REF!</v>
      </c>
      <c r="H237" s="363" t="e">
        <f>VLOOKUP($A237,'T5_data(mth)'!$B$785:$AL$1172,$O$1,FALSE)</f>
        <v>#REF!</v>
      </c>
      <c r="I237" s="363">
        <f>VLOOKUP($A237,'T5_data(ytd)'!$B$392:$F$779,5,FALSE)</f>
        <v>42.69</v>
      </c>
      <c r="J237" s="460">
        <f>VLOOKUP($A237,'T5_data(ytd)'!$B$781:$F$1168,3,FALSE)</f>
        <v>0.16</v>
      </c>
      <c r="K237" s="460" t="e">
        <f>VLOOKUP($A237,'T5_data(mth)'!$B$1175:$AL$1562,$O$1-1,FALSE)</f>
        <v>#REF!</v>
      </c>
      <c r="L237" s="460" t="e">
        <f>VLOOKUP($A237,'T5_data(mth)'!$B$1175:$AL$1562,$O$1,FALSE)</f>
        <v>#REF!</v>
      </c>
      <c r="M237" s="601"/>
      <c r="O237" s="453" t="str">
        <f t="shared" si="25"/>
        <v>42.7</v>
      </c>
      <c r="P237" s="453" t="e">
        <f t="shared" si="26"/>
        <v>#REF!</v>
      </c>
      <c r="Q237" s="453" t="e">
        <f t="shared" si="27"/>
        <v>#REF!</v>
      </c>
      <c r="R237" s="453" t="str">
        <f t="shared" si="28"/>
        <v>42.7</v>
      </c>
      <c r="S237" s="453" t="str">
        <f t="shared" si="29"/>
        <v>0.2</v>
      </c>
      <c r="T237" s="453" t="e">
        <f t="shared" si="30"/>
        <v>#REF!</v>
      </c>
      <c r="U237" s="453" t="e">
        <f t="shared" si="31"/>
        <v>#REF!</v>
      </c>
      <c r="V237" s="453" t="e">
        <f>IF(FIXED(#REF!,1)="0.0",IF(FIXED(#REF!,2)="0.00",FIXED(#REF!,3),FIXED(#REF!,2)),FIXED(#REF!,1))</f>
        <v>#REF!</v>
      </c>
    </row>
    <row r="238" spans="1:22" s="321" customFormat="1" ht="24.6" hidden="1">
      <c r="A238" s="462" t="s">
        <v>408</v>
      </c>
      <c r="B238" s="463">
        <f>VLOOKUP($A238,'T5_data(ytd)'!$B235:$F623,3,FALSE)</f>
        <v>85.38</v>
      </c>
      <c r="C238" s="464" t="e">
        <f>VLOOKUP($A238,'T5_data(mth)'!$B237:$AL625,$O$1-1,FALSE)</f>
        <v>#REF!</v>
      </c>
      <c r="D238" s="482" t="e">
        <f>VLOOKUP($A238,'T5_data(mth)'!$B237:$AL625,$O$1,FALSE)</f>
        <v>#REF!</v>
      </c>
      <c r="E238" s="463">
        <f>VLOOKUP($A238,'T5_data(ytd)'!$B$3:$F$390,5,FALSE)</f>
        <v>85.38</v>
      </c>
      <c r="F238" s="454">
        <f>VLOOKUP($A238,'T5_data(ytd)'!$B$392:$F$779,3,FALSE)</f>
        <v>33.99</v>
      </c>
      <c r="G238" s="455" t="e">
        <f>VLOOKUP($A238,'T5_data(mth)'!$B$785:$AL$1172,$O$1-1,FALSE)</f>
        <v>#REF!</v>
      </c>
      <c r="H238" s="455" t="e">
        <f>VLOOKUP($A238,'T5_data(mth)'!$B$785:$AL$1172,$O$1,FALSE)</f>
        <v>#REF!</v>
      </c>
      <c r="I238" s="454">
        <f>VLOOKUP($A238,'T5_data(ytd)'!$B$392:$F$779,5,FALSE)</f>
        <v>33.99</v>
      </c>
      <c r="J238" s="458">
        <f>VLOOKUP($A238,'T5_data(ytd)'!$B$781:$F$1168,3,FALSE)</f>
        <v>0.02</v>
      </c>
      <c r="K238" s="458" t="e">
        <f>VLOOKUP($A238,'T5_data(mth)'!$B$1175:$AL$1562,$O$1-1,FALSE)</f>
        <v>#REF!</v>
      </c>
      <c r="L238" s="458" t="e">
        <f>VLOOKUP($A238,'T5_data(mth)'!$B$1175:$AL$1562,$O$1,FALSE)</f>
        <v>#REF!</v>
      </c>
      <c r="M238" s="601"/>
      <c r="O238" s="453" t="str">
        <f t="shared" si="25"/>
        <v>34.0</v>
      </c>
      <c r="P238" s="453" t="e">
        <f t="shared" si="26"/>
        <v>#REF!</v>
      </c>
      <c r="Q238" s="453" t="e">
        <f t="shared" si="27"/>
        <v>#REF!</v>
      </c>
      <c r="R238" s="453" t="str">
        <f t="shared" si="28"/>
        <v>34.0</v>
      </c>
      <c r="S238" s="453" t="str">
        <f t="shared" si="29"/>
        <v>0.02</v>
      </c>
      <c r="T238" s="453" t="e">
        <f t="shared" si="30"/>
        <v>#REF!</v>
      </c>
      <c r="U238" s="453" t="e">
        <f t="shared" si="31"/>
        <v>#REF!</v>
      </c>
      <c r="V238" s="453" t="e">
        <f>IF(FIXED(#REF!,1)="0.0",IF(FIXED(#REF!,2)="0.00",FIXED(#REF!,3),FIXED(#REF!,2)),FIXED(#REF!,1))</f>
        <v>#REF!</v>
      </c>
    </row>
    <row r="239" spans="1:22" ht="21" customHeight="1">
      <c r="A239" s="481" t="s">
        <v>409</v>
      </c>
      <c r="B239" s="482">
        <f>VLOOKUP($A239,'T5_data(ytd)'!$B236:$F624,3,FALSE)</f>
        <v>696.77</v>
      </c>
      <c r="C239" s="606">
        <f>VLOOKUP($A239,'T5_data(mth)'!$B$5:$AX$392,$O$1-1,FALSE)</f>
        <v>64.41</v>
      </c>
      <c r="D239" s="606">
        <f>VLOOKUP($A239,'T5_data(mth)'!$B$5:$BK$392,$O$1,FALSE)</f>
        <v>65.22</v>
      </c>
      <c r="E239" s="482">
        <f>VLOOKUP($A239,'T5_data(ytd)'!$B$3:$F$390,5,FALSE)</f>
        <v>696.77</v>
      </c>
      <c r="F239" s="678">
        <f>VLOOKUP($A239,'T5_data(ytd)'!$B$392:$F$779,3,FALSE)</f>
        <v>12.85</v>
      </c>
      <c r="G239" s="679">
        <f>VLOOKUP($A239,'T5_data(mth)'!$B$785:$AX$1172,$O$1-1,FALSE)</f>
        <v>35.886075949367083</v>
      </c>
      <c r="H239" s="679">
        <f>VLOOKUP($A239,'T5_data(mth)'!$B$785:$BK$1172,$O$1,FALSE)</f>
        <v>9.9831365935919099</v>
      </c>
      <c r="I239" s="483">
        <f>VLOOKUP($A239,'T5_data(ytd)'!$B$392:$F$779,5,FALSE)</f>
        <v>12.85</v>
      </c>
      <c r="J239" s="670">
        <f>VLOOKUP($A239,'T5_data(ytd)'!$B$781:$F$1168,3,FALSE)</f>
        <v>0.2</v>
      </c>
      <c r="K239" s="671">
        <f>VLOOKUP($A239,'T5_data(mth)'!$B$1175:$AX$1562,$O$1-1,FALSE)</f>
        <v>0.21997635279821806</v>
      </c>
      <c r="L239" s="688">
        <f>VLOOKUP($A239,'T5_data(mth)'!$B$1175:$BK$1562,$O$1,FALSE)</f>
        <v>0.18700276317943693</v>
      </c>
      <c r="M239" s="612">
        <f>VLOOKUP($A239,'T5_data(ytd)'!$B$781:$F$1168,5,FALSE)</f>
        <v>0.2</v>
      </c>
      <c r="N239" s="469">
        <v>1</v>
      </c>
      <c r="O239" s="616" t="str">
        <f t="shared" si="25"/>
        <v>12.9</v>
      </c>
      <c r="P239" s="616" t="str">
        <f t="shared" si="26"/>
        <v>35.9</v>
      </c>
      <c r="Q239" s="616" t="str">
        <f t="shared" si="27"/>
        <v>10.0</v>
      </c>
      <c r="R239" s="616" t="str">
        <f t="shared" si="28"/>
        <v>12.9</v>
      </c>
      <c r="S239" s="616" t="str">
        <f t="shared" si="29"/>
        <v>0.2</v>
      </c>
      <c r="T239" s="616" t="str">
        <f t="shared" si="30"/>
        <v>0.2</v>
      </c>
      <c r="U239" s="616" t="str">
        <f t="shared" si="31"/>
        <v>0.2</v>
      </c>
      <c r="V239" s="616" t="str">
        <f t="shared" ref="V239:V240" si="32">IF(FIXED(M239,1)="0.0",IF(FIXED(M239,2)="0.00",FIXED(M239,3),FIXED(M239,2)),FIXED(M239,1))</f>
        <v>0.2</v>
      </c>
    </row>
    <row r="240" spans="1:22" ht="21" customHeight="1">
      <c r="A240" s="477" t="s">
        <v>410</v>
      </c>
      <c r="B240" s="478">
        <f>VLOOKUP($A240,'T5_data(ytd)'!$B$3:$F$390,3,FALSE)</f>
        <v>39551.370000000003</v>
      </c>
      <c r="C240" s="475">
        <f>VLOOKUP($A240,'T5_data(mth)'!$B$5:$AX$392,$O$1-1,FALSE)</f>
        <v>3622.64</v>
      </c>
      <c r="D240" s="475">
        <f>VLOOKUP($A240,'T5_data(mth)'!$B$5:$BK$392,$O$1,FALSE)</f>
        <v>3724.5</v>
      </c>
      <c r="E240" s="478">
        <f>VLOOKUP($A240,'T5_data(ytd)'!$B$3:$F$390,5,FALSE)</f>
        <v>39551.370000000003</v>
      </c>
      <c r="F240" s="677">
        <f>VLOOKUP($A240,'T5_data(ytd)'!$B$392:$F$779,3,FALSE)</f>
        <v>12.24</v>
      </c>
      <c r="G240" s="676">
        <f>VLOOKUP($A240,'T5_data(mth)'!$B$785:$AX$1172,$O$1-1,FALSE)</f>
        <v>27.19229256783327</v>
      </c>
      <c r="H240" s="676">
        <f>VLOOKUP($A240,'T5_data(mth)'!$B$785:$BK$1172,$O$1,FALSE)</f>
        <v>7.9214863580518822</v>
      </c>
      <c r="I240" s="479">
        <f>VLOOKUP($A240,'T5_data(ytd)'!$B$392:$F$779,5,FALSE)</f>
        <v>12.24</v>
      </c>
      <c r="J240" s="669">
        <f>VLOOKUP($A240,'T5_data(ytd)'!$B$781:$F$1168,3,FALSE)</f>
        <v>11.47</v>
      </c>
      <c r="K240" s="667">
        <f>VLOOKUP($A240,'T5_data(mth)'!$B$1175:$AX$1562,$O$1-1,FALSE)</f>
        <v>12.372226901116857</v>
      </c>
      <c r="L240" s="668">
        <f>VLOOKUP($A240,'T5_data(mth)'!$B$1175:$BK$1562,$O$1,FALSE)</f>
        <v>10.67911363786895</v>
      </c>
      <c r="M240" s="611">
        <f>VLOOKUP($A240,'T5_data(ytd)'!$B$781:$F$1168,5,FALSE)</f>
        <v>11.47</v>
      </c>
      <c r="N240" s="469">
        <v>1</v>
      </c>
      <c r="O240" s="616" t="str">
        <f t="shared" si="25"/>
        <v>12.2</v>
      </c>
      <c r="P240" s="616" t="str">
        <f t="shared" si="26"/>
        <v>27.2</v>
      </c>
      <c r="Q240" s="616" t="str">
        <f t="shared" si="27"/>
        <v>7.9</v>
      </c>
      <c r="R240" s="616" t="str">
        <f t="shared" si="28"/>
        <v>12.2</v>
      </c>
      <c r="S240" s="616" t="str">
        <f t="shared" si="29"/>
        <v>11.5</v>
      </c>
      <c r="T240" s="616" t="str">
        <f t="shared" si="30"/>
        <v>12.4</v>
      </c>
      <c r="U240" s="616" t="str">
        <f t="shared" si="31"/>
        <v>10.7</v>
      </c>
      <c r="V240" s="616" t="str">
        <f t="shared" si="32"/>
        <v>11.5</v>
      </c>
    </row>
    <row r="241" spans="1:22" s="321" customFormat="1" ht="24.6" hidden="1">
      <c r="A241" s="467" t="s">
        <v>411</v>
      </c>
      <c r="B241" s="355">
        <f>VLOOKUP($A241,'T5_data(ytd)'!$B238:$F626,3,FALSE)</f>
        <v>8.18</v>
      </c>
      <c r="C241" s="355" t="e">
        <f>VLOOKUP($A241,'T5_data(mth)'!$B240:$AL628,$O$1-1,FALSE)</f>
        <v>#REF!</v>
      </c>
      <c r="D241" s="482" t="e">
        <f>VLOOKUP($A241,'T5_data(mth)'!$B240:$AL628,$O$1,FALSE)</f>
        <v>#REF!</v>
      </c>
      <c r="E241" s="355">
        <f>VLOOKUP($A241,'T5_data(ytd)'!$B$3:$F$390,5,FALSE)</f>
        <v>8.18</v>
      </c>
      <c r="F241" s="357">
        <f>VLOOKUP($A241,'T5_data(ytd)'!$B628:$F1016,3,FALSE)</f>
        <v>0</v>
      </c>
      <c r="G241" s="357" t="e">
        <f>VLOOKUP($A241,'T5_data(mth)'!$B1022:$AL1410,$O$1-1,FALSE)</f>
        <v>#REF!</v>
      </c>
      <c r="H241" s="357" t="e">
        <f>VLOOKUP($A241,'T5_data(mth)'!$B1022:$AL1410,$O$1,FALSE)</f>
        <v>#REF!</v>
      </c>
      <c r="I241" s="357">
        <f>VLOOKUP($A241,'T5_data(ytd)'!$B$392:$F$779,5,FALSE)</f>
        <v>23.94</v>
      </c>
      <c r="J241" s="461" t="e">
        <f>VLOOKUP($A241,'T5_data(ytd)'!$B1018:$F1402,3,FALSE)</f>
        <v>#N/A</v>
      </c>
      <c r="K241" s="461" t="e">
        <f>VLOOKUP($A241,'T5_data(mth)'!$B1413:$AL1797,$O$1-1,FALSE)</f>
        <v>#N/A</v>
      </c>
      <c r="L241" s="461" t="e">
        <f>VLOOKUP($A241,'T5_data(mth)'!$B1413:$AL1797,$O$1,FALSE)</f>
        <v>#N/A</v>
      </c>
      <c r="M241" s="602"/>
      <c r="O241" s="453" t="str">
        <f t="shared" si="25"/>
        <v>0.000</v>
      </c>
      <c r="P241" s="453" t="e">
        <f t="shared" si="26"/>
        <v>#REF!</v>
      </c>
      <c r="Q241" s="453" t="e">
        <f t="shared" si="27"/>
        <v>#REF!</v>
      </c>
      <c r="R241" s="453" t="str">
        <f t="shared" si="28"/>
        <v>23.9</v>
      </c>
      <c r="S241" s="453" t="e">
        <f t="shared" si="29"/>
        <v>#N/A</v>
      </c>
      <c r="T241" s="453" t="e">
        <f t="shared" si="30"/>
        <v>#N/A</v>
      </c>
      <c r="U241" s="453" t="e">
        <f t="shared" si="31"/>
        <v>#N/A</v>
      </c>
      <c r="V241" s="453" t="e">
        <f>IF(FIXED(#REF!,1)="0.0",IF(FIXED(#REF!,2)="0.00",FIXED(#REF!,3),FIXED(#REF!,2)),FIXED(#REF!,1))</f>
        <v>#REF!</v>
      </c>
    </row>
    <row r="242" spans="1:22" s="321" customFormat="1" ht="24.6" hidden="1">
      <c r="A242" s="360" t="s">
        <v>412</v>
      </c>
      <c r="B242" s="355">
        <f>VLOOKUP($A242,'T5_data(ytd)'!$B239:$F627,3,FALSE)</f>
        <v>0</v>
      </c>
      <c r="C242" s="356" t="e">
        <f>VLOOKUP($A242,'T5_data(mth)'!$B241:$AL629,$O$1-1,FALSE)</f>
        <v>#REF!</v>
      </c>
      <c r="D242" s="482" t="e">
        <f>VLOOKUP($A242,'T5_data(mth)'!$B241:$AL629,$O$1,FALSE)</f>
        <v>#REF!</v>
      </c>
      <c r="E242" s="355">
        <f>VLOOKUP($A242,'T5_data(ytd)'!$B$3:$F$390,5,FALSE)</f>
        <v>0</v>
      </c>
      <c r="F242" s="357">
        <f>VLOOKUP($A242,'T5_data(ytd)'!$B629:$F1017,3,FALSE)</f>
        <v>0</v>
      </c>
      <c r="G242" s="358" t="e">
        <f>VLOOKUP($A242,'T5_data(mth)'!$B1023:$AL1411,$O$1-1,FALSE)</f>
        <v>#REF!</v>
      </c>
      <c r="H242" s="358" t="e">
        <f>VLOOKUP($A242,'T5_data(mth)'!$B1023:$AL1411,$O$1,FALSE)</f>
        <v>#REF!</v>
      </c>
      <c r="I242" s="357" t="e">
        <f>VLOOKUP($A242,'T5_data(ytd)'!$B$392:$F$779,5,FALSE)</f>
        <v>#DIV/0!</v>
      </c>
      <c r="J242" s="359" t="e">
        <f>VLOOKUP($A242,'T5_data(ytd)'!$B1019:$F1403,3,FALSE)</f>
        <v>#N/A</v>
      </c>
      <c r="K242" s="359" t="e">
        <f>VLOOKUP($A242,'T5_data(mth)'!$B1414:$AL1798,$O$1-1,FALSE)</f>
        <v>#N/A</v>
      </c>
      <c r="L242" s="359" t="e">
        <f>VLOOKUP($A242,'T5_data(mth)'!$B1414:$AL1798,$O$1,FALSE)</f>
        <v>#N/A</v>
      </c>
      <c r="M242" s="602"/>
      <c r="O242" s="453" t="str">
        <f t="shared" si="25"/>
        <v>0.000</v>
      </c>
      <c r="P242" s="453" t="e">
        <f t="shared" si="26"/>
        <v>#REF!</v>
      </c>
      <c r="Q242" s="453" t="e">
        <f t="shared" si="27"/>
        <v>#REF!</v>
      </c>
      <c r="R242" s="453" t="e">
        <f t="shared" si="28"/>
        <v>#DIV/0!</v>
      </c>
      <c r="S242" s="453" t="e">
        <f t="shared" si="29"/>
        <v>#N/A</v>
      </c>
      <c r="T242" s="453" t="e">
        <f t="shared" si="30"/>
        <v>#N/A</v>
      </c>
      <c r="U242" s="453" t="e">
        <f t="shared" si="31"/>
        <v>#N/A</v>
      </c>
      <c r="V242" s="453" t="e">
        <f>IF(FIXED(#REF!,1)="0.0",IF(FIXED(#REF!,2)="0.00",FIXED(#REF!,3),FIXED(#REF!,2)),FIXED(#REF!,1))</f>
        <v>#REF!</v>
      </c>
    </row>
    <row r="243" spans="1:22" s="321" customFormat="1" ht="24.6" hidden="1">
      <c r="A243" s="360" t="s">
        <v>413</v>
      </c>
      <c r="B243" s="355">
        <f>VLOOKUP($A243,'T5_data(ytd)'!$B240:$F628,3,FALSE)</f>
        <v>0.47</v>
      </c>
      <c r="C243" s="356" t="e">
        <f>VLOOKUP($A243,'T5_data(mth)'!$B242:$AL630,$O$1-1,FALSE)</f>
        <v>#REF!</v>
      </c>
      <c r="D243" s="482" t="e">
        <f>VLOOKUP($A243,'T5_data(mth)'!$B242:$AL630,$O$1,FALSE)</f>
        <v>#REF!</v>
      </c>
      <c r="E243" s="355">
        <f>VLOOKUP($A243,'T5_data(ytd)'!$B$3:$F$390,5,FALSE)</f>
        <v>0.47</v>
      </c>
      <c r="F243" s="357">
        <f>VLOOKUP($A243,'T5_data(ytd)'!$B630:$F1018,3,FALSE)</f>
        <v>0</v>
      </c>
      <c r="G243" s="358" t="e">
        <f>VLOOKUP($A243,'T5_data(mth)'!$B1024:$AL1412,$O$1-1,FALSE)</f>
        <v>#REF!</v>
      </c>
      <c r="H243" s="358" t="e">
        <f>VLOOKUP($A243,'T5_data(mth)'!$B1024:$AL1412,$O$1,FALSE)</f>
        <v>#REF!</v>
      </c>
      <c r="I243" s="357">
        <f>VLOOKUP($A243,'T5_data(ytd)'!$B$392:$F$779,5,FALSE)</f>
        <v>-25.4</v>
      </c>
      <c r="J243" s="359" t="e">
        <f>VLOOKUP($A243,'T5_data(ytd)'!$B1020:$F1404,3,FALSE)</f>
        <v>#N/A</v>
      </c>
      <c r="K243" s="359" t="e">
        <f>VLOOKUP($A243,'T5_data(mth)'!$B1415:$AL1799,$O$1-1,FALSE)</f>
        <v>#N/A</v>
      </c>
      <c r="L243" s="359" t="e">
        <f>VLOOKUP($A243,'T5_data(mth)'!$B1415:$AL1799,$O$1,FALSE)</f>
        <v>#N/A</v>
      </c>
      <c r="M243" s="602"/>
      <c r="O243" s="453" t="str">
        <f t="shared" si="25"/>
        <v>0.000</v>
      </c>
      <c r="P243" s="453" t="e">
        <f t="shared" si="26"/>
        <v>#REF!</v>
      </c>
      <c r="Q243" s="453" t="e">
        <f t="shared" si="27"/>
        <v>#REF!</v>
      </c>
      <c r="R243" s="453" t="str">
        <f t="shared" si="28"/>
        <v>-25.4</v>
      </c>
      <c r="S243" s="453" t="e">
        <f t="shared" si="29"/>
        <v>#N/A</v>
      </c>
      <c r="T243" s="453" t="e">
        <f t="shared" si="30"/>
        <v>#N/A</v>
      </c>
      <c r="U243" s="453" t="e">
        <f t="shared" si="31"/>
        <v>#N/A</v>
      </c>
      <c r="V243" s="453" t="e">
        <f>IF(FIXED(#REF!,1)="0.0",IF(FIXED(#REF!,2)="0.00",FIXED(#REF!,3),FIXED(#REF!,2)),FIXED(#REF!,1))</f>
        <v>#REF!</v>
      </c>
    </row>
    <row r="244" spans="1:22" s="321" customFormat="1" ht="24.6" hidden="1">
      <c r="A244" s="360" t="s">
        <v>414</v>
      </c>
      <c r="B244" s="355">
        <f>VLOOKUP($A244,'T5_data(ytd)'!$B241:$F629,3,FALSE)</f>
        <v>6.91</v>
      </c>
      <c r="C244" s="356" t="e">
        <f>VLOOKUP($A244,'T5_data(mth)'!$B243:$AL631,$O$1-1,FALSE)</f>
        <v>#REF!</v>
      </c>
      <c r="D244" s="482" t="e">
        <f>VLOOKUP($A244,'T5_data(mth)'!$B243:$AL631,$O$1,FALSE)</f>
        <v>#REF!</v>
      </c>
      <c r="E244" s="355">
        <f>VLOOKUP($A244,'T5_data(ytd)'!$B$3:$F$390,5,FALSE)</f>
        <v>6.91</v>
      </c>
      <c r="F244" s="357">
        <f>VLOOKUP($A244,'T5_data(ytd)'!$B631:$F1019,3,FALSE)</f>
        <v>0</v>
      </c>
      <c r="G244" s="358" t="e">
        <f>VLOOKUP($A244,'T5_data(mth)'!$B1025:$AL1413,$O$1-1,FALSE)</f>
        <v>#REF!</v>
      </c>
      <c r="H244" s="358" t="e">
        <f>VLOOKUP($A244,'T5_data(mth)'!$B1025:$AL1413,$O$1,FALSE)</f>
        <v>#REF!</v>
      </c>
      <c r="I244" s="357">
        <f>VLOOKUP($A244,'T5_data(ytd)'!$B$392:$F$779,5,FALSE)</f>
        <v>34.700000000000003</v>
      </c>
      <c r="J244" s="359" t="e">
        <f>VLOOKUP($A244,'T5_data(ytd)'!$B1021:$F1405,3,FALSE)</f>
        <v>#N/A</v>
      </c>
      <c r="K244" s="359" t="e">
        <f>VLOOKUP($A244,'T5_data(mth)'!$B1416:$AL1800,$O$1-1,FALSE)</f>
        <v>#N/A</v>
      </c>
      <c r="L244" s="359" t="e">
        <f>VLOOKUP($A244,'T5_data(mth)'!$B1416:$AL1800,$O$1,FALSE)</f>
        <v>#N/A</v>
      </c>
      <c r="M244" s="602"/>
      <c r="O244" s="453" t="str">
        <f t="shared" si="25"/>
        <v>0.000</v>
      </c>
      <c r="P244" s="453" t="e">
        <f t="shared" si="26"/>
        <v>#REF!</v>
      </c>
      <c r="Q244" s="453" t="e">
        <f t="shared" si="27"/>
        <v>#REF!</v>
      </c>
      <c r="R244" s="453" t="str">
        <f t="shared" si="28"/>
        <v>34.7</v>
      </c>
      <c r="S244" s="453" t="e">
        <f t="shared" si="29"/>
        <v>#N/A</v>
      </c>
      <c r="T244" s="453" t="e">
        <f t="shared" si="30"/>
        <v>#N/A</v>
      </c>
      <c r="U244" s="453" t="e">
        <f t="shared" si="31"/>
        <v>#N/A</v>
      </c>
      <c r="V244" s="453" t="e">
        <f>IF(FIXED(#REF!,1)="0.0",IF(FIXED(#REF!,2)="0.00",FIXED(#REF!,3),FIXED(#REF!,2)),FIXED(#REF!,1))</f>
        <v>#REF!</v>
      </c>
    </row>
    <row r="245" spans="1:22" s="321" customFormat="1" ht="24.6" hidden="1">
      <c r="A245" s="462" t="s">
        <v>415</v>
      </c>
      <c r="B245" s="465">
        <f>VLOOKUP($A245,'T5_data(ytd)'!$B242:$F630,3,FALSE)</f>
        <v>0.79</v>
      </c>
      <c r="C245" s="466" t="e">
        <f>VLOOKUP($A245,'T5_data(mth)'!$B244:$AL632,$O$1-1,FALSE)</f>
        <v>#REF!</v>
      </c>
      <c r="D245" s="482" t="e">
        <f>VLOOKUP($A245,'T5_data(mth)'!$B244:$AL632,$O$1,FALSE)</f>
        <v>#REF!</v>
      </c>
      <c r="E245" s="465">
        <f>VLOOKUP($A245,'T5_data(ytd)'!$B$3:$F$390,5,FALSE)</f>
        <v>0.79</v>
      </c>
      <c r="F245" s="456">
        <f>VLOOKUP($A245,'T5_data(ytd)'!$B632:$F1020,3,FALSE)</f>
        <v>0</v>
      </c>
      <c r="G245" s="457" t="e">
        <f>VLOOKUP($A245,'T5_data(mth)'!$B1026:$AL1414,$O$1-1,FALSE)</f>
        <v>#REF!</v>
      </c>
      <c r="H245" s="457" t="e">
        <f>VLOOKUP($A245,'T5_data(mth)'!$B1026:$AL1414,$O$1,FALSE)</f>
        <v>#REF!</v>
      </c>
      <c r="I245" s="456">
        <f>VLOOKUP($A245,'T5_data(ytd)'!$B$392:$F$779,5,FALSE)</f>
        <v>-5.95</v>
      </c>
      <c r="J245" s="459" t="e">
        <f>VLOOKUP($A245,'T5_data(ytd)'!$B1022:$F1406,3,FALSE)</f>
        <v>#N/A</v>
      </c>
      <c r="K245" s="459" t="e">
        <f>VLOOKUP($A245,'T5_data(mth)'!$B1417:$AL1801,$O$1-1,FALSE)</f>
        <v>#N/A</v>
      </c>
      <c r="L245" s="459" t="e">
        <f>VLOOKUP($A245,'T5_data(mth)'!$B1417:$AL1801,$O$1,FALSE)</f>
        <v>#N/A</v>
      </c>
      <c r="M245" s="602"/>
      <c r="O245" s="453" t="str">
        <f t="shared" si="25"/>
        <v>0.000</v>
      </c>
      <c r="P245" s="453" t="e">
        <f t="shared" si="26"/>
        <v>#REF!</v>
      </c>
      <c r="Q245" s="453" t="e">
        <f t="shared" si="27"/>
        <v>#REF!</v>
      </c>
      <c r="R245" s="453" t="str">
        <f t="shared" si="28"/>
        <v>-6.0</v>
      </c>
      <c r="S245" s="453" t="e">
        <f t="shared" si="29"/>
        <v>#N/A</v>
      </c>
      <c r="T245" s="453" t="e">
        <f t="shared" si="30"/>
        <v>#N/A</v>
      </c>
      <c r="U245" s="453" t="e">
        <f t="shared" si="31"/>
        <v>#N/A</v>
      </c>
      <c r="V245" s="453" t="e">
        <f>IF(FIXED(#REF!,1)="0.0",IF(FIXED(#REF!,2)="0.00",FIXED(#REF!,3),FIXED(#REF!,2)),FIXED(#REF!,1))</f>
        <v>#REF!</v>
      </c>
    </row>
    <row r="246" spans="1:22" ht="21" customHeight="1">
      <c r="A246" s="481" t="s">
        <v>416</v>
      </c>
      <c r="B246" s="482">
        <f>VLOOKUP($A246,'T5_data(ytd)'!$B$3:$F$390,3,FALSE)</f>
        <v>970.28</v>
      </c>
      <c r="C246" s="606">
        <f>VLOOKUP($A246,'T5_data(mth)'!$B$5:$AX$392,$O$1-1,FALSE)</f>
        <v>91.47</v>
      </c>
      <c r="D246" s="606">
        <f>VLOOKUP($A246,'T5_data(mth)'!$B$5:$BK$392,$O$1,FALSE)</f>
        <v>82.89</v>
      </c>
      <c r="E246" s="482">
        <f>VLOOKUP($A246,'T5_data(ytd)'!$B$3:$F$390,5,FALSE)</f>
        <v>970.28</v>
      </c>
      <c r="F246" s="678">
        <f>VLOOKUP($A246,'T5_data(ytd)'!$B$392:$F$779,3,FALSE)</f>
        <v>15.6</v>
      </c>
      <c r="G246" s="679">
        <f>VLOOKUP($A246,'T5_data(mth)'!$B$785:$AX$1172,$O$1-1,FALSE)</f>
        <v>34.021978021978022</v>
      </c>
      <c r="H246" s="679">
        <f>VLOOKUP($A246,'T5_data(mth)'!$B$785:$BK$1172,$O$1,FALSE)</f>
        <v>-25.37138741334293</v>
      </c>
      <c r="I246" s="483">
        <f>VLOOKUP($A246,'T5_data(ytd)'!$B$392:$F$779,5,FALSE)</f>
        <v>15.6</v>
      </c>
      <c r="J246" s="670">
        <f>VLOOKUP($A246,'T5_data(ytd)'!$B$781:$F$1168,3,FALSE)</f>
        <v>0.28000000000000003</v>
      </c>
      <c r="K246" s="671">
        <f>VLOOKUP($A246,'T5_data(mth)'!$B$1175:$AX$1562,$O$1-1,FALSE)</f>
        <v>0.31239305993561567</v>
      </c>
      <c r="L246" s="688">
        <f>VLOOKUP($A246,'T5_data(mth)'!$B$1175:$BK$1562,$O$1,FALSE)</f>
        <v>0.23766726525519055</v>
      </c>
      <c r="M246" s="612">
        <f>VLOOKUP($A246,'T5_data(ytd)'!$B$781:$F$1168,5,FALSE)</f>
        <v>0.28000000000000003</v>
      </c>
      <c r="N246" s="469">
        <v>1</v>
      </c>
      <c r="O246" s="616" t="str">
        <f t="shared" si="25"/>
        <v>15.6</v>
      </c>
      <c r="P246" s="616" t="str">
        <f t="shared" si="26"/>
        <v>34.0</v>
      </c>
      <c r="Q246" s="616" t="str">
        <f t="shared" si="27"/>
        <v>-25.4</v>
      </c>
      <c r="R246" s="616" t="str">
        <f t="shared" si="28"/>
        <v>15.6</v>
      </c>
      <c r="S246" s="616" t="str">
        <f t="shared" si="29"/>
        <v>0.3</v>
      </c>
      <c r="T246" s="616" t="str">
        <f t="shared" si="30"/>
        <v>0.3</v>
      </c>
      <c r="U246" s="616" t="str">
        <f t="shared" si="31"/>
        <v>0.2</v>
      </c>
      <c r="V246" s="616" t="str">
        <f>IF(FIXED(M246,1)="0.0",IF(FIXED(M246,2)="0.00",FIXED(M246,3),FIXED(M246,2)),FIXED(M246,1))</f>
        <v>0.3</v>
      </c>
    </row>
    <row r="247" spans="1:22" s="321" customFormat="1" ht="24.6" hidden="1">
      <c r="A247" s="467" t="s">
        <v>417</v>
      </c>
      <c r="B247" s="361">
        <f>VLOOKUP($A247,'T5_data(ytd)'!$B$3:$F$390,3,FALSE)</f>
        <v>24.54</v>
      </c>
      <c r="C247" s="361" t="e">
        <f>VLOOKUP($A247,'T5_data(mth)'!$B$5:$AL$392,$O$1-1,FALSE)</f>
        <v>#REF!</v>
      </c>
      <c r="D247" s="482" t="e">
        <f>VLOOKUP($A247,'T5_data(mth)'!$B$5:$AL$392,$O$1,FALSE)</f>
        <v>#REF!</v>
      </c>
      <c r="E247" s="361">
        <f>VLOOKUP($A247,'T5_data(ytd)'!$B$3:$F$390,5,FALSE)</f>
        <v>24.54</v>
      </c>
      <c r="F247" s="363">
        <f>VLOOKUP($A247,'T5_data(ytd)'!$B$392:$F$779,3,FALSE)</f>
        <v>50.46</v>
      </c>
      <c r="G247" s="363" t="e">
        <f>VLOOKUP($A247,'T5_data(mth)'!$B$785:$AL$1172,$O$1-1,FALSE)</f>
        <v>#REF!</v>
      </c>
      <c r="H247" s="363" t="e">
        <f>VLOOKUP($A247,'T5_data(mth)'!$B$785:$AL$1172,$O$1,FALSE)</f>
        <v>#REF!</v>
      </c>
      <c r="I247" s="363">
        <f>VLOOKUP($A247,'T5_data(ytd)'!$B$392:$F$779,5,FALSE)</f>
        <v>50.46</v>
      </c>
      <c r="J247" s="460">
        <f>VLOOKUP($A247,'T5_data(ytd)'!$B$781:$F$1168,3,FALSE)</f>
        <v>0.01</v>
      </c>
      <c r="K247" s="460" t="e">
        <f>VLOOKUP($A247,'T5_data(mth)'!$B$1175:$AL$1562,$O$1-1,FALSE)</f>
        <v>#REF!</v>
      </c>
      <c r="L247" s="460" t="e">
        <f>VLOOKUP($A247,'T5_data(mth)'!$B$1175:$AL$1562,$O$1,FALSE)</f>
        <v>#REF!</v>
      </c>
      <c r="M247" s="601"/>
      <c r="O247" s="453" t="str">
        <f t="shared" si="25"/>
        <v>50.5</v>
      </c>
      <c r="P247" s="453" t="e">
        <f t="shared" si="26"/>
        <v>#REF!</v>
      </c>
      <c r="Q247" s="453" t="e">
        <f t="shared" si="27"/>
        <v>#REF!</v>
      </c>
      <c r="R247" s="453" t="str">
        <f t="shared" si="28"/>
        <v>50.5</v>
      </c>
      <c r="S247" s="453" t="str">
        <f t="shared" si="29"/>
        <v>0.01</v>
      </c>
      <c r="T247" s="453" t="e">
        <f t="shared" si="30"/>
        <v>#REF!</v>
      </c>
      <c r="U247" s="453" t="e">
        <f t="shared" si="31"/>
        <v>#REF!</v>
      </c>
      <c r="V247" s="453" t="e">
        <f>IF(FIXED(#REF!,1)="0.0",IF(FIXED(#REF!,2)="0.00",FIXED(#REF!,3),FIXED(#REF!,2)),FIXED(#REF!,1))</f>
        <v>#REF!</v>
      </c>
    </row>
    <row r="248" spans="1:22" s="321" customFormat="1" ht="24.6" hidden="1">
      <c r="A248" s="360" t="s">
        <v>418</v>
      </c>
      <c r="B248" s="361">
        <f>VLOOKUP($A248,'T5_data(ytd)'!$B$3:$F$390,3,FALSE)</f>
        <v>223.06</v>
      </c>
      <c r="C248" s="362" t="e">
        <f>VLOOKUP($A248,'T5_data(mth)'!$B$5:$AL$392,$O$1-1,FALSE)</f>
        <v>#REF!</v>
      </c>
      <c r="D248" s="482" t="e">
        <f>VLOOKUP($A248,'T5_data(mth)'!$B$5:$AL$392,$O$1,FALSE)</f>
        <v>#REF!</v>
      </c>
      <c r="E248" s="361">
        <f>VLOOKUP($A248,'T5_data(ytd)'!$B$3:$F$390,5,FALSE)</f>
        <v>223.06</v>
      </c>
      <c r="F248" s="363">
        <f>VLOOKUP($A248,'T5_data(ytd)'!$B$392:$F$779,3,FALSE)</f>
        <v>9.4700000000000006</v>
      </c>
      <c r="G248" s="364" t="e">
        <f>VLOOKUP($A248,'T5_data(mth)'!$B$785:$AL$1172,$O$1-1,FALSE)</f>
        <v>#REF!</v>
      </c>
      <c r="H248" s="364" t="e">
        <f>VLOOKUP($A248,'T5_data(mth)'!$B$785:$AL$1172,$O$1,FALSE)</f>
        <v>#REF!</v>
      </c>
      <c r="I248" s="363">
        <f>VLOOKUP($A248,'T5_data(ytd)'!$B$392:$F$779,5,FALSE)</f>
        <v>9.4700000000000006</v>
      </c>
      <c r="J248" s="365">
        <f>VLOOKUP($A248,'T5_data(ytd)'!$B$781:$F$1168,3,FALSE)</f>
        <v>0.06</v>
      </c>
      <c r="K248" s="365" t="e">
        <f>VLOOKUP($A248,'T5_data(mth)'!$B$1175:$AL$1562,$O$1-1,FALSE)</f>
        <v>#REF!</v>
      </c>
      <c r="L248" s="365" t="e">
        <f>VLOOKUP($A248,'T5_data(mth)'!$B$1175:$AL$1562,$O$1,FALSE)</f>
        <v>#REF!</v>
      </c>
      <c r="M248" s="601"/>
      <c r="O248" s="453" t="str">
        <f t="shared" si="25"/>
        <v>9.5</v>
      </c>
      <c r="P248" s="453" t="e">
        <f t="shared" si="26"/>
        <v>#REF!</v>
      </c>
      <c r="Q248" s="453" t="e">
        <f t="shared" si="27"/>
        <v>#REF!</v>
      </c>
      <c r="R248" s="453" t="str">
        <f t="shared" si="28"/>
        <v>9.5</v>
      </c>
      <c r="S248" s="453" t="str">
        <f t="shared" si="29"/>
        <v>0.1</v>
      </c>
      <c r="T248" s="453" t="e">
        <f t="shared" si="30"/>
        <v>#REF!</v>
      </c>
      <c r="U248" s="453" t="e">
        <f t="shared" si="31"/>
        <v>#REF!</v>
      </c>
      <c r="V248" s="453" t="e">
        <f>IF(FIXED(#REF!,1)="0.0",IF(FIXED(#REF!,2)="0.00",FIXED(#REF!,3),FIXED(#REF!,2)),FIXED(#REF!,1))</f>
        <v>#REF!</v>
      </c>
    </row>
    <row r="249" spans="1:22" s="321" customFormat="1" ht="24.6" hidden="1">
      <c r="A249" s="360" t="s">
        <v>419</v>
      </c>
      <c r="B249" s="361">
        <f>VLOOKUP($A249,'T5_data(ytd)'!$B$3:$F$390,3,FALSE)</f>
        <v>274.06</v>
      </c>
      <c r="C249" s="362" t="e">
        <f>VLOOKUP($A249,'T5_data(mth)'!$B$5:$AL$392,$O$1-1,FALSE)</f>
        <v>#REF!</v>
      </c>
      <c r="D249" s="482" t="e">
        <f>VLOOKUP($A249,'T5_data(mth)'!$B$5:$AL$392,$O$1,FALSE)</f>
        <v>#REF!</v>
      </c>
      <c r="E249" s="361">
        <f>VLOOKUP($A249,'T5_data(ytd)'!$B$3:$F$390,5,FALSE)</f>
        <v>274.06</v>
      </c>
      <c r="F249" s="363">
        <f>VLOOKUP($A249,'T5_data(ytd)'!$B$392:$F$779,3,FALSE)</f>
        <v>17.899999999999999</v>
      </c>
      <c r="G249" s="364" t="e">
        <f>VLOOKUP($A249,'T5_data(mth)'!$B$785:$AL$1172,$O$1-1,FALSE)</f>
        <v>#REF!</v>
      </c>
      <c r="H249" s="364" t="e">
        <f>VLOOKUP($A249,'T5_data(mth)'!$B$785:$AL$1172,$O$1,FALSE)</f>
        <v>#REF!</v>
      </c>
      <c r="I249" s="363">
        <f>VLOOKUP($A249,'T5_data(ytd)'!$B$392:$F$779,5,FALSE)</f>
        <v>17.899999999999999</v>
      </c>
      <c r="J249" s="365">
        <f>VLOOKUP($A249,'T5_data(ytd)'!$B$781:$F$1168,3,FALSE)</f>
        <v>0.08</v>
      </c>
      <c r="K249" s="365" t="e">
        <f>VLOOKUP($A249,'T5_data(mth)'!$B$1175:$AL$1562,$O$1-1,FALSE)</f>
        <v>#REF!</v>
      </c>
      <c r="L249" s="365" t="e">
        <f>VLOOKUP($A249,'T5_data(mth)'!$B$1175:$AL$1562,$O$1,FALSE)</f>
        <v>#REF!</v>
      </c>
      <c r="M249" s="601"/>
      <c r="O249" s="453" t="str">
        <f t="shared" si="25"/>
        <v>17.9</v>
      </c>
      <c r="P249" s="453" t="e">
        <f t="shared" si="26"/>
        <v>#REF!</v>
      </c>
      <c r="Q249" s="453" t="e">
        <f t="shared" si="27"/>
        <v>#REF!</v>
      </c>
      <c r="R249" s="453" t="str">
        <f t="shared" si="28"/>
        <v>17.9</v>
      </c>
      <c r="S249" s="453" t="str">
        <f t="shared" si="29"/>
        <v>0.1</v>
      </c>
      <c r="T249" s="453" t="e">
        <f t="shared" si="30"/>
        <v>#REF!</v>
      </c>
      <c r="U249" s="453" t="e">
        <f t="shared" si="31"/>
        <v>#REF!</v>
      </c>
      <c r="V249" s="453" t="e">
        <f>IF(FIXED(#REF!,1)="0.0",IF(FIXED(#REF!,2)="0.00",FIXED(#REF!,3),FIXED(#REF!,2)),FIXED(#REF!,1))</f>
        <v>#REF!</v>
      </c>
    </row>
    <row r="250" spans="1:22" s="321" customFormat="1" ht="24.6" hidden="1">
      <c r="A250" s="360" t="s">
        <v>420</v>
      </c>
      <c r="B250" s="361">
        <f>VLOOKUP($A250,'T5_data(ytd)'!$B$3:$F$390,3,FALSE)</f>
        <v>259.3</v>
      </c>
      <c r="C250" s="362" t="e">
        <f>VLOOKUP($A250,'T5_data(mth)'!$B$5:$AL$392,$O$1-1,FALSE)</f>
        <v>#REF!</v>
      </c>
      <c r="D250" s="478" t="e">
        <f>VLOOKUP($A250,'T5_data(mth)'!$B$5:$AL$392,$O$1,FALSE)</f>
        <v>#REF!</v>
      </c>
      <c r="E250" s="361">
        <f>VLOOKUP($A250,'T5_data(ytd)'!$B$3:$F$390,5,FALSE)</f>
        <v>259.3</v>
      </c>
      <c r="F250" s="363">
        <f>VLOOKUP($A250,'T5_data(ytd)'!$B$392:$F$779,3,FALSE)</f>
        <v>15.86</v>
      </c>
      <c r="G250" s="364" t="e">
        <f>VLOOKUP($A250,'T5_data(mth)'!$B$785:$AL$1172,$O$1-1,FALSE)</f>
        <v>#REF!</v>
      </c>
      <c r="H250" s="364" t="e">
        <f>VLOOKUP($A250,'T5_data(mth)'!$B$785:$AL$1172,$O$1,FALSE)</f>
        <v>#REF!</v>
      </c>
      <c r="I250" s="363">
        <f>VLOOKUP($A250,'T5_data(ytd)'!$B$392:$F$779,5,FALSE)</f>
        <v>15.86</v>
      </c>
      <c r="J250" s="365">
        <f>VLOOKUP($A250,'T5_data(ytd)'!$B$781:$F$1168,3,FALSE)</f>
        <v>0.08</v>
      </c>
      <c r="K250" s="365" t="e">
        <f>VLOOKUP($A250,'T5_data(mth)'!$B$1175:$AL$1562,$O$1-1,FALSE)</f>
        <v>#REF!</v>
      </c>
      <c r="L250" s="365" t="e">
        <f>VLOOKUP($A250,'T5_data(mth)'!$B$1175:$AL$1562,$O$1,FALSE)</f>
        <v>#REF!</v>
      </c>
      <c r="M250" s="601"/>
      <c r="O250" s="453" t="str">
        <f t="shared" si="25"/>
        <v>15.9</v>
      </c>
      <c r="P250" s="453" t="e">
        <f t="shared" si="26"/>
        <v>#REF!</v>
      </c>
      <c r="Q250" s="453" t="e">
        <f t="shared" si="27"/>
        <v>#REF!</v>
      </c>
      <c r="R250" s="453" t="str">
        <f t="shared" si="28"/>
        <v>15.9</v>
      </c>
      <c r="S250" s="453" t="str">
        <f t="shared" si="29"/>
        <v>0.1</v>
      </c>
      <c r="T250" s="453" t="e">
        <f t="shared" si="30"/>
        <v>#REF!</v>
      </c>
      <c r="U250" s="453" t="e">
        <f t="shared" si="31"/>
        <v>#REF!</v>
      </c>
      <c r="V250" s="453" t="e">
        <f>IF(FIXED(#REF!,1)="0.0",IF(FIXED(#REF!,2)="0.00",FIXED(#REF!,3),FIXED(#REF!,2)),FIXED(#REF!,1))</f>
        <v>#REF!</v>
      </c>
    </row>
    <row r="251" spans="1:22" s="321" customFormat="1" ht="24.6" hidden="1">
      <c r="A251" s="360" t="s">
        <v>421</v>
      </c>
      <c r="B251" s="361">
        <f>VLOOKUP($A251,'T5_data(ytd)'!$B$3:$F$390,3,FALSE)</f>
        <v>189.31</v>
      </c>
      <c r="C251" s="362" t="e">
        <f>VLOOKUP($A251,'T5_data(mth)'!$B$5:$AL$392,$O$1-1,FALSE)</f>
        <v>#REF!</v>
      </c>
      <c r="D251" s="361" t="e">
        <f>VLOOKUP($A251,'T5_data(mth)'!$B$5:$AL$392,$O$1,FALSE)</f>
        <v>#REF!</v>
      </c>
      <c r="E251" s="361">
        <f>VLOOKUP($A251,'T5_data(ytd)'!$B$3:$F$390,5,FALSE)</f>
        <v>189.31</v>
      </c>
      <c r="F251" s="363">
        <f>VLOOKUP($A251,'T5_data(ytd)'!$B$392:$F$779,3,FALSE)</f>
        <v>16.13</v>
      </c>
      <c r="G251" s="364" t="e">
        <f>VLOOKUP($A251,'T5_data(mth)'!$B$785:$AL$1172,$O$1-1,FALSE)</f>
        <v>#REF!</v>
      </c>
      <c r="H251" s="364" t="e">
        <f>VLOOKUP($A251,'T5_data(mth)'!$B$785:$AL$1172,$O$1,FALSE)</f>
        <v>#REF!</v>
      </c>
      <c r="I251" s="363">
        <f>VLOOKUP($A251,'T5_data(ytd)'!$B$392:$F$779,5,FALSE)</f>
        <v>16.13</v>
      </c>
      <c r="J251" s="365">
        <f>VLOOKUP($A251,'T5_data(ytd)'!$B$781:$F$1168,3,FALSE)</f>
        <v>0.05</v>
      </c>
      <c r="K251" s="365" t="e">
        <f>VLOOKUP($A251,'T5_data(mth)'!$B$1175:$AL$1562,$O$1-1,FALSE)</f>
        <v>#REF!</v>
      </c>
      <c r="L251" s="365" t="e">
        <f>VLOOKUP($A251,'T5_data(mth)'!$B$1175:$AL$1562,$O$1,FALSE)</f>
        <v>#REF!</v>
      </c>
      <c r="M251" s="601"/>
      <c r="O251" s="453" t="str">
        <f t="shared" si="25"/>
        <v>16.1</v>
      </c>
      <c r="P251" s="453" t="e">
        <f t="shared" si="26"/>
        <v>#REF!</v>
      </c>
      <c r="Q251" s="453" t="e">
        <f t="shared" si="27"/>
        <v>#REF!</v>
      </c>
      <c r="R251" s="453" t="str">
        <f t="shared" si="28"/>
        <v>16.1</v>
      </c>
      <c r="S251" s="453" t="str">
        <f t="shared" si="29"/>
        <v>0.1</v>
      </c>
      <c r="T251" s="453" t="e">
        <f t="shared" si="30"/>
        <v>#REF!</v>
      </c>
      <c r="U251" s="453" t="e">
        <f t="shared" si="31"/>
        <v>#REF!</v>
      </c>
      <c r="V251" s="453" t="e">
        <f>IF(FIXED(#REF!,1)="0.0",IF(FIXED(#REF!,2)="0.00",FIXED(#REF!,3),FIXED(#REF!,2)),FIXED(#REF!,1))</f>
        <v>#REF!</v>
      </c>
    </row>
    <row r="252" spans="1:22" s="321" customFormat="1" ht="24.6" hidden="1">
      <c r="A252" s="360" t="s">
        <v>422</v>
      </c>
      <c r="B252" s="361">
        <f>VLOOKUP($A252,'T5_data(ytd)'!$B$3:$F$390,3,FALSE)</f>
        <v>181.86</v>
      </c>
      <c r="C252" s="362" t="e">
        <f>VLOOKUP($A252,'T5_data(mth)'!$B$5:$AL$392,$O$1-1,FALSE)</f>
        <v>#REF!</v>
      </c>
      <c r="D252" s="361" t="e">
        <f>VLOOKUP($A252,'T5_data(mth)'!$B$5:$AL$392,$O$1,FALSE)</f>
        <v>#REF!</v>
      </c>
      <c r="E252" s="361">
        <f>VLOOKUP($A252,'T5_data(ytd)'!$B$3:$F$390,5,FALSE)</f>
        <v>181.86</v>
      </c>
      <c r="F252" s="363">
        <f>VLOOKUP($A252,'T5_data(ytd)'!$B$392:$F$779,3,FALSE)</f>
        <v>-19.579999999999998</v>
      </c>
      <c r="G252" s="364" t="e">
        <f>VLOOKUP($A252,'T5_data(mth)'!$B$785:$AL$1172,$O$1-1,FALSE)</f>
        <v>#REF!</v>
      </c>
      <c r="H252" s="364" t="e">
        <f>VLOOKUP($A252,'T5_data(mth)'!$B$785:$AL$1172,$O$1,FALSE)</f>
        <v>#REF!</v>
      </c>
      <c r="I252" s="363">
        <f>VLOOKUP($A252,'T5_data(ytd)'!$B$392:$F$779,5,FALSE)</f>
        <v>-19.579999999999998</v>
      </c>
      <c r="J252" s="365">
        <f>VLOOKUP($A252,'T5_data(ytd)'!$B$781:$F$1168,3,FALSE)</f>
        <v>0.05</v>
      </c>
      <c r="K252" s="365" t="e">
        <f>VLOOKUP($A252,'T5_data(mth)'!$B$1175:$AL$1562,$O$1-1,FALSE)</f>
        <v>#REF!</v>
      </c>
      <c r="L252" s="365" t="e">
        <f>VLOOKUP($A252,'T5_data(mth)'!$B$1175:$AL$1562,$O$1,FALSE)</f>
        <v>#REF!</v>
      </c>
      <c r="M252" s="601"/>
      <c r="O252" s="453" t="str">
        <f t="shared" si="25"/>
        <v>-19.6</v>
      </c>
      <c r="P252" s="453" t="e">
        <f t="shared" si="26"/>
        <v>#REF!</v>
      </c>
      <c r="Q252" s="453" t="e">
        <f t="shared" si="27"/>
        <v>#REF!</v>
      </c>
      <c r="R252" s="453" t="str">
        <f t="shared" si="28"/>
        <v>-19.6</v>
      </c>
      <c r="S252" s="453" t="str">
        <f t="shared" si="29"/>
        <v>0.1</v>
      </c>
      <c r="T252" s="453" t="e">
        <f t="shared" si="30"/>
        <v>#REF!</v>
      </c>
      <c r="U252" s="453" t="e">
        <f t="shared" si="31"/>
        <v>#REF!</v>
      </c>
      <c r="V252" s="453" t="e">
        <f>IF(FIXED(#REF!,1)="0.0",IF(FIXED(#REF!,2)="0.00",FIXED(#REF!,3),FIXED(#REF!,2)),FIXED(#REF!,1))</f>
        <v>#REF!</v>
      </c>
    </row>
    <row r="253" spans="1:22" s="321" customFormat="1" ht="24.6" hidden="1">
      <c r="A253" s="360" t="s">
        <v>423</v>
      </c>
      <c r="B253" s="361">
        <f>VLOOKUP($A253,'T5_data(ytd)'!$B$3:$F$390,3,FALSE)</f>
        <v>559.95000000000005</v>
      </c>
      <c r="C253" s="362" t="e">
        <f>VLOOKUP($A253,'T5_data(mth)'!$B$5:$AL$392,$O$1-1,FALSE)</f>
        <v>#REF!</v>
      </c>
      <c r="D253" s="361" t="e">
        <f>VLOOKUP($A253,'T5_data(mth)'!$B$5:$AL$392,$O$1,FALSE)</f>
        <v>#REF!</v>
      </c>
      <c r="E253" s="361">
        <f>VLOOKUP($A253,'T5_data(ytd)'!$B$3:$F$390,5,FALSE)</f>
        <v>559.95000000000005</v>
      </c>
      <c r="F253" s="363">
        <f>VLOOKUP($A253,'T5_data(ytd)'!$B$392:$F$779,3,FALSE)</f>
        <v>12.5</v>
      </c>
      <c r="G253" s="364" t="e">
        <f>VLOOKUP($A253,'T5_data(mth)'!$B$785:$AL$1172,$O$1-1,FALSE)</f>
        <v>#REF!</v>
      </c>
      <c r="H253" s="364" t="e">
        <f>VLOOKUP($A253,'T5_data(mth)'!$B$785:$AL$1172,$O$1,FALSE)</f>
        <v>#REF!</v>
      </c>
      <c r="I253" s="363">
        <f>VLOOKUP($A253,'T5_data(ytd)'!$B$392:$F$779,5,FALSE)</f>
        <v>12.5</v>
      </c>
      <c r="J253" s="365">
        <f>VLOOKUP($A253,'T5_data(ytd)'!$B$781:$F$1168,3,FALSE)</f>
        <v>0.16</v>
      </c>
      <c r="K253" s="365" t="e">
        <f>VLOOKUP($A253,'T5_data(mth)'!$B$1175:$AL$1562,$O$1-1,FALSE)</f>
        <v>#REF!</v>
      </c>
      <c r="L253" s="365" t="e">
        <f>VLOOKUP($A253,'T5_data(mth)'!$B$1175:$AL$1562,$O$1,FALSE)</f>
        <v>#REF!</v>
      </c>
      <c r="M253" s="601"/>
      <c r="O253" s="453" t="str">
        <f t="shared" si="25"/>
        <v>12.5</v>
      </c>
      <c r="P253" s="453" t="e">
        <f t="shared" si="26"/>
        <v>#REF!</v>
      </c>
      <c r="Q253" s="453" t="e">
        <f t="shared" si="27"/>
        <v>#REF!</v>
      </c>
      <c r="R253" s="453" t="str">
        <f t="shared" si="28"/>
        <v>12.5</v>
      </c>
      <c r="S253" s="453" t="str">
        <f t="shared" si="29"/>
        <v>0.2</v>
      </c>
      <c r="T253" s="453" t="e">
        <f t="shared" si="30"/>
        <v>#REF!</v>
      </c>
      <c r="U253" s="453" t="e">
        <f t="shared" si="31"/>
        <v>#REF!</v>
      </c>
      <c r="V253" s="453" t="e">
        <f>IF(FIXED(#REF!,1)="0.0",IF(FIXED(#REF!,2)="0.00",FIXED(#REF!,3),FIXED(#REF!,2)),FIXED(#REF!,1))</f>
        <v>#REF!</v>
      </c>
    </row>
    <row r="254" spans="1:22" s="321" customFormat="1" ht="24.6" hidden="1">
      <c r="A254" s="360" t="s">
        <v>424</v>
      </c>
      <c r="B254" s="361">
        <f>VLOOKUP($A254,'T5_data(ytd)'!$B$3:$F$390,3,FALSE)</f>
        <v>26.19</v>
      </c>
      <c r="C254" s="362" t="e">
        <f>VLOOKUP($A254,'T5_data(mth)'!$B$5:$AL$392,$O$1-1,FALSE)</f>
        <v>#REF!</v>
      </c>
      <c r="D254" s="361" t="e">
        <f>VLOOKUP($A254,'T5_data(mth)'!$B$5:$AL$392,$O$1,FALSE)</f>
        <v>#REF!</v>
      </c>
      <c r="E254" s="361">
        <f>VLOOKUP($A254,'T5_data(ytd)'!$B$3:$F$390,5,FALSE)</f>
        <v>26.19</v>
      </c>
      <c r="F254" s="363">
        <f>VLOOKUP($A254,'T5_data(ytd)'!$B$392:$F$779,3,FALSE)</f>
        <v>103.5</v>
      </c>
      <c r="G254" s="364" t="e">
        <f>VLOOKUP($A254,'T5_data(mth)'!$B$785:$AL$1172,$O$1-1,FALSE)</f>
        <v>#REF!</v>
      </c>
      <c r="H254" s="364" t="e">
        <f>VLOOKUP($A254,'T5_data(mth)'!$B$785:$AL$1172,$O$1,FALSE)</f>
        <v>#REF!</v>
      </c>
      <c r="I254" s="363">
        <f>VLOOKUP($A254,'T5_data(ytd)'!$B$392:$F$779,5,FALSE)</f>
        <v>103.5</v>
      </c>
      <c r="J254" s="365">
        <f>VLOOKUP($A254,'T5_data(ytd)'!$B$781:$F$1168,3,FALSE)</f>
        <v>0.01</v>
      </c>
      <c r="K254" s="365" t="e">
        <f>VLOOKUP($A254,'T5_data(mth)'!$B$1175:$AL$1562,$O$1-1,FALSE)</f>
        <v>#REF!</v>
      </c>
      <c r="L254" s="365" t="e">
        <f>VLOOKUP($A254,'T5_data(mth)'!$B$1175:$AL$1562,$O$1,FALSE)</f>
        <v>#REF!</v>
      </c>
      <c r="M254" s="601"/>
      <c r="O254" s="453" t="str">
        <f t="shared" si="25"/>
        <v>103.5</v>
      </c>
      <c r="P254" s="453" t="e">
        <f t="shared" si="26"/>
        <v>#REF!</v>
      </c>
      <c r="Q254" s="453" t="e">
        <f t="shared" si="27"/>
        <v>#REF!</v>
      </c>
      <c r="R254" s="453" t="str">
        <f t="shared" si="28"/>
        <v>103.5</v>
      </c>
      <c r="S254" s="453" t="str">
        <f t="shared" si="29"/>
        <v>0.01</v>
      </c>
      <c r="T254" s="453" t="e">
        <f t="shared" si="30"/>
        <v>#REF!</v>
      </c>
      <c r="U254" s="453" t="e">
        <f t="shared" si="31"/>
        <v>#REF!</v>
      </c>
      <c r="V254" s="453" t="e">
        <f>IF(FIXED(#REF!,1)="0.0",IF(FIXED(#REF!,2)="0.00",FIXED(#REF!,3),FIXED(#REF!,2)),FIXED(#REF!,1))</f>
        <v>#REF!</v>
      </c>
    </row>
    <row r="255" spans="1:22" s="321" customFormat="1" ht="24.6" hidden="1">
      <c r="A255" s="462" t="s">
        <v>425</v>
      </c>
      <c r="B255" s="463">
        <f>VLOOKUP($A255,'T5_data(ytd)'!$B$3:$F$390,3,FALSE)</f>
        <v>533.77</v>
      </c>
      <c r="C255" s="464" t="e">
        <f>VLOOKUP($A255,'T5_data(mth)'!$B$5:$AL$392,$O$1-1,FALSE)</f>
        <v>#REF!</v>
      </c>
      <c r="D255" s="463" t="e">
        <f>VLOOKUP($A255,'T5_data(mth)'!$B$5:$AL$392,$O$1,FALSE)</f>
        <v>#REF!</v>
      </c>
      <c r="E255" s="463">
        <f>VLOOKUP($A255,'T5_data(ytd)'!$B$3:$F$390,5,FALSE)</f>
        <v>533.77</v>
      </c>
      <c r="F255" s="454">
        <f>VLOOKUP($A255,'T5_data(ytd)'!$B$392:$F$779,3,FALSE)</f>
        <v>10.08</v>
      </c>
      <c r="G255" s="455" t="e">
        <f>VLOOKUP($A255,'T5_data(mth)'!$B$785:$AL$1172,$O$1-1,FALSE)</f>
        <v>#REF!</v>
      </c>
      <c r="H255" s="455" t="e">
        <f>VLOOKUP($A255,'T5_data(mth)'!$B$785:$AL$1172,$O$1,FALSE)</f>
        <v>#REF!</v>
      </c>
      <c r="I255" s="454">
        <f>VLOOKUP($A255,'T5_data(ytd)'!$B$392:$F$779,5,FALSE)</f>
        <v>10.08</v>
      </c>
      <c r="J255" s="458">
        <f>VLOOKUP($A255,'T5_data(ytd)'!$B$781:$F$1168,3,FALSE)</f>
        <v>0.15</v>
      </c>
      <c r="K255" s="458" t="e">
        <f>VLOOKUP($A255,'T5_data(mth)'!$B$1175:$AL$1562,$O$1-1,FALSE)</f>
        <v>#REF!</v>
      </c>
      <c r="L255" s="458" t="e">
        <f>VLOOKUP($A255,'T5_data(mth)'!$B$1175:$AL$1562,$O$1,FALSE)</f>
        <v>#REF!</v>
      </c>
      <c r="M255" s="601"/>
      <c r="O255" s="453" t="str">
        <f t="shared" si="25"/>
        <v>10.1</v>
      </c>
      <c r="P255" s="453" t="e">
        <f t="shared" si="26"/>
        <v>#REF!</v>
      </c>
      <c r="Q255" s="453" t="e">
        <f t="shared" si="27"/>
        <v>#REF!</v>
      </c>
      <c r="R255" s="453" t="str">
        <f t="shared" si="28"/>
        <v>10.1</v>
      </c>
      <c r="S255" s="453" t="str">
        <f t="shared" si="29"/>
        <v>0.2</v>
      </c>
      <c r="T255" s="453" t="e">
        <f t="shared" si="30"/>
        <v>#REF!</v>
      </c>
      <c r="U255" s="453" t="e">
        <f t="shared" si="31"/>
        <v>#REF!</v>
      </c>
      <c r="V255" s="453" t="e">
        <f>IF(FIXED(#REF!,1)="0.0",IF(FIXED(#REF!,2)="0.00",FIXED(#REF!,3),FIXED(#REF!,2)),FIXED(#REF!,1))</f>
        <v>#REF!</v>
      </c>
    </row>
    <row r="256" spans="1:22" ht="21" customHeight="1">
      <c r="A256" s="481" t="s">
        <v>426</v>
      </c>
      <c r="B256" s="482">
        <f>VLOOKUP($A256,'T5_data(ytd)'!$B$3:$F$390,3,FALSE)</f>
        <v>3343.89</v>
      </c>
      <c r="C256" s="606">
        <f>VLOOKUP($A256,'T5_data(mth)'!$B$5:$AX$392,$O$1-1,FALSE)</f>
        <v>299.67</v>
      </c>
      <c r="D256" s="606">
        <f>VLOOKUP($A256,'T5_data(mth)'!$B$5:$BK$392,$O$1,FALSE)</f>
        <v>304.68</v>
      </c>
      <c r="E256" s="482">
        <f>VLOOKUP($A256,'T5_data(ytd)'!$B$3:$F$390,5,FALSE)</f>
        <v>3343.89</v>
      </c>
      <c r="F256" s="678">
        <f>VLOOKUP($A256,'T5_data(ytd)'!$B$392:$F$779,3,FALSE)</f>
        <v>-7.0000000000000007E-2</v>
      </c>
      <c r="G256" s="679">
        <f>VLOOKUP($A256,'T5_data(mth)'!$B$785:$AX$1172,$O$1-1,FALSE)</f>
        <v>13.627573654874302</v>
      </c>
      <c r="H256" s="679">
        <f>VLOOKUP($A256,'T5_data(mth)'!$B$785:$BK$1172,$O$1,FALSE)</f>
        <v>-17.825066752973534</v>
      </c>
      <c r="I256" s="483">
        <f>VLOOKUP($A256,'T5_data(ytd)'!$B$392:$F$779,5,FALSE)</f>
        <v>-7.0000000000000007E-2</v>
      </c>
      <c r="J256" s="670">
        <f>VLOOKUP($A256,'T5_data(ytd)'!$B$781:$F$1168,3,FALSE)</f>
        <v>0.97</v>
      </c>
      <c r="K256" s="671">
        <f>VLOOKUP($A256,'T5_data(mth)'!$B$1175:$AX$1562,$O$1-1,FALSE)</f>
        <v>1.0234484341413137</v>
      </c>
      <c r="L256" s="688">
        <f>VLOOKUP($A256,'T5_data(mth)'!$B$1175:$BK$1562,$O$1,FALSE)</f>
        <v>0.87359708502776512</v>
      </c>
      <c r="M256" s="612">
        <f>VLOOKUP($A256,'T5_data(ytd)'!$B$781:$F$1168,5,FALSE)</f>
        <v>0.97</v>
      </c>
      <c r="N256" s="469">
        <v>1</v>
      </c>
      <c r="O256" s="616" t="str">
        <f t="shared" si="25"/>
        <v>-0.1</v>
      </c>
      <c r="P256" s="616" t="str">
        <f t="shared" si="26"/>
        <v>13.6</v>
      </c>
      <c r="Q256" s="616" t="str">
        <f t="shared" si="27"/>
        <v>-17.8</v>
      </c>
      <c r="R256" s="616" t="str">
        <f t="shared" si="28"/>
        <v>-0.1</v>
      </c>
      <c r="S256" s="616" t="str">
        <f t="shared" si="29"/>
        <v>1.0</v>
      </c>
      <c r="T256" s="616" t="str">
        <f t="shared" si="30"/>
        <v>1.0</v>
      </c>
      <c r="U256" s="616" t="str">
        <f t="shared" si="31"/>
        <v>0.9</v>
      </c>
      <c r="V256" s="616" t="str">
        <f>IF(FIXED(M256,1)="0.0",IF(FIXED(M256,2)="0.00",FIXED(M256,3),FIXED(M256,2)),FIXED(M256,1))</f>
        <v>1.0</v>
      </c>
    </row>
    <row r="257" spans="1:22" s="321" customFormat="1" ht="24.6" hidden="1">
      <c r="A257" s="467" t="s">
        <v>427</v>
      </c>
      <c r="B257" s="361">
        <f>VLOOKUP($A257,'T5_data(ytd)'!$B$3:$F$390,3,FALSE)</f>
        <v>1682.38</v>
      </c>
      <c r="C257" s="361" t="e">
        <f>VLOOKUP($A257,'T5_data(mth)'!$B$5:$AL$392,$O$1-1,FALSE)</f>
        <v>#REF!</v>
      </c>
      <c r="D257" s="482" t="e">
        <f>VLOOKUP($A257,'T5_data(mth)'!$B$5:$AL$392,$O$1,FALSE)</f>
        <v>#REF!</v>
      </c>
      <c r="E257" s="361">
        <f>VLOOKUP($A257,'T5_data(ytd)'!$B$3:$F$390,5,FALSE)</f>
        <v>1682.38</v>
      </c>
      <c r="F257" s="363">
        <f>VLOOKUP($A257,'T5_data(ytd)'!$B$392:$F$779,3,FALSE)</f>
        <v>7.75</v>
      </c>
      <c r="G257" s="363" t="e">
        <f>VLOOKUP($A257,'T5_data(mth)'!$B$785:$AL$1172,$O$1-1,FALSE)</f>
        <v>#REF!</v>
      </c>
      <c r="H257" s="363" t="e">
        <f>VLOOKUP($A257,'T5_data(mth)'!$B$785:$AL$1172,$O$1,FALSE)</f>
        <v>#REF!</v>
      </c>
      <c r="I257" s="363">
        <f>VLOOKUP($A257,'T5_data(ytd)'!$B$392:$F$779,5,FALSE)</f>
        <v>7.75</v>
      </c>
      <c r="J257" s="460">
        <f>VLOOKUP($A257,'T5_data(ytd)'!$B$781:$F$1168,3,FALSE)</f>
        <v>0.49</v>
      </c>
      <c r="K257" s="460" t="e">
        <f>VLOOKUP($A257,'T5_data(mth)'!$B$1175:$AL$1562,$O$1-1,FALSE)</f>
        <v>#REF!</v>
      </c>
      <c r="L257" s="460" t="e">
        <f>VLOOKUP($A257,'T5_data(mth)'!$B$1175:$AL$1562,$O$1,FALSE)</f>
        <v>#REF!</v>
      </c>
      <c r="M257" s="601"/>
      <c r="O257" s="453" t="str">
        <f t="shared" si="25"/>
        <v>7.8</v>
      </c>
      <c r="P257" s="453" t="e">
        <f t="shared" si="26"/>
        <v>#REF!</v>
      </c>
      <c r="Q257" s="453" t="e">
        <f t="shared" si="27"/>
        <v>#REF!</v>
      </c>
      <c r="R257" s="453" t="str">
        <f t="shared" si="28"/>
        <v>7.8</v>
      </c>
      <c r="S257" s="453" t="str">
        <f t="shared" si="29"/>
        <v>0.5</v>
      </c>
      <c r="T257" s="453" t="e">
        <f t="shared" si="30"/>
        <v>#REF!</v>
      </c>
      <c r="U257" s="453" t="e">
        <f t="shared" si="31"/>
        <v>#REF!</v>
      </c>
      <c r="V257" s="453" t="e">
        <f>IF(FIXED(#REF!,1)="0.0",IF(FIXED(#REF!,2)="0.00",FIXED(#REF!,3),FIXED(#REF!,2)),FIXED(#REF!,1))</f>
        <v>#REF!</v>
      </c>
    </row>
    <row r="258" spans="1:22" s="321" customFormat="1" ht="24.6" hidden="1">
      <c r="A258" s="360" t="s">
        <v>428</v>
      </c>
      <c r="B258" s="361">
        <f>VLOOKUP($A258,'T5_data(ytd)'!$B$3:$F$390,3,FALSE)</f>
        <v>1590.1</v>
      </c>
      <c r="C258" s="362" t="e">
        <f>VLOOKUP($A258,'T5_data(mth)'!$B$5:$AL$392,$O$1-1,FALSE)</f>
        <v>#REF!</v>
      </c>
      <c r="D258" s="482" t="e">
        <f>VLOOKUP($A258,'T5_data(mth)'!$B$5:$AL$392,$O$1,FALSE)</f>
        <v>#REF!</v>
      </c>
      <c r="E258" s="361">
        <f>VLOOKUP($A258,'T5_data(ytd)'!$B$3:$F$390,5,FALSE)</f>
        <v>1590.1</v>
      </c>
      <c r="F258" s="363">
        <f>VLOOKUP($A258,'T5_data(ytd)'!$B$392:$F$779,3,FALSE)</f>
        <v>-7.12</v>
      </c>
      <c r="G258" s="364" t="e">
        <f>VLOOKUP($A258,'T5_data(mth)'!$B$785:$AL$1172,$O$1-1,FALSE)</f>
        <v>#REF!</v>
      </c>
      <c r="H258" s="364" t="e">
        <f>VLOOKUP($A258,'T5_data(mth)'!$B$785:$AL$1172,$O$1,FALSE)</f>
        <v>#REF!</v>
      </c>
      <c r="I258" s="363">
        <f>VLOOKUP($A258,'T5_data(ytd)'!$B$392:$F$779,5,FALSE)</f>
        <v>-7.12</v>
      </c>
      <c r="J258" s="365">
        <f>VLOOKUP($A258,'T5_data(ytd)'!$B$781:$F$1168,3,FALSE)</f>
        <v>0.46</v>
      </c>
      <c r="K258" s="365" t="e">
        <f>VLOOKUP($A258,'T5_data(mth)'!$B$1175:$AL$1562,$O$1-1,FALSE)</f>
        <v>#REF!</v>
      </c>
      <c r="L258" s="365" t="e">
        <f>VLOOKUP($A258,'T5_data(mth)'!$B$1175:$AL$1562,$O$1,FALSE)</f>
        <v>#REF!</v>
      </c>
      <c r="M258" s="601"/>
      <c r="O258" s="453" t="str">
        <f t="shared" si="25"/>
        <v>-7.1</v>
      </c>
      <c r="P258" s="453" t="e">
        <f t="shared" si="26"/>
        <v>#REF!</v>
      </c>
      <c r="Q258" s="453" t="e">
        <f t="shared" si="27"/>
        <v>#REF!</v>
      </c>
      <c r="R258" s="453" t="str">
        <f t="shared" si="28"/>
        <v>-7.1</v>
      </c>
      <c r="S258" s="453" t="str">
        <f t="shared" si="29"/>
        <v>0.5</v>
      </c>
      <c r="T258" s="453" t="e">
        <f t="shared" si="30"/>
        <v>#REF!</v>
      </c>
      <c r="U258" s="453" t="e">
        <f t="shared" si="31"/>
        <v>#REF!</v>
      </c>
      <c r="V258" s="453" t="e">
        <f>IF(FIXED(#REF!,1)="0.0",IF(FIXED(#REF!,2)="0.00",FIXED(#REF!,3),FIXED(#REF!,2)),FIXED(#REF!,1))</f>
        <v>#REF!</v>
      </c>
    </row>
    <row r="259" spans="1:22" s="321" customFormat="1" ht="24.6" hidden="1">
      <c r="A259" s="360" t="s">
        <v>429</v>
      </c>
      <c r="B259" s="361">
        <f>VLOOKUP($A259,'T5_data(ytd)'!$B$3:$F$390,3,FALSE)</f>
        <v>249.63</v>
      </c>
      <c r="C259" s="362" t="e">
        <f>VLOOKUP($A259,'T5_data(mth)'!$B$5:$AL$392,$O$1-1,FALSE)</f>
        <v>#REF!</v>
      </c>
      <c r="D259" s="482" t="e">
        <f>VLOOKUP($A259,'T5_data(mth)'!$B$5:$AL$392,$O$1,FALSE)</f>
        <v>#REF!</v>
      </c>
      <c r="E259" s="361">
        <f>VLOOKUP($A259,'T5_data(ytd)'!$B$3:$F$390,5,FALSE)</f>
        <v>249.63</v>
      </c>
      <c r="F259" s="363">
        <f>VLOOKUP($A259,'T5_data(ytd)'!$B$392:$F$779,3,FALSE)</f>
        <v>-20.56</v>
      </c>
      <c r="G259" s="364" t="e">
        <f>VLOOKUP($A259,'T5_data(mth)'!$B$785:$AL$1172,$O$1-1,FALSE)</f>
        <v>#REF!</v>
      </c>
      <c r="H259" s="364" t="e">
        <f>VLOOKUP($A259,'T5_data(mth)'!$B$785:$AL$1172,$O$1,FALSE)</f>
        <v>#REF!</v>
      </c>
      <c r="I259" s="363">
        <f>VLOOKUP($A259,'T5_data(ytd)'!$B$392:$F$779,5,FALSE)</f>
        <v>-20.56</v>
      </c>
      <c r="J259" s="365">
        <f>VLOOKUP($A259,'T5_data(ytd)'!$B$781:$F$1168,3,FALSE)</f>
        <v>7.0000000000000007E-2</v>
      </c>
      <c r="K259" s="365" t="e">
        <f>VLOOKUP($A259,'T5_data(mth)'!$B$1175:$AL$1562,$O$1-1,FALSE)</f>
        <v>#REF!</v>
      </c>
      <c r="L259" s="365" t="e">
        <f>VLOOKUP($A259,'T5_data(mth)'!$B$1175:$AL$1562,$O$1,FALSE)</f>
        <v>#REF!</v>
      </c>
      <c r="M259" s="601"/>
      <c r="O259" s="453" t="str">
        <f t="shared" si="25"/>
        <v>-20.6</v>
      </c>
      <c r="P259" s="453" t="e">
        <f t="shared" si="26"/>
        <v>#REF!</v>
      </c>
      <c r="Q259" s="453" t="e">
        <f t="shared" si="27"/>
        <v>#REF!</v>
      </c>
      <c r="R259" s="453" t="str">
        <f t="shared" si="28"/>
        <v>-20.6</v>
      </c>
      <c r="S259" s="453" t="str">
        <f t="shared" si="29"/>
        <v>0.1</v>
      </c>
      <c r="T259" s="453" t="e">
        <f t="shared" si="30"/>
        <v>#REF!</v>
      </c>
      <c r="U259" s="453" t="e">
        <f t="shared" si="31"/>
        <v>#REF!</v>
      </c>
      <c r="V259" s="453" t="e">
        <f>IF(FIXED(#REF!,1)="0.0",IF(FIXED(#REF!,2)="0.00",FIXED(#REF!,3),FIXED(#REF!,2)),FIXED(#REF!,1))</f>
        <v>#REF!</v>
      </c>
    </row>
    <row r="260" spans="1:22" s="321" customFormat="1" ht="24.6" hidden="1">
      <c r="A260" s="360" t="s">
        <v>430</v>
      </c>
      <c r="B260" s="361">
        <f>VLOOKUP($A260,'T5_data(ytd)'!$B$3:$F$390,3,FALSE)</f>
        <v>202.35</v>
      </c>
      <c r="C260" s="362" t="e">
        <f>VLOOKUP($A260,'T5_data(mth)'!$B$5:$AL$392,$O$1-1,FALSE)</f>
        <v>#REF!</v>
      </c>
      <c r="D260" s="482" t="e">
        <f>VLOOKUP($A260,'T5_data(mth)'!$B$5:$AL$392,$O$1,FALSE)</f>
        <v>#REF!</v>
      </c>
      <c r="E260" s="361">
        <f>VLOOKUP($A260,'T5_data(ytd)'!$B$3:$F$390,5,FALSE)</f>
        <v>202.35</v>
      </c>
      <c r="F260" s="363">
        <f>VLOOKUP($A260,'T5_data(ytd)'!$B$392:$F$779,3,FALSE)</f>
        <v>-19.52</v>
      </c>
      <c r="G260" s="364" t="e">
        <f>VLOOKUP($A260,'T5_data(mth)'!$B$785:$AL$1172,$O$1-1,FALSE)</f>
        <v>#REF!</v>
      </c>
      <c r="H260" s="364" t="e">
        <f>VLOOKUP($A260,'T5_data(mth)'!$B$785:$AL$1172,$O$1,FALSE)</f>
        <v>#REF!</v>
      </c>
      <c r="I260" s="363">
        <f>VLOOKUP($A260,'T5_data(ytd)'!$B$392:$F$779,5,FALSE)</f>
        <v>-19.52</v>
      </c>
      <c r="J260" s="365">
        <f>VLOOKUP($A260,'T5_data(ytd)'!$B$781:$F$1168,3,FALSE)</f>
        <v>0.06</v>
      </c>
      <c r="K260" s="365" t="e">
        <f>VLOOKUP($A260,'T5_data(mth)'!$B$1175:$AL$1562,$O$1-1,FALSE)</f>
        <v>#REF!</v>
      </c>
      <c r="L260" s="365" t="e">
        <f>VLOOKUP($A260,'T5_data(mth)'!$B$1175:$AL$1562,$O$1,FALSE)</f>
        <v>#REF!</v>
      </c>
      <c r="M260" s="601"/>
      <c r="O260" s="453" t="str">
        <f t="shared" si="25"/>
        <v>-19.5</v>
      </c>
      <c r="P260" s="453" t="e">
        <f t="shared" si="26"/>
        <v>#REF!</v>
      </c>
      <c r="Q260" s="453" t="e">
        <f t="shared" si="27"/>
        <v>#REF!</v>
      </c>
      <c r="R260" s="453" t="str">
        <f t="shared" si="28"/>
        <v>-19.5</v>
      </c>
      <c r="S260" s="453" t="str">
        <f t="shared" si="29"/>
        <v>0.1</v>
      </c>
      <c r="T260" s="453" t="e">
        <f t="shared" si="30"/>
        <v>#REF!</v>
      </c>
      <c r="U260" s="453" t="e">
        <f t="shared" si="31"/>
        <v>#REF!</v>
      </c>
      <c r="V260" s="453" t="e">
        <f>IF(FIXED(#REF!,1)="0.0",IF(FIXED(#REF!,2)="0.00",FIXED(#REF!,3),FIXED(#REF!,2)),FIXED(#REF!,1))</f>
        <v>#REF!</v>
      </c>
    </row>
    <row r="261" spans="1:22" s="321" customFormat="1" ht="24.6" hidden="1">
      <c r="A261" s="360" t="s">
        <v>431</v>
      </c>
      <c r="B261" s="361">
        <f>VLOOKUP($A261,'T5_data(ytd)'!$B$3:$F$390,3,FALSE)</f>
        <v>124.12</v>
      </c>
      <c r="C261" s="362" t="e">
        <f>VLOOKUP($A261,'T5_data(mth)'!$B$5:$AL$392,$O$1-1,FALSE)</f>
        <v>#REF!</v>
      </c>
      <c r="D261" s="482" t="e">
        <f>VLOOKUP($A261,'T5_data(mth)'!$B$5:$AL$392,$O$1,FALSE)</f>
        <v>#REF!</v>
      </c>
      <c r="E261" s="361">
        <f>VLOOKUP($A261,'T5_data(ytd)'!$B$3:$F$390,5,FALSE)</f>
        <v>124.12</v>
      </c>
      <c r="F261" s="363">
        <f>VLOOKUP($A261,'T5_data(ytd)'!$B$392:$F$779,3,FALSE)</f>
        <v>3.84</v>
      </c>
      <c r="G261" s="364" t="e">
        <f>VLOOKUP($A261,'T5_data(mth)'!$B$785:$AL$1172,$O$1-1,FALSE)</f>
        <v>#REF!</v>
      </c>
      <c r="H261" s="364" t="e">
        <f>VLOOKUP($A261,'T5_data(mth)'!$B$785:$AL$1172,$O$1,FALSE)</f>
        <v>#REF!</v>
      </c>
      <c r="I261" s="363">
        <f>VLOOKUP($A261,'T5_data(ytd)'!$B$392:$F$779,5,FALSE)</f>
        <v>3.84</v>
      </c>
      <c r="J261" s="365">
        <f>VLOOKUP($A261,'T5_data(ytd)'!$B$781:$F$1168,3,FALSE)</f>
        <v>0.04</v>
      </c>
      <c r="K261" s="365" t="e">
        <f>VLOOKUP($A261,'T5_data(mth)'!$B$1175:$AL$1562,$O$1-1,FALSE)</f>
        <v>#REF!</v>
      </c>
      <c r="L261" s="365" t="e">
        <f>VLOOKUP($A261,'T5_data(mth)'!$B$1175:$AL$1562,$O$1,FALSE)</f>
        <v>#REF!</v>
      </c>
      <c r="M261" s="601"/>
      <c r="O261" s="453" t="str">
        <f t="shared" si="25"/>
        <v>3.8</v>
      </c>
      <c r="P261" s="453" t="e">
        <f t="shared" si="26"/>
        <v>#REF!</v>
      </c>
      <c r="Q261" s="453" t="e">
        <f t="shared" si="27"/>
        <v>#REF!</v>
      </c>
      <c r="R261" s="453" t="str">
        <f t="shared" si="28"/>
        <v>3.8</v>
      </c>
      <c r="S261" s="453" t="str">
        <f t="shared" si="29"/>
        <v>0.04</v>
      </c>
      <c r="T261" s="453" t="e">
        <f t="shared" si="30"/>
        <v>#REF!</v>
      </c>
      <c r="U261" s="453" t="e">
        <f t="shared" si="31"/>
        <v>#REF!</v>
      </c>
      <c r="V261" s="453" t="e">
        <f>IF(FIXED(#REF!,1)="0.0",IF(FIXED(#REF!,2)="0.00",FIXED(#REF!,3),FIXED(#REF!,2)),FIXED(#REF!,1))</f>
        <v>#REF!</v>
      </c>
    </row>
    <row r="262" spans="1:22" s="321" customFormat="1" ht="24.6" hidden="1">
      <c r="A262" s="360" t="s">
        <v>432</v>
      </c>
      <c r="B262" s="361">
        <f>VLOOKUP($A262,'T5_data(ytd)'!$B$3:$F$390,3,FALSE)</f>
        <v>1014</v>
      </c>
      <c r="C262" s="362" t="e">
        <f>VLOOKUP($A262,'T5_data(mth)'!$B$5:$AL$392,$O$1-1,FALSE)</f>
        <v>#REF!</v>
      </c>
      <c r="D262" s="482" t="e">
        <f>VLOOKUP($A262,'T5_data(mth)'!$B$5:$AL$392,$O$1,FALSE)</f>
        <v>#REF!</v>
      </c>
      <c r="E262" s="361">
        <f>VLOOKUP($A262,'T5_data(ytd)'!$B$3:$F$390,5,FALSE)</f>
        <v>1014</v>
      </c>
      <c r="F262" s="363">
        <f>VLOOKUP($A262,'T5_data(ytd)'!$B$392:$F$779,3,FALSE)</f>
        <v>-1.25</v>
      </c>
      <c r="G262" s="364" t="e">
        <f>VLOOKUP($A262,'T5_data(mth)'!$B$785:$AL$1172,$O$1-1,FALSE)</f>
        <v>#REF!</v>
      </c>
      <c r="H262" s="364" t="e">
        <f>VLOOKUP($A262,'T5_data(mth)'!$B$785:$AL$1172,$O$1,FALSE)</f>
        <v>#REF!</v>
      </c>
      <c r="I262" s="363">
        <f>VLOOKUP($A262,'T5_data(ytd)'!$B$392:$F$779,5,FALSE)</f>
        <v>-1.25</v>
      </c>
      <c r="J262" s="365">
        <f>VLOOKUP($A262,'T5_data(ytd)'!$B$781:$F$1168,3,FALSE)</f>
        <v>0.28999999999999998</v>
      </c>
      <c r="K262" s="365" t="e">
        <f>VLOOKUP($A262,'T5_data(mth)'!$B$1175:$AL$1562,$O$1-1,FALSE)</f>
        <v>#REF!</v>
      </c>
      <c r="L262" s="365" t="e">
        <f>VLOOKUP($A262,'T5_data(mth)'!$B$1175:$AL$1562,$O$1,FALSE)</f>
        <v>#REF!</v>
      </c>
      <c r="M262" s="601"/>
      <c r="O262" s="453" t="str">
        <f t="shared" ref="O262:O325" si="33">IF(FIXED(F262,1)="0.0",IF(FIXED(F262,2)="0.00",FIXED(F262,3),FIXED(F262,2)),FIXED(F262,1))</f>
        <v>-1.3</v>
      </c>
      <c r="P262" s="453" t="e">
        <f t="shared" ref="P262:P325" si="34">IF(FIXED(G262,1)="0.0",IF(FIXED(G262,2)="0.00",FIXED(G262,3),FIXED(G262,2)),FIXED(G262,1))</f>
        <v>#REF!</v>
      </c>
      <c r="Q262" s="453" t="e">
        <f t="shared" ref="Q262:Q325" si="35">IF(FIXED(H262,1)="0.0",IF(FIXED(H262,2)="0.00",FIXED(H262,3),FIXED(H262,2)),FIXED(H262,1))</f>
        <v>#REF!</v>
      </c>
      <c r="R262" s="453" t="str">
        <f t="shared" ref="R262:R325" si="36">IF(FIXED(I262,1)="0.0",IF(FIXED(I262,2)="0.00",FIXED(I262,3),FIXED(I262,2)),FIXED(I262,1))</f>
        <v>-1.3</v>
      </c>
      <c r="S262" s="453" t="str">
        <f t="shared" ref="S262:S325" si="37">IF(FIXED(J262,1)="0.0",IF(FIXED(J262,2)="0.00",FIXED(J262,3),FIXED(J262,2)),FIXED(J262,1))</f>
        <v>0.3</v>
      </c>
      <c r="T262" s="453" t="e">
        <f t="shared" ref="T262:T325" si="38">IF(FIXED(K262,1)="0.0",IF(FIXED(K262,2)="0.00",FIXED(K262,3),FIXED(K262,2)),FIXED(K262,1))</f>
        <v>#REF!</v>
      </c>
      <c r="U262" s="453" t="e">
        <f t="shared" ref="U262:U325" si="39">IF(FIXED(L262,1)="0.0",IF(FIXED(L262,2)="0.00",FIXED(L262,3),FIXED(L262,2)),FIXED(L262,1))</f>
        <v>#REF!</v>
      </c>
      <c r="V262" s="453" t="e">
        <f>IF(FIXED(#REF!,1)="0.0",IF(FIXED(#REF!,2)="0.00",FIXED(#REF!,3),FIXED(#REF!,2)),FIXED(#REF!,1))</f>
        <v>#REF!</v>
      </c>
    </row>
    <row r="263" spans="1:22" s="321" customFormat="1" ht="24.6" hidden="1">
      <c r="A263" s="462" t="s">
        <v>433</v>
      </c>
      <c r="B263" s="463">
        <f>VLOOKUP($A263,'T5_data(ytd)'!$B$3:$F$390,3,FALSE)</f>
        <v>71.41</v>
      </c>
      <c r="C263" s="464" t="e">
        <f>VLOOKUP($A263,'T5_data(mth)'!$B$5:$AL$392,$O$1-1,FALSE)</f>
        <v>#REF!</v>
      </c>
      <c r="D263" s="482" t="e">
        <f>VLOOKUP($A263,'T5_data(mth)'!$B$5:$AL$392,$O$1,FALSE)</f>
        <v>#REF!</v>
      </c>
      <c r="E263" s="463">
        <f>VLOOKUP($A263,'T5_data(ytd)'!$B$3:$F$390,5,FALSE)</f>
        <v>71.41</v>
      </c>
      <c r="F263" s="454">
        <f>VLOOKUP($A263,'T5_data(ytd)'!$B$392:$F$779,3,FALSE)</f>
        <v>-1.91</v>
      </c>
      <c r="G263" s="455" t="e">
        <f>VLOOKUP($A263,'T5_data(mth)'!$B$785:$AL$1172,$O$1-1,FALSE)</f>
        <v>#REF!</v>
      </c>
      <c r="H263" s="455" t="e">
        <f>VLOOKUP($A263,'T5_data(mth)'!$B$785:$AL$1172,$O$1,FALSE)</f>
        <v>#REF!</v>
      </c>
      <c r="I263" s="454">
        <f>VLOOKUP($A263,'T5_data(ytd)'!$B$392:$F$779,5,FALSE)</f>
        <v>-1.91</v>
      </c>
      <c r="J263" s="458">
        <f>VLOOKUP($A263,'T5_data(ytd)'!$B$781:$F$1168,3,FALSE)</f>
        <v>0.02</v>
      </c>
      <c r="K263" s="458" t="e">
        <f>VLOOKUP($A263,'T5_data(mth)'!$B$1175:$AL$1562,$O$1-1,FALSE)</f>
        <v>#REF!</v>
      </c>
      <c r="L263" s="458" t="e">
        <f>VLOOKUP($A263,'T5_data(mth)'!$B$1175:$AL$1562,$O$1,FALSE)</f>
        <v>#REF!</v>
      </c>
      <c r="M263" s="601"/>
      <c r="O263" s="453" t="str">
        <f t="shared" si="33"/>
        <v>-1.9</v>
      </c>
      <c r="P263" s="453" t="e">
        <f t="shared" si="34"/>
        <v>#REF!</v>
      </c>
      <c r="Q263" s="453" t="e">
        <f t="shared" si="35"/>
        <v>#REF!</v>
      </c>
      <c r="R263" s="453" t="str">
        <f t="shared" si="36"/>
        <v>-1.9</v>
      </c>
      <c r="S263" s="453" t="str">
        <f t="shared" si="37"/>
        <v>0.02</v>
      </c>
      <c r="T263" s="453" t="e">
        <f t="shared" si="38"/>
        <v>#REF!</v>
      </c>
      <c r="U263" s="453" t="e">
        <f t="shared" si="39"/>
        <v>#REF!</v>
      </c>
      <c r="V263" s="453" t="e">
        <f>IF(FIXED(#REF!,1)="0.0",IF(FIXED(#REF!,2)="0.00",FIXED(#REF!,3),FIXED(#REF!,2)),FIXED(#REF!,1))</f>
        <v>#REF!</v>
      </c>
    </row>
    <row r="264" spans="1:22" ht="21" customHeight="1">
      <c r="A264" s="481" t="s">
        <v>434</v>
      </c>
      <c r="B264" s="482">
        <f>VLOOKUP($A264,'T5_data(ytd)'!$B$3:$F$390,3,FALSE)</f>
        <v>1455.48</v>
      </c>
      <c r="C264" s="606">
        <f>VLOOKUP($A264,'T5_data(mth)'!$B$5:$AX$392,$O$1-1,FALSE)</f>
        <v>156.84</v>
      </c>
      <c r="D264" s="606">
        <f>VLOOKUP($A264,'T5_data(mth)'!$B$5:$BK$392,$O$1,FALSE)</f>
        <v>137.43</v>
      </c>
      <c r="E264" s="482">
        <f>VLOOKUP($A264,'T5_data(ytd)'!$B$3:$F$390,5,FALSE)</f>
        <v>1455.48</v>
      </c>
      <c r="F264" s="678">
        <f>VLOOKUP($A264,'T5_data(ytd)'!$B$392:$F$779,3,FALSE)</f>
        <v>8.4499999999999993</v>
      </c>
      <c r="G264" s="679">
        <f>VLOOKUP($A264,'T5_data(mth)'!$B$785:$AX$1172,$O$1-1,FALSE)</f>
        <v>33.09572301425662</v>
      </c>
      <c r="H264" s="679">
        <f>VLOOKUP($A264,'T5_data(mth)'!$B$785:$BK$1172,$O$1,FALSE)</f>
        <v>4.9564686115778294</v>
      </c>
      <c r="I264" s="483">
        <f>VLOOKUP($A264,'T5_data(ytd)'!$B$392:$F$779,5,FALSE)</f>
        <v>8.4499999999999993</v>
      </c>
      <c r="J264" s="670">
        <f>VLOOKUP($A264,'T5_data(ytd)'!$B$781:$F$1168,3,FALSE)</f>
        <v>0.42</v>
      </c>
      <c r="K264" s="671">
        <f>VLOOKUP($A264,'T5_data(mth)'!$B$1175:$AX$1562,$O$1-1,FALSE)</f>
        <v>0.53564805422873041</v>
      </c>
      <c r="L264" s="688">
        <f>VLOOKUP($A264,'T5_data(mth)'!$B$1175:$BK$1562,$O$1,FALSE)</f>
        <v>0.39404768083026703</v>
      </c>
      <c r="M264" s="612">
        <f>VLOOKUP($A264,'T5_data(ytd)'!$B$781:$F$1168,5,FALSE)</f>
        <v>0.42</v>
      </c>
      <c r="N264" s="469">
        <v>1</v>
      </c>
      <c r="O264" s="616" t="str">
        <f t="shared" si="33"/>
        <v>8.5</v>
      </c>
      <c r="P264" s="616" t="str">
        <f t="shared" si="34"/>
        <v>33.1</v>
      </c>
      <c r="Q264" s="616" t="str">
        <f t="shared" si="35"/>
        <v>5.0</v>
      </c>
      <c r="R264" s="616" t="str">
        <f t="shared" si="36"/>
        <v>8.5</v>
      </c>
      <c r="S264" s="616" t="str">
        <f t="shared" si="37"/>
        <v>0.4</v>
      </c>
      <c r="T264" s="616" t="str">
        <f t="shared" si="38"/>
        <v>0.5</v>
      </c>
      <c r="U264" s="616" t="str">
        <f t="shared" si="39"/>
        <v>0.4</v>
      </c>
      <c r="V264" s="616" t="str">
        <f>IF(FIXED(M264,1)="0.0",IF(FIXED(M264,2)="0.00",FIXED(M264,3),FIXED(M264,2)),FIXED(M264,1))</f>
        <v>0.4</v>
      </c>
    </row>
    <row r="265" spans="1:22" s="321" customFormat="1" ht="24.6" hidden="1">
      <c r="A265" s="467" t="s">
        <v>435</v>
      </c>
      <c r="B265" s="361">
        <f>VLOOKUP($A265,'T5_data(ytd)'!$B$3:$F$390,3,FALSE)</f>
        <v>1089.1300000000001</v>
      </c>
      <c r="C265" s="361" t="e">
        <f>VLOOKUP($A265,'T5_data(mth)'!$B$5:$AL$392,$O$1-1,FALSE)</f>
        <v>#REF!</v>
      </c>
      <c r="D265" s="482" t="e">
        <f>VLOOKUP($A265,'T5_data(mth)'!$B$5:$AL$392,$O$1,FALSE)</f>
        <v>#REF!</v>
      </c>
      <c r="E265" s="361">
        <f>VLOOKUP($A265,'T5_data(ytd)'!$B$3:$F$390,5,FALSE)</f>
        <v>1089.1300000000001</v>
      </c>
      <c r="F265" s="363">
        <f>VLOOKUP($A265,'T5_data(ytd)'!$B$392:$F$779,3,FALSE)</f>
        <v>6.73</v>
      </c>
      <c r="G265" s="363" t="e">
        <f>VLOOKUP($A265,'T5_data(mth)'!$B$785:$AL$1172,$O$1-1,FALSE)</f>
        <v>#REF!</v>
      </c>
      <c r="H265" s="363" t="e">
        <f>VLOOKUP($A265,'T5_data(mth)'!$B$785:$AL$1172,$O$1,FALSE)</f>
        <v>#REF!</v>
      </c>
      <c r="I265" s="363">
        <f>VLOOKUP($A265,'T5_data(ytd)'!$B$392:$F$779,5,FALSE)</f>
        <v>6.73</v>
      </c>
      <c r="J265" s="460">
        <f>VLOOKUP($A265,'T5_data(ytd)'!$B$781:$F$1168,3,FALSE)</f>
        <v>0.32</v>
      </c>
      <c r="K265" s="460" t="e">
        <f>VLOOKUP($A265,'T5_data(mth)'!$B$1175:$AL$1562,$O$1-1,FALSE)</f>
        <v>#REF!</v>
      </c>
      <c r="L265" s="460" t="e">
        <f>VLOOKUP($A265,'T5_data(mth)'!$B$1175:$AL$1562,$O$1,FALSE)</f>
        <v>#REF!</v>
      </c>
      <c r="M265" s="601"/>
      <c r="O265" s="453" t="str">
        <f t="shared" si="33"/>
        <v>6.7</v>
      </c>
      <c r="P265" s="453" t="e">
        <f t="shared" si="34"/>
        <v>#REF!</v>
      </c>
      <c r="Q265" s="453" t="e">
        <f t="shared" si="35"/>
        <v>#REF!</v>
      </c>
      <c r="R265" s="453" t="str">
        <f t="shared" si="36"/>
        <v>6.7</v>
      </c>
      <c r="S265" s="453" t="str">
        <f t="shared" si="37"/>
        <v>0.3</v>
      </c>
      <c r="T265" s="453" t="e">
        <f t="shared" si="38"/>
        <v>#REF!</v>
      </c>
      <c r="U265" s="453" t="e">
        <f t="shared" si="39"/>
        <v>#REF!</v>
      </c>
      <c r="V265" s="453" t="e">
        <f>IF(FIXED(#REF!,1)="0.0",IF(FIXED(#REF!,2)="0.00",FIXED(#REF!,3),FIXED(#REF!,2)),FIXED(#REF!,1))</f>
        <v>#REF!</v>
      </c>
    </row>
    <row r="266" spans="1:22" s="321" customFormat="1" ht="24.6" hidden="1">
      <c r="A266" s="462" t="s">
        <v>436</v>
      </c>
      <c r="B266" s="463">
        <f>VLOOKUP($A266,'T5_data(ytd)'!$B$3:$F$390,3,FALSE)</f>
        <v>366.35</v>
      </c>
      <c r="C266" s="464" t="e">
        <f>VLOOKUP($A266,'T5_data(mth)'!$B$5:$AL$392,$O$1-1,FALSE)</f>
        <v>#REF!</v>
      </c>
      <c r="D266" s="482" t="e">
        <f>VLOOKUP($A266,'T5_data(mth)'!$B$5:$AL$392,$O$1,FALSE)</f>
        <v>#REF!</v>
      </c>
      <c r="E266" s="463">
        <f>VLOOKUP($A266,'T5_data(ytd)'!$B$3:$F$390,5,FALSE)</f>
        <v>366.35</v>
      </c>
      <c r="F266" s="454">
        <f>VLOOKUP($A266,'T5_data(ytd)'!$B$392:$F$779,3,FALSE)</f>
        <v>13.92</v>
      </c>
      <c r="G266" s="455" t="e">
        <f>VLOOKUP($A266,'T5_data(mth)'!$B$785:$AL$1172,$O$1-1,FALSE)</f>
        <v>#REF!</v>
      </c>
      <c r="H266" s="455" t="e">
        <f>VLOOKUP($A266,'T5_data(mth)'!$B$785:$AL$1172,$O$1,FALSE)</f>
        <v>#REF!</v>
      </c>
      <c r="I266" s="454">
        <f>VLOOKUP($A266,'T5_data(ytd)'!$B$392:$F$779,5,FALSE)</f>
        <v>13.92</v>
      </c>
      <c r="J266" s="458">
        <f>VLOOKUP($A266,'T5_data(ytd)'!$B$781:$F$1168,3,FALSE)</f>
        <v>0.11</v>
      </c>
      <c r="K266" s="458" t="e">
        <f>VLOOKUP($A266,'T5_data(mth)'!$B$1175:$AL$1562,$O$1-1,FALSE)</f>
        <v>#REF!</v>
      </c>
      <c r="L266" s="458" t="e">
        <f>VLOOKUP($A266,'T5_data(mth)'!$B$1175:$AL$1562,$O$1,FALSE)</f>
        <v>#REF!</v>
      </c>
      <c r="M266" s="601"/>
      <c r="O266" s="453" t="str">
        <f t="shared" si="33"/>
        <v>13.9</v>
      </c>
      <c r="P266" s="453" t="e">
        <f t="shared" si="34"/>
        <v>#REF!</v>
      </c>
      <c r="Q266" s="453" t="e">
        <f t="shared" si="35"/>
        <v>#REF!</v>
      </c>
      <c r="R266" s="453" t="str">
        <f t="shared" si="36"/>
        <v>13.9</v>
      </c>
      <c r="S266" s="453" t="str">
        <f t="shared" si="37"/>
        <v>0.1</v>
      </c>
      <c r="T266" s="453" t="e">
        <f t="shared" si="38"/>
        <v>#REF!</v>
      </c>
      <c r="U266" s="453" t="e">
        <f t="shared" si="39"/>
        <v>#REF!</v>
      </c>
      <c r="V266" s="453" t="e">
        <f>IF(FIXED(#REF!,1)="0.0",IF(FIXED(#REF!,2)="0.00",FIXED(#REF!,3),FIXED(#REF!,2)),FIXED(#REF!,1))</f>
        <v>#REF!</v>
      </c>
    </row>
    <row r="267" spans="1:22" ht="21" customHeight="1">
      <c r="A267" s="481" t="s">
        <v>437</v>
      </c>
      <c r="B267" s="482">
        <f>VLOOKUP($A267,'T5_data(ytd)'!$B$3:$F$390,3,FALSE)</f>
        <v>1060.53</v>
      </c>
      <c r="C267" s="606">
        <f>VLOOKUP($A267,'T5_data(mth)'!$B$5:$AX$392,$O$1-1,FALSE)</f>
        <v>108.42</v>
      </c>
      <c r="D267" s="606">
        <f>VLOOKUP($A267,'T5_data(mth)'!$B$5:$BK$392,$O$1,FALSE)</f>
        <v>91.61</v>
      </c>
      <c r="E267" s="482">
        <f>VLOOKUP($A267,'T5_data(ytd)'!$B$3:$F$390,5,FALSE)</f>
        <v>1060.53</v>
      </c>
      <c r="F267" s="678">
        <f>VLOOKUP($A267,'T5_data(ytd)'!$B$392:$F$779,3,FALSE)</f>
        <v>33.69</v>
      </c>
      <c r="G267" s="679">
        <f>VLOOKUP($A267,'T5_data(mth)'!$B$785:$AX$1172,$O$1-1,FALSE)</f>
        <v>65.577275503970668</v>
      </c>
      <c r="H267" s="679">
        <f>VLOOKUP($A267,'T5_data(mth)'!$B$785:$BK$1172,$O$1,FALSE)</f>
        <v>23.231100349744409</v>
      </c>
      <c r="I267" s="483">
        <f>VLOOKUP($A267,'T5_data(ytd)'!$B$392:$F$779,5,FALSE)</f>
        <v>33.69</v>
      </c>
      <c r="J267" s="670">
        <f>VLOOKUP($A267,'T5_data(ytd)'!$B$781:$F$1168,3,FALSE)</f>
        <v>0.31</v>
      </c>
      <c r="K267" s="671">
        <f>VLOOKUP($A267,'T5_data(mth)'!$B$1175:$AX$1562,$O$1-1,FALSE)</f>
        <v>0.37028157382988364</v>
      </c>
      <c r="L267" s="688">
        <f>VLOOKUP($A267,'T5_data(mth)'!$B$1175:$BK$1562,$O$1,FALSE)</f>
        <v>0.26266978127672824</v>
      </c>
      <c r="M267" s="612">
        <f>VLOOKUP($A267,'T5_data(ytd)'!$B$781:$F$1168,5,FALSE)</f>
        <v>0.31</v>
      </c>
      <c r="N267" s="469">
        <v>1</v>
      </c>
      <c r="O267" s="616" t="str">
        <f t="shared" si="33"/>
        <v>33.7</v>
      </c>
      <c r="P267" s="616" t="str">
        <f t="shared" si="34"/>
        <v>65.6</v>
      </c>
      <c r="Q267" s="616" t="str">
        <f t="shared" si="35"/>
        <v>23.2</v>
      </c>
      <c r="R267" s="616" t="str">
        <f t="shared" si="36"/>
        <v>33.7</v>
      </c>
      <c r="S267" s="616" t="str">
        <f t="shared" si="37"/>
        <v>0.3</v>
      </c>
      <c r="T267" s="616" t="str">
        <f t="shared" si="38"/>
        <v>0.4</v>
      </c>
      <c r="U267" s="616" t="str">
        <f t="shared" si="39"/>
        <v>0.3</v>
      </c>
      <c r="V267" s="616" t="str">
        <f t="shared" ref="V267:V268" si="40">IF(FIXED(M267,1)="0.0",IF(FIXED(M267,2)="0.00",FIXED(M267,3),FIXED(M267,2)),FIXED(M267,1))</f>
        <v>0.3</v>
      </c>
    </row>
    <row r="268" spans="1:22" ht="21" customHeight="1">
      <c r="A268" s="481" t="s">
        <v>438</v>
      </c>
      <c r="B268" s="482">
        <f>VLOOKUP($A268,'T5_data(ytd)'!$B$3:$F$390,3,FALSE)</f>
        <v>503.01</v>
      </c>
      <c r="C268" s="606">
        <f>VLOOKUP($A268,'T5_data(mth)'!$B$5:$AX$392,$O$1-1,FALSE)</f>
        <v>45.86</v>
      </c>
      <c r="D268" s="606">
        <f>VLOOKUP($A268,'T5_data(mth)'!$B$5:$BK$392,$O$1,FALSE)</f>
        <v>52.21</v>
      </c>
      <c r="E268" s="482">
        <f>VLOOKUP($A268,'T5_data(ytd)'!$B$3:$F$390,5,FALSE)</f>
        <v>503.01</v>
      </c>
      <c r="F268" s="678">
        <f>VLOOKUP($A268,'T5_data(ytd)'!$B$392:$F$779,3,FALSE)</f>
        <v>6.21</v>
      </c>
      <c r="G268" s="679">
        <f>VLOOKUP($A268,'T5_data(mth)'!$B$785:$AX$1172,$O$1-1,FALSE)</f>
        <v>-4.0385017786147728</v>
      </c>
      <c r="H268" s="679">
        <f>VLOOKUP($A268,'T5_data(mth)'!$B$785:$BK$1172,$O$1,FALSE)</f>
        <v>15.304770318021202</v>
      </c>
      <c r="I268" s="483">
        <f>VLOOKUP($A268,'T5_data(ytd)'!$B$392:$F$779,5,FALSE)</f>
        <v>6.21</v>
      </c>
      <c r="J268" s="670">
        <f>VLOOKUP($A268,'T5_data(ytd)'!$B$781:$F$1168,3,FALSE)</f>
        <v>0.15</v>
      </c>
      <c r="K268" s="671">
        <f>VLOOKUP($A268,'T5_data(mth)'!$B$1175:$AX$1562,$O$1-1,FALSE)</f>
        <v>0.15662343641245585</v>
      </c>
      <c r="L268" s="688">
        <f>VLOOKUP($A268,'T5_data(mth)'!$B$1175:$BK$1562,$O$1,FALSE)</f>
        <v>0.14969969741794545</v>
      </c>
      <c r="M268" s="612">
        <f>VLOOKUP($A268,'T5_data(ytd)'!$B$781:$F$1168,5,FALSE)</f>
        <v>0.15</v>
      </c>
      <c r="N268" s="469">
        <v>1</v>
      </c>
      <c r="O268" s="616" t="str">
        <f t="shared" si="33"/>
        <v>6.2</v>
      </c>
      <c r="P268" s="616" t="str">
        <f t="shared" si="34"/>
        <v>-4.0</v>
      </c>
      <c r="Q268" s="616" t="str">
        <f t="shared" si="35"/>
        <v>15.3</v>
      </c>
      <c r="R268" s="616" t="str">
        <f t="shared" si="36"/>
        <v>6.2</v>
      </c>
      <c r="S268" s="616" t="str">
        <f t="shared" si="37"/>
        <v>0.2</v>
      </c>
      <c r="T268" s="616" t="str">
        <f t="shared" si="38"/>
        <v>0.2</v>
      </c>
      <c r="U268" s="616" t="str">
        <f t="shared" si="39"/>
        <v>0.1</v>
      </c>
      <c r="V268" s="616" t="str">
        <f t="shared" si="40"/>
        <v>0.2</v>
      </c>
    </row>
    <row r="269" spans="1:22" s="321" customFormat="1" ht="24.6" hidden="1">
      <c r="A269" s="467" t="s">
        <v>439</v>
      </c>
      <c r="B269" s="361">
        <f>VLOOKUP($A269,'T5_data(ytd)'!$B$3:$F$390,3,FALSE)</f>
        <v>396.72</v>
      </c>
      <c r="C269" s="361" t="e">
        <f>VLOOKUP($A269,'T5_data(mth)'!$B$5:$AL$392,$O$1-1,FALSE)</f>
        <v>#REF!</v>
      </c>
      <c r="D269" s="482" t="e">
        <f>VLOOKUP($A269,'T5_data(mth)'!$B$5:$AL$392,$O$1,FALSE)</f>
        <v>#REF!</v>
      </c>
      <c r="E269" s="361">
        <f>VLOOKUP($A269,'T5_data(ytd)'!$B$3:$F$390,5,FALSE)</f>
        <v>396.72</v>
      </c>
      <c r="F269" s="363">
        <f>VLOOKUP($A269,'T5_data(ytd)'!$B$392:$F$779,3,FALSE)</f>
        <v>-4.3499999999999996</v>
      </c>
      <c r="G269" s="363" t="e">
        <f>VLOOKUP($A269,'T5_data(mth)'!$B$785:$AL$1172,$O$1-1,FALSE)</f>
        <v>#REF!</v>
      </c>
      <c r="H269" s="363" t="e">
        <f>VLOOKUP($A269,'T5_data(mth)'!$B$785:$AL$1172,$O$1,FALSE)</f>
        <v>#REF!</v>
      </c>
      <c r="I269" s="363">
        <f>VLOOKUP($A269,'T5_data(ytd)'!$B$392:$F$779,5,FALSE)</f>
        <v>-4.3499999999999996</v>
      </c>
      <c r="J269" s="460">
        <f>VLOOKUP($A269,'T5_data(ytd)'!$B$781:$F$1168,3,FALSE)</f>
        <v>0.12</v>
      </c>
      <c r="K269" s="460" t="e">
        <f>VLOOKUP($A269,'T5_data(mth)'!$B$1175:$AL$1562,$O$1-1,FALSE)</f>
        <v>#REF!</v>
      </c>
      <c r="L269" s="460" t="e">
        <f>VLOOKUP($A269,'T5_data(mth)'!$B$1175:$AL$1562,$O$1,FALSE)</f>
        <v>#REF!</v>
      </c>
      <c r="M269" s="601"/>
      <c r="O269" s="453" t="str">
        <f t="shared" si="33"/>
        <v>-4.4</v>
      </c>
      <c r="P269" s="453" t="e">
        <f t="shared" si="34"/>
        <v>#REF!</v>
      </c>
      <c r="Q269" s="453" t="e">
        <f t="shared" si="35"/>
        <v>#REF!</v>
      </c>
      <c r="R269" s="453" t="str">
        <f t="shared" si="36"/>
        <v>-4.4</v>
      </c>
      <c r="S269" s="453" t="str">
        <f t="shared" si="37"/>
        <v>0.1</v>
      </c>
      <c r="T269" s="453" t="e">
        <f t="shared" si="38"/>
        <v>#REF!</v>
      </c>
      <c r="U269" s="453" t="e">
        <f t="shared" si="39"/>
        <v>#REF!</v>
      </c>
      <c r="V269" s="453" t="e">
        <f>IF(FIXED(#REF!,1)="0.0",IF(FIXED(#REF!,2)="0.00",FIXED(#REF!,3),FIXED(#REF!,2)),FIXED(#REF!,1))</f>
        <v>#REF!</v>
      </c>
    </row>
    <row r="270" spans="1:22" s="321" customFormat="1" ht="24.6" hidden="1">
      <c r="A270" s="360" t="s">
        <v>440</v>
      </c>
      <c r="B270" s="361">
        <f>VLOOKUP($A270,'T5_data(ytd)'!$B$3:$F$390,3,FALSE)</f>
        <v>106.29</v>
      </c>
      <c r="C270" s="362" t="e">
        <f>VLOOKUP($A270,'T5_data(mth)'!$B$5:$AL$392,$O$1-1,FALSE)</f>
        <v>#REF!</v>
      </c>
      <c r="D270" s="482" t="e">
        <f>VLOOKUP($A270,'T5_data(mth)'!$B$5:$AL$392,$O$1,FALSE)</f>
        <v>#REF!</v>
      </c>
      <c r="E270" s="361">
        <f>VLOOKUP($A270,'T5_data(ytd)'!$B$3:$F$390,5,FALSE)</f>
        <v>106.29</v>
      </c>
      <c r="F270" s="363">
        <f>VLOOKUP($A270,'T5_data(ytd)'!$B$392:$F$779,3,FALSE)</f>
        <v>80.67</v>
      </c>
      <c r="G270" s="364" t="e">
        <f>VLOOKUP($A270,'T5_data(mth)'!$B$785:$AL$1172,$O$1-1,FALSE)</f>
        <v>#REF!</v>
      </c>
      <c r="H270" s="364" t="e">
        <f>VLOOKUP($A270,'T5_data(mth)'!$B$785:$AL$1172,$O$1,FALSE)</f>
        <v>#REF!</v>
      </c>
      <c r="I270" s="363">
        <f>VLOOKUP($A270,'T5_data(ytd)'!$B$392:$F$779,5,FALSE)</f>
        <v>80.67</v>
      </c>
      <c r="J270" s="365">
        <f>VLOOKUP($A270,'T5_data(ytd)'!$B$781:$F$1168,3,FALSE)</f>
        <v>0.03</v>
      </c>
      <c r="K270" s="365" t="e">
        <f>VLOOKUP($A270,'T5_data(mth)'!$B$1175:$AL$1562,$O$1-1,FALSE)</f>
        <v>#REF!</v>
      </c>
      <c r="L270" s="365" t="e">
        <f>VLOOKUP($A270,'T5_data(mth)'!$B$1175:$AL$1562,$O$1,FALSE)</f>
        <v>#REF!</v>
      </c>
      <c r="M270" s="601"/>
      <c r="O270" s="453" t="str">
        <f t="shared" si="33"/>
        <v>80.7</v>
      </c>
      <c r="P270" s="453" t="e">
        <f t="shared" si="34"/>
        <v>#REF!</v>
      </c>
      <c r="Q270" s="453" t="e">
        <f t="shared" si="35"/>
        <v>#REF!</v>
      </c>
      <c r="R270" s="453" t="str">
        <f t="shared" si="36"/>
        <v>80.7</v>
      </c>
      <c r="S270" s="453" t="str">
        <f t="shared" si="37"/>
        <v>0.03</v>
      </c>
      <c r="T270" s="453" t="e">
        <f t="shared" si="38"/>
        <v>#REF!</v>
      </c>
      <c r="U270" s="453" t="e">
        <f t="shared" si="39"/>
        <v>#REF!</v>
      </c>
      <c r="V270" s="453" t="e">
        <f>IF(FIXED(#REF!,1)="0.0",IF(FIXED(#REF!,2)="0.00",FIXED(#REF!,3),FIXED(#REF!,2)),FIXED(#REF!,1))</f>
        <v>#REF!</v>
      </c>
    </row>
    <row r="271" spans="1:22" s="321" customFormat="1" ht="24.6" hidden="1">
      <c r="A271" s="360" t="s">
        <v>441</v>
      </c>
      <c r="B271" s="361">
        <f>VLOOKUP($A271,'T5_data(ytd)'!$B$3:$F$390,3,FALSE)</f>
        <v>401.26</v>
      </c>
      <c r="C271" s="362" t="e">
        <f>VLOOKUP($A271,'T5_data(mth)'!$B$5:$AL$392,$O$1-1,FALSE)</f>
        <v>#REF!</v>
      </c>
      <c r="D271" s="482" t="e">
        <f>VLOOKUP($A271,'T5_data(mth)'!$B$5:$AL$392,$O$1,FALSE)</f>
        <v>#REF!</v>
      </c>
      <c r="E271" s="361">
        <f>VLOOKUP($A271,'T5_data(ytd)'!$B$3:$F$390,5,FALSE)</f>
        <v>401.26</v>
      </c>
      <c r="F271" s="363">
        <f>VLOOKUP($A271,'T5_data(ytd)'!$B$392:$F$779,3,FALSE)</f>
        <v>15.88</v>
      </c>
      <c r="G271" s="364" t="e">
        <f>VLOOKUP($A271,'T5_data(mth)'!$B$785:$AL$1172,$O$1-1,FALSE)</f>
        <v>#REF!</v>
      </c>
      <c r="H271" s="364" t="e">
        <f>VLOOKUP($A271,'T5_data(mth)'!$B$785:$AL$1172,$O$1,FALSE)</f>
        <v>#REF!</v>
      </c>
      <c r="I271" s="363">
        <f>VLOOKUP($A271,'T5_data(ytd)'!$B$392:$F$779,5,FALSE)</f>
        <v>15.88</v>
      </c>
      <c r="J271" s="365">
        <f>VLOOKUP($A271,'T5_data(ytd)'!$B$781:$F$1168,3,FALSE)</f>
        <v>0.12</v>
      </c>
      <c r="K271" s="365" t="e">
        <f>VLOOKUP($A271,'T5_data(mth)'!$B$1175:$AL$1562,$O$1-1,FALSE)</f>
        <v>#REF!</v>
      </c>
      <c r="L271" s="365" t="e">
        <f>VLOOKUP($A271,'T5_data(mth)'!$B$1175:$AL$1562,$O$1,FALSE)</f>
        <v>#REF!</v>
      </c>
      <c r="M271" s="601"/>
      <c r="O271" s="453" t="str">
        <f t="shared" si="33"/>
        <v>15.9</v>
      </c>
      <c r="P271" s="453" t="e">
        <f t="shared" si="34"/>
        <v>#REF!</v>
      </c>
      <c r="Q271" s="453" t="e">
        <f t="shared" si="35"/>
        <v>#REF!</v>
      </c>
      <c r="R271" s="453" t="str">
        <f t="shared" si="36"/>
        <v>15.9</v>
      </c>
      <c r="S271" s="453" t="str">
        <f t="shared" si="37"/>
        <v>0.1</v>
      </c>
      <c r="T271" s="453" t="e">
        <f t="shared" si="38"/>
        <v>#REF!</v>
      </c>
      <c r="U271" s="453" t="e">
        <f t="shared" si="39"/>
        <v>#REF!</v>
      </c>
      <c r="V271" s="453" t="e">
        <f>IF(FIXED(#REF!,1)="0.0",IF(FIXED(#REF!,2)="0.00",FIXED(#REF!,3),FIXED(#REF!,2)),FIXED(#REF!,1))</f>
        <v>#REF!</v>
      </c>
    </row>
    <row r="272" spans="1:22" s="321" customFormat="1" ht="24.6" hidden="1">
      <c r="A272" s="360" t="s">
        <v>442</v>
      </c>
      <c r="B272" s="361">
        <f>VLOOKUP($A272,'T5_data(ytd)'!$B$3:$F$390,3,FALSE)</f>
        <v>1248.9100000000001</v>
      </c>
      <c r="C272" s="362" t="e">
        <f>VLOOKUP($A272,'T5_data(mth)'!$B$5:$AL$392,$O$1-1,FALSE)</f>
        <v>#REF!</v>
      </c>
      <c r="D272" s="482" t="e">
        <f>VLOOKUP($A272,'T5_data(mth)'!$B$5:$AL$392,$O$1,FALSE)</f>
        <v>#REF!</v>
      </c>
      <c r="E272" s="361">
        <f>VLOOKUP($A272,'T5_data(ytd)'!$B$3:$F$390,5,FALSE)</f>
        <v>1248.9100000000001</v>
      </c>
      <c r="F272" s="363">
        <f>VLOOKUP($A272,'T5_data(ytd)'!$B$392:$F$779,3,FALSE)</f>
        <v>5.24</v>
      </c>
      <c r="G272" s="364" t="e">
        <f>VLOOKUP($A272,'T5_data(mth)'!$B$785:$AL$1172,$O$1-1,FALSE)</f>
        <v>#REF!</v>
      </c>
      <c r="H272" s="364" t="e">
        <f>VLOOKUP($A272,'T5_data(mth)'!$B$785:$AL$1172,$O$1,FALSE)</f>
        <v>#REF!</v>
      </c>
      <c r="I272" s="363">
        <f>VLOOKUP($A272,'T5_data(ytd)'!$B$392:$F$779,5,FALSE)</f>
        <v>5.24</v>
      </c>
      <c r="J272" s="365">
        <f>VLOOKUP($A272,'T5_data(ytd)'!$B$781:$F$1168,3,FALSE)</f>
        <v>0.36</v>
      </c>
      <c r="K272" s="365" t="e">
        <f>VLOOKUP($A272,'T5_data(mth)'!$B$1175:$AL$1562,$O$1-1,FALSE)</f>
        <v>#REF!</v>
      </c>
      <c r="L272" s="365" t="e">
        <f>VLOOKUP($A272,'T5_data(mth)'!$B$1175:$AL$1562,$O$1,FALSE)</f>
        <v>#REF!</v>
      </c>
      <c r="M272" s="601"/>
      <c r="O272" s="453" t="str">
        <f t="shared" si="33"/>
        <v>5.2</v>
      </c>
      <c r="P272" s="453" t="e">
        <f t="shared" si="34"/>
        <v>#REF!</v>
      </c>
      <c r="Q272" s="453" t="e">
        <f t="shared" si="35"/>
        <v>#REF!</v>
      </c>
      <c r="R272" s="453" t="str">
        <f t="shared" si="36"/>
        <v>5.2</v>
      </c>
      <c r="S272" s="453" t="str">
        <f t="shared" si="37"/>
        <v>0.4</v>
      </c>
      <c r="T272" s="453" t="e">
        <f t="shared" si="38"/>
        <v>#REF!</v>
      </c>
      <c r="U272" s="453" t="e">
        <f t="shared" si="39"/>
        <v>#REF!</v>
      </c>
      <c r="V272" s="453" t="e">
        <f>IF(FIXED(#REF!,1)="0.0",IF(FIXED(#REF!,2)="0.00",FIXED(#REF!,3),FIXED(#REF!,2)),FIXED(#REF!,1))</f>
        <v>#REF!</v>
      </c>
    </row>
    <row r="273" spans="1:22" s="321" customFormat="1" ht="24.6" hidden="1">
      <c r="A273" s="462" t="s">
        <v>443</v>
      </c>
      <c r="B273" s="463">
        <f>VLOOKUP($A273,'T5_data(ytd)'!$B$3:$F$390,3,FALSE)</f>
        <v>268.56</v>
      </c>
      <c r="C273" s="464" t="e">
        <f>VLOOKUP($A273,'T5_data(mth)'!$B$5:$AL$392,$O$1-1,FALSE)</f>
        <v>#REF!</v>
      </c>
      <c r="D273" s="482" t="e">
        <f>VLOOKUP($A273,'T5_data(mth)'!$B$5:$AL$392,$O$1,FALSE)</f>
        <v>#REF!</v>
      </c>
      <c r="E273" s="463">
        <f>VLOOKUP($A273,'T5_data(ytd)'!$B$3:$F$390,5,FALSE)</f>
        <v>268.56</v>
      </c>
      <c r="F273" s="454">
        <f>VLOOKUP($A273,'T5_data(ytd)'!$B$392:$F$779,3,FALSE)</f>
        <v>55.94</v>
      </c>
      <c r="G273" s="455" t="e">
        <f>VLOOKUP($A273,'T5_data(mth)'!$B$785:$AL$1172,$O$1-1,FALSE)</f>
        <v>#REF!</v>
      </c>
      <c r="H273" s="455" t="e">
        <f>VLOOKUP($A273,'T5_data(mth)'!$B$785:$AL$1172,$O$1,FALSE)</f>
        <v>#REF!</v>
      </c>
      <c r="I273" s="454">
        <f>VLOOKUP($A273,'T5_data(ytd)'!$B$392:$F$779,5,FALSE)</f>
        <v>55.94</v>
      </c>
      <c r="J273" s="458">
        <f>VLOOKUP($A273,'T5_data(ytd)'!$B$781:$F$1168,3,FALSE)</f>
        <v>0.08</v>
      </c>
      <c r="K273" s="458" t="e">
        <f>VLOOKUP($A273,'T5_data(mth)'!$B$1175:$AL$1562,$O$1-1,FALSE)</f>
        <v>#REF!</v>
      </c>
      <c r="L273" s="458" t="e">
        <f>VLOOKUP($A273,'T5_data(mth)'!$B$1175:$AL$1562,$O$1,FALSE)</f>
        <v>#REF!</v>
      </c>
      <c r="M273" s="601"/>
      <c r="O273" s="453" t="str">
        <f t="shared" si="33"/>
        <v>55.9</v>
      </c>
      <c r="P273" s="453" t="e">
        <f t="shared" si="34"/>
        <v>#REF!</v>
      </c>
      <c r="Q273" s="453" t="e">
        <f t="shared" si="35"/>
        <v>#REF!</v>
      </c>
      <c r="R273" s="453" t="str">
        <f t="shared" si="36"/>
        <v>55.9</v>
      </c>
      <c r="S273" s="453" t="str">
        <f t="shared" si="37"/>
        <v>0.1</v>
      </c>
      <c r="T273" s="453" t="e">
        <f t="shared" si="38"/>
        <v>#REF!</v>
      </c>
      <c r="U273" s="453" t="e">
        <f t="shared" si="39"/>
        <v>#REF!</v>
      </c>
      <c r="V273" s="453" t="e">
        <f>IF(FIXED(#REF!,1)="0.0",IF(FIXED(#REF!,2)="0.00",FIXED(#REF!,3),FIXED(#REF!,2)),FIXED(#REF!,1))</f>
        <v>#REF!</v>
      </c>
    </row>
    <row r="274" spans="1:22" ht="21" customHeight="1">
      <c r="A274" s="481" t="s">
        <v>444</v>
      </c>
      <c r="B274" s="482">
        <f>VLOOKUP($A274,'T5_data(ytd)'!$B$3:$F$390,3,FALSE)</f>
        <v>1507.81</v>
      </c>
      <c r="C274" s="606">
        <f>VLOOKUP($A274,'T5_data(mth)'!$B$5:$AX$392,$O$1-1,FALSE)</f>
        <v>137.26</v>
      </c>
      <c r="D274" s="606">
        <f>VLOOKUP($A274,'T5_data(mth)'!$B$5:$BK$392,$O$1,FALSE)</f>
        <v>143.16999999999999</v>
      </c>
      <c r="E274" s="482">
        <f>VLOOKUP($A274,'T5_data(ytd)'!$B$3:$F$390,5,FALSE)</f>
        <v>1507.81</v>
      </c>
      <c r="F274" s="678">
        <f>VLOOKUP($A274,'T5_data(ytd)'!$B$392:$F$779,3,FALSE)</f>
        <v>5.25</v>
      </c>
      <c r="G274" s="679">
        <f>VLOOKUP($A274,'T5_data(mth)'!$B$785:$AX$1172,$O$1-1,FALSE)</f>
        <v>32.413660042446459</v>
      </c>
      <c r="H274" s="679">
        <f>VLOOKUP($A274,'T5_data(mth)'!$B$785:$BK$1172,$O$1,FALSE)</f>
        <v>10.054577600122979</v>
      </c>
      <c r="I274" s="483">
        <f>VLOOKUP($A274,'T5_data(ytd)'!$B$392:$F$779,5,FALSE)</f>
        <v>5.25</v>
      </c>
      <c r="J274" s="670">
        <f>VLOOKUP($A274,'T5_data(ytd)'!$B$781:$F$1168,3,FALSE)</f>
        <v>0.44</v>
      </c>
      <c r="K274" s="671">
        <f>VLOOKUP($A274,'T5_data(mth)'!$B$1175:$AX$1562,$O$1-1,FALSE)</f>
        <v>0.46877742873906864</v>
      </c>
      <c r="L274" s="688">
        <f>VLOOKUP($A274,'T5_data(mth)'!$B$1175:$BK$1562,$O$1,FALSE)</f>
        <v>0.4105057590371049</v>
      </c>
      <c r="M274" s="612">
        <f>VLOOKUP($A274,'T5_data(ytd)'!$B$781:$F$1168,5,FALSE)</f>
        <v>0.44</v>
      </c>
      <c r="N274" s="469">
        <v>1</v>
      </c>
      <c r="O274" s="616" t="str">
        <f t="shared" si="33"/>
        <v>5.3</v>
      </c>
      <c r="P274" s="616" t="str">
        <f t="shared" si="34"/>
        <v>32.4</v>
      </c>
      <c r="Q274" s="616" t="str">
        <f t="shared" si="35"/>
        <v>10.1</v>
      </c>
      <c r="R274" s="616" t="str">
        <f t="shared" si="36"/>
        <v>5.3</v>
      </c>
      <c r="S274" s="616" t="str">
        <f t="shared" si="37"/>
        <v>0.4</v>
      </c>
      <c r="T274" s="616" t="str">
        <f t="shared" si="38"/>
        <v>0.5</v>
      </c>
      <c r="U274" s="616" t="str">
        <f t="shared" si="39"/>
        <v>0.4</v>
      </c>
      <c r="V274" s="616" t="str">
        <f>IF(FIXED(M274,1)="0.0",IF(FIXED(M274,2)="0.00",FIXED(M274,3),FIXED(M274,2)),FIXED(M274,1))</f>
        <v>0.4</v>
      </c>
    </row>
    <row r="275" spans="1:22" s="321" customFormat="1" ht="24.6" hidden="1">
      <c r="A275" s="467" t="s">
        <v>445</v>
      </c>
      <c r="B275" s="361">
        <f>VLOOKUP($A275,'T5_data(ytd)'!$B$3:$F$390,3,FALSE)</f>
        <v>232.75</v>
      </c>
      <c r="C275" s="361" t="e">
        <f>VLOOKUP($A275,'T5_data(mth)'!$B$5:$AL$392,$O$1-1,FALSE)</f>
        <v>#REF!</v>
      </c>
      <c r="D275" s="482" t="e">
        <f>VLOOKUP($A275,'T5_data(mth)'!$B$5:$AL$392,$O$1,FALSE)</f>
        <v>#REF!</v>
      </c>
      <c r="E275" s="361">
        <f>VLOOKUP($A275,'T5_data(ytd)'!$B$3:$F$390,5,FALSE)</f>
        <v>232.75</v>
      </c>
      <c r="F275" s="363">
        <f>VLOOKUP($A275,'T5_data(ytd)'!$B$392:$F$779,3,FALSE)</f>
        <v>9</v>
      </c>
      <c r="G275" s="363" t="e">
        <f>VLOOKUP($A275,'T5_data(mth)'!$B$785:$AL$1172,$O$1-1,FALSE)</f>
        <v>#REF!</v>
      </c>
      <c r="H275" s="363" t="e">
        <f>VLOOKUP($A275,'T5_data(mth)'!$B$785:$AL$1172,$O$1,FALSE)</f>
        <v>#REF!</v>
      </c>
      <c r="I275" s="363">
        <f>VLOOKUP($A275,'T5_data(ytd)'!$B$392:$F$779,5,FALSE)</f>
        <v>9</v>
      </c>
      <c r="J275" s="460">
        <f>VLOOKUP($A275,'T5_data(ytd)'!$B$781:$F$1168,3,FALSE)</f>
        <v>7.0000000000000007E-2</v>
      </c>
      <c r="K275" s="460" t="e">
        <f>VLOOKUP($A275,'T5_data(mth)'!$B$1175:$AL$1562,$O$1-1,FALSE)</f>
        <v>#REF!</v>
      </c>
      <c r="L275" s="460" t="e">
        <f>VLOOKUP($A275,'T5_data(mth)'!$B$1175:$AL$1562,$O$1,FALSE)</f>
        <v>#REF!</v>
      </c>
      <c r="M275" s="601"/>
      <c r="O275" s="453" t="str">
        <f t="shared" si="33"/>
        <v>9.0</v>
      </c>
      <c r="P275" s="453" t="e">
        <f t="shared" si="34"/>
        <v>#REF!</v>
      </c>
      <c r="Q275" s="453" t="e">
        <f t="shared" si="35"/>
        <v>#REF!</v>
      </c>
      <c r="R275" s="453" t="str">
        <f t="shared" si="36"/>
        <v>9.0</v>
      </c>
      <c r="S275" s="453" t="str">
        <f t="shared" si="37"/>
        <v>0.1</v>
      </c>
      <c r="T275" s="453" t="e">
        <f t="shared" si="38"/>
        <v>#REF!</v>
      </c>
      <c r="U275" s="453" t="e">
        <f t="shared" si="39"/>
        <v>#REF!</v>
      </c>
      <c r="V275" s="453" t="e">
        <f>IF(FIXED(#REF!,1)="0.0",IF(FIXED(#REF!,2)="0.00",FIXED(#REF!,3),FIXED(#REF!,2)),FIXED(#REF!,1))</f>
        <v>#REF!</v>
      </c>
    </row>
    <row r="276" spans="1:22" s="321" customFormat="1" ht="24.6" hidden="1">
      <c r="A276" s="462" t="s">
        <v>446</v>
      </c>
      <c r="B276" s="463">
        <f>VLOOKUP($A276,'T5_data(ytd)'!$B$3:$F$390,3,FALSE)</f>
        <v>1275.06</v>
      </c>
      <c r="C276" s="464" t="e">
        <f>VLOOKUP($A276,'T5_data(mth)'!$B$5:$AL$392,$O$1-1,FALSE)</f>
        <v>#REF!</v>
      </c>
      <c r="D276" s="482" t="e">
        <f>VLOOKUP($A276,'T5_data(mth)'!$B$5:$AL$392,$O$1,FALSE)</f>
        <v>#REF!</v>
      </c>
      <c r="E276" s="463">
        <f>VLOOKUP($A276,'T5_data(ytd)'!$B$3:$F$390,5,FALSE)</f>
        <v>1275.06</v>
      </c>
      <c r="F276" s="454">
        <f>VLOOKUP($A276,'T5_data(ytd)'!$B$392:$F$779,3,FALSE)</f>
        <v>4.5999999999999996</v>
      </c>
      <c r="G276" s="455" t="e">
        <f>VLOOKUP($A276,'T5_data(mth)'!$B$785:$AL$1172,$O$1-1,FALSE)</f>
        <v>#REF!</v>
      </c>
      <c r="H276" s="455" t="e">
        <f>VLOOKUP($A276,'T5_data(mth)'!$B$785:$AL$1172,$O$1,FALSE)</f>
        <v>#REF!</v>
      </c>
      <c r="I276" s="454">
        <f>VLOOKUP($A276,'T5_data(ytd)'!$B$392:$F$779,5,FALSE)</f>
        <v>4.5999999999999996</v>
      </c>
      <c r="J276" s="458">
        <f>VLOOKUP($A276,'T5_data(ytd)'!$B$781:$F$1168,3,FALSE)</f>
        <v>0.37</v>
      </c>
      <c r="K276" s="458" t="e">
        <f>VLOOKUP($A276,'T5_data(mth)'!$B$1175:$AL$1562,$O$1-1,FALSE)</f>
        <v>#REF!</v>
      </c>
      <c r="L276" s="458" t="e">
        <f>VLOOKUP($A276,'T5_data(mth)'!$B$1175:$AL$1562,$O$1,FALSE)</f>
        <v>#REF!</v>
      </c>
      <c r="M276" s="601"/>
      <c r="O276" s="453" t="str">
        <f t="shared" si="33"/>
        <v>4.6</v>
      </c>
      <c r="P276" s="453" t="e">
        <f t="shared" si="34"/>
        <v>#REF!</v>
      </c>
      <c r="Q276" s="453" t="e">
        <f t="shared" si="35"/>
        <v>#REF!</v>
      </c>
      <c r="R276" s="453" t="str">
        <f t="shared" si="36"/>
        <v>4.6</v>
      </c>
      <c r="S276" s="453" t="str">
        <f t="shared" si="37"/>
        <v>0.4</v>
      </c>
      <c r="T276" s="453" t="e">
        <f t="shared" si="38"/>
        <v>#REF!</v>
      </c>
      <c r="U276" s="453" t="e">
        <f t="shared" si="39"/>
        <v>#REF!</v>
      </c>
      <c r="V276" s="453" t="e">
        <f>IF(FIXED(#REF!,1)="0.0",IF(FIXED(#REF!,2)="0.00",FIXED(#REF!,3),FIXED(#REF!,2)),FIXED(#REF!,1))</f>
        <v>#REF!</v>
      </c>
    </row>
    <row r="277" spans="1:22" ht="21" customHeight="1">
      <c r="A277" s="481" t="s">
        <v>447</v>
      </c>
      <c r="B277" s="482">
        <f>VLOOKUP($A277,'T5_data(ytd)'!$B$3:$F$390,3,FALSE)</f>
        <v>3169.4</v>
      </c>
      <c r="C277" s="606">
        <f>VLOOKUP($A277,'T5_data(mth)'!$B$5:$AX$392,$O$1-1,FALSE)</f>
        <v>312.58</v>
      </c>
      <c r="D277" s="606">
        <f>VLOOKUP($A277,'T5_data(mth)'!$B$5:$BK$392,$O$1,FALSE)</f>
        <v>328.93</v>
      </c>
      <c r="E277" s="482">
        <f>VLOOKUP($A277,'T5_data(ytd)'!$B$3:$F$390,5,FALSE)</f>
        <v>3169.4</v>
      </c>
      <c r="F277" s="678">
        <f>VLOOKUP($A277,'T5_data(ytd)'!$B$392:$F$779,3,FALSE)</f>
        <v>12.18</v>
      </c>
      <c r="G277" s="679">
        <f>VLOOKUP($A277,'T5_data(mth)'!$B$785:$AX$1172,$O$1-1,FALSE)</f>
        <v>24.143135152309462</v>
      </c>
      <c r="H277" s="679">
        <f>VLOOKUP($A277,'T5_data(mth)'!$B$785:$BK$1172,$O$1,FALSE)</f>
        <v>9.4681842385516468</v>
      </c>
      <c r="I277" s="483">
        <f>VLOOKUP($A277,'T5_data(ytd)'!$B$392:$F$779,5,FALSE)</f>
        <v>12.18</v>
      </c>
      <c r="J277" s="670">
        <f>VLOOKUP($A277,'T5_data(ytd)'!$B$781:$F$1168,3,FALSE)</f>
        <v>0.92</v>
      </c>
      <c r="K277" s="671">
        <f>VLOOKUP($A277,'T5_data(mth)'!$B$1175:$AX$1562,$O$1-1,FALSE)</f>
        <v>1.0675393317445583</v>
      </c>
      <c r="L277" s="688">
        <f>VLOOKUP($A277,'T5_data(mth)'!$B$1175:$BK$1562,$O$1,FALSE)</f>
        <v>0.94312816456013782</v>
      </c>
      <c r="M277" s="612">
        <f>VLOOKUP($A277,'T5_data(ytd)'!$B$781:$F$1168,5,FALSE)</f>
        <v>0.92</v>
      </c>
      <c r="N277" s="469">
        <v>1</v>
      </c>
      <c r="O277" s="616" t="str">
        <f t="shared" si="33"/>
        <v>12.2</v>
      </c>
      <c r="P277" s="616" t="str">
        <f t="shared" si="34"/>
        <v>24.1</v>
      </c>
      <c r="Q277" s="616" t="str">
        <f t="shared" si="35"/>
        <v>9.5</v>
      </c>
      <c r="R277" s="616" t="str">
        <f t="shared" si="36"/>
        <v>12.2</v>
      </c>
      <c r="S277" s="616" t="str">
        <f t="shared" si="37"/>
        <v>0.9</v>
      </c>
      <c r="T277" s="616" t="str">
        <f t="shared" si="38"/>
        <v>1.1</v>
      </c>
      <c r="U277" s="616" t="str">
        <f t="shared" si="39"/>
        <v>0.9</v>
      </c>
      <c r="V277" s="616" t="str">
        <f>IF(FIXED(M277,1)="0.0",IF(FIXED(M277,2)="0.00",FIXED(M277,3),FIXED(M277,2)),FIXED(M277,1))</f>
        <v>0.9</v>
      </c>
    </row>
    <row r="278" spans="1:22" s="321" customFormat="1" ht="24.6" hidden="1">
      <c r="A278" s="467" t="s">
        <v>448</v>
      </c>
      <c r="B278" s="361">
        <f>VLOOKUP($A278,'T5_data(ytd)'!$B$3:$F$390,3,FALSE)</f>
        <v>1713.18</v>
      </c>
      <c r="C278" s="361" t="e">
        <f>VLOOKUP($A278,'T5_data(mth)'!$B$5:$AL$392,$O$1-1,FALSE)</f>
        <v>#REF!</v>
      </c>
      <c r="D278" s="482" t="e">
        <f>VLOOKUP($A278,'T5_data(mth)'!$B$5:$AL$392,$O$1,FALSE)</f>
        <v>#REF!</v>
      </c>
      <c r="E278" s="361">
        <f>VLOOKUP($A278,'T5_data(ytd)'!$B$3:$F$390,5,FALSE)</f>
        <v>1713.18</v>
      </c>
      <c r="F278" s="363">
        <f>VLOOKUP($A278,'T5_data(ytd)'!$B$392:$F$779,3,FALSE)</f>
        <v>14.05</v>
      </c>
      <c r="G278" s="363" t="e">
        <f>VLOOKUP($A278,'T5_data(mth)'!$B$785:$AL$1172,$O$1-1,FALSE)</f>
        <v>#REF!</v>
      </c>
      <c r="H278" s="363" t="e">
        <f>VLOOKUP($A278,'T5_data(mth)'!$B$785:$AL$1172,$O$1,FALSE)</f>
        <v>#REF!</v>
      </c>
      <c r="I278" s="363">
        <f>VLOOKUP($A278,'T5_data(ytd)'!$B$392:$F$779,5,FALSE)</f>
        <v>14.05</v>
      </c>
      <c r="J278" s="460">
        <f>VLOOKUP($A278,'T5_data(ytd)'!$B$781:$F$1168,3,FALSE)</f>
        <v>0.5</v>
      </c>
      <c r="K278" s="460" t="e">
        <f>VLOOKUP($A278,'T5_data(mth)'!$B$1175:$AL$1562,$O$1-1,FALSE)</f>
        <v>#REF!</v>
      </c>
      <c r="L278" s="460" t="e">
        <f>VLOOKUP($A278,'T5_data(mth)'!$B$1175:$AL$1562,$O$1,FALSE)</f>
        <v>#REF!</v>
      </c>
      <c r="M278" s="601"/>
      <c r="O278" s="453" t="str">
        <f t="shared" si="33"/>
        <v>14.1</v>
      </c>
      <c r="P278" s="453" t="e">
        <f t="shared" si="34"/>
        <v>#REF!</v>
      </c>
      <c r="Q278" s="453" t="e">
        <f t="shared" si="35"/>
        <v>#REF!</v>
      </c>
      <c r="R278" s="453" t="str">
        <f t="shared" si="36"/>
        <v>14.1</v>
      </c>
      <c r="S278" s="453" t="str">
        <f t="shared" si="37"/>
        <v>0.5</v>
      </c>
      <c r="T278" s="453" t="e">
        <f t="shared" si="38"/>
        <v>#REF!</v>
      </c>
      <c r="U278" s="453" t="e">
        <f t="shared" si="39"/>
        <v>#REF!</v>
      </c>
      <c r="V278" s="453" t="e">
        <f>IF(FIXED(#REF!,1)="0.0",IF(FIXED(#REF!,2)="0.00",FIXED(#REF!,3),FIXED(#REF!,2)),FIXED(#REF!,1))</f>
        <v>#REF!</v>
      </c>
    </row>
    <row r="279" spans="1:22" s="321" customFormat="1" ht="24.6" hidden="1">
      <c r="A279" s="360" t="s">
        <v>449</v>
      </c>
      <c r="B279" s="361">
        <f>VLOOKUP($A279,'T5_data(ytd)'!$B$3:$F$390,3,FALSE)</f>
        <v>7.69</v>
      </c>
      <c r="C279" s="362" t="e">
        <f>VLOOKUP($A279,'T5_data(mth)'!$B$5:$AL$392,$O$1-1,FALSE)</f>
        <v>#REF!</v>
      </c>
      <c r="D279" s="482" t="e">
        <f>VLOOKUP($A279,'T5_data(mth)'!$B$5:$AL$392,$O$1,FALSE)</f>
        <v>#REF!</v>
      </c>
      <c r="E279" s="361">
        <f>VLOOKUP($A279,'T5_data(ytd)'!$B$3:$F$390,5,FALSE)</f>
        <v>7.69</v>
      </c>
      <c r="F279" s="363">
        <f>VLOOKUP($A279,'T5_data(ytd)'!$B$392:$F$779,3,FALSE)</f>
        <v>23.83</v>
      </c>
      <c r="G279" s="364" t="e">
        <f>VLOOKUP($A279,'T5_data(mth)'!$B$785:$AL$1172,$O$1-1,FALSE)</f>
        <v>#REF!</v>
      </c>
      <c r="H279" s="364" t="e">
        <f>VLOOKUP($A279,'T5_data(mth)'!$B$785:$AL$1172,$O$1,FALSE)</f>
        <v>#REF!</v>
      </c>
      <c r="I279" s="363">
        <f>VLOOKUP($A279,'T5_data(ytd)'!$B$392:$F$779,5,FALSE)</f>
        <v>23.83</v>
      </c>
      <c r="J279" s="365">
        <f>VLOOKUP($A279,'T5_data(ytd)'!$B$781:$F$1168,3,FALSE)</f>
        <v>0</v>
      </c>
      <c r="K279" s="365" t="e">
        <f>VLOOKUP($A279,'T5_data(mth)'!$B$1175:$AL$1562,$O$1-1,FALSE)</f>
        <v>#REF!</v>
      </c>
      <c r="L279" s="365" t="e">
        <f>VLOOKUP($A279,'T5_data(mth)'!$B$1175:$AL$1562,$O$1,FALSE)</f>
        <v>#REF!</v>
      </c>
      <c r="M279" s="601"/>
      <c r="O279" s="453" t="str">
        <f t="shared" si="33"/>
        <v>23.8</v>
      </c>
      <c r="P279" s="453" t="e">
        <f t="shared" si="34"/>
        <v>#REF!</v>
      </c>
      <c r="Q279" s="453" t="e">
        <f t="shared" si="35"/>
        <v>#REF!</v>
      </c>
      <c r="R279" s="453" t="str">
        <f t="shared" si="36"/>
        <v>23.8</v>
      </c>
      <c r="S279" s="453" t="str">
        <f t="shared" si="37"/>
        <v>0.000</v>
      </c>
      <c r="T279" s="453" t="e">
        <f t="shared" si="38"/>
        <v>#REF!</v>
      </c>
      <c r="U279" s="453" t="e">
        <f t="shared" si="39"/>
        <v>#REF!</v>
      </c>
      <c r="V279" s="453" t="e">
        <f>IF(FIXED(#REF!,1)="0.0",IF(FIXED(#REF!,2)="0.00",FIXED(#REF!,3),FIXED(#REF!,2)),FIXED(#REF!,1))</f>
        <v>#REF!</v>
      </c>
    </row>
    <row r="280" spans="1:22" s="321" customFormat="1" ht="24.6" hidden="1">
      <c r="A280" s="360" t="s">
        <v>450</v>
      </c>
      <c r="B280" s="361">
        <f>VLOOKUP($A280,'T5_data(ytd)'!$B$3:$F$390,3,FALSE)</f>
        <v>3.1</v>
      </c>
      <c r="C280" s="362" t="e">
        <f>VLOOKUP($A280,'T5_data(mth)'!$B$5:$AL$392,$O$1-1,FALSE)</f>
        <v>#REF!</v>
      </c>
      <c r="D280" s="482" t="e">
        <f>VLOOKUP($A280,'T5_data(mth)'!$B$5:$AL$392,$O$1,FALSE)</f>
        <v>#REF!</v>
      </c>
      <c r="E280" s="361">
        <f>VLOOKUP($A280,'T5_data(ytd)'!$B$3:$F$390,5,FALSE)</f>
        <v>3.1</v>
      </c>
      <c r="F280" s="363">
        <f>VLOOKUP($A280,'T5_data(ytd)'!$B$392:$F$779,3,FALSE)</f>
        <v>5.08</v>
      </c>
      <c r="G280" s="364" t="e">
        <f>VLOOKUP($A280,'T5_data(mth)'!$B$785:$AL$1172,$O$1-1,FALSE)</f>
        <v>#REF!</v>
      </c>
      <c r="H280" s="364" t="e">
        <f>VLOOKUP($A280,'T5_data(mth)'!$B$785:$AL$1172,$O$1,FALSE)</f>
        <v>#REF!</v>
      </c>
      <c r="I280" s="363">
        <f>VLOOKUP($A280,'T5_data(ytd)'!$B$392:$F$779,5,FALSE)</f>
        <v>5.08</v>
      </c>
      <c r="J280" s="365">
        <f>VLOOKUP($A280,'T5_data(ytd)'!$B$781:$F$1168,3,FALSE)</f>
        <v>0</v>
      </c>
      <c r="K280" s="365" t="e">
        <f>VLOOKUP($A280,'T5_data(mth)'!$B$1175:$AL$1562,$O$1-1,FALSE)</f>
        <v>#REF!</v>
      </c>
      <c r="L280" s="365" t="e">
        <f>VLOOKUP($A280,'T5_data(mth)'!$B$1175:$AL$1562,$O$1,FALSE)</f>
        <v>#REF!</v>
      </c>
      <c r="M280" s="601"/>
      <c r="O280" s="453" t="str">
        <f t="shared" si="33"/>
        <v>5.1</v>
      </c>
      <c r="P280" s="453" t="e">
        <f t="shared" si="34"/>
        <v>#REF!</v>
      </c>
      <c r="Q280" s="453" t="e">
        <f t="shared" si="35"/>
        <v>#REF!</v>
      </c>
      <c r="R280" s="453" t="str">
        <f t="shared" si="36"/>
        <v>5.1</v>
      </c>
      <c r="S280" s="453" t="str">
        <f t="shared" si="37"/>
        <v>0.000</v>
      </c>
      <c r="T280" s="453" t="e">
        <f t="shared" si="38"/>
        <v>#REF!</v>
      </c>
      <c r="U280" s="453" t="e">
        <f t="shared" si="39"/>
        <v>#REF!</v>
      </c>
      <c r="V280" s="453" t="e">
        <f>IF(FIXED(#REF!,1)="0.0",IF(FIXED(#REF!,2)="0.00",FIXED(#REF!,3),FIXED(#REF!,2)),FIXED(#REF!,1))</f>
        <v>#REF!</v>
      </c>
    </row>
    <row r="281" spans="1:22" s="321" customFormat="1" ht="24.6" hidden="1">
      <c r="A281" s="360" t="s">
        <v>451</v>
      </c>
      <c r="B281" s="361">
        <f>VLOOKUP($A281,'T5_data(ytd)'!$B$3:$F$390,3,FALSE)</f>
        <v>4.58</v>
      </c>
      <c r="C281" s="362" t="e">
        <f>VLOOKUP($A281,'T5_data(mth)'!$B$5:$AL$392,$O$1-1,FALSE)</f>
        <v>#REF!</v>
      </c>
      <c r="D281" s="482" t="e">
        <f>VLOOKUP($A281,'T5_data(mth)'!$B$5:$AL$392,$O$1,FALSE)</f>
        <v>#REF!</v>
      </c>
      <c r="E281" s="361">
        <f>VLOOKUP($A281,'T5_data(ytd)'!$B$3:$F$390,5,FALSE)</f>
        <v>4.58</v>
      </c>
      <c r="F281" s="363">
        <f>VLOOKUP($A281,'T5_data(ytd)'!$B$392:$F$779,3,FALSE)</f>
        <v>40.49</v>
      </c>
      <c r="G281" s="364" t="e">
        <f>VLOOKUP($A281,'T5_data(mth)'!$B$785:$AL$1172,$O$1-1,FALSE)</f>
        <v>#REF!</v>
      </c>
      <c r="H281" s="364" t="e">
        <f>VLOOKUP($A281,'T5_data(mth)'!$B$785:$AL$1172,$O$1,FALSE)</f>
        <v>#REF!</v>
      </c>
      <c r="I281" s="363">
        <f>VLOOKUP($A281,'T5_data(ytd)'!$B$392:$F$779,5,FALSE)</f>
        <v>40.49</v>
      </c>
      <c r="J281" s="365">
        <f>VLOOKUP($A281,'T5_data(ytd)'!$B$781:$F$1168,3,FALSE)</f>
        <v>0</v>
      </c>
      <c r="K281" s="365" t="e">
        <f>VLOOKUP($A281,'T5_data(mth)'!$B$1175:$AL$1562,$O$1-1,FALSE)</f>
        <v>#REF!</v>
      </c>
      <c r="L281" s="365" t="e">
        <f>VLOOKUP($A281,'T5_data(mth)'!$B$1175:$AL$1562,$O$1,FALSE)</f>
        <v>#REF!</v>
      </c>
      <c r="M281" s="601"/>
      <c r="O281" s="453" t="str">
        <f t="shared" si="33"/>
        <v>40.5</v>
      </c>
      <c r="P281" s="453" t="e">
        <f t="shared" si="34"/>
        <v>#REF!</v>
      </c>
      <c r="Q281" s="453" t="e">
        <f t="shared" si="35"/>
        <v>#REF!</v>
      </c>
      <c r="R281" s="453" t="str">
        <f t="shared" si="36"/>
        <v>40.5</v>
      </c>
      <c r="S281" s="453" t="str">
        <f t="shared" si="37"/>
        <v>0.000</v>
      </c>
      <c r="T281" s="453" t="e">
        <f t="shared" si="38"/>
        <v>#REF!</v>
      </c>
      <c r="U281" s="453" t="e">
        <f t="shared" si="39"/>
        <v>#REF!</v>
      </c>
      <c r="V281" s="453" t="e">
        <f>IF(FIXED(#REF!,1)="0.0",IF(FIXED(#REF!,2)="0.00",FIXED(#REF!,3),FIXED(#REF!,2)),FIXED(#REF!,1))</f>
        <v>#REF!</v>
      </c>
    </row>
    <row r="282" spans="1:22" s="321" customFormat="1" ht="24.6" hidden="1">
      <c r="A282" s="360" t="s">
        <v>452</v>
      </c>
      <c r="B282" s="361">
        <f>VLOOKUP($A282,'T5_data(ytd)'!$B$3:$F$390,3,FALSE)</f>
        <v>331.09</v>
      </c>
      <c r="C282" s="362" t="e">
        <f>VLOOKUP($A282,'T5_data(mth)'!$B$5:$AL$392,$O$1-1,FALSE)</f>
        <v>#REF!</v>
      </c>
      <c r="D282" s="482" t="e">
        <f>VLOOKUP($A282,'T5_data(mth)'!$B$5:$AL$392,$O$1,FALSE)</f>
        <v>#REF!</v>
      </c>
      <c r="E282" s="361">
        <f>VLOOKUP($A282,'T5_data(ytd)'!$B$3:$F$390,5,FALSE)</f>
        <v>331.09</v>
      </c>
      <c r="F282" s="363">
        <f>VLOOKUP($A282,'T5_data(ytd)'!$B$392:$F$779,3,FALSE)</f>
        <v>30.21</v>
      </c>
      <c r="G282" s="364" t="e">
        <f>VLOOKUP($A282,'T5_data(mth)'!$B$785:$AL$1172,$O$1-1,FALSE)</f>
        <v>#REF!</v>
      </c>
      <c r="H282" s="364" t="e">
        <f>VLOOKUP($A282,'T5_data(mth)'!$B$785:$AL$1172,$O$1,FALSE)</f>
        <v>#REF!</v>
      </c>
      <c r="I282" s="363">
        <f>VLOOKUP($A282,'T5_data(ytd)'!$B$392:$F$779,5,FALSE)</f>
        <v>30.21</v>
      </c>
      <c r="J282" s="365">
        <f>VLOOKUP($A282,'T5_data(ytd)'!$B$781:$F$1168,3,FALSE)</f>
        <v>0.1</v>
      </c>
      <c r="K282" s="365" t="e">
        <f>VLOOKUP($A282,'T5_data(mth)'!$B$1175:$AL$1562,$O$1-1,FALSE)</f>
        <v>#REF!</v>
      </c>
      <c r="L282" s="365" t="e">
        <f>VLOOKUP($A282,'T5_data(mth)'!$B$1175:$AL$1562,$O$1,FALSE)</f>
        <v>#REF!</v>
      </c>
      <c r="M282" s="601"/>
      <c r="O282" s="453" t="str">
        <f t="shared" si="33"/>
        <v>30.2</v>
      </c>
      <c r="P282" s="453" t="e">
        <f t="shared" si="34"/>
        <v>#REF!</v>
      </c>
      <c r="Q282" s="453" t="e">
        <f t="shared" si="35"/>
        <v>#REF!</v>
      </c>
      <c r="R282" s="453" t="str">
        <f t="shared" si="36"/>
        <v>30.2</v>
      </c>
      <c r="S282" s="453" t="str">
        <f t="shared" si="37"/>
        <v>0.1</v>
      </c>
      <c r="T282" s="453" t="e">
        <f t="shared" si="38"/>
        <v>#REF!</v>
      </c>
      <c r="U282" s="453" t="e">
        <f t="shared" si="39"/>
        <v>#REF!</v>
      </c>
      <c r="V282" s="453" t="e">
        <f>IF(FIXED(#REF!,1)="0.0",IF(FIXED(#REF!,2)="0.00",FIXED(#REF!,3),FIXED(#REF!,2)),FIXED(#REF!,1))</f>
        <v>#REF!</v>
      </c>
    </row>
    <row r="283" spans="1:22" s="321" customFormat="1" ht="24.6" hidden="1">
      <c r="A283" s="360" t="s">
        <v>453</v>
      </c>
      <c r="B283" s="361">
        <f>VLOOKUP($A283,'T5_data(ytd)'!$B$3:$F$390,3,FALSE)</f>
        <v>113.52</v>
      </c>
      <c r="C283" s="362" t="e">
        <f>VLOOKUP($A283,'T5_data(mth)'!$B$5:$AL$392,$O$1-1,FALSE)</f>
        <v>#REF!</v>
      </c>
      <c r="D283" s="482" t="e">
        <f>VLOOKUP($A283,'T5_data(mth)'!$B$5:$AL$392,$O$1,FALSE)</f>
        <v>#REF!</v>
      </c>
      <c r="E283" s="361">
        <f>VLOOKUP($A283,'T5_data(ytd)'!$B$3:$F$390,5,FALSE)</f>
        <v>113.52</v>
      </c>
      <c r="F283" s="363">
        <f>VLOOKUP($A283,'T5_data(ytd)'!$B$392:$F$779,3,FALSE)</f>
        <v>-3.07</v>
      </c>
      <c r="G283" s="364" t="e">
        <f>VLOOKUP($A283,'T5_data(mth)'!$B$785:$AL$1172,$O$1-1,FALSE)</f>
        <v>#REF!</v>
      </c>
      <c r="H283" s="364" t="e">
        <f>VLOOKUP($A283,'T5_data(mth)'!$B$785:$AL$1172,$O$1,FALSE)</f>
        <v>#REF!</v>
      </c>
      <c r="I283" s="363">
        <f>VLOOKUP($A283,'T5_data(ytd)'!$B$392:$F$779,5,FALSE)</f>
        <v>-3.07</v>
      </c>
      <c r="J283" s="365">
        <f>VLOOKUP($A283,'T5_data(ytd)'!$B$781:$F$1168,3,FALSE)</f>
        <v>0.03</v>
      </c>
      <c r="K283" s="365" t="e">
        <f>VLOOKUP($A283,'T5_data(mth)'!$B$1175:$AL$1562,$O$1-1,FALSE)</f>
        <v>#REF!</v>
      </c>
      <c r="L283" s="365" t="e">
        <f>VLOOKUP($A283,'T5_data(mth)'!$B$1175:$AL$1562,$O$1,FALSE)</f>
        <v>#REF!</v>
      </c>
      <c r="M283" s="601"/>
      <c r="O283" s="453" t="str">
        <f t="shared" si="33"/>
        <v>-3.1</v>
      </c>
      <c r="P283" s="453" t="e">
        <f t="shared" si="34"/>
        <v>#REF!</v>
      </c>
      <c r="Q283" s="453" t="e">
        <f t="shared" si="35"/>
        <v>#REF!</v>
      </c>
      <c r="R283" s="453" t="str">
        <f t="shared" si="36"/>
        <v>-3.1</v>
      </c>
      <c r="S283" s="453" t="str">
        <f t="shared" si="37"/>
        <v>0.03</v>
      </c>
      <c r="T283" s="453" t="e">
        <f t="shared" si="38"/>
        <v>#REF!</v>
      </c>
      <c r="U283" s="453" t="e">
        <f t="shared" si="39"/>
        <v>#REF!</v>
      </c>
      <c r="V283" s="453" t="e">
        <f>IF(FIXED(#REF!,1)="0.0",IF(FIXED(#REF!,2)="0.00",FIXED(#REF!,3),FIXED(#REF!,2)),FIXED(#REF!,1))</f>
        <v>#REF!</v>
      </c>
    </row>
    <row r="284" spans="1:22" s="321" customFormat="1" ht="24.6" hidden="1">
      <c r="A284" s="360" t="s">
        <v>454</v>
      </c>
      <c r="B284" s="361">
        <f>VLOOKUP($A284,'T5_data(ytd)'!$B$3:$F$390,3,FALSE)</f>
        <v>217.57</v>
      </c>
      <c r="C284" s="362" t="e">
        <f>VLOOKUP($A284,'T5_data(mth)'!$B$5:$AL$392,$O$1-1,FALSE)</f>
        <v>#REF!</v>
      </c>
      <c r="D284" s="482" t="e">
        <f>VLOOKUP($A284,'T5_data(mth)'!$B$5:$AL$392,$O$1,FALSE)</f>
        <v>#REF!</v>
      </c>
      <c r="E284" s="361">
        <f>VLOOKUP($A284,'T5_data(ytd)'!$B$3:$F$390,5,FALSE)</f>
        <v>217.57</v>
      </c>
      <c r="F284" s="363">
        <f>VLOOKUP($A284,'T5_data(ytd)'!$B$392:$F$779,3,FALSE)</f>
        <v>58.62</v>
      </c>
      <c r="G284" s="364" t="e">
        <f>VLOOKUP($A284,'T5_data(mth)'!$B$785:$AL$1172,$O$1-1,FALSE)</f>
        <v>#REF!</v>
      </c>
      <c r="H284" s="364" t="e">
        <f>VLOOKUP($A284,'T5_data(mth)'!$B$785:$AL$1172,$O$1,FALSE)</f>
        <v>#REF!</v>
      </c>
      <c r="I284" s="363">
        <f>VLOOKUP($A284,'T5_data(ytd)'!$B$392:$F$779,5,FALSE)</f>
        <v>58.62</v>
      </c>
      <c r="J284" s="365">
        <f>VLOOKUP($A284,'T5_data(ytd)'!$B$781:$F$1168,3,FALSE)</f>
        <v>0.06</v>
      </c>
      <c r="K284" s="365" t="e">
        <f>VLOOKUP($A284,'T5_data(mth)'!$B$1175:$AL$1562,$O$1-1,FALSE)</f>
        <v>#REF!</v>
      </c>
      <c r="L284" s="365" t="e">
        <f>VLOOKUP($A284,'T5_data(mth)'!$B$1175:$AL$1562,$O$1,FALSE)</f>
        <v>#REF!</v>
      </c>
      <c r="M284" s="601"/>
      <c r="O284" s="453" t="str">
        <f t="shared" si="33"/>
        <v>58.6</v>
      </c>
      <c r="P284" s="453" t="e">
        <f t="shared" si="34"/>
        <v>#REF!</v>
      </c>
      <c r="Q284" s="453" t="e">
        <f t="shared" si="35"/>
        <v>#REF!</v>
      </c>
      <c r="R284" s="453" t="str">
        <f t="shared" si="36"/>
        <v>58.6</v>
      </c>
      <c r="S284" s="453" t="str">
        <f t="shared" si="37"/>
        <v>0.1</v>
      </c>
      <c r="T284" s="453" t="e">
        <f t="shared" si="38"/>
        <v>#REF!</v>
      </c>
      <c r="U284" s="453" t="e">
        <f t="shared" si="39"/>
        <v>#REF!</v>
      </c>
      <c r="V284" s="453" t="e">
        <f>IF(FIXED(#REF!,1)="0.0",IF(FIXED(#REF!,2)="0.00",FIXED(#REF!,3),FIXED(#REF!,2)),FIXED(#REF!,1))</f>
        <v>#REF!</v>
      </c>
    </row>
    <row r="285" spans="1:22" s="321" customFormat="1" ht="24.6" hidden="1">
      <c r="A285" s="360" t="s">
        <v>455</v>
      </c>
      <c r="B285" s="361">
        <f>VLOOKUP($A285,'T5_data(ytd)'!$B$3:$F$390,3,FALSE)</f>
        <v>74.33</v>
      </c>
      <c r="C285" s="362" t="e">
        <f>VLOOKUP($A285,'T5_data(mth)'!$B$5:$AL$392,$O$1-1,FALSE)</f>
        <v>#REF!</v>
      </c>
      <c r="D285" s="482" t="e">
        <f>VLOOKUP($A285,'T5_data(mth)'!$B$5:$AL$392,$O$1,FALSE)</f>
        <v>#REF!</v>
      </c>
      <c r="E285" s="361">
        <f>VLOOKUP($A285,'T5_data(ytd)'!$B$3:$F$390,5,FALSE)</f>
        <v>74.33</v>
      </c>
      <c r="F285" s="363">
        <f>VLOOKUP($A285,'T5_data(ytd)'!$B$392:$F$779,3,FALSE)</f>
        <v>-19.829999999999998</v>
      </c>
      <c r="G285" s="364" t="e">
        <f>VLOOKUP($A285,'T5_data(mth)'!$B$785:$AL$1172,$O$1-1,FALSE)</f>
        <v>#REF!</v>
      </c>
      <c r="H285" s="364" t="e">
        <f>VLOOKUP($A285,'T5_data(mth)'!$B$785:$AL$1172,$O$1,FALSE)</f>
        <v>#REF!</v>
      </c>
      <c r="I285" s="363">
        <f>VLOOKUP($A285,'T5_data(ytd)'!$B$392:$F$779,5,FALSE)</f>
        <v>-19.829999999999998</v>
      </c>
      <c r="J285" s="365">
        <f>VLOOKUP($A285,'T5_data(ytd)'!$B$781:$F$1168,3,FALSE)</f>
        <v>0.02</v>
      </c>
      <c r="K285" s="365" t="e">
        <f>VLOOKUP($A285,'T5_data(mth)'!$B$1175:$AL$1562,$O$1-1,FALSE)</f>
        <v>#REF!</v>
      </c>
      <c r="L285" s="365" t="e">
        <f>VLOOKUP($A285,'T5_data(mth)'!$B$1175:$AL$1562,$O$1,FALSE)</f>
        <v>#REF!</v>
      </c>
      <c r="M285" s="601"/>
      <c r="O285" s="453" t="str">
        <f t="shared" si="33"/>
        <v>-19.8</v>
      </c>
      <c r="P285" s="453" t="e">
        <f t="shared" si="34"/>
        <v>#REF!</v>
      </c>
      <c r="Q285" s="453" t="e">
        <f t="shared" si="35"/>
        <v>#REF!</v>
      </c>
      <c r="R285" s="453" t="str">
        <f t="shared" si="36"/>
        <v>-19.8</v>
      </c>
      <c r="S285" s="453" t="str">
        <f t="shared" si="37"/>
        <v>0.02</v>
      </c>
      <c r="T285" s="453" t="e">
        <f t="shared" si="38"/>
        <v>#REF!</v>
      </c>
      <c r="U285" s="453" t="e">
        <f t="shared" si="39"/>
        <v>#REF!</v>
      </c>
      <c r="V285" s="453" t="e">
        <f>IF(FIXED(#REF!,1)="0.0",IF(FIXED(#REF!,2)="0.00",FIXED(#REF!,3),FIXED(#REF!,2)),FIXED(#REF!,1))</f>
        <v>#REF!</v>
      </c>
    </row>
    <row r="286" spans="1:22" s="321" customFormat="1" ht="24.6" hidden="1">
      <c r="A286" s="360" t="s">
        <v>456</v>
      </c>
      <c r="B286" s="361">
        <f>VLOOKUP($A286,'T5_data(ytd)'!$B$3:$F$390,3,FALSE)</f>
        <v>35.97</v>
      </c>
      <c r="C286" s="362" t="e">
        <f>VLOOKUP($A286,'T5_data(mth)'!$B$5:$AL$392,$O$1-1,FALSE)</f>
        <v>#REF!</v>
      </c>
      <c r="D286" s="482" t="e">
        <f>VLOOKUP($A286,'T5_data(mth)'!$B$5:$AL$392,$O$1,FALSE)</f>
        <v>#REF!</v>
      </c>
      <c r="E286" s="361">
        <f>VLOOKUP($A286,'T5_data(ytd)'!$B$3:$F$390,5,FALSE)</f>
        <v>35.97</v>
      </c>
      <c r="F286" s="363">
        <f>VLOOKUP($A286,'T5_data(ytd)'!$B$392:$F$779,3,FALSE)</f>
        <v>-31.51</v>
      </c>
      <c r="G286" s="364" t="e">
        <f>VLOOKUP($A286,'T5_data(mth)'!$B$785:$AL$1172,$O$1-1,FALSE)</f>
        <v>#REF!</v>
      </c>
      <c r="H286" s="364" t="e">
        <f>VLOOKUP($A286,'T5_data(mth)'!$B$785:$AL$1172,$O$1,FALSE)</f>
        <v>#REF!</v>
      </c>
      <c r="I286" s="363">
        <f>VLOOKUP($A286,'T5_data(ytd)'!$B$392:$F$779,5,FALSE)</f>
        <v>-31.51</v>
      </c>
      <c r="J286" s="365">
        <f>VLOOKUP($A286,'T5_data(ytd)'!$B$781:$F$1168,3,FALSE)</f>
        <v>0.01</v>
      </c>
      <c r="K286" s="365" t="e">
        <f>VLOOKUP($A286,'T5_data(mth)'!$B$1175:$AL$1562,$O$1-1,FALSE)</f>
        <v>#REF!</v>
      </c>
      <c r="L286" s="365" t="e">
        <f>VLOOKUP($A286,'T5_data(mth)'!$B$1175:$AL$1562,$O$1,FALSE)</f>
        <v>#REF!</v>
      </c>
      <c r="M286" s="601"/>
      <c r="O286" s="453" t="str">
        <f t="shared" si="33"/>
        <v>-31.5</v>
      </c>
      <c r="P286" s="453" t="e">
        <f t="shared" si="34"/>
        <v>#REF!</v>
      </c>
      <c r="Q286" s="453" t="e">
        <f t="shared" si="35"/>
        <v>#REF!</v>
      </c>
      <c r="R286" s="453" t="str">
        <f t="shared" si="36"/>
        <v>-31.5</v>
      </c>
      <c r="S286" s="453" t="str">
        <f t="shared" si="37"/>
        <v>0.01</v>
      </c>
      <c r="T286" s="453" t="e">
        <f t="shared" si="38"/>
        <v>#REF!</v>
      </c>
      <c r="U286" s="453" t="e">
        <f t="shared" si="39"/>
        <v>#REF!</v>
      </c>
      <c r="V286" s="453" t="e">
        <f>IF(FIXED(#REF!,1)="0.0",IF(FIXED(#REF!,2)="0.00",FIXED(#REF!,3),FIXED(#REF!,2)),FIXED(#REF!,1))</f>
        <v>#REF!</v>
      </c>
    </row>
    <row r="287" spans="1:22" s="321" customFormat="1" ht="24.6" hidden="1">
      <c r="A287" s="360" t="s">
        <v>457</v>
      </c>
      <c r="B287" s="361">
        <f>VLOOKUP($A287,'T5_data(ytd)'!$B$3:$F$390,3,FALSE)</f>
        <v>38.36</v>
      </c>
      <c r="C287" s="362" t="e">
        <f>VLOOKUP($A287,'T5_data(mth)'!$B$5:$AL$392,$O$1-1,FALSE)</f>
        <v>#REF!</v>
      </c>
      <c r="D287" s="482" t="e">
        <f>VLOOKUP($A287,'T5_data(mth)'!$B$5:$AL$392,$O$1,FALSE)</f>
        <v>#REF!</v>
      </c>
      <c r="E287" s="361">
        <f>VLOOKUP($A287,'T5_data(ytd)'!$B$3:$F$390,5,FALSE)</f>
        <v>38.36</v>
      </c>
      <c r="F287" s="363">
        <f>VLOOKUP($A287,'T5_data(ytd)'!$B$392:$F$779,3,FALSE)</f>
        <v>-4.55</v>
      </c>
      <c r="G287" s="364" t="e">
        <f>VLOOKUP($A287,'T5_data(mth)'!$B$785:$AL$1172,$O$1-1,FALSE)</f>
        <v>#REF!</v>
      </c>
      <c r="H287" s="364" t="e">
        <f>VLOOKUP($A287,'T5_data(mth)'!$B$785:$AL$1172,$O$1,FALSE)</f>
        <v>#REF!</v>
      </c>
      <c r="I287" s="363">
        <f>VLOOKUP($A287,'T5_data(ytd)'!$B$392:$F$779,5,FALSE)</f>
        <v>-4.55</v>
      </c>
      <c r="J287" s="365">
        <f>VLOOKUP($A287,'T5_data(ytd)'!$B$781:$F$1168,3,FALSE)</f>
        <v>0.01</v>
      </c>
      <c r="K287" s="365" t="e">
        <f>VLOOKUP($A287,'T5_data(mth)'!$B$1175:$AL$1562,$O$1-1,FALSE)</f>
        <v>#REF!</v>
      </c>
      <c r="L287" s="365" t="e">
        <f>VLOOKUP($A287,'T5_data(mth)'!$B$1175:$AL$1562,$O$1,FALSE)</f>
        <v>#REF!</v>
      </c>
      <c r="M287" s="601"/>
      <c r="O287" s="453" t="str">
        <f t="shared" si="33"/>
        <v>-4.6</v>
      </c>
      <c r="P287" s="453" t="e">
        <f t="shared" si="34"/>
        <v>#REF!</v>
      </c>
      <c r="Q287" s="453" t="e">
        <f t="shared" si="35"/>
        <v>#REF!</v>
      </c>
      <c r="R287" s="453" t="str">
        <f t="shared" si="36"/>
        <v>-4.6</v>
      </c>
      <c r="S287" s="453" t="str">
        <f t="shared" si="37"/>
        <v>0.01</v>
      </c>
      <c r="T287" s="453" t="e">
        <f t="shared" si="38"/>
        <v>#REF!</v>
      </c>
      <c r="U287" s="453" t="e">
        <f t="shared" si="39"/>
        <v>#REF!</v>
      </c>
      <c r="V287" s="453" t="e">
        <f>IF(FIXED(#REF!,1)="0.0",IF(FIXED(#REF!,2)="0.00",FIXED(#REF!,3),FIXED(#REF!,2)),FIXED(#REF!,1))</f>
        <v>#REF!</v>
      </c>
    </row>
    <row r="288" spans="1:22" s="321" customFormat="1" ht="24.6" hidden="1">
      <c r="A288" s="360" t="s">
        <v>458</v>
      </c>
      <c r="B288" s="361">
        <f>VLOOKUP($A288,'T5_data(ytd)'!$B$3:$F$390,3,FALSE)</f>
        <v>513.4</v>
      </c>
      <c r="C288" s="362" t="e">
        <f>VLOOKUP($A288,'T5_data(mth)'!$B$5:$AL$392,$O$1-1,FALSE)</f>
        <v>#REF!</v>
      </c>
      <c r="D288" s="482" t="e">
        <f>VLOOKUP($A288,'T5_data(mth)'!$B$5:$AL$392,$O$1,FALSE)</f>
        <v>#REF!</v>
      </c>
      <c r="E288" s="361">
        <f>VLOOKUP($A288,'T5_data(ytd)'!$B$3:$F$390,5,FALSE)</f>
        <v>513.4</v>
      </c>
      <c r="F288" s="363">
        <f>VLOOKUP($A288,'T5_data(ytd)'!$B$392:$F$779,3,FALSE)</f>
        <v>14.81</v>
      </c>
      <c r="G288" s="364" t="e">
        <f>VLOOKUP($A288,'T5_data(mth)'!$B$785:$AL$1172,$O$1-1,FALSE)</f>
        <v>#REF!</v>
      </c>
      <c r="H288" s="364" t="e">
        <f>VLOOKUP($A288,'T5_data(mth)'!$B$785:$AL$1172,$O$1,FALSE)</f>
        <v>#REF!</v>
      </c>
      <c r="I288" s="363">
        <f>VLOOKUP($A288,'T5_data(ytd)'!$B$392:$F$779,5,FALSE)</f>
        <v>14.81</v>
      </c>
      <c r="J288" s="365">
        <f>VLOOKUP($A288,'T5_data(ytd)'!$B$781:$F$1168,3,FALSE)</f>
        <v>0.15</v>
      </c>
      <c r="K288" s="365" t="e">
        <f>VLOOKUP($A288,'T5_data(mth)'!$B$1175:$AL$1562,$O$1-1,FALSE)</f>
        <v>#REF!</v>
      </c>
      <c r="L288" s="365" t="e">
        <f>VLOOKUP($A288,'T5_data(mth)'!$B$1175:$AL$1562,$O$1,FALSE)</f>
        <v>#REF!</v>
      </c>
      <c r="M288" s="601"/>
      <c r="O288" s="453" t="str">
        <f t="shared" si="33"/>
        <v>14.8</v>
      </c>
      <c r="P288" s="453" t="e">
        <f t="shared" si="34"/>
        <v>#REF!</v>
      </c>
      <c r="Q288" s="453" t="e">
        <f t="shared" si="35"/>
        <v>#REF!</v>
      </c>
      <c r="R288" s="453" t="str">
        <f t="shared" si="36"/>
        <v>14.8</v>
      </c>
      <c r="S288" s="453" t="str">
        <f t="shared" si="37"/>
        <v>0.2</v>
      </c>
      <c r="T288" s="453" t="e">
        <f t="shared" si="38"/>
        <v>#REF!</v>
      </c>
      <c r="U288" s="453" t="e">
        <f t="shared" si="39"/>
        <v>#REF!</v>
      </c>
      <c r="V288" s="453" t="e">
        <f>IF(FIXED(#REF!,1)="0.0",IF(FIXED(#REF!,2)="0.00",FIXED(#REF!,3),FIXED(#REF!,2)),FIXED(#REF!,1))</f>
        <v>#REF!</v>
      </c>
    </row>
    <row r="289" spans="1:22" s="321" customFormat="1" ht="24.6" hidden="1">
      <c r="A289" s="360" t="s">
        <v>459</v>
      </c>
      <c r="B289" s="361">
        <f>VLOOKUP($A289,'T5_data(ytd)'!$B$3:$F$390,3,FALSE)</f>
        <v>185.7</v>
      </c>
      <c r="C289" s="362" t="e">
        <f>VLOOKUP($A289,'T5_data(mth)'!$B$5:$AL$392,$O$1-1,FALSE)</f>
        <v>#REF!</v>
      </c>
      <c r="D289" s="482" t="e">
        <f>VLOOKUP($A289,'T5_data(mth)'!$B$5:$AL$392,$O$1,FALSE)</f>
        <v>#REF!</v>
      </c>
      <c r="E289" s="361">
        <f>VLOOKUP($A289,'T5_data(ytd)'!$B$3:$F$390,5,FALSE)</f>
        <v>185.7</v>
      </c>
      <c r="F289" s="363">
        <f>VLOOKUP($A289,'T5_data(ytd)'!$B$392:$F$779,3,FALSE)</f>
        <v>11.49</v>
      </c>
      <c r="G289" s="364" t="e">
        <f>VLOOKUP($A289,'T5_data(mth)'!$B$785:$AL$1172,$O$1-1,FALSE)</f>
        <v>#REF!</v>
      </c>
      <c r="H289" s="364" t="e">
        <f>VLOOKUP($A289,'T5_data(mth)'!$B$785:$AL$1172,$O$1,FALSE)</f>
        <v>#REF!</v>
      </c>
      <c r="I289" s="363">
        <f>VLOOKUP($A289,'T5_data(ytd)'!$B$392:$F$779,5,FALSE)</f>
        <v>11.49</v>
      </c>
      <c r="J289" s="365">
        <f>VLOOKUP($A289,'T5_data(ytd)'!$B$781:$F$1168,3,FALSE)</f>
        <v>0.05</v>
      </c>
      <c r="K289" s="365" t="e">
        <f>VLOOKUP($A289,'T5_data(mth)'!$B$1175:$AL$1562,$O$1-1,FALSE)</f>
        <v>#REF!</v>
      </c>
      <c r="L289" s="365" t="e">
        <f>VLOOKUP($A289,'T5_data(mth)'!$B$1175:$AL$1562,$O$1,FALSE)</f>
        <v>#REF!</v>
      </c>
      <c r="M289" s="601"/>
      <c r="O289" s="453" t="str">
        <f t="shared" si="33"/>
        <v>11.5</v>
      </c>
      <c r="P289" s="453" t="e">
        <f t="shared" si="34"/>
        <v>#REF!</v>
      </c>
      <c r="Q289" s="453" t="e">
        <f t="shared" si="35"/>
        <v>#REF!</v>
      </c>
      <c r="R289" s="453" t="str">
        <f t="shared" si="36"/>
        <v>11.5</v>
      </c>
      <c r="S289" s="453" t="str">
        <f t="shared" si="37"/>
        <v>0.1</v>
      </c>
      <c r="T289" s="453" t="e">
        <f t="shared" si="38"/>
        <v>#REF!</v>
      </c>
      <c r="U289" s="453" t="e">
        <f t="shared" si="39"/>
        <v>#REF!</v>
      </c>
      <c r="V289" s="453" t="e">
        <f>IF(FIXED(#REF!,1)="0.0",IF(FIXED(#REF!,2)="0.00",FIXED(#REF!,3),FIXED(#REF!,2)),FIXED(#REF!,1))</f>
        <v>#REF!</v>
      </c>
    </row>
    <row r="290" spans="1:22" s="321" customFormat="1" ht="24.6" hidden="1">
      <c r="A290" s="360" t="s">
        <v>460</v>
      </c>
      <c r="B290" s="361">
        <f>VLOOKUP($A290,'T5_data(ytd)'!$B$3:$F$390,3,FALSE)</f>
        <v>327.71</v>
      </c>
      <c r="C290" s="362" t="e">
        <f>VLOOKUP($A290,'T5_data(mth)'!$B$5:$AL$392,$O$1-1,FALSE)</f>
        <v>#REF!</v>
      </c>
      <c r="D290" s="482" t="e">
        <f>VLOOKUP($A290,'T5_data(mth)'!$B$5:$AL$392,$O$1,FALSE)</f>
        <v>#REF!</v>
      </c>
      <c r="E290" s="361">
        <f>VLOOKUP($A290,'T5_data(ytd)'!$B$3:$F$390,5,FALSE)</f>
        <v>327.71</v>
      </c>
      <c r="F290" s="363">
        <f>VLOOKUP($A290,'T5_data(ytd)'!$B$392:$F$779,3,FALSE)</f>
        <v>16.78</v>
      </c>
      <c r="G290" s="364" t="e">
        <f>VLOOKUP($A290,'T5_data(mth)'!$B$785:$AL$1172,$O$1-1,FALSE)</f>
        <v>#REF!</v>
      </c>
      <c r="H290" s="364" t="e">
        <f>VLOOKUP($A290,'T5_data(mth)'!$B$785:$AL$1172,$O$1,FALSE)</f>
        <v>#REF!</v>
      </c>
      <c r="I290" s="363">
        <f>VLOOKUP($A290,'T5_data(ytd)'!$B$392:$F$779,5,FALSE)</f>
        <v>16.78</v>
      </c>
      <c r="J290" s="365">
        <f>VLOOKUP($A290,'T5_data(ytd)'!$B$781:$F$1168,3,FALSE)</f>
        <v>0.1</v>
      </c>
      <c r="K290" s="365" t="e">
        <f>VLOOKUP($A290,'T5_data(mth)'!$B$1175:$AL$1562,$O$1-1,FALSE)</f>
        <v>#REF!</v>
      </c>
      <c r="L290" s="365" t="e">
        <f>VLOOKUP($A290,'T5_data(mth)'!$B$1175:$AL$1562,$O$1,FALSE)</f>
        <v>#REF!</v>
      </c>
      <c r="M290" s="601"/>
      <c r="O290" s="453" t="str">
        <f t="shared" si="33"/>
        <v>16.8</v>
      </c>
      <c r="P290" s="453" t="e">
        <f t="shared" si="34"/>
        <v>#REF!</v>
      </c>
      <c r="Q290" s="453" t="e">
        <f t="shared" si="35"/>
        <v>#REF!</v>
      </c>
      <c r="R290" s="453" t="str">
        <f t="shared" si="36"/>
        <v>16.8</v>
      </c>
      <c r="S290" s="453" t="str">
        <f t="shared" si="37"/>
        <v>0.1</v>
      </c>
      <c r="T290" s="453" t="e">
        <f t="shared" si="38"/>
        <v>#REF!</v>
      </c>
      <c r="U290" s="453" t="e">
        <f t="shared" si="39"/>
        <v>#REF!</v>
      </c>
      <c r="V290" s="453" t="e">
        <f>IF(FIXED(#REF!,1)="0.0",IF(FIXED(#REF!,2)="0.00",FIXED(#REF!,3),FIXED(#REF!,2)),FIXED(#REF!,1))</f>
        <v>#REF!</v>
      </c>
    </row>
    <row r="291" spans="1:22" s="321" customFormat="1" ht="24.6" hidden="1">
      <c r="A291" s="360" t="s">
        <v>461</v>
      </c>
      <c r="B291" s="361">
        <f>VLOOKUP($A291,'T5_data(ytd)'!$B$3:$F$390,3,FALSE)</f>
        <v>412.91</v>
      </c>
      <c r="C291" s="362" t="e">
        <f>VLOOKUP($A291,'T5_data(mth)'!$B$5:$AL$392,$O$1-1,FALSE)</f>
        <v>#REF!</v>
      </c>
      <c r="D291" s="482" t="e">
        <f>VLOOKUP($A291,'T5_data(mth)'!$B$5:$AL$392,$O$1,FALSE)</f>
        <v>#REF!</v>
      </c>
      <c r="E291" s="361">
        <f>VLOOKUP($A291,'T5_data(ytd)'!$B$3:$F$390,5,FALSE)</f>
        <v>412.91</v>
      </c>
      <c r="F291" s="363">
        <f>VLOOKUP($A291,'T5_data(ytd)'!$B$392:$F$779,3,FALSE)</f>
        <v>11.68</v>
      </c>
      <c r="G291" s="364" t="e">
        <f>VLOOKUP($A291,'T5_data(mth)'!$B$785:$AL$1172,$O$1-1,FALSE)</f>
        <v>#REF!</v>
      </c>
      <c r="H291" s="364" t="e">
        <f>VLOOKUP($A291,'T5_data(mth)'!$B$785:$AL$1172,$O$1,FALSE)</f>
        <v>#REF!</v>
      </c>
      <c r="I291" s="363">
        <f>VLOOKUP($A291,'T5_data(ytd)'!$B$392:$F$779,5,FALSE)</f>
        <v>11.68</v>
      </c>
      <c r="J291" s="365">
        <f>VLOOKUP($A291,'T5_data(ytd)'!$B$781:$F$1168,3,FALSE)</f>
        <v>0.12</v>
      </c>
      <c r="K291" s="365" t="e">
        <f>VLOOKUP($A291,'T5_data(mth)'!$B$1175:$AL$1562,$O$1-1,FALSE)</f>
        <v>#REF!</v>
      </c>
      <c r="L291" s="365" t="e">
        <f>VLOOKUP($A291,'T5_data(mth)'!$B$1175:$AL$1562,$O$1,FALSE)</f>
        <v>#REF!</v>
      </c>
      <c r="M291" s="601"/>
      <c r="O291" s="453" t="str">
        <f t="shared" si="33"/>
        <v>11.7</v>
      </c>
      <c r="P291" s="453" t="e">
        <f t="shared" si="34"/>
        <v>#REF!</v>
      </c>
      <c r="Q291" s="453" t="e">
        <f t="shared" si="35"/>
        <v>#REF!</v>
      </c>
      <c r="R291" s="453" t="str">
        <f t="shared" si="36"/>
        <v>11.7</v>
      </c>
      <c r="S291" s="453" t="str">
        <f t="shared" si="37"/>
        <v>0.1</v>
      </c>
      <c r="T291" s="453" t="e">
        <f t="shared" si="38"/>
        <v>#REF!</v>
      </c>
      <c r="U291" s="453" t="e">
        <f t="shared" si="39"/>
        <v>#REF!</v>
      </c>
      <c r="V291" s="453" t="e">
        <f>IF(FIXED(#REF!,1)="0.0",IF(FIXED(#REF!,2)="0.00",FIXED(#REF!,3),FIXED(#REF!,2)),FIXED(#REF!,1))</f>
        <v>#REF!</v>
      </c>
    </row>
    <row r="292" spans="1:22" s="321" customFormat="1" ht="24.6" hidden="1">
      <c r="A292" s="360" t="s">
        <v>462</v>
      </c>
      <c r="B292" s="361">
        <f>VLOOKUP($A292,'T5_data(ytd)'!$B$3:$F$390,3,FALSE)</f>
        <v>183.78</v>
      </c>
      <c r="C292" s="362" t="e">
        <f>VLOOKUP($A292,'T5_data(mth)'!$B$5:$AL$392,$O$1-1,FALSE)</f>
        <v>#REF!</v>
      </c>
      <c r="D292" s="482" t="e">
        <f>VLOOKUP($A292,'T5_data(mth)'!$B$5:$AL$392,$O$1,FALSE)</f>
        <v>#REF!</v>
      </c>
      <c r="E292" s="361">
        <f>VLOOKUP($A292,'T5_data(ytd)'!$B$3:$F$390,5,FALSE)</f>
        <v>183.78</v>
      </c>
      <c r="F292" s="363">
        <f>VLOOKUP($A292,'T5_data(ytd)'!$B$392:$F$779,3,FALSE)</f>
        <v>11.42</v>
      </c>
      <c r="G292" s="364" t="e">
        <f>VLOOKUP($A292,'T5_data(mth)'!$B$785:$AL$1172,$O$1-1,FALSE)</f>
        <v>#REF!</v>
      </c>
      <c r="H292" s="364" t="e">
        <f>VLOOKUP($A292,'T5_data(mth)'!$B$785:$AL$1172,$O$1,FALSE)</f>
        <v>#REF!</v>
      </c>
      <c r="I292" s="363">
        <f>VLOOKUP($A292,'T5_data(ytd)'!$B$392:$F$779,5,FALSE)</f>
        <v>11.42</v>
      </c>
      <c r="J292" s="365">
        <f>VLOOKUP($A292,'T5_data(ytd)'!$B$781:$F$1168,3,FALSE)</f>
        <v>0.05</v>
      </c>
      <c r="K292" s="365" t="e">
        <f>VLOOKUP($A292,'T5_data(mth)'!$B$1175:$AL$1562,$O$1-1,FALSE)</f>
        <v>#REF!</v>
      </c>
      <c r="L292" s="365" t="e">
        <f>VLOOKUP($A292,'T5_data(mth)'!$B$1175:$AL$1562,$O$1,FALSE)</f>
        <v>#REF!</v>
      </c>
      <c r="M292" s="601"/>
      <c r="O292" s="453" t="str">
        <f t="shared" si="33"/>
        <v>11.4</v>
      </c>
      <c r="P292" s="453" t="e">
        <f t="shared" si="34"/>
        <v>#REF!</v>
      </c>
      <c r="Q292" s="453" t="e">
        <f t="shared" si="35"/>
        <v>#REF!</v>
      </c>
      <c r="R292" s="453" t="str">
        <f t="shared" si="36"/>
        <v>11.4</v>
      </c>
      <c r="S292" s="453" t="str">
        <f t="shared" si="37"/>
        <v>0.1</v>
      </c>
      <c r="T292" s="453" t="e">
        <f t="shared" si="38"/>
        <v>#REF!</v>
      </c>
      <c r="U292" s="453" t="e">
        <f t="shared" si="39"/>
        <v>#REF!</v>
      </c>
      <c r="V292" s="453" t="e">
        <f>IF(FIXED(#REF!,1)="0.0",IF(FIXED(#REF!,2)="0.00",FIXED(#REF!,3),FIXED(#REF!,2)),FIXED(#REF!,1))</f>
        <v>#REF!</v>
      </c>
    </row>
    <row r="293" spans="1:22" s="321" customFormat="1" ht="24.6" hidden="1">
      <c r="A293" s="360" t="s">
        <v>463</v>
      </c>
      <c r="B293" s="361">
        <f>VLOOKUP($A293,'T5_data(ytd)'!$B$3:$F$390,3,FALSE)</f>
        <v>229.13</v>
      </c>
      <c r="C293" s="362" t="e">
        <f>VLOOKUP($A293,'T5_data(mth)'!$B$5:$AL$392,$O$1-1,FALSE)</f>
        <v>#REF!</v>
      </c>
      <c r="D293" s="482" t="e">
        <f>VLOOKUP($A293,'T5_data(mth)'!$B$5:$AL$392,$O$1,FALSE)</f>
        <v>#REF!</v>
      </c>
      <c r="E293" s="361">
        <f>VLOOKUP($A293,'T5_data(ytd)'!$B$3:$F$390,5,FALSE)</f>
        <v>229.13</v>
      </c>
      <c r="F293" s="363">
        <f>VLOOKUP($A293,'T5_data(ytd)'!$B$392:$F$779,3,FALSE)</f>
        <v>11.89</v>
      </c>
      <c r="G293" s="364" t="e">
        <f>VLOOKUP($A293,'T5_data(mth)'!$B$785:$AL$1172,$O$1-1,FALSE)</f>
        <v>#REF!</v>
      </c>
      <c r="H293" s="364" t="e">
        <f>VLOOKUP($A293,'T5_data(mth)'!$B$785:$AL$1172,$O$1,FALSE)</f>
        <v>#REF!</v>
      </c>
      <c r="I293" s="363">
        <f>VLOOKUP($A293,'T5_data(ytd)'!$B$392:$F$779,5,FALSE)</f>
        <v>11.89</v>
      </c>
      <c r="J293" s="365">
        <f>VLOOKUP($A293,'T5_data(ytd)'!$B$781:$F$1168,3,FALSE)</f>
        <v>7.0000000000000007E-2</v>
      </c>
      <c r="K293" s="365" t="e">
        <f>VLOOKUP($A293,'T5_data(mth)'!$B$1175:$AL$1562,$O$1-1,FALSE)</f>
        <v>#REF!</v>
      </c>
      <c r="L293" s="365" t="e">
        <f>VLOOKUP($A293,'T5_data(mth)'!$B$1175:$AL$1562,$O$1,FALSE)</f>
        <v>#REF!</v>
      </c>
      <c r="M293" s="601"/>
      <c r="O293" s="453" t="str">
        <f t="shared" si="33"/>
        <v>11.9</v>
      </c>
      <c r="P293" s="453" t="e">
        <f t="shared" si="34"/>
        <v>#REF!</v>
      </c>
      <c r="Q293" s="453" t="e">
        <f t="shared" si="35"/>
        <v>#REF!</v>
      </c>
      <c r="R293" s="453" t="str">
        <f t="shared" si="36"/>
        <v>11.9</v>
      </c>
      <c r="S293" s="453" t="str">
        <f t="shared" si="37"/>
        <v>0.1</v>
      </c>
      <c r="T293" s="453" t="e">
        <f t="shared" si="38"/>
        <v>#REF!</v>
      </c>
      <c r="U293" s="453" t="e">
        <f t="shared" si="39"/>
        <v>#REF!</v>
      </c>
      <c r="V293" s="453" t="e">
        <f>IF(FIXED(#REF!,1)="0.0",IF(FIXED(#REF!,2)="0.00",FIXED(#REF!,3),FIXED(#REF!,2)),FIXED(#REF!,1))</f>
        <v>#REF!</v>
      </c>
    </row>
    <row r="294" spans="1:22" s="321" customFormat="1" ht="24.6" hidden="1">
      <c r="A294" s="360" t="s">
        <v>464</v>
      </c>
      <c r="B294" s="361">
        <f>VLOOKUP($A294,'T5_data(ytd)'!$B$3:$F$390,3,FALSE)</f>
        <v>373.76</v>
      </c>
      <c r="C294" s="362" t="e">
        <f>VLOOKUP($A294,'T5_data(mth)'!$B$5:$AL$392,$O$1-1,FALSE)</f>
        <v>#REF!</v>
      </c>
      <c r="D294" s="482" t="e">
        <f>VLOOKUP($A294,'T5_data(mth)'!$B$5:$AL$392,$O$1,FALSE)</f>
        <v>#REF!</v>
      </c>
      <c r="E294" s="361">
        <f>VLOOKUP($A294,'T5_data(ytd)'!$B$3:$F$390,5,FALSE)</f>
        <v>373.76</v>
      </c>
      <c r="F294" s="363">
        <f>VLOOKUP($A294,'T5_data(ytd)'!$B$392:$F$779,3,FALSE)</f>
        <v>12.56</v>
      </c>
      <c r="G294" s="364" t="e">
        <f>VLOOKUP($A294,'T5_data(mth)'!$B$785:$AL$1172,$O$1-1,FALSE)</f>
        <v>#REF!</v>
      </c>
      <c r="H294" s="364" t="e">
        <f>VLOOKUP($A294,'T5_data(mth)'!$B$785:$AL$1172,$O$1,FALSE)</f>
        <v>#REF!</v>
      </c>
      <c r="I294" s="363">
        <f>VLOOKUP($A294,'T5_data(ytd)'!$B$392:$F$779,5,FALSE)</f>
        <v>12.56</v>
      </c>
      <c r="J294" s="365">
        <f>VLOOKUP($A294,'T5_data(ytd)'!$B$781:$F$1168,3,FALSE)</f>
        <v>0.11</v>
      </c>
      <c r="K294" s="365" t="e">
        <f>VLOOKUP($A294,'T5_data(mth)'!$B$1175:$AL$1562,$O$1-1,FALSE)</f>
        <v>#REF!</v>
      </c>
      <c r="L294" s="365" t="e">
        <f>VLOOKUP($A294,'T5_data(mth)'!$B$1175:$AL$1562,$O$1,FALSE)</f>
        <v>#REF!</v>
      </c>
      <c r="M294" s="601"/>
      <c r="O294" s="453" t="str">
        <f t="shared" si="33"/>
        <v>12.6</v>
      </c>
      <c r="P294" s="453" t="e">
        <f t="shared" si="34"/>
        <v>#REF!</v>
      </c>
      <c r="Q294" s="453" t="e">
        <f t="shared" si="35"/>
        <v>#REF!</v>
      </c>
      <c r="R294" s="453" t="str">
        <f t="shared" si="36"/>
        <v>12.6</v>
      </c>
      <c r="S294" s="453" t="str">
        <f t="shared" si="37"/>
        <v>0.1</v>
      </c>
      <c r="T294" s="453" t="e">
        <f t="shared" si="38"/>
        <v>#REF!</v>
      </c>
      <c r="U294" s="453" t="e">
        <f t="shared" si="39"/>
        <v>#REF!</v>
      </c>
      <c r="V294" s="453" t="e">
        <f>IF(FIXED(#REF!,1)="0.0",IF(FIXED(#REF!,2)="0.00",FIXED(#REF!,3),FIXED(#REF!,2)),FIXED(#REF!,1))</f>
        <v>#REF!</v>
      </c>
    </row>
    <row r="295" spans="1:22" s="321" customFormat="1" ht="24.6" hidden="1">
      <c r="A295" s="360" t="s">
        <v>465</v>
      </c>
      <c r="B295" s="361">
        <f>VLOOKUP($A295,'T5_data(ytd)'!$B$3:$F$390,3,FALSE)</f>
        <v>1.5</v>
      </c>
      <c r="C295" s="362" t="e">
        <f>VLOOKUP($A295,'T5_data(mth)'!$B$5:$AL$392,$O$1-1,FALSE)</f>
        <v>#REF!</v>
      </c>
      <c r="D295" s="482" t="e">
        <f>VLOOKUP($A295,'T5_data(mth)'!$B$5:$AL$392,$O$1,FALSE)</f>
        <v>#REF!</v>
      </c>
      <c r="E295" s="361">
        <f>VLOOKUP($A295,'T5_data(ytd)'!$B$3:$F$390,5,FALSE)</f>
        <v>1.5</v>
      </c>
      <c r="F295" s="363">
        <f>VLOOKUP($A295,'T5_data(ytd)'!$B$392:$F$779,3,FALSE)</f>
        <v>20.97</v>
      </c>
      <c r="G295" s="364" t="e">
        <f>VLOOKUP($A295,'T5_data(mth)'!$B$785:$AL$1172,$O$1-1,FALSE)</f>
        <v>#REF!</v>
      </c>
      <c r="H295" s="364" t="e">
        <f>VLOOKUP($A295,'T5_data(mth)'!$B$785:$AL$1172,$O$1,FALSE)</f>
        <v>#REF!</v>
      </c>
      <c r="I295" s="363">
        <f>VLOOKUP($A295,'T5_data(ytd)'!$B$392:$F$779,5,FALSE)</f>
        <v>20.97</v>
      </c>
      <c r="J295" s="365">
        <f>VLOOKUP($A295,'T5_data(ytd)'!$B$781:$F$1168,3,FALSE)</f>
        <v>0</v>
      </c>
      <c r="K295" s="365" t="e">
        <f>VLOOKUP($A295,'T5_data(mth)'!$B$1175:$AL$1562,$O$1-1,FALSE)</f>
        <v>#REF!</v>
      </c>
      <c r="L295" s="365" t="e">
        <f>VLOOKUP($A295,'T5_data(mth)'!$B$1175:$AL$1562,$O$1,FALSE)</f>
        <v>#REF!</v>
      </c>
      <c r="M295" s="601"/>
      <c r="O295" s="453" t="str">
        <f t="shared" si="33"/>
        <v>21.0</v>
      </c>
      <c r="P295" s="453" t="e">
        <f t="shared" si="34"/>
        <v>#REF!</v>
      </c>
      <c r="Q295" s="453" t="e">
        <f t="shared" si="35"/>
        <v>#REF!</v>
      </c>
      <c r="R295" s="453" t="str">
        <f t="shared" si="36"/>
        <v>21.0</v>
      </c>
      <c r="S295" s="453" t="str">
        <f t="shared" si="37"/>
        <v>0.000</v>
      </c>
      <c r="T295" s="453" t="e">
        <f t="shared" si="38"/>
        <v>#REF!</v>
      </c>
      <c r="U295" s="453" t="e">
        <f t="shared" si="39"/>
        <v>#REF!</v>
      </c>
      <c r="V295" s="453" t="e">
        <f>IF(FIXED(#REF!,1)="0.0",IF(FIXED(#REF!,2)="0.00",FIXED(#REF!,3),FIXED(#REF!,2)),FIXED(#REF!,1))</f>
        <v>#REF!</v>
      </c>
    </row>
    <row r="296" spans="1:22" s="321" customFormat="1" ht="24.6" hidden="1">
      <c r="A296" s="360" t="s">
        <v>466</v>
      </c>
      <c r="B296" s="361">
        <f>VLOOKUP($A296,'T5_data(ytd)'!$B$3:$F$390,3,FALSE)</f>
        <v>13.99</v>
      </c>
      <c r="C296" s="362" t="e">
        <f>VLOOKUP($A296,'T5_data(mth)'!$B$5:$AL$392,$O$1-1,FALSE)</f>
        <v>#REF!</v>
      </c>
      <c r="D296" s="482" t="e">
        <f>VLOOKUP($A296,'T5_data(mth)'!$B$5:$AL$392,$O$1,FALSE)</f>
        <v>#REF!</v>
      </c>
      <c r="E296" s="361">
        <f>VLOOKUP($A296,'T5_data(ytd)'!$B$3:$F$390,5,FALSE)</f>
        <v>13.99</v>
      </c>
      <c r="F296" s="363">
        <f>VLOOKUP($A296,'T5_data(ytd)'!$B$392:$F$779,3,FALSE)</f>
        <v>-8.1999999999999993</v>
      </c>
      <c r="G296" s="364" t="e">
        <f>VLOOKUP($A296,'T5_data(mth)'!$B$785:$AL$1172,$O$1-1,FALSE)</f>
        <v>#REF!</v>
      </c>
      <c r="H296" s="364" t="e">
        <f>VLOOKUP($A296,'T5_data(mth)'!$B$785:$AL$1172,$O$1,FALSE)</f>
        <v>#REF!</v>
      </c>
      <c r="I296" s="363">
        <f>VLOOKUP($A296,'T5_data(ytd)'!$B$392:$F$779,5,FALSE)</f>
        <v>-8.1999999999999993</v>
      </c>
      <c r="J296" s="365">
        <f>VLOOKUP($A296,'T5_data(ytd)'!$B$781:$F$1168,3,FALSE)</f>
        <v>0</v>
      </c>
      <c r="K296" s="365" t="e">
        <f>VLOOKUP($A296,'T5_data(mth)'!$B$1175:$AL$1562,$O$1-1,FALSE)</f>
        <v>#REF!</v>
      </c>
      <c r="L296" s="365" t="e">
        <f>VLOOKUP($A296,'T5_data(mth)'!$B$1175:$AL$1562,$O$1,FALSE)</f>
        <v>#REF!</v>
      </c>
      <c r="M296" s="601"/>
      <c r="O296" s="453" t="str">
        <f t="shared" si="33"/>
        <v>-8.2</v>
      </c>
      <c r="P296" s="453" t="e">
        <f t="shared" si="34"/>
        <v>#REF!</v>
      </c>
      <c r="Q296" s="453" t="e">
        <f t="shared" si="35"/>
        <v>#REF!</v>
      </c>
      <c r="R296" s="453" t="str">
        <f t="shared" si="36"/>
        <v>-8.2</v>
      </c>
      <c r="S296" s="453" t="str">
        <f t="shared" si="37"/>
        <v>0.000</v>
      </c>
      <c r="T296" s="453" t="e">
        <f t="shared" si="38"/>
        <v>#REF!</v>
      </c>
      <c r="U296" s="453" t="e">
        <f t="shared" si="39"/>
        <v>#REF!</v>
      </c>
      <c r="V296" s="453" t="e">
        <f>IF(FIXED(#REF!,1)="0.0",IF(FIXED(#REF!,2)="0.00",FIXED(#REF!,3),FIXED(#REF!,2)),FIXED(#REF!,1))</f>
        <v>#REF!</v>
      </c>
    </row>
    <row r="297" spans="1:22" s="321" customFormat="1" ht="24.6" hidden="1">
      <c r="A297" s="360" t="s">
        <v>467</v>
      </c>
      <c r="B297" s="361">
        <f>VLOOKUP($A297,'T5_data(ytd)'!$B$3:$F$390,3,FALSE)</f>
        <v>358.27</v>
      </c>
      <c r="C297" s="362" t="e">
        <f>VLOOKUP($A297,'T5_data(mth)'!$B$5:$AL$392,$O$1-1,FALSE)</f>
        <v>#REF!</v>
      </c>
      <c r="D297" s="482" t="e">
        <f>VLOOKUP($A297,'T5_data(mth)'!$B$5:$AL$392,$O$1,FALSE)</f>
        <v>#REF!</v>
      </c>
      <c r="E297" s="361">
        <f>VLOOKUP($A297,'T5_data(ytd)'!$B$3:$F$390,5,FALSE)</f>
        <v>358.27</v>
      </c>
      <c r="F297" s="363">
        <f>VLOOKUP($A297,'T5_data(ytd)'!$B$392:$F$779,3,FALSE)</f>
        <v>13.53</v>
      </c>
      <c r="G297" s="364" t="e">
        <f>VLOOKUP($A297,'T5_data(mth)'!$B$785:$AL$1172,$O$1-1,FALSE)</f>
        <v>#REF!</v>
      </c>
      <c r="H297" s="364" t="e">
        <f>VLOOKUP($A297,'T5_data(mth)'!$B$785:$AL$1172,$O$1,FALSE)</f>
        <v>#REF!</v>
      </c>
      <c r="I297" s="363">
        <f>VLOOKUP($A297,'T5_data(ytd)'!$B$392:$F$779,5,FALSE)</f>
        <v>13.53</v>
      </c>
      <c r="J297" s="365">
        <f>VLOOKUP($A297,'T5_data(ytd)'!$B$781:$F$1168,3,FALSE)</f>
        <v>0.1</v>
      </c>
      <c r="K297" s="365" t="e">
        <f>VLOOKUP($A297,'T5_data(mth)'!$B$1175:$AL$1562,$O$1-1,FALSE)</f>
        <v>#REF!</v>
      </c>
      <c r="L297" s="365" t="e">
        <f>VLOOKUP($A297,'T5_data(mth)'!$B$1175:$AL$1562,$O$1,FALSE)</f>
        <v>#REF!</v>
      </c>
      <c r="M297" s="601"/>
      <c r="O297" s="453" t="str">
        <f t="shared" si="33"/>
        <v>13.5</v>
      </c>
      <c r="P297" s="453" t="e">
        <f t="shared" si="34"/>
        <v>#REF!</v>
      </c>
      <c r="Q297" s="453" t="e">
        <f t="shared" si="35"/>
        <v>#REF!</v>
      </c>
      <c r="R297" s="453" t="str">
        <f t="shared" si="36"/>
        <v>13.5</v>
      </c>
      <c r="S297" s="453" t="str">
        <f t="shared" si="37"/>
        <v>0.1</v>
      </c>
      <c r="T297" s="453" t="e">
        <f t="shared" si="38"/>
        <v>#REF!</v>
      </c>
      <c r="U297" s="453" t="e">
        <f t="shared" si="39"/>
        <v>#REF!</v>
      </c>
      <c r="V297" s="453" t="e">
        <f>IF(FIXED(#REF!,1)="0.0",IF(FIXED(#REF!,2)="0.00",FIXED(#REF!,3),FIXED(#REF!,2)),FIXED(#REF!,1))</f>
        <v>#REF!</v>
      </c>
    </row>
    <row r="298" spans="1:22" s="321" customFormat="1" ht="24.6" hidden="1">
      <c r="A298" s="360" t="s">
        <v>468</v>
      </c>
      <c r="B298" s="361">
        <f>VLOOKUP($A298,'T5_data(ytd)'!$B$3:$F$390,3,FALSE)</f>
        <v>889.89</v>
      </c>
      <c r="C298" s="362" t="e">
        <f>VLOOKUP($A298,'T5_data(mth)'!$B$5:$AL$392,$O$1-1,FALSE)</f>
        <v>#REF!</v>
      </c>
      <c r="D298" s="482" t="e">
        <f>VLOOKUP($A298,'T5_data(mth)'!$B$5:$AL$392,$O$1,FALSE)</f>
        <v>#REF!</v>
      </c>
      <c r="E298" s="361">
        <f>VLOOKUP($A298,'T5_data(ytd)'!$B$3:$F$390,5,FALSE)</f>
        <v>889.89</v>
      </c>
      <c r="F298" s="363">
        <f>VLOOKUP($A298,'T5_data(ytd)'!$B$392:$F$779,3,FALSE)</f>
        <v>11.6</v>
      </c>
      <c r="G298" s="364" t="e">
        <f>VLOOKUP($A298,'T5_data(mth)'!$B$785:$AL$1172,$O$1-1,FALSE)</f>
        <v>#REF!</v>
      </c>
      <c r="H298" s="364" t="e">
        <f>VLOOKUP($A298,'T5_data(mth)'!$B$785:$AL$1172,$O$1,FALSE)</f>
        <v>#REF!</v>
      </c>
      <c r="I298" s="363">
        <f>VLOOKUP($A298,'T5_data(ytd)'!$B$392:$F$779,5,FALSE)</f>
        <v>11.6</v>
      </c>
      <c r="J298" s="365">
        <f>VLOOKUP($A298,'T5_data(ytd)'!$B$781:$F$1168,3,FALSE)</f>
        <v>0.26</v>
      </c>
      <c r="K298" s="365" t="e">
        <f>VLOOKUP($A298,'T5_data(mth)'!$B$1175:$AL$1562,$O$1-1,FALSE)</f>
        <v>#REF!</v>
      </c>
      <c r="L298" s="365" t="e">
        <f>VLOOKUP($A298,'T5_data(mth)'!$B$1175:$AL$1562,$O$1,FALSE)</f>
        <v>#REF!</v>
      </c>
      <c r="M298" s="601"/>
      <c r="O298" s="453" t="str">
        <f t="shared" si="33"/>
        <v>11.6</v>
      </c>
      <c r="P298" s="453" t="e">
        <f t="shared" si="34"/>
        <v>#REF!</v>
      </c>
      <c r="Q298" s="453" t="e">
        <f t="shared" si="35"/>
        <v>#REF!</v>
      </c>
      <c r="R298" s="453" t="str">
        <f t="shared" si="36"/>
        <v>11.6</v>
      </c>
      <c r="S298" s="453" t="str">
        <f t="shared" si="37"/>
        <v>0.3</v>
      </c>
      <c r="T298" s="453" t="e">
        <f t="shared" si="38"/>
        <v>#REF!</v>
      </c>
      <c r="U298" s="453" t="e">
        <f t="shared" si="39"/>
        <v>#REF!</v>
      </c>
      <c r="V298" s="453" t="e">
        <f>IF(FIXED(#REF!,1)="0.0",IF(FIXED(#REF!,2)="0.00",FIXED(#REF!,3),FIXED(#REF!,2)),FIXED(#REF!,1))</f>
        <v>#REF!</v>
      </c>
    </row>
    <row r="299" spans="1:22" s="321" customFormat="1" ht="24.6" hidden="1">
      <c r="A299" s="360" t="s">
        <v>469</v>
      </c>
      <c r="B299" s="361">
        <f>VLOOKUP($A299,'T5_data(ytd)'!$B$3:$F$390,3,FALSE)</f>
        <v>214.85</v>
      </c>
      <c r="C299" s="362" t="e">
        <f>VLOOKUP($A299,'T5_data(mth)'!$B$5:$AL$392,$O$1-1,FALSE)</f>
        <v>#REF!</v>
      </c>
      <c r="D299" s="482" t="e">
        <f>VLOOKUP($A299,'T5_data(mth)'!$B$5:$AL$392,$O$1,FALSE)</f>
        <v>#REF!</v>
      </c>
      <c r="E299" s="361">
        <f>VLOOKUP($A299,'T5_data(ytd)'!$B$3:$F$390,5,FALSE)</f>
        <v>214.85</v>
      </c>
      <c r="F299" s="363">
        <f>VLOOKUP($A299,'T5_data(ytd)'!$B$392:$F$779,3,FALSE)</f>
        <v>13.84</v>
      </c>
      <c r="G299" s="364" t="e">
        <f>VLOOKUP($A299,'T5_data(mth)'!$B$785:$AL$1172,$O$1-1,FALSE)</f>
        <v>#REF!</v>
      </c>
      <c r="H299" s="364" t="e">
        <f>VLOOKUP($A299,'T5_data(mth)'!$B$785:$AL$1172,$O$1,FALSE)</f>
        <v>#REF!</v>
      </c>
      <c r="I299" s="363">
        <f>VLOOKUP($A299,'T5_data(ytd)'!$B$392:$F$779,5,FALSE)</f>
        <v>13.84</v>
      </c>
      <c r="J299" s="365">
        <f>VLOOKUP($A299,'T5_data(ytd)'!$B$781:$F$1168,3,FALSE)</f>
        <v>0.06</v>
      </c>
      <c r="K299" s="365" t="e">
        <f>VLOOKUP($A299,'T5_data(mth)'!$B$1175:$AL$1562,$O$1-1,FALSE)</f>
        <v>#REF!</v>
      </c>
      <c r="L299" s="365" t="e">
        <f>VLOOKUP($A299,'T5_data(mth)'!$B$1175:$AL$1562,$O$1,FALSE)</f>
        <v>#REF!</v>
      </c>
      <c r="M299" s="601"/>
      <c r="O299" s="453" t="str">
        <f t="shared" si="33"/>
        <v>13.8</v>
      </c>
      <c r="P299" s="453" t="e">
        <f t="shared" si="34"/>
        <v>#REF!</v>
      </c>
      <c r="Q299" s="453" t="e">
        <f t="shared" si="35"/>
        <v>#REF!</v>
      </c>
      <c r="R299" s="453" t="str">
        <f t="shared" si="36"/>
        <v>13.8</v>
      </c>
      <c r="S299" s="453" t="str">
        <f t="shared" si="37"/>
        <v>0.1</v>
      </c>
      <c r="T299" s="453" t="e">
        <f t="shared" si="38"/>
        <v>#REF!</v>
      </c>
      <c r="U299" s="453" t="e">
        <f t="shared" si="39"/>
        <v>#REF!</v>
      </c>
      <c r="V299" s="453" t="e">
        <f>IF(FIXED(#REF!,1)="0.0",IF(FIXED(#REF!,2)="0.00",FIXED(#REF!,3),FIXED(#REF!,2)),FIXED(#REF!,1))</f>
        <v>#REF!</v>
      </c>
    </row>
    <row r="300" spans="1:22" s="321" customFormat="1" ht="24.6" hidden="1">
      <c r="A300" s="360" t="s">
        <v>470</v>
      </c>
      <c r="B300" s="361">
        <f>VLOOKUP($A300,'T5_data(ytd)'!$B$3:$F$390,3,FALSE)</f>
        <v>146.22</v>
      </c>
      <c r="C300" s="362" t="e">
        <f>VLOOKUP($A300,'T5_data(mth)'!$B$5:$AL$392,$O$1-1,FALSE)</f>
        <v>#REF!</v>
      </c>
      <c r="D300" s="482" t="e">
        <f>VLOOKUP($A300,'T5_data(mth)'!$B$5:$AL$392,$O$1,FALSE)</f>
        <v>#REF!</v>
      </c>
      <c r="E300" s="361">
        <f>VLOOKUP($A300,'T5_data(ytd)'!$B$3:$F$390,5,FALSE)</f>
        <v>146.22</v>
      </c>
      <c r="F300" s="363">
        <f>VLOOKUP($A300,'T5_data(ytd)'!$B$392:$F$779,3,FALSE)</f>
        <v>5.83</v>
      </c>
      <c r="G300" s="364" t="e">
        <f>VLOOKUP($A300,'T5_data(mth)'!$B$785:$AL$1172,$O$1-1,FALSE)</f>
        <v>#REF!</v>
      </c>
      <c r="H300" s="364" t="e">
        <f>VLOOKUP($A300,'T5_data(mth)'!$B$785:$AL$1172,$O$1,FALSE)</f>
        <v>#REF!</v>
      </c>
      <c r="I300" s="363">
        <f>VLOOKUP($A300,'T5_data(ytd)'!$B$392:$F$779,5,FALSE)</f>
        <v>5.83</v>
      </c>
      <c r="J300" s="365">
        <f>VLOOKUP($A300,'T5_data(ytd)'!$B$781:$F$1168,3,FALSE)</f>
        <v>0.04</v>
      </c>
      <c r="K300" s="365" t="e">
        <f>VLOOKUP($A300,'T5_data(mth)'!$B$1175:$AL$1562,$O$1-1,FALSE)</f>
        <v>#REF!</v>
      </c>
      <c r="L300" s="365" t="e">
        <f>VLOOKUP($A300,'T5_data(mth)'!$B$1175:$AL$1562,$O$1,FALSE)</f>
        <v>#REF!</v>
      </c>
      <c r="M300" s="601"/>
      <c r="O300" s="453" t="str">
        <f t="shared" si="33"/>
        <v>5.8</v>
      </c>
      <c r="P300" s="453" t="e">
        <f t="shared" si="34"/>
        <v>#REF!</v>
      </c>
      <c r="Q300" s="453" t="e">
        <f t="shared" si="35"/>
        <v>#REF!</v>
      </c>
      <c r="R300" s="453" t="str">
        <f t="shared" si="36"/>
        <v>5.8</v>
      </c>
      <c r="S300" s="453" t="str">
        <f t="shared" si="37"/>
        <v>0.04</v>
      </c>
      <c r="T300" s="453" t="e">
        <f t="shared" si="38"/>
        <v>#REF!</v>
      </c>
      <c r="U300" s="453" t="e">
        <f t="shared" si="39"/>
        <v>#REF!</v>
      </c>
      <c r="V300" s="453" t="e">
        <f>IF(FIXED(#REF!,1)="0.0",IF(FIXED(#REF!,2)="0.00",FIXED(#REF!,3),FIXED(#REF!,2)),FIXED(#REF!,1))</f>
        <v>#REF!</v>
      </c>
    </row>
    <row r="301" spans="1:22" s="321" customFormat="1" ht="24.6" hidden="1">
      <c r="A301" s="360" t="s">
        <v>471</v>
      </c>
      <c r="B301" s="361">
        <f>VLOOKUP($A301,'T5_data(ytd)'!$B$3:$F$390,3,FALSE)</f>
        <v>256.58999999999997</v>
      </c>
      <c r="C301" s="362" t="e">
        <f>VLOOKUP($A301,'T5_data(mth)'!$B$5:$AL$392,$O$1-1,FALSE)</f>
        <v>#REF!</v>
      </c>
      <c r="D301" s="482" t="e">
        <f>VLOOKUP($A301,'T5_data(mth)'!$B$5:$AL$392,$O$1,FALSE)</f>
        <v>#REF!</v>
      </c>
      <c r="E301" s="361">
        <f>VLOOKUP($A301,'T5_data(ytd)'!$B$3:$F$390,5,FALSE)</f>
        <v>256.58999999999997</v>
      </c>
      <c r="F301" s="363">
        <f>VLOOKUP($A301,'T5_data(ytd)'!$B$392:$F$779,3,FALSE)</f>
        <v>17.579999999999998</v>
      </c>
      <c r="G301" s="364" t="e">
        <f>VLOOKUP($A301,'T5_data(mth)'!$B$785:$AL$1172,$O$1-1,FALSE)</f>
        <v>#REF!</v>
      </c>
      <c r="H301" s="364" t="e">
        <f>VLOOKUP($A301,'T5_data(mth)'!$B$785:$AL$1172,$O$1,FALSE)</f>
        <v>#REF!</v>
      </c>
      <c r="I301" s="363">
        <f>VLOOKUP($A301,'T5_data(ytd)'!$B$392:$F$779,5,FALSE)</f>
        <v>17.579999999999998</v>
      </c>
      <c r="J301" s="365">
        <f>VLOOKUP($A301,'T5_data(ytd)'!$B$781:$F$1168,3,FALSE)</f>
        <v>7.0000000000000007E-2</v>
      </c>
      <c r="K301" s="365" t="e">
        <f>VLOOKUP($A301,'T5_data(mth)'!$B$1175:$AL$1562,$O$1-1,FALSE)</f>
        <v>#REF!</v>
      </c>
      <c r="L301" s="365" t="e">
        <f>VLOOKUP($A301,'T5_data(mth)'!$B$1175:$AL$1562,$O$1,FALSE)</f>
        <v>#REF!</v>
      </c>
      <c r="M301" s="601"/>
      <c r="O301" s="453" t="str">
        <f t="shared" si="33"/>
        <v>17.6</v>
      </c>
      <c r="P301" s="453" t="e">
        <f t="shared" si="34"/>
        <v>#REF!</v>
      </c>
      <c r="Q301" s="453" t="e">
        <f t="shared" si="35"/>
        <v>#REF!</v>
      </c>
      <c r="R301" s="453" t="str">
        <f t="shared" si="36"/>
        <v>17.6</v>
      </c>
      <c r="S301" s="453" t="str">
        <f t="shared" si="37"/>
        <v>0.1</v>
      </c>
      <c r="T301" s="453" t="e">
        <f t="shared" si="38"/>
        <v>#REF!</v>
      </c>
      <c r="U301" s="453" t="e">
        <f t="shared" si="39"/>
        <v>#REF!</v>
      </c>
      <c r="V301" s="453" t="e">
        <f>IF(FIXED(#REF!,1)="0.0",IF(FIXED(#REF!,2)="0.00",FIXED(#REF!,3),FIXED(#REF!,2)),FIXED(#REF!,1))</f>
        <v>#REF!</v>
      </c>
    </row>
    <row r="302" spans="1:22" s="321" customFormat="1" ht="24.6" hidden="1">
      <c r="A302" s="360" t="s">
        <v>472</v>
      </c>
      <c r="B302" s="361">
        <f>VLOOKUP($A302,'T5_data(ytd)'!$B$3:$F$390,3,FALSE)</f>
        <v>272.23</v>
      </c>
      <c r="C302" s="362" t="e">
        <f>VLOOKUP($A302,'T5_data(mth)'!$B$5:$AL$392,$O$1-1,FALSE)</f>
        <v>#REF!</v>
      </c>
      <c r="D302" s="482" t="e">
        <f>VLOOKUP($A302,'T5_data(mth)'!$B$5:$AL$392,$O$1,FALSE)</f>
        <v>#REF!</v>
      </c>
      <c r="E302" s="361">
        <f>VLOOKUP($A302,'T5_data(ytd)'!$B$3:$F$390,5,FALSE)</f>
        <v>272.23</v>
      </c>
      <c r="F302" s="363">
        <f>VLOOKUP($A302,'T5_data(ytd)'!$B$392:$F$779,3,FALSE)</f>
        <v>7.9</v>
      </c>
      <c r="G302" s="364" t="e">
        <f>VLOOKUP($A302,'T5_data(mth)'!$B$785:$AL$1172,$O$1-1,FALSE)</f>
        <v>#REF!</v>
      </c>
      <c r="H302" s="364" t="e">
        <f>VLOOKUP($A302,'T5_data(mth)'!$B$785:$AL$1172,$O$1,FALSE)</f>
        <v>#REF!</v>
      </c>
      <c r="I302" s="363">
        <f>VLOOKUP($A302,'T5_data(ytd)'!$B$392:$F$779,5,FALSE)</f>
        <v>7.9</v>
      </c>
      <c r="J302" s="365">
        <f>VLOOKUP($A302,'T5_data(ytd)'!$B$781:$F$1168,3,FALSE)</f>
        <v>0.08</v>
      </c>
      <c r="K302" s="365" t="e">
        <f>VLOOKUP($A302,'T5_data(mth)'!$B$1175:$AL$1562,$O$1-1,FALSE)</f>
        <v>#REF!</v>
      </c>
      <c r="L302" s="365" t="e">
        <f>VLOOKUP($A302,'T5_data(mth)'!$B$1175:$AL$1562,$O$1,FALSE)</f>
        <v>#REF!</v>
      </c>
      <c r="M302" s="601"/>
      <c r="O302" s="453" t="str">
        <f t="shared" si="33"/>
        <v>7.9</v>
      </c>
      <c r="P302" s="453" t="e">
        <f t="shared" si="34"/>
        <v>#REF!</v>
      </c>
      <c r="Q302" s="453" t="e">
        <f t="shared" si="35"/>
        <v>#REF!</v>
      </c>
      <c r="R302" s="453" t="str">
        <f t="shared" si="36"/>
        <v>7.9</v>
      </c>
      <c r="S302" s="453" t="str">
        <f t="shared" si="37"/>
        <v>0.1</v>
      </c>
      <c r="T302" s="453" t="e">
        <f t="shared" si="38"/>
        <v>#REF!</v>
      </c>
      <c r="U302" s="453" t="e">
        <f t="shared" si="39"/>
        <v>#REF!</v>
      </c>
      <c r="V302" s="453" t="e">
        <f>IF(FIXED(#REF!,1)="0.0",IF(FIXED(#REF!,2)="0.00",FIXED(#REF!,3),FIXED(#REF!,2)),FIXED(#REF!,1))</f>
        <v>#REF!</v>
      </c>
    </row>
    <row r="303" spans="1:22" s="321" customFormat="1" ht="24.6" hidden="1">
      <c r="A303" s="462" t="s">
        <v>473</v>
      </c>
      <c r="B303" s="463">
        <f>VLOOKUP($A303,'T5_data(ytd)'!$B$3:$F$390,3,FALSE)</f>
        <v>566.33000000000004</v>
      </c>
      <c r="C303" s="464" t="e">
        <f>VLOOKUP($A303,'T5_data(mth)'!$B$5:$AL$392,$O$1-1,FALSE)</f>
        <v>#REF!</v>
      </c>
      <c r="D303" s="482" t="e">
        <f>VLOOKUP($A303,'T5_data(mth)'!$B$5:$AL$392,$O$1,FALSE)</f>
        <v>#REF!</v>
      </c>
      <c r="E303" s="463">
        <f>VLOOKUP($A303,'T5_data(ytd)'!$B$3:$F$390,5,FALSE)</f>
        <v>566.33000000000004</v>
      </c>
      <c r="F303" s="454">
        <f>VLOOKUP($A303,'T5_data(ytd)'!$B$392:$F$779,3,FALSE)</f>
        <v>7.71</v>
      </c>
      <c r="G303" s="455" t="e">
        <f>VLOOKUP($A303,'T5_data(mth)'!$B$785:$AL$1172,$O$1-1,FALSE)</f>
        <v>#REF!</v>
      </c>
      <c r="H303" s="455" t="e">
        <f>VLOOKUP($A303,'T5_data(mth)'!$B$785:$AL$1172,$O$1,FALSE)</f>
        <v>#REF!</v>
      </c>
      <c r="I303" s="454">
        <f>VLOOKUP($A303,'T5_data(ytd)'!$B$392:$F$779,5,FALSE)</f>
        <v>7.71</v>
      </c>
      <c r="J303" s="458">
        <f>VLOOKUP($A303,'T5_data(ytd)'!$B$781:$F$1168,3,FALSE)</f>
        <v>0.16</v>
      </c>
      <c r="K303" s="458" t="e">
        <f>VLOOKUP($A303,'T5_data(mth)'!$B$1175:$AL$1562,$O$1-1,FALSE)</f>
        <v>#REF!</v>
      </c>
      <c r="L303" s="458" t="e">
        <f>VLOOKUP($A303,'T5_data(mth)'!$B$1175:$AL$1562,$O$1,FALSE)</f>
        <v>#REF!</v>
      </c>
      <c r="M303" s="601"/>
      <c r="O303" s="453" t="str">
        <f t="shared" si="33"/>
        <v>7.7</v>
      </c>
      <c r="P303" s="453" t="e">
        <f t="shared" si="34"/>
        <v>#REF!</v>
      </c>
      <c r="Q303" s="453" t="e">
        <f t="shared" si="35"/>
        <v>#REF!</v>
      </c>
      <c r="R303" s="453" t="str">
        <f t="shared" si="36"/>
        <v>7.7</v>
      </c>
      <c r="S303" s="453" t="str">
        <f t="shared" si="37"/>
        <v>0.2</v>
      </c>
      <c r="T303" s="453" t="e">
        <f t="shared" si="38"/>
        <v>#REF!</v>
      </c>
      <c r="U303" s="453" t="e">
        <f t="shared" si="39"/>
        <v>#REF!</v>
      </c>
      <c r="V303" s="453" t="e">
        <f>IF(FIXED(#REF!,1)="0.0",IF(FIXED(#REF!,2)="0.00",FIXED(#REF!,3),FIXED(#REF!,2)),FIXED(#REF!,1))</f>
        <v>#REF!</v>
      </c>
    </row>
    <row r="304" spans="1:22" ht="21" customHeight="1">
      <c r="A304" s="481" t="s">
        <v>474</v>
      </c>
      <c r="B304" s="482">
        <f>VLOOKUP($A304,'T5_data(ytd)'!$B$3:$F$390,3,FALSE)</f>
        <v>4327.83</v>
      </c>
      <c r="C304" s="606">
        <f>VLOOKUP($A304,'T5_data(mth)'!$B$5:$AX$392,$O$1-1,FALSE)</f>
        <v>332.55</v>
      </c>
      <c r="D304" s="606">
        <f>VLOOKUP($A304,'T5_data(mth)'!$B$5:$BK$392,$O$1,FALSE)</f>
        <v>372.4</v>
      </c>
      <c r="E304" s="482">
        <f>VLOOKUP($A304,'T5_data(ytd)'!$B$3:$F$390,5,FALSE)</f>
        <v>4327.83</v>
      </c>
      <c r="F304" s="678">
        <f>VLOOKUP($A304,'T5_data(ytd)'!$B$392:$F$779,3,FALSE)</f>
        <v>8.84</v>
      </c>
      <c r="G304" s="679">
        <f>VLOOKUP($A304,'T5_data(mth)'!$B$785:$AX$1172,$O$1-1,FALSE)</f>
        <v>-1.0326766263912774</v>
      </c>
      <c r="H304" s="679">
        <f>VLOOKUP($A304,'T5_data(mth)'!$B$785:$BK$1172,$O$1,FALSE)</f>
        <v>-2.1904711876871441</v>
      </c>
      <c r="I304" s="483">
        <f>VLOOKUP($A304,'T5_data(ytd)'!$B$392:$F$779,5,FALSE)</f>
        <v>8.84</v>
      </c>
      <c r="J304" s="670">
        <f>VLOOKUP($A304,'T5_data(ytd)'!$B$781:$F$1168,3,FALSE)</f>
        <v>1.25</v>
      </c>
      <c r="K304" s="671">
        <f>VLOOKUP($A304,'T5_data(mth)'!$B$1175:$AX$1562,$O$1-1,FALSE)</f>
        <v>1.1357419053415219</v>
      </c>
      <c r="L304" s="688">
        <f>VLOOKUP($A304,'T5_data(mth)'!$B$1175:$BK$1562,$O$1,FALSE)</f>
        <v>1.0677680007363126</v>
      </c>
      <c r="M304" s="612">
        <f>VLOOKUP($A304,'T5_data(ytd)'!$B$781:$F$1168,5,FALSE)</f>
        <v>1.25</v>
      </c>
      <c r="N304" s="469">
        <v>1</v>
      </c>
      <c r="O304" s="616" t="str">
        <f t="shared" si="33"/>
        <v>8.8</v>
      </c>
      <c r="P304" s="616" t="str">
        <f t="shared" si="34"/>
        <v>-1.0</v>
      </c>
      <c r="Q304" s="616" t="str">
        <f t="shared" si="35"/>
        <v>-2.2</v>
      </c>
      <c r="R304" s="616" t="str">
        <f t="shared" si="36"/>
        <v>8.8</v>
      </c>
      <c r="S304" s="616" t="str">
        <f t="shared" si="37"/>
        <v>1.3</v>
      </c>
      <c r="T304" s="616" t="str">
        <f t="shared" si="38"/>
        <v>1.1</v>
      </c>
      <c r="U304" s="616" t="str">
        <f t="shared" si="39"/>
        <v>1.1</v>
      </c>
      <c r="V304" s="616" t="str">
        <f>IF(FIXED(M304,1)="0.0",IF(FIXED(M304,2)="0.00",FIXED(M304,3),FIXED(M304,2)),FIXED(M304,1))</f>
        <v>1.3</v>
      </c>
    </row>
    <row r="305" spans="1:22" s="321" customFormat="1" ht="24.6" hidden="1">
      <c r="A305" s="467" t="s">
        <v>475</v>
      </c>
      <c r="B305" s="361">
        <f>VLOOKUP($A305,'T5_data(ytd)'!$B$3:$F$390,3,FALSE)</f>
        <v>2720.78</v>
      </c>
      <c r="C305" s="361" t="e">
        <f>VLOOKUP($A305,'T5_data(mth)'!$B$5:$AL$392,$O$1-1,FALSE)</f>
        <v>#REF!</v>
      </c>
      <c r="D305" s="482" t="e">
        <f>VLOOKUP($A305,'T5_data(mth)'!$B$5:$AL$392,$O$1,FALSE)</f>
        <v>#REF!</v>
      </c>
      <c r="E305" s="361">
        <f>VLOOKUP($A305,'T5_data(ytd)'!$B$3:$F$390,5,FALSE)</f>
        <v>2720.78</v>
      </c>
      <c r="F305" s="363">
        <f>VLOOKUP($A305,'T5_data(ytd)'!$B$392:$F$779,3,FALSE)</f>
        <v>9.01</v>
      </c>
      <c r="G305" s="363" t="e">
        <f>VLOOKUP($A305,'T5_data(mth)'!$B$785:$AL$1172,$O$1-1,FALSE)</f>
        <v>#REF!</v>
      </c>
      <c r="H305" s="363" t="e">
        <f>VLOOKUP($A305,'T5_data(mth)'!$B$785:$AL$1172,$O$1,FALSE)</f>
        <v>#REF!</v>
      </c>
      <c r="I305" s="363">
        <f>VLOOKUP($A305,'T5_data(ytd)'!$B$392:$F$779,5,FALSE)</f>
        <v>9.01</v>
      </c>
      <c r="J305" s="460">
        <f>VLOOKUP($A305,'T5_data(ytd)'!$B$781:$F$1168,3,FALSE)</f>
        <v>0.79</v>
      </c>
      <c r="K305" s="460" t="e">
        <f>VLOOKUP($A305,'T5_data(mth)'!$B$1175:$AL$1562,$O$1-1,FALSE)</f>
        <v>#REF!</v>
      </c>
      <c r="L305" s="460" t="e">
        <f>VLOOKUP($A305,'T5_data(mth)'!$B$1175:$AL$1562,$O$1,FALSE)</f>
        <v>#REF!</v>
      </c>
      <c r="M305" s="601"/>
      <c r="O305" s="453" t="str">
        <f t="shared" si="33"/>
        <v>9.0</v>
      </c>
      <c r="P305" s="453" t="e">
        <f t="shared" si="34"/>
        <v>#REF!</v>
      </c>
      <c r="Q305" s="453" t="e">
        <f t="shared" si="35"/>
        <v>#REF!</v>
      </c>
      <c r="R305" s="453" t="str">
        <f t="shared" si="36"/>
        <v>9.0</v>
      </c>
      <c r="S305" s="453" t="str">
        <f t="shared" si="37"/>
        <v>0.8</v>
      </c>
      <c r="T305" s="453" t="e">
        <f t="shared" si="38"/>
        <v>#REF!</v>
      </c>
      <c r="U305" s="453" t="e">
        <f t="shared" si="39"/>
        <v>#REF!</v>
      </c>
      <c r="V305" s="453" t="e">
        <f>IF(FIXED(#REF!,1)="0.0",IF(FIXED(#REF!,2)="0.00",FIXED(#REF!,3),FIXED(#REF!,2)),FIXED(#REF!,1))</f>
        <v>#REF!</v>
      </c>
    </row>
    <row r="306" spans="1:22" s="321" customFormat="1" ht="24.6" hidden="1">
      <c r="A306" s="360" t="s">
        <v>476</v>
      </c>
      <c r="B306" s="361">
        <f>VLOOKUP($A306,'T5_data(ytd)'!$B$3:$F$390,3,FALSE)</f>
        <v>154.04</v>
      </c>
      <c r="C306" s="362" t="e">
        <f>VLOOKUP($A306,'T5_data(mth)'!$B$5:$AL$392,$O$1-1,FALSE)</f>
        <v>#REF!</v>
      </c>
      <c r="D306" s="482" t="e">
        <f>VLOOKUP($A306,'T5_data(mth)'!$B$5:$AL$392,$O$1,FALSE)</f>
        <v>#REF!</v>
      </c>
      <c r="E306" s="361">
        <f>VLOOKUP($A306,'T5_data(ytd)'!$B$3:$F$390,5,FALSE)</f>
        <v>154.04</v>
      </c>
      <c r="F306" s="363">
        <f>VLOOKUP($A306,'T5_data(ytd)'!$B$392:$F$779,3,FALSE)</f>
        <v>8.01</v>
      </c>
      <c r="G306" s="364" t="e">
        <f>VLOOKUP($A306,'T5_data(mth)'!$B$785:$AL$1172,$O$1-1,FALSE)</f>
        <v>#REF!</v>
      </c>
      <c r="H306" s="364" t="e">
        <f>VLOOKUP($A306,'T5_data(mth)'!$B$785:$AL$1172,$O$1,FALSE)</f>
        <v>#REF!</v>
      </c>
      <c r="I306" s="363">
        <f>VLOOKUP($A306,'T5_data(ytd)'!$B$392:$F$779,5,FALSE)</f>
        <v>8.01</v>
      </c>
      <c r="J306" s="365">
        <f>VLOOKUP($A306,'T5_data(ytd)'!$B$781:$F$1168,3,FALSE)</f>
        <v>0.04</v>
      </c>
      <c r="K306" s="365" t="e">
        <f>VLOOKUP($A306,'T5_data(mth)'!$B$1175:$AL$1562,$O$1-1,FALSE)</f>
        <v>#REF!</v>
      </c>
      <c r="L306" s="365" t="e">
        <f>VLOOKUP($A306,'T5_data(mth)'!$B$1175:$AL$1562,$O$1,FALSE)</f>
        <v>#REF!</v>
      </c>
      <c r="M306" s="601"/>
      <c r="O306" s="453" t="str">
        <f t="shared" si="33"/>
        <v>8.0</v>
      </c>
      <c r="P306" s="453" t="e">
        <f t="shared" si="34"/>
        <v>#REF!</v>
      </c>
      <c r="Q306" s="453" t="e">
        <f t="shared" si="35"/>
        <v>#REF!</v>
      </c>
      <c r="R306" s="453" t="str">
        <f t="shared" si="36"/>
        <v>8.0</v>
      </c>
      <c r="S306" s="453" t="str">
        <f t="shared" si="37"/>
        <v>0.04</v>
      </c>
      <c r="T306" s="453" t="e">
        <f t="shared" si="38"/>
        <v>#REF!</v>
      </c>
      <c r="U306" s="453" t="e">
        <f t="shared" si="39"/>
        <v>#REF!</v>
      </c>
      <c r="V306" s="453" t="e">
        <f>IF(FIXED(#REF!,1)="0.0",IF(FIXED(#REF!,2)="0.00",FIXED(#REF!,3),FIXED(#REF!,2)),FIXED(#REF!,1))</f>
        <v>#REF!</v>
      </c>
    </row>
    <row r="307" spans="1:22" s="321" customFormat="1" ht="24.6" hidden="1">
      <c r="A307" s="360" t="s">
        <v>477</v>
      </c>
      <c r="B307" s="361">
        <f>VLOOKUP($A307,'T5_data(ytd)'!$B$3:$F$390,3,FALSE)</f>
        <v>54.38</v>
      </c>
      <c r="C307" s="362" t="e">
        <f>VLOOKUP($A307,'T5_data(mth)'!$B$5:$AL$392,$O$1-1,FALSE)</f>
        <v>#REF!</v>
      </c>
      <c r="D307" s="482" t="e">
        <f>VLOOKUP($A307,'T5_data(mth)'!$B$5:$AL$392,$O$1,FALSE)</f>
        <v>#REF!</v>
      </c>
      <c r="E307" s="361">
        <f>VLOOKUP($A307,'T5_data(ytd)'!$B$3:$F$390,5,FALSE)</f>
        <v>54.38</v>
      </c>
      <c r="F307" s="363">
        <f>VLOOKUP($A307,'T5_data(ytd)'!$B$392:$F$779,3,FALSE)</f>
        <v>3.13</v>
      </c>
      <c r="G307" s="364" t="e">
        <f>VLOOKUP($A307,'T5_data(mth)'!$B$785:$AL$1172,$O$1-1,FALSE)</f>
        <v>#REF!</v>
      </c>
      <c r="H307" s="364" t="e">
        <f>VLOOKUP($A307,'T5_data(mth)'!$B$785:$AL$1172,$O$1,FALSE)</f>
        <v>#REF!</v>
      </c>
      <c r="I307" s="363">
        <f>VLOOKUP($A307,'T5_data(ytd)'!$B$392:$F$779,5,FALSE)</f>
        <v>3.13</v>
      </c>
      <c r="J307" s="365">
        <f>VLOOKUP($A307,'T5_data(ytd)'!$B$781:$F$1168,3,FALSE)</f>
        <v>0.02</v>
      </c>
      <c r="K307" s="365" t="e">
        <f>VLOOKUP($A307,'T5_data(mth)'!$B$1175:$AL$1562,$O$1-1,FALSE)</f>
        <v>#REF!</v>
      </c>
      <c r="L307" s="365" t="e">
        <f>VLOOKUP($A307,'T5_data(mth)'!$B$1175:$AL$1562,$O$1,FALSE)</f>
        <v>#REF!</v>
      </c>
      <c r="M307" s="601"/>
      <c r="O307" s="453" t="str">
        <f t="shared" si="33"/>
        <v>3.1</v>
      </c>
      <c r="P307" s="453" t="e">
        <f t="shared" si="34"/>
        <v>#REF!</v>
      </c>
      <c r="Q307" s="453" t="e">
        <f t="shared" si="35"/>
        <v>#REF!</v>
      </c>
      <c r="R307" s="453" t="str">
        <f t="shared" si="36"/>
        <v>3.1</v>
      </c>
      <c r="S307" s="453" t="str">
        <f t="shared" si="37"/>
        <v>0.02</v>
      </c>
      <c r="T307" s="453" t="e">
        <f t="shared" si="38"/>
        <v>#REF!</v>
      </c>
      <c r="U307" s="453" t="e">
        <f t="shared" si="39"/>
        <v>#REF!</v>
      </c>
      <c r="V307" s="453" t="e">
        <f>IF(FIXED(#REF!,1)="0.0",IF(FIXED(#REF!,2)="0.00",FIXED(#REF!,3),FIXED(#REF!,2)),FIXED(#REF!,1))</f>
        <v>#REF!</v>
      </c>
    </row>
    <row r="308" spans="1:22" s="321" customFormat="1" ht="24.6" hidden="1">
      <c r="A308" s="462" t="s">
        <v>478</v>
      </c>
      <c r="B308" s="463">
        <f>VLOOKUP($A308,'T5_data(ytd)'!$B$3:$F$390,3,FALSE)</f>
        <v>1398.63</v>
      </c>
      <c r="C308" s="464" t="e">
        <f>VLOOKUP($A308,'T5_data(mth)'!$B$5:$AL$392,$O$1-1,FALSE)</f>
        <v>#REF!</v>
      </c>
      <c r="D308" s="482" t="e">
        <f>VLOOKUP($A308,'T5_data(mth)'!$B$5:$AL$392,$O$1,FALSE)</f>
        <v>#REF!</v>
      </c>
      <c r="E308" s="463">
        <f>VLOOKUP($A308,'T5_data(ytd)'!$B$3:$F$390,5,FALSE)</f>
        <v>1398.63</v>
      </c>
      <c r="F308" s="454">
        <f>VLOOKUP($A308,'T5_data(ytd)'!$B$392:$F$779,3,FALSE)</f>
        <v>8.85</v>
      </c>
      <c r="G308" s="455" t="e">
        <f>VLOOKUP($A308,'T5_data(mth)'!$B$785:$AL$1172,$O$1-1,FALSE)</f>
        <v>#REF!</v>
      </c>
      <c r="H308" s="455" t="e">
        <f>VLOOKUP($A308,'T5_data(mth)'!$B$785:$AL$1172,$O$1,FALSE)</f>
        <v>#REF!</v>
      </c>
      <c r="I308" s="454">
        <f>VLOOKUP($A308,'T5_data(ytd)'!$B$392:$F$779,5,FALSE)</f>
        <v>8.85</v>
      </c>
      <c r="J308" s="458">
        <f>VLOOKUP($A308,'T5_data(ytd)'!$B$781:$F$1168,3,FALSE)</f>
        <v>0.41</v>
      </c>
      <c r="K308" s="458" t="e">
        <f>VLOOKUP($A308,'T5_data(mth)'!$B$1175:$AL$1562,$O$1-1,FALSE)</f>
        <v>#REF!</v>
      </c>
      <c r="L308" s="458" t="e">
        <f>VLOOKUP($A308,'T5_data(mth)'!$B$1175:$AL$1562,$O$1,FALSE)</f>
        <v>#REF!</v>
      </c>
      <c r="M308" s="601"/>
      <c r="O308" s="453" t="str">
        <f t="shared" si="33"/>
        <v>8.9</v>
      </c>
      <c r="P308" s="453" t="e">
        <f t="shared" si="34"/>
        <v>#REF!</v>
      </c>
      <c r="Q308" s="453" t="e">
        <f t="shared" si="35"/>
        <v>#REF!</v>
      </c>
      <c r="R308" s="453" t="str">
        <f t="shared" si="36"/>
        <v>8.9</v>
      </c>
      <c r="S308" s="453" t="str">
        <f t="shared" si="37"/>
        <v>0.4</v>
      </c>
      <c r="T308" s="453" t="e">
        <f t="shared" si="38"/>
        <v>#REF!</v>
      </c>
      <c r="U308" s="453" t="e">
        <f t="shared" si="39"/>
        <v>#REF!</v>
      </c>
      <c r="V308" s="453" t="e">
        <f>IF(FIXED(#REF!,1)="0.0",IF(FIXED(#REF!,2)="0.00",FIXED(#REF!,3),FIXED(#REF!,2)),FIXED(#REF!,1))</f>
        <v>#REF!</v>
      </c>
    </row>
    <row r="309" spans="1:22" ht="21" customHeight="1">
      <c r="A309" s="481" t="s">
        <v>479</v>
      </c>
      <c r="B309" s="482">
        <f>VLOOKUP($A309,'T5_data(ytd)'!$B$3:$F$390,3,FALSE)</f>
        <v>670.46</v>
      </c>
      <c r="C309" s="606">
        <f>VLOOKUP($A309,'T5_data(mth)'!$B$5:$AX$392,$O$1-1,FALSE)</f>
        <v>64.89</v>
      </c>
      <c r="D309" s="606">
        <f>VLOOKUP($A309,'T5_data(mth)'!$B$5:$BK$392,$O$1,FALSE)</f>
        <v>58.75</v>
      </c>
      <c r="E309" s="482">
        <f>VLOOKUP($A309,'T5_data(ytd)'!$B$3:$F$390,5,FALSE)</f>
        <v>670.46</v>
      </c>
      <c r="F309" s="678">
        <f>VLOOKUP($A309,'T5_data(ytd)'!$B$392:$F$779,3,FALSE)</f>
        <v>10.47</v>
      </c>
      <c r="G309" s="679">
        <f>VLOOKUP($A309,'T5_data(mth)'!$B$785:$AX$1172,$O$1-1,FALSE)</f>
        <v>32.509699816214017</v>
      </c>
      <c r="H309" s="679">
        <f>VLOOKUP($A309,'T5_data(mth)'!$B$785:$BK$1172,$O$1,FALSE)</f>
        <v>9.424473831253497</v>
      </c>
      <c r="I309" s="483">
        <f>VLOOKUP($A309,'T5_data(ytd)'!$B$392:$F$779,5,FALSE)</f>
        <v>10.47</v>
      </c>
      <c r="J309" s="670">
        <f>VLOOKUP($A309,'T5_data(ytd)'!$B$781:$F$1168,3,FALSE)</f>
        <v>0.19</v>
      </c>
      <c r="K309" s="671">
        <f>VLOOKUP($A309,'T5_data(mth)'!$B$1175:$AX$1562,$O$1-1,FALSE)</f>
        <v>0.22161567354566636</v>
      </c>
      <c r="L309" s="688">
        <f>VLOOKUP($A309,'T5_data(mth)'!$B$1175:$BK$1562,$O$1,FALSE)</f>
        <v>0.16845158443409874</v>
      </c>
      <c r="M309" s="612">
        <f>VLOOKUP($A309,'T5_data(ytd)'!$B$781:$F$1168,5,FALSE)</f>
        <v>0.19</v>
      </c>
      <c r="N309" s="469">
        <v>1</v>
      </c>
      <c r="O309" s="616" t="str">
        <f t="shared" si="33"/>
        <v>10.5</v>
      </c>
      <c r="P309" s="616" t="str">
        <f t="shared" si="34"/>
        <v>32.5</v>
      </c>
      <c r="Q309" s="616" t="str">
        <f t="shared" si="35"/>
        <v>9.4</v>
      </c>
      <c r="R309" s="616" t="str">
        <f t="shared" si="36"/>
        <v>10.5</v>
      </c>
      <c r="S309" s="616" t="str">
        <f t="shared" si="37"/>
        <v>0.2</v>
      </c>
      <c r="T309" s="616" t="str">
        <f t="shared" si="38"/>
        <v>0.2</v>
      </c>
      <c r="U309" s="616" t="str">
        <f t="shared" si="39"/>
        <v>0.2</v>
      </c>
      <c r="V309" s="616" t="str">
        <f>IF(FIXED(M309,1)="0.0",IF(FIXED(M309,2)="0.00",FIXED(M309,3),FIXED(M309,2)),FIXED(M309,1))</f>
        <v>0.2</v>
      </c>
    </row>
    <row r="310" spans="1:22" s="321" customFormat="1" ht="24.6" hidden="1">
      <c r="A310" s="467" t="s">
        <v>480</v>
      </c>
      <c r="B310" s="361">
        <f>VLOOKUP($A310,'T5_data(ytd)'!$B$3:$F$390,3,FALSE)</f>
        <v>385.61</v>
      </c>
      <c r="C310" s="361" t="e">
        <f>VLOOKUP($A310,'T5_data(mth)'!$B$5:$AL$392,$O$1-1,FALSE)</f>
        <v>#REF!</v>
      </c>
      <c r="D310" s="482" t="e">
        <f>VLOOKUP($A310,'T5_data(mth)'!$B$5:$AL$392,$O$1,FALSE)</f>
        <v>#REF!</v>
      </c>
      <c r="E310" s="361">
        <f>VLOOKUP($A310,'T5_data(ytd)'!$B$3:$F$390,5,FALSE)</f>
        <v>385.61</v>
      </c>
      <c r="F310" s="363">
        <f>VLOOKUP($A310,'T5_data(ytd)'!$B$392:$F$779,3,FALSE)</f>
        <v>7.7</v>
      </c>
      <c r="G310" s="363" t="e">
        <f>VLOOKUP($A310,'T5_data(mth)'!$B$785:$AL$1172,$O$1-1,FALSE)</f>
        <v>#REF!</v>
      </c>
      <c r="H310" s="363" t="e">
        <f>VLOOKUP($A310,'T5_data(mth)'!$B$785:$AL$1172,$O$1,FALSE)</f>
        <v>#REF!</v>
      </c>
      <c r="I310" s="363">
        <f>VLOOKUP($A310,'T5_data(ytd)'!$B$392:$F$779,5,FALSE)</f>
        <v>7.7</v>
      </c>
      <c r="J310" s="460">
        <f>VLOOKUP($A310,'T5_data(ytd)'!$B$781:$F$1168,3,FALSE)</f>
        <v>0.11</v>
      </c>
      <c r="K310" s="460" t="e">
        <f>VLOOKUP($A310,'T5_data(mth)'!$B$1175:$AL$1562,$O$1-1,FALSE)</f>
        <v>#REF!</v>
      </c>
      <c r="L310" s="460" t="e">
        <f>VLOOKUP($A310,'T5_data(mth)'!$B$1175:$AL$1562,$O$1,FALSE)</f>
        <v>#REF!</v>
      </c>
      <c r="M310" s="601"/>
      <c r="O310" s="453" t="str">
        <f t="shared" si="33"/>
        <v>7.7</v>
      </c>
      <c r="P310" s="453" t="e">
        <f t="shared" si="34"/>
        <v>#REF!</v>
      </c>
      <c r="Q310" s="453" t="e">
        <f t="shared" si="35"/>
        <v>#REF!</v>
      </c>
      <c r="R310" s="453" t="str">
        <f t="shared" si="36"/>
        <v>7.7</v>
      </c>
      <c r="S310" s="453" t="str">
        <f t="shared" si="37"/>
        <v>0.1</v>
      </c>
      <c r="T310" s="453" t="e">
        <f t="shared" si="38"/>
        <v>#REF!</v>
      </c>
      <c r="U310" s="453" t="e">
        <f t="shared" si="39"/>
        <v>#REF!</v>
      </c>
      <c r="V310" s="453" t="e">
        <f>IF(FIXED(#REF!,1)="0.0",IF(FIXED(#REF!,2)="0.00",FIXED(#REF!,3),FIXED(#REF!,2)),FIXED(#REF!,1))</f>
        <v>#REF!</v>
      </c>
    </row>
    <row r="311" spans="1:22" s="321" customFormat="1" ht="24.6" hidden="1">
      <c r="A311" s="360" t="s">
        <v>481</v>
      </c>
      <c r="B311" s="361">
        <f>VLOOKUP($A311,'T5_data(ytd)'!$B$3:$F$390,3,FALSE)</f>
        <v>103.39</v>
      </c>
      <c r="C311" s="362" t="e">
        <f>VLOOKUP($A311,'T5_data(mth)'!$B$5:$AL$392,$O$1-1,FALSE)</f>
        <v>#REF!</v>
      </c>
      <c r="D311" s="482" t="e">
        <f>VLOOKUP($A311,'T5_data(mth)'!$B$5:$AL$392,$O$1,FALSE)</f>
        <v>#REF!</v>
      </c>
      <c r="E311" s="361">
        <f>VLOOKUP($A311,'T5_data(ytd)'!$B$3:$F$390,5,FALSE)</f>
        <v>103.39</v>
      </c>
      <c r="F311" s="363">
        <f>VLOOKUP($A311,'T5_data(ytd)'!$B$392:$F$779,3,FALSE)</f>
        <v>0.65</v>
      </c>
      <c r="G311" s="364" t="e">
        <f>VLOOKUP($A311,'T5_data(mth)'!$B$785:$AL$1172,$O$1-1,FALSE)</f>
        <v>#REF!</v>
      </c>
      <c r="H311" s="364" t="e">
        <f>VLOOKUP($A311,'T5_data(mth)'!$B$785:$AL$1172,$O$1,FALSE)</f>
        <v>#REF!</v>
      </c>
      <c r="I311" s="363">
        <f>VLOOKUP($A311,'T5_data(ytd)'!$B$392:$F$779,5,FALSE)</f>
        <v>0.65</v>
      </c>
      <c r="J311" s="365">
        <f>VLOOKUP($A311,'T5_data(ytd)'!$B$781:$F$1168,3,FALSE)</f>
        <v>0.03</v>
      </c>
      <c r="K311" s="365" t="e">
        <f>VLOOKUP($A311,'T5_data(mth)'!$B$1175:$AL$1562,$O$1-1,FALSE)</f>
        <v>#REF!</v>
      </c>
      <c r="L311" s="365" t="e">
        <f>VLOOKUP($A311,'T5_data(mth)'!$B$1175:$AL$1562,$O$1,FALSE)</f>
        <v>#REF!</v>
      </c>
      <c r="M311" s="601"/>
      <c r="O311" s="453" t="str">
        <f t="shared" si="33"/>
        <v>0.7</v>
      </c>
      <c r="P311" s="453" t="e">
        <f t="shared" si="34"/>
        <v>#REF!</v>
      </c>
      <c r="Q311" s="453" t="e">
        <f t="shared" si="35"/>
        <v>#REF!</v>
      </c>
      <c r="R311" s="453" t="str">
        <f t="shared" si="36"/>
        <v>0.7</v>
      </c>
      <c r="S311" s="453" t="str">
        <f t="shared" si="37"/>
        <v>0.03</v>
      </c>
      <c r="T311" s="453" t="e">
        <f t="shared" si="38"/>
        <v>#REF!</v>
      </c>
      <c r="U311" s="453" t="e">
        <f t="shared" si="39"/>
        <v>#REF!</v>
      </c>
      <c r="V311" s="453" t="e">
        <f>IF(FIXED(#REF!,1)="0.0",IF(FIXED(#REF!,2)="0.00",FIXED(#REF!,3),FIXED(#REF!,2)),FIXED(#REF!,1))</f>
        <v>#REF!</v>
      </c>
    </row>
    <row r="312" spans="1:22" s="321" customFormat="1" ht="24.6" hidden="1">
      <c r="A312" s="462" t="s">
        <v>482</v>
      </c>
      <c r="B312" s="463">
        <f>VLOOKUP($A312,'T5_data(ytd)'!$B$3:$F$390,3,FALSE)</f>
        <v>181.46</v>
      </c>
      <c r="C312" s="464" t="e">
        <f>VLOOKUP($A312,'T5_data(mth)'!$B$5:$AL$392,$O$1-1,FALSE)</f>
        <v>#REF!</v>
      </c>
      <c r="D312" s="482" t="e">
        <f>VLOOKUP($A312,'T5_data(mth)'!$B$5:$AL$392,$O$1,FALSE)</f>
        <v>#REF!</v>
      </c>
      <c r="E312" s="463">
        <f>VLOOKUP($A312,'T5_data(ytd)'!$B$3:$F$390,5,FALSE)</f>
        <v>181.46</v>
      </c>
      <c r="F312" s="454">
        <f>VLOOKUP($A312,'T5_data(ytd)'!$B$392:$F$779,3,FALSE)</f>
        <v>24.14</v>
      </c>
      <c r="G312" s="455" t="e">
        <f>VLOOKUP($A312,'T5_data(mth)'!$B$785:$AL$1172,$O$1-1,FALSE)</f>
        <v>#REF!</v>
      </c>
      <c r="H312" s="455" t="e">
        <f>VLOOKUP($A312,'T5_data(mth)'!$B$785:$AL$1172,$O$1,FALSE)</f>
        <v>#REF!</v>
      </c>
      <c r="I312" s="454">
        <f>VLOOKUP($A312,'T5_data(ytd)'!$B$392:$F$779,5,FALSE)</f>
        <v>24.14</v>
      </c>
      <c r="J312" s="458">
        <f>VLOOKUP($A312,'T5_data(ytd)'!$B$781:$F$1168,3,FALSE)</f>
        <v>0.05</v>
      </c>
      <c r="K312" s="458" t="e">
        <f>VLOOKUP($A312,'T5_data(mth)'!$B$1175:$AL$1562,$O$1-1,FALSE)</f>
        <v>#REF!</v>
      </c>
      <c r="L312" s="458" t="e">
        <f>VLOOKUP($A312,'T5_data(mth)'!$B$1175:$AL$1562,$O$1,FALSE)</f>
        <v>#REF!</v>
      </c>
      <c r="M312" s="601"/>
      <c r="O312" s="453" t="str">
        <f t="shared" si="33"/>
        <v>24.1</v>
      </c>
      <c r="P312" s="453" t="e">
        <f t="shared" si="34"/>
        <v>#REF!</v>
      </c>
      <c r="Q312" s="453" t="e">
        <f t="shared" si="35"/>
        <v>#REF!</v>
      </c>
      <c r="R312" s="453" t="str">
        <f t="shared" si="36"/>
        <v>24.1</v>
      </c>
      <c r="S312" s="453" t="str">
        <f t="shared" si="37"/>
        <v>0.1</v>
      </c>
      <c r="T312" s="453" t="e">
        <f t="shared" si="38"/>
        <v>#REF!</v>
      </c>
      <c r="U312" s="453" t="e">
        <f t="shared" si="39"/>
        <v>#REF!</v>
      </c>
      <c r="V312" s="453" t="e">
        <f>IF(FIXED(#REF!,1)="0.0",IF(FIXED(#REF!,2)="0.00",FIXED(#REF!,3),FIXED(#REF!,2)),FIXED(#REF!,1))</f>
        <v>#REF!</v>
      </c>
    </row>
    <row r="313" spans="1:22" ht="21" customHeight="1">
      <c r="A313" s="481" t="s">
        <v>483</v>
      </c>
      <c r="B313" s="482">
        <f>VLOOKUP($A313,'T5_data(ytd)'!$B$3:$F$390,3,FALSE)</f>
        <v>2889.42</v>
      </c>
      <c r="C313" s="606">
        <f>VLOOKUP($A313,'T5_data(mth)'!$B$5:$AX$392,$O$1-1,FALSE)</f>
        <v>291.17</v>
      </c>
      <c r="D313" s="606">
        <f>VLOOKUP($A313,'T5_data(mth)'!$B$5:$BK$392,$O$1,FALSE)</f>
        <v>291.83999999999997</v>
      </c>
      <c r="E313" s="482">
        <f>VLOOKUP($A313,'T5_data(ytd)'!$B$3:$F$390,5,FALSE)</f>
        <v>2889.42</v>
      </c>
      <c r="F313" s="678">
        <f>VLOOKUP($A313,'T5_data(ytd)'!$B$392:$F$779,3,FALSE)</f>
        <v>12.05</v>
      </c>
      <c r="G313" s="679">
        <f>VLOOKUP($A313,'T5_data(mth)'!$B$785:$AX$1172,$O$1-1,FALSE)</f>
        <v>33.625516291877013</v>
      </c>
      <c r="H313" s="679">
        <f>VLOOKUP($A313,'T5_data(mth)'!$B$785:$BK$1172,$O$1,FALSE)</f>
        <v>15.598510655153278</v>
      </c>
      <c r="I313" s="483">
        <f>VLOOKUP($A313,'T5_data(ytd)'!$B$392:$F$779,5,FALSE)</f>
        <v>12.05</v>
      </c>
      <c r="J313" s="670">
        <f>VLOOKUP($A313,'T5_data(ytd)'!$B$781:$F$1168,3,FALSE)</f>
        <v>0.84</v>
      </c>
      <c r="K313" s="671">
        <f>VLOOKUP($A313,'T5_data(mth)'!$B$1175:$AX$1562,$O$1-1,FALSE)</f>
        <v>0.99441879590525006</v>
      </c>
      <c r="L313" s="688">
        <f>VLOOKUP($A313,'T5_data(mth)'!$B$1175:$BK$1562,$O$1,FALSE)</f>
        <v>0.83678145363825307</v>
      </c>
      <c r="M313" s="612">
        <f>VLOOKUP($A313,'T5_data(ytd)'!$B$781:$F$1168,5,FALSE)</f>
        <v>0.84</v>
      </c>
      <c r="N313" s="469">
        <v>1</v>
      </c>
      <c r="O313" s="616" t="str">
        <f t="shared" si="33"/>
        <v>12.1</v>
      </c>
      <c r="P313" s="616" t="str">
        <f t="shared" si="34"/>
        <v>33.6</v>
      </c>
      <c r="Q313" s="616" t="str">
        <f t="shared" si="35"/>
        <v>15.6</v>
      </c>
      <c r="R313" s="616" t="str">
        <f t="shared" si="36"/>
        <v>12.1</v>
      </c>
      <c r="S313" s="616" t="str">
        <f t="shared" si="37"/>
        <v>0.8</v>
      </c>
      <c r="T313" s="616" t="str">
        <f t="shared" si="38"/>
        <v>1.0</v>
      </c>
      <c r="U313" s="616" t="str">
        <f t="shared" si="39"/>
        <v>0.8</v>
      </c>
      <c r="V313" s="616" t="str">
        <f>IF(FIXED(M313,1)="0.0",IF(FIXED(M313,2)="0.00",FIXED(M313,3),FIXED(M313,2)),FIXED(M313,1))</f>
        <v>0.8</v>
      </c>
    </row>
    <row r="314" spans="1:22" s="321" customFormat="1" ht="24.6" hidden="1">
      <c r="A314" s="467" t="s">
        <v>484</v>
      </c>
      <c r="B314" s="361">
        <f>VLOOKUP($A314,'T5_data(ytd)'!$B$3:$F$390,3,FALSE)</f>
        <v>74.56</v>
      </c>
      <c r="C314" s="361" t="e">
        <f>VLOOKUP($A314,'T5_data(mth)'!$B$5:$AL$392,$O$1-1,FALSE)</f>
        <v>#REF!</v>
      </c>
      <c r="D314" s="482" t="e">
        <f>VLOOKUP($A314,'T5_data(mth)'!$B$5:$AL$392,$O$1,FALSE)</f>
        <v>#REF!</v>
      </c>
      <c r="E314" s="361">
        <f>VLOOKUP($A314,'T5_data(ytd)'!$B$3:$F$390,5,FALSE)</f>
        <v>74.56</v>
      </c>
      <c r="F314" s="363">
        <f>VLOOKUP($A314,'T5_data(ytd)'!$B$392:$F$779,3,FALSE)</f>
        <v>3.92</v>
      </c>
      <c r="G314" s="363" t="e">
        <f>VLOOKUP($A314,'T5_data(mth)'!$B$785:$AL$1172,$O$1-1,FALSE)</f>
        <v>#REF!</v>
      </c>
      <c r="H314" s="363" t="e">
        <f>VLOOKUP($A314,'T5_data(mth)'!$B$785:$AL$1172,$O$1,FALSE)</f>
        <v>#REF!</v>
      </c>
      <c r="I314" s="363">
        <f>VLOOKUP($A314,'T5_data(ytd)'!$B$392:$F$779,5,FALSE)</f>
        <v>3.92</v>
      </c>
      <c r="J314" s="460">
        <f>VLOOKUP($A314,'T5_data(ytd)'!$B$781:$F$1168,3,FALSE)</f>
        <v>0.02</v>
      </c>
      <c r="K314" s="460" t="e">
        <f>VLOOKUP($A314,'T5_data(mth)'!$B$1175:$AL$1562,$O$1-1,FALSE)</f>
        <v>#REF!</v>
      </c>
      <c r="L314" s="460" t="e">
        <f>VLOOKUP($A314,'T5_data(mth)'!$B$1175:$AL$1562,$O$1,FALSE)</f>
        <v>#REF!</v>
      </c>
      <c r="M314" s="601"/>
      <c r="O314" s="453" t="str">
        <f t="shared" si="33"/>
        <v>3.9</v>
      </c>
      <c r="P314" s="453" t="e">
        <f t="shared" si="34"/>
        <v>#REF!</v>
      </c>
      <c r="Q314" s="453" t="e">
        <f t="shared" si="35"/>
        <v>#REF!</v>
      </c>
      <c r="R314" s="453" t="str">
        <f t="shared" si="36"/>
        <v>3.9</v>
      </c>
      <c r="S314" s="453" t="str">
        <f t="shared" si="37"/>
        <v>0.02</v>
      </c>
      <c r="T314" s="453" t="e">
        <f t="shared" si="38"/>
        <v>#REF!</v>
      </c>
      <c r="U314" s="453" t="e">
        <f t="shared" si="39"/>
        <v>#REF!</v>
      </c>
      <c r="V314" s="453" t="e">
        <f>IF(FIXED(#REF!,1)="0.0",IF(FIXED(#REF!,2)="0.00",FIXED(#REF!,3),FIXED(#REF!,2)),FIXED(#REF!,1))</f>
        <v>#REF!</v>
      </c>
    </row>
    <row r="315" spans="1:22" s="321" customFormat="1" ht="24.6" hidden="1">
      <c r="A315" s="360" t="s">
        <v>485</v>
      </c>
      <c r="B315" s="361">
        <f>VLOOKUP($A315,'T5_data(ytd)'!$B$3:$F$390,3,FALSE)</f>
        <v>842.33</v>
      </c>
      <c r="C315" s="362" t="e">
        <f>VLOOKUP($A315,'T5_data(mth)'!$B$5:$AL$392,$O$1-1,FALSE)</f>
        <v>#REF!</v>
      </c>
      <c r="D315" s="482" t="e">
        <f>VLOOKUP($A315,'T5_data(mth)'!$B$5:$AL$392,$O$1,FALSE)</f>
        <v>#REF!</v>
      </c>
      <c r="E315" s="361">
        <f>VLOOKUP($A315,'T5_data(ytd)'!$B$3:$F$390,5,FALSE)</f>
        <v>842.33</v>
      </c>
      <c r="F315" s="363">
        <f>VLOOKUP($A315,'T5_data(ytd)'!$B$392:$F$779,3,FALSE)</f>
        <v>44.31</v>
      </c>
      <c r="G315" s="364" t="e">
        <f>VLOOKUP($A315,'T5_data(mth)'!$B$785:$AL$1172,$O$1-1,FALSE)</f>
        <v>#REF!</v>
      </c>
      <c r="H315" s="364" t="e">
        <f>VLOOKUP($A315,'T5_data(mth)'!$B$785:$AL$1172,$O$1,FALSE)</f>
        <v>#REF!</v>
      </c>
      <c r="I315" s="363">
        <f>VLOOKUP($A315,'T5_data(ytd)'!$B$392:$F$779,5,FALSE)</f>
        <v>44.31</v>
      </c>
      <c r="J315" s="365">
        <f>VLOOKUP($A315,'T5_data(ytd)'!$B$781:$F$1168,3,FALSE)</f>
        <v>0.24</v>
      </c>
      <c r="K315" s="365" t="e">
        <f>VLOOKUP($A315,'T5_data(mth)'!$B$1175:$AL$1562,$O$1-1,FALSE)</f>
        <v>#REF!</v>
      </c>
      <c r="L315" s="365" t="e">
        <f>VLOOKUP($A315,'T5_data(mth)'!$B$1175:$AL$1562,$O$1,FALSE)</f>
        <v>#REF!</v>
      </c>
      <c r="M315" s="601"/>
      <c r="O315" s="453" t="str">
        <f t="shared" si="33"/>
        <v>44.3</v>
      </c>
      <c r="P315" s="453" t="e">
        <f t="shared" si="34"/>
        <v>#REF!</v>
      </c>
      <c r="Q315" s="453" t="e">
        <f t="shared" si="35"/>
        <v>#REF!</v>
      </c>
      <c r="R315" s="453" t="str">
        <f t="shared" si="36"/>
        <v>44.3</v>
      </c>
      <c r="S315" s="453" t="str">
        <f t="shared" si="37"/>
        <v>0.2</v>
      </c>
      <c r="T315" s="453" t="e">
        <f t="shared" si="38"/>
        <v>#REF!</v>
      </c>
      <c r="U315" s="453" t="e">
        <f t="shared" si="39"/>
        <v>#REF!</v>
      </c>
      <c r="V315" s="453" t="e">
        <f>IF(FIXED(#REF!,1)="0.0",IF(FIXED(#REF!,2)="0.00",FIXED(#REF!,3),FIXED(#REF!,2)),FIXED(#REF!,1))</f>
        <v>#REF!</v>
      </c>
    </row>
    <row r="316" spans="1:22" s="321" customFormat="1" ht="24.6" hidden="1">
      <c r="A316" s="360" t="s">
        <v>486</v>
      </c>
      <c r="B316" s="361">
        <f>VLOOKUP($A316,'T5_data(ytd)'!$B$3:$F$390,3,FALSE)</f>
        <v>761.16</v>
      </c>
      <c r="C316" s="362" t="e">
        <f>VLOOKUP($A316,'T5_data(mth)'!$B$5:$AL$392,$O$1-1,FALSE)</f>
        <v>#REF!</v>
      </c>
      <c r="D316" s="482" t="e">
        <f>VLOOKUP($A316,'T5_data(mth)'!$B$5:$AL$392,$O$1,FALSE)</f>
        <v>#REF!</v>
      </c>
      <c r="E316" s="361">
        <f>VLOOKUP($A316,'T5_data(ytd)'!$B$3:$F$390,5,FALSE)</f>
        <v>761.16</v>
      </c>
      <c r="F316" s="363">
        <f>VLOOKUP($A316,'T5_data(ytd)'!$B$392:$F$779,3,FALSE)</f>
        <v>-11.37</v>
      </c>
      <c r="G316" s="364" t="e">
        <f>VLOOKUP($A316,'T5_data(mth)'!$B$785:$AL$1172,$O$1-1,FALSE)</f>
        <v>#REF!</v>
      </c>
      <c r="H316" s="364" t="e">
        <f>VLOOKUP($A316,'T5_data(mth)'!$B$785:$AL$1172,$O$1,FALSE)</f>
        <v>#REF!</v>
      </c>
      <c r="I316" s="363">
        <f>VLOOKUP($A316,'T5_data(ytd)'!$B$392:$F$779,5,FALSE)</f>
        <v>-11.37</v>
      </c>
      <c r="J316" s="365">
        <f>VLOOKUP($A316,'T5_data(ytd)'!$B$781:$F$1168,3,FALSE)</f>
        <v>0.22</v>
      </c>
      <c r="K316" s="365" t="e">
        <f>VLOOKUP($A316,'T5_data(mth)'!$B$1175:$AL$1562,$O$1-1,FALSE)</f>
        <v>#REF!</v>
      </c>
      <c r="L316" s="365" t="e">
        <f>VLOOKUP($A316,'T5_data(mth)'!$B$1175:$AL$1562,$O$1,FALSE)</f>
        <v>#REF!</v>
      </c>
      <c r="M316" s="601"/>
      <c r="O316" s="453" t="str">
        <f t="shared" si="33"/>
        <v>-11.4</v>
      </c>
      <c r="P316" s="453" t="e">
        <f t="shared" si="34"/>
        <v>#REF!</v>
      </c>
      <c r="Q316" s="453" t="e">
        <f t="shared" si="35"/>
        <v>#REF!</v>
      </c>
      <c r="R316" s="453" t="str">
        <f t="shared" si="36"/>
        <v>-11.4</v>
      </c>
      <c r="S316" s="453" t="str">
        <f t="shared" si="37"/>
        <v>0.2</v>
      </c>
      <c r="T316" s="453" t="e">
        <f t="shared" si="38"/>
        <v>#REF!</v>
      </c>
      <c r="U316" s="453" t="e">
        <f t="shared" si="39"/>
        <v>#REF!</v>
      </c>
      <c r="V316" s="453" t="e">
        <f>IF(FIXED(#REF!,1)="0.0",IF(FIXED(#REF!,2)="0.00",FIXED(#REF!,3),FIXED(#REF!,2)),FIXED(#REF!,1))</f>
        <v>#REF!</v>
      </c>
    </row>
    <row r="317" spans="1:22" s="321" customFormat="1" ht="24.6" hidden="1">
      <c r="A317" s="360" t="s">
        <v>487</v>
      </c>
      <c r="B317" s="361">
        <f>VLOOKUP($A317,'T5_data(ytd)'!$B$3:$F$390,3,FALSE)</f>
        <v>158.88999999999999</v>
      </c>
      <c r="C317" s="362" t="e">
        <f>VLOOKUP($A317,'T5_data(mth)'!$B$5:$AL$392,$O$1-1,FALSE)</f>
        <v>#REF!</v>
      </c>
      <c r="D317" s="482" t="e">
        <f>VLOOKUP($A317,'T5_data(mth)'!$B$5:$AL$392,$O$1,FALSE)</f>
        <v>#REF!</v>
      </c>
      <c r="E317" s="361">
        <f>VLOOKUP($A317,'T5_data(ytd)'!$B$3:$F$390,5,FALSE)</f>
        <v>158.88999999999999</v>
      </c>
      <c r="F317" s="363">
        <f>VLOOKUP($A317,'T5_data(ytd)'!$B$392:$F$779,3,FALSE)</f>
        <v>-5.16</v>
      </c>
      <c r="G317" s="364" t="e">
        <f>VLOOKUP($A317,'T5_data(mth)'!$B$785:$AL$1172,$O$1-1,FALSE)</f>
        <v>#REF!</v>
      </c>
      <c r="H317" s="364" t="e">
        <f>VLOOKUP($A317,'T5_data(mth)'!$B$785:$AL$1172,$O$1,FALSE)</f>
        <v>#REF!</v>
      </c>
      <c r="I317" s="363">
        <f>VLOOKUP($A317,'T5_data(ytd)'!$B$392:$F$779,5,FALSE)</f>
        <v>-5.16</v>
      </c>
      <c r="J317" s="365">
        <f>VLOOKUP($A317,'T5_data(ytd)'!$B$781:$F$1168,3,FALSE)</f>
        <v>0.05</v>
      </c>
      <c r="K317" s="365" t="e">
        <f>VLOOKUP($A317,'T5_data(mth)'!$B$1175:$AL$1562,$O$1-1,FALSE)</f>
        <v>#REF!</v>
      </c>
      <c r="L317" s="365" t="e">
        <f>VLOOKUP($A317,'T5_data(mth)'!$B$1175:$AL$1562,$O$1,FALSE)</f>
        <v>#REF!</v>
      </c>
      <c r="M317" s="601"/>
      <c r="O317" s="453" t="str">
        <f t="shared" si="33"/>
        <v>-5.2</v>
      </c>
      <c r="P317" s="453" t="e">
        <f t="shared" si="34"/>
        <v>#REF!</v>
      </c>
      <c r="Q317" s="453" t="e">
        <f t="shared" si="35"/>
        <v>#REF!</v>
      </c>
      <c r="R317" s="453" t="str">
        <f t="shared" si="36"/>
        <v>-5.2</v>
      </c>
      <c r="S317" s="453" t="str">
        <f t="shared" si="37"/>
        <v>0.1</v>
      </c>
      <c r="T317" s="453" t="e">
        <f t="shared" si="38"/>
        <v>#REF!</v>
      </c>
      <c r="U317" s="453" t="e">
        <f t="shared" si="39"/>
        <v>#REF!</v>
      </c>
      <c r="V317" s="453" t="e">
        <f>IF(FIXED(#REF!,1)="0.0",IF(FIXED(#REF!,2)="0.00",FIXED(#REF!,3),FIXED(#REF!,2)),FIXED(#REF!,1))</f>
        <v>#REF!</v>
      </c>
    </row>
    <row r="318" spans="1:22" s="321" customFormat="1" ht="24.6" hidden="1">
      <c r="A318" s="360" t="s">
        <v>488</v>
      </c>
      <c r="B318" s="361">
        <f>VLOOKUP($A318,'T5_data(ytd)'!$B$3:$F$390,3,FALSE)</f>
        <v>602.27</v>
      </c>
      <c r="C318" s="362" t="e">
        <f>VLOOKUP($A318,'T5_data(mth)'!$B$5:$AL$392,$O$1-1,FALSE)</f>
        <v>#REF!</v>
      </c>
      <c r="D318" s="482" t="e">
        <f>VLOOKUP($A318,'T5_data(mth)'!$B$5:$AL$392,$O$1,FALSE)</f>
        <v>#REF!</v>
      </c>
      <c r="E318" s="361">
        <f>VLOOKUP($A318,'T5_data(ytd)'!$B$3:$F$390,5,FALSE)</f>
        <v>602.27</v>
      </c>
      <c r="F318" s="363">
        <f>VLOOKUP($A318,'T5_data(ytd)'!$B$392:$F$779,3,FALSE)</f>
        <v>-12.88</v>
      </c>
      <c r="G318" s="364" t="e">
        <f>VLOOKUP($A318,'T5_data(mth)'!$B$785:$AL$1172,$O$1-1,FALSE)</f>
        <v>#REF!</v>
      </c>
      <c r="H318" s="364" t="e">
        <f>VLOOKUP($A318,'T5_data(mth)'!$B$785:$AL$1172,$O$1,FALSE)</f>
        <v>#REF!</v>
      </c>
      <c r="I318" s="363">
        <f>VLOOKUP($A318,'T5_data(ytd)'!$B$392:$F$779,5,FALSE)</f>
        <v>-12.88</v>
      </c>
      <c r="J318" s="365">
        <f>VLOOKUP($A318,'T5_data(ytd)'!$B$781:$F$1168,3,FALSE)</f>
        <v>0.17</v>
      </c>
      <c r="K318" s="365" t="e">
        <f>VLOOKUP($A318,'T5_data(mth)'!$B$1175:$AL$1562,$O$1-1,FALSE)</f>
        <v>#REF!</v>
      </c>
      <c r="L318" s="365" t="e">
        <f>VLOOKUP($A318,'T5_data(mth)'!$B$1175:$AL$1562,$O$1,FALSE)</f>
        <v>#REF!</v>
      </c>
      <c r="M318" s="601"/>
      <c r="O318" s="453" t="str">
        <f t="shared" si="33"/>
        <v>-12.9</v>
      </c>
      <c r="P318" s="453" t="e">
        <f t="shared" si="34"/>
        <v>#REF!</v>
      </c>
      <c r="Q318" s="453" t="e">
        <f t="shared" si="35"/>
        <v>#REF!</v>
      </c>
      <c r="R318" s="453" t="str">
        <f t="shared" si="36"/>
        <v>-12.9</v>
      </c>
      <c r="S318" s="453" t="str">
        <f t="shared" si="37"/>
        <v>0.2</v>
      </c>
      <c r="T318" s="453" t="e">
        <f t="shared" si="38"/>
        <v>#REF!</v>
      </c>
      <c r="U318" s="453" t="e">
        <f t="shared" si="39"/>
        <v>#REF!</v>
      </c>
      <c r="V318" s="453" t="e">
        <f>IF(FIXED(#REF!,1)="0.0",IF(FIXED(#REF!,2)="0.00",FIXED(#REF!,3),FIXED(#REF!,2)),FIXED(#REF!,1))</f>
        <v>#REF!</v>
      </c>
    </row>
    <row r="319" spans="1:22" s="321" customFormat="1" ht="24.6" hidden="1">
      <c r="A319" s="360" t="s">
        <v>489</v>
      </c>
      <c r="B319" s="361">
        <f>VLOOKUP($A319,'T5_data(ytd)'!$B$3:$F$390,3,FALSE)</f>
        <v>1211.3800000000001</v>
      </c>
      <c r="C319" s="362" t="e">
        <f>VLOOKUP($A319,'T5_data(mth)'!$B$5:$AL$392,$O$1-1,FALSE)</f>
        <v>#REF!</v>
      </c>
      <c r="D319" s="482" t="e">
        <f>VLOOKUP($A319,'T5_data(mth)'!$B$5:$AL$392,$O$1,FALSE)</f>
        <v>#REF!</v>
      </c>
      <c r="E319" s="361">
        <f>VLOOKUP($A319,'T5_data(ytd)'!$B$3:$F$390,5,FALSE)</f>
        <v>1211.3800000000001</v>
      </c>
      <c r="F319" s="363">
        <f>VLOOKUP($A319,'T5_data(ytd)'!$B$392:$F$779,3,FALSE)</f>
        <v>13.81</v>
      </c>
      <c r="G319" s="364" t="e">
        <f>VLOOKUP($A319,'T5_data(mth)'!$B$785:$AL$1172,$O$1-1,FALSE)</f>
        <v>#REF!</v>
      </c>
      <c r="H319" s="364" t="e">
        <f>VLOOKUP($A319,'T5_data(mth)'!$B$785:$AL$1172,$O$1,FALSE)</f>
        <v>#REF!</v>
      </c>
      <c r="I319" s="363">
        <f>VLOOKUP($A319,'T5_data(ytd)'!$B$392:$F$779,5,FALSE)</f>
        <v>13.81</v>
      </c>
      <c r="J319" s="365">
        <f>VLOOKUP($A319,'T5_data(ytd)'!$B$781:$F$1168,3,FALSE)</f>
        <v>0.35</v>
      </c>
      <c r="K319" s="365" t="e">
        <f>VLOOKUP($A319,'T5_data(mth)'!$B$1175:$AL$1562,$O$1-1,FALSE)</f>
        <v>#REF!</v>
      </c>
      <c r="L319" s="365" t="e">
        <f>VLOOKUP($A319,'T5_data(mth)'!$B$1175:$AL$1562,$O$1,FALSE)</f>
        <v>#REF!</v>
      </c>
      <c r="M319" s="601"/>
      <c r="O319" s="453" t="str">
        <f t="shared" si="33"/>
        <v>13.8</v>
      </c>
      <c r="P319" s="453" t="e">
        <f t="shared" si="34"/>
        <v>#REF!</v>
      </c>
      <c r="Q319" s="453" t="e">
        <f t="shared" si="35"/>
        <v>#REF!</v>
      </c>
      <c r="R319" s="453" t="str">
        <f t="shared" si="36"/>
        <v>13.8</v>
      </c>
      <c r="S319" s="453" t="str">
        <f t="shared" si="37"/>
        <v>0.4</v>
      </c>
      <c r="T319" s="453" t="e">
        <f t="shared" si="38"/>
        <v>#REF!</v>
      </c>
      <c r="U319" s="453" t="e">
        <f t="shared" si="39"/>
        <v>#REF!</v>
      </c>
      <c r="V319" s="453" t="e">
        <f>IF(FIXED(#REF!,1)="0.0",IF(FIXED(#REF!,2)="0.00",FIXED(#REF!,3),FIXED(#REF!,2)),FIXED(#REF!,1))</f>
        <v>#REF!</v>
      </c>
    </row>
    <row r="320" spans="1:22" s="321" customFormat="1" ht="24.6" hidden="1">
      <c r="A320" s="360" t="s">
        <v>490</v>
      </c>
      <c r="B320" s="361">
        <f>VLOOKUP($A320,'T5_data(ytd)'!$B$3:$F$390,3,FALSE)</f>
        <v>54.32</v>
      </c>
      <c r="C320" s="362" t="e">
        <f>VLOOKUP($A320,'T5_data(mth)'!$B$5:$AL$392,$O$1-1,FALSE)</f>
        <v>#REF!</v>
      </c>
      <c r="D320" s="482" t="e">
        <f>VLOOKUP($A320,'T5_data(mth)'!$B$5:$AL$392,$O$1,FALSE)</f>
        <v>#REF!</v>
      </c>
      <c r="E320" s="361">
        <f>VLOOKUP($A320,'T5_data(ytd)'!$B$3:$F$390,5,FALSE)</f>
        <v>54.32</v>
      </c>
      <c r="F320" s="363">
        <f>VLOOKUP($A320,'T5_data(ytd)'!$B$392:$F$779,3,FALSE)</f>
        <v>18.34</v>
      </c>
      <c r="G320" s="364" t="e">
        <f>VLOOKUP($A320,'T5_data(mth)'!$B$785:$AL$1172,$O$1-1,FALSE)</f>
        <v>#REF!</v>
      </c>
      <c r="H320" s="364" t="e">
        <f>VLOOKUP($A320,'T5_data(mth)'!$B$785:$AL$1172,$O$1,FALSE)</f>
        <v>#REF!</v>
      </c>
      <c r="I320" s="363">
        <f>VLOOKUP($A320,'T5_data(ytd)'!$B$392:$F$779,5,FALSE)</f>
        <v>18.34</v>
      </c>
      <c r="J320" s="365">
        <f>VLOOKUP($A320,'T5_data(ytd)'!$B$781:$F$1168,3,FALSE)</f>
        <v>0.02</v>
      </c>
      <c r="K320" s="365" t="e">
        <f>VLOOKUP($A320,'T5_data(mth)'!$B$1175:$AL$1562,$O$1-1,FALSE)</f>
        <v>#REF!</v>
      </c>
      <c r="L320" s="365" t="e">
        <f>VLOOKUP($A320,'T5_data(mth)'!$B$1175:$AL$1562,$O$1,FALSE)</f>
        <v>#REF!</v>
      </c>
      <c r="M320" s="601"/>
      <c r="O320" s="453" t="str">
        <f t="shared" si="33"/>
        <v>18.3</v>
      </c>
      <c r="P320" s="453" t="e">
        <f t="shared" si="34"/>
        <v>#REF!</v>
      </c>
      <c r="Q320" s="453" t="e">
        <f t="shared" si="35"/>
        <v>#REF!</v>
      </c>
      <c r="R320" s="453" t="str">
        <f t="shared" si="36"/>
        <v>18.3</v>
      </c>
      <c r="S320" s="453" t="str">
        <f t="shared" si="37"/>
        <v>0.02</v>
      </c>
      <c r="T320" s="453" t="e">
        <f t="shared" si="38"/>
        <v>#REF!</v>
      </c>
      <c r="U320" s="453" t="e">
        <f t="shared" si="39"/>
        <v>#REF!</v>
      </c>
      <c r="V320" s="453" t="e">
        <f>IF(FIXED(#REF!,1)="0.0",IF(FIXED(#REF!,2)="0.00",FIXED(#REF!,3),FIXED(#REF!,2)),FIXED(#REF!,1))</f>
        <v>#REF!</v>
      </c>
    </row>
    <row r="321" spans="1:22" s="321" customFormat="1" ht="24.6" hidden="1">
      <c r="A321" s="360" t="s">
        <v>491</v>
      </c>
      <c r="B321" s="361">
        <f>VLOOKUP($A321,'T5_data(ytd)'!$B$3:$F$390,3,FALSE)</f>
        <v>186.57</v>
      </c>
      <c r="C321" s="362" t="e">
        <f>VLOOKUP($A321,'T5_data(mth)'!$B$5:$AL$392,$O$1-1,FALSE)</f>
        <v>#REF!</v>
      </c>
      <c r="D321" s="482" t="e">
        <f>VLOOKUP($A321,'T5_data(mth)'!$B$5:$AL$392,$O$1,FALSE)</f>
        <v>#REF!</v>
      </c>
      <c r="E321" s="361">
        <f>VLOOKUP($A321,'T5_data(ytd)'!$B$3:$F$390,5,FALSE)</f>
        <v>186.57</v>
      </c>
      <c r="F321" s="363">
        <f>VLOOKUP($A321,'T5_data(ytd)'!$B$392:$F$779,3,FALSE)</f>
        <v>2.86</v>
      </c>
      <c r="G321" s="364" t="e">
        <f>VLOOKUP($A321,'T5_data(mth)'!$B$785:$AL$1172,$O$1-1,FALSE)</f>
        <v>#REF!</v>
      </c>
      <c r="H321" s="364" t="e">
        <f>VLOOKUP($A321,'T5_data(mth)'!$B$785:$AL$1172,$O$1,FALSE)</f>
        <v>#REF!</v>
      </c>
      <c r="I321" s="363">
        <f>VLOOKUP($A321,'T5_data(ytd)'!$B$392:$F$779,5,FALSE)</f>
        <v>2.86</v>
      </c>
      <c r="J321" s="365">
        <f>VLOOKUP($A321,'T5_data(ytd)'!$B$781:$F$1168,3,FALSE)</f>
        <v>0.05</v>
      </c>
      <c r="K321" s="365" t="e">
        <f>VLOOKUP($A321,'T5_data(mth)'!$B$1175:$AL$1562,$O$1-1,FALSE)</f>
        <v>#REF!</v>
      </c>
      <c r="L321" s="365" t="e">
        <f>VLOOKUP($A321,'T5_data(mth)'!$B$1175:$AL$1562,$O$1,FALSE)</f>
        <v>#REF!</v>
      </c>
      <c r="M321" s="601"/>
      <c r="O321" s="453" t="str">
        <f t="shared" si="33"/>
        <v>2.9</v>
      </c>
      <c r="P321" s="453" t="e">
        <f t="shared" si="34"/>
        <v>#REF!</v>
      </c>
      <c r="Q321" s="453" t="e">
        <f t="shared" si="35"/>
        <v>#REF!</v>
      </c>
      <c r="R321" s="453" t="str">
        <f t="shared" si="36"/>
        <v>2.9</v>
      </c>
      <c r="S321" s="453" t="str">
        <f t="shared" si="37"/>
        <v>0.1</v>
      </c>
      <c r="T321" s="453" t="e">
        <f t="shared" si="38"/>
        <v>#REF!</v>
      </c>
      <c r="U321" s="453" t="e">
        <f t="shared" si="39"/>
        <v>#REF!</v>
      </c>
      <c r="V321" s="453" t="e">
        <f>IF(FIXED(#REF!,1)="0.0",IF(FIXED(#REF!,2)="0.00",FIXED(#REF!,3),FIXED(#REF!,2)),FIXED(#REF!,1))</f>
        <v>#REF!</v>
      </c>
    </row>
    <row r="322" spans="1:22" s="321" customFormat="1" ht="24.6" hidden="1">
      <c r="A322" s="360" t="s">
        <v>492</v>
      </c>
      <c r="B322" s="361">
        <f>VLOOKUP($A322,'T5_data(ytd)'!$B$3:$F$390,3,FALSE)</f>
        <v>314.52999999999997</v>
      </c>
      <c r="C322" s="362" t="e">
        <f>VLOOKUP($A322,'T5_data(mth)'!$B$5:$AL$392,$O$1-1,FALSE)</f>
        <v>#REF!</v>
      </c>
      <c r="D322" s="482" t="e">
        <f>VLOOKUP($A322,'T5_data(mth)'!$B$5:$AL$392,$O$1,FALSE)</f>
        <v>#REF!</v>
      </c>
      <c r="E322" s="361">
        <f>VLOOKUP($A322,'T5_data(ytd)'!$B$3:$F$390,5,FALSE)</f>
        <v>314.52999999999997</v>
      </c>
      <c r="F322" s="363">
        <f>VLOOKUP($A322,'T5_data(ytd)'!$B$392:$F$779,3,FALSE)</f>
        <v>14.19</v>
      </c>
      <c r="G322" s="364" t="e">
        <f>VLOOKUP($A322,'T5_data(mth)'!$B$785:$AL$1172,$O$1-1,FALSE)</f>
        <v>#REF!</v>
      </c>
      <c r="H322" s="364" t="e">
        <f>VLOOKUP($A322,'T5_data(mth)'!$B$785:$AL$1172,$O$1,FALSE)</f>
        <v>#REF!</v>
      </c>
      <c r="I322" s="363">
        <f>VLOOKUP($A322,'T5_data(ytd)'!$B$392:$F$779,5,FALSE)</f>
        <v>14.19</v>
      </c>
      <c r="J322" s="365">
        <f>VLOOKUP($A322,'T5_data(ytd)'!$B$781:$F$1168,3,FALSE)</f>
        <v>0.09</v>
      </c>
      <c r="K322" s="365" t="e">
        <f>VLOOKUP($A322,'T5_data(mth)'!$B$1175:$AL$1562,$O$1-1,FALSE)</f>
        <v>#REF!</v>
      </c>
      <c r="L322" s="365" t="e">
        <f>VLOOKUP($A322,'T5_data(mth)'!$B$1175:$AL$1562,$O$1,FALSE)</f>
        <v>#REF!</v>
      </c>
      <c r="M322" s="601"/>
      <c r="O322" s="453" t="str">
        <f t="shared" si="33"/>
        <v>14.2</v>
      </c>
      <c r="P322" s="453" t="e">
        <f t="shared" si="34"/>
        <v>#REF!</v>
      </c>
      <c r="Q322" s="453" t="e">
        <f t="shared" si="35"/>
        <v>#REF!</v>
      </c>
      <c r="R322" s="453" t="str">
        <f t="shared" si="36"/>
        <v>14.2</v>
      </c>
      <c r="S322" s="453" t="str">
        <f t="shared" si="37"/>
        <v>0.1</v>
      </c>
      <c r="T322" s="453" t="e">
        <f t="shared" si="38"/>
        <v>#REF!</v>
      </c>
      <c r="U322" s="453" t="e">
        <f t="shared" si="39"/>
        <v>#REF!</v>
      </c>
      <c r="V322" s="453" t="e">
        <f>IF(FIXED(#REF!,1)="0.0",IF(FIXED(#REF!,2)="0.00",FIXED(#REF!,3),FIXED(#REF!,2)),FIXED(#REF!,1))</f>
        <v>#REF!</v>
      </c>
    </row>
    <row r="323" spans="1:22" s="321" customFormat="1" ht="24.6" hidden="1">
      <c r="A323" s="360" t="s">
        <v>493</v>
      </c>
      <c r="B323" s="361">
        <f>VLOOKUP($A323,'T5_data(ytd)'!$B$3:$F$390,3,FALSE)</f>
        <v>655.97</v>
      </c>
      <c r="C323" s="362" t="e">
        <f>VLOOKUP($A323,'T5_data(mth)'!$B$5:$AL$392,$O$1-1,FALSE)</f>
        <v>#REF!</v>
      </c>
      <c r="D323" s="482" t="e">
        <f>VLOOKUP($A323,'T5_data(mth)'!$B$5:$AL$392,$O$1,FALSE)</f>
        <v>#REF!</v>
      </c>
      <c r="E323" s="361">
        <f>VLOOKUP($A323,'T5_data(ytd)'!$B$3:$F$390,5,FALSE)</f>
        <v>655.97</v>
      </c>
      <c r="F323" s="363">
        <f>VLOOKUP($A323,'T5_data(ytd)'!$B$392:$F$779,3,FALSE)</f>
        <v>16.79</v>
      </c>
      <c r="G323" s="364" t="e">
        <f>VLOOKUP($A323,'T5_data(mth)'!$B$785:$AL$1172,$O$1-1,FALSE)</f>
        <v>#REF!</v>
      </c>
      <c r="H323" s="364" t="e">
        <f>VLOOKUP($A323,'T5_data(mth)'!$B$785:$AL$1172,$O$1,FALSE)</f>
        <v>#REF!</v>
      </c>
      <c r="I323" s="363">
        <f>VLOOKUP($A323,'T5_data(ytd)'!$B$392:$F$779,5,FALSE)</f>
        <v>16.79</v>
      </c>
      <c r="J323" s="365">
        <f>VLOOKUP($A323,'T5_data(ytd)'!$B$781:$F$1168,3,FALSE)</f>
        <v>0.19</v>
      </c>
      <c r="K323" s="365" t="e">
        <f>VLOOKUP($A323,'T5_data(mth)'!$B$1175:$AL$1562,$O$1-1,FALSE)</f>
        <v>#REF!</v>
      </c>
      <c r="L323" s="365" t="e">
        <f>VLOOKUP($A323,'T5_data(mth)'!$B$1175:$AL$1562,$O$1,FALSE)</f>
        <v>#REF!</v>
      </c>
      <c r="M323" s="601"/>
      <c r="O323" s="453" t="str">
        <f t="shared" si="33"/>
        <v>16.8</v>
      </c>
      <c r="P323" s="453" t="e">
        <f t="shared" si="34"/>
        <v>#REF!</v>
      </c>
      <c r="Q323" s="453" t="e">
        <f t="shared" si="35"/>
        <v>#REF!</v>
      </c>
      <c r="R323" s="453" t="str">
        <f t="shared" si="36"/>
        <v>16.8</v>
      </c>
      <c r="S323" s="453" t="str">
        <f t="shared" si="37"/>
        <v>0.2</v>
      </c>
      <c r="T323" s="453" t="e">
        <f t="shared" si="38"/>
        <v>#REF!</v>
      </c>
      <c r="U323" s="453" t="e">
        <f t="shared" si="39"/>
        <v>#REF!</v>
      </c>
      <c r="V323" s="453" t="e">
        <f>IF(FIXED(#REF!,1)="0.0",IF(FIXED(#REF!,2)="0.00",FIXED(#REF!,3),FIXED(#REF!,2)),FIXED(#REF!,1))</f>
        <v>#REF!</v>
      </c>
    </row>
    <row r="324" spans="1:22" s="321" customFormat="1" ht="24.6" hidden="1">
      <c r="A324" s="360" t="s">
        <v>494</v>
      </c>
      <c r="B324" s="361">
        <f>VLOOKUP($A324,'T5_data(ytd)'!$B$3:$F$390,3,FALSE)</f>
        <v>47.54</v>
      </c>
      <c r="C324" s="362" t="e">
        <f>VLOOKUP($A324,'T5_data(mth)'!$B$5:$AL$392,$O$1-1,FALSE)</f>
        <v>#REF!</v>
      </c>
      <c r="D324" s="482" t="e">
        <f>VLOOKUP($A324,'T5_data(mth)'!$B$5:$AL$392,$O$1,FALSE)</f>
        <v>#REF!</v>
      </c>
      <c r="E324" s="361">
        <f>VLOOKUP($A324,'T5_data(ytd)'!$B$3:$F$390,5,FALSE)</f>
        <v>47.54</v>
      </c>
      <c r="F324" s="363">
        <f>VLOOKUP($A324,'T5_data(ytd)'!$B$392:$F$779,3,FALSE)</f>
        <v>18.55</v>
      </c>
      <c r="G324" s="364" t="e">
        <f>VLOOKUP($A324,'T5_data(mth)'!$B$785:$AL$1172,$O$1-1,FALSE)</f>
        <v>#REF!</v>
      </c>
      <c r="H324" s="364" t="e">
        <f>VLOOKUP($A324,'T5_data(mth)'!$B$785:$AL$1172,$O$1,FALSE)</f>
        <v>#REF!</v>
      </c>
      <c r="I324" s="363">
        <f>VLOOKUP($A324,'T5_data(ytd)'!$B$392:$F$779,5,FALSE)</f>
        <v>18.55</v>
      </c>
      <c r="J324" s="365">
        <f>VLOOKUP($A324,'T5_data(ytd)'!$B$781:$F$1168,3,FALSE)</f>
        <v>0.01</v>
      </c>
      <c r="K324" s="365" t="e">
        <f>VLOOKUP($A324,'T5_data(mth)'!$B$1175:$AL$1562,$O$1-1,FALSE)</f>
        <v>#REF!</v>
      </c>
      <c r="L324" s="365" t="e">
        <f>VLOOKUP($A324,'T5_data(mth)'!$B$1175:$AL$1562,$O$1,FALSE)</f>
        <v>#REF!</v>
      </c>
      <c r="M324" s="601"/>
      <c r="O324" s="453" t="str">
        <f t="shared" si="33"/>
        <v>18.6</v>
      </c>
      <c r="P324" s="453" t="e">
        <f t="shared" si="34"/>
        <v>#REF!</v>
      </c>
      <c r="Q324" s="453" t="e">
        <f t="shared" si="35"/>
        <v>#REF!</v>
      </c>
      <c r="R324" s="453" t="str">
        <f t="shared" si="36"/>
        <v>18.6</v>
      </c>
      <c r="S324" s="453" t="str">
        <f t="shared" si="37"/>
        <v>0.01</v>
      </c>
      <c r="T324" s="453" t="e">
        <f t="shared" si="38"/>
        <v>#REF!</v>
      </c>
      <c r="U324" s="453" t="e">
        <f t="shared" si="39"/>
        <v>#REF!</v>
      </c>
      <c r="V324" s="453" t="e">
        <f>IF(FIXED(#REF!,1)="0.0",IF(FIXED(#REF!,2)="0.00",FIXED(#REF!,3),FIXED(#REF!,2)),FIXED(#REF!,1))</f>
        <v>#REF!</v>
      </c>
    </row>
    <row r="325" spans="1:22" s="321" customFormat="1" ht="24.6" hidden="1">
      <c r="A325" s="360" t="s">
        <v>495</v>
      </c>
      <c r="B325" s="361">
        <f>VLOOKUP($A325,'T5_data(ytd)'!$B$3:$F$390,3,FALSE)</f>
        <v>15.29</v>
      </c>
      <c r="C325" s="362" t="e">
        <f>VLOOKUP($A325,'T5_data(mth)'!$B$5:$AL$392,$O$1-1,FALSE)</f>
        <v>#REF!</v>
      </c>
      <c r="D325" s="482" t="e">
        <f>VLOOKUP($A325,'T5_data(mth)'!$B$5:$AL$392,$O$1,FALSE)</f>
        <v>#REF!</v>
      </c>
      <c r="E325" s="361">
        <f>VLOOKUP($A325,'T5_data(ytd)'!$B$3:$F$390,5,FALSE)</f>
        <v>15.29</v>
      </c>
      <c r="F325" s="363">
        <f>VLOOKUP($A325,'T5_data(ytd)'!$B$392:$F$779,3,FALSE)</f>
        <v>18.71</v>
      </c>
      <c r="G325" s="364" t="e">
        <f>VLOOKUP($A325,'T5_data(mth)'!$B$785:$AL$1172,$O$1-1,FALSE)</f>
        <v>#REF!</v>
      </c>
      <c r="H325" s="364" t="e">
        <f>VLOOKUP($A325,'T5_data(mth)'!$B$785:$AL$1172,$O$1,FALSE)</f>
        <v>#REF!</v>
      </c>
      <c r="I325" s="363">
        <f>VLOOKUP($A325,'T5_data(ytd)'!$B$392:$F$779,5,FALSE)</f>
        <v>18.71</v>
      </c>
      <c r="J325" s="365">
        <f>VLOOKUP($A325,'T5_data(ytd)'!$B$781:$F$1168,3,FALSE)</f>
        <v>0</v>
      </c>
      <c r="K325" s="365" t="e">
        <f>VLOOKUP($A325,'T5_data(mth)'!$B$1175:$AL$1562,$O$1-1,FALSE)</f>
        <v>#REF!</v>
      </c>
      <c r="L325" s="365" t="e">
        <f>VLOOKUP($A325,'T5_data(mth)'!$B$1175:$AL$1562,$O$1,FALSE)</f>
        <v>#REF!</v>
      </c>
      <c r="M325" s="601"/>
      <c r="O325" s="453" t="str">
        <f t="shared" si="33"/>
        <v>18.7</v>
      </c>
      <c r="P325" s="453" t="e">
        <f t="shared" si="34"/>
        <v>#REF!</v>
      </c>
      <c r="Q325" s="453" t="e">
        <f t="shared" si="35"/>
        <v>#REF!</v>
      </c>
      <c r="R325" s="453" t="str">
        <f t="shared" si="36"/>
        <v>18.7</v>
      </c>
      <c r="S325" s="453" t="str">
        <f t="shared" si="37"/>
        <v>0.000</v>
      </c>
      <c r="T325" s="453" t="e">
        <f t="shared" si="38"/>
        <v>#REF!</v>
      </c>
      <c r="U325" s="453" t="e">
        <f t="shared" si="39"/>
        <v>#REF!</v>
      </c>
      <c r="V325" s="453" t="e">
        <f>IF(FIXED(#REF!,1)="0.0",IF(FIXED(#REF!,2)="0.00",FIXED(#REF!,3),FIXED(#REF!,2)),FIXED(#REF!,1))</f>
        <v>#REF!</v>
      </c>
    </row>
    <row r="326" spans="1:22" s="321" customFormat="1" ht="24.6" hidden="1">
      <c r="A326" s="462" t="s">
        <v>496</v>
      </c>
      <c r="B326" s="463">
        <f>VLOOKUP($A326,'T5_data(ytd)'!$B$3:$F$390,3,FALSE)</f>
        <v>32.25</v>
      </c>
      <c r="C326" s="464" t="e">
        <f>VLOOKUP($A326,'T5_data(mth)'!$B$5:$AL$392,$O$1-1,FALSE)</f>
        <v>#REF!</v>
      </c>
      <c r="D326" s="482" t="e">
        <f>VLOOKUP($A326,'T5_data(mth)'!$B$5:$AL$392,$O$1,FALSE)</f>
        <v>#REF!</v>
      </c>
      <c r="E326" s="463">
        <f>VLOOKUP($A326,'T5_data(ytd)'!$B$3:$F$390,5,FALSE)</f>
        <v>32.25</v>
      </c>
      <c r="F326" s="454">
        <f>VLOOKUP($A326,'T5_data(ytd)'!$B$392:$F$779,3,FALSE)</f>
        <v>18.48</v>
      </c>
      <c r="G326" s="455" t="e">
        <f>VLOOKUP($A326,'T5_data(mth)'!$B$785:$AL$1172,$O$1-1,FALSE)</f>
        <v>#REF!</v>
      </c>
      <c r="H326" s="455" t="e">
        <f>VLOOKUP($A326,'T5_data(mth)'!$B$785:$AL$1172,$O$1,FALSE)</f>
        <v>#REF!</v>
      </c>
      <c r="I326" s="454">
        <f>VLOOKUP($A326,'T5_data(ytd)'!$B$392:$F$779,5,FALSE)</f>
        <v>18.48</v>
      </c>
      <c r="J326" s="458">
        <f>VLOOKUP($A326,'T5_data(ytd)'!$B$781:$F$1168,3,FALSE)</f>
        <v>0.01</v>
      </c>
      <c r="K326" s="458" t="e">
        <f>VLOOKUP($A326,'T5_data(mth)'!$B$1175:$AL$1562,$O$1-1,FALSE)</f>
        <v>#REF!</v>
      </c>
      <c r="L326" s="458" t="e">
        <f>VLOOKUP($A326,'T5_data(mth)'!$B$1175:$AL$1562,$O$1,FALSE)</f>
        <v>#REF!</v>
      </c>
      <c r="M326" s="601"/>
      <c r="O326" s="453" t="str">
        <f t="shared" ref="O326:O374" si="41">IF(FIXED(F326,1)="0.0",IF(FIXED(F326,2)="0.00",FIXED(F326,3),FIXED(F326,2)),FIXED(F326,1))</f>
        <v>18.5</v>
      </c>
      <c r="P326" s="453" t="e">
        <f t="shared" ref="P326:P374" si="42">IF(FIXED(G326,1)="0.0",IF(FIXED(G326,2)="0.00",FIXED(G326,3),FIXED(G326,2)),FIXED(G326,1))</f>
        <v>#REF!</v>
      </c>
      <c r="Q326" s="453" t="e">
        <f t="shared" ref="Q326:Q374" si="43">IF(FIXED(H326,1)="0.0",IF(FIXED(H326,2)="0.00",FIXED(H326,3),FIXED(H326,2)),FIXED(H326,1))</f>
        <v>#REF!</v>
      </c>
      <c r="R326" s="453" t="str">
        <f t="shared" ref="R326:R374" si="44">IF(FIXED(I326,1)="0.0",IF(FIXED(I326,2)="0.00",FIXED(I326,3),FIXED(I326,2)),FIXED(I326,1))</f>
        <v>18.5</v>
      </c>
      <c r="S326" s="453" t="str">
        <f t="shared" ref="S326:S374" si="45">IF(FIXED(J326,1)="0.0",IF(FIXED(J326,2)="0.00",FIXED(J326,3),FIXED(J326,2)),FIXED(J326,1))</f>
        <v>0.01</v>
      </c>
      <c r="T326" s="453" t="e">
        <f t="shared" ref="T326:T374" si="46">IF(FIXED(K326,1)="0.0",IF(FIXED(K326,2)="0.00",FIXED(K326,3),FIXED(K326,2)),FIXED(K326,1))</f>
        <v>#REF!</v>
      </c>
      <c r="U326" s="453" t="e">
        <f t="shared" ref="U326:U374" si="47">IF(FIXED(L326,1)="0.0",IF(FIXED(L326,2)="0.00",FIXED(L326,3),FIXED(L326,2)),FIXED(L326,1))</f>
        <v>#REF!</v>
      </c>
      <c r="V326" s="453" t="e">
        <f>IF(FIXED(#REF!,1)="0.0",IF(FIXED(#REF!,2)="0.00",FIXED(#REF!,3),FIXED(#REF!,2)),FIXED(#REF!,1))</f>
        <v>#REF!</v>
      </c>
    </row>
    <row r="327" spans="1:22" ht="21" customHeight="1">
      <c r="A327" s="481" t="s">
        <v>497</v>
      </c>
      <c r="B327" s="482">
        <f>VLOOKUP($A327,'T5_data(ytd)'!$B$3:$F$390,3,FALSE)</f>
        <v>1905.59</v>
      </c>
      <c r="C327" s="606">
        <f>VLOOKUP($A327,'T5_data(mth)'!$B$5:$AX$392,$O$1-1,FALSE)</f>
        <v>189.29</v>
      </c>
      <c r="D327" s="606">
        <f>VLOOKUP($A327,'T5_data(mth)'!$B$5:$BK$392,$O$1,FALSE)</f>
        <v>203.53</v>
      </c>
      <c r="E327" s="482">
        <f>VLOOKUP($A327,'T5_data(ytd)'!$B$3:$F$390,5,FALSE)</f>
        <v>1905.59</v>
      </c>
      <c r="F327" s="678">
        <f>VLOOKUP($A327,'T5_data(ytd)'!$B$392:$F$779,3,FALSE)</f>
        <v>14.27</v>
      </c>
      <c r="G327" s="679">
        <f>VLOOKUP($A327,'T5_data(mth)'!$B$785:$AX$1172,$O$1-1,FALSE)</f>
        <v>21.753392937544216</v>
      </c>
      <c r="H327" s="679">
        <f>VLOOKUP($A327,'T5_data(mth)'!$B$785:$BK$1172,$O$1,FALSE)</f>
        <v>12.677849748103862</v>
      </c>
      <c r="I327" s="483">
        <f>VLOOKUP($A327,'T5_data(ytd)'!$B$392:$F$779,5,FALSE)</f>
        <v>14.27</v>
      </c>
      <c r="J327" s="670">
        <f>VLOOKUP($A327,'T5_data(ytd)'!$B$781:$F$1168,3,FALSE)</f>
        <v>0.55000000000000004</v>
      </c>
      <c r="K327" s="671">
        <f>VLOOKUP($A327,'T5_data(mth)'!$B$1175:$AX$1562,$O$1-1,FALSE)</f>
        <v>0.64647296725934944</v>
      </c>
      <c r="L327" s="688">
        <f>VLOOKUP($A327,'T5_data(mth)'!$B$1175:$BK$1562,$O$1,FALSE)</f>
        <v>0.58357363369995097</v>
      </c>
      <c r="M327" s="612">
        <f>VLOOKUP($A327,'T5_data(ytd)'!$B$781:$F$1168,5,FALSE)</f>
        <v>0.55000000000000004</v>
      </c>
      <c r="N327" s="469">
        <v>1</v>
      </c>
      <c r="O327" s="616" t="str">
        <f t="shared" si="41"/>
        <v>14.3</v>
      </c>
      <c r="P327" s="616" t="str">
        <f t="shared" si="42"/>
        <v>21.8</v>
      </c>
      <c r="Q327" s="616" t="str">
        <f t="shared" si="43"/>
        <v>12.7</v>
      </c>
      <c r="R327" s="616" t="str">
        <f t="shared" si="44"/>
        <v>14.3</v>
      </c>
      <c r="S327" s="616" t="str">
        <f t="shared" si="45"/>
        <v>0.6</v>
      </c>
      <c r="T327" s="616" t="str">
        <f t="shared" si="46"/>
        <v>0.6</v>
      </c>
      <c r="U327" s="616" t="str">
        <f t="shared" si="47"/>
        <v>0.6</v>
      </c>
      <c r="V327" s="616" t="str">
        <f>IF(FIXED(M327,1)="0.0",IF(FIXED(M327,2)="0.00",FIXED(M327,3),FIXED(M327,2)),FIXED(M327,1))</f>
        <v>0.6</v>
      </c>
    </row>
    <row r="328" spans="1:22" s="321" customFormat="1" ht="24.6" hidden="1">
      <c r="A328" s="467" t="s">
        <v>498</v>
      </c>
      <c r="B328" s="361">
        <f>VLOOKUP($A328,'T5_data(ytd)'!$B$3:$F$390,3,FALSE)</f>
        <v>200.38</v>
      </c>
      <c r="C328" s="361" t="e">
        <f>VLOOKUP($A328,'T5_data(mth)'!$B$5:$AL$392,$O$1-1,FALSE)</f>
        <v>#REF!</v>
      </c>
      <c r="D328" s="482" t="e">
        <f>VLOOKUP($A328,'T5_data(mth)'!$B$5:$AL$392,$O$1,FALSE)</f>
        <v>#REF!</v>
      </c>
      <c r="E328" s="361">
        <f>VLOOKUP($A328,'T5_data(ytd)'!$B$3:$F$390,5,FALSE)</f>
        <v>200.38</v>
      </c>
      <c r="F328" s="363">
        <f>VLOOKUP($A328,'T5_data(ytd)'!$B$392:$F$779,3,FALSE)</f>
        <v>0.55000000000000004</v>
      </c>
      <c r="G328" s="363" t="e">
        <f>VLOOKUP($A328,'T5_data(mth)'!$B$785:$AL$1172,$O$1-1,FALSE)</f>
        <v>#REF!</v>
      </c>
      <c r="H328" s="363" t="e">
        <f>VLOOKUP($A328,'T5_data(mth)'!$B$785:$AL$1172,$O$1,FALSE)</f>
        <v>#REF!</v>
      </c>
      <c r="I328" s="363">
        <f>VLOOKUP($A328,'T5_data(ytd)'!$B$392:$F$779,5,FALSE)</f>
        <v>0.55000000000000004</v>
      </c>
      <c r="J328" s="460">
        <f>VLOOKUP($A328,'T5_data(ytd)'!$B$781:$F$1168,3,FALSE)</f>
        <v>0.06</v>
      </c>
      <c r="K328" s="460" t="e">
        <f>VLOOKUP($A328,'T5_data(mth)'!$B$1175:$AL$1562,$O$1-1,FALSE)</f>
        <v>#REF!</v>
      </c>
      <c r="L328" s="460" t="e">
        <f>VLOOKUP($A328,'T5_data(mth)'!$B$1175:$AL$1562,$O$1,FALSE)</f>
        <v>#REF!</v>
      </c>
      <c r="M328" s="601"/>
      <c r="O328" s="453" t="str">
        <f t="shared" si="41"/>
        <v>0.6</v>
      </c>
      <c r="P328" s="453" t="e">
        <f t="shared" si="42"/>
        <v>#REF!</v>
      </c>
      <c r="Q328" s="453" t="e">
        <f t="shared" si="43"/>
        <v>#REF!</v>
      </c>
      <c r="R328" s="453" t="str">
        <f t="shared" si="44"/>
        <v>0.6</v>
      </c>
      <c r="S328" s="453" t="str">
        <f t="shared" si="45"/>
        <v>0.1</v>
      </c>
      <c r="T328" s="453" t="e">
        <f t="shared" si="46"/>
        <v>#REF!</v>
      </c>
      <c r="U328" s="453" t="e">
        <f t="shared" si="47"/>
        <v>#REF!</v>
      </c>
      <c r="V328" s="453" t="e">
        <f>IF(FIXED(#REF!,1)="0.0",IF(FIXED(#REF!,2)="0.00",FIXED(#REF!,3),FIXED(#REF!,2)),FIXED(#REF!,1))</f>
        <v>#REF!</v>
      </c>
    </row>
    <row r="329" spans="1:22" s="321" customFormat="1" ht="24.6" hidden="1">
      <c r="A329" s="360" t="s">
        <v>499</v>
      </c>
      <c r="B329" s="361">
        <f>VLOOKUP($A329,'T5_data(ytd)'!$B$3:$F$390,3,FALSE)</f>
        <v>1705.21</v>
      </c>
      <c r="C329" s="362" t="e">
        <f>VLOOKUP($A329,'T5_data(mth)'!$B$5:$AL$392,$O$1-1,FALSE)</f>
        <v>#REF!</v>
      </c>
      <c r="D329" s="482" t="e">
        <f>VLOOKUP($A329,'T5_data(mth)'!$B$5:$AL$392,$O$1,FALSE)</f>
        <v>#REF!</v>
      </c>
      <c r="E329" s="361">
        <f>VLOOKUP($A329,'T5_data(ytd)'!$B$3:$F$390,5,FALSE)</f>
        <v>1705.21</v>
      </c>
      <c r="F329" s="363">
        <f>VLOOKUP($A329,'T5_data(ytd)'!$B$392:$F$779,3,FALSE)</f>
        <v>16.13</v>
      </c>
      <c r="G329" s="364" t="e">
        <f>VLOOKUP($A329,'T5_data(mth)'!$B$785:$AL$1172,$O$1-1,FALSE)</f>
        <v>#REF!</v>
      </c>
      <c r="H329" s="364" t="e">
        <f>VLOOKUP($A329,'T5_data(mth)'!$B$785:$AL$1172,$O$1,FALSE)</f>
        <v>#REF!</v>
      </c>
      <c r="I329" s="363">
        <f>VLOOKUP($A329,'T5_data(ytd)'!$B$392:$F$779,5,FALSE)</f>
        <v>16.13</v>
      </c>
      <c r="J329" s="365">
        <f>VLOOKUP($A329,'T5_data(ytd)'!$B$781:$F$1168,3,FALSE)</f>
        <v>0.49</v>
      </c>
      <c r="K329" s="365" t="e">
        <f>VLOOKUP($A329,'T5_data(mth)'!$B$1175:$AL$1562,$O$1-1,FALSE)</f>
        <v>#REF!</v>
      </c>
      <c r="L329" s="365" t="e">
        <f>VLOOKUP($A329,'T5_data(mth)'!$B$1175:$AL$1562,$O$1,FALSE)</f>
        <v>#REF!</v>
      </c>
      <c r="M329" s="601"/>
      <c r="O329" s="453" t="str">
        <f t="shared" si="41"/>
        <v>16.1</v>
      </c>
      <c r="P329" s="453" t="e">
        <f t="shared" si="42"/>
        <v>#REF!</v>
      </c>
      <c r="Q329" s="453" t="e">
        <f t="shared" si="43"/>
        <v>#REF!</v>
      </c>
      <c r="R329" s="453" t="str">
        <f t="shared" si="44"/>
        <v>16.1</v>
      </c>
      <c r="S329" s="453" t="str">
        <f t="shared" si="45"/>
        <v>0.5</v>
      </c>
      <c r="T329" s="453" t="e">
        <f t="shared" si="46"/>
        <v>#REF!</v>
      </c>
      <c r="U329" s="453" t="e">
        <f t="shared" si="47"/>
        <v>#REF!</v>
      </c>
      <c r="V329" s="453" t="e">
        <f>IF(FIXED(#REF!,1)="0.0",IF(FIXED(#REF!,2)="0.00",FIXED(#REF!,3),FIXED(#REF!,2)),FIXED(#REF!,1))</f>
        <v>#REF!</v>
      </c>
    </row>
    <row r="330" spans="1:22" s="321" customFormat="1" ht="24.6" hidden="1">
      <c r="A330" s="360" t="s">
        <v>500</v>
      </c>
      <c r="B330" s="361">
        <f>VLOOKUP($A330,'T5_data(ytd)'!$B$3:$F$390,3,FALSE)</f>
        <v>638.59</v>
      </c>
      <c r="C330" s="362" t="e">
        <f>VLOOKUP($A330,'T5_data(mth)'!$B$5:$AL$392,$O$1-1,FALSE)</f>
        <v>#REF!</v>
      </c>
      <c r="D330" s="482" t="e">
        <f>VLOOKUP($A330,'T5_data(mth)'!$B$5:$AL$392,$O$1,FALSE)</f>
        <v>#REF!</v>
      </c>
      <c r="E330" s="361">
        <f>VLOOKUP($A330,'T5_data(ytd)'!$B$3:$F$390,5,FALSE)</f>
        <v>638.59</v>
      </c>
      <c r="F330" s="363">
        <f>VLOOKUP($A330,'T5_data(ytd)'!$B$392:$F$779,3,FALSE)</f>
        <v>33.200000000000003</v>
      </c>
      <c r="G330" s="364" t="e">
        <f>VLOOKUP($A330,'T5_data(mth)'!$B$785:$AL$1172,$O$1-1,FALSE)</f>
        <v>#REF!</v>
      </c>
      <c r="H330" s="364" t="e">
        <f>VLOOKUP($A330,'T5_data(mth)'!$B$785:$AL$1172,$O$1,FALSE)</f>
        <v>#REF!</v>
      </c>
      <c r="I330" s="363">
        <f>VLOOKUP($A330,'T5_data(ytd)'!$B$392:$F$779,5,FALSE)</f>
        <v>33.200000000000003</v>
      </c>
      <c r="J330" s="365">
        <f>VLOOKUP($A330,'T5_data(ytd)'!$B$781:$F$1168,3,FALSE)</f>
        <v>0.19</v>
      </c>
      <c r="K330" s="365" t="e">
        <f>VLOOKUP($A330,'T5_data(mth)'!$B$1175:$AL$1562,$O$1-1,FALSE)</f>
        <v>#REF!</v>
      </c>
      <c r="L330" s="365" t="e">
        <f>VLOOKUP($A330,'T5_data(mth)'!$B$1175:$AL$1562,$O$1,FALSE)</f>
        <v>#REF!</v>
      </c>
      <c r="M330" s="601"/>
      <c r="O330" s="453" t="str">
        <f t="shared" si="41"/>
        <v>33.2</v>
      </c>
      <c r="P330" s="453" t="e">
        <f t="shared" si="42"/>
        <v>#REF!</v>
      </c>
      <c r="Q330" s="453" t="e">
        <f t="shared" si="43"/>
        <v>#REF!</v>
      </c>
      <c r="R330" s="453" t="str">
        <f t="shared" si="44"/>
        <v>33.2</v>
      </c>
      <c r="S330" s="453" t="str">
        <f t="shared" si="45"/>
        <v>0.2</v>
      </c>
      <c r="T330" s="453" t="e">
        <f t="shared" si="46"/>
        <v>#REF!</v>
      </c>
      <c r="U330" s="453" t="e">
        <f t="shared" si="47"/>
        <v>#REF!</v>
      </c>
      <c r="V330" s="453" t="e">
        <f>IF(FIXED(#REF!,1)="0.0",IF(FIXED(#REF!,2)="0.00",FIXED(#REF!,3),FIXED(#REF!,2)),FIXED(#REF!,1))</f>
        <v>#REF!</v>
      </c>
    </row>
    <row r="331" spans="1:22" s="321" customFormat="1" ht="24.6" hidden="1">
      <c r="A331" s="360" t="s">
        <v>501</v>
      </c>
      <c r="B331" s="361">
        <f>VLOOKUP($A331,'T5_data(ytd)'!$B$3:$F$390,3,FALSE)</f>
        <v>388.94</v>
      </c>
      <c r="C331" s="362" t="e">
        <f>VLOOKUP($A331,'T5_data(mth)'!$B$5:$AL$392,$O$1-1,FALSE)</f>
        <v>#REF!</v>
      </c>
      <c r="D331" s="482" t="e">
        <f>VLOOKUP($A331,'T5_data(mth)'!$B$5:$AL$392,$O$1,FALSE)</f>
        <v>#REF!</v>
      </c>
      <c r="E331" s="361">
        <f>VLOOKUP($A331,'T5_data(ytd)'!$B$3:$F$390,5,FALSE)</f>
        <v>388.94</v>
      </c>
      <c r="F331" s="363">
        <f>VLOOKUP($A331,'T5_data(ytd)'!$B$392:$F$779,3,FALSE)</f>
        <v>39.47</v>
      </c>
      <c r="G331" s="364" t="e">
        <f>VLOOKUP($A331,'T5_data(mth)'!$B$785:$AL$1172,$O$1-1,FALSE)</f>
        <v>#REF!</v>
      </c>
      <c r="H331" s="364" t="e">
        <f>VLOOKUP($A331,'T5_data(mth)'!$B$785:$AL$1172,$O$1,FALSE)</f>
        <v>#REF!</v>
      </c>
      <c r="I331" s="363">
        <f>VLOOKUP($A331,'T5_data(ytd)'!$B$392:$F$779,5,FALSE)</f>
        <v>39.47</v>
      </c>
      <c r="J331" s="365">
        <f>VLOOKUP($A331,'T5_data(ytd)'!$B$781:$F$1168,3,FALSE)</f>
        <v>0.11</v>
      </c>
      <c r="K331" s="365" t="e">
        <f>VLOOKUP($A331,'T5_data(mth)'!$B$1175:$AL$1562,$O$1-1,FALSE)</f>
        <v>#REF!</v>
      </c>
      <c r="L331" s="365" t="e">
        <f>VLOOKUP($A331,'T5_data(mth)'!$B$1175:$AL$1562,$O$1,FALSE)</f>
        <v>#REF!</v>
      </c>
      <c r="M331" s="601"/>
      <c r="O331" s="453" t="str">
        <f t="shared" si="41"/>
        <v>39.5</v>
      </c>
      <c r="P331" s="453" t="e">
        <f t="shared" si="42"/>
        <v>#REF!</v>
      </c>
      <c r="Q331" s="453" t="e">
        <f t="shared" si="43"/>
        <v>#REF!</v>
      </c>
      <c r="R331" s="453" t="str">
        <f t="shared" si="44"/>
        <v>39.5</v>
      </c>
      <c r="S331" s="453" t="str">
        <f t="shared" si="45"/>
        <v>0.1</v>
      </c>
      <c r="T331" s="453" t="e">
        <f t="shared" si="46"/>
        <v>#REF!</v>
      </c>
      <c r="U331" s="453" t="e">
        <f t="shared" si="47"/>
        <v>#REF!</v>
      </c>
      <c r="V331" s="453" t="e">
        <f>IF(FIXED(#REF!,1)="0.0",IF(FIXED(#REF!,2)="0.00",FIXED(#REF!,3),FIXED(#REF!,2)),FIXED(#REF!,1))</f>
        <v>#REF!</v>
      </c>
    </row>
    <row r="332" spans="1:22" s="321" customFormat="1" ht="24.6" hidden="1">
      <c r="A332" s="360" t="s">
        <v>502</v>
      </c>
      <c r="B332" s="361">
        <f>VLOOKUP($A332,'T5_data(ytd)'!$B$3:$F$390,3,FALSE)</f>
        <v>197.98</v>
      </c>
      <c r="C332" s="362" t="e">
        <f>VLOOKUP($A332,'T5_data(mth)'!$B$5:$AL$392,$O$1-1,FALSE)</f>
        <v>#REF!</v>
      </c>
      <c r="D332" s="482" t="e">
        <f>VLOOKUP($A332,'T5_data(mth)'!$B$5:$AL$392,$O$1,FALSE)</f>
        <v>#REF!</v>
      </c>
      <c r="E332" s="361">
        <f>VLOOKUP($A332,'T5_data(ytd)'!$B$3:$F$390,5,FALSE)</f>
        <v>197.98</v>
      </c>
      <c r="F332" s="363">
        <f>VLOOKUP($A332,'T5_data(ytd)'!$B$392:$F$779,3,FALSE)</f>
        <v>23.61</v>
      </c>
      <c r="G332" s="364" t="e">
        <f>VLOOKUP($A332,'T5_data(mth)'!$B$785:$AL$1172,$O$1-1,FALSE)</f>
        <v>#REF!</v>
      </c>
      <c r="H332" s="364" t="e">
        <f>VLOOKUP($A332,'T5_data(mth)'!$B$785:$AL$1172,$O$1,FALSE)</f>
        <v>#REF!</v>
      </c>
      <c r="I332" s="363">
        <f>VLOOKUP($A332,'T5_data(ytd)'!$B$392:$F$779,5,FALSE)</f>
        <v>23.61</v>
      </c>
      <c r="J332" s="365">
        <f>VLOOKUP($A332,'T5_data(ytd)'!$B$781:$F$1168,3,FALSE)</f>
        <v>0.06</v>
      </c>
      <c r="K332" s="365" t="e">
        <f>VLOOKUP($A332,'T5_data(mth)'!$B$1175:$AL$1562,$O$1-1,FALSE)</f>
        <v>#REF!</v>
      </c>
      <c r="L332" s="365" t="e">
        <f>VLOOKUP($A332,'T5_data(mth)'!$B$1175:$AL$1562,$O$1,FALSE)</f>
        <v>#REF!</v>
      </c>
      <c r="M332" s="601"/>
      <c r="O332" s="453" t="str">
        <f t="shared" si="41"/>
        <v>23.6</v>
      </c>
      <c r="P332" s="453" t="e">
        <f t="shared" si="42"/>
        <v>#REF!</v>
      </c>
      <c r="Q332" s="453" t="e">
        <f t="shared" si="43"/>
        <v>#REF!</v>
      </c>
      <c r="R332" s="453" t="str">
        <f t="shared" si="44"/>
        <v>23.6</v>
      </c>
      <c r="S332" s="453" t="str">
        <f t="shared" si="45"/>
        <v>0.1</v>
      </c>
      <c r="T332" s="453" t="e">
        <f t="shared" si="46"/>
        <v>#REF!</v>
      </c>
      <c r="U332" s="453" t="e">
        <f t="shared" si="47"/>
        <v>#REF!</v>
      </c>
      <c r="V332" s="453" t="e">
        <f>IF(FIXED(#REF!,1)="0.0",IF(FIXED(#REF!,2)="0.00",FIXED(#REF!,3),FIXED(#REF!,2)),FIXED(#REF!,1))</f>
        <v>#REF!</v>
      </c>
    </row>
    <row r="333" spans="1:22" s="321" customFormat="1" ht="24.6" hidden="1">
      <c r="A333" s="462" t="s">
        <v>503</v>
      </c>
      <c r="B333" s="463">
        <f>VLOOKUP($A333,'T5_data(ytd)'!$B$3:$F$390,3,FALSE)</f>
        <v>51.67</v>
      </c>
      <c r="C333" s="464" t="e">
        <f>VLOOKUP($A333,'T5_data(mth)'!$B$5:$AL$392,$O$1-1,FALSE)</f>
        <v>#REF!</v>
      </c>
      <c r="D333" s="482" t="e">
        <f>VLOOKUP($A333,'T5_data(mth)'!$B$5:$AL$392,$O$1,FALSE)</f>
        <v>#REF!</v>
      </c>
      <c r="E333" s="463">
        <f>VLOOKUP($A333,'T5_data(ytd)'!$B$3:$F$390,5,FALSE)</f>
        <v>51.67</v>
      </c>
      <c r="F333" s="454">
        <f>VLOOKUP($A333,'T5_data(ytd)'!$B$392:$F$779,3,FALSE)</f>
        <v>27.96</v>
      </c>
      <c r="G333" s="455" t="e">
        <f>VLOOKUP($A333,'T5_data(mth)'!$B$785:$AL$1172,$O$1-1,FALSE)</f>
        <v>#REF!</v>
      </c>
      <c r="H333" s="455" t="e">
        <f>VLOOKUP($A333,'T5_data(mth)'!$B$785:$AL$1172,$O$1,FALSE)</f>
        <v>#REF!</v>
      </c>
      <c r="I333" s="454">
        <f>VLOOKUP($A333,'T5_data(ytd)'!$B$392:$F$779,5,FALSE)</f>
        <v>27.96</v>
      </c>
      <c r="J333" s="458">
        <f>VLOOKUP($A333,'T5_data(ytd)'!$B$781:$F$1168,3,FALSE)</f>
        <v>0.01</v>
      </c>
      <c r="K333" s="458" t="e">
        <f>VLOOKUP($A333,'T5_data(mth)'!$B$1175:$AL$1562,$O$1-1,FALSE)</f>
        <v>#REF!</v>
      </c>
      <c r="L333" s="458" t="e">
        <f>VLOOKUP($A333,'T5_data(mth)'!$B$1175:$AL$1562,$O$1,FALSE)</f>
        <v>#REF!</v>
      </c>
      <c r="M333" s="601"/>
      <c r="O333" s="453" t="str">
        <f t="shared" si="41"/>
        <v>28.0</v>
      </c>
      <c r="P333" s="453" t="e">
        <f t="shared" si="42"/>
        <v>#REF!</v>
      </c>
      <c r="Q333" s="453" t="e">
        <f t="shared" si="43"/>
        <v>#REF!</v>
      </c>
      <c r="R333" s="453" t="str">
        <f t="shared" si="44"/>
        <v>28.0</v>
      </c>
      <c r="S333" s="453" t="str">
        <f t="shared" si="45"/>
        <v>0.01</v>
      </c>
      <c r="T333" s="453" t="e">
        <f t="shared" si="46"/>
        <v>#REF!</v>
      </c>
      <c r="U333" s="453" t="e">
        <f t="shared" si="47"/>
        <v>#REF!</v>
      </c>
      <c r="V333" s="453" t="e">
        <f>IF(FIXED(#REF!,1)="0.0",IF(FIXED(#REF!,2)="0.00",FIXED(#REF!,3),FIXED(#REF!,2)),FIXED(#REF!,1))</f>
        <v>#REF!</v>
      </c>
    </row>
    <row r="334" spans="1:22" ht="21" customHeight="1">
      <c r="A334" s="481" t="s">
        <v>504</v>
      </c>
      <c r="B334" s="482">
        <f>VLOOKUP($A334,'T5_data(ytd)'!$B$3:$F$390,3,FALSE)</f>
        <v>226.42</v>
      </c>
      <c r="C334" s="606">
        <f>VLOOKUP($A334,'T5_data(mth)'!$B$5:$AX$392,$O$1-1,FALSE)</f>
        <v>20.46</v>
      </c>
      <c r="D334" s="606">
        <f>VLOOKUP($A334,'T5_data(mth)'!$B$5:$BK$392,$O$1,FALSE)</f>
        <v>20.45</v>
      </c>
      <c r="E334" s="482">
        <f>VLOOKUP($A334,'T5_data(ytd)'!$B$3:$F$390,5,FALSE)</f>
        <v>226.42</v>
      </c>
      <c r="F334" s="678">
        <f>VLOOKUP($A334,'T5_data(ytd)'!$B$392:$F$779,3,FALSE)</f>
        <v>20.83</v>
      </c>
      <c r="G334" s="679">
        <f>VLOOKUP($A334,'T5_data(mth)'!$B$785:$AX$1172,$O$1-1,FALSE)</f>
        <v>32.770927968851396</v>
      </c>
      <c r="H334" s="679">
        <f>VLOOKUP($A334,'T5_data(mth)'!$B$785:$BK$1172,$O$1,FALSE)</f>
        <v>12.177729018102022</v>
      </c>
      <c r="I334" s="483">
        <f>VLOOKUP($A334,'T5_data(ytd)'!$B$392:$F$779,5,FALSE)</f>
        <v>20.83</v>
      </c>
      <c r="J334" s="670">
        <f>VLOOKUP($A334,'T5_data(ytd)'!$B$781:$F$1168,3,FALSE)</f>
        <v>7.0000000000000007E-2</v>
      </c>
      <c r="K334" s="671">
        <f>VLOOKUP($A334,'T5_data(mth)'!$B$1175:$AX$1562,$O$1-1,FALSE)</f>
        <v>6.9876046859983568E-2</v>
      </c>
      <c r="L334" s="688">
        <f>VLOOKUP($A334,'T5_data(mth)'!$B$1175:$BK$1562,$O$1,FALSE)</f>
        <v>5.8635487688124585E-2</v>
      </c>
      <c r="M334" s="612">
        <f>VLOOKUP($A334,'T5_data(ytd)'!$B$781:$F$1168,5,FALSE)</f>
        <v>7.0000000000000007E-2</v>
      </c>
      <c r="N334" s="469">
        <v>1</v>
      </c>
      <c r="O334" s="616" t="str">
        <f t="shared" si="41"/>
        <v>20.8</v>
      </c>
      <c r="P334" s="616" t="str">
        <f t="shared" si="42"/>
        <v>32.8</v>
      </c>
      <c r="Q334" s="616" t="str">
        <f t="shared" si="43"/>
        <v>12.2</v>
      </c>
      <c r="R334" s="616" t="str">
        <f t="shared" si="44"/>
        <v>20.8</v>
      </c>
      <c r="S334" s="616" t="str">
        <f t="shared" si="45"/>
        <v>0.1</v>
      </c>
      <c r="T334" s="616" t="str">
        <f t="shared" si="46"/>
        <v>0.1</v>
      </c>
      <c r="U334" s="616" t="str">
        <f t="shared" si="47"/>
        <v>0.1</v>
      </c>
      <c r="V334" s="616" t="str">
        <f t="shared" ref="V334:V335" si="48">IF(FIXED(M334,1)="0.0",IF(FIXED(M334,2)="0.00",FIXED(M334,3),FIXED(M334,2)),FIXED(M334,1))</f>
        <v>0.1</v>
      </c>
    </row>
    <row r="335" spans="1:22" ht="21" customHeight="1">
      <c r="A335" s="481" t="s">
        <v>505</v>
      </c>
      <c r="B335" s="482">
        <f>VLOOKUP($A335,'T5_data(ytd)'!$B$3:$F$390,3,FALSE)</f>
        <v>464.01</v>
      </c>
      <c r="C335" s="606">
        <f>VLOOKUP($A335,'T5_data(mth)'!$B$5:$AX$392,$O$1-1,FALSE)</f>
        <v>42.26</v>
      </c>
      <c r="D335" s="606">
        <f>VLOOKUP($A335,'T5_data(mth)'!$B$5:$BK$392,$O$1,FALSE)</f>
        <v>44.5</v>
      </c>
      <c r="E335" s="482">
        <f>VLOOKUP($A335,'T5_data(ytd)'!$B$3:$F$390,5,FALSE)</f>
        <v>464.01</v>
      </c>
      <c r="F335" s="678">
        <f>VLOOKUP($A335,'T5_data(ytd)'!$B$392:$F$779,3,FALSE)</f>
        <v>10.119999999999999</v>
      </c>
      <c r="G335" s="679">
        <f>VLOOKUP($A335,'T5_data(mth)'!$B$785:$AX$1172,$O$1-1,FALSE)</f>
        <v>18.975225225225209</v>
      </c>
      <c r="H335" s="679">
        <f>VLOOKUP($A335,'T5_data(mth)'!$B$785:$BK$1172,$O$1,FALSE)</f>
        <v>6.4848049772672915</v>
      </c>
      <c r="I335" s="483">
        <f>VLOOKUP($A335,'T5_data(ytd)'!$B$392:$F$779,5,FALSE)</f>
        <v>10.119999999999999</v>
      </c>
      <c r="J335" s="670">
        <f>VLOOKUP($A335,'T5_data(ytd)'!$B$781:$F$1168,3,FALSE)</f>
        <v>0.13</v>
      </c>
      <c r="K335" s="671">
        <f>VLOOKUP($A335,'T5_data(mth)'!$B$1175:$AX$1562,$O$1-1,FALSE)</f>
        <v>0.14432853080659364</v>
      </c>
      <c r="L335" s="688">
        <f>VLOOKUP($A335,'T5_data(mth)'!$B$1175:$BK$1562,$O$1,FALSE)</f>
        <v>0.12759311501816842</v>
      </c>
      <c r="M335" s="612">
        <f>VLOOKUP($A335,'T5_data(ytd)'!$B$781:$F$1168,5,FALSE)</f>
        <v>0.13</v>
      </c>
      <c r="N335" s="469">
        <v>1</v>
      </c>
      <c r="O335" s="616" t="str">
        <f t="shared" si="41"/>
        <v>10.1</v>
      </c>
      <c r="P335" s="616" t="str">
        <f t="shared" si="42"/>
        <v>19.0</v>
      </c>
      <c r="Q335" s="616" t="str">
        <f t="shared" si="43"/>
        <v>6.5</v>
      </c>
      <c r="R335" s="616" t="str">
        <f t="shared" si="44"/>
        <v>10.1</v>
      </c>
      <c r="S335" s="616" t="str">
        <f t="shared" si="45"/>
        <v>0.1</v>
      </c>
      <c r="T335" s="616" t="str">
        <f t="shared" si="46"/>
        <v>0.1</v>
      </c>
      <c r="U335" s="616" t="str">
        <f t="shared" si="47"/>
        <v>0.1</v>
      </c>
      <c r="V335" s="616" t="str">
        <f t="shared" si="48"/>
        <v>0.1</v>
      </c>
    </row>
    <row r="336" spans="1:22" s="321" customFormat="1" ht="24.6" hidden="1">
      <c r="A336" s="467" t="s">
        <v>506</v>
      </c>
      <c r="B336" s="361">
        <f>VLOOKUP($A336,'T5_data(ytd)'!$B$3:$F$390,3,FALSE)</f>
        <v>53.1</v>
      </c>
      <c r="C336" s="361" t="e">
        <f>VLOOKUP($A336,'T5_data(mth)'!$B$5:$AL$392,$O$1-1,FALSE)</f>
        <v>#REF!</v>
      </c>
      <c r="D336" s="482" t="e">
        <f>VLOOKUP($A336,'T5_data(mth)'!$B$5:$AL$392,$O$1,FALSE)</f>
        <v>#REF!</v>
      </c>
      <c r="E336" s="361">
        <f>VLOOKUP($A336,'T5_data(ytd)'!$B$3:$F$390,5,FALSE)</f>
        <v>53.1</v>
      </c>
      <c r="F336" s="363">
        <f>VLOOKUP($A336,'T5_data(ytd)'!$B$392:$F$779,3,FALSE)</f>
        <v>17.399999999999999</v>
      </c>
      <c r="G336" s="363" t="e">
        <f>VLOOKUP($A336,'T5_data(mth)'!$B$785:$AL$1172,$O$1-1,FALSE)</f>
        <v>#REF!</v>
      </c>
      <c r="H336" s="363" t="e">
        <f>VLOOKUP($A336,'T5_data(mth)'!$B$785:$AL$1172,$O$1,FALSE)</f>
        <v>#REF!</v>
      </c>
      <c r="I336" s="363">
        <f>VLOOKUP($A336,'T5_data(ytd)'!$B$392:$F$779,5,FALSE)</f>
        <v>17.399999999999999</v>
      </c>
      <c r="J336" s="460">
        <f>VLOOKUP($A336,'T5_data(ytd)'!$B$781:$F$1168,3,FALSE)</f>
        <v>0.02</v>
      </c>
      <c r="K336" s="460" t="e">
        <f>VLOOKUP($A336,'T5_data(mth)'!$B$1175:$AL$1562,$O$1-1,FALSE)</f>
        <v>#REF!</v>
      </c>
      <c r="L336" s="460" t="e">
        <f>VLOOKUP($A336,'T5_data(mth)'!$B$1175:$AL$1562,$O$1,FALSE)</f>
        <v>#REF!</v>
      </c>
      <c r="M336" s="601"/>
      <c r="O336" s="453" t="str">
        <f t="shared" si="41"/>
        <v>17.4</v>
      </c>
      <c r="P336" s="453" t="e">
        <f t="shared" si="42"/>
        <v>#REF!</v>
      </c>
      <c r="Q336" s="453" t="e">
        <f t="shared" si="43"/>
        <v>#REF!</v>
      </c>
      <c r="R336" s="453" t="str">
        <f t="shared" si="44"/>
        <v>17.4</v>
      </c>
      <c r="S336" s="453" t="str">
        <f t="shared" si="45"/>
        <v>0.02</v>
      </c>
      <c r="T336" s="453" t="e">
        <f t="shared" si="46"/>
        <v>#REF!</v>
      </c>
      <c r="U336" s="453" t="e">
        <f t="shared" si="47"/>
        <v>#REF!</v>
      </c>
      <c r="V336" s="453" t="e">
        <f>IF(FIXED(#REF!,1)="0.0",IF(FIXED(#REF!,2)="0.00",FIXED(#REF!,3),FIXED(#REF!,2)),FIXED(#REF!,1))</f>
        <v>#REF!</v>
      </c>
    </row>
    <row r="337" spans="1:22" s="321" customFormat="1" ht="24.6" hidden="1">
      <c r="A337" s="462" t="s">
        <v>507</v>
      </c>
      <c r="B337" s="463">
        <f>VLOOKUP($A337,'T5_data(ytd)'!$B$3:$F$390,3,FALSE)</f>
        <v>410.9</v>
      </c>
      <c r="C337" s="464" t="e">
        <f>VLOOKUP($A337,'T5_data(mth)'!$B$5:$AL$392,$O$1-1,FALSE)</f>
        <v>#REF!</v>
      </c>
      <c r="D337" s="482" t="e">
        <f>VLOOKUP($A337,'T5_data(mth)'!$B$5:$AL$392,$O$1,FALSE)</f>
        <v>#REF!</v>
      </c>
      <c r="E337" s="463">
        <f>VLOOKUP($A337,'T5_data(ytd)'!$B$3:$F$390,5,FALSE)</f>
        <v>410.9</v>
      </c>
      <c r="F337" s="454">
        <f>VLOOKUP($A337,'T5_data(ytd)'!$B$392:$F$779,3,FALSE)</f>
        <v>9.24</v>
      </c>
      <c r="G337" s="455" t="e">
        <f>VLOOKUP($A337,'T5_data(mth)'!$B$785:$AL$1172,$O$1-1,FALSE)</f>
        <v>#REF!</v>
      </c>
      <c r="H337" s="455" t="e">
        <f>VLOOKUP($A337,'T5_data(mth)'!$B$785:$AL$1172,$O$1,FALSE)</f>
        <v>#REF!</v>
      </c>
      <c r="I337" s="454">
        <f>VLOOKUP($A337,'T5_data(ytd)'!$B$392:$F$779,5,FALSE)</f>
        <v>9.24</v>
      </c>
      <c r="J337" s="458">
        <f>VLOOKUP($A337,'T5_data(ytd)'!$B$781:$F$1168,3,FALSE)</f>
        <v>0.12</v>
      </c>
      <c r="K337" s="458" t="e">
        <f>VLOOKUP($A337,'T5_data(mth)'!$B$1175:$AL$1562,$O$1-1,FALSE)</f>
        <v>#REF!</v>
      </c>
      <c r="L337" s="458" t="e">
        <f>VLOOKUP($A337,'T5_data(mth)'!$B$1175:$AL$1562,$O$1,FALSE)</f>
        <v>#REF!</v>
      </c>
      <c r="M337" s="601"/>
      <c r="O337" s="453" t="str">
        <f t="shared" si="41"/>
        <v>9.2</v>
      </c>
      <c r="P337" s="453" t="e">
        <f t="shared" si="42"/>
        <v>#REF!</v>
      </c>
      <c r="Q337" s="453" t="e">
        <f t="shared" si="43"/>
        <v>#REF!</v>
      </c>
      <c r="R337" s="453" t="str">
        <f t="shared" si="44"/>
        <v>9.2</v>
      </c>
      <c r="S337" s="453" t="str">
        <f t="shared" si="45"/>
        <v>0.1</v>
      </c>
      <c r="T337" s="453" t="e">
        <f t="shared" si="46"/>
        <v>#REF!</v>
      </c>
      <c r="U337" s="453" t="e">
        <f t="shared" si="47"/>
        <v>#REF!</v>
      </c>
      <c r="V337" s="453" t="e">
        <f>IF(FIXED(#REF!,1)="0.0",IF(FIXED(#REF!,2)="0.00",FIXED(#REF!,3),FIXED(#REF!,2)),FIXED(#REF!,1))</f>
        <v>#REF!</v>
      </c>
    </row>
    <row r="338" spans="1:22" ht="21" customHeight="1">
      <c r="A338" s="481" t="s">
        <v>508</v>
      </c>
      <c r="B338" s="482">
        <f>VLOOKUP($A338,'T5_data(ytd)'!$B$3:$F$390,3,FALSE)</f>
        <v>700.01</v>
      </c>
      <c r="C338" s="606">
        <f>VLOOKUP($A338,'T5_data(mth)'!$B$5:$AX$392,$O$1-1,FALSE)</f>
        <v>66.150000000000006</v>
      </c>
      <c r="D338" s="606">
        <f>VLOOKUP($A338,'T5_data(mth)'!$B$5:$BK$392,$O$1,FALSE)</f>
        <v>62.54</v>
      </c>
      <c r="E338" s="482">
        <f>VLOOKUP($A338,'T5_data(ytd)'!$B$3:$F$390,5,FALSE)</f>
        <v>700.01</v>
      </c>
      <c r="F338" s="678">
        <f>VLOOKUP($A338,'T5_data(ytd)'!$B$392:$F$779,3,FALSE)</f>
        <v>32.64</v>
      </c>
      <c r="G338" s="679">
        <f>VLOOKUP($A338,'T5_data(mth)'!$B$785:$AX$1172,$O$1-1,FALSE)</f>
        <v>38.999789871821811</v>
      </c>
      <c r="H338" s="679">
        <f>VLOOKUP($A338,'T5_data(mth)'!$B$785:$BK$1172,$O$1,FALSE)</f>
        <v>9.9507735583684891</v>
      </c>
      <c r="I338" s="483">
        <f>VLOOKUP($A338,'T5_data(ytd)'!$B$392:$F$779,5,FALSE)</f>
        <v>32.64</v>
      </c>
      <c r="J338" s="670">
        <f>VLOOKUP($A338,'T5_data(ytd)'!$B$781:$F$1168,3,FALSE)</f>
        <v>0.2</v>
      </c>
      <c r="K338" s="671">
        <f>VLOOKUP($A338,'T5_data(mth)'!$B$1175:$AX$1562,$O$1-1,FALSE)</f>
        <v>0.22591889050771818</v>
      </c>
      <c r="L338" s="688">
        <f>VLOOKUP($A338,'T5_data(mth)'!$B$1175:$BK$1562,$O$1,FALSE)</f>
        <v>0.17931850366823038</v>
      </c>
      <c r="M338" s="612">
        <f>VLOOKUP($A338,'T5_data(ytd)'!$B$781:$F$1168,5,FALSE)</f>
        <v>0.2</v>
      </c>
      <c r="N338" s="469">
        <v>1</v>
      </c>
      <c r="O338" s="616" t="str">
        <f t="shared" si="41"/>
        <v>32.6</v>
      </c>
      <c r="P338" s="616" t="str">
        <f t="shared" si="42"/>
        <v>39.0</v>
      </c>
      <c r="Q338" s="616" t="str">
        <f t="shared" si="43"/>
        <v>10.0</v>
      </c>
      <c r="R338" s="616" t="str">
        <f t="shared" si="44"/>
        <v>32.6</v>
      </c>
      <c r="S338" s="616" t="str">
        <f t="shared" si="45"/>
        <v>0.2</v>
      </c>
      <c r="T338" s="616" t="str">
        <f t="shared" si="46"/>
        <v>0.2</v>
      </c>
      <c r="U338" s="616" t="str">
        <f t="shared" si="47"/>
        <v>0.2</v>
      </c>
      <c r="V338" s="616" t="str">
        <f>IF(FIXED(M338,1)="0.0",IF(FIXED(M338,2)="0.00",FIXED(M338,3),FIXED(M338,2)),FIXED(M338,1))</f>
        <v>0.2</v>
      </c>
    </row>
    <row r="339" spans="1:22" s="321" customFormat="1" ht="24.6" hidden="1">
      <c r="A339" s="467" t="s">
        <v>509</v>
      </c>
      <c r="B339" s="361">
        <f>VLOOKUP($A339,'T5_data(ytd)'!$B$3:$F$390,3,FALSE)</f>
        <v>51.43</v>
      </c>
      <c r="C339" s="361" t="e">
        <f>VLOOKUP($A339,'T5_data(mth)'!$B$5:$AL$392,$O$1-1,FALSE)</f>
        <v>#REF!</v>
      </c>
      <c r="D339" s="482" t="e">
        <f>VLOOKUP($A339,'T5_data(mth)'!$B$5:$AL$392,$O$1,FALSE)</f>
        <v>#REF!</v>
      </c>
      <c r="E339" s="361">
        <f>VLOOKUP($A339,'T5_data(ytd)'!$B$3:$F$390,5,FALSE)</f>
        <v>51.43</v>
      </c>
      <c r="F339" s="363">
        <f>VLOOKUP($A339,'T5_data(ytd)'!$B$392:$F$779,3,FALSE)</f>
        <v>4.28</v>
      </c>
      <c r="G339" s="363" t="e">
        <f>VLOOKUP($A339,'T5_data(mth)'!$B$785:$AL$1172,$O$1-1,FALSE)</f>
        <v>#REF!</v>
      </c>
      <c r="H339" s="363" t="e">
        <f>VLOOKUP($A339,'T5_data(mth)'!$B$785:$AL$1172,$O$1,FALSE)</f>
        <v>#REF!</v>
      </c>
      <c r="I339" s="357">
        <f>VLOOKUP($A339,'T5_data(ytd)'!$B$392:$F$779,5,FALSE)</f>
        <v>4.28</v>
      </c>
      <c r="J339" s="460">
        <f>VLOOKUP($A339,'T5_data(ytd)'!$B$781:$F$1168,3,FALSE)</f>
        <v>0.01</v>
      </c>
      <c r="K339" s="460" t="e">
        <f>VLOOKUP($A339,'T5_data(mth)'!$B$1175:$AL$1562,$O$1-1,FALSE)</f>
        <v>#REF!</v>
      </c>
      <c r="L339" s="460" t="e">
        <f>VLOOKUP($A339,'T5_data(mth)'!$B$1175:$AL$1562,$O$1,FALSE)</f>
        <v>#REF!</v>
      </c>
      <c r="M339" s="601"/>
      <c r="O339" s="453" t="str">
        <f t="shared" si="41"/>
        <v>4.3</v>
      </c>
      <c r="P339" s="453" t="e">
        <f t="shared" si="42"/>
        <v>#REF!</v>
      </c>
      <c r="Q339" s="453" t="e">
        <f t="shared" si="43"/>
        <v>#REF!</v>
      </c>
      <c r="R339" s="453" t="str">
        <f t="shared" si="44"/>
        <v>4.3</v>
      </c>
      <c r="S339" s="453" t="str">
        <f t="shared" si="45"/>
        <v>0.01</v>
      </c>
      <c r="T339" s="453" t="e">
        <f t="shared" si="46"/>
        <v>#REF!</v>
      </c>
      <c r="U339" s="453" t="e">
        <f t="shared" si="47"/>
        <v>#REF!</v>
      </c>
      <c r="V339" s="453" t="e">
        <f>IF(FIXED(#REF!,1)="0.0",IF(FIXED(#REF!,2)="0.00",FIXED(#REF!,3),FIXED(#REF!,2)),FIXED(#REF!,1))</f>
        <v>#REF!</v>
      </c>
    </row>
    <row r="340" spans="1:22" s="321" customFormat="1" ht="24.6" hidden="1">
      <c r="A340" s="360" t="s">
        <v>510</v>
      </c>
      <c r="B340" s="361">
        <f>VLOOKUP($A340,'T5_data(ytd)'!$B$3:$F$390,3,FALSE)</f>
        <v>278.95999999999998</v>
      </c>
      <c r="C340" s="362" t="e">
        <f>VLOOKUP($A340,'T5_data(mth)'!$B$5:$AL$392,$O$1-1,FALSE)</f>
        <v>#REF!</v>
      </c>
      <c r="D340" s="482" t="e">
        <f>VLOOKUP($A340,'T5_data(mth)'!$B$5:$AL$392,$O$1,FALSE)</f>
        <v>#REF!</v>
      </c>
      <c r="E340" s="361">
        <f>VLOOKUP($A340,'T5_data(ytd)'!$B$3:$F$390,5,FALSE)</f>
        <v>278.95999999999998</v>
      </c>
      <c r="F340" s="363">
        <f>VLOOKUP($A340,'T5_data(ytd)'!$B$392:$F$779,3,FALSE)</f>
        <v>33.880000000000003</v>
      </c>
      <c r="G340" s="364" t="e">
        <f>VLOOKUP($A340,'T5_data(mth)'!$B$785:$AL$1172,$O$1-1,FALSE)</f>
        <v>#REF!</v>
      </c>
      <c r="H340" s="364" t="e">
        <f>VLOOKUP($A340,'T5_data(mth)'!$B$785:$AL$1172,$O$1,FALSE)</f>
        <v>#REF!</v>
      </c>
      <c r="I340" s="357">
        <f>VLOOKUP($A340,'T5_data(ytd)'!$B$392:$F$779,5,FALSE)</f>
        <v>33.880000000000003</v>
      </c>
      <c r="J340" s="365">
        <f>VLOOKUP($A340,'T5_data(ytd)'!$B$781:$F$1168,3,FALSE)</f>
        <v>0.08</v>
      </c>
      <c r="K340" s="365" t="e">
        <f>VLOOKUP($A340,'T5_data(mth)'!$B$1175:$AL$1562,$O$1-1,FALSE)</f>
        <v>#REF!</v>
      </c>
      <c r="L340" s="365" t="e">
        <f>VLOOKUP($A340,'T5_data(mth)'!$B$1175:$AL$1562,$O$1,FALSE)</f>
        <v>#REF!</v>
      </c>
      <c r="M340" s="601"/>
      <c r="O340" s="453" t="str">
        <f t="shared" si="41"/>
        <v>33.9</v>
      </c>
      <c r="P340" s="453" t="e">
        <f t="shared" si="42"/>
        <v>#REF!</v>
      </c>
      <c r="Q340" s="453" t="e">
        <f t="shared" si="43"/>
        <v>#REF!</v>
      </c>
      <c r="R340" s="453" t="str">
        <f t="shared" si="44"/>
        <v>33.9</v>
      </c>
      <c r="S340" s="453" t="str">
        <f t="shared" si="45"/>
        <v>0.1</v>
      </c>
      <c r="T340" s="453" t="e">
        <f t="shared" si="46"/>
        <v>#REF!</v>
      </c>
      <c r="U340" s="453" t="e">
        <f t="shared" si="47"/>
        <v>#REF!</v>
      </c>
      <c r="V340" s="453" t="e">
        <f>IF(FIXED(#REF!,1)="0.0",IF(FIXED(#REF!,2)="0.00",FIXED(#REF!,3),FIXED(#REF!,2)),FIXED(#REF!,1))</f>
        <v>#REF!</v>
      </c>
    </row>
    <row r="341" spans="1:22" s="321" customFormat="1" ht="24.6" hidden="1">
      <c r="A341" s="360" t="s">
        <v>511</v>
      </c>
      <c r="B341" s="361">
        <f>VLOOKUP($A341,'T5_data(ytd)'!$B$3:$F$390,3,FALSE)</f>
        <v>211.94</v>
      </c>
      <c r="C341" s="362" t="e">
        <f>VLOOKUP($A341,'T5_data(mth)'!$B$5:$AL$392,$O$1-1,FALSE)</f>
        <v>#REF!</v>
      </c>
      <c r="D341" s="482" t="e">
        <f>VLOOKUP($A341,'T5_data(mth)'!$B$5:$AL$392,$O$1,FALSE)</f>
        <v>#REF!</v>
      </c>
      <c r="E341" s="361">
        <f>VLOOKUP($A341,'T5_data(ytd)'!$B$3:$F$390,5,FALSE)</f>
        <v>211.94</v>
      </c>
      <c r="F341" s="363">
        <f>VLOOKUP($A341,'T5_data(ytd)'!$B$392:$F$779,3,FALSE)</f>
        <v>22.52</v>
      </c>
      <c r="G341" s="364" t="e">
        <f>VLOOKUP($A341,'T5_data(mth)'!$B$785:$AL$1172,$O$1-1,FALSE)</f>
        <v>#REF!</v>
      </c>
      <c r="H341" s="364" t="e">
        <f>VLOOKUP($A341,'T5_data(mth)'!$B$785:$AL$1172,$O$1,FALSE)</f>
        <v>#REF!</v>
      </c>
      <c r="I341" s="357">
        <f>VLOOKUP($A341,'T5_data(ytd)'!$B$392:$F$779,5,FALSE)</f>
        <v>22.52</v>
      </c>
      <c r="J341" s="365">
        <f>VLOOKUP($A341,'T5_data(ytd)'!$B$781:$F$1168,3,FALSE)</f>
        <v>0.06</v>
      </c>
      <c r="K341" s="365" t="e">
        <f>VLOOKUP($A341,'T5_data(mth)'!$B$1175:$AL$1562,$O$1-1,FALSE)</f>
        <v>#REF!</v>
      </c>
      <c r="L341" s="365" t="e">
        <f>VLOOKUP($A341,'T5_data(mth)'!$B$1175:$AL$1562,$O$1,FALSE)</f>
        <v>#REF!</v>
      </c>
      <c r="M341" s="601"/>
      <c r="O341" s="453" t="str">
        <f t="shared" si="41"/>
        <v>22.5</v>
      </c>
      <c r="P341" s="453" t="e">
        <f t="shared" si="42"/>
        <v>#REF!</v>
      </c>
      <c r="Q341" s="453" t="e">
        <f t="shared" si="43"/>
        <v>#REF!</v>
      </c>
      <c r="R341" s="453" t="str">
        <f t="shared" si="44"/>
        <v>22.5</v>
      </c>
      <c r="S341" s="453" t="str">
        <f t="shared" si="45"/>
        <v>0.1</v>
      </c>
      <c r="T341" s="453" t="e">
        <f t="shared" si="46"/>
        <v>#REF!</v>
      </c>
      <c r="U341" s="453" t="e">
        <f t="shared" si="47"/>
        <v>#REF!</v>
      </c>
      <c r="V341" s="453" t="e">
        <f>IF(FIXED(#REF!,1)="0.0",IF(FIXED(#REF!,2)="0.00",FIXED(#REF!,3),FIXED(#REF!,2)),FIXED(#REF!,1))</f>
        <v>#REF!</v>
      </c>
    </row>
    <row r="342" spans="1:22" s="321" customFormat="1" ht="24.6" hidden="1">
      <c r="A342" s="360" t="s">
        <v>512</v>
      </c>
      <c r="B342" s="361">
        <f>VLOOKUP($A342,'T5_data(ytd)'!$B$3:$F$390,3,FALSE)</f>
        <v>134.13</v>
      </c>
      <c r="C342" s="362" t="e">
        <f>VLOOKUP($A342,'T5_data(mth)'!$B$5:$AL$392,$O$1-1,FALSE)</f>
        <v>#REF!</v>
      </c>
      <c r="D342" s="482" t="e">
        <f>VLOOKUP($A342,'T5_data(mth)'!$B$5:$AL$392,$O$1,FALSE)</f>
        <v>#REF!</v>
      </c>
      <c r="E342" s="361">
        <f>VLOOKUP($A342,'T5_data(ytd)'!$B$3:$F$390,5,FALSE)</f>
        <v>134.13</v>
      </c>
      <c r="F342" s="363">
        <f>VLOOKUP($A342,'T5_data(ytd)'!$B$392:$F$779,3,FALSE)</f>
        <v>67.16</v>
      </c>
      <c r="G342" s="364" t="e">
        <f>VLOOKUP($A342,'T5_data(mth)'!$B$785:$AL$1172,$O$1-1,FALSE)</f>
        <v>#REF!</v>
      </c>
      <c r="H342" s="364" t="e">
        <f>VLOOKUP($A342,'T5_data(mth)'!$B$785:$AL$1172,$O$1,FALSE)</f>
        <v>#REF!</v>
      </c>
      <c r="I342" s="357">
        <f>VLOOKUP($A342,'T5_data(ytd)'!$B$392:$F$779,5,FALSE)</f>
        <v>67.16</v>
      </c>
      <c r="J342" s="365">
        <f>VLOOKUP($A342,'T5_data(ytd)'!$B$781:$F$1168,3,FALSE)</f>
        <v>0.04</v>
      </c>
      <c r="K342" s="365" t="e">
        <f>VLOOKUP($A342,'T5_data(mth)'!$B$1175:$AL$1562,$O$1-1,FALSE)</f>
        <v>#REF!</v>
      </c>
      <c r="L342" s="365" t="e">
        <f>VLOOKUP($A342,'T5_data(mth)'!$B$1175:$AL$1562,$O$1,FALSE)</f>
        <v>#REF!</v>
      </c>
      <c r="M342" s="601"/>
      <c r="O342" s="453" t="str">
        <f t="shared" si="41"/>
        <v>67.2</v>
      </c>
      <c r="P342" s="453" t="e">
        <f t="shared" si="42"/>
        <v>#REF!</v>
      </c>
      <c r="Q342" s="453" t="e">
        <f t="shared" si="43"/>
        <v>#REF!</v>
      </c>
      <c r="R342" s="453" t="str">
        <f t="shared" si="44"/>
        <v>67.2</v>
      </c>
      <c r="S342" s="453" t="str">
        <f t="shared" si="45"/>
        <v>0.04</v>
      </c>
      <c r="T342" s="453" t="e">
        <f t="shared" si="46"/>
        <v>#REF!</v>
      </c>
      <c r="U342" s="453" t="e">
        <f t="shared" si="47"/>
        <v>#REF!</v>
      </c>
      <c r="V342" s="453" t="e">
        <f>IF(FIXED(#REF!,1)="0.0",IF(FIXED(#REF!,2)="0.00",FIXED(#REF!,3),FIXED(#REF!,2)),FIXED(#REF!,1))</f>
        <v>#REF!</v>
      </c>
    </row>
    <row r="343" spans="1:22" s="321" customFormat="1" ht="24.6" hidden="1">
      <c r="A343" s="462" t="s">
        <v>513</v>
      </c>
      <c r="B343" s="463">
        <f>VLOOKUP($A343,'T5_data(ytd)'!$B$3:$F$390,3,FALSE)</f>
        <v>23.56</v>
      </c>
      <c r="C343" s="464" t="e">
        <f>VLOOKUP($A343,'T5_data(mth)'!$B$5:$AL$392,$O$1-1,FALSE)</f>
        <v>#REF!</v>
      </c>
      <c r="D343" s="482" t="e">
        <f>VLOOKUP($A343,'T5_data(mth)'!$B$5:$AL$392,$O$1,FALSE)</f>
        <v>#REF!</v>
      </c>
      <c r="E343" s="463">
        <f>VLOOKUP($A343,'T5_data(ytd)'!$B$3:$F$390,5,FALSE)</f>
        <v>23.56</v>
      </c>
      <c r="F343" s="454">
        <f>VLOOKUP($A343,'T5_data(ytd)'!$B$392:$F$779,3,FALSE)</f>
        <v>39.9</v>
      </c>
      <c r="G343" s="455" t="e">
        <f>VLOOKUP($A343,'T5_data(mth)'!$B$785:$AL$1172,$O$1-1,FALSE)</f>
        <v>#REF!</v>
      </c>
      <c r="H343" s="455" t="e">
        <f>VLOOKUP($A343,'T5_data(mth)'!$B$785:$AL$1172,$O$1,FALSE)</f>
        <v>#REF!</v>
      </c>
      <c r="I343" s="456">
        <f>VLOOKUP($A343,'T5_data(ytd)'!$B$392:$F$779,5,FALSE)</f>
        <v>39.9</v>
      </c>
      <c r="J343" s="458">
        <f>VLOOKUP($A343,'T5_data(ytd)'!$B$781:$F$1168,3,FALSE)</f>
        <v>0.01</v>
      </c>
      <c r="K343" s="458" t="e">
        <f>VLOOKUP($A343,'T5_data(mth)'!$B$1175:$AL$1562,$O$1-1,FALSE)</f>
        <v>#REF!</v>
      </c>
      <c r="L343" s="458" t="e">
        <f>VLOOKUP($A343,'T5_data(mth)'!$B$1175:$AL$1562,$O$1,FALSE)</f>
        <v>#REF!</v>
      </c>
      <c r="M343" s="601"/>
      <c r="O343" s="453" t="str">
        <f t="shared" si="41"/>
        <v>39.9</v>
      </c>
      <c r="P343" s="453" t="e">
        <f t="shared" si="42"/>
        <v>#REF!</v>
      </c>
      <c r="Q343" s="453" t="e">
        <f t="shared" si="43"/>
        <v>#REF!</v>
      </c>
      <c r="R343" s="453" t="str">
        <f t="shared" si="44"/>
        <v>39.9</v>
      </c>
      <c r="S343" s="453" t="str">
        <f t="shared" si="45"/>
        <v>0.01</v>
      </c>
      <c r="T343" s="453" t="e">
        <f t="shared" si="46"/>
        <v>#REF!</v>
      </c>
      <c r="U343" s="453" t="e">
        <f t="shared" si="47"/>
        <v>#REF!</v>
      </c>
      <c r="V343" s="453" t="e">
        <f>IF(FIXED(#REF!,1)="0.0",IF(FIXED(#REF!,2)="0.00",FIXED(#REF!,3),FIXED(#REF!,2)),FIXED(#REF!,1))</f>
        <v>#REF!</v>
      </c>
    </row>
    <row r="344" spans="1:22" ht="21" customHeight="1">
      <c r="A344" s="481" t="s">
        <v>514</v>
      </c>
      <c r="B344" s="482">
        <f>VLOOKUP($A344,'T5_data(ytd)'!$B$3:$F$390,3,FALSE)</f>
        <v>9339.91</v>
      </c>
      <c r="C344" s="606">
        <f>VLOOKUP($A344,'T5_data(mth)'!$B$5:$AX$392,$O$1-1,FALSE)</f>
        <v>900.01</v>
      </c>
      <c r="D344" s="606">
        <f>VLOOKUP($A344,'T5_data(mth)'!$B$5:$BK$392,$O$1,FALSE)</f>
        <v>844.47</v>
      </c>
      <c r="E344" s="482">
        <f>VLOOKUP($A344,'T5_data(ytd)'!$B$3:$F$390,5,FALSE)</f>
        <v>9339.91</v>
      </c>
      <c r="F344" s="678">
        <f>VLOOKUP($A344,'T5_data(ytd)'!$B$392:$F$779,3,FALSE)</f>
        <v>12.37</v>
      </c>
      <c r="G344" s="679">
        <f>VLOOKUP($A344,'T5_data(mth)'!$B$785:$AX$1172,$O$1-1,FALSE)</f>
        <v>52.27307334404874</v>
      </c>
      <c r="H344" s="679">
        <f>VLOOKUP($A344,'T5_data(mth)'!$B$785:$BK$1172,$O$1,FALSE)</f>
        <v>10.293080479586246</v>
      </c>
      <c r="I344" s="479">
        <f>VLOOKUP($A344,'T5_data(ytd)'!$B$392:$F$779,5,FALSE)</f>
        <v>12.37</v>
      </c>
      <c r="J344" s="670">
        <f>VLOOKUP($A344,'T5_data(ytd)'!$B$781:$F$1168,3,FALSE)</f>
        <v>2.71</v>
      </c>
      <c r="K344" s="671">
        <f>VLOOKUP($A344,'T5_data(mth)'!$B$1175:$AX$1562,$O$1-1,FALSE)</f>
        <v>3.0737605539811246</v>
      </c>
      <c r="L344" s="688">
        <f>VLOOKUP($A344,'T5_data(mth)'!$B$1175:$BK$1562,$O$1,FALSE)</f>
        <v>2.4213159065032062</v>
      </c>
      <c r="M344" s="612">
        <f>VLOOKUP($A344,'T5_data(ytd)'!$B$781:$F$1168,5,FALSE)</f>
        <v>2.71</v>
      </c>
      <c r="N344" s="469">
        <v>1</v>
      </c>
      <c r="O344" s="616" t="str">
        <f t="shared" si="41"/>
        <v>12.4</v>
      </c>
      <c r="P344" s="616" t="str">
        <f t="shared" si="42"/>
        <v>52.3</v>
      </c>
      <c r="Q344" s="616" t="str">
        <f t="shared" si="43"/>
        <v>10.3</v>
      </c>
      <c r="R344" s="616" t="str">
        <f t="shared" si="44"/>
        <v>12.4</v>
      </c>
      <c r="S344" s="616" t="str">
        <f t="shared" si="45"/>
        <v>2.7</v>
      </c>
      <c r="T344" s="616" t="str">
        <f t="shared" si="46"/>
        <v>3.1</v>
      </c>
      <c r="U344" s="616" t="str">
        <f t="shared" si="47"/>
        <v>2.4</v>
      </c>
      <c r="V344" s="616" t="str">
        <f>IF(FIXED(M344,1)="0.0",IF(FIXED(M344,2)="0.00",FIXED(M344,3),FIXED(M344,2)),FIXED(M344,1))</f>
        <v>2.7</v>
      </c>
    </row>
    <row r="345" spans="1:22" s="321" customFormat="1" ht="24.6" hidden="1">
      <c r="A345" s="467" t="s">
        <v>515</v>
      </c>
      <c r="B345" s="355">
        <f>VLOOKUP($A345,'T5_data(ytd)'!$B342:$F730,3,FALSE)</f>
        <v>681.27</v>
      </c>
      <c r="C345" s="355" t="e">
        <f>VLOOKUP($A345,'T5_data(mth)'!$B344:$AL732,$O$1-1,FALSE)</f>
        <v>#REF!</v>
      </c>
      <c r="D345" s="482" t="e">
        <f>VLOOKUP($A345,'T5_data(mth)'!$B344:$AL732,$O$1,FALSE)</f>
        <v>#REF!</v>
      </c>
      <c r="E345" s="355">
        <f>VLOOKUP($A345,'T5_data(ytd)'!$B$3:$F$390,5,FALSE)</f>
        <v>681.27</v>
      </c>
      <c r="F345" s="357">
        <f>VLOOKUP($A345,'T5_data(ytd)'!$B732:$F1120,3,FALSE)</f>
        <v>0.2</v>
      </c>
      <c r="G345" s="357" t="e">
        <f>VLOOKUP($A345,'T5_data(mth)'!$B1126:$AL1514,$O$1-1,FALSE)</f>
        <v>#REF!</v>
      </c>
      <c r="H345" s="357" t="e">
        <f>VLOOKUP($A345,'T5_data(mth)'!$B1126:$AL1514,$O$1,FALSE)</f>
        <v>#REF!</v>
      </c>
      <c r="I345" s="357">
        <f>VLOOKUP($A345,'T5_data(ytd)'!$B$392:$F$779,5,FALSE)</f>
        <v>2.23</v>
      </c>
      <c r="J345" s="460">
        <f>VLOOKUP($A345,'T5_data(ytd)'!$B$781:$F$1168,3,FALSE)</f>
        <v>0.2</v>
      </c>
      <c r="K345" s="461" t="e">
        <f>VLOOKUP($A345,'T5_data(mth)'!$B1517:$AL1901,$O$1-1,FALSE)</f>
        <v>#N/A</v>
      </c>
      <c r="L345" s="461" t="e">
        <f>VLOOKUP($A345,'T5_data(mth)'!$B1517:$AL1901,$O$1,FALSE)</f>
        <v>#N/A</v>
      </c>
      <c r="M345" s="602"/>
      <c r="O345" s="453" t="str">
        <f t="shared" si="41"/>
        <v>0.2</v>
      </c>
      <c r="P345" s="453" t="e">
        <f t="shared" si="42"/>
        <v>#REF!</v>
      </c>
      <c r="Q345" s="453" t="e">
        <f t="shared" si="43"/>
        <v>#REF!</v>
      </c>
      <c r="R345" s="453" t="str">
        <f t="shared" si="44"/>
        <v>2.2</v>
      </c>
      <c r="S345" s="453" t="str">
        <f t="shared" si="45"/>
        <v>0.2</v>
      </c>
      <c r="T345" s="453" t="e">
        <f t="shared" si="46"/>
        <v>#N/A</v>
      </c>
      <c r="U345" s="453" t="e">
        <f t="shared" si="47"/>
        <v>#N/A</v>
      </c>
      <c r="V345" s="453" t="e">
        <f>IF(FIXED(#REF!,1)="0.0",IF(FIXED(#REF!,2)="0.00",FIXED(#REF!,3),FIXED(#REF!,2)),FIXED(#REF!,1))</f>
        <v>#REF!</v>
      </c>
    </row>
    <row r="346" spans="1:22" s="321" customFormat="1" ht="24.6" hidden="1">
      <c r="A346" s="360" t="s">
        <v>516</v>
      </c>
      <c r="B346" s="355">
        <f>VLOOKUP($A346,'T5_data(ytd)'!$B343:$F731,3,FALSE)</f>
        <v>614.97</v>
      </c>
      <c r="C346" s="356" t="e">
        <f>VLOOKUP($A346,'T5_data(mth)'!$B345:$AL733,$O$1-1,FALSE)</f>
        <v>#REF!</v>
      </c>
      <c r="D346" s="482" t="e">
        <f>VLOOKUP($A346,'T5_data(mth)'!$B345:$AL733,$O$1,FALSE)</f>
        <v>#REF!</v>
      </c>
      <c r="E346" s="355">
        <f>VLOOKUP($A346,'T5_data(ytd)'!$B$3:$F$390,5,FALSE)</f>
        <v>614.97</v>
      </c>
      <c r="F346" s="357">
        <f>VLOOKUP($A346,'T5_data(ytd)'!$B733:$F1121,3,FALSE)</f>
        <v>0.18</v>
      </c>
      <c r="G346" s="358" t="e">
        <f>VLOOKUP($A346,'T5_data(mth)'!$B1127:$AL1515,$O$1-1,FALSE)</f>
        <v>#REF!</v>
      </c>
      <c r="H346" s="358" t="e">
        <f>VLOOKUP($A346,'T5_data(mth)'!$B1127:$AL1515,$O$1,FALSE)</f>
        <v>#REF!</v>
      </c>
      <c r="I346" s="357">
        <f>VLOOKUP($A346,'T5_data(ytd)'!$B$392:$F$779,5,FALSE)</f>
        <v>28</v>
      </c>
      <c r="J346" s="365">
        <f>VLOOKUP($A346,'T5_data(ytd)'!$B$781:$F$1168,3,FALSE)</f>
        <v>0.18</v>
      </c>
      <c r="K346" s="359" t="e">
        <f>VLOOKUP($A346,'T5_data(mth)'!$B1518:$AL1902,$O$1-1,FALSE)</f>
        <v>#N/A</v>
      </c>
      <c r="L346" s="359" t="e">
        <f>VLOOKUP($A346,'T5_data(mth)'!$B1518:$AL1902,$O$1,FALSE)</f>
        <v>#N/A</v>
      </c>
      <c r="M346" s="602"/>
      <c r="O346" s="453" t="str">
        <f t="shared" si="41"/>
        <v>0.2</v>
      </c>
      <c r="P346" s="453" t="e">
        <f t="shared" si="42"/>
        <v>#REF!</v>
      </c>
      <c r="Q346" s="453" t="e">
        <f t="shared" si="43"/>
        <v>#REF!</v>
      </c>
      <c r="R346" s="453" t="str">
        <f t="shared" si="44"/>
        <v>28.0</v>
      </c>
      <c r="S346" s="453" t="str">
        <f t="shared" si="45"/>
        <v>0.2</v>
      </c>
      <c r="T346" s="453" t="e">
        <f t="shared" si="46"/>
        <v>#N/A</v>
      </c>
      <c r="U346" s="453" t="e">
        <f t="shared" si="47"/>
        <v>#N/A</v>
      </c>
      <c r="V346" s="453" t="e">
        <f>IF(FIXED(#REF!,1)="0.0",IF(FIXED(#REF!,2)="0.00",FIXED(#REF!,3),FIXED(#REF!,2)),FIXED(#REF!,1))</f>
        <v>#REF!</v>
      </c>
    </row>
    <row r="347" spans="1:22" s="321" customFormat="1" ht="24.6" hidden="1">
      <c r="A347" s="360" t="s">
        <v>517</v>
      </c>
      <c r="B347" s="355">
        <f>VLOOKUP($A347,'T5_data(ytd)'!$B344:$F732,3,FALSE)</f>
        <v>867.53</v>
      </c>
      <c r="C347" s="356" t="e">
        <f>VLOOKUP($A347,'T5_data(mth)'!$B346:$AL734,$O$1-1,FALSE)</f>
        <v>#REF!</v>
      </c>
      <c r="D347" s="482" t="e">
        <f>VLOOKUP($A347,'T5_data(mth)'!$B346:$AL734,$O$1,FALSE)</f>
        <v>#REF!</v>
      </c>
      <c r="E347" s="355">
        <f>VLOOKUP($A347,'T5_data(ytd)'!$B$3:$F$390,5,FALSE)</f>
        <v>867.53</v>
      </c>
      <c r="F347" s="357">
        <f>VLOOKUP($A347,'T5_data(ytd)'!$B734:$F1122,3,FALSE)</f>
        <v>0.25</v>
      </c>
      <c r="G347" s="358" t="e">
        <f>VLOOKUP($A347,'T5_data(mth)'!$B1128:$AL1516,$O$1-1,FALSE)</f>
        <v>#REF!</v>
      </c>
      <c r="H347" s="358" t="e">
        <f>VLOOKUP($A347,'T5_data(mth)'!$B1128:$AL1516,$O$1,FALSE)</f>
        <v>#REF!</v>
      </c>
      <c r="I347" s="357">
        <f>VLOOKUP($A347,'T5_data(ytd)'!$B$392:$F$779,5,FALSE)</f>
        <v>8.02</v>
      </c>
      <c r="J347" s="365">
        <f>VLOOKUP($A347,'T5_data(ytd)'!$B$781:$F$1168,3,FALSE)</f>
        <v>0.25</v>
      </c>
      <c r="K347" s="359" t="e">
        <f>VLOOKUP($A347,'T5_data(mth)'!$B1519:$AL1903,$O$1-1,FALSE)</f>
        <v>#N/A</v>
      </c>
      <c r="L347" s="359" t="e">
        <f>VLOOKUP($A347,'T5_data(mth)'!$B1519:$AL1903,$O$1,FALSE)</f>
        <v>#N/A</v>
      </c>
      <c r="M347" s="602"/>
      <c r="O347" s="453" t="str">
        <f t="shared" si="41"/>
        <v>0.3</v>
      </c>
      <c r="P347" s="453" t="e">
        <f t="shared" si="42"/>
        <v>#REF!</v>
      </c>
      <c r="Q347" s="453" t="e">
        <f t="shared" si="43"/>
        <v>#REF!</v>
      </c>
      <c r="R347" s="453" t="str">
        <f t="shared" si="44"/>
        <v>8.0</v>
      </c>
      <c r="S347" s="453" t="str">
        <f t="shared" si="45"/>
        <v>0.3</v>
      </c>
      <c r="T347" s="453" t="e">
        <f t="shared" si="46"/>
        <v>#N/A</v>
      </c>
      <c r="U347" s="453" t="e">
        <f t="shared" si="47"/>
        <v>#N/A</v>
      </c>
      <c r="V347" s="453" t="e">
        <f>IF(FIXED(#REF!,1)="0.0",IF(FIXED(#REF!,2)="0.00",FIXED(#REF!,3),FIXED(#REF!,2)),FIXED(#REF!,1))</f>
        <v>#REF!</v>
      </c>
    </row>
    <row r="348" spans="1:22" s="321" customFormat="1" ht="24.6" hidden="1">
      <c r="A348" s="360" t="s">
        <v>518</v>
      </c>
      <c r="B348" s="355">
        <f>VLOOKUP($A348,'T5_data(ytd)'!$B345:$F733,3,FALSE)</f>
        <v>0.83</v>
      </c>
      <c r="C348" s="356" t="e">
        <f>VLOOKUP($A348,'T5_data(mth)'!$B347:$AL735,$O$1-1,FALSE)</f>
        <v>#REF!</v>
      </c>
      <c r="D348" s="482" t="e">
        <f>VLOOKUP($A348,'T5_data(mth)'!$B347:$AL735,$O$1,FALSE)</f>
        <v>#REF!</v>
      </c>
      <c r="E348" s="355">
        <f>VLOOKUP($A348,'T5_data(ytd)'!$B$3:$F$390,5,FALSE)</f>
        <v>0.83</v>
      </c>
      <c r="F348" s="357">
        <f>VLOOKUP($A348,'T5_data(ytd)'!$B735:$F1123,3,FALSE)</f>
        <v>0</v>
      </c>
      <c r="G348" s="358" t="e">
        <f>VLOOKUP($A348,'T5_data(mth)'!$B1129:$AL1517,$O$1-1,FALSE)</f>
        <v>#REF!</v>
      </c>
      <c r="H348" s="358" t="e">
        <f>VLOOKUP($A348,'T5_data(mth)'!$B1129:$AL1517,$O$1,FALSE)</f>
        <v>#REF!</v>
      </c>
      <c r="I348" s="357">
        <f>VLOOKUP($A348,'T5_data(ytd)'!$B$392:$F$779,5,FALSE)</f>
        <v>-67.95</v>
      </c>
      <c r="J348" s="365">
        <f>VLOOKUP($A348,'T5_data(ytd)'!$B$781:$F$1168,3,FALSE)</f>
        <v>0</v>
      </c>
      <c r="K348" s="359" t="e">
        <f>VLOOKUP($A348,'T5_data(mth)'!$B1520:$AL1904,$O$1-1,FALSE)</f>
        <v>#N/A</v>
      </c>
      <c r="L348" s="359" t="e">
        <f>VLOOKUP($A348,'T5_data(mth)'!$B1520:$AL1904,$O$1,FALSE)</f>
        <v>#N/A</v>
      </c>
      <c r="M348" s="602"/>
      <c r="O348" s="453" t="str">
        <f t="shared" si="41"/>
        <v>0.000</v>
      </c>
      <c r="P348" s="453" t="e">
        <f t="shared" si="42"/>
        <v>#REF!</v>
      </c>
      <c r="Q348" s="453" t="e">
        <f t="shared" si="43"/>
        <v>#REF!</v>
      </c>
      <c r="R348" s="453" t="str">
        <f t="shared" si="44"/>
        <v>-68.0</v>
      </c>
      <c r="S348" s="453" t="str">
        <f t="shared" si="45"/>
        <v>0.000</v>
      </c>
      <c r="T348" s="453" t="e">
        <f t="shared" si="46"/>
        <v>#N/A</v>
      </c>
      <c r="U348" s="453" t="e">
        <f t="shared" si="47"/>
        <v>#N/A</v>
      </c>
      <c r="V348" s="453" t="e">
        <f>IF(FIXED(#REF!,1)="0.0",IF(FIXED(#REF!,2)="0.00",FIXED(#REF!,3),FIXED(#REF!,2)),FIXED(#REF!,1))</f>
        <v>#REF!</v>
      </c>
    </row>
    <row r="349" spans="1:22" s="321" customFormat="1" ht="24.6" hidden="1">
      <c r="A349" s="360" t="s">
        <v>519</v>
      </c>
      <c r="B349" s="355">
        <f>VLOOKUP($A349,'T5_data(ytd)'!$B346:$F734,3,FALSE)</f>
        <v>203.74</v>
      </c>
      <c r="C349" s="356" t="e">
        <f>VLOOKUP($A349,'T5_data(mth)'!$B348:$AL736,$O$1-1,FALSE)</f>
        <v>#REF!</v>
      </c>
      <c r="D349" s="482" t="e">
        <f>VLOOKUP($A349,'T5_data(mth)'!$B348:$AL736,$O$1,FALSE)</f>
        <v>#REF!</v>
      </c>
      <c r="E349" s="355">
        <f>VLOOKUP($A349,'T5_data(ytd)'!$B$3:$F$390,5,FALSE)</f>
        <v>203.74</v>
      </c>
      <c r="F349" s="357">
        <f>VLOOKUP($A349,'T5_data(ytd)'!$B736:$F1124,3,FALSE)</f>
        <v>0.06</v>
      </c>
      <c r="G349" s="358" t="e">
        <f>VLOOKUP($A349,'T5_data(mth)'!$B1130:$AL1518,$O$1-1,FALSE)</f>
        <v>#REF!</v>
      </c>
      <c r="H349" s="358" t="e">
        <f>VLOOKUP($A349,'T5_data(mth)'!$B1130:$AL1518,$O$1,FALSE)</f>
        <v>#REF!</v>
      </c>
      <c r="I349" s="357">
        <f>VLOOKUP($A349,'T5_data(ytd)'!$B$392:$F$779,5,FALSE)</f>
        <v>20.71</v>
      </c>
      <c r="J349" s="365">
        <f>VLOOKUP($A349,'T5_data(ytd)'!$B$781:$F$1168,3,FALSE)</f>
        <v>0.06</v>
      </c>
      <c r="K349" s="359" t="e">
        <f>VLOOKUP($A349,'T5_data(mth)'!$B1521:$AL1905,$O$1-1,FALSE)</f>
        <v>#N/A</v>
      </c>
      <c r="L349" s="359" t="e">
        <f>VLOOKUP($A349,'T5_data(mth)'!$B1521:$AL1905,$O$1,FALSE)</f>
        <v>#N/A</v>
      </c>
      <c r="M349" s="602"/>
      <c r="O349" s="453" t="str">
        <f t="shared" si="41"/>
        <v>0.1</v>
      </c>
      <c r="P349" s="453" t="e">
        <f t="shared" si="42"/>
        <v>#REF!</v>
      </c>
      <c r="Q349" s="453" t="e">
        <f t="shared" si="43"/>
        <v>#REF!</v>
      </c>
      <c r="R349" s="453" t="str">
        <f t="shared" si="44"/>
        <v>20.7</v>
      </c>
      <c r="S349" s="453" t="str">
        <f t="shared" si="45"/>
        <v>0.1</v>
      </c>
      <c r="T349" s="453" t="e">
        <f t="shared" si="46"/>
        <v>#N/A</v>
      </c>
      <c r="U349" s="453" t="e">
        <f t="shared" si="47"/>
        <v>#N/A</v>
      </c>
      <c r="V349" s="453" t="e">
        <f>IF(FIXED(#REF!,1)="0.0",IF(FIXED(#REF!,2)="0.00",FIXED(#REF!,3),FIXED(#REF!,2)),FIXED(#REF!,1))</f>
        <v>#REF!</v>
      </c>
    </row>
    <row r="350" spans="1:22" s="321" customFormat="1" ht="24.6" hidden="1">
      <c r="A350" s="360" t="s">
        <v>520</v>
      </c>
      <c r="B350" s="355">
        <f>VLOOKUP($A350,'T5_data(ytd)'!$B347:$F735,3,FALSE)</f>
        <v>6396.42</v>
      </c>
      <c r="C350" s="356" t="e">
        <f>VLOOKUP($A350,'T5_data(mth)'!$B349:$AL737,$O$1-1,FALSE)</f>
        <v>#REF!</v>
      </c>
      <c r="D350" s="482" t="e">
        <f>VLOOKUP($A350,'T5_data(mth)'!$B349:$AL737,$O$1,FALSE)</f>
        <v>#REF!</v>
      </c>
      <c r="E350" s="355">
        <f>VLOOKUP($A350,'T5_data(ytd)'!$B$3:$F$390,5,FALSE)</f>
        <v>6396.42</v>
      </c>
      <c r="F350" s="357">
        <f>VLOOKUP($A350,'T5_data(ytd)'!$B737:$F1125,3,FALSE)</f>
        <v>1.85</v>
      </c>
      <c r="G350" s="358" t="e">
        <f>VLOOKUP($A350,'T5_data(mth)'!$B1131:$AL1519,$O$1-1,FALSE)</f>
        <v>#REF!</v>
      </c>
      <c r="H350" s="358" t="e">
        <f>VLOOKUP($A350,'T5_data(mth)'!$B1131:$AL1519,$O$1,FALSE)</f>
        <v>#REF!</v>
      </c>
      <c r="I350" s="357">
        <f>VLOOKUP($A350,'T5_data(ytd)'!$B$392:$F$779,5,FALSE)</f>
        <v>12.32</v>
      </c>
      <c r="J350" s="365">
        <f>VLOOKUP($A350,'T5_data(ytd)'!$B$781:$F$1168,3,FALSE)</f>
        <v>1.85</v>
      </c>
      <c r="K350" s="359" t="e">
        <f>VLOOKUP($A350,'T5_data(mth)'!$B1522:$AL1906,$O$1-1,FALSE)</f>
        <v>#N/A</v>
      </c>
      <c r="L350" s="359" t="e">
        <f>VLOOKUP($A350,'T5_data(mth)'!$B1522:$AL1906,$O$1,FALSE)</f>
        <v>#N/A</v>
      </c>
      <c r="M350" s="602"/>
      <c r="O350" s="453" t="str">
        <f t="shared" si="41"/>
        <v>1.9</v>
      </c>
      <c r="P350" s="453" t="e">
        <f t="shared" si="42"/>
        <v>#REF!</v>
      </c>
      <c r="Q350" s="453" t="e">
        <f t="shared" si="43"/>
        <v>#REF!</v>
      </c>
      <c r="R350" s="453" t="str">
        <f t="shared" si="44"/>
        <v>12.3</v>
      </c>
      <c r="S350" s="453" t="str">
        <f t="shared" si="45"/>
        <v>1.9</v>
      </c>
      <c r="T350" s="453" t="e">
        <f t="shared" si="46"/>
        <v>#N/A</v>
      </c>
      <c r="U350" s="453" t="e">
        <f t="shared" si="47"/>
        <v>#N/A</v>
      </c>
      <c r="V350" s="453" t="e">
        <f>IF(FIXED(#REF!,1)="0.0",IF(FIXED(#REF!,2)="0.00",FIXED(#REF!,3),FIXED(#REF!,2)),FIXED(#REF!,1))</f>
        <v>#REF!</v>
      </c>
    </row>
    <row r="351" spans="1:22" s="321" customFormat="1" ht="24.6" hidden="1">
      <c r="A351" s="360" t="s">
        <v>521</v>
      </c>
      <c r="B351" s="355">
        <f>VLOOKUP($A351,'T5_data(ytd)'!$B348:$F736,3,FALSE)</f>
        <v>113.69</v>
      </c>
      <c r="C351" s="356" t="e">
        <f>VLOOKUP($A351,'T5_data(mth)'!$B350:$AL738,$O$1-1,FALSE)</f>
        <v>#REF!</v>
      </c>
      <c r="D351" s="482" t="e">
        <f>VLOOKUP($A351,'T5_data(mth)'!$B350:$AL738,$O$1,FALSE)</f>
        <v>#REF!</v>
      </c>
      <c r="E351" s="355">
        <f>VLOOKUP($A351,'T5_data(ytd)'!$B$3:$F$390,5,FALSE)</f>
        <v>113.69</v>
      </c>
      <c r="F351" s="357">
        <f>VLOOKUP($A351,'T5_data(ytd)'!$B738:$F1126,3,FALSE)</f>
        <v>0.03</v>
      </c>
      <c r="G351" s="358" t="e">
        <f>VLOOKUP($A351,'T5_data(mth)'!$B1132:$AL1520,$O$1-1,FALSE)</f>
        <v>#REF!</v>
      </c>
      <c r="H351" s="358" t="e">
        <f>VLOOKUP($A351,'T5_data(mth)'!$B1132:$AL1520,$O$1,FALSE)</f>
        <v>#REF!</v>
      </c>
      <c r="I351" s="357">
        <f>VLOOKUP($A351,'T5_data(ytd)'!$B$392:$F$779,5,FALSE)</f>
        <v>5.17</v>
      </c>
      <c r="J351" s="365">
        <f>VLOOKUP($A351,'T5_data(ytd)'!$B$781:$F$1168,3,FALSE)</f>
        <v>0.03</v>
      </c>
      <c r="K351" s="359" t="e">
        <f>VLOOKUP($A351,'T5_data(mth)'!$B1523:$AL1907,$O$1-1,FALSE)</f>
        <v>#N/A</v>
      </c>
      <c r="L351" s="359" t="e">
        <f>VLOOKUP($A351,'T5_data(mth)'!$B1523:$AL1907,$O$1,FALSE)</f>
        <v>#N/A</v>
      </c>
      <c r="M351" s="602"/>
      <c r="O351" s="453" t="str">
        <f t="shared" si="41"/>
        <v>0.03</v>
      </c>
      <c r="P351" s="453" t="e">
        <f t="shared" si="42"/>
        <v>#REF!</v>
      </c>
      <c r="Q351" s="453" t="e">
        <f t="shared" si="43"/>
        <v>#REF!</v>
      </c>
      <c r="R351" s="453" t="str">
        <f t="shared" si="44"/>
        <v>5.2</v>
      </c>
      <c r="S351" s="453" t="str">
        <f t="shared" si="45"/>
        <v>0.03</v>
      </c>
      <c r="T351" s="453" t="e">
        <f t="shared" si="46"/>
        <v>#N/A</v>
      </c>
      <c r="U351" s="453" t="e">
        <f t="shared" si="47"/>
        <v>#N/A</v>
      </c>
      <c r="V351" s="453" t="e">
        <f>IF(FIXED(#REF!,1)="0.0",IF(FIXED(#REF!,2)="0.00",FIXED(#REF!,3),FIXED(#REF!,2)),FIXED(#REF!,1))</f>
        <v>#REF!</v>
      </c>
    </row>
    <row r="352" spans="1:22" s="321" customFormat="1" ht="24.6" hidden="1">
      <c r="A352" s="360" t="s">
        <v>522</v>
      </c>
      <c r="B352" s="355">
        <f>VLOOKUP($A352,'T5_data(ytd)'!$B349:$F737,3,FALSE)</f>
        <v>461.46</v>
      </c>
      <c r="C352" s="356" t="e">
        <f>VLOOKUP($A352,'T5_data(mth)'!$B351:$AL739,$O$1-1,FALSE)</f>
        <v>#REF!</v>
      </c>
      <c r="D352" s="482" t="e">
        <f>VLOOKUP($A352,'T5_data(mth)'!$B351:$AL739,$O$1,FALSE)</f>
        <v>#REF!</v>
      </c>
      <c r="E352" s="355">
        <f>VLOOKUP($A352,'T5_data(ytd)'!$B$3:$F$390,5,FALSE)</f>
        <v>461.46</v>
      </c>
      <c r="F352" s="357">
        <f>VLOOKUP($A352,'T5_data(ytd)'!$B739:$F1127,3,FALSE)</f>
        <v>0.13</v>
      </c>
      <c r="G352" s="358" t="e">
        <f>VLOOKUP($A352,'T5_data(mth)'!$B1133:$AL1521,$O$1-1,FALSE)</f>
        <v>#REF!</v>
      </c>
      <c r="H352" s="358" t="e">
        <f>VLOOKUP($A352,'T5_data(mth)'!$B1133:$AL1521,$O$1,FALSE)</f>
        <v>#REF!</v>
      </c>
      <c r="I352" s="357">
        <f>VLOOKUP($A352,'T5_data(ytd)'!$B$392:$F$779,5,FALSE)</f>
        <v>19.02</v>
      </c>
      <c r="J352" s="365">
        <f>VLOOKUP($A352,'T5_data(ytd)'!$B$781:$F$1168,3,FALSE)</f>
        <v>0.13</v>
      </c>
      <c r="K352" s="359" t="e">
        <f>VLOOKUP($A352,'T5_data(mth)'!$B1524:$AL1908,$O$1-1,FALSE)</f>
        <v>#N/A</v>
      </c>
      <c r="L352" s="359" t="e">
        <f>VLOOKUP($A352,'T5_data(mth)'!$B1524:$AL1908,$O$1,FALSE)</f>
        <v>#N/A</v>
      </c>
      <c r="M352" s="602"/>
      <c r="O352" s="453" t="str">
        <f t="shared" si="41"/>
        <v>0.1</v>
      </c>
      <c r="P352" s="453" t="e">
        <f t="shared" si="42"/>
        <v>#REF!</v>
      </c>
      <c r="Q352" s="453" t="e">
        <f t="shared" si="43"/>
        <v>#REF!</v>
      </c>
      <c r="R352" s="453" t="str">
        <f t="shared" si="44"/>
        <v>19.0</v>
      </c>
      <c r="S352" s="453" t="str">
        <f t="shared" si="45"/>
        <v>0.1</v>
      </c>
      <c r="T352" s="453" t="e">
        <f t="shared" si="46"/>
        <v>#N/A</v>
      </c>
      <c r="U352" s="453" t="e">
        <f t="shared" si="47"/>
        <v>#N/A</v>
      </c>
      <c r="V352" s="453" t="e">
        <f>IF(FIXED(#REF!,1)="0.0",IF(FIXED(#REF!,2)="0.00",FIXED(#REF!,3),FIXED(#REF!,2)),FIXED(#REF!,1))</f>
        <v>#REF!</v>
      </c>
    </row>
    <row r="353" spans="1:22" s="321" customFormat="1" ht="24.6" hidden="1">
      <c r="A353" s="360" t="s">
        <v>523</v>
      </c>
      <c r="B353" s="355">
        <f>VLOOKUP($A353,'T5_data(ytd)'!$B350:$F738,3,FALSE)</f>
        <v>2633.27</v>
      </c>
      <c r="C353" s="356" t="e">
        <f>VLOOKUP($A353,'T5_data(mth)'!$B352:$AL740,$O$1-1,FALSE)</f>
        <v>#REF!</v>
      </c>
      <c r="D353" s="482" t="e">
        <f>VLOOKUP($A353,'T5_data(mth)'!$B352:$AL740,$O$1,FALSE)</f>
        <v>#REF!</v>
      </c>
      <c r="E353" s="355">
        <f>VLOOKUP($A353,'T5_data(ytd)'!$B$3:$F$390,5,FALSE)</f>
        <v>2633.27</v>
      </c>
      <c r="F353" s="357">
        <f>VLOOKUP($A353,'T5_data(ytd)'!$B740:$F1128,3,FALSE)</f>
        <v>0.76</v>
      </c>
      <c r="G353" s="358" t="e">
        <f>VLOOKUP($A353,'T5_data(mth)'!$B1134:$AL1522,$O$1-1,FALSE)</f>
        <v>#REF!</v>
      </c>
      <c r="H353" s="358" t="e">
        <f>VLOOKUP($A353,'T5_data(mth)'!$B1134:$AL1522,$O$1,FALSE)</f>
        <v>#REF!</v>
      </c>
      <c r="I353" s="357">
        <f>VLOOKUP($A353,'T5_data(ytd)'!$B$392:$F$779,5,FALSE)</f>
        <v>41.52</v>
      </c>
      <c r="J353" s="365">
        <f>VLOOKUP($A353,'T5_data(ytd)'!$B$781:$F$1168,3,FALSE)</f>
        <v>0.76</v>
      </c>
      <c r="K353" s="359" t="e">
        <f>VLOOKUP($A353,'T5_data(mth)'!$B1525:$AL1909,$O$1-1,FALSE)</f>
        <v>#N/A</v>
      </c>
      <c r="L353" s="359" t="e">
        <f>VLOOKUP($A353,'T5_data(mth)'!$B1525:$AL1909,$O$1,FALSE)</f>
        <v>#N/A</v>
      </c>
      <c r="M353" s="602"/>
      <c r="O353" s="453" t="str">
        <f t="shared" si="41"/>
        <v>0.8</v>
      </c>
      <c r="P353" s="453" t="e">
        <f t="shared" si="42"/>
        <v>#REF!</v>
      </c>
      <c r="Q353" s="453" t="e">
        <f t="shared" si="43"/>
        <v>#REF!</v>
      </c>
      <c r="R353" s="453" t="str">
        <f t="shared" si="44"/>
        <v>41.5</v>
      </c>
      <c r="S353" s="453" t="str">
        <f t="shared" si="45"/>
        <v>0.8</v>
      </c>
      <c r="T353" s="453" t="e">
        <f t="shared" si="46"/>
        <v>#N/A</v>
      </c>
      <c r="U353" s="453" t="e">
        <f t="shared" si="47"/>
        <v>#N/A</v>
      </c>
      <c r="V353" s="453" t="e">
        <f>IF(FIXED(#REF!,1)="0.0",IF(FIXED(#REF!,2)="0.00",FIXED(#REF!,3),FIXED(#REF!,2)),FIXED(#REF!,1))</f>
        <v>#REF!</v>
      </c>
    </row>
    <row r="354" spans="1:22" s="321" customFormat="1" ht="24.6" hidden="1">
      <c r="A354" s="360" t="s">
        <v>524</v>
      </c>
      <c r="B354" s="355">
        <f>VLOOKUP($A354,'T5_data(ytd)'!$B351:$F739,3,FALSE)</f>
        <v>2513.58</v>
      </c>
      <c r="C354" s="356" t="e">
        <f>VLOOKUP($A354,'T5_data(mth)'!$B353:$AL741,$O$1-1,FALSE)</f>
        <v>#REF!</v>
      </c>
      <c r="D354" s="482" t="e">
        <f>VLOOKUP($A354,'T5_data(mth)'!$B353:$AL741,$O$1,FALSE)</f>
        <v>#REF!</v>
      </c>
      <c r="E354" s="355">
        <f>VLOOKUP($A354,'T5_data(ytd)'!$B$3:$F$390,5,FALSE)</f>
        <v>2513.58</v>
      </c>
      <c r="F354" s="357">
        <f>VLOOKUP($A354,'T5_data(ytd)'!$B741:$F1129,3,FALSE)</f>
        <v>0.73</v>
      </c>
      <c r="G354" s="358" t="e">
        <f>VLOOKUP($A354,'T5_data(mth)'!$B1135:$AL1523,$O$1-1,FALSE)</f>
        <v>#REF!</v>
      </c>
      <c r="H354" s="358" t="e">
        <f>VLOOKUP($A354,'T5_data(mth)'!$B1135:$AL1523,$O$1,FALSE)</f>
        <v>#REF!</v>
      </c>
      <c r="I354" s="357">
        <f>VLOOKUP($A354,'T5_data(ytd)'!$B$392:$F$779,5,FALSE)</f>
        <v>44.14</v>
      </c>
      <c r="J354" s="365">
        <f>VLOOKUP($A354,'T5_data(ytd)'!$B$781:$F$1168,3,FALSE)</f>
        <v>0.73</v>
      </c>
      <c r="K354" s="359" t="e">
        <f>VLOOKUP($A354,'T5_data(mth)'!$B1526:$AL1910,$O$1-1,FALSE)</f>
        <v>#N/A</v>
      </c>
      <c r="L354" s="359" t="e">
        <f>VLOOKUP($A354,'T5_data(mth)'!$B1526:$AL1910,$O$1,FALSE)</f>
        <v>#N/A</v>
      </c>
      <c r="M354" s="602"/>
      <c r="O354" s="453" t="str">
        <f t="shared" si="41"/>
        <v>0.7</v>
      </c>
      <c r="P354" s="453" t="e">
        <f t="shared" si="42"/>
        <v>#REF!</v>
      </c>
      <c r="Q354" s="453" t="e">
        <f t="shared" si="43"/>
        <v>#REF!</v>
      </c>
      <c r="R354" s="453" t="str">
        <f t="shared" si="44"/>
        <v>44.1</v>
      </c>
      <c r="S354" s="453" t="str">
        <f t="shared" si="45"/>
        <v>0.7</v>
      </c>
      <c r="T354" s="453" t="e">
        <f t="shared" si="46"/>
        <v>#N/A</v>
      </c>
      <c r="U354" s="453" t="e">
        <f t="shared" si="47"/>
        <v>#N/A</v>
      </c>
      <c r="V354" s="453" t="e">
        <f>IF(FIXED(#REF!,1)="0.0",IF(FIXED(#REF!,2)="0.00",FIXED(#REF!,3),FIXED(#REF!,2)),FIXED(#REF!,1))</f>
        <v>#REF!</v>
      </c>
    </row>
    <row r="355" spans="1:22" s="321" customFormat="1" ht="24.6" hidden="1">
      <c r="A355" s="360" t="s">
        <v>525</v>
      </c>
      <c r="B355" s="355">
        <f>VLOOKUP($A355,'T5_data(ytd)'!$B352:$F740,3,FALSE)</f>
        <v>119.69</v>
      </c>
      <c r="C355" s="356" t="e">
        <f>VLOOKUP($A355,'T5_data(mth)'!$B354:$AL742,$O$1-1,FALSE)</f>
        <v>#REF!</v>
      </c>
      <c r="D355" s="482" t="e">
        <f>VLOOKUP($A355,'T5_data(mth)'!$B354:$AL742,$O$1,FALSE)</f>
        <v>#REF!</v>
      </c>
      <c r="E355" s="355">
        <f>VLOOKUP($A355,'T5_data(ytd)'!$B$3:$F$390,5,FALSE)</f>
        <v>119.69</v>
      </c>
      <c r="F355" s="357">
        <f>VLOOKUP($A355,'T5_data(ytd)'!$B742:$F1130,3,FALSE)</f>
        <v>0.03</v>
      </c>
      <c r="G355" s="358" t="e">
        <f>VLOOKUP($A355,'T5_data(mth)'!$B1136:$AL1524,$O$1-1,FALSE)</f>
        <v>#REF!</v>
      </c>
      <c r="H355" s="358" t="e">
        <f>VLOOKUP($A355,'T5_data(mth)'!$B1136:$AL1524,$O$1,FALSE)</f>
        <v>#REF!</v>
      </c>
      <c r="I355" s="357">
        <f>VLOOKUP($A355,'T5_data(ytd)'!$B$392:$F$779,5,FALSE)</f>
        <v>2.4700000000000002</v>
      </c>
      <c r="J355" s="365">
        <f>VLOOKUP($A355,'T5_data(ytd)'!$B$781:$F$1168,3,FALSE)</f>
        <v>0.03</v>
      </c>
      <c r="K355" s="359" t="e">
        <f>VLOOKUP($A355,'T5_data(mth)'!$B1527:$AL1911,$O$1-1,FALSE)</f>
        <v>#N/A</v>
      </c>
      <c r="L355" s="359" t="e">
        <f>VLOOKUP($A355,'T5_data(mth)'!$B1527:$AL1911,$O$1,FALSE)</f>
        <v>#N/A</v>
      </c>
      <c r="M355" s="602"/>
      <c r="O355" s="453" t="str">
        <f t="shared" si="41"/>
        <v>0.03</v>
      </c>
      <c r="P355" s="453" t="e">
        <f t="shared" si="42"/>
        <v>#REF!</v>
      </c>
      <c r="Q355" s="453" t="e">
        <f t="shared" si="43"/>
        <v>#REF!</v>
      </c>
      <c r="R355" s="453" t="str">
        <f t="shared" si="44"/>
        <v>2.5</v>
      </c>
      <c r="S355" s="453" t="str">
        <f t="shared" si="45"/>
        <v>0.03</v>
      </c>
      <c r="T355" s="453" t="e">
        <f t="shared" si="46"/>
        <v>#N/A</v>
      </c>
      <c r="U355" s="453" t="e">
        <f t="shared" si="47"/>
        <v>#N/A</v>
      </c>
      <c r="V355" s="453" t="e">
        <f>IF(FIXED(#REF!,1)="0.0",IF(FIXED(#REF!,2)="0.00",FIXED(#REF!,3),FIXED(#REF!,2)),FIXED(#REF!,1))</f>
        <v>#REF!</v>
      </c>
    </row>
    <row r="356" spans="1:22" s="321" customFormat="1" ht="24.6" hidden="1">
      <c r="A356" s="360" t="s">
        <v>526</v>
      </c>
      <c r="B356" s="355">
        <f>VLOOKUP($A356,'T5_data(ytd)'!$B353:$F741,3,FALSE)</f>
        <v>891.93</v>
      </c>
      <c r="C356" s="356" t="e">
        <f>VLOOKUP($A356,'T5_data(mth)'!$B355:$AL743,$O$1-1,FALSE)</f>
        <v>#REF!</v>
      </c>
      <c r="D356" s="482" t="e">
        <f>VLOOKUP($A356,'T5_data(mth)'!$B355:$AL743,$O$1,FALSE)</f>
        <v>#REF!</v>
      </c>
      <c r="E356" s="355">
        <f>VLOOKUP($A356,'T5_data(ytd)'!$B$3:$F$390,5,FALSE)</f>
        <v>891.93</v>
      </c>
      <c r="F356" s="357">
        <f>VLOOKUP($A356,'T5_data(ytd)'!$B743:$F1131,3,FALSE)</f>
        <v>0.26</v>
      </c>
      <c r="G356" s="358" t="e">
        <f>VLOOKUP($A356,'T5_data(mth)'!$B1137:$AL1525,$O$1-1,FALSE)</f>
        <v>#REF!</v>
      </c>
      <c r="H356" s="358" t="e">
        <f>VLOOKUP($A356,'T5_data(mth)'!$B1137:$AL1525,$O$1,FALSE)</f>
        <v>#REF!</v>
      </c>
      <c r="I356" s="357">
        <f>VLOOKUP($A356,'T5_data(ytd)'!$B$392:$F$779,5,FALSE)</f>
        <v>-0.66</v>
      </c>
      <c r="J356" s="365">
        <f>VLOOKUP($A356,'T5_data(ytd)'!$B$781:$F$1168,3,FALSE)</f>
        <v>0.26</v>
      </c>
      <c r="K356" s="359" t="e">
        <f>VLOOKUP($A356,'T5_data(mth)'!$B1528:$AL1912,$O$1-1,FALSE)</f>
        <v>#N/A</v>
      </c>
      <c r="L356" s="359" t="e">
        <f>VLOOKUP($A356,'T5_data(mth)'!$B1528:$AL1912,$O$1,FALSE)</f>
        <v>#N/A</v>
      </c>
      <c r="M356" s="602"/>
      <c r="O356" s="453" t="str">
        <f t="shared" si="41"/>
        <v>0.3</v>
      </c>
      <c r="P356" s="453" t="e">
        <f t="shared" si="42"/>
        <v>#REF!</v>
      </c>
      <c r="Q356" s="453" t="e">
        <f t="shared" si="43"/>
        <v>#REF!</v>
      </c>
      <c r="R356" s="453" t="str">
        <f t="shared" si="44"/>
        <v>-0.7</v>
      </c>
      <c r="S356" s="453" t="str">
        <f t="shared" si="45"/>
        <v>0.3</v>
      </c>
      <c r="T356" s="453" t="e">
        <f t="shared" si="46"/>
        <v>#N/A</v>
      </c>
      <c r="U356" s="453" t="e">
        <f t="shared" si="47"/>
        <v>#N/A</v>
      </c>
      <c r="V356" s="453" t="e">
        <f>IF(FIXED(#REF!,1)="0.0",IF(FIXED(#REF!,2)="0.00",FIXED(#REF!,3),FIXED(#REF!,2)),FIXED(#REF!,1))</f>
        <v>#REF!</v>
      </c>
    </row>
    <row r="357" spans="1:22" s="321" customFormat="1" ht="24.6" hidden="1">
      <c r="A357" s="360" t="s">
        <v>527</v>
      </c>
      <c r="B357" s="355">
        <f>VLOOKUP($A357,'T5_data(ytd)'!$B354:$F742,3,FALSE)</f>
        <v>578.53</v>
      </c>
      <c r="C357" s="356" t="e">
        <f>VLOOKUP($A357,'T5_data(mth)'!$B356:$AL744,$O$1-1,FALSE)</f>
        <v>#REF!</v>
      </c>
      <c r="D357" s="482" t="e">
        <f>VLOOKUP($A357,'T5_data(mth)'!$B356:$AL744,$O$1,FALSE)</f>
        <v>#REF!</v>
      </c>
      <c r="E357" s="355">
        <f>VLOOKUP($A357,'T5_data(ytd)'!$B$3:$F$390,5,FALSE)</f>
        <v>578.53</v>
      </c>
      <c r="F357" s="357">
        <f>VLOOKUP($A357,'T5_data(ytd)'!$B744:$F1132,3,FALSE)</f>
        <v>0.17</v>
      </c>
      <c r="G357" s="358" t="e">
        <f>VLOOKUP($A357,'T5_data(mth)'!$B1138:$AL1526,$O$1-1,FALSE)</f>
        <v>#REF!</v>
      </c>
      <c r="H357" s="358" t="e">
        <f>VLOOKUP($A357,'T5_data(mth)'!$B1138:$AL1526,$O$1,FALSE)</f>
        <v>#REF!</v>
      </c>
      <c r="I357" s="357">
        <f>VLOOKUP($A357,'T5_data(ytd)'!$B$392:$F$779,5,FALSE)</f>
        <v>10.53</v>
      </c>
      <c r="J357" s="365">
        <f>VLOOKUP($A357,'T5_data(ytd)'!$B$781:$F$1168,3,FALSE)</f>
        <v>0.17</v>
      </c>
      <c r="K357" s="359" t="e">
        <f>VLOOKUP($A357,'T5_data(mth)'!$B1529:$AL1913,$O$1-1,FALSE)</f>
        <v>#N/A</v>
      </c>
      <c r="L357" s="359" t="e">
        <f>VLOOKUP($A357,'T5_data(mth)'!$B1529:$AL1913,$O$1,FALSE)</f>
        <v>#N/A</v>
      </c>
      <c r="M357" s="602"/>
      <c r="O357" s="453" t="str">
        <f t="shared" si="41"/>
        <v>0.2</v>
      </c>
      <c r="P357" s="453" t="e">
        <f t="shared" si="42"/>
        <v>#REF!</v>
      </c>
      <c r="Q357" s="453" t="e">
        <f t="shared" si="43"/>
        <v>#REF!</v>
      </c>
      <c r="R357" s="453" t="str">
        <f t="shared" si="44"/>
        <v>10.5</v>
      </c>
      <c r="S357" s="453" t="str">
        <f t="shared" si="45"/>
        <v>0.2</v>
      </c>
      <c r="T357" s="453" t="e">
        <f t="shared" si="46"/>
        <v>#N/A</v>
      </c>
      <c r="U357" s="453" t="e">
        <f t="shared" si="47"/>
        <v>#N/A</v>
      </c>
      <c r="V357" s="453" t="e">
        <f>IF(FIXED(#REF!,1)="0.0",IF(FIXED(#REF!,2)="0.00",FIXED(#REF!,3),FIXED(#REF!,2)),FIXED(#REF!,1))</f>
        <v>#REF!</v>
      </c>
    </row>
    <row r="358" spans="1:22" s="321" customFormat="1" ht="24.6" hidden="1">
      <c r="A358" s="360" t="s">
        <v>528</v>
      </c>
      <c r="B358" s="355">
        <f>VLOOKUP($A358,'T5_data(ytd)'!$B355:$F743,3,FALSE)</f>
        <v>17.489999999999998</v>
      </c>
      <c r="C358" s="356" t="e">
        <f>VLOOKUP($A358,'T5_data(mth)'!$B357:$AL745,$O$1-1,FALSE)</f>
        <v>#REF!</v>
      </c>
      <c r="D358" s="482" t="e">
        <f>VLOOKUP($A358,'T5_data(mth)'!$B357:$AL745,$O$1,FALSE)</f>
        <v>#REF!</v>
      </c>
      <c r="E358" s="355">
        <f>VLOOKUP($A358,'T5_data(ytd)'!$B$3:$F$390,5,FALSE)</f>
        <v>17.489999999999998</v>
      </c>
      <c r="F358" s="357">
        <f>VLOOKUP($A358,'T5_data(ytd)'!$B745:$F1133,3,FALSE)</f>
        <v>0.01</v>
      </c>
      <c r="G358" s="358" t="e">
        <f>VLOOKUP($A358,'T5_data(mth)'!$B1139:$AL1527,$O$1-1,FALSE)</f>
        <v>#REF!</v>
      </c>
      <c r="H358" s="358" t="e">
        <f>VLOOKUP($A358,'T5_data(mth)'!$B1139:$AL1527,$O$1,FALSE)</f>
        <v>#REF!</v>
      </c>
      <c r="I358" s="357">
        <f>VLOOKUP($A358,'T5_data(ytd)'!$B$392:$F$779,5,FALSE)</f>
        <v>6.91</v>
      </c>
      <c r="J358" s="365">
        <f>VLOOKUP($A358,'T5_data(ytd)'!$B$781:$F$1168,3,FALSE)</f>
        <v>0.01</v>
      </c>
      <c r="K358" s="359" t="e">
        <f>VLOOKUP($A358,'T5_data(mth)'!$B1530:$AL1914,$O$1-1,FALSE)</f>
        <v>#N/A</v>
      </c>
      <c r="L358" s="359" t="e">
        <f>VLOOKUP($A358,'T5_data(mth)'!$B1530:$AL1914,$O$1,FALSE)</f>
        <v>#N/A</v>
      </c>
      <c r="M358" s="602"/>
      <c r="O358" s="453" t="str">
        <f t="shared" si="41"/>
        <v>0.01</v>
      </c>
      <c r="P358" s="453" t="e">
        <f t="shared" si="42"/>
        <v>#REF!</v>
      </c>
      <c r="Q358" s="453" t="e">
        <f t="shared" si="43"/>
        <v>#REF!</v>
      </c>
      <c r="R358" s="453" t="str">
        <f t="shared" si="44"/>
        <v>6.9</v>
      </c>
      <c r="S358" s="453" t="str">
        <f t="shared" si="45"/>
        <v>0.01</v>
      </c>
      <c r="T358" s="453" t="e">
        <f t="shared" si="46"/>
        <v>#N/A</v>
      </c>
      <c r="U358" s="453" t="e">
        <f t="shared" si="47"/>
        <v>#N/A</v>
      </c>
      <c r="V358" s="453" t="e">
        <f>IF(FIXED(#REF!,1)="0.0",IF(FIXED(#REF!,2)="0.00",FIXED(#REF!,3),FIXED(#REF!,2)),FIXED(#REF!,1))</f>
        <v>#REF!</v>
      </c>
    </row>
    <row r="359" spans="1:22" s="321" customFormat="1" ht="24.6" hidden="1">
      <c r="A359" s="360" t="s">
        <v>529</v>
      </c>
      <c r="B359" s="355">
        <f>VLOOKUP($A359,'T5_data(ytd)'!$B356:$F744,3,FALSE)</f>
        <v>295.91000000000003</v>
      </c>
      <c r="C359" s="356" t="e">
        <f>VLOOKUP($A359,'T5_data(mth)'!$B358:$AL746,$O$1-1,FALSE)</f>
        <v>#REF!</v>
      </c>
      <c r="D359" s="482" t="e">
        <f>VLOOKUP($A359,'T5_data(mth)'!$B358:$AL746,$O$1,FALSE)</f>
        <v>#REF!</v>
      </c>
      <c r="E359" s="355">
        <f>VLOOKUP($A359,'T5_data(ytd)'!$B$3:$F$390,5,FALSE)</f>
        <v>295.91000000000003</v>
      </c>
      <c r="F359" s="357">
        <f>VLOOKUP($A359,'T5_data(ytd)'!$B746:$F1134,3,FALSE)</f>
        <v>0.09</v>
      </c>
      <c r="G359" s="358" t="e">
        <f>VLOOKUP($A359,'T5_data(mth)'!$B1140:$AL1528,$O$1-1,FALSE)</f>
        <v>#REF!</v>
      </c>
      <c r="H359" s="358" t="e">
        <f>VLOOKUP($A359,'T5_data(mth)'!$B1140:$AL1528,$O$1,FALSE)</f>
        <v>#REF!</v>
      </c>
      <c r="I359" s="357">
        <f>VLOOKUP($A359,'T5_data(ytd)'!$B$392:$F$779,5,FALSE)</f>
        <v>-17.36</v>
      </c>
      <c r="J359" s="365">
        <f>VLOOKUP($A359,'T5_data(ytd)'!$B$781:$F$1168,3,FALSE)</f>
        <v>0.09</v>
      </c>
      <c r="K359" s="359" t="e">
        <f>VLOOKUP($A359,'T5_data(mth)'!$B1531:$AL1915,$O$1-1,FALSE)</f>
        <v>#N/A</v>
      </c>
      <c r="L359" s="359" t="e">
        <f>VLOOKUP($A359,'T5_data(mth)'!$B1531:$AL1915,$O$1,FALSE)</f>
        <v>#N/A</v>
      </c>
      <c r="M359" s="602"/>
      <c r="O359" s="453" t="str">
        <f t="shared" si="41"/>
        <v>0.1</v>
      </c>
      <c r="P359" s="453" t="e">
        <f t="shared" si="42"/>
        <v>#REF!</v>
      </c>
      <c r="Q359" s="453" t="e">
        <f t="shared" si="43"/>
        <v>#REF!</v>
      </c>
      <c r="R359" s="453" t="str">
        <f t="shared" si="44"/>
        <v>-17.4</v>
      </c>
      <c r="S359" s="453" t="str">
        <f t="shared" si="45"/>
        <v>0.1</v>
      </c>
      <c r="T359" s="453" t="e">
        <f t="shared" si="46"/>
        <v>#N/A</v>
      </c>
      <c r="U359" s="453" t="e">
        <f t="shared" si="47"/>
        <v>#N/A</v>
      </c>
      <c r="V359" s="453" t="e">
        <f>IF(FIXED(#REF!,1)="0.0",IF(FIXED(#REF!,2)="0.00",FIXED(#REF!,3),FIXED(#REF!,2)),FIXED(#REF!,1))</f>
        <v>#REF!</v>
      </c>
    </row>
    <row r="360" spans="1:22" s="321" customFormat="1" ht="24.6" hidden="1">
      <c r="A360" s="462" t="s">
        <v>530</v>
      </c>
      <c r="B360" s="465">
        <f>VLOOKUP($A360,'T5_data(ytd)'!$B357:$F745,3,FALSE)</f>
        <v>137.27000000000001</v>
      </c>
      <c r="C360" s="466" t="e">
        <f>VLOOKUP($A360,'T5_data(mth)'!$B359:$AL747,$O$1-1,FALSE)</f>
        <v>#REF!</v>
      </c>
      <c r="D360" s="482" t="e">
        <f>VLOOKUP($A360,'T5_data(mth)'!$B359:$AL747,$O$1,FALSE)</f>
        <v>#REF!</v>
      </c>
      <c r="E360" s="465">
        <f>VLOOKUP($A360,'T5_data(ytd)'!$B$3:$F$390,5,FALSE)</f>
        <v>137.27000000000001</v>
      </c>
      <c r="F360" s="456">
        <f>VLOOKUP($A360,'T5_data(ytd)'!$B747:$F1135,3,FALSE)</f>
        <v>0.04</v>
      </c>
      <c r="G360" s="457" t="e">
        <f>VLOOKUP($A360,'T5_data(mth)'!$B1141:$AL1529,$O$1-1,FALSE)</f>
        <v>#REF!</v>
      </c>
      <c r="H360" s="457" t="e">
        <f>VLOOKUP($A360,'T5_data(mth)'!$B1141:$AL1529,$O$1,FALSE)</f>
        <v>#REF!</v>
      </c>
      <c r="I360" s="456">
        <f>VLOOKUP($A360,'T5_data(ytd)'!$B$392:$F$779,5,FALSE)</f>
        <v>-29.11</v>
      </c>
      <c r="J360" s="458">
        <f>VLOOKUP($A360,'T5_data(ytd)'!$B$781:$F$1168,3,FALSE)</f>
        <v>0.04</v>
      </c>
      <c r="K360" s="459" t="e">
        <f>VLOOKUP($A360,'T5_data(mth)'!$B1532:$AL1916,$O$1-1,FALSE)</f>
        <v>#N/A</v>
      </c>
      <c r="L360" s="459" t="e">
        <f>VLOOKUP($A360,'T5_data(mth)'!$B1532:$AL1916,$O$1,FALSE)</f>
        <v>#N/A</v>
      </c>
      <c r="M360" s="602"/>
      <c r="O360" s="453" t="str">
        <f t="shared" si="41"/>
        <v>0.04</v>
      </c>
      <c r="P360" s="453" t="e">
        <f t="shared" si="42"/>
        <v>#REF!</v>
      </c>
      <c r="Q360" s="453" t="e">
        <f t="shared" si="43"/>
        <v>#REF!</v>
      </c>
      <c r="R360" s="453" t="str">
        <f t="shared" si="44"/>
        <v>-29.1</v>
      </c>
      <c r="S360" s="453" t="str">
        <f t="shared" si="45"/>
        <v>0.04</v>
      </c>
      <c r="T360" s="453" t="e">
        <f t="shared" si="46"/>
        <v>#N/A</v>
      </c>
      <c r="U360" s="453" t="e">
        <f t="shared" si="47"/>
        <v>#N/A</v>
      </c>
      <c r="V360" s="453" t="e">
        <f>IF(FIXED(#REF!,1)="0.0",IF(FIXED(#REF!,2)="0.00",FIXED(#REF!,3),FIXED(#REF!,2)),FIXED(#REF!,1))</f>
        <v>#REF!</v>
      </c>
    </row>
    <row r="361" spans="1:22" ht="21" customHeight="1">
      <c r="A361" s="477" t="s">
        <v>531</v>
      </c>
      <c r="B361" s="478">
        <f>VLOOKUP($A361,'T5_data(ytd)'!$B$3:$F$390,3,FALSE)</f>
        <v>12854.31</v>
      </c>
      <c r="C361" s="475">
        <f>VLOOKUP($A361,'T5_data(mth)'!$B$5:$AX$392,$O$1-1,FALSE)</f>
        <v>1254.33</v>
      </c>
      <c r="D361" s="475">
        <f>VLOOKUP($A361,'T5_data(mth)'!$B$5:$BK$392,$O$1,FALSE)</f>
        <v>1042.29</v>
      </c>
      <c r="E361" s="478">
        <f>VLOOKUP($A361,'T5_data(ytd)'!$B$3:$F$390,5,FALSE)</f>
        <v>12854.31</v>
      </c>
      <c r="F361" s="677">
        <f>VLOOKUP($A361,'T5_data(ytd)'!$B$392:$F$779,3,FALSE)</f>
        <v>8.39</v>
      </c>
      <c r="G361" s="676">
        <f>VLOOKUP($A361,'T5_data(mth)'!$B$785:$AX$1172,$O$1-1,FALSE)</f>
        <v>39.250863150415746</v>
      </c>
      <c r="H361" s="676">
        <f>VLOOKUP($A361,'T5_data(mth)'!$B$785:$BK$1172,$O$1,FALSE)</f>
        <v>1.6808772169434003</v>
      </c>
      <c r="I361" s="479">
        <f>VLOOKUP($A361,'T5_data(ytd)'!$B$392:$F$779,5,FALSE)</f>
        <v>8.39</v>
      </c>
      <c r="J361" s="669">
        <f>VLOOKUP($A361,'T5_data(ytd)'!$B$781:$F$1168,3,FALSE)</f>
        <v>3.73</v>
      </c>
      <c r="K361" s="667">
        <f>VLOOKUP($A361,'T5_data(mth)'!$B$1175:$AX$1562,$O$1-1,FALSE)</f>
        <v>4.2838524857225408</v>
      </c>
      <c r="L361" s="668">
        <f>VLOOKUP($A361,'T5_data(mth)'!$B$1175:$BK$1562,$O$1,FALSE)</f>
        <v>2.9885174798266685</v>
      </c>
      <c r="M361" s="611">
        <f>VLOOKUP($A361,'T5_data(ytd)'!$B$781:$F$1168,5,FALSE)</f>
        <v>3.73</v>
      </c>
      <c r="N361" s="469">
        <v>1</v>
      </c>
      <c r="O361" s="616" t="str">
        <f t="shared" si="41"/>
        <v>8.4</v>
      </c>
      <c r="P361" s="616" t="str">
        <f t="shared" si="42"/>
        <v>39.3</v>
      </c>
      <c r="Q361" s="616" t="str">
        <f t="shared" si="43"/>
        <v>1.7</v>
      </c>
      <c r="R361" s="616" t="str">
        <f t="shared" si="44"/>
        <v>8.4</v>
      </c>
      <c r="S361" s="616" t="str">
        <f t="shared" si="45"/>
        <v>3.7</v>
      </c>
      <c r="T361" s="616" t="str">
        <f t="shared" si="46"/>
        <v>4.3</v>
      </c>
      <c r="U361" s="616" t="str">
        <f t="shared" si="47"/>
        <v>3.0</v>
      </c>
      <c r="V361" s="616" t="str">
        <f t="shared" ref="V361:V363" si="49">IF(FIXED(M361,1)="0.0",IF(FIXED(M361,2)="0.00",FIXED(M361,3),FIXED(M361,2)),FIXED(M361,1))</f>
        <v>3.7</v>
      </c>
    </row>
    <row r="362" spans="1:22" ht="21" customHeight="1">
      <c r="A362" s="481" t="s">
        <v>532</v>
      </c>
      <c r="B362" s="482">
        <f>VLOOKUP($A362,'T5_data(ytd)'!$B$3:$F$390,3,FALSE)</f>
        <v>769.21</v>
      </c>
      <c r="C362" s="606">
        <f>VLOOKUP($A362,'T5_data(mth)'!$B$5:$AX$392,$O$1-1,FALSE)</f>
        <v>60.43</v>
      </c>
      <c r="D362" s="606">
        <f>VLOOKUP($A362,'T5_data(mth)'!$B$5:$BK$392,$O$1,FALSE)</f>
        <v>34.15</v>
      </c>
      <c r="E362" s="482">
        <f>VLOOKUP($A362,'T5_data(ytd)'!$B$3:$F$390,5,FALSE)</f>
        <v>769.21</v>
      </c>
      <c r="F362" s="678">
        <f>VLOOKUP($A362,'T5_data(ytd)'!$B$392:$F$779,3,FALSE)</f>
        <v>-8.16</v>
      </c>
      <c r="G362" s="679">
        <f>VLOOKUP($A362,'T5_data(mth)'!$B$785:$AX$1172,$O$1-1,FALSE)</f>
        <v>-26.376705653021443</v>
      </c>
      <c r="H362" s="679">
        <f>VLOOKUP($A362,'T5_data(mth)'!$B$785:$BK$1172,$O$1,FALSE)</f>
        <v>-49.317304838230925</v>
      </c>
      <c r="I362" s="483">
        <f>VLOOKUP($A362,'T5_data(ytd)'!$B$392:$F$779,5,FALSE)</f>
        <v>-8.16</v>
      </c>
      <c r="J362" s="670">
        <f>VLOOKUP($A362,'T5_data(ytd)'!$B$781:$F$1168,3,FALSE)</f>
        <v>0.22</v>
      </c>
      <c r="K362" s="671">
        <f>VLOOKUP($A362,'T5_data(mth)'!$B$1175:$AX$1562,$O$1-1,FALSE)</f>
        <v>0.20638365160062597</v>
      </c>
      <c r="L362" s="688">
        <f>VLOOKUP($A362,'T5_data(mth)'!$B$1175:$BK$1562,$O$1,FALSE)</f>
        <v>9.7916963547650587E-2</v>
      </c>
      <c r="M362" s="612">
        <f>VLOOKUP($A362,'T5_data(ytd)'!$B$781:$F$1168,5,FALSE)</f>
        <v>0.22</v>
      </c>
      <c r="N362" s="469">
        <v>1</v>
      </c>
      <c r="O362" s="616" t="str">
        <f t="shared" si="41"/>
        <v>-8.2</v>
      </c>
      <c r="P362" s="616" t="str">
        <f t="shared" si="42"/>
        <v>-26.4</v>
      </c>
      <c r="Q362" s="616" t="str">
        <f t="shared" si="43"/>
        <v>-49.3</v>
      </c>
      <c r="R362" s="616" t="str">
        <f t="shared" si="44"/>
        <v>-8.2</v>
      </c>
      <c r="S362" s="616" t="str">
        <f t="shared" si="45"/>
        <v>0.2</v>
      </c>
      <c r="T362" s="616" t="str">
        <f t="shared" si="46"/>
        <v>0.2</v>
      </c>
      <c r="U362" s="616" t="str">
        <f t="shared" si="47"/>
        <v>0.1</v>
      </c>
      <c r="V362" s="616" t="str">
        <f t="shared" si="49"/>
        <v>0.2</v>
      </c>
    </row>
    <row r="363" spans="1:22" ht="21" customHeight="1">
      <c r="A363" s="481" t="s">
        <v>533</v>
      </c>
      <c r="B363" s="482">
        <f>VLOOKUP($A363,'T5_data(ytd)'!$B$3:$F$390,3,FALSE)</f>
        <v>2477.65</v>
      </c>
      <c r="C363" s="606">
        <f>VLOOKUP($A363,'T5_data(mth)'!$B$5:$AX$392,$O$1-1,FALSE)</f>
        <v>423.71</v>
      </c>
      <c r="D363" s="606">
        <f>VLOOKUP($A363,'T5_data(mth)'!$B$5:$BK$392,$O$1,FALSE)</f>
        <v>121.63</v>
      </c>
      <c r="E363" s="482">
        <f>VLOOKUP($A363,'T5_data(ytd)'!$B$3:$F$390,5,FALSE)</f>
        <v>2477.65</v>
      </c>
      <c r="F363" s="678">
        <f>VLOOKUP($A363,'T5_data(ytd)'!$B$392:$F$779,3,FALSE)</f>
        <v>15.88</v>
      </c>
      <c r="G363" s="679">
        <f>VLOOKUP($A363,'T5_data(mth)'!$B$785:$AX$1172,$O$1-1,FALSE)</f>
        <v>144.35409457900803</v>
      </c>
      <c r="H363" s="679">
        <f>VLOOKUP($A363,'T5_data(mth)'!$B$785:$BK$1172,$O$1,FALSE)</f>
        <v>-40.421258878275786</v>
      </c>
      <c r="I363" s="483">
        <f>VLOOKUP($A363,'T5_data(ytd)'!$B$392:$F$779,5,FALSE)</f>
        <v>15.88</v>
      </c>
      <c r="J363" s="670">
        <f>VLOOKUP($A363,'T5_data(ytd)'!$B$781:$F$1168,3,FALSE)</f>
        <v>0.72</v>
      </c>
      <c r="K363" s="671">
        <f>VLOOKUP($A363,'T5_data(mth)'!$B$1175:$AX$1562,$O$1-1,FALSE)</f>
        <v>1.4470762372944104</v>
      </c>
      <c r="L363" s="688">
        <f>VLOOKUP($A363,'T5_data(mth)'!$B$1175:$BK$1562,$O$1,FALSE)</f>
        <v>0.34874495684628815</v>
      </c>
      <c r="M363" s="612">
        <f>VLOOKUP($A363,'T5_data(ytd)'!$B$781:$F$1168,5,FALSE)</f>
        <v>0.72</v>
      </c>
      <c r="N363" s="469">
        <v>1</v>
      </c>
      <c r="O363" s="616" t="str">
        <f t="shared" si="41"/>
        <v>15.9</v>
      </c>
      <c r="P363" s="616" t="str">
        <f t="shared" si="42"/>
        <v>144.4</v>
      </c>
      <c r="Q363" s="616" t="str">
        <f t="shared" si="43"/>
        <v>-40.4</v>
      </c>
      <c r="R363" s="616" t="str">
        <f t="shared" si="44"/>
        <v>15.9</v>
      </c>
      <c r="S363" s="616" t="str">
        <f t="shared" si="45"/>
        <v>0.7</v>
      </c>
      <c r="T363" s="616" t="str">
        <f t="shared" si="46"/>
        <v>1.4</v>
      </c>
      <c r="U363" s="616" t="str">
        <f t="shared" si="47"/>
        <v>0.3</v>
      </c>
      <c r="V363" s="616" t="str">
        <f t="shared" si="49"/>
        <v>0.7</v>
      </c>
    </row>
    <row r="364" spans="1:22" s="321" customFormat="1" ht="24.6" hidden="1">
      <c r="A364" s="467" t="s">
        <v>534</v>
      </c>
      <c r="B364" s="361">
        <f>VLOOKUP($A364,'T5_data(ytd)'!$B$3:$F$390,3,FALSE)</f>
        <v>2477.2199999999998</v>
      </c>
      <c r="C364" s="361" t="e">
        <f>VLOOKUP($A364,'T5_data(mth)'!$B$5:$AL$392,$O$1-1,FALSE)</f>
        <v>#REF!</v>
      </c>
      <c r="D364" s="482" t="e">
        <f>VLOOKUP($A364,'T5_data(mth)'!$B$5:$AL$392,$O$1,FALSE)</f>
        <v>#REF!</v>
      </c>
      <c r="E364" s="361">
        <f>VLOOKUP($A364,'T5_data(ytd)'!$B$3:$F$390,5,FALSE)</f>
        <v>2477.2199999999998</v>
      </c>
      <c r="F364" s="363">
        <f>VLOOKUP($A364,'T5_data(ytd)'!$B$392:$F$779,3,FALSE)</f>
        <v>15.9</v>
      </c>
      <c r="G364" s="363" t="e">
        <f>VLOOKUP($A364,'T5_data(mth)'!$B$785:$AL$1172,$O$1-1,FALSE)</f>
        <v>#REF!</v>
      </c>
      <c r="H364" s="363" t="e">
        <f>VLOOKUP($A364,'T5_data(mth)'!$B$785:$AL$1172,$O$1,FALSE)</f>
        <v>#REF!</v>
      </c>
      <c r="I364" s="363">
        <f>VLOOKUP($A364,'T5_data(ytd)'!$B$392:$F$779,5,FALSE)</f>
        <v>15.9</v>
      </c>
      <c r="J364" s="460">
        <f>VLOOKUP($A364,'T5_data(ytd)'!$B$781:$F$1168,3,FALSE)</f>
        <v>0.72</v>
      </c>
      <c r="K364" s="460" t="e">
        <f>VLOOKUP($A364,'T5_data(mth)'!$B$1175:$AL$1562,$O$1-1,FALSE)</f>
        <v>#REF!</v>
      </c>
      <c r="L364" s="460" t="e">
        <f>VLOOKUP($A364,'T5_data(mth)'!$B$1175:$AL$1562,$O$1,FALSE)</f>
        <v>#REF!</v>
      </c>
      <c r="M364" s="601"/>
      <c r="O364" s="453" t="str">
        <f t="shared" si="41"/>
        <v>15.9</v>
      </c>
      <c r="P364" s="453" t="e">
        <f t="shared" si="42"/>
        <v>#REF!</v>
      </c>
      <c r="Q364" s="453" t="e">
        <f t="shared" si="43"/>
        <v>#REF!</v>
      </c>
      <c r="R364" s="453" t="str">
        <f t="shared" si="44"/>
        <v>15.9</v>
      </c>
      <c r="S364" s="453" t="str">
        <f t="shared" si="45"/>
        <v>0.7</v>
      </c>
      <c r="T364" s="453" t="e">
        <f t="shared" si="46"/>
        <v>#REF!</v>
      </c>
      <c r="U364" s="453" t="e">
        <f t="shared" si="47"/>
        <v>#REF!</v>
      </c>
      <c r="V364" s="453" t="e">
        <f>IF(FIXED(#REF!,1)="0.0",IF(FIXED(#REF!,2)="0.00",FIXED(#REF!,3),FIXED(#REF!,2)),FIXED(#REF!,1))</f>
        <v>#REF!</v>
      </c>
    </row>
    <row r="365" spans="1:22" s="321" customFormat="1" ht="24.6" hidden="1">
      <c r="A365" s="360" t="s">
        <v>535</v>
      </c>
      <c r="B365" s="361">
        <f>VLOOKUP($A365,'T5_data(ytd)'!$B$3:$F$390,3,FALSE)</f>
        <v>0.42</v>
      </c>
      <c r="C365" s="362" t="e">
        <f>VLOOKUP($A365,'T5_data(mth)'!$B$5:$AL$392,$O$1-1,FALSE)</f>
        <v>#REF!</v>
      </c>
      <c r="D365" s="482" t="e">
        <f>VLOOKUP($A365,'T5_data(mth)'!$B$5:$AL$392,$O$1,FALSE)</f>
        <v>#REF!</v>
      </c>
      <c r="E365" s="361">
        <f>VLOOKUP($A365,'T5_data(ytd)'!$B$3:$F$390,5,FALSE)</f>
        <v>0.42</v>
      </c>
      <c r="F365" s="363">
        <f>VLOOKUP($A365,'T5_data(ytd)'!$B$392:$F$779,3,FALSE)</f>
        <v>-40</v>
      </c>
      <c r="G365" s="364" t="e">
        <f>VLOOKUP($A365,'T5_data(mth)'!$B$785:$AL$1172,$O$1-1,FALSE)</f>
        <v>#REF!</v>
      </c>
      <c r="H365" s="364" t="e">
        <f>VLOOKUP($A365,'T5_data(mth)'!$B$785:$AL$1172,$O$1,FALSE)</f>
        <v>#REF!</v>
      </c>
      <c r="I365" s="363">
        <f>VLOOKUP($A365,'T5_data(ytd)'!$B$392:$F$779,5,FALSE)</f>
        <v>-40</v>
      </c>
      <c r="J365" s="365">
        <f>VLOOKUP($A365,'T5_data(ytd)'!$B$781:$F$1168,3,FALSE)</f>
        <v>0</v>
      </c>
      <c r="K365" s="365" t="e">
        <f>VLOOKUP($A365,'T5_data(mth)'!$B$1175:$AL$1562,$O$1-1,FALSE)</f>
        <v>#REF!</v>
      </c>
      <c r="L365" s="365" t="e">
        <f>VLOOKUP($A365,'T5_data(mth)'!$B$1175:$AL$1562,$O$1,FALSE)</f>
        <v>#REF!</v>
      </c>
      <c r="M365" s="601"/>
      <c r="O365" s="453" t="str">
        <f t="shared" si="41"/>
        <v>-40.0</v>
      </c>
      <c r="P365" s="453" t="e">
        <f t="shared" si="42"/>
        <v>#REF!</v>
      </c>
      <c r="Q365" s="453" t="e">
        <f t="shared" si="43"/>
        <v>#REF!</v>
      </c>
      <c r="R365" s="453" t="str">
        <f t="shared" si="44"/>
        <v>-40.0</v>
      </c>
      <c r="S365" s="453" t="str">
        <f t="shared" si="45"/>
        <v>0.000</v>
      </c>
      <c r="T365" s="453" t="e">
        <f t="shared" si="46"/>
        <v>#REF!</v>
      </c>
      <c r="U365" s="453" t="e">
        <f t="shared" si="47"/>
        <v>#REF!</v>
      </c>
      <c r="V365" s="453" t="e">
        <f>IF(FIXED(#REF!,1)="0.0",IF(FIXED(#REF!,2)="0.00",FIXED(#REF!,3),FIXED(#REF!,2)),FIXED(#REF!,1))</f>
        <v>#REF!</v>
      </c>
    </row>
    <row r="366" spans="1:22" s="321" customFormat="1" ht="24.6" hidden="1">
      <c r="A366" s="462" t="s">
        <v>536</v>
      </c>
      <c r="B366" s="463">
        <f>VLOOKUP($A366,'T5_data(ytd)'!$B$3:$F$390,3,FALSE)</f>
        <v>359.39</v>
      </c>
      <c r="C366" s="464" t="e">
        <f>VLOOKUP($A366,'T5_data(mth)'!$B$5:$AL$392,$O$1-1,FALSE)</f>
        <v>#REF!</v>
      </c>
      <c r="D366" s="482" t="e">
        <f>VLOOKUP($A366,'T5_data(mth)'!$B$5:$AL$392,$O$1,FALSE)</f>
        <v>#REF!</v>
      </c>
      <c r="E366" s="463">
        <f>VLOOKUP($A366,'T5_data(ytd)'!$B$3:$F$390,5,FALSE)</f>
        <v>359.39</v>
      </c>
      <c r="F366" s="454">
        <f>VLOOKUP($A366,'T5_data(ytd)'!$B$392:$F$779,3,FALSE)</f>
        <v>-12.02</v>
      </c>
      <c r="G366" s="455" t="e">
        <f>VLOOKUP($A366,'T5_data(mth)'!$B$785:$AL$1172,$O$1-1,FALSE)</f>
        <v>#REF!</v>
      </c>
      <c r="H366" s="455" t="e">
        <f>VLOOKUP($A366,'T5_data(mth)'!$B$785:$AL$1172,$O$1,FALSE)</f>
        <v>#REF!</v>
      </c>
      <c r="I366" s="454">
        <f>VLOOKUP($A366,'T5_data(ytd)'!$B$392:$F$779,5,FALSE)</f>
        <v>-12.02</v>
      </c>
      <c r="J366" s="458">
        <f>VLOOKUP($A366,'T5_data(ytd)'!$B$781:$F$1168,3,FALSE)</f>
        <v>0.1</v>
      </c>
      <c r="K366" s="458" t="e">
        <f>VLOOKUP($A366,'T5_data(mth)'!$B$1175:$AL$1562,$O$1-1,FALSE)</f>
        <v>#REF!</v>
      </c>
      <c r="L366" s="458" t="e">
        <f>VLOOKUP($A366,'T5_data(mth)'!$B$1175:$AL$1562,$O$1,FALSE)</f>
        <v>#REF!</v>
      </c>
      <c r="M366" s="601"/>
      <c r="O366" s="453" t="str">
        <f t="shared" si="41"/>
        <v>-12.0</v>
      </c>
      <c r="P366" s="453" t="e">
        <f t="shared" si="42"/>
        <v>#REF!</v>
      </c>
      <c r="Q366" s="453" t="e">
        <f t="shared" si="43"/>
        <v>#REF!</v>
      </c>
      <c r="R366" s="453" t="str">
        <f t="shared" si="44"/>
        <v>-12.0</v>
      </c>
      <c r="S366" s="453" t="str">
        <f t="shared" si="45"/>
        <v>0.1</v>
      </c>
      <c r="T366" s="453" t="e">
        <f t="shared" si="46"/>
        <v>#REF!</v>
      </c>
      <c r="U366" s="453" t="e">
        <f t="shared" si="47"/>
        <v>#REF!</v>
      </c>
      <c r="V366" s="453" t="e">
        <f>IF(FIXED(#REF!,1)="0.0",IF(FIXED(#REF!,2)="0.00",FIXED(#REF!,3),FIXED(#REF!,2)),FIXED(#REF!,1))</f>
        <v>#REF!</v>
      </c>
    </row>
    <row r="367" spans="1:22" ht="21" customHeight="1">
      <c r="A367" s="481" t="s">
        <v>537</v>
      </c>
      <c r="B367" s="482">
        <f>VLOOKUP($A367,'T5_data(ytd)'!$B$3:$F$390,3,FALSE)</f>
        <v>7984.66</v>
      </c>
      <c r="C367" s="606">
        <f>VLOOKUP($A367,'T5_data(mth)'!$B$5:$AX$392,$O$1-1,FALSE)</f>
        <v>616.80999999999995</v>
      </c>
      <c r="D367" s="606">
        <f>VLOOKUP($A367,'T5_data(mth)'!$B$5:$BK$392,$O$1,FALSE)</f>
        <v>706.63</v>
      </c>
      <c r="E367" s="482">
        <f>VLOOKUP($A367,'T5_data(ytd)'!$B$3:$F$390,5,FALSE)</f>
        <v>7984.66</v>
      </c>
      <c r="F367" s="678">
        <f>VLOOKUP($A367,'T5_data(ytd)'!$B$392:$F$779,3,FALSE)</f>
        <v>7.71</v>
      </c>
      <c r="G367" s="679">
        <f>VLOOKUP($A367,'T5_data(mth)'!$B$785:$AX$1172,$O$1-1,FALSE)</f>
        <v>14.385060455455815</v>
      </c>
      <c r="H367" s="679">
        <f>VLOOKUP($A367,'T5_data(mth)'!$B$785:$BK$1172,$O$1,FALSE)</f>
        <v>13.4711115393262</v>
      </c>
      <c r="I367" s="483">
        <f>VLOOKUP($A367,'T5_data(ytd)'!$B$392:$F$779,5,FALSE)</f>
        <v>7.71</v>
      </c>
      <c r="J367" s="670">
        <f>VLOOKUP($A367,'T5_data(ytd)'!$B$781:$F$1168,3,FALSE)</f>
        <v>2.31</v>
      </c>
      <c r="K367" s="671">
        <f>VLOOKUP($A367,'T5_data(mth)'!$B$1175:$AX$1562,$O$1-1,FALSE)</f>
        <v>2.1065613129866305</v>
      </c>
      <c r="L367" s="688">
        <f>VLOOKUP($A367,'T5_data(mth)'!$B$1175:$BK$1562,$O$1,FALSE)</f>
        <v>2.0260926486581652</v>
      </c>
      <c r="M367" s="612">
        <f>VLOOKUP($A367,'T5_data(ytd)'!$B$781:$F$1168,5,FALSE)</f>
        <v>2.31</v>
      </c>
      <c r="N367" s="469">
        <v>1</v>
      </c>
      <c r="O367" s="616" t="str">
        <f t="shared" si="41"/>
        <v>7.7</v>
      </c>
      <c r="P367" s="616" t="str">
        <f t="shared" si="42"/>
        <v>14.4</v>
      </c>
      <c r="Q367" s="616" t="str">
        <f t="shared" si="43"/>
        <v>13.5</v>
      </c>
      <c r="R367" s="616" t="str">
        <f t="shared" si="44"/>
        <v>7.7</v>
      </c>
      <c r="S367" s="616" t="str">
        <f t="shared" si="45"/>
        <v>2.3</v>
      </c>
      <c r="T367" s="616" t="str">
        <f t="shared" si="46"/>
        <v>2.1</v>
      </c>
      <c r="U367" s="616" t="str">
        <f t="shared" si="47"/>
        <v>2.0</v>
      </c>
      <c r="V367" s="616" t="str">
        <f>IF(FIXED(M367,1)="0.0",IF(FIXED(M367,2)="0.00",FIXED(M367,3),FIXED(M367,2)),FIXED(M367,1))</f>
        <v>2.3</v>
      </c>
    </row>
    <row r="368" spans="1:22" s="321" customFormat="1" ht="24.6" hidden="1">
      <c r="A368" s="467" t="s">
        <v>538</v>
      </c>
      <c r="B368" s="355">
        <f>VLOOKUP($A368,'T5_data(ytd)'!$B365:$F753,3,FALSE)</f>
        <v>661.17</v>
      </c>
      <c r="C368" s="355" t="e">
        <f>VLOOKUP($A368,'T5_data(mth)'!$B367:$AL755,$O$1-1,FALSE)</f>
        <v>#REF!</v>
      </c>
      <c r="D368" s="482" t="e">
        <f>VLOOKUP($A368,'T5_data(mth)'!$B367:$AL755,$O$1,FALSE)</f>
        <v>#REF!</v>
      </c>
      <c r="E368" s="355">
        <f>VLOOKUP($A368,'T5_data(ytd)'!$B$3:$F$390,5,FALSE)</f>
        <v>661.17</v>
      </c>
      <c r="F368" s="357">
        <f>VLOOKUP($A368,'T5_data(ytd)'!$B755:$F1143,3,FALSE)</f>
        <v>15.69</v>
      </c>
      <c r="G368" s="357" t="e">
        <f>VLOOKUP($A368,'T5_data(mth)'!$B1149:$AL1537,$O$1-1,FALSE)</f>
        <v>#REF!</v>
      </c>
      <c r="H368" s="357" t="e">
        <f>VLOOKUP($A368,'T5_data(mth)'!$B1149:$AL1537,$O$1,FALSE)</f>
        <v>#REF!</v>
      </c>
      <c r="I368" s="357">
        <f>VLOOKUP($A368,'T5_data(ytd)'!$B$392:$F$779,5,FALSE)</f>
        <v>15.69</v>
      </c>
      <c r="J368" s="461">
        <f>VLOOKUP($A368,'T5_data(ytd)'!$B1145:$F1529,3,FALSE)</f>
        <v>0.19</v>
      </c>
      <c r="K368" s="461" t="e">
        <f>VLOOKUP($A368,'T5_data(mth)'!$B1540:$AL1924,$O$1-1,FALSE)</f>
        <v>#REF!</v>
      </c>
      <c r="L368" s="461" t="e">
        <f>VLOOKUP($A368,'T5_data(mth)'!$B1540:$AL1924,$O$1,FALSE)</f>
        <v>#REF!</v>
      </c>
      <c r="M368" s="602"/>
      <c r="O368" s="453" t="str">
        <f t="shared" si="41"/>
        <v>15.7</v>
      </c>
      <c r="P368" s="453" t="e">
        <f t="shared" si="42"/>
        <v>#REF!</v>
      </c>
      <c r="Q368" s="453" t="e">
        <f t="shared" si="43"/>
        <v>#REF!</v>
      </c>
      <c r="R368" s="453" t="str">
        <f t="shared" si="44"/>
        <v>15.7</v>
      </c>
      <c r="S368" s="453" t="str">
        <f t="shared" si="45"/>
        <v>0.2</v>
      </c>
      <c r="T368" s="453" t="e">
        <f t="shared" si="46"/>
        <v>#REF!</v>
      </c>
      <c r="U368" s="453" t="e">
        <f t="shared" si="47"/>
        <v>#REF!</v>
      </c>
      <c r="V368" s="453" t="e">
        <f>IF(FIXED(#REF!,1)="0.0",IF(FIXED(#REF!,2)="0.00",FIXED(#REF!,3),FIXED(#REF!,2)),FIXED(#REF!,1))</f>
        <v>#REF!</v>
      </c>
    </row>
    <row r="369" spans="1:22" s="321" customFormat="1" ht="24.6" hidden="1">
      <c r="A369" s="360" t="s">
        <v>539</v>
      </c>
      <c r="B369" s="355">
        <f>VLOOKUP($A369,'T5_data(ytd)'!$B366:$F754,3,FALSE)</f>
        <v>5573.47</v>
      </c>
      <c r="C369" s="356" t="e">
        <f>VLOOKUP($A369,'T5_data(mth)'!$B368:$AL756,$O$1-1,FALSE)</f>
        <v>#REF!</v>
      </c>
      <c r="D369" s="482" t="e">
        <f>VLOOKUP($A369,'T5_data(mth)'!$B368:$AL756,$O$1,FALSE)</f>
        <v>#REF!</v>
      </c>
      <c r="E369" s="355">
        <f>VLOOKUP($A369,'T5_data(ytd)'!$B$3:$F$390,5,FALSE)</f>
        <v>5573.47</v>
      </c>
      <c r="F369" s="357">
        <f>VLOOKUP($A369,'T5_data(ytd)'!$B756:$F1144,3,FALSE)</f>
        <v>5.24</v>
      </c>
      <c r="G369" s="358" t="e">
        <f>VLOOKUP($A369,'T5_data(mth)'!$B1150:$AL1538,$O$1-1,FALSE)</f>
        <v>#REF!</v>
      </c>
      <c r="H369" s="358" t="e">
        <f>VLOOKUP($A369,'T5_data(mth)'!$B1150:$AL1538,$O$1,FALSE)</f>
        <v>#REF!</v>
      </c>
      <c r="I369" s="357">
        <f>VLOOKUP($A369,'T5_data(ytd)'!$B$392:$F$779,5,FALSE)</f>
        <v>5.24</v>
      </c>
      <c r="J369" s="359">
        <f>VLOOKUP($A369,'T5_data(ytd)'!$B1146:$F1530,3,FALSE)</f>
        <v>1.62</v>
      </c>
      <c r="K369" s="359" t="e">
        <f>VLOOKUP($A369,'T5_data(mth)'!$B1541:$AL1925,$O$1-1,FALSE)</f>
        <v>#REF!</v>
      </c>
      <c r="L369" s="359" t="e">
        <f>VLOOKUP($A369,'T5_data(mth)'!$B1541:$AL1925,$O$1,FALSE)</f>
        <v>#REF!</v>
      </c>
      <c r="M369" s="602"/>
      <c r="O369" s="453" t="str">
        <f t="shared" si="41"/>
        <v>5.2</v>
      </c>
      <c r="P369" s="453" t="e">
        <f t="shared" si="42"/>
        <v>#REF!</v>
      </c>
      <c r="Q369" s="453" t="e">
        <f t="shared" si="43"/>
        <v>#REF!</v>
      </c>
      <c r="R369" s="453" t="str">
        <f t="shared" si="44"/>
        <v>5.2</v>
      </c>
      <c r="S369" s="453" t="str">
        <f t="shared" si="45"/>
        <v>1.6</v>
      </c>
      <c r="T369" s="453" t="e">
        <f t="shared" si="46"/>
        <v>#REF!</v>
      </c>
      <c r="U369" s="453" t="e">
        <f t="shared" si="47"/>
        <v>#REF!</v>
      </c>
      <c r="V369" s="453" t="e">
        <f>IF(FIXED(#REF!,1)="0.0",IF(FIXED(#REF!,2)="0.00",FIXED(#REF!,3),FIXED(#REF!,2)),FIXED(#REF!,1))</f>
        <v>#REF!</v>
      </c>
    </row>
    <row r="370" spans="1:22" s="321" customFormat="1" ht="24.6" hidden="1">
      <c r="A370" s="360" t="s">
        <v>540</v>
      </c>
      <c r="B370" s="355">
        <f>VLOOKUP($A370,'T5_data(ytd)'!$B367:$F755,3,FALSE)</f>
        <v>1750.02</v>
      </c>
      <c r="C370" s="356" t="e">
        <f>VLOOKUP($A370,'T5_data(mth)'!$B369:$AL757,$O$1-1,FALSE)</f>
        <v>#REF!</v>
      </c>
      <c r="D370" s="482" t="e">
        <f>VLOOKUP($A370,'T5_data(mth)'!$B369:$AL757,$O$1,FALSE)</f>
        <v>#REF!</v>
      </c>
      <c r="E370" s="355">
        <f>VLOOKUP($A370,'T5_data(ytd)'!$B$3:$F$390,5,FALSE)</f>
        <v>1750.02</v>
      </c>
      <c r="F370" s="357">
        <f>VLOOKUP($A370,'T5_data(ytd)'!$B757:$F1145,3,FALSE)</f>
        <v>13.21</v>
      </c>
      <c r="G370" s="358" t="e">
        <f>VLOOKUP($A370,'T5_data(mth)'!$B1151:$AL1539,$O$1-1,FALSE)</f>
        <v>#REF!</v>
      </c>
      <c r="H370" s="358" t="e">
        <f>VLOOKUP($A370,'T5_data(mth)'!$B1151:$AL1539,$O$1,FALSE)</f>
        <v>#REF!</v>
      </c>
      <c r="I370" s="357">
        <f>VLOOKUP($A370,'T5_data(ytd)'!$B$392:$F$779,5,FALSE)</f>
        <v>13.21</v>
      </c>
      <c r="J370" s="359">
        <f>VLOOKUP($A370,'T5_data(ytd)'!$B1147:$F1531,3,FALSE)</f>
        <v>0.51</v>
      </c>
      <c r="K370" s="359" t="e">
        <f>VLOOKUP($A370,'T5_data(mth)'!$B1542:$AL1926,$O$1-1,FALSE)</f>
        <v>#REF!</v>
      </c>
      <c r="L370" s="359" t="e">
        <f>VLOOKUP($A370,'T5_data(mth)'!$B1542:$AL1926,$O$1,FALSE)</f>
        <v>#REF!</v>
      </c>
      <c r="M370" s="602"/>
      <c r="O370" s="453" t="str">
        <f t="shared" si="41"/>
        <v>13.2</v>
      </c>
      <c r="P370" s="453" t="e">
        <f t="shared" si="42"/>
        <v>#REF!</v>
      </c>
      <c r="Q370" s="453" t="e">
        <f t="shared" si="43"/>
        <v>#REF!</v>
      </c>
      <c r="R370" s="453" t="str">
        <f t="shared" si="44"/>
        <v>13.2</v>
      </c>
      <c r="S370" s="453" t="str">
        <f t="shared" si="45"/>
        <v>0.5</v>
      </c>
      <c r="T370" s="453" t="e">
        <f t="shared" si="46"/>
        <v>#REF!</v>
      </c>
      <c r="U370" s="453" t="e">
        <f t="shared" si="47"/>
        <v>#REF!</v>
      </c>
      <c r="V370" s="453" t="e">
        <f>IF(FIXED(#REF!,1)="0.0",IF(FIXED(#REF!,2)="0.00",FIXED(#REF!,3),FIXED(#REF!,2)),FIXED(#REF!,1))</f>
        <v>#REF!</v>
      </c>
    </row>
    <row r="371" spans="1:22" s="321" customFormat="1" ht="24.6" hidden="1">
      <c r="A371" s="360" t="s">
        <v>541</v>
      </c>
      <c r="B371" s="355">
        <f>VLOOKUP($A371,'T5_data(ytd)'!$B368:$F756,3,FALSE)</f>
        <v>291.8</v>
      </c>
      <c r="C371" s="356" t="e">
        <f>VLOOKUP($A371,'T5_data(mth)'!$B370:$AL758,$O$1-1,FALSE)</f>
        <v>#REF!</v>
      </c>
      <c r="D371" s="482" t="e">
        <f>VLOOKUP($A371,'T5_data(mth)'!$B370:$AL758,$O$1,FALSE)</f>
        <v>#REF!</v>
      </c>
      <c r="E371" s="355">
        <f>VLOOKUP($A371,'T5_data(ytd)'!$B$3:$F$390,5,FALSE)</f>
        <v>291.8</v>
      </c>
      <c r="F371" s="357">
        <f>VLOOKUP($A371,'T5_data(ytd)'!$B758:$F1146,3,FALSE)</f>
        <v>34.229999999999997</v>
      </c>
      <c r="G371" s="358" t="e">
        <f>VLOOKUP($A371,'T5_data(mth)'!$B1152:$AL1540,$O$1-1,FALSE)</f>
        <v>#REF!</v>
      </c>
      <c r="H371" s="358" t="e">
        <f>VLOOKUP($A371,'T5_data(mth)'!$B1152:$AL1540,$O$1,FALSE)</f>
        <v>#REF!</v>
      </c>
      <c r="I371" s="357">
        <f>VLOOKUP($A371,'T5_data(ytd)'!$B$392:$F$779,5,FALSE)</f>
        <v>34.229999999999997</v>
      </c>
      <c r="J371" s="359">
        <f>VLOOKUP($A371,'T5_data(ytd)'!$B1148:$F1532,3,FALSE)</f>
        <v>0.08</v>
      </c>
      <c r="K371" s="359" t="e">
        <f>VLOOKUP($A371,'T5_data(mth)'!$B1543:$AL1927,$O$1-1,FALSE)</f>
        <v>#REF!</v>
      </c>
      <c r="L371" s="359" t="e">
        <f>VLOOKUP($A371,'T5_data(mth)'!$B1543:$AL1927,$O$1,FALSE)</f>
        <v>#REF!</v>
      </c>
      <c r="M371" s="602"/>
      <c r="O371" s="453" t="str">
        <f t="shared" si="41"/>
        <v>34.2</v>
      </c>
      <c r="P371" s="453" t="e">
        <f t="shared" si="42"/>
        <v>#REF!</v>
      </c>
      <c r="Q371" s="453" t="e">
        <f t="shared" si="43"/>
        <v>#REF!</v>
      </c>
      <c r="R371" s="453" t="str">
        <f t="shared" si="44"/>
        <v>34.2</v>
      </c>
      <c r="S371" s="453" t="str">
        <f t="shared" si="45"/>
        <v>0.1</v>
      </c>
      <c r="T371" s="453" t="e">
        <f t="shared" si="46"/>
        <v>#REF!</v>
      </c>
      <c r="U371" s="453" t="e">
        <f t="shared" si="47"/>
        <v>#REF!</v>
      </c>
      <c r="V371" s="453" t="e">
        <f>IF(FIXED(#REF!,1)="0.0",IF(FIXED(#REF!,2)="0.00",FIXED(#REF!,3),FIXED(#REF!,2)),FIXED(#REF!,1))</f>
        <v>#REF!</v>
      </c>
    </row>
    <row r="372" spans="1:22" s="321" customFormat="1" ht="24.6" hidden="1">
      <c r="A372" s="360" t="s">
        <v>542</v>
      </c>
      <c r="B372" s="355">
        <f>VLOOKUP($A372,'T5_data(ytd)'!$B369:$F757,3,FALSE)</f>
        <v>42.22</v>
      </c>
      <c r="C372" s="356" t="e">
        <f>VLOOKUP($A372,'T5_data(mth)'!$B371:$AL759,$O$1-1,FALSE)</f>
        <v>#REF!</v>
      </c>
      <c r="D372" s="482" t="e">
        <f>VLOOKUP($A372,'T5_data(mth)'!$B371:$AL759,$O$1,FALSE)</f>
        <v>#REF!</v>
      </c>
      <c r="E372" s="355">
        <f>VLOOKUP($A372,'T5_data(ytd)'!$B$3:$F$390,5,FALSE)</f>
        <v>42.22</v>
      </c>
      <c r="F372" s="357">
        <f>VLOOKUP($A372,'T5_data(ytd)'!$B759:$F1147,3,FALSE)</f>
        <v>7.48</v>
      </c>
      <c r="G372" s="358" t="e">
        <f>VLOOKUP($A372,'T5_data(mth)'!$B1153:$AL1541,$O$1-1,FALSE)</f>
        <v>#REF!</v>
      </c>
      <c r="H372" s="358" t="e">
        <f>VLOOKUP($A372,'T5_data(mth)'!$B1153:$AL1541,$O$1,FALSE)</f>
        <v>#REF!</v>
      </c>
      <c r="I372" s="357">
        <f>VLOOKUP($A372,'T5_data(ytd)'!$B$392:$F$779,5,FALSE)</f>
        <v>7.48</v>
      </c>
      <c r="J372" s="359">
        <f>VLOOKUP($A372,'T5_data(ytd)'!$B1149:$F1533,3,FALSE)</f>
        <v>0.01</v>
      </c>
      <c r="K372" s="359" t="e">
        <f>VLOOKUP($A372,'T5_data(mth)'!$B1544:$AL1928,$O$1-1,FALSE)</f>
        <v>#REF!</v>
      </c>
      <c r="L372" s="359" t="e">
        <f>VLOOKUP($A372,'T5_data(mth)'!$B1544:$AL1928,$O$1,FALSE)</f>
        <v>#REF!</v>
      </c>
      <c r="M372" s="602"/>
      <c r="O372" s="453" t="str">
        <f t="shared" si="41"/>
        <v>7.5</v>
      </c>
      <c r="P372" s="453" t="e">
        <f t="shared" si="42"/>
        <v>#REF!</v>
      </c>
      <c r="Q372" s="453" t="e">
        <f t="shared" si="43"/>
        <v>#REF!</v>
      </c>
      <c r="R372" s="453" t="str">
        <f t="shared" si="44"/>
        <v>7.5</v>
      </c>
      <c r="S372" s="453" t="str">
        <f t="shared" si="45"/>
        <v>0.01</v>
      </c>
      <c r="T372" s="453" t="e">
        <f t="shared" si="46"/>
        <v>#REF!</v>
      </c>
      <c r="U372" s="453" t="e">
        <f t="shared" si="47"/>
        <v>#REF!</v>
      </c>
      <c r="V372" s="453" t="e">
        <f>IF(FIXED(#REF!,1)="0.0",IF(FIXED(#REF!,2)="0.00",FIXED(#REF!,3),FIXED(#REF!,2)),FIXED(#REF!,1))</f>
        <v>#REF!</v>
      </c>
    </row>
    <row r="373" spans="1:22" s="321" customFormat="1" ht="24.6" hidden="1">
      <c r="A373" s="462" t="s">
        <v>543</v>
      </c>
      <c r="B373" s="465">
        <f>VLOOKUP($A373,'T5_data(ytd)'!$B370:$F758,3,FALSE)</f>
        <v>929.37</v>
      </c>
      <c r="C373" s="466" t="e">
        <f>VLOOKUP($A373,'T5_data(mth)'!$B372:$AL760,$O$1-1,FALSE)</f>
        <v>#REF!</v>
      </c>
      <c r="D373" s="482" t="e">
        <f>VLOOKUP($A373,'T5_data(mth)'!$B372:$AL760,$O$1,FALSE)</f>
        <v>#REF!</v>
      </c>
      <c r="E373" s="465">
        <f>VLOOKUP($A373,'T5_data(ytd)'!$B$3:$F$390,5,FALSE)</f>
        <v>929.37</v>
      </c>
      <c r="F373" s="456">
        <f>VLOOKUP($A373,'T5_data(ytd)'!$B760:$F1148,3,FALSE)</f>
        <v>15.43</v>
      </c>
      <c r="G373" s="457" t="e">
        <f>VLOOKUP($A373,'T5_data(mth)'!$B1154:$AL1542,$O$1-1,FALSE)</f>
        <v>#REF!</v>
      </c>
      <c r="H373" s="457" t="e">
        <f>VLOOKUP($A373,'T5_data(mth)'!$B1154:$AL1542,$O$1,FALSE)</f>
        <v>#REF!</v>
      </c>
      <c r="I373" s="456">
        <f>VLOOKUP($A373,'T5_data(ytd)'!$B$392:$F$779,5,FALSE)</f>
        <v>15.43</v>
      </c>
      <c r="J373" s="459">
        <f>VLOOKUP($A373,'T5_data(ytd)'!$B1150:$F1534,3,FALSE)</f>
        <v>0.27</v>
      </c>
      <c r="K373" s="459" t="e">
        <f>VLOOKUP($A373,'T5_data(mth)'!$B1545:$AL1929,$O$1-1,FALSE)</f>
        <v>#REF!</v>
      </c>
      <c r="L373" s="459" t="e">
        <f>VLOOKUP($A373,'T5_data(mth)'!$B1545:$AL1929,$O$1,FALSE)</f>
        <v>#REF!</v>
      </c>
      <c r="M373" s="602"/>
      <c r="O373" s="453" t="str">
        <f t="shared" si="41"/>
        <v>15.4</v>
      </c>
      <c r="P373" s="453" t="e">
        <f t="shared" si="42"/>
        <v>#REF!</v>
      </c>
      <c r="Q373" s="453" t="e">
        <f t="shared" si="43"/>
        <v>#REF!</v>
      </c>
      <c r="R373" s="453" t="str">
        <f t="shared" si="44"/>
        <v>15.4</v>
      </c>
      <c r="S373" s="453" t="str">
        <f t="shared" si="45"/>
        <v>0.3</v>
      </c>
      <c r="T373" s="453" t="e">
        <f t="shared" si="46"/>
        <v>#REF!</v>
      </c>
      <c r="U373" s="453" t="e">
        <f t="shared" si="47"/>
        <v>#REF!</v>
      </c>
      <c r="V373" s="453" t="e">
        <f>IF(FIXED(#REF!,1)="0.0",IF(FIXED(#REF!,2)="0.00",FIXED(#REF!,3),FIXED(#REF!,2)),FIXED(#REF!,1))</f>
        <v>#REF!</v>
      </c>
    </row>
    <row r="374" spans="1:22" ht="21" customHeight="1">
      <c r="A374" s="477" t="s">
        <v>544</v>
      </c>
      <c r="B374" s="478">
        <f>VLOOKUP($A374,'T5_data(ytd)'!$B$3:$F$390,3,FALSE)</f>
        <v>5729.55</v>
      </c>
      <c r="C374" s="475">
        <f>VLOOKUP($A374,'T5_data(mth)'!$B$5:$AX$392,$O$1-1,FALSE)</f>
        <v>479.76</v>
      </c>
      <c r="D374" s="475">
        <f>VLOOKUP($A374,'T5_data(mth)'!$B$5:$BK$392,$O$1,FALSE)</f>
        <v>697.78</v>
      </c>
      <c r="E374" s="478">
        <f>VLOOKUP($A374,'T5_data(ytd)'!$B$3:$F$390,5,FALSE)</f>
        <v>5729.55</v>
      </c>
      <c r="F374" s="677">
        <f>VLOOKUP($A374,'T5_data(ytd)'!$B$392:$F$779,3,FALSE)</f>
        <v>32.11</v>
      </c>
      <c r="G374" s="679">
        <f>VLOOKUP($A374,'T5_data(mth)'!$B$785:$AX$1172,$O$1-1,FALSE)</f>
        <v>10.193394276264414</v>
      </c>
      <c r="H374" s="676">
        <f>VLOOKUP($A374,'T5_data(mth)'!$B$785:$BK$1172,$O$1,FALSE)</f>
        <v>10.401240427821026</v>
      </c>
      <c r="I374" s="479">
        <f>VLOOKUP($A374,'T5_data(ytd)'!$B$392:$F$779,5,FALSE)</f>
        <v>32.11</v>
      </c>
      <c r="J374" s="672">
        <f>VLOOKUP($A374,'T5_data(ytd)'!$B$781:$F$1168,3,FALSE)</f>
        <v>1.66</v>
      </c>
      <c r="K374" s="673">
        <f>VLOOKUP($A374,'T5_data(mth)'!$B$1175:$AX$1562,$O$1-1,FALSE)</f>
        <v>1.6385010870745707</v>
      </c>
      <c r="L374" s="668">
        <f>VLOOKUP($A374,'T5_data(mth)'!$B$1175:$BK$1562,$O$1,FALSE)</f>
        <v>2.0007173887051133</v>
      </c>
      <c r="M374" s="613">
        <f>VLOOKUP($A374,'T5_data(ytd)'!$B$781:$F$1168,5,FALSE)</f>
        <v>1.66</v>
      </c>
      <c r="N374" s="469">
        <v>1</v>
      </c>
      <c r="O374" s="616" t="str">
        <f t="shared" si="41"/>
        <v>32.1</v>
      </c>
      <c r="P374" s="616" t="str">
        <f t="shared" si="42"/>
        <v>10.2</v>
      </c>
      <c r="Q374" s="616" t="str">
        <f t="shared" si="43"/>
        <v>10.4</v>
      </c>
      <c r="R374" s="616" t="str">
        <f t="shared" si="44"/>
        <v>32.1</v>
      </c>
      <c r="S374" s="616" t="str">
        <f t="shared" si="45"/>
        <v>1.7</v>
      </c>
      <c r="T374" s="616" t="str">
        <f t="shared" si="46"/>
        <v>1.6</v>
      </c>
      <c r="U374" s="616" t="str">
        <f t="shared" si="47"/>
        <v>2.0</v>
      </c>
      <c r="V374" s="616" t="str">
        <f>IF(FIXED(M374,1)="0.0",IF(FIXED(M374,2)="0.00",FIXED(M374,3),FIXED(M374,2)),FIXED(M374,1))</f>
        <v>1.7</v>
      </c>
    </row>
    <row r="375" spans="1:22" s="321" customFormat="1" hidden="1">
      <c r="A375" s="467" t="s">
        <v>545</v>
      </c>
      <c r="B375" s="355">
        <f>VLOOKUP($A375,'T5_data(ytd)'!$B372:$F760,3,FALSE)</f>
        <v>507.25</v>
      </c>
      <c r="C375" s="355" t="e">
        <f>VLOOKUP($A375,'T5_data(mth)'!$B374:$AL762,$O$1-1,FALSE)</f>
        <v>#REF!</v>
      </c>
      <c r="D375" s="355" t="e">
        <f>VLOOKUP($A375,'T5_data(mth)'!$B374:$AL762,$O$1,FALSE)</f>
        <v>#REF!</v>
      </c>
      <c r="E375" s="355">
        <f>VLOOKUP($A375,'T5_data(ytd)'!$B$3:$F759,5,FALSE)</f>
        <v>507.25</v>
      </c>
      <c r="F375" s="357">
        <f>VLOOKUP($A375,'T5_data(ytd)'!$B762:$F1150,3,FALSE)</f>
        <v>136.38999999999999</v>
      </c>
      <c r="G375" s="357" t="e">
        <f>VLOOKUP($A375,'T5_data(mth)'!$B1156:$AL1544,$O$1-1,FALSE)</f>
        <v>#REF!</v>
      </c>
      <c r="H375" s="357" t="e">
        <f>VLOOKUP($A375,'T5_data(mth)'!$B1156:$AL1544,$O$1,FALSE)</f>
        <v>#REF!</v>
      </c>
      <c r="I375" s="357">
        <f>VLOOKUP($A375,'T5_data(ytd)'!$B762:$F1150,5,FALSE)</f>
        <v>136.38999999999999</v>
      </c>
      <c r="J375" s="461">
        <f>VLOOKUP($A375,'T5_data(ytd)'!$B1152:$F1536,3,FALSE)</f>
        <v>0.15</v>
      </c>
      <c r="K375" s="461" t="e">
        <f>VLOOKUP($A375,'T5_data(mth)'!$B1547:$AL1931,$O$1-1,FALSE)</f>
        <v>#REF!</v>
      </c>
      <c r="L375" s="461" t="e">
        <f>VLOOKUP($A375,'T5_data(mth)'!$B1547:$AL1931,$O$1,FALSE)</f>
        <v>#REF!</v>
      </c>
      <c r="M375" s="602"/>
      <c r="O375" s="357">
        <f>VLOOKUP($A375,'T5_data(ytd)'!$B762:$F1150,3,FALSE)</f>
        <v>136.38999999999999</v>
      </c>
      <c r="P375" s="358" t="e">
        <f>VLOOKUP($A375,'T5_data(mth)'!$B1156:$AL1544,$O$1-1,FALSE)</f>
        <v>#REF!</v>
      </c>
      <c r="Q375" s="358" t="e">
        <f>VLOOKUP($A375,'T5_data(mth)'!$B1156:$AL1544,$O$1,FALSE)</f>
        <v>#REF!</v>
      </c>
      <c r="R375" s="357">
        <f>VLOOKUP($A375,'T5_data(ytd)'!$B762:$F1150,5,FALSE)</f>
        <v>136.38999999999999</v>
      </c>
      <c r="S375" s="359">
        <f>VLOOKUP($A375,'T5_data(ytd)'!$B1152:$F1536,3,FALSE)</f>
        <v>0.15</v>
      </c>
      <c r="T375" s="359" t="e">
        <f>VLOOKUP($A375,'T5_data(mth)'!$B1547:$AL1931,$O$1-1,FALSE)</f>
        <v>#REF!</v>
      </c>
      <c r="U375" s="359" t="e">
        <f>VLOOKUP($A375,'T5_data(mth)'!$B1547:$AL1931,$O$1,FALSE)</f>
        <v>#REF!</v>
      </c>
      <c r="V375" s="359">
        <f>VLOOKUP($A375,'T5_data(ytd)'!$B1152:$F1536,5,FALSE)</f>
        <v>0.15</v>
      </c>
    </row>
    <row r="376" spans="1:22" s="321" customFormat="1" hidden="1">
      <c r="A376" s="360" t="s">
        <v>546</v>
      </c>
      <c r="B376" s="355">
        <f>VLOOKUP($A376,'T5_data(ytd)'!$B373:$F761,3,FALSE)</f>
        <v>192.65</v>
      </c>
      <c r="C376" s="356" t="e">
        <f>VLOOKUP($A376,'T5_data(mth)'!$B375:$AL763,$O$1-1,FALSE)</f>
        <v>#REF!</v>
      </c>
      <c r="D376" s="355" t="e">
        <f>VLOOKUP($A376,'T5_data(mth)'!$B375:$AL763,$O$1,FALSE)</f>
        <v>#REF!</v>
      </c>
      <c r="E376" s="355">
        <f>VLOOKUP($A376,'T5_data(ytd)'!$B$3:$F760,5,FALSE)</f>
        <v>192.65</v>
      </c>
      <c r="F376" s="357">
        <f>VLOOKUP($A376,'T5_data(ytd)'!$B763:$F1151,3,FALSE)</f>
        <v>39.07</v>
      </c>
      <c r="G376" s="358" t="e">
        <f>VLOOKUP($A376,'T5_data(mth)'!$B1157:$AL1545,$O$1-1,FALSE)</f>
        <v>#REF!</v>
      </c>
      <c r="H376" s="358" t="e">
        <f>VLOOKUP($A376,'T5_data(mth)'!$B1157:$AL1545,$O$1,FALSE)</f>
        <v>#REF!</v>
      </c>
      <c r="I376" s="357">
        <f>VLOOKUP($A376,'T5_data(ytd)'!$B763:$F1151,5,FALSE)</f>
        <v>39.07</v>
      </c>
      <c r="J376" s="359">
        <f>VLOOKUP($A376,'T5_data(ytd)'!$B1153:$F1537,3,FALSE)</f>
        <v>0.06</v>
      </c>
      <c r="K376" s="359" t="e">
        <f>VLOOKUP($A376,'T5_data(mth)'!$B1548:$AL1932,$O$1-1,FALSE)</f>
        <v>#REF!</v>
      </c>
      <c r="L376" s="359" t="e">
        <f>VLOOKUP($A376,'T5_data(mth)'!$B1548:$AL1932,$O$1,FALSE)</f>
        <v>#REF!</v>
      </c>
      <c r="M376" s="602"/>
      <c r="O376" s="357">
        <f>VLOOKUP($A376,'T5_data(ytd)'!$B763:$F1151,3,FALSE)</f>
        <v>39.07</v>
      </c>
      <c r="P376" s="358" t="e">
        <f>VLOOKUP($A376,'T5_data(mth)'!$B1157:$AL1545,$O$1-1,FALSE)</f>
        <v>#REF!</v>
      </c>
      <c r="Q376" s="358" t="e">
        <f>VLOOKUP($A376,'T5_data(mth)'!$B1157:$AL1545,$O$1,FALSE)</f>
        <v>#REF!</v>
      </c>
      <c r="R376" s="357">
        <f>VLOOKUP($A376,'T5_data(ytd)'!$B763:$F1151,5,FALSE)</f>
        <v>39.07</v>
      </c>
      <c r="S376" s="359">
        <f>VLOOKUP($A376,'T5_data(ytd)'!$B1153:$F1537,3,FALSE)</f>
        <v>0.06</v>
      </c>
      <c r="T376" s="359" t="e">
        <f>VLOOKUP($A376,'T5_data(mth)'!$B1548:$AL1932,$O$1-1,FALSE)</f>
        <v>#REF!</v>
      </c>
      <c r="U376" s="359" t="e">
        <f>VLOOKUP($A376,'T5_data(mth)'!$B1548:$AL1932,$O$1,FALSE)</f>
        <v>#REF!</v>
      </c>
      <c r="V376" s="359">
        <f>VLOOKUP($A376,'T5_data(ytd)'!$B1153:$F1537,5,FALSE)</f>
        <v>0.06</v>
      </c>
    </row>
    <row r="377" spans="1:22" s="321" customFormat="1" hidden="1">
      <c r="A377" s="360" t="s">
        <v>547</v>
      </c>
      <c r="B377" s="355">
        <f>VLOOKUP($A377,'T5_data(ytd)'!$B374:$F762,3,FALSE)</f>
        <v>314.60000000000002</v>
      </c>
      <c r="C377" s="356" t="e">
        <f>VLOOKUP($A377,'T5_data(mth)'!$B376:$AL764,$O$1-1,FALSE)</f>
        <v>#REF!</v>
      </c>
      <c r="D377" s="355" t="e">
        <f>VLOOKUP($A377,'T5_data(mth)'!$B376:$AL764,$O$1,FALSE)</f>
        <v>#REF!</v>
      </c>
      <c r="E377" s="355">
        <f>VLOOKUP($A377,'T5_data(ytd)'!$B$3:$F761,5,FALSE)</f>
        <v>314.60000000000002</v>
      </c>
      <c r="F377" s="357">
        <f>VLOOKUP($A377,'T5_data(ytd)'!$B764:$F1152,3,FALSE)</f>
        <v>1045.67</v>
      </c>
      <c r="G377" s="358" t="e">
        <f>VLOOKUP($A377,'T5_data(mth)'!$B1158:$AL1546,$O$1-1,FALSE)</f>
        <v>#REF!</v>
      </c>
      <c r="H377" s="358" t="e">
        <f>VLOOKUP($A377,'T5_data(mth)'!$B1158:$AL1546,$O$1,FALSE)</f>
        <v>#REF!</v>
      </c>
      <c r="I377" s="357">
        <f>VLOOKUP($A377,'T5_data(ytd)'!$B764:$F1152,5,FALSE)</f>
        <v>1045.67</v>
      </c>
      <c r="J377" s="359">
        <f>VLOOKUP($A377,'T5_data(ytd)'!$B1154:$F1538,3,FALSE)</f>
        <v>0.09</v>
      </c>
      <c r="K377" s="359" t="e">
        <f>VLOOKUP($A377,'T5_data(mth)'!$B1549:$AL1933,$O$1-1,FALSE)</f>
        <v>#REF!</v>
      </c>
      <c r="L377" s="359" t="e">
        <f>VLOOKUP($A377,'T5_data(mth)'!$B1549:$AL1933,$O$1,FALSE)</f>
        <v>#REF!</v>
      </c>
      <c r="M377" s="602"/>
      <c r="O377" s="357">
        <f>VLOOKUP($A377,'T5_data(ytd)'!$B764:$F1152,3,FALSE)</f>
        <v>1045.67</v>
      </c>
      <c r="P377" s="358" t="e">
        <f>VLOOKUP($A377,'T5_data(mth)'!$B1158:$AL1546,$O$1-1,FALSE)</f>
        <v>#REF!</v>
      </c>
      <c r="Q377" s="358" t="e">
        <f>VLOOKUP($A377,'T5_data(mth)'!$B1158:$AL1546,$O$1,FALSE)</f>
        <v>#REF!</v>
      </c>
      <c r="R377" s="357">
        <f>VLOOKUP($A377,'T5_data(ytd)'!$B764:$F1152,5,FALSE)</f>
        <v>1045.67</v>
      </c>
      <c r="S377" s="359">
        <f>VLOOKUP($A377,'T5_data(ytd)'!$B1154:$F1538,3,FALSE)</f>
        <v>0.09</v>
      </c>
      <c r="T377" s="359" t="e">
        <f>VLOOKUP($A377,'T5_data(mth)'!$B1549:$AL1933,$O$1-1,FALSE)</f>
        <v>#REF!</v>
      </c>
      <c r="U377" s="359" t="e">
        <f>VLOOKUP($A377,'T5_data(mth)'!$B1549:$AL1933,$O$1,FALSE)</f>
        <v>#REF!</v>
      </c>
      <c r="V377" s="359">
        <f>VLOOKUP($A377,'T5_data(ytd)'!$B1154:$F1538,5,FALSE)</f>
        <v>0.09</v>
      </c>
    </row>
    <row r="378" spans="1:22" s="321" customFormat="1" hidden="1">
      <c r="A378" s="360" t="s">
        <v>548</v>
      </c>
      <c r="B378" s="355" t="e">
        <f>VLOOKUP($A378,'T5_data(ytd)'!$B375:$F763,3,FALSE)</f>
        <v>#N/A</v>
      </c>
      <c r="C378" s="356" t="e">
        <f>VLOOKUP($A378,'T5_data(mth)'!$B377:$AL765,$O$1-1,FALSE)</f>
        <v>#N/A</v>
      </c>
      <c r="D378" s="355" t="e">
        <f>VLOOKUP($A378,'T5_data(mth)'!$B377:$AL765,$O$1,FALSE)</f>
        <v>#N/A</v>
      </c>
      <c r="E378" s="355" t="e">
        <f>VLOOKUP($A378,'T5_data(ytd)'!$B$3:$F762,5,FALSE)</f>
        <v>#N/A</v>
      </c>
      <c r="F378" s="357" t="e">
        <f>VLOOKUP($A378,'T5_data(ytd)'!$B765:$F1153,3,FALSE)</f>
        <v>#N/A</v>
      </c>
      <c r="G378" s="358" t="e">
        <f>VLOOKUP($A378,'T5_data(mth)'!$B1159:$AL1547,$O$1-1,FALSE)</f>
        <v>#N/A</v>
      </c>
      <c r="H378" s="358" t="e">
        <f>VLOOKUP($A378,'T5_data(mth)'!$B1159:$AL1547,$O$1,FALSE)</f>
        <v>#N/A</v>
      </c>
      <c r="I378" s="357" t="e">
        <f>VLOOKUP($A378,'T5_data(ytd)'!$B765:$F1153,5,FALSE)</f>
        <v>#N/A</v>
      </c>
      <c r="J378" s="359" t="e">
        <f>VLOOKUP($A378,'T5_data(ytd)'!$B1155:$F1539,3,FALSE)</f>
        <v>#N/A</v>
      </c>
      <c r="K378" s="359" t="e">
        <f>VLOOKUP($A378,'T5_data(mth)'!$B1550:$AL1934,$O$1-1,FALSE)</f>
        <v>#N/A</v>
      </c>
      <c r="L378" s="359" t="e">
        <f>VLOOKUP($A378,'T5_data(mth)'!$B1550:$AL1934,$O$1,FALSE)</f>
        <v>#N/A</v>
      </c>
      <c r="M378" s="602"/>
      <c r="O378" s="357" t="e">
        <f>VLOOKUP($A378,'T5_data(ytd)'!$B765:$F1153,3,FALSE)</f>
        <v>#N/A</v>
      </c>
      <c r="P378" s="358" t="e">
        <f>VLOOKUP($A378,'T5_data(mth)'!$B1159:$AL1547,$O$1-1,FALSE)</f>
        <v>#N/A</v>
      </c>
      <c r="Q378" s="358" t="e">
        <f>VLOOKUP($A378,'T5_data(mth)'!$B1159:$AL1547,$O$1,FALSE)</f>
        <v>#N/A</v>
      </c>
      <c r="R378" s="357" t="e">
        <f>VLOOKUP($A378,'T5_data(ytd)'!$B765:$F1153,5,FALSE)</f>
        <v>#N/A</v>
      </c>
      <c r="S378" s="359" t="e">
        <f>VLOOKUP($A378,'T5_data(ytd)'!$B1155:$F1539,3,FALSE)</f>
        <v>#N/A</v>
      </c>
      <c r="T378" s="359" t="e">
        <f>VLOOKUP($A378,'T5_data(mth)'!$B1550:$AL1934,$O$1-1,FALSE)</f>
        <v>#N/A</v>
      </c>
      <c r="U378" s="359" t="e">
        <f>VLOOKUP($A378,'T5_data(mth)'!$B1550:$AL1934,$O$1,FALSE)</f>
        <v>#N/A</v>
      </c>
      <c r="V378" s="359" t="e">
        <f>VLOOKUP($A378,'T5_data(ytd)'!$B1155:$F1539,5,FALSE)</f>
        <v>#N/A</v>
      </c>
    </row>
    <row r="379" spans="1:22" s="321" customFormat="1" hidden="1">
      <c r="A379" s="462" t="s">
        <v>549</v>
      </c>
      <c r="B379" s="465" t="e">
        <f>VLOOKUP($A379,'T5_data(ytd)'!$B376:$F764,3,FALSE)</f>
        <v>#N/A</v>
      </c>
      <c r="C379" s="466" t="e">
        <f>VLOOKUP($A379,'T5_data(mth)'!$B378:$AL766,$O$1-1,FALSE)</f>
        <v>#N/A</v>
      </c>
      <c r="D379" s="465" t="e">
        <f>VLOOKUP($A379,'T5_data(mth)'!$B378:$AL766,$O$1,FALSE)</f>
        <v>#N/A</v>
      </c>
      <c r="E379" s="465" t="e">
        <f>VLOOKUP($A379,'T5_data(ytd)'!$B$3:$F763,5,FALSE)</f>
        <v>#N/A</v>
      </c>
      <c r="F379" s="456" t="e">
        <f>VLOOKUP($A379,'T5_data(ytd)'!$B766:$F1154,3,FALSE)</f>
        <v>#N/A</v>
      </c>
      <c r="G379" s="457" t="e">
        <f>VLOOKUP($A379,'T5_data(mth)'!$B1160:$AL1548,$O$1-1,FALSE)</f>
        <v>#N/A</v>
      </c>
      <c r="H379" s="457" t="e">
        <f>VLOOKUP($A379,'T5_data(mth)'!$B1160:$AL1548,$O$1,FALSE)</f>
        <v>#N/A</v>
      </c>
      <c r="I379" s="456" t="e">
        <f>VLOOKUP($A379,'T5_data(ytd)'!$B766:$F1154,5,FALSE)</f>
        <v>#N/A</v>
      </c>
      <c r="J379" s="459" t="e">
        <f>VLOOKUP($A379,'T5_data(ytd)'!$B1156:$F1540,3,FALSE)</f>
        <v>#N/A</v>
      </c>
      <c r="K379" s="459" t="e">
        <f>VLOOKUP($A379,'T5_data(mth)'!$B1551:$AL1935,$O$1-1,FALSE)</f>
        <v>#N/A</v>
      </c>
      <c r="L379" s="459" t="e">
        <f>VLOOKUP($A379,'T5_data(mth)'!$B1551:$AL1935,$O$1,FALSE)</f>
        <v>#N/A</v>
      </c>
      <c r="M379" s="602"/>
      <c r="O379" s="357" t="e">
        <f>VLOOKUP($A379,'T5_data(ytd)'!$B766:$F1154,3,FALSE)</f>
        <v>#N/A</v>
      </c>
      <c r="P379" s="358" t="e">
        <f>VLOOKUP($A379,'T5_data(mth)'!$B1160:$AL1548,$O$1-1,FALSE)</f>
        <v>#N/A</v>
      </c>
      <c r="Q379" s="358" t="e">
        <f>VLOOKUP($A379,'T5_data(mth)'!$B1160:$AL1548,$O$1,FALSE)</f>
        <v>#N/A</v>
      </c>
      <c r="R379" s="357" t="e">
        <f>VLOOKUP($A379,'T5_data(ytd)'!$B766:$F1154,5,FALSE)</f>
        <v>#N/A</v>
      </c>
      <c r="S379" s="359" t="e">
        <f>VLOOKUP($A379,'T5_data(ytd)'!$B1156:$F1540,3,FALSE)</f>
        <v>#N/A</v>
      </c>
      <c r="T379" s="359" t="e">
        <f>VLOOKUP($A379,'T5_data(mth)'!$B1551:$AL1935,$O$1-1,FALSE)</f>
        <v>#N/A</v>
      </c>
      <c r="U379" s="359" t="e">
        <f>VLOOKUP($A379,'T5_data(mth)'!$B1551:$AL1935,$O$1,FALSE)</f>
        <v>#N/A</v>
      </c>
      <c r="V379" s="359" t="e">
        <f>VLOOKUP($A379,'T5_data(ytd)'!$B1156:$F1540,5,FALSE)</f>
        <v>#N/A</v>
      </c>
    </row>
    <row r="380" spans="1:22" ht="21" customHeight="1">
      <c r="A380" s="490" t="s">
        <v>704</v>
      </c>
      <c r="B380" s="681"/>
      <c r="C380" s="681"/>
      <c r="D380" s="674"/>
      <c r="E380" s="491"/>
      <c r="F380" s="674"/>
      <c r="G380" s="674"/>
      <c r="H380" s="674"/>
      <c r="I380" s="491"/>
      <c r="J380" s="674"/>
      <c r="K380" s="674"/>
      <c r="L380" s="674"/>
      <c r="N380" s="469">
        <v>1</v>
      </c>
    </row>
    <row r="381" spans="1:22" ht="21" customHeight="1">
      <c r="A381" s="468" t="s">
        <v>39</v>
      </c>
      <c r="B381" s="682"/>
      <c r="C381" s="682"/>
      <c r="N381" s="469">
        <v>1</v>
      </c>
    </row>
    <row r="382" spans="1:22" ht="21" customHeight="1">
      <c r="A382" s="473"/>
    </row>
    <row r="383" spans="1:22" ht="21" hidden="1" customHeight="1">
      <c r="B383" s="675">
        <f>B6-(B7+B20+B107+B240+B361+B374)</f>
        <v>-9.9999999511055648E-3</v>
      </c>
      <c r="C383" s="675">
        <f t="shared" ref="C383:D383" si="50">C6-(C7+C20+C107+C240+C361+C374)</f>
        <v>9.9999999983992893E-3</v>
      </c>
      <c r="D383" s="675">
        <f t="shared" si="50"/>
        <v>0</v>
      </c>
      <c r="E383" s="470">
        <f>E6-(E7+E20+E107+E240+E361+E374)</f>
        <v>-9.9999999511055648E-3</v>
      </c>
      <c r="F383" s="680"/>
      <c r="G383" s="680"/>
      <c r="H383" s="680"/>
      <c r="I383" s="471"/>
      <c r="J383" s="675">
        <f>J6-(J7+J20+J107+J240+J361+J374)</f>
        <v>-1.0000000000005116E-2</v>
      </c>
      <c r="K383" s="675">
        <f t="shared" ref="K383:L383" si="51">K6-(K7+K20+K107+K240+K361+K374)</f>
        <v>3.415251556759813E-5</v>
      </c>
      <c r="L383" s="675">
        <f t="shared" si="51"/>
        <v>0</v>
      </c>
      <c r="M383" s="470"/>
    </row>
  </sheetData>
  <autoFilter ref="A5:W381" xr:uid="{00000000-0001-0000-0800-000000000000}">
    <filterColumn colId="13">
      <customFilters>
        <customFilter operator="notEqual" val=" "/>
      </customFilters>
    </filterColumn>
  </autoFilter>
  <mergeCells count="6">
    <mergeCell ref="A2:E2"/>
    <mergeCell ref="F2:I2"/>
    <mergeCell ref="J2:L2"/>
    <mergeCell ref="F3:I3"/>
    <mergeCell ref="B3:E3"/>
    <mergeCell ref="J3:L3"/>
  </mergeCells>
  <conditionalFormatting sqref="O6:V374">
    <cfRule type="expression" dxfId="1" priority="1">
      <formula>LEN(O6&amp;"")-FIND(".",O6&amp;"")&gt;1</formula>
    </cfRule>
  </conditionalFormatting>
  <printOptions horizontalCentered="1" verticalCentered="1"/>
  <pageMargins left="0.23622047244094488" right="0.23622047244094488" top="0" bottom="0" header="0.23622047244094488" footer="0"/>
  <pageSetup paperSize="9" scale="66" fitToHeight="0" orientation="portrait" r:id="rId1"/>
  <headerFooter scaleWithDoc="0">
    <oddHeader>&amp;R&amp;"TH Sarabun New,Regular"&amp;12&amp;K000000ตาราง 5 นำเข้า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K1562"/>
  <sheetViews>
    <sheetView zoomScale="70" zoomScaleNormal="70" workbookViewId="0">
      <pane xSplit="2" ySplit="4" topLeftCell="AL5" activePane="bottomRight" state="frozen"/>
      <selection pane="topRight" activeCell="C1" sqref="C1"/>
      <selection pane="bottomLeft" activeCell="A5" sqref="A5"/>
      <selection pane="bottomRight" activeCell="BG11" sqref="BG11"/>
    </sheetView>
  </sheetViews>
  <sheetFormatPr defaultColWidth="9" defaultRowHeight="14.4"/>
  <cols>
    <col min="1" max="1" width="9" style="322"/>
    <col min="2" max="2" width="42.625" style="322" bestFit="1" customWidth="1"/>
    <col min="3" max="51" width="10.125" style="322" customWidth="1"/>
    <col min="52" max="52" width="10.625" style="322" customWidth="1"/>
    <col min="53" max="53" width="9" style="322"/>
    <col min="54" max="54" width="10.375" style="322" bestFit="1" customWidth="1"/>
    <col min="55" max="55" width="13.125" style="322" bestFit="1" customWidth="1"/>
    <col min="56" max="16384" width="9" style="322"/>
  </cols>
  <sheetData>
    <row r="1" spans="1:63">
      <c r="A1" s="323" t="s">
        <v>550</v>
      </c>
    </row>
    <row r="2" spans="1:63">
      <c r="B2" s="322">
        <v>1</v>
      </c>
      <c r="C2" s="322">
        <v>2</v>
      </c>
      <c r="D2" s="322">
        <v>3</v>
      </c>
      <c r="E2" s="322">
        <v>4</v>
      </c>
      <c r="F2" s="322">
        <v>5</v>
      </c>
      <c r="G2" s="322">
        <v>6</v>
      </c>
      <c r="H2" s="322">
        <v>7</v>
      </c>
      <c r="I2" s="322">
        <v>8</v>
      </c>
      <c r="J2" s="322">
        <v>9</v>
      </c>
      <c r="K2" s="322">
        <v>10</v>
      </c>
      <c r="L2" s="322">
        <v>11</v>
      </c>
      <c r="M2" s="322">
        <v>12</v>
      </c>
      <c r="N2" s="322">
        <v>13</v>
      </c>
      <c r="O2" s="322">
        <v>14</v>
      </c>
      <c r="P2" s="322">
        <v>15</v>
      </c>
      <c r="Q2" s="322">
        <v>16</v>
      </c>
      <c r="R2" s="322">
        <v>17</v>
      </c>
      <c r="S2" s="322">
        <v>18</v>
      </c>
      <c r="T2" s="322">
        <v>19</v>
      </c>
      <c r="U2" s="322">
        <v>20</v>
      </c>
      <c r="V2" s="322">
        <v>21</v>
      </c>
      <c r="W2" s="322">
        <v>22</v>
      </c>
      <c r="X2" s="322">
        <v>23</v>
      </c>
      <c r="Y2" s="322">
        <v>24</v>
      </c>
      <c r="Z2" s="322">
        <v>25</v>
      </c>
      <c r="AA2" s="322">
        <v>26</v>
      </c>
      <c r="AB2" s="322">
        <v>27</v>
      </c>
      <c r="AC2" s="322">
        <v>28</v>
      </c>
      <c r="AD2" s="322">
        <v>29</v>
      </c>
      <c r="AE2" s="322">
        <v>30</v>
      </c>
      <c r="AF2" s="322">
        <v>31</v>
      </c>
      <c r="AG2" s="322">
        <v>32</v>
      </c>
      <c r="AH2" s="322">
        <v>33</v>
      </c>
      <c r="AI2" s="322">
        <v>34</v>
      </c>
      <c r="AJ2" s="322">
        <v>35</v>
      </c>
      <c r="AK2" s="322">
        <v>36</v>
      </c>
      <c r="AL2" s="322">
        <v>37</v>
      </c>
      <c r="AM2" s="322">
        <v>38</v>
      </c>
      <c r="AN2" s="322">
        <v>39</v>
      </c>
      <c r="AO2" s="322">
        <v>40</v>
      </c>
      <c r="AP2" s="322">
        <v>41</v>
      </c>
      <c r="AQ2" s="322">
        <v>42</v>
      </c>
      <c r="AR2" s="322">
        <v>43</v>
      </c>
      <c r="AS2" s="322">
        <v>44</v>
      </c>
      <c r="AT2" s="322">
        <v>45</v>
      </c>
      <c r="AU2" s="322">
        <v>46</v>
      </c>
      <c r="AV2" s="322">
        <v>47</v>
      </c>
      <c r="AW2" s="322">
        <v>48</v>
      </c>
      <c r="AX2" s="322">
        <v>49</v>
      </c>
      <c r="AY2" s="322">
        <v>50</v>
      </c>
    </row>
    <row r="3" spans="1:63" s="325" customFormat="1" ht="14.25" customHeight="1">
      <c r="A3" s="714" t="s">
        <v>551</v>
      </c>
      <c r="B3" s="715"/>
      <c r="C3" s="711" t="s">
        <v>552</v>
      </c>
      <c r="D3" s="712"/>
      <c r="E3" s="712"/>
      <c r="F3" s="712"/>
      <c r="G3" s="712"/>
      <c r="H3" s="712"/>
      <c r="I3" s="712"/>
      <c r="J3" s="712"/>
      <c r="K3" s="712"/>
      <c r="L3" s="712"/>
      <c r="M3" s="712"/>
      <c r="N3" s="713"/>
      <c r="O3" s="711" t="s">
        <v>553</v>
      </c>
      <c r="P3" s="712"/>
      <c r="Q3" s="712"/>
      <c r="R3" s="712"/>
      <c r="S3" s="712"/>
      <c r="T3" s="712"/>
      <c r="U3" s="712"/>
      <c r="V3" s="712"/>
      <c r="W3" s="712"/>
      <c r="X3" s="712"/>
      <c r="Y3" s="712"/>
      <c r="Z3" s="713"/>
      <c r="AA3" s="711" t="s">
        <v>554</v>
      </c>
      <c r="AB3" s="712"/>
      <c r="AC3" s="712"/>
      <c r="AD3" s="712"/>
      <c r="AE3" s="712"/>
      <c r="AF3" s="712"/>
      <c r="AG3" s="712"/>
      <c r="AH3" s="712"/>
      <c r="AI3" s="712"/>
      <c r="AJ3" s="712"/>
      <c r="AK3" s="712"/>
      <c r="AL3" s="713"/>
      <c r="AM3" s="621" t="s">
        <v>691</v>
      </c>
      <c r="AN3" s="621"/>
      <c r="AO3" s="621"/>
      <c r="AP3" s="621"/>
      <c r="AQ3" s="621"/>
      <c r="AR3" s="621"/>
      <c r="AS3" s="622"/>
      <c r="AT3" s="622"/>
      <c r="AU3" s="622"/>
      <c r="AV3" s="622"/>
      <c r="AW3" s="622"/>
      <c r="AX3" s="623"/>
      <c r="AY3" s="623">
        <v>2569</v>
      </c>
    </row>
    <row r="4" spans="1:63" s="325" customFormat="1" ht="27.6">
      <c r="A4" s="716"/>
      <c r="B4" s="717"/>
      <c r="C4" s="326" t="s">
        <v>555</v>
      </c>
      <c r="D4" s="326" t="s">
        <v>556</v>
      </c>
      <c r="E4" s="326" t="s">
        <v>557</v>
      </c>
      <c r="F4" s="326" t="s">
        <v>558</v>
      </c>
      <c r="G4" s="326" t="s">
        <v>559</v>
      </c>
      <c r="H4" s="326" t="s">
        <v>560</v>
      </c>
      <c r="I4" s="326" t="s">
        <v>561</v>
      </c>
      <c r="J4" s="326" t="s">
        <v>562</v>
      </c>
      <c r="K4" s="326" t="s">
        <v>563</v>
      </c>
      <c r="L4" s="326" t="s">
        <v>564</v>
      </c>
      <c r="M4" s="326" t="s">
        <v>565</v>
      </c>
      <c r="N4" s="326" t="s">
        <v>566</v>
      </c>
      <c r="O4" s="326" t="s">
        <v>555</v>
      </c>
      <c r="P4" s="326" t="s">
        <v>556</v>
      </c>
      <c r="Q4" s="326" t="s">
        <v>557</v>
      </c>
      <c r="R4" s="326" t="s">
        <v>558</v>
      </c>
      <c r="S4" s="326" t="s">
        <v>559</v>
      </c>
      <c r="T4" s="326" t="s">
        <v>560</v>
      </c>
      <c r="U4" s="326" t="s">
        <v>561</v>
      </c>
      <c r="V4" s="326" t="s">
        <v>562</v>
      </c>
      <c r="W4" s="326" t="s">
        <v>563</v>
      </c>
      <c r="X4" s="326" t="s">
        <v>564</v>
      </c>
      <c r="Y4" s="326" t="s">
        <v>565</v>
      </c>
      <c r="Z4" s="326" t="s">
        <v>566</v>
      </c>
      <c r="AA4" s="326" t="s">
        <v>555</v>
      </c>
      <c r="AB4" s="326" t="s">
        <v>556</v>
      </c>
      <c r="AC4" s="326" t="s">
        <v>557</v>
      </c>
      <c r="AD4" s="326" t="s">
        <v>558</v>
      </c>
      <c r="AE4" s="326" t="s">
        <v>559</v>
      </c>
      <c r="AF4" s="326" t="s">
        <v>560</v>
      </c>
      <c r="AG4" s="326" t="s">
        <v>561</v>
      </c>
      <c r="AH4" s="326" t="s">
        <v>562</v>
      </c>
      <c r="AI4" s="326" t="s">
        <v>563</v>
      </c>
      <c r="AJ4" s="326" t="s">
        <v>564</v>
      </c>
      <c r="AK4" s="326" t="s">
        <v>565</v>
      </c>
      <c r="AL4" s="326" t="s">
        <v>566</v>
      </c>
      <c r="AM4" s="326" t="s">
        <v>555</v>
      </c>
      <c r="AN4" s="326" t="s">
        <v>556</v>
      </c>
      <c r="AO4" s="326" t="s">
        <v>557</v>
      </c>
      <c r="AP4" s="326" t="s">
        <v>558</v>
      </c>
      <c r="AQ4" s="326" t="s">
        <v>559</v>
      </c>
      <c r="AR4" s="326" t="s">
        <v>560</v>
      </c>
      <c r="AS4" s="326" t="s">
        <v>561</v>
      </c>
      <c r="AT4" s="326" t="s">
        <v>562</v>
      </c>
      <c r="AU4" s="326" t="s">
        <v>563</v>
      </c>
      <c r="AV4" s="326" t="s">
        <v>564</v>
      </c>
      <c r="AW4" s="326" t="s">
        <v>565</v>
      </c>
      <c r="AX4" s="326" t="s">
        <v>566</v>
      </c>
      <c r="AY4" s="326" t="s">
        <v>555</v>
      </c>
      <c r="AZ4" s="326" t="s">
        <v>556</v>
      </c>
      <c r="BA4" s="326" t="s">
        <v>557</v>
      </c>
      <c r="BB4" s="326" t="s">
        <v>558</v>
      </c>
      <c r="BC4" s="326" t="s">
        <v>559</v>
      </c>
      <c r="BD4" s="326" t="s">
        <v>560</v>
      </c>
      <c r="BE4" s="326" t="s">
        <v>561</v>
      </c>
      <c r="BF4" s="326" t="s">
        <v>562</v>
      </c>
      <c r="BG4" s="326" t="s">
        <v>563</v>
      </c>
      <c r="BH4" s="326" t="s">
        <v>564</v>
      </c>
      <c r="BI4" s="326" t="s">
        <v>565</v>
      </c>
      <c r="BJ4" s="326" t="s">
        <v>566</v>
      </c>
      <c r="BK4" s="326" t="s">
        <v>555</v>
      </c>
    </row>
    <row r="5" spans="1:63" s="325" customFormat="1" ht="19.8">
      <c r="A5" s="327"/>
      <c r="B5" s="327" t="s">
        <v>176</v>
      </c>
      <c r="C5" s="328">
        <v>23159.8</v>
      </c>
      <c r="D5" s="328">
        <v>23230.26</v>
      </c>
      <c r="E5" s="328">
        <v>26813.01</v>
      </c>
      <c r="F5" s="328">
        <v>25005.82</v>
      </c>
      <c r="G5" s="328">
        <v>27044.63</v>
      </c>
      <c r="H5" s="328">
        <v>27600.03</v>
      </c>
      <c r="I5" s="328">
        <v>27116.27</v>
      </c>
      <c r="J5" s="328">
        <v>27417.89</v>
      </c>
      <c r="K5" s="328">
        <v>25486.81</v>
      </c>
      <c r="L5" s="328">
        <v>22147.39</v>
      </c>
      <c r="M5" s="328">
        <v>23503.72</v>
      </c>
      <c r="N5" s="328">
        <v>22504.21</v>
      </c>
      <c r="O5" s="492">
        <v>24765.05</v>
      </c>
      <c r="P5" s="492">
        <v>23190.35</v>
      </c>
      <c r="Q5" s="492">
        <v>24715.35</v>
      </c>
      <c r="R5" s="492">
        <v>22984.58</v>
      </c>
      <c r="S5" s="492">
        <v>25967.47</v>
      </c>
      <c r="T5" s="492">
        <v>24499.09</v>
      </c>
      <c r="U5" s="492">
        <v>23955.279999999999</v>
      </c>
      <c r="V5" s="492">
        <v>23793.7</v>
      </c>
      <c r="W5" s="492">
        <v>23287.5</v>
      </c>
      <c r="X5" s="492">
        <v>24176.33</v>
      </c>
      <c r="Y5" s="492">
        <v>25608.51</v>
      </c>
      <c r="Z5" s="492">
        <v>21566.2</v>
      </c>
      <c r="AA5" s="328">
        <v>25183.62</v>
      </c>
      <c r="AB5" s="328">
        <v>23777.360000000001</v>
      </c>
      <c r="AC5" s="328">
        <v>25936.55</v>
      </c>
      <c r="AD5" s="328">
        <v>24935.759999999998</v>
      </c>
      <c r="AE5" s="328">
        <v>25367.31</v>
      </c>
      <c r="AF5" s="328">
        <v>24393.32</v>
      </c>
      <c r="AG5" s="328">
        <v>26878.29</v>
      </c>
      <c r="AH5" s="328">
        <v>25646.52</v>
      </c>
      <c r="AI5" s="328">
        <v>25344.78</v>
      </c>
      <c r="AJ5" s="328">
        <v>27760.83</v>
      </c>
      <c r="AK5" s="328">
        <v>25660.51</v>
      </c>
      <c r="AL5" s="328">
        <v>24637.94</v>
      </c>
      <c r="AM5" s="328">
        <v>26962.71</v>
      </c>
      <c r="AN5" s="328">
        <v>24486.52</v>
      </c>
      <c r="AO5" s="328">
        <v>28362.54</v>
      </c>
      <c r="AP5" s="328">
        <v>28688.09</v>
      </c>
      <c r="AQ5" s="328">
        <v>29639</v>
      </c>
      <c r="AR5" s="328">
        <v>27417.03</v>
      </c>
      <c r="AS5" s="325">
        <v>28258.62</v>
      </c>
      <c r="AT5" s="325">
        <v>29707.55</v>
      </c>
      <c r="AU5" s="325">
        <v>29695.55</v>
      </c>
      <c r="AV5" s="325">
        <v>32272.46</v>
      </c>
      <c r="AW5" s="325">
        <v>30172.48</v>
      </c>
      <c r="AX5" s="325">
        <v>29280.42</v>
      </c>
      <c r="AY5" s="325">
        <v>34876.49</v>
      </c>
      <c r="BB5" s="652">
        <v>34876.491932445002</v>
      </c>
      <c r="BC5" s="653">
        <f>ROUND(BB5,2)</f>
        <v>34876.49</v>
      </c>
    </row>
    <row r="6" spans="1:63" s="325" customFormat="1" ht="19.8">
      <c r="A6" s="329"/>
      <c r="B6" s="329" t="s">
        <v>177</v>
      </c>
      <c r="C6" s="330">
        <v>2843.65</v>
      </c>
      <c r="D6" s="330">
        <v>4573.8999999999996</v>
      </c>
      <c r="E6" s="330">
        <v>5976.99</v>
      </c>
      <c r="F6" s="330">
        <v>5349.81</v>
      </c>
      <c r="G6" s="330">
        <v>5263.21</v>
      </c>
      <c r="H6" s="330">
        <v>6025.67</v>
      </c>
      <c r="I6" s="330">
        <v>5538.22</v>
      </c>
      <c r="J6" s="330">
        <v>5724.66</v>
      </c>
      <c r="K6" s="330">
        <v>5644.29</v>
      </c>
      <c r="L6" s="330">
        <v>3912.99</v>
      </c>
      <c r="M6" s="330">
        <v>4329.95</v>
      </c>
      <c r="N6" s="330">
        <v>4677.7700000000004</v>
      </c>
      <c r="O6" s="493">
        <v>5049.6499999999996</v>
      </c>
      <c r="P6" s="493">
        <v>4993.8100000000004</v>
      </c>
      <c r="Q6" s="493">
        <v>3547.06</v>
      </c>
      <c r="R6" s="493">
        <v>4686.2700000000004</v>
      </c>
      <c r="S6" s="493">
        <v>4418.2700000000004</v>
      </c>
      <c r="T6" s="493">
        <v>4683.74</v>
      </c>
      <c r="U6" s="493">
        <v>3972.61</v>
      </c>
      <c r="V6" s="493">
        <v>3577.28</v>
      </c>
      <c r="W6" s="493">
        <v>4689.41</v>
      </c>
      <c r="X6" s="493">
        <v>3842.19</v>
      </c>
      <c r="Y6" s="493">
        <v>4630.4399999999996</v>
      </c>
      <c r="Z6" s="493">
        <v>4321.6499999999996</v>
      </c>
      <c r="AA6" s="330">
        <v>4018.85</v>
      </c>
      <c r="AB6" s="330">
        <v>3700.73</v>
      </c>
      <c r="AC6" s="330">
        <v>4668.8</v>
      </c>
      <c r="AD6" s="330">
        <v>3855.09</v>
      </c>
      <c r="AE6" s="330">
        <v>4311.3</v>
      </c>
      <c r="AF6" s="330">
        <v>4319.1499999999996</v>
      </c>
      <c r="AG6" s="330">
        <v>4662.83</v>
      </c>
      <c r="AH6" s="330">
        <v>3777.42</v>
      </c>
      <c r="AI6" s="330">
        <v>3906.34</v>
      </c>
      <c r="AJ6" s="330">
        <v>4443.97</v>
      </c>
      <c r="AK6" s="330">
        <v>3477.75</v>
      </c>
      <c r="AL6" s="330">
        <v>3790.41</v>
      </c>
      <c r="AM6" s="330">
        <v>3780.56</v>
      </c>
      <c r="AN6" s="330">
        <v>3251.55</v>
      </c>
      <c r="AO6" s="330">
        <v>4542.82</v>
      </c>
      <c r="AP6" s="330">
        <v>3670.46</v>
      </c>
      <c r="AQ6" s="330">
        <v>3517.03</v>
      </c>
      <c r="AR6" s="330">
        <v>3672.16</v>
      </c>
      <c r="AS6" s="325">
        <v>3012.3</v>
      </c>
      <c r="AT6" s="325">
        <v>3987.67</v>
      </c>
      <c r="AU6" s="325">
        <v>3875.37</v>
      </c>
      <c r="AV6" s="325">
        <v>4010.49</v>
      </c>
      <c r="AW6" s="325">
        <v>2898.04</v>
      </c>
      <c r="AX6" s="325">
        <v>3141.09</v>
      </c>
      <c r="AY6" s="325">
        <v>3726.43</v>
      </c>
      <c r="BB6" s="652">
        <v>3726.4255468002998</v>
      </c>
      <c r="BC6" s="653">
        <f t="shared" ref="BC6:BC69" si="0">ROUND(BB6,2)</f>
        <v>3726.43</v>
      </c>
    </row>
    <row r="7" spans="1:63" s="325" customFormat="1" ht="19.8">
      <c r="A7" s="327"/>
      <c r="B7" s="327" t="s">
        <v>178</v>
      </c>
      <c r="C7" s="328">
        <v>1473.97</v>
      </c>
      <c r="D7" s="328">
        <v>2668.14</v>
      </c>
      <c r="E7" s="328">
        <v>3881.64</v>
      </c>
      <c r="F7" s="328">
        <v>3359.86</v>
      </c>
      <c r="G7" s="328">
        <v>3141.33</v>
      </c>
      <c r="H7" s="328">
        <v>4355.58</v>
      </c>
      <c r="I7" s="328">
        <v>3200.86</v>
      </c>
      <c r="J7" s="328">
        <v>3369.68</v>
      </c>
      <c r="K7" s="328">
        <v>2808.93</v>
      </c>
      <c r="L7" s="328">
        <v>2132.02</v>
      </c>
      <c r="M7" s="328">
        <v>2755.1</v>
      </c>
      <c r="N7" s="328">
        <v>2852.68</v>
      </c>
      <c r="O7" s="492">
        <v>3246.64</v>
      </c>
      <c r="P7" s="492">
        <v>2963.39</v>
      </c>
      <c r="Q7" s="492">
        <v>2117.9699999999998</v>
      </c>
      <c r="R7" s="492">
        <v>2725.51</v>
      </c>
      <c r="S7" s="492">
        <v>2800.01</v>
      </c>
      <c r="T7" s="492">
        <v>2738.7</v>
      </c>
      <c r="U7" s="492">
        <v>2672.55</v>
      </c>
      <c r="V7" s="492">
        <v>1826.09</v>
      </c>
      <c r="W7" s="492">
        <v>2832.57</v>
      </c>
      <c r="X7" s="492">
        <v>2267.9499999999998</v>
      </c>
      <c r="Y7" s="492">
        <v>3165.5</v>
      </c>
      <c r="Z7" s="492">
        <v>2821.91</v>
      </c>
      <c r="AA7" s="328">
        <v>2819.92</v>
      </c>
      <c r="AB7" s="328">
        <v>2163.0300000000002</v>
      </c>
      <c r="AC7" s="328">
        <v>3027.08</v>
      </c>
      <c r="AD7" s="328">
        <v>2695.61</v>
      </c>
      <c r="AE7" s="328">
        <v>2751.54</v>
      </c>
      <c r="AF7" s="328">
        <v>2485.9</v>
      </c>
      <c r="AG7" s="328">
        <v>3083.34</v>
      </c>
      <c r="AH7" s="328">
        <v>2282.2600000000002</v>
      </c>
      <c r="AI7" s="328">
        <v>2495.86</v>
      </c>
      <c r="AJ7" s="328">
        <v>3017.2</v>
      </c>
      <c r="AK7" s="328">
        <v>2082.9499999999998</v>
      </c>
      <c r="AL7" s="328">
        <v>2430.0500000000002</v>
      </c>
      <c r="AM7" s="328">
        <v>2415.37</v>
      </c>
      <c r="AN7" s="328">
        <v>2162.7399999999998</v>
      </c>
      <c r="AO7" s="328">
        <v>2984.44</v>
      </c>
      <c r="AP7" s="328">
        <v>2375.5700000000002</v>
      </c>
      <c r="AQ7" s="328">
        <v>2127.67</v>
      </c>
      <c r="AR7" s="328">
        <v>2232.73</v>
      </c>
      <c r="AS7" s="325">
        <v>1707.26</v>
      </c>
      <c r="AT7" s="325">
        <v>2604.27</v>
      </c>
      <c r="AU7" s="325">
        <v>2546.31</v>
      </c>
      <c r="AV7" s="325">
        <v>2634.14</v>
      </c>
      <c r="AW7" s="325">
        <v>1524.65</v>
      </c>
      <c r="AX7" s="325">
        <v>2150.3200000000002</v>
      </c>
      <c r="AY7" s="325">
        <v>2280.7600000000002</v>
      </c>
      <c r="BB7" s="652">
        <v>2280.7625192737</v>
      </c>
      <c r="BC7" s="653">
        <f t="shared" si="0"/>
        <v>2280.7600000000002</v>
      </c>
    </row>
    <row r="8" spans="1:63" s="325" customFormat="1" ht="19.8">
      <c r="A8" s="329"/>
      <c r="B8" s="329" t="s">
        <v>179</v>
      </c>
      <c r="C8" s="332">
        <v>369.6</v>
      </c>
      <c r="D8" s="332">
        <v>482.89</v>
      </c>
      <c r="E8" s="332">
        <v>602.92999999999995</v>
      </c>
      <c r="F8" s="332">
        <v>500.95</v>
      </c>
      <c r="G8" s="332">
        <v>463.45</v>
      </c>
      <c r="H8" s="332">
        <v>450.6</v>
      </c>
      <c r="I8" s="332">
        <v>425.11</v>
      </c>
      <c r="J8" s="332">
        <v>430.87</v>
      </c>
      <c r="K8" s="332">
        <v>467.28</v>
      </c>
      <c r="L8" s="332">
        <v>359.54</v>
      </c>
      <c r="M8" s="332">
        <v>510.55</v>
      </c>
      <c r="N8" s="332">
        <v>675.86</v>
      </c>
      <c r="O8" s="493">
        <v>443.77</v>
      </c>
      <c r="P8" s="493">
        <v>380.88</v>
      </c>
      <c r="Q8" s="493">
        <v>271.26</v>
      </c>
      <c r="R8" s="493">
        <v>316.29000000000002</v>
      </c>
      <c r="S8" s="493">
        <v>326.08999999999997</v>
      </c>
      <c r="T8" s="493">
        <v>409.57</v>
      </c>
      <c r="U8" s="493">
        <v>279.86</v>
      </c>
      <c r="V8" s="493">
        <v>353.86</v>
      </c>
      <c r="W8" s="493">
        <v>487.8</v>
      </c>
      <c r="X8" s="493">
        <v>435.06</v>
      </c>
      <c r="Y8" s="493">
        <v>379.56</v>
      </c>
      <c r="Z8" s="493">
        <v>266.51</v>
      </c>
      <c r="AA8" s="330">
        <v>386.99</v>
      </c>
      <c r="AB8" s="330">
        <v>224.62</v>
      </c>
      <c r="AC8" s="330">
        <v>357.23</v>
      </c>
      <c r="AD8" s="330">
        <v>203.1</v>
      </c>
      <c r="AE8" s="330">
        <v>369.39</v>
      </c>
      <c r="AF8" s="330">
        <v>512.41999999999996</v>
      </c>
      <c r="AG8" s="330">
        <v>281.83999999999997</v>
      </c>
      <c r="AH8" s="330">
        <v>281.43</v>
      </c>
      <c r="AI8" s="330">
        <v>338.74</v>
      </c>
      <c r="AJ8" s="330">
        <v>249.29</v>
      </c>
      <c r="AK8" s="330">
        <v>328.82</v>
      </c>
      <c r="AL8" s="330">
        <v>228.58</v>
      </c>
      <c r="AM8" s="330">
        <v>271.36</v>
      </c>
      <c r="AN8" s="330">
        <v>292.11</v>
      </c>
      <c r="AO8" s="330">
        <v>227.02</v>
      </c>
      <c r="AP8" s="330">
        <v>197.73</v>
      </c>
      <c r="AQ8" s="330">
        <v>315.10000000000002</v>
      </c>
      <c r="AR8" s="330">
        <v>261.25</v>
      </c>
      <c r="AS8" s="325">
        <v>263.93</v>
      </c>
      <c r="AT8" s="325">
        <v>374.23</v>
      </c>
      <c r="AU8" s="325">
        <v>278.95999999999998</v>
      </c>
      <c r="AV8" s="325">
        <v>284.64999999999998</v>
      </c>
      <c r="AW8" s="325">
        <v>266.43</v>
      </c>
      <c r="AX8" s="325">
        <v>262.27999999999997</v>
      </c>
      <c r="AY8" s="325">
        <v>325.98</v>
      </c>
      <c r="BB8" s="652">
        <v>325.9844258672</v>
      </c>
      <c r="BC8" s="653">
        <f t="shared" si="0"/>
        <v>325.98</v>
      </c>
    </row>
    <row r="9" spans="1:63" s="325" customFormat="1" ht="19.8">
      <c r="A9" s="327"/>
      <c r="B9" s="327" t="s">
        <v>180</v>
      </c>
      <c r="C9" s="331">
        <v>24.78</v>
      </c>
      <c r="D9" s="331">
        <v>69.180000000000007</v>
      </c>
      <c r="E9" s="331">
        <v>63.74</v>
      </c>
      <c r="F9" s="331">
        <v>24.86</v>
      </c>
      <c r="G9" s="331">
        <v>0.32</v>
      </c>
      <c r="H9" s="331">
        <v>40.43</v>
      </c>
      <c r="I9" s="331">
        <v>0.36</v>
      </c>
      <c r="J9" s="331">
        <v>0.65</v>
      </c>
      <c r="K9" s="331">
        <v>0.1</v>
      </c>
      <c r="L9" s="331">
        <v>31.2</v>
      </c>
      <c r="M9" s="331">
        <v>65.09</v>
      </c>
      <c r="N9" s="331">
        <v>99.94</v>
      </c>
      <c r="O9" s="492">
        <v>102.38</v>
      </c>
      <c r="P9" s="492">
        <v>32.35</v>
      </c>
      <c r="Q9" s="492">
        <v>0.61</v>
      </c>
      <c r="R9" s="492">
        <v>28.77</v>
      </c>
      <c r="S9" s="492">
        <v>0.28000000000000003</v>
      </c>
      <c r="T9" s="492">
        <v>60.58</v>
      </c>
      <c r="U9" s="492">
        <v>25.97</v>
      </c>
      <c r="V9" s="492">
        <v>59.58</v>
      </c>
      <c r="W9" s="492">
        <v>64.37</v>
      </c>
      <c r="X9" s="492">
        <v>107.02</v>
      </c>
      <c r="Y9" s="492">
        <v>133.07</v>
      </c>
      <c r="Z9" s="492">
        <v>40.93</v>
      </c>
      <c r="AA9" s="328">
        <v>8.44</v>
      </c>
      <c r="AB9" s="328">
        <v>0.14000000000000001</v>
      </c>
      <c r="AC9" s="328">
        <v>0.56999999999999995</v>
      </c>
      <c r="AD9" s="328">
        <v>0.39</v>
      </c>
      <c r="AE9" s="328">
        <v>0.14000000000000001</v>
      </c>
      <c r="AF9" s="328">
        <v>8.89</v>
      </c>
      <c r="AG9" s="328">
        <v>0.5</v>
      </c>
      <c r="AH9" s="328">
        <v>0.08</v>
      </c>
      <c r="AI9" s="328">
        <v>0.28000000000000003</v>
      </c>
      <c r="AJ9" s="328">
        <v>0.06</v>
      </c>
      <c r="AK9" s="328">
        <v>0.26</v>
      </c>
      <c r="AL9" s="328">
        <v>4.57</v>
      </c>
      <c r="AM9" s="328">
        <v>0.25</v>
      </c>
      <c r="AN9" s="328">
        <v>0.25</v>
      </c>
      <c r="AO9" s="328">
        <v>4.51</v>
      </c>
      <c r="AP9" s="328">
        <v>6.02</v>
      </c>
      <c r="AQ9" s="328">
        <v>0.3</v>
      </c>
      <c r="AR9" s="328">
        <v>4.6100000000000003</v>
      </c>
      <c r="AS9" s="325">
        <v>0.55000000000000004</v>
      </c>
      <c r="AT9" s="325">
        <v>47.81</v>
      </c>
      <c r="AU9" s="325">
        <v>0.01</v>
      </c>
      <c r="AV9" s="325">
        <v>0.28999999999999998</v>
      </c>
      <c r="AW9" s="325">
        <v>5.31</v>
      </c>
      <c r="AX9" s="325">
        <v>5.32</v>
      </c>
      <c r="AY9" s="325">
        <v>5.6</v>
      </c>
      <c r="BB9" s="652">
        <v>5.5995503805000002</v>
      </c>
      <c r="BC9" s="653">
        <f t="shared" si="0"/>
        <v>5.6</v>
      </c>
    </row>
    <row r="10" spans="1:63" s="325" customFormat="1" ht="19.8">
      <c r="A10" s="329"/>
      <c r="B10" s="329" t="s">
        <v>181</v>
      </c>
      <c r="C10" s="332">
        <v>69.819999999999993</v>
      </c>
      <c r="D10" s="332">
        <v>10.45</v>
      </c>
      <c r="E10" s="332">
        <v>44.52</v>
      </c>
      <c r="F10" s="332">
        <v>42.36</v>
      </c>
      <c r="G10" s="332">
        <v>47.09</v>
      </c>
      <c r="H10" s="332">
        <v>0</v>
      </c>
      <c r="I10" s="332">
        <v>0.01</v>
      </c>
      <c r="J10" s="332">
        <v>45.13</v>
      </c>
      <c r="K10" s="332">
        <v>41.47</v>
      </c>
      <c r="L10" s="332">
        <v>87.43</v>
      </c>
      <c r="M10" s="332">
        <v>250.24</v>
      </c>
      <c r="N10" s="332">
        <v>334.12</v>
      </c>
      <c r="O10" s="493">
        <v>95.66</v>
      </c>
      <c r="P10" s="493">
        <v>54.71</v>
      </c>
      <c r="Q10" s="493">
        <v>5.72</v>
      </c>
      <c r="R10" s="493">
        <v>0.01</v>
      </c>
      <c r="S10" s="493">
        <v>0</v>
      </c>
      <c r="T10" s="493">
        <v>26.61</v>
      </c>
      <c r="U10" s="493">
        <v>0.04</v>
      </c>
      <c r="V10" s="493">
        <v>0.02</v>
      </c>
      <c r="W10" s="493">
        <v>64.48</v>
      </c>
      <c r="X10" s="493">
        <v>0</v>
      </c>
      <c r="Y10" s="493">
        <v>0.02</v>
      </c>
      <c r="Z10" s="493">
        <v>0</v>
      </c>
      <c r="AA10" s="330">
        <v>102.15</v>
      </c>
      <c r="AB10" s="330">
        <v>32.700000000000003</v>
      </c>
      <c r="AC10" s="330">
        <v>84.13</v>
      </c>
      <c r="AD10" s="330">
        <v>1.34</v>
      </c>
      <c r="AE10" s="330">
        <v>0.76</v>
      </c>
      <c r="AF10" s="330">
        <v>34.42</v>
      </c>
      <c r="AG10" s="330">
        <v>14.01</v>
      </c>
      <c r="AH10" s="330">
        <v>0.03</v>
      </c>
      <c r="AI10" s="330">
        <v>0.28999999999999998</v>
      </c>
      <c r="AJ10" s="330">
        <v>0.01</v>
      </c>
      <c r="AK10" s="330">
        <v>0.08</v>
      </c>
      <c r="AL10" s="330">
        <v>0.06</v>
      </c>
      <c r="AM10" s="330">
        <v>5.43</v>
      </c>
      <c r="AN10" s="330">
        <v>0</v>
      </c>
      <c r="AO10" s="330">
        <v>0</v>
      </c>
      <c r="AP10" s="330">
        <v>0</v>
      </c>
      <c r="AQ10" s="330">
        <v>4.74</v>
      </c>
      <c r="AR10" s="330">
        <v>0.02</v>
      </c>
      <c r="AS10" s="325">
        <v>0.33</v>
      </c>
      <c r="AT10" s="325">
        <v>0.02</v>
      </c>
      <c r="AU10" s="325">
        <v>0.1</v>
      </c>
      <c r="AV10" s="325">
        <v>0.08</v>
      </c>
      <c r="AW10" s="325">
        <v>0.01</v>
      </c>
      <c r="AX10" s="325">
        <v>9.86</v>
      </c>
      <c r="AY10" s="325">
        <v>0.01</v>
      </c>
      <c r="BB10" s="652">
        <v>8.0387141000000002E-3</v>
      </c>
      <c r="BC10" s="653">
        <f t="shared" si="0"/>
        <v>0.01</v>
      </c>
    </row>
    <row r="11" spans="1:63" s="325" customFormat="1" ht="19.8">
      <c r="A11" s="327"/>
      <c r="B11" s="327" t="s">
        <v>182</v>
      </c>
      <c r="C11" s="331">
        <v>2.67</v>
      </c>
      <c r="D11" s="331">
        <v>18.16</v>
      </c>
      <c r="E11" s="331">
        <v>19.71</v>
      </c>
      <c r="F11" s="331">
        <v>20.03</v>
      </c>
      <c r="G11" s="331">
        <v>7.21</v>
      </c>
      <c r="H11" s="331">
        <v>28.03</v>
      </c>
      <c r="I11" s="331">
        <v>48.48</v>
      </c>
      <c r="J11" s="331">
        <v>26.92</v>
      </c>
      <c r="K11" s="331">
        <v>28.37</v>
      </c>
      <c r="L11" s="331">
        <v>0.38</v>
      </c>
      <c r="M11" s="331">
        <v>0.32</v>
      </c>
      <c r="N11" s="331">
        <v>9.8000000000000007</v>
      </c>
      <c r="O11" s="492">
        <v>4.71</v>
      </c>
      <c r="P11" s="492">
        <v>66.599999999999994</v>
      </c>
      <c r="Q11" s="492">
        <v>45.01</v>
      </c>
      <c r="R11" s="492">
        <v>38.68</v>
      </c>
      <c r="S11" s="492">
        <v>9.35</v>
      </c>
      <c r="T11" s="492">
        <v>48.76</v>
      </c>
      <c r="U11" s="492">
        <v>79.88</v>
      </c>
      <c r="V11" s="492">
        <v>1.42</v>
      </c>
      <c r="W11" s="492">
        <v>0.54</v>
      </c>
      <c r="X11" s="492">
        <v>0.41</v>
      </c>
      <c r="Y11" s="492">
        <v>37.78</v>
      </c>
      <c r="Z11" s="492">
        <v>44.29</v>
      </c>
      <c r="AA11" s="328">
        <v>43.43</v>
      </c>
      <c r="AB11" s="328">
        <v>13.96</v>
      </c>
      <c r="AC11" s="328">
        <v>42.53</v>
      </c>
      <c r="AD11" s="328">
        <v>3.66</v>
      </c>
      <c r="AE11" s="328">
        <v>52.75</v>
      </c>
      <c r="AF11" s="328">
        <v>44.99</v>
      </c>
      <c r="AG11" s="328">
        <v>0.28999999999999998</v>
      </c>
      <c r="AH11" s="328">
        <v>4.6900000000000004</v>
      </c>
      <c r="AI11" s="328">
        <v>26.94</v>
      </c>
      <c r="AJ11" s="328">
        <v>19.170000000000002</v>
      </c>
      <c r="AK11" s="328">
        <v>34.72</v>
      </c>
      <c r="AL11" s="328">
        <v>0.41</v>
      </c>
      <c r="AM11" s="328">
        <v>50.99</v>
      </c>
      <c r="AN11" s="328">
        <v>0.45</v>
      </c>
      <c r="AO11" s="328">
        <v>0.78</v>
      </c>
      <c r="AP11" s="328">
        <v>1</v>
      </c>
      <c r="AQ11" s="328">
        <v>32.71</v>
      </c>
      <c r="AR11" s="328">
        <v>0.88</v>
      </c>
      <c r="AS11" s="325">
        <v>0.52</v>
      </c>
      <c r="AT11" s="325">
        <v>0.69</v>
      </c>
      <c r="AU11" s="325">
        <v>22.16</v>
      </c>
      <c r="AV11" s="325">
        <v>0.56999999999999995</v>
      </c>
      <c r="AW11" s="325">
        <v>23.11</v>
      </c>
      <c r="AX11" s="325">
        <v>9.56</v>
      </c>
      <c r="AY11" s="325">
        <v>32.4</v>
      </c>
      <c r="BB11" s="652">
        <v>32.399162508899998</v>
      </c>
      <c r="BC11" s="653">
        <f t="shared" si="0"/>
        <v>32.4</v>
      </c>
    </row>
    <row r="12" spans="1:63" s="325" customFormat="1" ht="19.8">
      <c r="A12" s="329"/>
      <c r="B12" s="329" t="s">
        <v>183</v>
      </c>
      <c r="C12" s="332">
        <v>253.98</v>
      </c>
      <c r="D12" s="332">
        <v>344.28</v>
      </c>
      <c r="E12" s="332">
        <v>456.84</v>
      </c>
      <c r="F12" s="332">
        <v>365.01</v>
      </c>
      <c r="G12" s="332">
        <v>385.26</v>
      </c>
      <c r="H12" s="332">
        <v>370.55</v>
      </c>
      <c r="I12" s="332">
        <v>343.35</v>
      </c>
      <c r="J12" s="332">
        <v>327.64</v>
      </c>
      <c r="K12" s="332">
        <v>377.36</v>
      </c>
      <c r="L12" s="332">
        <v>220.42</v>
      </c>
      <c r="M12" s="332">
        <v>180.07</v>
      </c>
      <c r="N12" s="332">
        <v>196.34</v>
      </c>
      <c r="O12" s="493">
        <v>191.56</v>
      </c>
      <c r="P12" s="493">
        <v>202.95</v>
      </c>
      <c r="Q12" s="493">
        <v>187.85</v>
      </c>
      <c r="R12" s="493">
        <v>202.65</v>
      </c>
      <c r="S12" s="493">
        <v>299.3</v>
      </c>
      <c r="T12" s="493">
        <v>241.54</v>
      </c>
      <c r="U12" s="493">
        <v>161.38999999999999</v>
      </c>
      <c r="V12" s="493">
        <v>277.89</v>
      </c>
      <c r="W12" s="493">
        <v>345.1</v>
      </c>
      <c r="X12" s="493">
        <v>285.06</v>
      </c>
      <c r="Y12" s="493">
        <v>194.66</v>
      </c>
      <c r="Z12" s="493">
        <v>140.97</v>
      </c>
      <c r="AA12" s="330">
        <v>199.2</v>
      </c>
      <c r="AB12" s="330">
        <v>115.1</v>
      </c>
      <c r="AC12" s="330">
        <v>200.99</v>
      </c>
      <c r="AD12" s="330">
        <v>174.09</v>
      </c>
      <c r="AE12" s="330">
        <v>252.71</v>
      </c>
      <c r="AF12" s="330">
        <v>402.67</v>
      </c>
      <c r="AG12" s="330">
        <v>215.71</v>
      </c>
      <c r="AH12" s="330">
        <v>258.74</v>
      </c>
      <c r="AI12" s="330">
        <v>271.86</v>
      </c>
      <c r="AJ12" s="330">
        <v>215.14</v>
      </c>
      <c r="AK12" s="330">
        <v>275.81</v>
      </c>
      <c r="AL12" s="330">
        <v>207.65</v>
      </c>
      <c r="AM12" s="330">
        <v>178.26</v>
      </c>
      <c r="AN12" s="330">
        <v>274.74</v>
      </c>
      <c r="AO12" s="330">
        <v>207.38</v>
      </c>
      <c r="AP12" s="330">
        <v>169.88</v>
      </c>
      <c r="AQ12" s="330">
        <v>246.09</v>
      </c>
      <c r="AR12" s="330">
        <v>240.09</v>
      </c>
      <c r="AS12" s="325">
        <v>247.76</v>
      </c>
      <c r="AT12" s="325">
        <v>299.85000000000002</v>
      </c>
      <c r="AU12" s="325">
        <v>234.7</v>
      </c>
      <c r="AV12" s="325">
        <v>271.55</v>
      </c>
      <c r="AW12" s="325">
        <v>199.83</v>
      </c>
      <c r="AX12" s="325">
        <v>197.33</v>
      </c>
      <c r="AY12" s="325">
        <v>252.99</v>
      </c>
      <c r="BB12" s="652">
        <v>252.99176190009999</v>
      </c>
      <c r="BC12" s="653">
        <f t="shared" si="0"/>
        <v>252.99</v>
      </c>
    </row>
    <row r="13" spans="1:63" s="325" customFormat="1" ht="19.8">
      <c r="A13" s="327"/>
      <c r="B13" s="327" t="s">
        <v>184</v>
      </c>
      <c r="C13" s="331">
        <v>18.34</v>
      </c>
      <c r="D13" s="331">
        <v>40.82</v>
      </c>
      <c r="E13" s="331">
        <v>18.12</v>
      </c>
      <c r="F13" s="331">
        <v>48.69</v>
      </c>
      <c r="G13" s="331">
        <v>23.56</v>
      </c>
      <c r="H13" s="331">
        <v>11.59</v>
      </c>
      <c r="I13" s="331">
        <v>32.909999999999997</v>
      </c>
      <c r="J13" s="331">
        <v>30.53</v>
      </c>
      <c r="K13" s="331">
        <v>19.989999999999998</v>
      </c>
      <c r="L13" s="331">
        <v>20.11</v>
      </c>
      <c r="M13" s="331">
        <v>14.83</v>
      </c>
      <c r="N13" s="331">
        <v>35.65</v>
      </c>
      <c r="O13" s="492">
        <v>49.46</v>
      </c>
      <c r="P13" s="492">
        <v>24.28</v>
      </c>
      <c r="Q13" s="492">
        <v>32.07</v>
      </c>
      <c r="R13" s="492">
        <v>46.18</v>
      </c>
      <c r="S13" s="492">
        <v>17.149999999999999</v>
      </c>
      <c r="T13" s="492">
        <v>32.08</v>
      </c>
      <c r="U13" s="492">
        <v>12.58</v>
      </c>
      <c r="V13" s="492">
        <v>14.95</v>
      </c>
      <c r="W13" s="492">
        <v>13.3</v>
      </c>
      <c r="X13" s="492">
        <v>42.56</v>
      </c>
      <c r="Y13" s="492">
        <v>14.02</v>
      </c>
      <c r="Z13" s="492">
        <v>40.31</v>
      </c>
      <c r="AA13" s="328">
        <v>33.78</v>
      </c>
      <c r="AB13" s="328">
        <v>62.72</v>
      </c>
      <c r="AC13" s="328">
        <v>29.01</v>
      </c>
      <c r="AD13" s="328">
        <v>23.62</v>
      </c>
      <c r="AE13" s="328">
        <v>63.03</v>
      </c>
      <c r="AF13" s="328">
        <v>21.46</v>
      </c>
      <c r="AG13" s="328">
        <v>51.33</v>
      </c>
      <c r="AH13" s="328">
        <v>17.89</v>
      </c>
      <c r="AI13" s="328">
        <v>39.369999999999997</v>
      </c>
      <c r="AJ13" s="328">
        <v>14.92</v>
      </c>
      <c r="AK13" s="328">
        <v>17.940000000000001</v>
      </c>
      <c r="AL13" s="328">
        <v>15.89</v>
      </c>
      <c r="AM13" s="328">
        <v>36.43</v>
      </c>
      <c r="AN13" s="328">
        <v>16.66</v>
      </c>
      <c r="AO13" s="328">
        <v>14.35</v>
      </c>
      <c r="AP13" s="328">
        <v>20.83</v>
      </c>
      <c r="AQ13" s="328">
        <v>31.26</v>
      </c>
      <c r="AR13" s="328">
        <v>15.65</v>
      </c>
      <c r="AS13" s="325">
        <v>14.77</v>
      </c>
      <c r="AT13" s="325">
        <v>25.87</v>
      </c>
      <c r="AU13" s="325">
        <v>21.99</v>
      </c>
      <c r="AV13" s="325">
        <v>12.15</v>
      </c>
      <c r="AW13" s="325">
        <v>38.17</v>
      </c>
      <c r="AX13" s="325">
        <v>40.22</v>
      </c>
      <c r="AY13" s="325">
        <v>34.99</v>
      </c>
      <c r="BB13" s="652">
        <v>34.985912363600001</v>
      </c>
      <c r="BC13" s="653">
        <f t="shared" si="0"/>
        <v>34.99</v>
      </c>
    </row>
    <row r="14" spans="1:63" s="325" customFormat="1" ht="19.8">
      <c r="A14" s="329"/>
      <c r="B14" s="329" t="s">
        <v>185</v>
      </c>
      <c r="C14" s="332">
        <v>761.2</v>
      </c>
      <c r="D14" s="332">
        <v>996.28</v>
      </c>
      <c r="E14" s="330">
        <v>1183.71</v>
      </c>
      <c r="F14" s="330">
        <v>1024.21</v>
      </c>
      <c r="G14" s="330">
        <v>1196.99</v>
      </c>
      <c r="H14" s="332">
        <v>712.69</v>
      </c>
      <c r="I14" s="330">
        <v>1361.98</v>
      </c>
      <c r="J14" s="330">
        <v>1402.08</v>
      </c>
      <c r="K14" s="330">
        <v>1845.74</v>
      </c>
      <c r="L14" s="332">
        <v>940.55</v>
      </c>
      <c r="M14" s="332">
        <v>537.67999999999995</v>
      </c>
      <c r="N14" s="332">
        <v>738.09</v>
      </c>
      <c r="O14" s="493">
        <v>902.87</v>
      </c>
      <c r="P14" s="493">
        <v>1277.02</v>
      </c>
      <c r="Q14" s="493">
        <v>781.3</v>
      </c>
      <c r="R14" s="493">
        <v>1258.46</v>
      </c>
      <c r="S14" s="493">
        <v>962.53</v>
      </c>
      <c r="T14" s="493">
        <v>1216.98</v>
      </c>
      <c r="U14" s="493">
        <v>742.88</v>
      </c>
      <c r="V14" s="493">
        <v>995.71</v>
      </c>
      <c r="W14" s="493">
        <v>1004.28</v>
      </c>
      <c r="X14" s="493">
        <v>758.3</v>
      </c>
      <c r="Y14" s="493">
        <v>718.97</v>
      </c>
      <c r="Z14" s="493">
        <v>900.35</v>
      </c>
      <c r="AA14" s="330">
        <v>551.98</v>
      </c>
      <c r="AB14" s="330">
        <v>989.12</v>
      </c>
      <c r="AC14" s="330">
        <v>933.59</v>
      </c>
      <c r="AD14" s="330">
        <v>594.02</v>
      </c>
      <c r="AE14" s="330">
        <v>791.68</v>
      </c>
      <c r="AF14" s="330">
        <v>979.89</v>
      </c>
      <c r="AG14" s="330">
        <v>987.45</v>
      </c>
      <c r="AH14" s="330">
        <v>830.46</v>
      </c>
      <c r="AI14" s="330">
        <v>666.04</v>
      </c>
      <c r="AJ14" s="330">
        <v>723.79</v>
      </c>
      <c r="AK14" s="330">
        <v>633.94000000000005</v>
      </c>
      <c r="AL14" s="330">
        <v>810.72</v>
      </c>
      <c r="AM14" s="330">
        <v>727.78</v>
      </c>
      <c r="AN14" s="330">
        <v>483.97</v>
      </c>
      <c r="AO14" s="330">
        <v>1067.78</v>
      </c>
      <c r="AP14" s="330">
        <v>754.96</v>
      </c>
      <c r="AQ14" s="330">
        <v>680.2</v>
      </c>
      <c r="AR14" s="330">
        <v>820.24</v>
      </c>
      <c r="AS14" s="325">
        <v>672.14</v>
      </c>
      <c r="AT14" s="325">
        <v>599.70000000000005</v>
      </c>
      <c r="AU14" s="325">
        <v>651.01</v>
      </c>
      <c r="AV14" s="325">
        <v>679.31</v>
      </c>
      <c r="AW14" s="325">
        <v>712.56</v>
      </c>
      <c r="AX14" s="325">
        <v>449.93</v>
      </c>
      <c r="AY14" s="325">
        <v>752.43</v>
      </c>
      <c r="BB14" s="652">
        <v>752.43316894760005</v>
      </c>
      <c r="BC14" s="653">
        <f t="shared" si="0"/>
        <v>752.43</v>
      </c>
    </row>
    <row r="15" spans="1:63" s="325" customFormat="1" ht="19.8">
      <c r="A15" s="327"/>
      <c r="B15" s="327" t="s">
        <v>186</v>
      </c>
      <c r="C15" s="331">
        <v>671.38</v>
      </c>
      <c r="D15" s="331">
        <v>963.82</v>
      </c>
      <c r="E15" s="328">
        <v>1076.05</v>
      </c>
      <c r="F15" s="331">
        <v>883.61</v>
      </c>
      <c r="G15" s="328">
        <v>1035.97</v>
      </c>
      <c r="H15" s="331">
        <v>610.6</v>
      </c>
      <c r="I15" s="328">
        <v>1198.69</v>
      </c>
      <c r="J15" s="328">
        <v>1268.68</v>
      </c>
      <c r="K15" s="328">
        <v>1726.37</v>
      </c>
      <c r="L15" s="331">
        <v>876.39</v>
      </c>
      <c r="M15" s="331">
        <v>472.43</v>
      </c>
      <c r="N15" s="331">
        <v>699.15</v>
      </c>
      <c r="O15" s="492">
        <v>809.73</v>
      </c>
      <c r="P15" s="492">
        <v>1162.6400000000001</v>
      </c>
      <c r="Q15" s="492">
        <v>707.88</v>
      </c>
      <c r="R15" s="492">
        <v>1187.45</v>
      </c>
      <c r="S15" s="492">
        <v>825.27</v>
      </c>
      <c r="T15" s="492">
        <v>1071.74</v>
      </c>
      <c r="U15" s="492">
        <v>665.45</v>
      </c>
      <c r="V15" s="492">
        <v>916.74</v>
      </c>
      <c r="W15" s="492">
        <v>892.25</v>
      </c>
      <c r="X15" s="492">
        <v>721.68</v>
      </c>
      <c r="Y15" s="492">
        <v>630.73</v>
      </c>
      <c r="Z15" s="492">
        <v>846.24</v>
      </c>
      <c r="AA15" s="328">
        <v>513.28</v>
      </c>
      <c r="AB15" s="328">
        <v>920.01</v>
      </c>
      <c r="AC15" s="328">
        <v>821.59</v>
      </c>
      <c r="AD15" s="328">
        <v>529.33000000000004</v>
      </c>
      <c r="AE15" s="328">
        <v>660.48</v>
      </c>
      <c r="AF15" s="328">
        <v>881.96</v>
      </c>
      <c r="AG15" s="328">
        <v>869.14</v>
      </c>
      <c r="AH15" s="328">
        <v>707.96</v>
      </c>
      <c r="AI15" s="328">
        <v>585.53</v>
      </c>
      <c r="AJ15" s="328">
        <v>680.18</v>
      </c>
      <c r="AK15" s="328">
        <v>599.12</v>
      </c>
      <c r="AL15" s="328">
        <v>749.26</v>
      </c>
      <c r="AM15" s="328">
        <v>705.1</v>
      </c>
      <c r="AN15" s="328">
        <v>459.57</v>
      </c>
      <c r="AO15" s="328">
        <v>1030.54</v>
      </c>
      <c r="AP15" s="328">
        <v>713.62</v>
      </c>
      <c r="AQ15" s="328">
        <v>598.64</v>
      </c>
      <c r="AR15" s="328">
        <v>748.92</v>
      </c>
      <c r="AS15" s="325">
        <v>583.07000000000005</v>
      </c>
      <c r="AT15" s="325">
        <v>560.42999999999995</v>
      </c>
      <c r="AU15" s="325">
        <v>610.89</v>
      </c>
      <c r="AV15" s="325">
        <v>635.95000000000005</v>
      </c>
      <c r="AW15" s="325">
        <v>623.36</v>
      </c>
      <c r="AX15" s="325">
        <v>397.54</v>
      </c>
      <c r="AY15" s="325">
        <v>738.07</v>
      </c>
      <c r="BB15" s="652">
        <v>738.07246162609999</v>
      </c>
      <c r="BC15" s="653">
        <f t="shared" si="0"/>
        <v>738.07</v>
      </c>
    </row>
    <row r="16" spans="1:63" s="325" customFormat="1" ht="19.8">
      <c r="A16" s="329"/>
      <c r="B16" s="329" t="s">
        <v>187</v>
      </c>
      <c r="C16" s="332">
        <v>89.82</v>
      </c>
      <c r="D16" s="332">
        <v>32.46</v>
      </c>
      <c r="E16" s="332">
        <v>107.66</v>
      </c>
      <c r="F16" s="332">
        <v>140.6</v>
      </c>
      <c r="G16" s="332">
        <v>161.02000000000001</v>
      </c>
      <c r="H16" s="332">
        <v>102.09</v>
      </c>
      <c r="I16" s="332">
        <v>163.28</v>
      </c>
      <c r="J16" s="332">
        <v>133.38999999999999</v>
      </c>
      <c r="K16" s="332">
        <v>119.37</v>
      </c>
      <c r="L16" s="332">
        <v>64.16</v>
      </c>
      <c r="M16" s="332">
        <v>65.260000000000005</v>
      </c>
      <c r="N16" s="332">
        <v>38.950000000000003</v>
      </c>
      <c r="O16" s="493">
        <v>93.14</v>
      </c>
      <c r="P16" s="493">
        <v>114.38</v>
      </c>
      <c r="Q16" s="493">
        <v>73.42</v>
      </c>
      <c r="R16" s="493">
        <v>71.010000000000005</v>
      </c>
      <c r="S16" s="493">
        <v>137.27000000000001</v>
      </c>
      <c r="T16" s="493">
        <v>145.24</v>
      </c>
      <c r="U16" s="493">
        <v>77.430000000000007</v>
      </c>
      <c r="V16" s="493">
        <v>78.97</v>
      </c>
      <c r="W16" s="493">
        <v>112.03</v>
      </c>
      <c r="X16" s="493">
        <v>36.619999999999997</v>
      </c>
      <c r="Y16" s="493">
        <v>88.24</v>
      </c>
      <c r="Z16" s="493">
        <v>54.11</v>
      </c>
      <c r="AA16" s="330">
        <v>38.700000000000003</v>
      </c>
      <c r="AB16" s="330">
        <v>69.11</v>
      </c>
      <c r="AC16" s="330">
        <v>111.99</v>
      </c>
      <c r="AD16" s="330">
        <v>64.7</v>
      </c>
      <c r="AE16" s="330">
        <v>131.19</v>
      </c>
      <c r="AF16" s="330">
        <v>97.93</v>
      </c>
      <c r="AG16" s="330">
        <v>118.31</v>
      </c>
      <c r="AH16" s="330">
        <v>122.51</v>
      </c>
      <c r="AI16" s="330">
        <v>80.510000000000005</v>
      </c>
      <c r="AJ16" s="330">
        <v>43.61</v>
      </c>
      <c r="AK16" s="330">
        <v>34.82</v>
      </c>
      <c r="AL16" s="330">
        <v>61.46</v>
      </c>
      <c r="AM16" s="330">
        <v>22.68</v>
      </c>
      <c r="AN16" s="330">
        <v>24.4</v>
      </c>
      <c r="AO16" s="330">
        <v>37.24</v>
      </c>
      <c r="AP16" s="330">
        <v>41.34</v>
      </c>
      <c r="AQ16" s="330">
        <v>81.56</v>
      </c>
      <c r="AR16" s="330">
        <v>71.319999999999993</v>
      </c>
      <c r="AS16" s="325">
        <v>89.07</v>
      </c>
      <c r="AT16" s="325">
        <v>39.270000000000003</v>
      </c>
      <c r="AU16" s="325">
        <v>40.119999999999997</v>
      </c>
      <c r="AV16" s="325">
        <v>43.36</v>
      </c>
      <c r="AW16" s="325">
        <v>89.2</v>
      </c>
      <c r="AX16" s="325">
        <v>52.38</v>
      </c>
      <c r="AY16" s="325">
        <v>14.36</v>
      </c>
      <c r="BB16" s="652">
        <v>14.3607073215</v>
      </c>
      <c r="BC16" s="653">
        <f t="shared" si="0"/>
        <v>14.36</v>
      </c>
    </row>
    <row r="17" spans="1:55" s="325" customFormat="1" ht="19.8">
      <c r="A17" s="327"/>
      <c r="B17" s="327" t="s">
        <v>188</v>
      </c>
      <c r="C17" s="331">
        <v>58.82</v>
      </c>
      <c r="D17" s="331">
        <v>219.94</v>
      </c>
      <c r="E17" s="331">
        <v>124.65</v>
      </c>
      <c r="F17" s="331">
        <v>265.58999999999997</v>
      </c>
      <c r="G17" s="331">
        <v>224.68</v>
      </c>
      <c r="H17" s="331">
        <v>256.87</v>
      </c>
      <c r="I17" s="331">
        <v>280.89</v>
      </c>
      <c r="J17" s="331">
        <v>257.39999999999998</v>
      </c>
      <c r="K17" s="331">
        <v>226.92</v>
      </c>
      <c r="L17" s="331">
        <v>232.18</v>
      </c>
      <c r="M17" s="331">
        <v>276.7</v>
      </c>
      <c r="N17" s="331">
        <v>257.26</v>
      </c>
      <c r="O17" s="492">
        <v>263.58999999999997</v>
      </c>
      <c r="P17" s="492">
        <v>170.7</v>
      </c>
      <c r="Q17" s="492">
        <v>206.94</v>
      </c>
      <c r="R17" s="492">
        <v>137.56</v>
      </c>
      <c r="S17" s="492">
        <v>139.69999999999999</v>
      </c>
      <c r="T17" s="492">
        <v>114.48</v>
      </c>
      <c r="U17" s="492">
        <v>74.42</v>
      </c>
      <c r="V17" s="492">
        <v>159.97999999999999</v>
      </c>
      <c r="W17" s="492">
        <v>130.6</v>
      </c>
      <c r="X17" s="492">
        <v>125.99</v>
      </c>
      <c r="Y17" s="492">
        <v>91.88</v>
      </c>
      <c r="Z17" s="492">
        <v>137.13999999999999</v>
      </c>
      <c r="AA17" s="328">
        <v>86.7</v>
      </c>
      <c r="AB17" s="328">
        <v>154.54</v>
      </c>
      <c r="AC17" s="328">
        <v>167.18</v>
      </c>
      <c r="AD17" s="328">
        <v>165</v>
      </c>
      <c r="AE17" s="328">
        <v>199.66</v>
      </c>
      <c r="AF17" s="328">
        <v>117.49</v>
      </c>
      <c r="AG17" s="328">
        <v>95.09</v>
      </c>
      <c r="AH17" s="328">
        <v>110.53</v>
      </c>
      <c r="AI17" s="328">
        <v>106.65</v>
      </c>
      <c r="AJ17" s="328">
        <v>149.15</v>
      </c>
      <c r="AK17" s="328">
        <v>147.71</v>
      </c>
      <c r="AL17" s="328">
        <v>129.25</v>
      </c>
      <c r="AM17" s="328">
        <v>151.51</v>
      </c>
      <c r="AN17" s="328">
        <v>134.34</v>
      </c>
      <c r="AO17" s="328">
        <v>86.6</v>
      </c>
      <c r="AP17" s="328">
        <v>95.51</v>
      </c>
      <c r="AQ17" s="328">
        <v>165.88</v>
      </c>
      <c r="AR17" s="328">
        <v>135.66999999999999</v>
      </c>
      <c r="AS17" s="325">
        <v>118.31</v>
      </c>
      <c r="AT17" s="325">
        <v>139.81</v>
      </c>
      <c r="AU17" s="325">
        <v>106.68</v>
      </c>
      <c r="AV17" s="325">
        <v>106.78</v>
      </c>
      <c r="AW17" s="325">
        <v>119.05</v>
      </c>
      <c r="AX17" s="325">
        <v>61.66</v>
      </c>
      <c r="AY17" s="325">
        <v>175.25</v>
      </c>
      <c r="BB17" s="652">
        <v>175.25080475870001</v>
      </c>
      <c r="BC17" s="653">
        <f t="shared" si="0"/>
        <v>175.25</v>
      </c>
    </row>
    <row r="18" spans="1:55" s="325" customFormat="1" ht="19.8">
      <c r="A18" s="329"/>
      <c r="B18" s="329" t="s">
        <v>189</v>
      </c>
      <c r="C18" s="332">
        <v>180.07</v>
      </c>
      <c r="D18" s="332">
        <v>206.65</v>
      </c>
      <c r="E18" s="332">
        <v>184.07</v>
      </c>
      <c r="F18" s="332">
        <v>199.2</v>
      </c>
      <c r="G18" s="332">
        <v>236.77</v>
      </c>
      <c r="H18" s="332">
        <v>249.93</v>
      </c>
      <c r="I18" s="332">
        <v>269.38</v>
      </c>
      <c r="J18" s="332">
        <v>264.63</v>
      </c>
      <c r="K18" s="332">
        <v>295.43</v>
      </c>
      <c r="L18" s="332">
        <v>248.69</v>
      </c>
      <c r="M18" s="332">
        <v>249.92</v>
      </c>
      <c r="N18" s="332">
        <v>153.88999999999999</v>
      </c>
      <c r="O18" s="493">
        <v>192.79</v>
      </c>
      <c r="P18" s="493">
        <v>201.81</v>
      </c>
      <c r="Q18" s="493">
        <v>169.59</v>
      </c>
      <c r="R18" s="493">
        <v>248.44</v>
      </c>
      <c r="S18" s="493">
        <v>189.93</v>
      </c>
      <c r="T18" s="493">
        <v>204.01</v>
      </c>
      <c r="U18" s="493">
        <v>202.9</v>
      </c>
      <c r="V18" s="493">
        <v>241.65</v>
      </c>
      <c r="W18" s="493">
        <v>234.16</v>
      </c>
      <c r="X18" s="493">
        <v>254.89</v>
      </c>
      <c r="Y18" s="493">
        <v>274.52999999999997</v>
      </c>
      <c r="Z18" s="493">
        <v>195.74</v>
      </c>
      <c r="AA18" s="330">
        <v>173.26</v>
      </c>
      <c r="AB18" s="330">
        <v>169.41</v>
      </c>
      <c r="AC18" s="330">
        <v>183.72</v>
      </c>
      <c r="AD18" s="330">
        <v>197.36</v>
      </c>
      <c r="AE18" s="330">
        <v>199.03</v>
      </c>
      <c r="AF18" s="330">
        <v>223.46</v>
      </c>
      <c r="AG18" s="330">
        <v>215.1</v>
      </c>
      <c r="AH18" s="330">
        <v>272.74</v>
      </c>
      <c r="AI18" s="330">
        <v>299.06</v>
      </c>
      <c r="AJ18" s="330">
        <v>304.54000000000002</v>
      </c>
      <c r="AK18" s="330">
        <v>284.33999999999997</v>
      </c>
      <c r="AL18" s="330">
        <v>191.82</v>
      </c>
      <c r="AM18" s="330">
        <v>214.54</v>
      </c>
      <c r="AN18" s="330">
        <v>178.39</v>
      </c>
      <c r="AO18" s="330">
        <v>176.97</v>
      </c>
      <c r="AP18" s="330">
        <v>246.69</v>
      </c>
      <c r="AQ18" s="330">
        <v>228.18</v>
      </c>
      <c r="AR18" s="330">
        <v>222.28</v>
      </c>
      <c r="AS18" s="325">
        <v>250.66</v>
      </c>
      <c r="AT18" s="325">
        <v>269.67</v>
      </c>
      <c r="AU18" s="325">
        <v>292.41000000000003</v>
      </c>
      <c r="AV18" s="325">
        <v>305.61</v>
      </c>
      <c r="AW18" s="325">
        <v>275.35000000000002</v>
      </c>
      <c r="AX18" s="325">
        <v>216.91</v>
      </c>
      <c r="AY18" s="325">
        <v>191.99</v>
      </c>
      <c r="BB18" s="652">
        <v>191.99462795310001</v>
      </c>
      <c r="BC18" s="653">
        <f t="shared" si="0"/>
        <v>191.99</v>
      </c>
    </row>
    <row r="19" spans="1:55" s="325" customFormat="1" ht="19.8">
      <c r="A19" s="327"/>
      <c r="B19" s="327" t="s">
        <v>190</v>
      </c>
      <c r="C19" s="328">
        <v>5910.55</v>
      </c>
      <c r="D19" s="328">
        <v>5251.97</v>
      </c>
      <c r="E19" s="328">
        <v>5995.15</v>
      </c>
      <c r="F19" s="328">
        <v>5762.52</v>
      </c>
      <c r="G19" s="328">
        <v>5499.25</v>
      </c>
      <c r="H19" s="328">
        <v>5955.76</v>
      </c>
      <c r="I19" s="328">
        <v>5474.18</v>
      </c>
      <c r="J19" s="328">
        <v>5844.68</v>
      </c>
      <c r="K19" s="328">
        <v>5227.07</v>
      </c>
      <c r="L19" s="328">
        <v>4989.68</v>
      </c>
      <c r="M19" s="328">
        <v>5640.14</v>
      </c>
      <c r="N19" s="328">
        <v>5069.03</v>
      </c>
      <c r="O19" s="492">
        <v>5444.39</v>
      </c>
      <c r="P19" s="492">
        <v>5271.75</v>
      </c>
      <c r="Q19" s="492">
        <v>5943.89</v>
      </c>
      <c r="R19" s="492">
        <v>5214.3500000000004</v>
      </c>
      <c r="S19" s="492">
        <v>6469.42</v>
      </c>
      <c r="T19" s="492">
        <v>5854.75</v>
      </c>
      <c r="U19" s="492">
        <v>5791.26</v>
      </c>
      <c r="V19" s="492">
        <v>5810</v>
      </c>
      <c r="W19" s="492">
        <v>5476.3</v>
      </c>
      <c r="X19" s="492">
        <v>6053.85</v>
      </c>
      <c r="Y19" s="492">
        <v>6987.4</v>
      </c>
      <c r="Z19" s="492">
        <v>5118.47</v>
      </c>
      <c r="AA19" s="328">
        <v>6002.35</v>
      </c>
      <c r="AB19" s="328">
        <v>6618.42</v>
      </c>
      <c r="AC19" s="328">
        <v>6623.01</v>
      </c>
      <c r="AD19" s="328">
        <v>6141.49</v>
      </c>
      <c r="AE19" s="328">
        <v>5979.54</v>
      </c>
      <c r="AF19" s="328">
        <v>5734.83</v>
      </c>
      <c r="AG19" s="328">
        <v>6665.6</v>
      </c>
      <c r="AH19" s="328">
        <v>6230.01</v>
      </c>
      <c r="AI19" s="328">
        <v>6235.17</v>
      </c>
      <c r="AJ19" s="328">
        <v>7608.88</v>
      </c>
      <c r="AK19" s="328">
        <v>6885.53</v>
      </c>
      <c r="AL19" s="328">
        <v>6834.59</v>
      </c>
      <c r="AM19" s="328">
        <v>7072.93</v>
      </c>
      <c r="AN19" s="328">
        <v>5837.09</v>
      </c>
      <c r="AO19" s="328">
        <v>7675.46</v>
      </c>
      <c r="AP19" s="328">
        <v>7820.84</v>
      </c>
      <c r="AQ19" s="328">
        <v>8440.27</v>
      </c>
      <c r="AR19" s="328">
        <v>7936.03</v>
      </c>
      <c r="AS19" s="325">
        <v>8221.4699999999993</v>
      </c>
      <c r="AT19" s="325">
        <v>8065.47</v>
      </c>
      <c r="AU19" s="325">
        <v>7711.72</v>
      </c>
      <c r="AV19" s="325">
        <v>7842.7</v>
      </c>
      <c r="AW19" s="325">
        <v>8169.98</v>
      </c>
      <c r="AX19" s="325">
        <v>8998.09</v>
      </c>
      <c r="AY19" s="325">
        <v>9156.2999999999993</v>
      </c>
      <c r="BB19" s="652">
        <v>9156.2954756439995</v>
      </c>
      <c r="BC19" s="653">
        <f t="shared" si="0"/>
        <v>9156.2999999999993</v>
      </c>
    </row>
    <row r="20" spans="1:55" s="325" customFormat="1" ht="19.8">
      <c r="A20" s="329"/>
      <c r="B20" s="329" t="s">
        <v>191</v>
      </c>
      <c r="C20" s="332">
        <v>8.34</v>
      </c>
      <c r="D20" s="332">
        <v>7.98</v>
      </c>
      <c r="E20" s="332">
        <v>10.42</v>
      </c>
      <c r="F20" s="332">
        <v>8.09</v>
      </c>
      <c r="G20" s="332">
        <v>8.58</v>
      </c>
      <c r="H20" s="332">
        <v>10.43</v>
      </c>
      <c r="I20" s="332">
        <v>11.04</v>
      </c>
      <c r="J20" s="332">
        <v>9.3000000000000007</v>
      </c>
      <c r="K20" s="332">
        <v>9.39</v>
      </c>
      <c r="L20" s="332">
        <v>7.43</v>
      </c>
      <c r="M20" s="332">
        <v>13.6</v>
      </c>
      <c r="N20" s="332">
        <v>10.23</v>
      </c>
      <c r="O20" s="493">
        <v>6.83</v>
      </c>
      <c r="P20" s="493">
        <v>8.08</v>
      </c>
      <c r="Q20" s="493">
        <v>12.52</v>
      </c>
      <c r="R20" s="493">
        <v>11.73</v>
      </c>
      <c r="S20" s="493">
        <v>9.6300000000000008</v>
      </c>
      <c r="T20" s="493">
        <v>12.08</v>
      </c>
      <c r="U20" s="493">
        <v>9.48</v>
      </c>
      <c r="V20" s="493">
        <v>9.39</v>
      </c>
      <c r="W20" s="493">
        <v>5.96</v>
      </c>
      <c r="X20" s="493">
        <v>11.4</v>
      </c>
      <c r="Y20" s="493">
        <v>11.54</v>
      </c>
      <c r="Z20" s="493">
        <v>8.57</v>
      </c>
      <c r="AA20" s="330">
        <v>8.35</v>
      </c>
      <c r="AB20" s="330">
        <v>5.58</v>
      </c>
      <c r="AC20" s="330">
        <v>10.8</v>
      </c>
      <c r="AD20" s="330">
        <v>11.96</v>
      </c>
      <c r="AE20" s="330">
        <v>7.92</v>
      </c>
      <c r="AF20" s="330">
        <v>6.43</v>
      </c>
      <c r="AG20" s="330">
        <v>8.31</v>
      </c>
      <c r="AH20" s="330">
        <v>9.82</v>
      </c>
      <c r="AI20" s="330">
        <v>7.59</v>
      </c>
      <c r="AJ20" s="330">
        <v>6.41</v>
      </c>
      <c r="AK20" s="330">
        <v>12.94</v>
      </c>
      <c r="AL20" s="330">
        <v>9.18</v>
      </c>
      <c r="AM20" s="330">
        <v>8.09</v>
      </c>
      <c r="AN20" s="330">
        <v>5.89</v>
      </c>
      <c r="AO20" s="330">
        <v>11.42</v>
      </c>
      <c r="AP20" s="330">
        <v>11.62</v>
      </c>
      <c r="AQ20" s="330">
        <v>8.9700000000000006</v>
      </c>
      <c r="AR20" s="330">
        <v>7.44</v>
      </c>
      <c r="AS20" s="325">
        <v>10.3</v>
      </c>
      <c r="AT20" s="325">
        <v>12.44</v>
      </c>
      <c r="AU20" s="325">
        <v>7.36</v>
      </c>
      <c r="AV20" s="325">
        <v>11.93</v>
      </c>
      <c r="AW20" s="325">
        <v>11.87</v>
      </c>
      <c r="AX20" s="325">
        <v>10.17</v>
      </c>
      <c r="AY20" s="325">
        <v>14.83</v>
      </c>
      <c r="BB20" s="652">
        <v>14.8258297698</v>
      </c>
      <c r="BC20" s="653">
        <f t="shared" si="0"/>
        <v>14.83</v>
      </c>
    </row>
    <row r="21" spans="1:55" s="325" customFormat="1" ht="19.8">
      <c r="A21" s="327"/>
      <c r="B21" s="327" t="s">
        <v>192</v>
      </c>
      <c r="C21" s="331">
        <v>3.72</v>
      </c>
      <c r="D21" s="331">
        <v>3.14</v>
      </c>
      <c r="E21" s="331">
        <v>4.21</v>
      </c>
      <c r="F21" s="331">
        <v>2.79</v>
      </c>
      <c r="G21" s="331">
        <v>3.66</v>
      </c>
      <c r="H21" s="331">
        <v>3.52</v>
      </c>
      <c r="I21" s="331">
        <v>6.37</v>
      </c>
      <c r="J21" s="331">
        <v>3.42</v>
      </c>
      <c r="K21" s="331">
        <v>2.5099999999999998</v>
      </c>
      <c r="L21" s="331">
        <v>2.9</v>
      </c>
      <c r="M21" s="331">
        <v>6.09</v>
      </c>
      <c r="N21" s="331">
        <v>3.33</v>
      </c>
      <c r="O21" s="492">
        <v>2.69</v>
      </c>
      <c r="P21" s="492">
        <v>4.37</v>
      </c>
      <c r="Q21" s="492">
        <v>6.22</v>
      </c>
      <c r="R21" s="492">
        <v>5.08</v>
      </c>
      <c r="S21" s="492">
        <v>2.15</v>
      </c>
      <c r="T21" s="492">
        <v>6.42</v>
      </c>
      <c r="U21" s="492">
        <v>3.18</v>
      </c>
      <c r="V21" s="492">
        <v>3.68</v>
      </c>
      <c r="W21" s="492">
        <v>2.11</v>
      </c>
      <c r="X21" s="492">
        <v>4.76</v>
      </c>
      <c r="Y21" s="492">
        <v>3.33</v>
      </c>
      <c r="Z21" s="492">
        <v>2.95</v>
      </c>
      <c r="AA21" s="328">
        <v>3.24</v>
      </c>
      <c r="AB21" s="328">
        <v>2.16</v>
      </c>
      <c r="AC21" s="328">
        <v>4.5599999999999996</v>
      </c>
      <c r="AD21" s="328">
        <v>4.1100000000000003</v>
      </c>
      <c r="AE21" s="328">
        <v>3.1</v>
      </c>
      <c r="AF21" s="328">
        <v>1.96</v>
      </c>
      <c r="AG21" s="328">
        <v>2.48</v>
      </c>
      <c r="AH21" s="328">
        <v>5.25</v>
      </c>
      <c r="AI21" s="328">
        <v>3.04</v>
      </c>
      <c r="AJ21" s="328">
        <v>2.61</v>
      </c>
      <c r="AK21" s="328">
        <v>5.67</v>
      </c>
      <c r="AL21" s="328">
        <v>0.71</v>
      </c>
      <c r="AM21" s="328">
        <v>2.94</v>
      </c>
      <c r="AN21" s="328">
        <v>2.5499999999999998</v>
      </c>
      <c r="AO21" s="328">
        <v>4.03</v>
      </c>
      <c r="AP21" s="328">
        <v>3.38</v>
      </c>
      <c r="AQ21" s="328">
        <v>3.16</v>
      </c>
      <c r="AR21" s="328">
        <v>2.2200000000000002</v>
      </c>
      <c r="AS21" s="325">
        <v>4.37</v>
      </c>
      <c r="AT21" s="325">
        <v>5.69</v>
      </c>
      <c r="AU21" s="325">
        <v>2.54</v>
      </c>
      <c r="AV21" s="325">
        <v>6.84</v>
      </c>
      <c r="AW21" s="325">
        <v>6.07</v>
      </c>
      <c r="AX21" s="325">
        <v>0.85</v>
      </c>
      <c r="AY21" s="325">
        <v>4.6399999999999997</v>
      </c>
      <c r="BB21" s="652">
        <v>4.6358133388000002</v>
      </c>
      <c r="BC21" s="653">
        <f t="shared" si="0"/>
        <v>4.6399999999999997</v>
      </c>
    </row>
    <row r="22" spans="1:55" s="325" customFormat="1" ht="30">
      <c r="A22" s="329"/>
      <c r="B22" s="329" t="s">
        <v>193</v>
      </c>
      <c r="C22" s="332">
        <v>0.25</v>
      </c>
      <c r="D22" s="332">
        <v>0.75</v>
      </c>
      <c r="E22" s="332">
        <v>0.24</v>
      </c>
      <c r="F22" s="332">
        <v>7.0000000000000007E-2</v>
      </c>
      <c r="G22" s="332">
        <v>0.47</v>
      </c>
      <c r="H22" s="332">
        <v>0.13</v>
      </c>
      <c r="I22" s="332">
        <v>0.18</v>
      </c>
      <c r="J22" s="332">
        <v>0.22</v>
      </c>
      <c r="K22" s="332">
        <v>0.38</v>
      </c>
      <c r="L22" s="332">
        <v>0.04</v>
      </c>
      <c r="M22" s="332">
        <v>0.33</v>
      </c>
      <c r="N22" s="332">
        <v>0.53</v>
      </c>
      <c r="O22" s="494">
        <v>0</v>
      </c>
      <c r="P22" s="493">
        <v>0.25</v>
      </c>
      <c r="Q22" s="493">
        <v>0.11</v>
      </c>
      <c r="R22" s="493">
        <v>0.05</v>
      </c>
      <c r="S22" s="493">
        <v>0.06</v>
      </c>
      <c r="T22" s="493">
        <v>0.03</v>
      </c>
      <c r="U22" s="493">
        <v>0.09</v>
      </c>
      <c r="V22" s="493">
        <v>0.52</v>
      </c>
      <c r="W22" s="493">
        <v>0.05</v>
      </c>
      <c r="X22" s="493">
        <v>0.03</v>
      </c>
      <c r="Y22" s="493">
        <v>0.12</v>
      </c>
      <c r="Z22" s="493">
        <v>7.0000000000000007E-2</v>
      </c>
      <c r="AA22" s="367">
        <v>0.06</v>
      </c>
      <c r="AB22" s="330">
        <v>0.15</v>
      </c>
      <c r="AC22" s="330">
        <v>0.03</v>
      </c>
      <c r="AD22" s="330">
        <v>7.0000000000000007E-2</v>
      </c>
      <c r="AE22" s="330">
        <v>0.03</v>
      </c>
      <c r="AF22" s="330">
        <v>0.22</v>
      </c>
      <c r="AG22" s="330">
        <v>0.13</v>
      </c>
      <c r="AH22" s="330">
        <v>0</v>
      </c>
      <c r="AI22" s="330">
        <v>0.24</v>
      </c>
      <c r="AJ22" s="330">
        <v>0.1</v>
      </c>
      <c r="AK22" s="330">
        <v>0.2</v>
      </c>
      <c r="AL22" s="330">
        <v>0.22</v>
      </c>
      <c r="AM22" s="330">
        <v>0.05</v>
      </c>
      <c r="AN22" s="330">
        <v>0.24</v>
      </c>
      <c r="AO22" s="330">
        <v>0</v>
      </c>
      <c r="AP22" s="330">
        <v>0.44</v>
      </c>
      <c r="AQ22" s="330">
        <v>0</v>
      </c>
      <c r="AR22" s="330">
        <v>0.05</v>
      </c>
      <c r="AS22" s="325">
        <v>0.28000000000000003</v>
      </c>
      <c r="AT22" s="325">
        <v>0.39</v>
      </c>
      <c r="AU22" s="325">
        <v>0.16</v>
      </c>
      <c r="AV22" s="325">
        <v>0.22</v>
      </c>
      <c r="AW22" s="325">
        <v>1.66</v>
      </c>
      <c r="AX22" s="325">
        <v>0.54</v>
      </c>
      <c r="AY22" s="325">
        <v>0.09</v>
      </c>
      <c r="BB22" s="652">
        <v>9.1493202300000007E-2</v>
      </c>
      <c r="BC22" s="653">
        <f t="shared" si="0"/>
        <v>0.09</v>
      </c>
    </row>
    <row r="23" spans="1:55" s="325" customFormat="1" ht="19.8">
      <c r="A23" s="327"/>
      <c r="B23" s="327" t="s">
        <v>194</v>
      </c>
      <c r="C23" s="331">
        <v>1.07</v>
      </c>
      <c r="D23" s="331">
        <v>0.21</v>
      </c>
      <c r="E23" s="331">
        <v>0</v>
      </c>
      <c r="F23" s="331">
        <v>0.1</v>
      </c>
      <c r="G23" s="331">
        <v>0.99</v>
      </c>
      <c r="H23" s="331">
        <v>0.39</v>
      </c>
      <c r="I23" s="331">
        <v>0.21</v>
      </c>
      <c r="J23" s="331">
        <v>0.26</v>
      </c>
      <c r="K23" s="331">
        <v>0.04</v>
      </c>
      <c r="L23" s="331">
        <v>0</v>
      </c>
      <c r="M23" s="331">
        <v>0.6</v>
      </c>
      <c r="N23" s="331">
        <v>0</v>
      </c>
      <c r="O23" s="492">
        <v>0.27</v>
      </c>
      <c r="P23" s="492">
        <v>0</v>
      </c>
      <c r="Q23" s="492">
        <v>0</v>
      </c>
      <c r="R23" s="492">
        <v>0.46</v>
      </c>
      <c r="S23" s="492">
        <v>0.71</v>
      </c>
      <c r="T23" s="492">
        <v>0</v>
      </c>
      <c r="U23" s="492">
        <v>0</v>
      </c>
      <c r="V23" s="492">
        <v>0.26</v>
      </c>
      <c r="W23" s="492">
        <v>0</v>
      </c>
      <c r="X23" s="492">
        <v>0</v>
      </c>
      <c r="Y23" s="492">
        <v>0.23</v>
      </c>
      <c r="Z23" s="492">
        <v>0</v>
      </c>
      <c r="AA23" s="328">
        <v>0</v>
      </c>
      <c r="AB23" s="328">
        <v>0</v>
      </c>
      <c r="AC23" s="328">
        <v>0.1</v>
      </c>
      <c r="AD23" s="328">
        <v>0</v>
      </c>
      <c r="AE23" s="328">
        <v>0</v>
      </c>
      <c r="AF23" s="328">
        <v>0.32</v>
      </c>
      <c r="AG23" s="328">
        <v>0</v>
      </c>
      <c r="AH23" s="328">
        <v>0</v>
      </c>
      <c r="AI23" s="328">
        <v>0.03</v>
      </c>
      <c r="AJ23" s="328">
        <v>0.06</v>
      </c>
      <c r="AK23" s="328">
        <v>0</v>
      </c>
      <c r="AL23" s="328">
        <v>0</v>
      </c>
      <c r="AM23" s="328">
        <v>0</v>
      </c>
      <c r="AN23" s="328">
        <v>0</v>
      </c>
      <c r="AO23" s="328">
        <v>0.28999999999999998</v>
      </c>
      <c r="AP23" s="328">
        <v>0</v>
      </c>
      <c r="AQ23" s="328">
        <v>0.01</v>
      </c>
      <c r="AR23" s="328">
        <v>0.09</v>
      </c>
      <c r="AS23" s="325">
        <v>0</v>
      </c>
      <c r="AT23" s="325">
        <v>0</v>
      </c>
      <c r="AU23" s="325">
        <v>0</v>
      </c>
      <c r="AV23" s="325">
        <v>0</v>
      </c>
      <c r="AW23" s="325">
        <v>0</v>
      </c>
      <c r="AX23" s="325">
        <v>0</v>
      </c>
      <c r="AY23" s="325">
        <v>0</v>
      </c>
      <c r="BB23" s="652"/>
      <c r="BC23" s="653">
        <f t="shared" si="0"/>
        <v>0</v>
      </c>
    </row>
    <row r="24" spans="1:55" s="325" customFormat="1" ht="19.8">
      <c r="A24" s="329"/>
      <c r="B24" s="329" t="s">
        <v>195</v>
      </c>
      <c r="C24" s="333">
        <v>0</v>
      </c>
      <c r="D24" s="333">
        <v>0</v>
      </c>
      <c r="E24" s="332">
        <v>0.19</v>
      </c>
      <c r="F24" s="332">
        <v>0.77</v>
      </c>
      <c r="G24" s="332">
        <v>0</v>
      </c>
      <c r="H24" s="332">
        <v>1.49</v>
      </c>
      <c r="I24" s="332">
        <v>1.94</v>
      </c>
      <c r="J24" s="332">
        <v>0</v>
      </c>
      <c r="K24" s="332">
        <v>0.9</v>
      </c>
      <c r="L24" s="332">
        <v>0</v>
      </c>
      <c r="M24" s="332">
        <v>0.73</v>
      </c>
      <c r="N24" s="332">
        <v>0.56000000000000005</v>
      </c>
      <c r="O24" s="493">
        <v>0.13</v>
      </c>
      <c r="P24" s="493">
        <v>0</v>
      </c>
      <c r="Q24" s="493">
        <v>0.98</v>
      </c>
      <c r="R24" s="493">
        <v>0.23</v>
      </c>
      <c r="S24" s="493">
        <v>0.23</v>
      </c>
      <c r="T24" s="493">
        <v>1.63</v>
      </c>
      <c r="U24" s="493">
        <v>0.14000000000000001</v>
      </c>
      <c r="V24" s="493">
        <v>0</v>
      </c>
      <c r="W24" s="493">
        <v>0</v>
      </c>
      <c r="X24" s="493">
        <v>0.22</v>
      </c>
      <c r="Y24" s="493">
        <v>1.38</v>
      </c>
      <c r="Z24" s="493">
        <v>0.28999999999999998</v>
      </c>
      <c r="AA24" s="330">
        <v>0.72</v>
      </c>
      <c r="AB24" s="330">
        <v>0</v>
      </c>
      <c r="AC24" s="330">
        <v>0</v>
      </c>
      <c r="AD24" s="330">
        <v>0.21</v>
      </c>
      <c r="AE24" s="330">
        <v>0.23</v>
      </c>
      <c r="AF24" s="330">
        <v>0</v>
      </c>
      <c r="AG24" s="330">
        <v>0</v>
      </c>
      <c r="AH24" s="330">
        <v>0.34</v>
      </c>
      <c r="AI24" s="330">
        <v>0</v>
      </c>
      <c r="AJ24" s="330">
        <v>0</v>
      </c>
      <c r="AK24" s="330">
        <v>0</v>
      </c>
      <c r="AL24" s="330">
        <v>0</v>
      </c>
      <c r="AM24" s="330">
        <v>0.1</v>
      </c>
      <c r="AN24" s="330">
        <v>0</v>
      </c>
      <c r="AO24" s="330">
        <v>0</v>
      </c>
      <c r="AP24" s="330">
        <v>0.42</v>
      </c>
      <c r="AQ24" s="330">
        <v>0</v>
      </c>
      <c r="AR24" s="330">
        <v>0.68</v>
      </c>
      <c r="AS24" s="325">
        <v>0.47</v>
      </c>
      <c r="AT24" s="325">
        <v>0.24</v>
      </c>
      <c r="AU24" s="325">
        <v>0.53</v>
      </c>
      <c r="AV24" s="325">
        <v>1.04</v>
      </c>
      <c r="AW24" s="325">
        <v>0.36</v>
      </c>
      <c r="AX24" s="325">
        <v>0</v>
      </c>
      <c r="AY24" s="325">
        <v>0.45</v>
      </c>
      <c r="BB24" s="652">
        <v>0.45337596060000002</v>
      </c>
      <c r="BC24" s="653">
        <f t="shared" si="0"/>
        <v>0.45</v>
      </c>
    </row>
    <row r="25" spans="1:55" s="325" customFormat="1" ht="19.8">
      <c r="A25" s="327"/>
      <c r="B25" s="327" t="s">
        <v>196</v>
      </c>
      <c r="C25" s="331">
        <v>1.32</v>
      </c>
      <c r="D25" s="331">
        <v>2.04</v>
      </c>
      <c r="E25" s="331">
        <v>3.61</v>
      </c>
      <c r="F25" s="331">
        <v>1.56</v>
      </c>
      <c r="G25" s="331">
        <v>2.0299999999999998</v>
      </c>
      <c r="H25" s="331">
        <v>1.4</v>
      </c>
      <c r="I25" s="331">
        <v>3.44</v>
      </c>
      <c r="J25" s="331">
        <v>2.65</v>
      </c>
      <c r="K25" s="331">
        <v>1.07</v>
      </c>
      <c r="L25" s="331">
        <v>2.1800000000000002</v>
      </c>
      <c r="M25" s="331">
        <v>3.93</v>
      </c>
      <c r="N25" s="331">
        <v>1.61</v>
      </c>
      <c r="O25" s="492">
        <v>2.2200000000000002</v>
      </c>
      <c r="P25" s="492">
        <v>4.0599999999999996</v>
      </c>
      <c r="Q25" s="492">
        <v>4.46</v>
      </c>
      <c r="R25" s="492">
        <v>4.01</v>
      </c>
      <c r="S25" s="492">
        <v>1.04</v>
      </c>
      <c r="T25" s="492">
        <v>4.6100000000000003</v>
      </c>
      <c r="U25" s="492">
        <v>2.62</v>
      </c>
      <c r="V25" s="492">
        <v>2.88</v>
      </c>
      <c r="W25" s="492">
        <v>1.93</v>
      </c>
      <c r="X25" s="492">
        <v>4.38</v>
      </c>
      <c r="Y25" s="492">
        <v>0.86</v>
      </c>
      <c r="Z25" s="492">
        <v>2.36</v>
      </c>
      <c r="AA25" s="328">
        <v>2.2200000000000002</v>
      </c>
      <c r="AB25" s="328">
        <v>1.86</v>
      </c>
      <c r="AC25" s="328">
        <v>4.3</v>
      </c>
      <c r="AD25" s="328">
        <v>3.6</v>
      </c>
      <c r="AE25" s="328">
        <v>2.4700000000000002</v>
      </c>
      <c r="AF25" s="328">
        <v>1.27</v>
      </c>
      <c r="AG25" s="328">
        <v>2.34</v>
      </c>
      <c r="AH25" s="328">
        <v>4.72</v>
      </c>
      <c r="AI25" s="328">
        <v>2.76</v>
      </c>
      <c r="AJ25" s="328">
        <v>2.37</v>
      </c>
      <c r="AK25" s="328">
        <v>5.3</v>
      </c>
      <c r="AL25" s="328">
        <v>0.36</v>
      </c>
      <c r="AM25" s="328">
        <v>2.77</v>
      </c>
      <c r="AN25" s="328">
        <v>2.21</v>
      </c>
      <c r="AO25" s="328">
        <v>3.68</v>
      </c>
      <c r="AP25" s="328">
        <v>2.4700000000000002</v>
      </c>
      <c r="AQ25" s="328">
        <v>3.1</v>
      </c>
      <c r="AR25" s="328">
        <v>1.17</v>
      </c>
      <c r="AS25" s="325">
        <v>3.57</v>
      </c>
      <c r="AT25" s="325">
        <v>4.9800000000000004</v>
      </c>
      <c r="AU25" s="325">
        <v>1.82</v>
      </c>
      <c r="AV25" s="325">
        <v>5.57</v>
      </c>
      <c r="AW25" s="325">
        <v>3.93</v>
      </c>
      <c r="AX25" s="325">
        <v>0.17</v>
      </c>
      <c r="AY25" s="325">
        <v>4.09</v>
      </c>
      <c r="BB25" s="652">
        <v>4.0909441758999998</v>
      </c>
      <c r="BC25" s="653">
        <f t="shared" si="0"/>
        <v>4.09</v>
      </c>
    </row>
    <row r="26" spans="1:55" s="325" customFormat="1" ht="19.8">
      <c r="A26" s="329"/>
      <c r="B26" s="329" t="s">
        <v>197</v>
      </c>
      <c r="C26" s="332">
        <v>1.08</v>
      </c>
      <c r="D26" s="332">
        <v>0.13</v>
      </c>
      <c r="E26" s="332">
        <v>0.17</v>
      </c>
      <c r="F26" s="332">
        <v>0.28000000000000003</v>
      </c>
      <c r="G26" s="332">
        <v>0.16</v>
      </c>
      <c r="H26" s="332">
        <v>0.08</v>
      </c>
      <c r="I26" s="332">
        <v>0.59</v>
      </c>
      <c r="J26" s="332">
        <v>0.28000000000000003</v>
      </c>
      <c r="K26" s="332">
        <v>0.12</v>
      </c>
      <c r="L26" s="332">
        <v>0.68</v>
      </c>
      <c r="M26" s="332">
        <v>0.49</v>
      </c>
      <c r="N26" s="332">
        <v>0.62</v>
      </c>
      <c r="O26" s="493">
        <v>7.0000000000000007E-2</v>
      </c>
      <c r="P26" s="493">
        <v>0.03</v>
      </c>
      <c r="Q26" s="493">
        <v>0.63</v>
      </c>
      <c r="R26" s="493">
        <v>0.21</v>
      </c>
      <c r="S26" s="493">
        <v>0.12</v>
      </c>
      <c r="T26" s="493">
        <v>0.14000000000000001</v>
      </c>
      <c r="U26" s="493">
        <v>0.33</v>
      </c>
      <c r="V26" s="493">
        <v>0.01</v>
      </c>
      <c r="W26" s="493">
        <v>0.01</v>
      </c>
      <c r="X26" s="493">
        <v>0.12</v>
      </c>
      <c r="Y26" s="493">
        <v>0.74</v>
      </c>
      <c r="Z26" s="493">
        <v>0.22</v>
      </c>
      <c r="AA26" s="330">
        <v>0.11</v>
      </c>
      <c r="AB26" s="330">
        <v>0.14000000000000001</v>
      </c>
      <c r="AC26" s="330">
        <v>0.13</v>
      </c>
      <c r="AD26" s="330">
        <v>0.22</v>
      </c>
      <c r="AE26" s="330">
        <v>0.36</v>
      </c>
      <c r="AF26" s="330">
        <v>0.14000000000000001</v>
      </c>
      <c r="AG26" s="330">
        <v>0.01</v>
      </c>
      <c r="AH26" s="330">
        <v>0.15</v>
      </c>
      <c r="AI26" s="330">
        <v>0</v>
      </c>
      <c r="AJ26" s="330">
        <v>0.09</v>
      </c>
      <c r="AK26" s="330">
        <v>0.16</v>
      </c>
      <c r="AL26" s="330">
        <v>0.13</v>
      </c>
      <c r="AM26" s="330">
        <v>0.02</v>
      </c>
      <c r="AN26" s="330">
        <v>0.1</v>
      </c>
      <c r="AO26" s="330">
        <v>7.0000000000000007E-2</v>
      </c>
      <c r="AP26" s="330">
        <v>0.05</v>
      </c>
      <c r="AQ26" s="330">
        <v>0.04</v>
      </c>
      <c r="AR26" s="330">
        <v>0.22</v>
      </c>
      <c r="AS26" s="325">
        <v>0.05</v>
      </c>
      <c r="AT26" s="325">
        <v>0.02</v>
      </c>
      <c r="AU26" s="325">
        <v>0.03</v>
      </c>
      <c r="AV26" s="325">
        <v>0.01</v>
      </c>
      <c r="AW26" s="325">
        <v>0</v>
      </c>
      <c r="AX26" s="325">
        <v>0.12</v>
      </c>
      <c r="AY26" s="325">
        <v>0</v>
      </c>
      <c r="BB26" s="652"/>
      <c r="BC26" s="653">
        <f t="shared" si="0"/>
        <v>0</v>
      </c>
    </row>
    <row r="27" spans="1:55" s="325" customFormat="1" ht="19.8">
      <c r="A27" s="327"/>
      <c r="B27" s="327" t="s">
        <v>198</v>
      </c>
      <c r="C27" s="334">
        <v>0</v>
      </c>
      <c r="D27" s="331">
        <v>0.01</v>
      </c>
      <c r="E27" s="331">
        <v>0</v>
      </c>
      <c r="F27" s="331">
        <v>0.01</v>
      </c>
      <c r="G27" s="331">
        <v>0.01</v>
      </c>
      <c r="H27" s="331">
        <v>0.02</v>
      </c>
      <c r="I27" s="331">
        <v>0.01</v>
      </c>
      <c r="J27" s="331">
        <v>0.01</v>
      </c>
      <c r="K27" s="331">
        <v>0.01</v>
      </c>
      <c r="L27" s="331">
        <v>0</v>
      </c>
      <c r="M27" s="331">
        <v>0</v>
      </c>
      <c r="N27" s="331">
        <v>0</v>
      </c>
      <c r="O27" s="492">
        <v>0</v>
      </c>
      <c r="P27" s="492">
        <v>0.03</v>
      </c>
      <c r="Q27" s="492">
        <v>0.04</v>
      </c>
      <c r="R27" s="492">
        <v>0.13</v>
      </c>
      <c r="S27" s="492">
        <v>0</v>
      </c>
      <c r="T27" s="492">
        <v>0</v>
      </c>
      <c r="U27" s="492">
        <v>0</v>
      </c>
      <c r="V27" s="492">
        <v>0</v>
      </c>
      <c r="W27" s="492">
        <v>0.12</v>
      </c>
      <c r="X27" s="492">
        <v>0</v>
      </c>
      <c r="Y27" s="492">
        <v>0</v>
      </c>
      <c r="Z27" s="492">
        <v>0</v>
      </c>
      <c r="AA27" s="328">
        <v>0.13</v>
      </c>
      <c r="AB27" s="328">
        <v>0</v>
      </c>
      <c r="AC27" s="328">
        <v>0</v>
      </c>
      <c r="AD27" s="328">
        <v>0.01</v>
      </c>
      <c r="AE27" s="328">
        <v>0.01</v>
      </c>
      <c r="AF27" s="328">
        <v>0</v>
      </c>
      <c r="AG27" s="328">
        <v>0</v>
      </c>
      <c r="AH27" s="328">
        <v>0.04</v>
      </c>
      <c r="AI27" s="328">
        <v>0</v>
      </c>
      <c r="AJ27" s="328">
        <v>0</v>
      </c>
      <c r="AK27" s="328">
        <v>0</v>
      </c>
      <c r="AL27" s="328">
        <v>0</v>
      </c>
      <c r="AM27" s="328">
        <v>0</v>
      </c>
      <c r="AN27" s="328">
        <v>0</v>
      </c>
      <c r="AO27" s="328">
        <v>0</v>
      </c>
      <c r="AP27" s="328">
        <v>0</v>
      </c>
      <c r="AQ27" s="328">
        <v>0</v>
      </c>
      <c r="AR27" s="328">
        <v>0</v>
      </c>
      <c r="AS27" s="325">
        <v>0</v>
      </c>
      <c r="AT27" s="325">
        <v>0.06</v>
      </c>
      <c r="AU27" s="325">
        <v>0</v>
      </c>
      <c r="AV27" s="325">
        <v>0</v>
      </c>
      <c r="AW27" s="325">
        <v>0.11</v>
      </c>
      <c r="AX27" s="325">
        <v>0.02</v>
      </c>
      <c r="AY27" s="325">
        <v>0</v>
      </c>
      <c r="BB27" s="652"/>
      <c r="BC27" s="653">
        <f t="shared" si="0"/>
        <v>0</v>
      </c>
    </row>
    <row r="28" spans="1:55" s="325" customFormat="1" ht="19.8">
      <c r="A28" s="329"/>
      <c r="B28" s="329" t="s">
        <v>199</v>
      </c>
      <c r="C28" s="332">
        <v>4.62</v>
      </c>
      <c r="D28" s="332">
        <v>4.84</v>
      </c>
      <c r="E28" s="332">
        <v>6.22</v>
      </c>
      <c r="F28" s="332">
        <v>5.3</v>
      </c>
      <c r="G28" s="332">
        <v>4.92</v>
      </c>
      <c r="H28" s="332">
        <v>6.92</v>
      </c>
      <c r="I28" s="332">
        <v>4.67</v>
      </c>
      <c r="J28" s="332">
        <v>5.88</v>
      </c>
      <c r="K28" s="332">
        <v>6.88</v>
      </c>
      <c r="L28" s="332">
        <v>4.53</v>
      </c>
      <c r="M28" s="332">
        <v>7.5</v>
      </c>
      <c r="N28" s="332">
        <v>6.9</v>
      </c>
      <c r="O28" s="493">
        <v>4.1399999999999997</v>
      </c>
      <c r="P28" s="493">
        <v>3.7</v>
      </c>
      <c r="Q28" s="493">
        <v>6.3</v>
      </c>
      <c r="R28" s="493">
        <v>6.65</v>
      </c>
      <c r="S28" s="493">
        <v>7.48</v>
      </c>
      <c r="T28" s="493">
        <v>5.67</v>
      </c>
      <c r="U28" s="493">
        <v>6.3</v>
      </c>
      <c r="V28" s="493">
        <v>5.71</v>
      </c>
      <c r="W28" s="493">
        <v>3.84</v>
      </c>
      <c r="X28" s="493">
        <v>6.64</v>
      </c>
      <c r="Y28" s="493">
        <v>8.1999999999999993</v>
      </c>
      <c r="Z28" s="493">
        <v>5.62</v>
      </c>
      <c r="AA28" s="330">
        <v>5.1100000000000003</v>
      </c>
      <c r="AB28" s="330">
        <v>3.42</v>
      </c>
      <c r="AC28" s="330">
        <v>6.24</v>
      </c>
      <c r="AD28" s="330">
        <v>7.84</v>
      </c>
      <c r="AE28" s="330">
        <v>4.82</v>
      </c>
      <c r="AF28" s="330">
        <v>4.47</v>
      </c>
      <c r="AG28" s="330">
        <v>5.83</v>
      </c>
      <c r="AH28" s="330">
        <v>4.57</v>
      </c>
      <c r="AI28" s="330">
        <v>4.5599999999999996</v>
      </c>
      <c r="AJ28" s="330">
        <v>3.8</v>
      </c>
      <c r="AK28" s="330">
        <v>7.28</v>
      </c>
      <c r="AL28" s="330">
        <v>8.4700000000000006</v>
      </c>
      <c r="AM28" s="330">
        <v>5.15</v>
      </c>
      <c r="AN28" s="330">
        <v>3.33</v>
      </c>
      <c r="AO28" s="330">
        <v>7.39</v>
      </c>
      <c r="AP28" s="330">
        <v>8.23</v>
      </c>
      <c r="AQ28" s="330">
        <v>5.81</v>
      </c>
      <c r="AR28" s="330">
        <v>5.22</v>
      </c>
      <c r="AS28" s="325">
        <v>5.93</v>
      </c>
      <c r="AT28" s="325">
        <v>6.75</v>
      </c>
      <c r="AU28" s="325">
        <v>4.82</v>
      </c>
      <c r="AV28" s="325">
        <v>5.08</v>
      </c>
      <c r="AW28" s="325">
        <v>5.8</v>
      </c>
      <c r="AX28" s="325">
        <v>9.32</v>
      </c>
      <c r="AY28" s="325">
        <v>10.19</v>
      </c>
      <c r="BB28" s="652">
        <v>10.190016431</v>
      </c>
      <c r="BC28" s="653">
        <f t="shared" si="0"/>
        <v>10.19</v>
      </c>
    </row>
    <row r="29" spans="1:55" s="325" customFormat="1" ht="19.8">
      <c r="A29" s="327"/>
      <c r="B29" s="327" t="s">
        <v>200</v>
      </c>
      <c r="C29" s="331">
        <v>434.44</v>
      </c>
      <c r="D29" s="331">
        <v>416.48</v>
      </c>
      <c r="E29" s="331">
        <v>433.43</v>
      </c>
      <c r="F29" s="331">
        <v>383.3</v>
      </c>
      <c r="G29" s="331">
        <v>446.71</v>
      </c>
      <c r="H29" s="331">
        <v>463.93</v>
      </c>
      <c r="I29" s="331">
        <v>434.31</v>
      </c>
      <c r="J29" s="331">
        <v>478.9</v>
      </c>
      <c r="K29" s="331">
        <v>369.32</v>
      </c>
      <c r="L29" s="331">
        <v>384.36</v>
      </c>
      <c r="M29" s="331">
        <v>406.34</v>
      </c>
      <c r="N29" s="331">
        <v>381.51</v>
      </c>
      <c r="O29" s="492">
        <v>396.52</v>
      </c>
      <c r="P29" s="492">
        <v>446.17</v>
      </c>
      <c r="Q29" s="492">
        <v>419.52</v>
      </c>
      <c r="R29" s="492">
        <v>366.22</v>
      </c>
      <c r="S29" s="492">
        <v>423.13</v>
      </c>
      <c r="T29" s="492">
        <v>382.81</v>
      </c>
      <c r="U29" s="492">
        <v>346.88</v>
      </c>
      <c r="V29" s="492">
        <v>383.02</v>
      </c>
      <c r="W29" s="492">
        <v>331.16</v>
      </c>
      <c r="X29" s="492">
        <v>326.39999999999998</v>
      </c>
      <c r="Y29" s="492">
        <v>371.74</v>
      </c>
      <c r="Z29" s="492">
        <v>329.98</v>
      </c>
      <c r="AA29" s="328">
        <v>388.84</v>
      </c>
      <c r="AB29" s="328">
        <v>385.3</v>
      </c>
      <c r="AC29" s="328">
        <v>341.07</v>
      </c>
      <c r="AD29" s="328">
        <v>382.05</v>
      </c>
      <c r="AE29" s="328">
        <v>392.89</v>
      </c>
      <c r="AF29" s="328">
        <v>363.52</v>
      </c>
      <c r="AG29" s="328">
        <v>413.08</v>
      </c>
      <c r="AH29" s="328">
        <v>425.26</v>
      </c>
      <c r="AI29" s="328">
        <v>418.43</v>
      </c>
      <c r="AJ29" s="328">
        <v>455.82</v>
      </c>
      <c r="AK29" s="328">
        <v>455.31</v>
      </c>
      <c r="AL29" s="328">
        <v>418.97</v>
      </c>
      <c r="AM29" s="328">
        <v>477.57</v>
      </c>
      <c r="AN29" s="328">
        <v>393.78</v>
      </c>
      <c r="AO29" s="328">
        <v>415.04</v>
      </c>
      <c r="AP29" s="328">
        <v>460.97</v>
      </c>
      <c r="AQ29" s="328">
        <v>491.81</v>
      </c>
      <c r="AR29" s="328">
        <v>473.99</v>
      </c>
      <c r="AS29" s="325">
        <v>477.67</v>
      </c>
      <c r="AT29" s="325">
        <v>432.19</v>
      </c>
      <c r="AU29" s="325">
        <v>451.3</v>
      </c>
      <c r="AV29" s="325">
        <v>468.44</v>
      </c>
      <c r="AW29" s="325">
        <v>456.6</v>
      </c>
      <c r="AX29" s="325">
        <v>523.21</v>
      </c>
      <c r="AY29" s="325">
        <v>591.51</v>
      </c>
      <c r="BB29" s="652">
        <v>591.51472973980003</v>
      </c>
      <c r="BC29" s="653">
        <f t="shared" si="0"/>
        <v>591.51</v>
      </c>
    </row>
    <row r="30" spans="1:55" s="325" customFormat="1" ht="19.8">
      <c r="A30" s="329"/>
      <c r="B30" s="329" t="s">
        <v>201</v>
      </c>
      <c r="C30" s="332">
        <v>232.79</v>
      </c>
      <c r="D30" s="332">
        <v>228.81</v>
      </c>
      <c r="E30" s="332">
        <v>245.72</v>
      </c>
      <c r="F30" s="332">
        <v>201.96</v>
      </c>
      <c r="G30" s="332">
        <v>246.77</v>
      </c>
      <c r="H30" s="332">
        <v>268.76</v>
      </c>
      <c r="I30" s="332">
        <v>262.45999999999998</v>
      </c>
      <c r="J30" s="332">
        <v>309.45999999999998</v>
      </c>
      <c r="K30" s="332">
        <v>218.56</v>
      </c>
      <c r="L30" s="332">
        <v>237.4</v>
      </c>
      <c r="M30" s="332">
        <v>247.75</v>
      </c>
      <c r="N30" s="332">
        <v>225.95</v>
      </c>
      <c r="O30" s="493">
        <v>228.65</v>
      </c>
      <c r="P30" s="493">
        <v>267.42</v>
      </c>
      <c r="Q30" s="493">
        <v>245.34</v>
      </c>
      <c r="R30" s="493">
        <v>231.52</v>
      </c>
      <c r="S30" s="493">
        <v>268.95</v>
      </c>
      <c r="T30" s="493">
        <v>234.99</v>
      </c>
      <c r="U30" s="493">
        <v>201.76</v>
      </c>
      <c r="V30" s="493">
        <v>234.39</v>
      </c>
      <c r="W30" s="493">
        <v>195.48</v>
      </c>
      <c r="X30" s="493">
        <v>181.63</v>
      </c>
      <c r="Y30" s="493">
        <v>219.09</v>
      </c>
      <c r="Z30" s="493">
        <v>187.42</v>
      </c>
      <c r="AA30" s="330">
        <v>232.52</v>
      </c>
      <c r="AB30" s="330">
        <v>227.51</v>
      </c>
      <c r="AC30" s="330">
        <v>198.11</v>
      </c>
      <c r="AD30" s="330">
        <v>229.18</v>
      </c>
      <c r="AE30" s="330">
        <v>230.51</v>
      </c>
      <c r="AF30" s="330">
        <v>207.88</v>
      </c>
      <c r="AG30" s="330">
        <v>248.65</v>
      </c>
      <c r="AH30" s="330">
        <v>262.67</v>
      </c>
      <c r="AI30" s="330">
        <v>252.81</v>
      </c>
      <c r="AJ30" s="330">
        <v>276.52999999999997</v>
      </c>
      <c r="AK30" s="330">
        <v>263.81</v>
      </c>
      <c r="AL30" s="330">
        <v>230.2</v>
      </c>
      <c r="AM30" s="330">
        <v>269.63</v>
      </c>
      <c r="AN30" s="330">
        <v>203.55</v>
      </c>
      <c r="AO30" s="330">
        <v>230.42</v>
      </c>
      <c r="AP30" s="330">
        <v>261.69</v>
      </c>
      <c r="AQ30" s="330">
        <v>276.66000000000003</v>
      </c>
      <c r="AR30" s="330">
        <v>271.68</v>
      </c>
      <c r="AS30" s="325">
        <v>269.97000000000003</v>
      </c>
      <c r="AT30" s="325">
        <v>250.15</v>
      </c>
      <c r="AU30" s="325">
        <v>261.81</v>
      </c>
      <c r="AV30" s="325">
        <v>256.88</v>
      </c>
      <c r="AW30" s="325">
        <v>248.46</v>
      </c>
      <c r="AX30" s="325">
        <v>295.26</v>
      </c>
      <c r="AY30" s="325">
        <v>347.47</v>
      </c>
      <c r="BB30" s="652">
        <v>347.47405622909997</v>
      </c>
      <c r="BC30" s="653">
        <f t="shared" si="0"/>
        <v>347.47</v>
      </c>
    </row>
    <row r="31" spans="1:55" s="325" customFormat="1" ht="19.8">
      <c r="A31" s="327"/>
      <c r="B31" s="327" t="s">
        <v>202</v>
      </c>
      <c r="C31" s="331">
        <v>80.31</v>
      </c>
      <c r="D31" s="331">
        <v>61.38</v>
      </c>
      <c r="E31" s="331">
        <v>88.75</v>
      </c>
      <c r="F31" s="331">
        <v>68.989999999999995</v>
      </c>
      <c r="G31" s="331">
        <v>83.41</v>
      </c>
      <c r="H31" s="331">
        <v>110.24</v>
      </c>
      <c r="I31" s="331">
        <v>111.81</v>
      </c>
      <c r="J31" s="331">
        <v>115.05</v>
      </c>
      <c r="K31" s="331">
        <v>77.489999999999995</v>
      </c>
      <c r="L31" s="331">
        <v>100.91</v>
      </c>
      <c r="M31" s="331">
        <v>124.94</v>
      </c>
      <c r="N31" s="331">
        <v>103.72</v>
      </c>
      <c r="O31" s="492">
        <v>84.57</v>
      </c>
      <c r="P31" s="492">
        <v>134.1</v>
      </c>
      <c r="Q31" s="492">
        <v>99.36</v>
      </c>
      <c r="R31" s="492">
        <v>101.74</v>
      </c>
      <c r="S31" s="492">
        <v>124.95</v>
      </c>
      <c r="T31" s="492">
        <v>102.5</v>
      </c>
      <c r="U31" s="492">
        <v>73</v>
      </c>
      <c r="V31" s="492">
        <v>83.76</v>
      </c>
      <c r="W31" s="492">
        <v>69.45</v>
      </c>
      <c r="X31" s="492">
        <v>63.34</v>
      </c>
      <c r="Y31" s="492">
        <v>77.31</v>
      </c>
      <c r="Z31" s="492">
        <v>56.76</v>
      </c>
      <c r="AA31" s="328">
        <v>88.88</v>
      </c>
      <c r="AB31" s="328">
        <v>77.5</v>
      </c>
      <c r="AC31" s="328">
        <v>65.16</v>
      </c>
      <c r="AD31" s="328">
        <v>82.83</v>
      </c>
      <c r="AE31" s="328">
        <v>74.319999999999993</v>
      </c>
      <c r="AF31" s="328">
        <v>67.930000000000007</v>
      </c>
      <c r="AG31" s="328">
        <v>86.78</v>
      </c>
      <c r="AH31" s="328">
        <v>95.47</v>
      </c>
      <c r="AI31" s="328">
        <v>82.79</v>
      </c>
      <c r="AJ31" s="328">
        <v>88.97</v>
      </c>
      <c r="AK31" s="328">
        <v>98.55</v>
      </c>
      <c r="AL31" s="328">
        <v>60.64</v>
      </c>
      <c r="AM31" s="328">
        <v>76.97</v>
      </c>
      <c r="AN31" s="328">
        <v>67.91</v>
      </c>
      <c r="AO31" s="328">
        <v>52.41</v>
      </c>
      <c r="AP31" s="328">
        <v>66.489999999999995</v>
      </c>
      <c r="AQ31" s="328">
        <v>80.8</v>
      </c>
      <c r="AR31" s="328">
        <v>67.78</v>
      </c>
      <c r="AS31" s="325">
        <v>61.68</v>
      </c>
      <c r="AT31" s="325">
        <v>66.209999999999994</v>
      </c>
      <c r="AU31" s="325">
        <v>75.89</v>
      </c>
      <c r="AV31" s="325">
        <v>61.23</v>
      </c>
      <c r="AW31" s="325">
        <v>54.31</v>
      </c>
      <c r="AX31" s="325">
        <v>75.430000000000007</v>
      </c>
      <c r="AY31" s="325">
        <v>90.42</v>
      </c>
      <c r="BB31" s="652">
        <v>90.420256948200006</v>
      </c>
      <c r="BC31" s="653">
        <f t="shared" si="0"/>
        <v>90.42</v>
      </c>
    </row>
    <row r="32" spans="1:55" s="325" customFormat="1" ht="30">
      <c r="A32" s="329"/>
      <c r="B32" s="329" t="s">
        <v>203</v>
      </c>
      <c r="C32" s="332">
        <v>29.07</v>
      </c>
      <c r="D32" s="332">
        <v>25.17</v>
      </c>
      <c r="E32" s="332">
        <v>23.77</v>
      </c>
      <c r="F32" s="332">
        <v>30.75</v>
      </c>
      <c r="G32" s="332">
        <v>24.01</v>
      </c>
      <c r="H32" s="332">
        <v>26.71</v>
      </c>
      <c r="I32" s="332">
        <v>24.42</v>
      </c>
      <c r="J32" s="332">
        <v>27.12</v>
      </c>
      <c r="K32" s="332">
        <v>24.95</v>
      </c>
      <c r="L32" s="332">
        <v>24.16</v>
      </c>
      <c r="M32" s="332">
        <v>28.64</v>
      </c>
      <c r="N32" s="332">
        <v>23.99</v>
      </c>
      <c r="O32" s="493">
        <v>29.77</v>
      </c>
      <c r="P32" s="493">
        <v>25.08</v>
      </c>
      <c r="Q32" s="493">
        <v>34.950000000000003</v>
      </c>
      <c r="R32" s="493">
        <v>30.44</v>
      </c>
      <c r="S32" s="493">
        <v>24.46</v>
      </c>
      <c r="T32" s="493">
        <v>24.68</v>
      </c>
      <c r="U32" s="493">
        <v>22.01</v>
      </c>
      <c r="V32" s="493">
        <v>21</v>
      </c>
      <c r="W32" s="493">
        <v>19</v>
      </c>
      <c r="X32" s="493">
        <v>18.97</v>
      </c>
      <c r="Y32" s="493">
        <v>19.13</v>
      </c>
      <c r="Z32" s="493">
        <v>16.8</v>
      </c>
      <c r="AA32" s="330">
        <v>18.78</v>
      </c>
      <c r="AB32" s="330">
        <v>22.09</v>
      </c>
      <c r="AC32" s="330">
        <v>18.28</v>
      </c>
      <c r="AD32" s="330">
        <v>20.46</v>
      </c>
      <c r="AE32" s="330">
        <v>21.27</v>
      </c>
      <c r="AF32" s="330">
        <v>20.440000000000001</v>
      </c>
      <c r="AG32" s="330">
        <v>26.83</v>
      </c>
      <c r="AH32" s="330">
        <v>28.12</v>
      </c>
      <c r="AI32" s="330">
        <v>30.3</v>
      </c>
      <c r="AJ32" s="330">
        <v>30.77</v>
      </c>
      <c r="AK32" s="330">
        <v>25.89</v>
      </c>
      <c r="AL32" s="330">
        <v>26.64</v>
      </c>
      <c r="AM32" s="330">
        <v>26.88</v>
      </c>
      <c r="AN32" s="330">
        <v>20.83</v>
      </c>
      <c r="AO32" s="330">
        <v>21.68</v>
      </c>
      <c r="AP32" s="330">
        <v>21.58</v>
      </c>
      <c r="AQ32" s="330">
        <v>25.49</v>
      </c>
      <c r="AR32" s="330">
        <v>25.25</v>
      </c>
      <c r="AS32" s="325">
        <v>25.17</v>
      </c>
      <c r="AT32" s="325">
        <v>24.84</v>
      </c>
      <c r="AU32" s="325">
        <v>25.94</v>
      </c>
      <c r="AV32" s="325">
        <v>26.74</v>
      </c>
      <c r="AW32" s="325">
        <v>26.5</v>
      </c>
      <c r="AX32" s="325">
        <v>32.68</v>
      </c>
      <c r="AY32" s="325">
        <v>33.6</v>
      </c>
      <c r="BB32" s="652">
        <v>33.597719418200001</v>
      </c>
      <c r="BC32" s="653">
        <f t="shared" si="0"/>
        <v>33.6</v>
      </c>
    </row>
    <row r="33" spans="1:55" s="325" customFormat="1" ht="19.8">
      <c r="A33" s="327"/>
      <c r="B33" s="327" t="s">
        <v>204</v>
      </c>
      <c r="C33" s="331">
        <v>123.41</v>
      </c>
      <c r="D33" s="331">
        <v>142.26</v>
      </c>
      <c r="E33" s="331">
        <v>133.19999999999999</v>
      </c>
      <c r="F33" s="331">
        <v>102.22</v>
      </c>
      <c r="G33" s="331">
        <v>139.35</v>
      </c>
      <c r="H33" s="331">
        <v>131.81</v>
      </c>
      <c r="I33" s="331">
        <v>126.23</v>
      </c>
      <c r="J33" s="331">
        <v>167.29</v>
      </c>
      <c r="K33" s="331">
        <v>116.12</v>
      </c>
      <c r="L33" s="331">
        <v>112.33</v>
      </c>
      <c r="M33" s="331">
        <v>94.17</v>
      </c>
      <c r="N33" s="331">
        <v>98.25</v>
      </c>
      <c r="O33" s="492">
        <v>114.31</v>
      </c>
      <c r="P33" s="492">
        <v>108.24</v>
      </c>
      <c r="Q33" s="492">
        <v>111.03</v>
      </c>
      <c r="R33" s="492">
        <v>99.34</v>
      </c>
      <c r="S33" s="492">
        <v>119.54</v>
      </c>
      <c r="T33" s="492">
        <v>107.8</v>
      </c>
      <c r="U33" s="492">
        <v>106.74</v>
      </c>
      <c r="V33" s="492">
        <v>129.63</v>
      </c>
      <c r="W33" s="492">
        <v>107.03</v>
      </c>
      <c r="X33" s="492">
        <v>99.33</v>
      </c>
      <c r="Y33" s="492">
        <v>122.64</v>
      </c>
      <c r="Z33" s="492">
        <v>113.86</v>
      </c>
      <c r="AA33" s="328">
        <v>124.86</v>
      </c>
      <c r="AB33" s="328">
        <v>127.93</v>
      </c>
      <c r="AC33" s="328">
        <v>114.67</v>
      </c>
      <c r="AD33" s="328">
        <v>125.89</v>
      </c>
      <c r="AE33" s="328">
        <v>134.91999999999999</v>
      </c>
      <c r="AF33" s="328">
        <v>119.51</v>
      </c>
      <c r="AG33" s="328">
        <v>135.04</v>
      </c>
      <c r="AH33" s="328">
        <v>139.09</v>
      </c>
      <c r="AI33" s="328">
        <v>139.71</v>
      </c>
      <c r="AJ33" s="328">
        <v>156.79</v>
      </c>
      <c r="AK33" s="328">
        <v>139.37</v>
      </c>
      <c r="AL33" s="328">
        <v>142.91999999999999</v>
      </c>
      <c r="AM33" s="328">
        <v>165.78</v>
      </c>
      <c r="AN33" s="328">
        <v>114.82</v>
      </c>
      <c r="AO33" s="328">
        <v>156.34</v>
      </c>
      <c r="AP33" s="328">
        <v>173.61</v>
      </c>
      <c r="AQ33" s="328">
        <v>170.36</v>
      </c>
      <c r="AR33" s="328">
        <v>178.64</v>
      </c>
      <c r="AS33" s="325">
        <v>183.12</v>
      </c>
      <c r="AT33" s="325">
        <v>159.1</v>
      </c>
      <c r="AU33" s="325">
        <v>159.97</v>
      </c>
      <c r="AV33" s="325">
        <v>168.91</v>
      </c>
      <c r="AW33" s="325">
        <v>167.66</v>
      </c>
      <c r="AX33" s="325">
        <v>187.15</v>
      </c>
      <c r="AY33" s="325">
        <v>223.46</v>
      </c>
      <c r="BB33" s="652">
        <v>223.45607986269999</v>
      </c>
      <c r="BC33" s="653">
        <f t="shared" si="0"/>
        <v>223.46</v>
      </c>
    </row>
    <row r="34" spans="1:55" s="325" customFormat="1" ht="19.8">
      <c r="A34" s="329"/>
      <c r="B34" s="329" t="s">
        <v>205</v>
      </c>
      <c r="C34" s="332">
        <v>67.88</v>
      </c>
      <c r="D34" s="332">
        <v>70.239999999999995</v>
      </c>
      <c r="E34" s="332">
        <v>63.42</v>
      </c>
      <c r="F34" s="332">
        <v>54.69</v>
      </c>
      <c r="G34" s="332">
        <v>64.92</v>
      </c>
      <c r="H34" s="332">
        <v>54.51</v>
      </c>
      <c r="I34" s="332">
        <v>45.53</v>
      </c>
      <c r="J34" s="332">
        <v>42.98</v>
      </c>
      <c r="K34" s="332">
        <v>37.76</v>
      </c>
      <c r="L34" s="332">
        <v>37.82</v>
      </c>
      <c r="M34" s="332">
        <v>46.47</v>
      </c>
      <c r="N34" s="332">
        <v>42.75</v>
      </c>
      <c r="O34" s="493">
        <v>57.15</v>
      </c>
      <c r="P34" s="493">
        <v>53.39</v>
      </c>
      <c r="Q34" s="493">
        <v>52.95</v>
      </c>
      <c r="R34" s="493">
        <v>36.04</v>
      </c>
      <c r="S34" s="493">
        <v>39.79</v>
      </c>
      <c r="T34" s="493">
        <v>39.97</v>
      </c>
      <c r="U34" s="493">
        <v>34.799999999999997</v>
      </c>
      <c r="V34" s="493">
        <v>33.01</v>
      </c>
      <c r="W34" s="493">
        <v>30.42</v>
      </c>
      <c r="X34" s="493">
        <v>38.71</v>
      </c>
      <c r="Y34" s="493">
        <v>43.76</v>
      </c>
      <c r="Z34" s="493">
        <v>38.5</v>
      </c>
      <c r="AA34" s="330">
        <v>48.11</v>
      </c>
      <c r="AB34" s="330">
        <v>47.77</v>
      </c>
      <c r="AC34" s="330">
        <v>43.6</v>
      </c>
      <c r="AD34" s="330">
        <v>44.8</v>
      </c>
      <c r="AE34" s="330">
        <v>48.22</v>
      </c>
      <c r="AF34" s="330">
        <v>47.19</v>
      </c>
      <c r="AG34" s="330">
        <v>47.98</v>
      </c>
      <c r="AH34" s="330">
        <v>48.26</v>
      </c>
      <c r="AI34" s="330">
        <v>45.63</v>
      </c>
      <c r="AJ34" s="330">
        <v>50.58</v>
      </c>
      <c r="AK34" s="330">
        <v>62.01</v>
      </c>
      <c r="AL34" s="330">
        <v>69.73</v>
      </c>
      <c r="AM34" s="330">
        <v>79.790000000000006</v>
      </c>
      <c r="AN34" s="330">
        <v>61.33</v>
      </c>
      <c r="AO34" s="330">
        <v>61.98</v>
      </c>
      <c r="AP34" s="330">
        <v>70.28</v>
      </c>
      <c r="AQ34" s="330">
        <v>65.209999999999994</v>
      </c>
      <c r="AR34" s="330">
        <v>52.5</v>
      </c>
      <c r="AS34" s="325">
        <v>52.38</v>
      </c>
      <c r="AT34" s="325">
        <v>45.93</v>
      </c>
      <c r="AU34" s="325">
        <v>52.16</v>
      </c>
      <c r="AV34" s="325">
        <v>68.03</v>
      </c>
      <c r="AW34" s="325">
        <v>54.82</v>
      </c>
      <c r="AX34" s="325">
        <v>73.58</v>
      </c>
      <c r="AY34" s="325">
        <v>91.66</v>
      </c>
      <c r="BB34" s="652">
        <v>91.661099163200007</v>
      </c>
      <c r="BC34" s="653">
        <f t="shared" si="0"/>
        <v>91.66</v>
      </c>
    </row>
    <row r="35" spans="1:55" s="325" customFormat="1" ht="19.8">
      <c r="A35" s="327"/>
      <c r="B35" s="327" t="s">
        <v>206</v>
      </c>
      <c r="C35" s="331">
        <v>59</v>
      </c>
      <c r="D35" s="331">
        <v>63.77</v>
      </c>
      <c r="E35" s="331">
        <v>53.73</v>
      </c>
      <c r="F35" s="331">
        <v>47.38</v>
      </c>
      <c r="G35" s="331">
        <v>55.69</v>
      </c>
      <c r="H35" s="331">
        <v>46.57</v>
      </c>
      <c r="I35" s="331">
        <v>38.33</v>
      </c>
      <c r="J35" s="331">
        <v>35.39</v>
      </c>
      <c r="K35" s="331">
        <v>32.729999999999997</v>
      </c>
      <c r="L35" s="331">
        <v>33.08</v>
      </c>
      <c r="M35" s="331">
        <v>38.4</v>
      </c>
      <c r="N35" s="331">
        <v>36.57</v>
      </c>
      <c r="O35" s="492">
        <v>50</v>
      </c>
      <c r="P35" s="492">
        <v>48.47</v>
      </c>
      <c r="Q35" s="492">
        <v>45.51</v>
      </c>
      <c r="R35" s="492">
        <v>30.77</v>
      </c>
      <c r="S35" s="492">
        <v>32.409999999999997</v>
      </c>
      <c r="T35" s="492">
        <v>33.200000000000003</v>
      </c>
      <c r="U35" s="492">
        <v>27.75</v>
      </c>
      <c r="V35" s="492">
        <v>25.67</v>
      </c>
      <c r="W35" s="492">
        <v>24.64</v>
      </c>
      <c r="X35" s="492">
        <v>32.58</v>
      </c>
      <c r="Y35" s="492">
        <v>37.65</v>
      </c>
      <c r="Z35" s="492">
        <v>30.87</v>
      </c>
      <c r="AA35" s="328">
        <v>39.6</v>
      </c>
      <c r="AB35" s="328">
        <v>41.01</v>
      </c>
      <c r="AC35" s="328">
        <v>36.15</v>
      </c>
      <c r="AD35" s="328">
        <v>37.31</v>
      </c>
      <c r="AE35" s="328">
        <v>40.18</v>
      </c>
      <c r="AF35" s="328">
        <v>39.14</v>
      </c>
      <c r="AG35" s="328">
        <v>40.159999999999997</v>
      </c>
      <c r="AH35" s="328">
        <v>39.76</v>
      </c>
      <c r="AI35" s="328">
        <v>38.01</v>
      </c>
      <c r="AJ35" s="328">
        <v>42.99</v>
      </c>
      <c r="AK35" s="328">
        <v>54.56</v>
      </c>
      <c r="AL35" s="328">
        <v>62.38</v>
      </c>
      <c r="AM35" s="328">
        <v>71.459999999999994</v>
      </c>
      <c r="AN35" s="328">
        <v>53.95</v>
      </c>
      <c r="AO35" s="328">
        <v>55.11</v>
      </c>
      <c r="AP35" s="328">
        <v>61.03</v>
      </c>
      <c r="AQ35" s="328">
        <v>55.08</v>
      </c>
      <c r="AR35" s="328">
        <v>42.84</v>
      </c>
      <c r="AS35" s="325">
        <v>42.97</v>
      </c>
      <c r="AT35" s="325">
        <v>39.04</v>
      </c>
      <c r="AU35" s="325">
        <v>42.6</v>
      </c>
      <c r="AV35" s="325">
        <v>59.3</v>
      </c>
      <c r="AW35" s="325">
        <v>45.32</v>
      </c>
      <c r="AX35" s="325">
        <v>63.47</v>
      </c>
      <c r="AY35" s="325">
        <v>78.55</v>
      </c>
      <c r="BB35" s="652">
        <v>78.548357398799993</v>
      </c>
      <c r="BC35" s="653">
        <f t="shared" si="0"/>
        <v>78.55</v>
      </c>
    </row>
    <row r="36" spans="1:55" s="325" customFormat="1" ht="30">
      <c r="A36" s="329"/>
      <c r="B36" s="329" t="s">
        <v>207</v>
      </c>
      <c r="C36" s="332">
        <v>5.67</v>
      </c>
      <c r="D36" s="332">
        <v>4.1399999999999997</v>
      </c>
      <c r="E36" s="332">
        <v>6.43</v>
      </c>
      <c r="F36" s="332">
        <v>4.28</v>
      </c>
      <c r="G36" s="332">
        <v>5.64</v>
      </c>
      <c r="H36" s="332">
        <v>4.4400000000000004</v>
      </c>
      <c r="I36" s="332">
        <v>5.07</v>
      </c>
      <c r="J36" s="332">
        <v>5.24</v>
      </c>
      <c r="K36" s="332">
        <v>3.61</v>
      </c>
      <c r="L36" s="332">
        <v>3.33</v>
      </c>
      <c r="M36" s="332">
        <v>3.66</v>
      </c>
      <c r="N36" s="332">
        <v>4.0999999999999996</v>
      </c>
      <c r="O36" s="493">
        <v>5</v>
      </c>
      <c r="P36" s="493">
        <v>2.75</v>
      </c>
      <c r="Q36" s="493">
        <v>4.28</v>
      </c>
      <c r="R36" s="493">
        <v>3.31</v>
      </c>
      <c r="S36" s="493">
        <v>5.26</v>
      </c>
      <c r="T36" s="493">
        <v>4.1900000000000004</v>
      </c>
      <c r="U36" s="493">
        <v>3.78</v>
      </c>
      <c r="V36" s="493">
        <v>3.97</v>
      </c>
      <c r="W36" s="493">
        <v>2.92</v>
      </c>
      <c r="X36" s="493">
        <v>3.58</v>
      </c>
      <c r="Y36" s="493">
        <v>3.41</v>
      </c>
      <c r="Z36" s="493">
        <v>3.9</v>
      </c>
      <c r="AA36" s="330">
        <v>5.04</v>
      </c>
      <c r="AB36" s="330">
        <v>4.37</v>
      </c>
      <c r="AC36" s="330">
        <v>3.88</v>
      </c>
      <c r="AD36" s="330">
        <v>4.53</v>
      </c>
      <c r="AE36" s="330">
        <v>4.7300000000000004</v>
      </c>
      <c r="AF36" s="330">
        <v>4.33</v>
      </c>
      <c r="AG36" s="330">
        <v>5</v>
      </c>
      <c r="AH36" s="330">
        <v>4.55</v>
      </c>
      <c r="AI36" s="330">
        <v>4.59</v>
      </c>
      <c r="AJ36" s="330">
        <v>4.41</v>
      </c>
      <c r="AK36" s="330">
        <v>5.12</v>
      </c>
      <c r="AL36" s="330">
        <v>4.67</v>
      </c>
      <c r="AM36" s="330">
        <v>5.6</v>
      </c>
      <c r="AN36" s="330">
        <v>3.77</v>
      </c>
      <c r="AO36" s="330">
        <v>4.25</v>
      </c>
      <c r="AP36" s="330">
        <v>5.62</v>
      </c>
      <c r="AQ36" s="330">
        <v>6.49</v>
      </c>
      <c r="AR36" s="330">
        <v>6.29</v>
      </c>
      <c r="AS36" s="325">
        <v>6.3</v>
      </c>
      <c r="AT36" s="325">
        <v>5.32</v>
      </c>
      <c r="AU36" s="325">
        <v>6.63</v>
      </c>
      <c r="AV36" s="325">
        <v>5.18</v>
      </c>
      <c r="AW36" s="325">
        <v>6.61</v>
      </c>
      <c r="AX36" s="325">
        <v>7.53</v>
      </c>
      <c r="AY36" s="325">
        <v>8.57</v>
      </c>
      <c r="BB36" s="652">
        <v>8.5717066035999991</v>
      </c>
      <c r="BC36" s="653">
        <f t="shared" si="0"/>
        <v>8.57</v>
      </c>
    </row>
    <row r="37" spans="1:55" s="325" customFormat="1" ht="30">
      <c r="A37" s="327"/>
      <c r="B37" s="327" t="s">
        <v>208</v>
      </c>
      <c r="C37" s="331">
        <v>3.21</v>
      </c>
      <c r="D37" s="331">
        <v>2.34</v>
      </c>
      <c r="E37" s="331">
        <v>3.26</v>
      </c>
      <c r="F37" s="331">
        <v>3.02</v>
      </c>
      <c r="G37" s="331">
        <v>3.59</v>
      </c>
      <c r="H37" s="331">
        <v>3.49</v>
      </c>
      <c r="I37" s="331">
        <v>2.13</v>
      </c>
      <c r="J37" s="331">
        <v>2.35</v>
      </c>
      <c r="K37" s="331">
        <v>1.43</v>
      </c>
      <c r="L37" s="331">
        <v>1.41</v>
      </c>
      <c r="M37" s="331">
        <v>4.41</v>
      </c>
      <c r="N37" s="331">
        <v>2.08</v>
      </c>
      <c r="O37" s="492">
        <v>2.16</v>
      </c>
      <c r="P37" s="492">
        <v>2.16</v>
      </c>
      <c r="Q37" s="492">
        <v>3.16</v>
      </c>
      <c r="R37" s="492">
        <v>1.96</v>
      </c>
      <c r="S37" s="492">
        <v>2.11</v>
      </c>
      <c r="T37" s="492">
        <v>2.58</v>
      </c>
      <c r="U37" s="492">
        <v>3.28</v>
      </c>
      <c r="V37" s="492">
        <v>3.38</v>
      </c>
      <c r="W37" s="492">
        <v>2.85</v>
      </c>
      <c r="X37" s="492">
        <v>2.5499999999999998</v>
      </c>
      <c r="Y37" s="492">
        <v>2.7</v>
      </c>
      <c r="Z37" s="492">
        <v>3.73</v>
      </c>
      <c r="AA37" s="328">
        <v>3.47</v>
      </c>
      <c r="AB37" s="328">
        <v>2.39</v>
      </c>
      <c r="AC37" s="328">
        <v>3.58</v>
      </c>
      <c r="AD37" s="328">
        <v>2.97</v>
      </c>
      <c r="AE37" s="328">
        <v>3.31</v>
      </c>
      <c r="AF37" s="328">
        <v>3.72</v>
      </c>
      <c r="AG37" s="328">
        <v>2.82</v>
      </c>
      <c r="AH37" s="328">
        <v>3.95</v>
      </c>
      <c r="AI37" s="328">
        <v>3.03</v>
      </c>
      <c r="AJ37" s="328">
        <v>3.18</v>
      </c>
      <c r="AK37" s="328">
        <v>2.33</v>
      </c>
      <c r="AL37" s="328">
        <v>2.67</v>
      </c>
      <c r="AM37" s="328">
        <v>2.73</v>
      </c>
      <c r="AN37" s="328">
        <v>3.61</v>
      </c>
      <c r="AO37" s="328">
        <v>2.62</v>
      </c>
      <c r="AP37" s="328">
        <v>3.63</v>
      </c>
      <c r="AQ37" s="328">
        <v>3.64</v>
      </c>
      <c r="AR37" s="328">
        <v>3.37</v>
      </c>
      <c r="AS37" s="325">
        <v>3.11</v>
      </c>
      <c r="AT37" s="325">
        <v>1.56</v>
      </c>
      <c r="AU37" s="325">
        <v>2.94</v>
      </c>
      <c r="AV37" s="325">
        <v>3.55</v>
      </c>
      <c r="AW37" s="325">
        <v>2.89</v>
      </c>
      <c r="AX37" s="325">
        <v>2.58</v>
      </c>
      <c r="AY37" s="325">
        <v>4.54</v>
      </c>
      <c r="BB37" s="652">
        <v>4.5410351607999999</v>
      </c>
      <c r="BC37" s="653">
        <f t="shared" si="0"/>
        <v>4.54</v>
      </c>
    </row>
    <row r="38" spans="1:55" s="325" customFormat="1" ht="19.8">
      <c r="A38" s="329"/>
      <c r="B38" s="329" t="s">
        <v>209</v>
      </c>
      <c r="C38" s="332">
        <v>9.11</v>
      </c>
      <c r="D38" s="332">
        <v>9.42</v>
      </c>
      <c r="E38" s="332">
        <v>10.98</v>
      </c>
      <c r="F38" s="332">
        <v>9.86</v>
      </c>
      <c r="G38" s="332">
        <v>12.13</v>
      </c>
      <c r="H38" s="332">
        <v>11.94</v>
      </c>
      <c r="I38" s="332">
        <v>10.8</v>
      </c>
      <c r="J38" s="332">
        <v>12.6</v>
      </c>
      <c r="K38" s="332">
        <v>8.1999999999999993</v>
      </c>
      <c r="L38" s="332">
        <v>7.42</v>
      </c>
      <c r="M38" s="332">
        <v>9.15</v>
      </c>
      <c r="N38" s="332">
        <v>6.95</v>
      </c>
      <c r="O38" s="493">
        <v>8.93</v>
      </c>
      <c r="P38" s="493">
        <v>8.41</v>
      </c>
      <c r="Q38" s="493">
        <v>11.38</v>
      </c>
      <c r="R38" s="493">
        <v>7.33</v>
      </c>
      <c r="S38" s="493">
        <v>10.98</v>
      </c>
      <c r="T38" s="493">
        <v>11.45</v>
      </c>
      <c r="U38" s="493">
        <v>11.6</v>
      </c>
      <c r="V38" s="493">
        <v>10.06</v>
      </c>
      <c r="W38" s="493">
        <v>9.49</v>
      </c>
      <c r="X38" s="493">
        <v>10.86</v>
      </c>
      <c r="Y38" s="493">
        <v>9.25</v>
      </c>
      <c r="Z38" s="493">
        <v>8.74</v>
      </c>
      <c r="AA38" s="330">
        <v>9.8000000000000007</v>
      </c>
      <c r="AB38" s="330">
        <v>9.1999999999999993</v>
      </c>
      <c r="AC38" s="330">
        <v>9.6199999999999992</v>
      </c>
      <c r="AD38" s="330">
        <v>8.74</v>
      </c>
      <c r="AE38" s="330">
        <v>9.4</v>
      </c>
      <c r="AF38" s="330">
        <v>8.5399999999999991</v>
      </c>
      <c r="AG38" s="330">
        <v>9.4</v>
      </c>
      <c r="AH38" s="330">
        <v>9.35</v>
      </c>
      <c r="AI38" s="330">
        <v>9.16</v>
      </c>
      <c r="AJ38" s="330">
        <v>8.36</v>
      </c>
      <c r="AK38" s="330">
        <v>10</v>
      </c>
      <c r="AL38" s="330">
        <v>8.57</v>
      </c>
      <c r="AM38" s="330">
        <v>7.88</v>
      </c>
      <c r="AN38" s="330">
        <v>7.48</v>
      </c>
      <c r="AO38" s="330">
        <v>9.2100000000000009</v>
      </c>
      <c r="AP38" s="330">
        <v>9.15</v>
      </c>
      <c r="AQ38" s="330">
        <v>9.23</v>
      </c>
      <c r="AR38" s="330">
        <v>8.74</v>
      </c>
      <c r="AS38" s="325">
        <v>10.67</v>
      </c>
      <c r="AT38" s="325">
        <v>10.17</v>
      </c>
      <c r="AU38" s="325">
        <v>9.18</v>
      </c>
      <c r="AV38" s="325">
        <v>10.02</v>
      </c>
      <c r="AW38" s="325">
        <v>10.09</v>
      </c>
      <c r="AX38" s="325">
        <v>9.14</v>
      </c>
      <c r="AY38" s="325">
        <v>11.52</v>
      </c>
      <c r="BB38" s="652">
        <v>11.517997939500001</v>
      </c>
      <c r="BC38" s="653">
        <f t="shared" si="0"/>
        <v>11.52</v>
      </c>
    </row>
    <row r="39" spans="1:55" s="325" customFormat="1" ht="19.8">
      <c r="A39" s="327"/>
      <c r="B39" s="327" t="s">
        <v>210</v>
      </c>
      <c r="C39" s="331">
        <v>7.54</v>
      </c>
      <c r="D39" s="331">
        <v>7.74</v>
      </c>
      <c r="E39" s="331">
        <v>9.34</v>
      </c>
      <c r="F39" s="331">
        <v>8.32</v>
      </c>
      <c r="G39" s="331">
        <v>10.02</v>
      </c>
      <c r="H39" s="331">
        <v>10.210000000000001</v>
      </c>
      <c r="I39" s="331">
        <v>8.82</v>
      </c>
      <c r="J39" s="331">
        <v>9.34</v>
      </c>
      <c r="K39" s="331">
        <v>6.63</v>
      </c>
      <c r="L39" s="331">
        <v>6.18</v>
      </c>
      <c r="M39" s="331">
        <v>7.06</v>
      </c>
      <c r="N39" s="331">
        <v>5.93</v>
      </c>
      <c r="O39" s="492">
        <v>7.2</v>
      </c>
      <c r="P39" s="492">
        <v>6.83</v>
      </c>
      <c r="Q39" s="492">
        <v>9.43</v>
      </c>
      <c r="R39" s="492">
        <v>5.84</v>
      </c>
      <c r="S39" s="492">
        <v>9.2200000000000006</v>
      </c>
      <c r="T39" s="492">
        <v>8.83</v>
      </c>
      <c r="U39" s="492">
        <v>7.35</v>
      </c>
      <c r="V39" s="492">
        <v>8.5299999999999994</v>
      </c>
      <c r="W39" s="492">
        <v>7.58</v>
      </c>
      <c r="X39" s="492">
        <v>7.76</v>
      </c>
      <c r="Y39" s="492">
        <v>7.38</v>
      </c>
      <c r="Z39" s="492">
        <v>6.84</v>
      </c>
      <c r="AA39" s="328">
        <v>7.31</v>
      </c>
      <c r="AB39" s="328">
        <v>7.49</v>
      </c>
      <c r="AC39" s="328">
        <v>7.8</v>
      </c>
      <c r="AD39" s="328">
        <v>7.16</v>
      </c>
      <c r="AE39" s="328">
        <v>7.46</v>
      </c>
      <c r="AF39" s="328">
        <v>6.98</v>
      </c>
      <c r="AG39" s="328">
        <v>7.7</v>
      </c>
      <c r="AH39" s="328">
        <v>7.37</v>
      </c>
      <c r="AI39" s="328">
        <v>7.06</v>
      </c>
      <c r="AJ39" s="328">
        <v>6.6</v>
      </c>
      <c r="AK39" s="328">
        <v>7.83</v>
      </c>
      <c r="AL39" s="328">
        <v>7.2</v>
      </c>
      <c r="AM39" s="328">
        <v>6.27</v>
      </c>
      <c r="AN39" s="328">
        <v>5.92</v>
      </c>
      <c r="AO39" s="328">
        <v>7.09</v>
      </c>
      <c r="AP39" s="328">
        <v>7.21</v>
      </c>
      <c r="AQ39" s="328">
        <v>7.06</v>
      </c>
      <c r="AR39" s="328">
        <v>6.69</v>
      </c>
      <c r="AS39" s="325">
        <v>8.35</v>
      </c>
      <c r="AT39" s="325">
        <v>8.32</v>
      </c>
      <c r="AU39" s="325">
        <v>7.38</v>
      </c>
      <c r="AV39" s="325">
        <v>8.23</v>
      </c>
      <c r="AW39" s="325">
        <v>7.72</v>
      </c>
      <c r="AX39" s="325">
        <v>7.39</v>
      </c>
      <c r="AY39" s="325">
        <v>8.82</v>
      </c>
      <c r="BB39" s="652">
        <v>8.8198459951999997</v>
      </c>
      <c r="BC39" s="653">
        <f t="shared" si="0"/>
        <v>8.82</v>
      </c>
    </row>
    <row r="40" spans="1:55" s="325" customFormat="1" ht="30">
      <c r="A40" s="329"/>
      <c r="B40" s="329" t="s">
        <v>211</v>
      </c>
      <c r="C40" s="332">
        <v>1.04</v>
      </c>
      <c r="D40" s="332">
        <v>1.22</v>
      </c>
      <c r="E40" s="332">
        <v>1.42</v>
      </c>
      <c r="F40" s="332">
        <v>1.32</v>
      </c>
      <c r="G40" s="332">
        <v>1.83</v>
      </c>
      <c r="H40" s="332">
        <v>1.46</v>
      </c>
      <c r="I40" s="332">
        <v>1.53</v>
      </c>
      <c r="J40" s="332">
        <v>1.53</v>
      </c>
      <c r="K40" s="332">
        <v>1.17</v>
      </c>
      <c r="L40" s="332">
        <v>0.97</v>
      </c>
      <c r="M40" s="332">
        <v>1.24</v>
      </c>
      <c r="N40" s="332">
        <v>0.71</v>
      </c>
      <c r="O40" s="493">
        <v>1.29</v>
      </c>
      <c r="P40" s="493">
        <v>1.1200000000000001</v>
      </c>
      <c r="Q40" s="493">
        <v>1.42</v>
      </c>
      <c r="R40" s="493">
        <v>1.1200000000000001</v>
      </c>
      <c r="S40" s="493">
        <v>1.27</v>
      </c>
      <c r="T40" s="493">
        <v>1.32</v>
      </c>
      <c r="U40" s="493">
        <v>1.1000000000000001</v>
      </c>
      <c r="V40" s="493">
        <v>1.19</v>
      </c>
      <c r="W40" s="493">
        <v>1.42</v>
      </c>
      <c r="X40" s="493">
        <v>1.32</v>
      </c>
      <c r="Y40" s="493">
        <v>1.35</v>
      </c>
      <c r="Z40" s="493">
        <v>1.25</v>
      </c>
      <c r="AA40" s="330">
        <v>1.53</v>
      </c>
      <c r="AB40" s="330">
        <v>1.17</v>
      </c>
      <c r="AC40" s="330">
        <v>1.42</v>
      </c>
      <c r="AD40" s="330">
        <v>1.2</v>
      </c>
      <c r="AE40" s="330">
        <v>1.58</v>
      </c>
      <c r="AF40" s="330">
        <v>1.2</v>
      </c>
      <c r="AG40" s="330">
        <v>1.45</v>
      </c>
      <c r="AH40" s="330">
        <v>1.31</v>
      </c>
      <c r="AI40" s="330">
        <v>1.65</v>
      </c>
      <c r="AJ40" s="330">
        <v>1.29</v>
      </c>
      <c r="AK40" s="330">
        <v>1.64</v>
      </c>
      <c r="AL40" s="330">
        <v>0.96</v>
      </c>
      <c r="AM40" s="330">
        <v>1.02</v>
      </c>
      <c r="AN40" s="330">
        <v>1.34</v>
      </c>
      <c r="AO40" s="330">
        <v>1.45</v>
      </c>
      <c r="AP40" s="330">
        <v>1.35</v>
      </c>
      <c r="AQ40" s="330">
        <v>1.56</v>
      </c>
      <c r="AR40" s="330">
        <v>1.61</v>
      </c>
      <c r="AS40" s="325">
        <v>1.7</v>
      </c>
      <c r="AT40" s="325">
        <v>1.21</v>
      </c>
      <c r="AU40" s="325">
        <v>1.42</v>
      </c>
      <c r="AV40" s="325">
        <v>1.26</v>
      </c>
      <c r="AW40" s="325">
        <v>1.65</v>
      </c>
      <c r="AX40" s="325">
        <v>1.47</v>
      </c>
      <c r="AY40" s="325">
        <v>1.28</v>
      </c>
      <c r="BB40" s="652">
        <v>1.2838886306999999</v>
      </c>
      <c r="BC40" s="653">
        <f t="shared" si="0"/>
        <v>1.28</v>
      </c>
    </row>
    <row r="41" spans="1:55" s="325" customFormat="1" ht="30">
      <c r="A41" s="327"/>
      <c r="B41" s="327" t="s">
        <v>212</v>
      </c>
      <c r="C41" s="331">
        <v>0.53</v>
      </c>
      <c r="D41" s="331">
        <v>0.46</v>
      </c>
      <c r="E41" s="331">
        <v>0.23</v>
      </c>
      <c r="F41" s="331">
        <v>0.22</v>
      </c>
      <c r="G41" s="331">
        <v>0.28000000000000003</v>
      </c>
      <c r="H41" s="331">
        <v>0.27</v>
      </c>
      <c r="I41" s="331">
        <v>0.45</v>
      </c>
      <c r="J41" s="331">
        <v>1.74</v>
      </c>
      <c r="K41" s="331">
        <v>0.41</v>
      </c>
      <c r="L41" s="331">
        <v>0.26</v>
      </c>
      <c r="M41" s="331">
        <v>0.85</v>
      </c>
      <c r="N41" s="331">
        <v>0.31</v>
      </c>
      <c r="O41" s="492">
        <v>0.44</v>
      </c>
      <c r="P41" s="492">
        <v>0.46</v>
      </c>
      <c r="Q41" s="492">
        <v>0.53</v>
      </c>
      <c r="R41" s="492">
        <v>0.38</v>
      </c>
      <c r="S41" s="492">
        <v>0.49</v>
      </c>
      <c r="T41" s="492">
        <v>1.3</v>
      </c>
      <c r="U41" s="492">
        <v>3.14</v>
      </c>
      <c r="V41" s="492">
        <v>0.33</v>
      </c>
      <c r="W41" s="492">
        <v>0.5</v>
      </c>
      <c r="X41" s="492">
        <v>1.77</v>
      </c>
      <c r="Y41" s="492">
        <v>0.52</v>
      </c>
      <c r="Z41" s="492">
        <v>0.65</v>
      </c>
      <c r="AA41" s="328">
        <v>0.97</v>
      </c>
      <c r="AB41" s="328">
        <v>0.54</v>
      </c>
      <c r="AC41" s="328">
        <v>0.39</v>
      </c>
      <c r="AD41" s="328">
        <v>0.38</v>
      </c>
      <c r="AE41" s="328">
        <v>0.36</v>
      </c>
      <c r="AF41" s="328">
        <v>0.35</v>
      </c>
      <c r="AG41" s="328">
        <v>0.26</v>
      </c>
      <c r="AH41" s="328">
        <v>0.67</v>
      </c>
      <c r="AI41" s="328">
        <v>0.46</v>
      </c>
      <c r="AJ41" s="328">
        <v>0.47</v>
      </c>
      <c r="AK41" s="328">
        <v>0.53</v>
      </c>
      <c r="AL41" s="328">
        <v>0.41</v>
      </c>
      <c r="AM41" s="328">
        <v>0.59</v>
      </c>
      <c r="AN41" s="328">
        <v>0.23</v>
      </c>
      <c r="AO41" s="328">
        <v>0.67</v>
      </c>
      <c r="AP41" s="328">
        <v>0.59</v>
      </c>
      <c r="AQ41" s="328">
        <v>0.61</v>
      </c>
      <c r="AR41" s="328">
        <v>0.44</v>
      </c>
      <c r="AS41" s="325">
        <v>0.62</v>
      </c>
      <c r="AT41" s="325">
        <v>0.64</v>
      </c>
      <c r="AU41" s="325">
        <v>0.39</v>
      </c>
      <c r="AV41" s="325">
        <v>0.53</v>
      </c>
      <c r="AW41" s="325">
        <v>0.71</v>
      </c>
      <c r="AX41" s="325">
        <v>0.28999999999999998</v>
      </c>
      <c r="AY41" s="325">
        <v>1.41</v>
      </c>
      <c r="BB41" s="652">
        <v>1.4142633136</v>
      </c>
      <c r="BC41" s="653">
        <f t="shared" si="0"/>
        <v>1.41</v>
      </c>
    </row>
    <row r="42" spans="1:55" s="325" customFormat="1" ht="12.75" customHeight="1">
      <c r="A42" s="329"/>
      <c r="B42" s="329" t="s">
        <v>213</v>
      </c>
      <c r="C42" s="332">
        <v>124.67</v>
      </c>
      <c r="D42" s="332">
        <v>108</v>
      </c>
      <c r="E42" s="332">
        <v>113.31</v>
      </c>
      <c r="F42" s="332">
        <v>116.8</v>
      </c>
      <c r="G42" s="332">
        <v>122.9</v>
      </c>
      <c r="H42" s="332">
        <v>128.72</v>
      </c>
      <c r="I42" s="332">
        <v>115.52</v>
      </c>
      <c r="J42" s="332">
        <v>113.86</v>
      </c>
      <c r="K42" s="332">
        <v>104.8</v>
      </c>
      <c r="L42" s="332">
        <v>101.72</v>
      </c>
      <c r="M42" s="332">
        <v>102.97</v>
      </c>
      <c r="N42" s="332">
        <v>105.85</v>
      </c>
      <c r="O42" s="493">
        <v>101.78</v>
      </c>
      <c r="P42" s="493">
        <v>116.96</v>
      </c>
      <c r="Q42" s="493">
        <v>109.85</v>
      </c>
      <c r="R42" s="493">
        <v>91.33</v>
      </c>
      <c r="S42" s="493">
        <v>103.41</v>
      </c>
      <c r="T42" s="493">
        <v>96.4</v>
      </c>
      <c r="U42" s="493">
        <v>98.72</v>
      </c>
      <c r="V42" s="493">
        <v>105.56</v>
      </c>
      <c r="W42" s="493">
        <v>95.77</v>
      </c>
      <c r="X42" s="493">
        <v>95.2</v>
      </c>
      <c r="Y42" s="493">
        <v>99.66</v>
      </c>
      <c r="Z42" s="493">
        <v>95.33</v>
      </c>
      <c r="AA42" s="330">
        <v>98.41</v>
      </c>
      <c r="AB42" s="330">
        <v>100.81</v>
      </c>
      <c r="AC42" s="330">
        <v>89.75</v>
      </c>
      <c r="AD42" s="330">
        <v>99.32</v>
      </c>
      <c r="AE42" s="330">
        <v>104.76</v>
      </c>
      <c r="AF42" s="330">
        <v>99.91</v>
      </c>
      <c r="AG42" s="330">
        <v>107.05</v>
      </c>
      <c r="AH42" s="330">
        <v>104.98</v>
      </c>
      <c r="AI42" s="330">
        <v>110.83</v>
      </c>
      <c r="AJ42" s="330">
        <v>120.35</v>
      </c>
      <c r="AK42" s="330">
        <v>119.49</v>
      </c>
      <c r="AL42" s="330">
        <v>110.48</v>
      </c>
      <c r="AM42" s="330">
        <v>120.26</v>
      </c>
      <c r="AN42" s="330">
        <v>121.42</v>
      </c>
      <c r="AO42" s="330">
        <v>113.42</v>
      </c>
      <c r="AP42" s="330">
        <v>119.86</v>
      </c>
      <c r="AQ42" s="330">
        <v>140.72</v>
      </c>
      <c r="AR42" s="330">
        <v>141.06</v>
      </c>
      <c r="AS42" s="325">
        <v>144.66</v>
      </c>
      <c r="AT42" s="325">
        <v>125.95</v>
      </c>
      <c r="AU42" s="325">
        <v>128.13999999999999</v>
      </c>
      <c r="AV42" s="325">
        <v>133.51</v>
      </c>
      <c r="AW42" s="325">
        <v>143.22999999999999</v>
      </c>
      <c r="AX42" s="325">
        <v>145.22999999999999</v>
      </c>
      <c r="AY42" s="325">
        <v>140.86000000000001</v>
      </c>
      <c r="BB42" s="652">
        <v>140.86157640799999</v>
      </c>
      <c r="BC42" s="653">
        <f t="shared" si="0"/>
        <v>140.86000000000001</v>
      </c>
    </row>
    <row r="43" spans="1:55" s="325" customFormat="1" ht="30">
      <c r="A43" s="327"/>
      <c r="B43" s="327" t="s">
        <v>214</v>
      </c>
      <c r="C43" s="331">
        <v>5.33</v>
      </c>
      <c r="D43" s="331">
        <v>1.77</v>
      </c>
      <c r="E43" s="331">
        <v>1.77</v>
      </c>
      <c r="F43" s="331">
        <v>2.0099999999999998</v>
      </c>
      <c r="G43" s="331">
        <v>1.57</v>
      </c>
      <c r="H43" s="331">
        <v>1.54</v>
      </c>
      <c r="I43" s="331">
        <v>2.25</v>
      </c>
      <c r="J43" s="331">
        <v>2.04</v>
      </c>
      <c r="K43" s="331">
        <v>2.06</v>
      </c>
      <c r="L43" s="331">
        <v>1.71</v>
      </c>
      <c r="M43" s="331">
        <v>1.42</v>
      </c>
      <c r="N43" s="331">
        <v>2.29</v>
      </c>
      <c r="O43" s="492">
        <v>2.78</v>
      </c>
      <c r="P43" s="492">
        <v>3.5</v>
      </c>
      <c r="Q43" s="492">
        <v>2.3199999999999998</v>
      </c>
      <c r="R43" s="492">
        <v>2.92</v>
      </c>
      <c r="S43" s="492">
        <v>1.85</v>
      </c>
      <c r="T43" s="492">
        <v>1.48</v>
      </c>
      <c r="U43" s="492">
        <v>1.54</v>
      </c>
      <c r="V43" s="492">
        <v>1.95</v>
      </c>
      <c r="W43" s="492">
        <v>1.06</v>
      </c>
      <c r="X43" s="492">
        <v>1.39</v>
      </c>
      <c r="Y43" s="492">
        <v>1.57</v>
      </c>
      <c r="Z43" s="492">
        <v>1.08</v>
      </c>
      <c r="AA43" s="328">
        <v>1.34</v>
      </c>
      <c r="AB43" s="328">
        <v>0.88</v>
      </c>
      <c r="AC43" s="328">
        <v>1.35</v>
      </c>
      <c r="AD43" s="328">
        <v>1.94</v>
      </c>
      <c r="AE43" s="328">
        <v>1.95</v>
      </c>
      <c r="AF43" s="328">
        <v>2.2000000000000002</v>
      </c>
      <c r="AG43" s="328">
        <v>1.77</v>
      </c>
      <c r="AH43" s="328">
        <v>2.79</v>
      </c>
      <c r="AI43" s="328">
        <v>2.0499999999999998</v>
      </c>
      <c r="AJ43" s="328">
        <v>3.74</v>
      </c>
      <c r="AK43" s="328">
        <v>4.07</v>
      </c>
      <c r="AL43" s="328">
        <v>3.45</v>
      </c>
      <c r="AM43" s="328">
        <v>3.28</v>
      </c>
      <c r="AN43" s="328">
        <v>2.2799999999999998</v>
      </c>
      <c r="AO43" s="328">
        <v>2.4500000000000002</v>
      </c>
      <c r="AP43" s="328">
        <v>2.84</v>
      </c>
      <c r="AQ43" s="328">
        <v>3.99</v>
      </c>
      <c r="AR43" s="328">
        <v>3.59</v>
      </c>
      <c r="AS43" s="325">
        <v>3.6</v>
      </c>
      <c r="AT43" s="325">
        <v>2.12</v>
      </c>
      <c r="AU43" s="325">
        <v>3.1</v>
      </c>
      <c r="AV43" s="325">
        <v>3.51</v>
      </c>
      <c r="AW43" s="325">
        <v>2.0699999999999998</v>
      </c>
      <c r="AX43" s="325">
        <v>2.78</v>
      </c>
      <c r="AY43" s="325">
        <v>3.9</v>
      </c>
      <c r="BB43" s="652">
        <v>3.9013421211999999</v>
      </c>
      <c r="BC43" s="653">
        <f t="shared" si="0"/>
        <v>3.9</v>
      </c>
    </row>
    <row r="44" spans="1:55" s="325" customFormat="1" ht="30">
      <c r="A44" s="329"/>
      <c r="B44" s="329" t="s">
        <v>215</v>
      </c>
      <c r="C44" s="332">
        <v>119.34</v>
      </c>
      <c r="D44" s="332">
        <v>106.23</v>
      </c>
      <c r="E44" s="332">
        <v>111.54</v>
      </c>
      <c r="F44" s="332">
        <v>114.79</v>
      </c>
      <c r="G44" s="332">
        <v>121.32</v>
      </c>
      <c r="H44" s="332">
        <v>127.18</v>
      </c>
      <c r="I44" s="332">
        <v>113.27</v>
      </c>
      <c r="J44" s="332">
        <v>111.82</v>
      </c>
      <c r="K44" s="332">
        <v>102.74</v>
      </c>
      <c r="L44" s="332">
        <v>100.01</v>
      </c>
      <c r="M44" s="332">
        <v>101.55</v>
      </c>
      <c r="N44" s="332">
        <v>103.56</v>
      </c>
      <c r="O44" s="493">
        <v>99</v>
      </c>
      <c r="P44" s="493">
        <v>113.47</v>
      </c>
      <c r="Q44" s="493">
        <v>107.53</v>
      </c>
      <c r="R44" s="493">
        <v>88.41</v>
      </c>
      <c r="S44" s="493">
        <v>101.56</v>
      </c>
      <c r="T44" s="493">
        <v>94.92</v>
      </c>
      <c r="U44" s="493">
        <v>97.19</v>
      </c>
      <c r="V44" s="493">
        <v>103.61</v>
      </c>
      <c r="W44" s="493">
        <v>94.71</v>
      </c>
      <c r="X44" s="493">
        <v>93.81</v>
      </c>
      <c r="Y44" s="493">
        <v>98.08</v>
      </c>
      <c r="Z44" s="493">
        <v>94.24</v>
      </c>
      <c r="AA44" s="330">
        <v>97.07</v>
      </c>
      <c r="AB44" s="330">
        <v>99.94</v>
      </c>
      <c r="AC44" s="330">
        <v>88.4</v>
      </c>
      <c r="AD44" s="330">
        <v>97.38</v>
      </c>
      <c r="AE44" s="330">
        <v>102.82</v>
      </c>
      <c r="AF44" s="330">
        <v>97.71</v>
      </c>
      <c r="AG44" s="330">
        <v>105.29</v>
      </c>
      <c r="AH44" s="330">
        <v>102.19</v>
      </c>
      <c r="AI44" s="330">
        <v>108.78</v>
      </c>
      <c r="AJ44" s="330">
        <v>116.61</v>
      </c>
      <c r="AK44" s="330">
        <v>115.41</v>
      </c>
      <c r="AL44" s="330">
        <v>107.03</v>
      </c>
      <c r="AM44" s="330">
        <v>116.98</v>
      </c>
      <c r="AN44" s="330">
        <v>119.14</v>
      </c>
      <c r="AO44" s="330">
        <v>110.97</v>
      </c>
      <c r="AP44" s="330">
        <v>117.02</v>
      </c>
      <c r="AQ44" s="330">
        <v>136.72999999999999</v>
      </c>
      <c r="AR44" s="330">
        <v>137.47</v>
      </c>
      <c r="AS44" s="325">
        <v>141.06</v>
      </c>
      <c r="AT44" s="325">
        <v>123.83</v>
      </c>
      <c r="AU44" s="325">
        <v>125.04</v>
      </c>
      <c r="AV44" s="325">
        <v>130</v>
      </c>
      <c r="AW44" s="325">
        <v>141.16</v>
      </c>
      <c r="AX44" s="325">
        <v>142.44999999999999</v>
      </c>
      <c r="AY44" s="325">
        <v>136.96</v>
      </c>
      <c r="BB44" s="652">
        <v>136.96023428679999</v>
      </c>
      <c r="BC44" s="653">
        <f t="shared" si="0"/>
        <v>136.96</v>
      </c>
    </row>
    <row r="45" spans="1:55" s="325" customFormat="1" ht="19.8">
      <c r="A45" s="327"/>
      <c r="B45" s="327" t="s">
        <v>216</v>
      </c>
      <c r="C45" s="331">
        <v>66.13</v>
      </c>
      <c r="D45" s="331">
        <v>56.11</v>
      </c>
      <c r="E45" s="331">
        <v>68.040000000000006</v>
      </c>
      <c r="F45" s="331">
        <v>55</v>
      </c>
      <c r="G45" s="331">
        <v>64.27</v>
      </c>
      <c r="H45" s="331">
        <v>66.45</v>
      </c>
      <c r="I45" s="331">
        <v>63.7</v>
      </c>
      <c r="J45" s="331">
        <v>68.989999999999995</v>
      </c>
      <c r="K45" s="331">
        <v>66.09</v>
      </c>
      <c r="L45" s="331">
        <v>62.37</v>
      </c>
      <c r="M45" s="331">
        <v>65.67</v>
      </c>
      <c r="N45" s="331">
        <v>54.26</v>
      </c>
      <c r="O45" s="492">
        <v>65.23</v>
      </c>
      <c r="P45" s="492">
        <v>55.98</v>
      </c>
      <c r="Q45" s="492">
        <v>64.56</v>
      </c>
      <c r="R45" s="492">
        <v>52.38</v>
      </c>
      <c r="S45" s="492">
        <v>66.42</v>
      </c>
      <c r="T45" s="492">
        <v>61.06</v>
      </c>
      <c r="U45" s="492">
        <v>59.23</v>
      </c>
      <c r="V45" s="492">
        <v>62.95</v>
      </c>
      <c r="W45" s="492">
        <v>60.37</v>
      </c>
      <c r="X45" s="492">
        <v>58.36</v>
      </c>
      <c r="Y45" s="492">
        <v>59.07</v>
      </c>
      <c r="Z45" s="492">
        <v>56.8</v>
      </c>
      <c r="AA45" s="328">
        <v>59.33</v>
      </c>
      <c r="AB45" s="328">
        <v>59.29</v>
      </c>
      <c r="AC45" s="328">
        <v>54.6</v>
      </c>
      <c r="AD45" s="328">
        <v>62.75</v>
      </c>
      <c r="AE45" s="328">
        <v>59.51</v>
      </c>
      <c r="AF45" s="328">
        <v>59.01</v>
      </c>
      <c r="AG45" s="328">
        <v>62.91</v>
      </c>
      <c r="AH45" s="328">
        <v>62.12</v>
      </c>
      <c r="AI45" s="328">
        <v>65.239999999999995</v>
      </c>
      <c r="AJ45" s="328">
        <v>66.56</v>
      </c>
      <c r="AK45" s="328">
        <v>66.41</v>
      </c>
      <c r="AL45" s="328">
        <v>59.79</v>
      </c>
      <c r="AM45" s="328">
        <v>63</v>
      </c>
      <c r="AN45" s="328">
        <v>53.45</v>
      </c>
      <c r="AO45" s="328">
        <v>61.71</v>
      </c>
      <c r="AP45" s="328">
        <v>65.55</v>
      </c>
      <c r="AQ45" s="328">
        <v>67.14</v>
      </c>
      <c r="AR45" s="328">
        <v>69.06</v>
      </c>
      <c r="AS45" s="325">
        <v>73.099999999999994</v>
      </c>
      <c r="AT45" s="325">
        <v>68.989999999999995</v>
      </c>
      <c r="AU45" s="325">
        <v>71.37</v>
      </c>
      <c r="AV45" s="325">
        <v>70.45</v>
      </c>
      <c r="AW45" s="325">
        <v>69.510000000000005</v>
      </c>
      <c r="AX45" s="325">
        <v>72.03</v>
      </c>
      <c r="AY45" s="325">
        <v>76.959999999999994</v>
      </c>
      <c r="BB45" s="652">
        <v>76.957069626899994</v>
      </c>
      <c r="BC45" s="653">
        <f t="shared" si="0"/>
        <v>76.959999999999994</v>
      </c>
    </row>
    <row r="46" spans="1:55" s="325" customFormat="1" ht="19.8">
      <c r="A46" s="329"/>
      <c r="B46" s="329" t="s">
        <v>217</v>
      </c>
      <c r="C46" s="332">
        <v>20.13</v>
      </c>
      <c r="D46" s="332">
        <v>20</v>
      </c>
      <c r="E46" s="332">
        <v>24.68</v>
      </c>
      <c r="F46" s="332">
        <v>18.760000000000002</v>
      </c>
      <c r="G46" s="332">
        <v>21.7</v>
      </c>
      <c r="H46" s="332">
        <v>22.86</v>
      </c>
      <c r="I46" s="332">
        <v>19.75</v>
      </c>
      <c r="J46" s="332">
        <v>23.86</v>
      </c>
      <c r="K46" s="332">
        <v>23.48</v>
      </c>
      <c r="L46" s="332">
        <v>21.47</v>
      </c>
      <c r="M46" s="332">
        <v>21.71</v>
      </c>
      <c r="N46" s="332">
        <v>18.7</v>
      </c>
      <c r="O46" s="493">
        <v>21.6</v>
      </c>
      <c r="P46" s="493">
        <v>19.8</v>
      </c>
      <c r="Q46" s="493">
        <v>22.5</v>
      </c>
      <c r="R46" s="493">
        <v>19.36</v>
      </c>
      <c r="S46" s="493">
        <v>25.17</v>
      </c>
      <c r="T46" s="493">
        <v>22.36</v>
      </c>
      <c r="U46" s="493">
        <v>21.77</v>
      </c>
      <c r="V46" s="493">
        <v>22.98</v>
      </c>
      <c r="W46" s="493">
        <v>21.05</v>
      </c>
      <c r="X46" s="493">
        <v>21.19</v>
      </c>
      <c r="Y46" s="493">
        <v>20.92</v>
      </c>
      <c r="Z46" s="493">
        <v>24.01</v>
      </c>
      <c r="AA46" s="330">
        <v>20.91</v>
      </c>
      <c r="AB46" s="330">
        <v>20.7</v>
      </c>
      <c r="AC46" s="330">
        <v>18.02</v>
      </c>
      <c r="AD46" s="330">
        <v>22.22</v>
      </c>
      <c r="AE46" s="330">
        <v>21.05</v>
      </c>
      <c r="AF46" s="330">
        <v>21.62</v>
      </c>
      <c r="AG46" s="330">
        <v>21.95</v>
      </c>
      <c r="AH46" s="330">
        <v>21.24</v>
      </c>
      <c r="AI46" s="330">
        <v>25.16</v>
      </c>
      <c r="AJ46" s="330">
        <v>24.45</v>
      </c>
      <c r="AK46" s="330">
        <v>24.81</v>
      </c>
      <c r="AL46" s="330">
        <v>23.85</v>
      </c>
      <c r="AM46" s="330">
        <v>20.6</v>
      </c>
      <c r="AN46" s="330">
        <v>18.88</v>
      </c>
      <c r="AO46" s="330">
        <v>21.27</v>
      </c>
      <c r="AP46" s="330">
        <v>24.27</v>
      </c>
      <c r="AQ46" s="330">
        <v>23.23</v>
      </c>
      <c r="AR46" s="330">
        <v>22.92</v>
      </c>
      <c r="AS46" s="325">
        <v>23.57</v>
      </c>
      <c r="AT46" s="325">
        <v>24.75</v>
      </c>
      <c r="AU46" s="325">
        <v>24.6</v>
      </c>
      <c r="AV46" s="325">
        <v>23.67</v>
      </c>
      <c r="AW46" s="325">
        <v>22.62</v>
      </c>
      <c r="AX46" s="325">
        <v>25.79</v>
      </c>
      <c r="AY46" s="325">
        <v>26.69</v>
      </c>
      <c r="BB46" s="652">
        <v>26.694816914099999</v>
      </c>
      <c r="BC46" s="653">
        <f t="shared" si="0"/>
        <v>26.69</v>
      </c>
    </row>
    <row r="47" spans="1:55" s="325" customFormat="1" ht="19.8">
      <c r="A47" s="327"/>
      <c r="B47" s="327" t="s">
        <v>218</v>
      </c>
      <c r="C47" s="331">
        <v>46.01</v>
      </c>
      <c r="D47" s="331">
        <v>36.11</v>
      </c>
      <c r="E47" s="331">
        <v>43.35</v>
      </c>
      <c r="F47" s="331">
        <v>36.25</v>
      </c>
      <c r="G47" s="331">
        <v>42.57</v>
      </c>
      <c r="H47" s="331">
        <v>43.58</v>
      </c>
      <c r="I47" s="331">
        <v>43.95</v>
      </c>
      <c r="J47" s="331">
        <v>45.13</v>
      </c>
      <c r="K47" s="331">
        <v>42.61</v>
      </c>
      <c r="L47" s="331">
        <v>40.9</v>
      </c>
      <c r="M47" s="331">
        <v>43.97</v>
      </c>
      <c r="N47" s="331">
        <v>35.56</v>
      </c>
      <c r="O47" s="492">
        <v>43.63</v>
      </c>
      <c r="P47" s="492">
        <v>36.18</v>
      </c>
      <c r="Q47" s="492">
        <v>42.05</v>
      </c>
      <c r="R47" s="492">
        <v>33.020000000000003</v>
      </c>
      <c r="S47" s="492">
        <v>41.24</v>
      </c>
      <c r="T47" s="492">
        <v>38.700000000000003</v>
      </c>
      <c r="U47" s="492">
        <v>37.46</v>
      </c>
      <c r="V47" s="492">
        <v>39.97</v>
      </c>
      <c r="W47" s="492">
        <v>39.32</v>
      </c>
      <c r="X47" s="492">
        <v>37.17</v>
      </c>
      <c r="Y47" s="492">
        <v>38.15</v>
      </c>
      <c r="Z47" s="492">
        <v>32.79</v>
      </c>
      <c r="AA47" s="328">
        <v>38.42</v>
      </c>
      <c r="AB47" s="328">
        <v>38.590000000000003</v>
      </c>
      <c r="AC47" s="328">
        <v>36.58</v>
      </c>
      <c r="AD47" s="328">
        <v>40.53</v>
      </c>
      <c r="AE47" s="328">
        <v>38.46</v>
      </c>
      <c r="AF47" s="328">
        <v>37.4</v>
      </c>
      <c r="AG47" s="328">
        <v>40.96</v>
      </c>
      <c r="AH47" s="328">
        <v>40.880000000000003</v>
      </c>
      <c r="AI47" s="328">
        <v>40.090000000000003</v>
      </c>
      <c r="AJ47" s="328">
        <v>42.11</v>
      </c>
      <c r="AK47" s="328">
        <v>41.6</v>
      </c>
      <c r="AL47" s="328">
        <v>35.93</v>
      </c>
      <c r="AM47" s="328">
        <v>42.4</v>
      </c>
      <c r="AN47" s="328">
        <v>34.57</v>
      </c>
      <c r="AO47" s="328">
        <v>40.450000000000003</v>
      </c>
      <c r="AP47" s="328">
        <v>41.28</v>
      </c>
      <c r="AQ47" s="328">
        <v>43.91</v>
      </c>
      <c r="AR47" s="328">
        <v>46.13</v>
      </c>
      <c r="AS47" s="325">
        <v>49.54</v>
      </c>
      <c r="AT47" s="325">
        <v>44.24</v>
      </c>
      <c r="AU47" s="325">
        <v>46.77</v>
      </c>
      <c r="AV47" s="325">
        <v>46.78</v>
      </c>
      <c r="AW47" s="325">
        <v>46.89</v>
      </c>
      <c r="AX47" s="325">
        <v>46.24</v>
      </c>
      <c r="AY47" s="325">
        <v>50.26</v>
      </c>
      <c r="BB47" s="652">
        <v>50.262252712799999</v>
      </c>
      <c r="BC47" s="653">
        <f t="shared" si="0"/>
        <v>50.26</v>
      </c>
    </row>
    <row r="48" spans="1:55" s="325" customFormat="1" ht="19.8">
      <c r="A48" s="329"/>
      <c r="B48" s="329" t="s">
        <v>219</v>
      </c>
      <c r="C48" s="330">
        <v>1793.57</v>
      </c>
      <c r="D48" s="330">
        <v>1708.51</v>
      </c>
      <c r="E48" s="330">
        <v>1863.89</v>
      </c>
      <c r="F48" s="330">
        <v>1576.65</v>
      </c>
      <c r="G48" s="330">
        <v>1728.04</v>
      </c>
      <c r="H48" s="330">
        <v>1897.78</v>
      </c>
      <c r="I48" s="330">
        <v>1620.64</v>
      </c>
      <c r="J48" s="330">
        <v>1864.45</v>
      </c>
      <c r="K48" s="330">
        <v>1617.59</v>
      </c>
      <c r="L48" s="330">
        <v>1558.23</v>
      </c>
      <c r="M48" s="330">
        <v>1721.04</v>
      </c>
      <c r="N48" s="330">
        <v>1754.65</v>
      </c>
      <c r="O48" s="493">
        <v>1752.6</v>
      </c>
      <c r="P48" s="493">
        <v>1501.73</v>
      </c>
      <c r="Q48" s="493">
        <v>1943.23</v>
      </c>
      <c r="R48" s="493">
        <v>1670.69</v>
      </c>
      <c r="S48" s="493">
        <v>1914.62</v>
      </c>
      <c r="T48" s="493">
        <v>1976.87</v>
      </c>
      <c r="U48" s="493">
        <v>1787.62</v>
      </c>
      <c r="V48" s="493">
        <v>1903.24</v>
      </c>
      <c r="W48" s="493">
        <v>1643.92</v>
      </c>
      <c r="X48" s="493">
        <v>1738.37</v>
      </c>
      <c r="Y48" s="493">
        <v>1855.14</v>
      </c>
      <c r="Z48" s="493">
        <v>1548.03</v>
      </c>
      <c r="AA48" s="330">
        <v>1699.58</v>
      </c>
      <c r="AB48" s="330">
        <v>1790.53</v>
      </c>
      <c r="AC48" s="330">
        <v>1527.29</v>
      </c>
      <c r="AD48" s="330">
        <v>1775.14</v>
      </c>
      <c r="AE48" s="330">
        <v>1757.21</v>
      </c>
      <c r="AF48" s="330">
        <v>1676.49</v>
      </c>
      <c r="AG48" s="330">
        <v>2009.67</v>
      </c>
      <c r="AH48" s="330">
        <v>1899.5</v>
      </c>
      <c r="AI48" s="330">
        <v>1801.07</v>
      </c>
      <c r="AJ48" s="330">
        <v>2068.27</v>
      </c>
      <c r="AK48" s="330">
        <v>1991.08</v>
      </c>
      <c r="AL48" s="330">
        <v>1987.63</v>
      </c>
      <c r="AM48" s="330">
        <v>2087.35</v>
      </c>
      <c r="AN48" s="330">
        <v>1728.39</v>
      </c>
      <c r="AO48" s="330">
        <v>2002.82</v>
      </c>
      <c r="AP48" s="330">
        <v>2033.42</v>
      </c>
      <c r="AQ48" s="330">
        <v>2181.29</v>
      </c>
      <c r="AR48" s="330">
        <v>2199.5100000000002</v>
      </c>
      <c r="AS48" s="325">
        <v>2256.4699999999998</v>
      </c>
      <c r="AT48" s="325">
        <v>2194.23</v>
      </c>
      <c r="AU48" s="325">
        <v>2083.36</v>
      </c>
      <c r="AV48" s="325">
        <v>2179.77</v>
      </c>
      <c r="AW48" s="325">
        <v>2163.6799999999998</v>
      </c>
      <c r="AX48" s="325">
        <v>2441.36</v>
      </c>
      <c r="AY48" s="325">
        <v>2402.13</v>
      </c>
      <c r="BB48" s="652">
        <v>2402.1268760853</v>
      </c>
      <c r="BC48" s="653">
        <f t="shared" si="0"/>
        <v>2402.13</v>
      </c>
    </row>
    <row r="49" spans="1:55" s="325" customFormat="1" ht="19.8">
      <c r="A49" s="327"/>
      <c r="B49" s="327" t="s">
        <v>220</v>
      </c>
      <c r="C49" s="331">
        <v>28.71</v>
      </c>
      <c r="D49" s="331">
        <v>26.52</v>
      </c>
      <c r="E49" s="331">
        <v>27.49</v>
      </c>
      <c r="F49" s="331">
        <v>30.2</v>
      </c>
      <c r="G49" s="331">
        <v>33.450000000000003</v>
      </c>
      <c r="H49" s="331">
        <v>36.08</v>
      </c>
      <c r="I49" s="331">
        <v>30.39</v>
      </c>
      <c r="J49" s="331">
        <v>39.96</v>
      </c>
      <c r="K49" s="331">
        <v>36.67</v>
      </c>
      <c r="L49" s="331">
        <v>28.27</v>
      </c>
      <c r="M49" s="331">
        <v>35.35</v>
      </c>
      <c r="N49" s="331">
        <v>25.68</v>
      </c>
      <c r="O49" s="492">
        <v>23.59</v>
      </c>
      <c r="P49" s="492">
        <v>21.8</v>
      </c>
      <c r="Q49" s="492">
        <v>25.58</v>
      </c>
      <c r="R49" s="492">
        <v>19.670000000000002</v>
      </c>
      <c r="S49" s="492">
        <v>27.51</v>
      </c>
      <c r="T49" s="492">
        <v>34.83</v>
      </c>
      <c r="U49" s="492">
        <v>29.76</v>
      </c>
      <c r="V49" s="492">
        <v>35.549999999999997</v>
      </c>
      <c r="W49" s="492">
        <v>39.46</v>
      </c>
      <c r="X49" s="492">
        <v>30.4</v>
      </c>
      <c r="Y49" s="492">
        <v>33.15</v>
      </c>
      <c r="Z49" s="492">
        <v>25.42</v>
      </c>
      <c r="AA49" s="328">
        <v>27.05</v>
      </c>
      <c r="AB49" s="328">
        <v>24.39</v>
      </c>
      <c r="AC49" s="328">
        <v>17.5</v>
      </c>
      <c r="AD49" s="328">
        <v>21.02</v>
      </c>
      <c r="AE49" s="328">
        <v>20.66</v>
      </c>
      <c r="AF49" s="328">
        <v>25.38</v>
      </c>
      <c r="AG49" s="328">
        <v>28.11</v>
      </c>
      <c r="AH49" s="328">
        <v>27.23</v>
      </c>
      <c r="AI49" s="328">
        <v>27.83</v>
      </c>
      <c r="AJ49" s="328">
        <v>35.619999999999997</v>
      </c>
      <c r="AK49" s="328">
        <v>30.05</v>
      </c>
      <c r="AL49" s="328">
        <v>26.65</v>
      </c>
      <c r="AM49" s="328">
        <v>31.2</v>
      </c>
      <c r="AN49" s="328">
        <v>22.54</v>
      </c>
      <c r="AO49" s="328">
        <v>24.74</v>
      </c>
      <c r="AP49" s="328">
        <v>28.7</v>
      </c>
      <c r="AQ49" s="328">
        <v>34</v>
      </c>
      <c r="AR49" s="328">
        <v>31.55</v>
      </c>
      <c r="AS49" s="325">
        <v>35.369999999999997</v>
      </c>
      <c r="AT49" s="325">
        <v>35.29</v>
      </c>
      <c r="AU49" s="325">
        <v>40.18</v>
      </c>
      <c r="AV49" s="325">
        <v>28.02</v>
      </c>
      <c r="AW49" s="325">
        <v>35.47</v>
      </c>
      <c r="AX49" s="325">
        <v>33.03</v>
      </c>
      <c r="AY49" s="325">
        <v>28.69</v>
      </c>
      <c r="BB49" s="652">
        <v>28.687043274600001</v>
      </c>
      <c r="BC49" s="653">
        <f t="shared" si="0"/>
        <v>28.69</v>
      </c>
    </row>
    <row r="50" spans="1:55" s="325" customFormat="1" ht="19.8">
      <c r="A50" s="329"/>
      <c r="B50" s="329" t="s">
        <v>221</v>
      </c>
      <c r="C50" s="332">
        <v>45.04</v>
      </c>
      <c r="D50" s="332">
        <v>28.74</v>
      </c>
      <c r="E50" s="332">
        <v>39.39</v>
      </c>
      <c r="F50" s="332">
        <v>29.4</v>
      </c>
      <c r="G50" s="332">
        <v>34.43</v>
      </c>
      <c r="H50" s="332">
        <v>36.03</v>
      </c>
      <c r="I50" s="332">
        <v>32.03</v>
      </c>
      <c r="J50" s="332">
        <v>42.74</v>
      </c>
      <c r="K50" s="332">
        <v>34.76</v>
      </c>
      <c r="L50" s="332">
        <v>42.66</v>
      </c>
      <c r="M50" s="332">
        <v>44.6</v>
      </c>
      <c r="N50" s="332">
        <v>42.39</v>
      </c>
      <c r="O50" s="493">
        <v>50.19</v>
      </c>
      <c r="P50" s="493">
        <v>36.81</v>
      </c>
      <c r="Q50" s="493">
        <v>41.62</v>
      </c>
      <c r="R50" s="493">
        <v>43.92</v>
      </c>
      <c r="S50" s="493">
        <v>44.63</v>
      </c>
      <c r="T50" s="493">
        <v>42.04</v>
      </c>
      <c r="U50" s="493">
        <v>32.68</v>
      </c>
      <c r="V50" s="493">
        <v>32.369999999999997</v>
      </c>
      <c r="W50" s="493">
        <v>24.34</v>
      </c>
      <c r="X50" s="493">
        <v>25.86</v>
      </c>
      <c r="Y50" s="493">
        <v>23.63</v>
      </c>
      <c r="Z50" s="493">
        <v>24.84</v>
      </c>
      <c r="AA50" s="330">
        <v>26.03</v>
      </c>
      <c r="AB50" s="330">
        <v>29.05</v>
      </c>
      <c r="AC50" s="330">
        <v>32.56</v>
      </c>
      <c r="AD50" s="330">
        <v>25.73</v>
      </c>
      <c r="AE50" s="330">
        <v>25.81</v>
      </c>
      <c r="AF50" s="330">
        <v>32.25</v>
      </c>
      <c r="AG50" s="330">
        <v>42.37</v>
      </c>
      <c r="AH50" s="330">
        <v>34.090000000000003</v>
      </c>
      <c r="AI50" s="330">
        <v>28.02</v>
      </c>
      <c r="AJ50" s="330">
        <v>54.15</v>
      </c>
      <c r="AK50" s="330">
        <v>36.99</v>
      </c>
      <c r="AL50" s="330">
        <v>31.47</v>
      </c>
      <c r="AM50" s="330">
        <v>38.22</v>
      </c>
      <c r="AN50" s="330">
        <v>34.22</v>
      </c>
      <c r="AO50" s="330">
        <v>37.68</v>
      </c>
      <c r="AP50" s="330">
        <v>27.06</v>
      </c>
      <c r="AQ50" s="330">
        <v>29.99</v>
      </c>
      <c r="AR50" s="330">
        <v>25.66</v>
      </c>
      <c r="AS50" s="325">
        <v>21.74</v>
      </c>
      <c r="AT50" s="325">
        <v>19.440000000000001</v>
      </c>
      <c r="AU50" s="325">
        <v>38.130000000000003</v>
      </c>
      <c r="AV50" s="325">
        <v>29.06</v>
      </c>
      <c r="AW50" s="325">
        <v>24.38</v>
      </c>
      <c r="AX50" s="325">
        <v>20.74</v>
      </c>
      <c r="AY50" s="325">
        <v>36.53</v>
      </c>
      <c r="BB50" s="652">
        <v>36.525246816100001</v>
      </c>
      <c r="BC50" s="653">
        <f t="shared" si="0"/>
        <v>36.53</v>
      </c>
    </row>
    <row r="51" spans="1:55" s="325" customFormat="1" ht="30">
      <c r="A51" s="327"/>
      <c r="B51" s="327" t="s">
        <v>222</v>
      </c>
      <c r="C51" s="328">
        <v>1553.69</v>
      </c>
      <c r="D51" s="328">
        <v>1494.34</v>
      </c>
      <c r="E51" s="328">
        <v>1601.24</v>
      </c>
      <c r="F51" s="328">
        <v>1328.61</v>
      </c>
      <c r="G51" s="328">
        <v>1485.82</v>
      </c>
      <c r="H51" s="328">
        <v>1640.79</v>
      </c>
      <c r="I51" s="328">
        <v>1392.55</v>
      </c>
      <c r="J51" s="328">
        <v>1590.35</v>
      </c>
      <c r="K51" s="328">
        <v>1385.47</v>
      </c>
      <c r="L51" s="328">
        <v>1319.7</v>
      </c>
      <c r="M51" s="328">
        <v>1467.97</v>
      </c>
      <c r="N51" s="328">
        <v>1489.8</v>
      </c>
      <c r="O51" s="492">
        <v>1491.7</v>
      </c>
      <c r="P51" s="492">
        <v>1307.1199999999999</v>
      </c>
      <c r="Q51" s="492">
        <v>1669.73</v>
      </c>
      <c r="R51" s="492">
        <v>1439.55</v>
      </c>
      <c r="S51" s="492">
        <v>1630.78</v>
      </c>
      <c r="T51" s="492">
        <v>1717.22</v>
      </c>
      <c r="U51" s="492">
        <v>1532.34</v>
      </c>
      <c r="V51" s="492">
        <v>1623.11</v>
      </c>
      <c r="W51" s="492">
        <v>1412.26</v>
      </c>
      <c r="X51" s="492">
        <v>1518.3</v>
      </c>
      <c r="Y51" s="492">
        <v>1605.07</v>
      </c>
      <c r="Z51" s="492">
        <v>1313.87</v>
      </c>
      <c r="AA51" s="328">
        <v>1463.68</v>
      </c>
      <c r="AB51" s="328">
        <v>1523.57</v>
      </c>
      <c r="AC51" s="328">
        <v>1286.1500000000001</v>
      </c>
      <c r="AD51" s="328">
        <v>1496.5</v>
      </c>
      <c r="AE51" s="328">
        <v>1473.64</v>
      </c>
      <c r="AF51" s="328">
        <v>1400.58</v>
      </c>
      <c r="AG51" s="328">
        <v>1664.64</v>
      </c>
      <c r="AH51" s="328">
        <v>1560.58</v>
      </c>
      <c r="AI51" s="328">
        <v>1514.06</v>
      </c>
      <c r="AJ51" s="328">
        <v>1701.22</v>
      </c>
      <c r="AK51" s="328">
        <v>1641.81</v>
      </c>
      <c r="AL51" s="328">
        <v>1658.64</v>
      </c>
      <c r="AM51" s="328">
        <v>1715.94</v>
      </c>
      <c r="AN51" s="328">
        <v>1439.21</v>
      </c>
      <c r="AO51" s="328">
        <v>1651.29</v>
      </c>
      <c r="AP51" s="328">
        <v>1705.69</v>
      </c>
      <c r="AQ51" s="328">
        <v>1825.91</v>
      </c>
      <c r="AR51" s="328">
        <v>1854.54</v>
      </c>
      <c r="AS51" s="325">
        <v>1880.12</v>
      </c>
      <c r="AT51" s="325">
        <v>1785.37</v>
      </c>
      <c r="AU51" s="325">
        <v>1707.63</v>
      </c>
      <c r="AV51" s="325">
        <v>1820.18</v>
      </c>
      <c r="AW51" s="325">
        <v>1832.41</v>
      </c>
      <c r="AX51" s="325">
        <v>2026.95</v>
      </c>
      <c r="AY51" s="325">
        <v>2049.37</v>
      </c>
      <c r="BB51" s="652">
        <v>2049.3714405106002</v>
      </c>
      <c r="BC51" s="653">
        <f t="shared" si="0"/>
        <v>2049.37</v>
      </c>
    </row>
    <row r="52" spans="1:55" s="325" customFormat="1" ht="30">
      <c r="A52" s="329"/>
      <c r="B52" s="329" t="s">
        <v>223</v>
      </c>
      <c r="C52" s="332">
        <v>348.28</v>
      </c>
      <c r="D52" s="332">
        <v>390.69</v>
      </c>
      <c r="E52" s="332">
        <v>436.13</v>
      </c>
      <c r="F52" s="332">
        <v>317.04000000000002</v>
      </c>
      <c r="G52" s="332">
        <v>381.33</v>
      </c>
      <c r="H52" s="332">
        <v>416.35</v>
      </c>
      <c r="I52" s="332">
        <v>359.85</v>
      </c>
      <c r="J52" s="332">
        <v>458.78</v>
      </c>
      <c r="K52" s="332">
        <v>364.16</v>
      </c>
      <c r="L52" s="332">
        <v>369.8</v>
      </c>
      <c r="M52" s="332">
        <v>370.56</v>
      </c>
      <c r="N52" s="332">
        <v>394.52</v>
      </c>
      <c r="O52" s="493">
        <v>392.86</v>
      </c>
      <c r="P52" s="493">
        <v>375.32</v>
      </c>
      <c r="Q52" s="493">
        <v>400.02</v>
      </c>
      <c r="R52" s="493">
        <v>328.01</v>
      </c>
      <c r="S52" s="493">
        <v>365.82</v>
      </c>
      <c r="T52" s="493">
        <v>398.54</v>
      </c>
      <c r="U52" s="493">
        <v>385.89</v>
      </c>
      <c r="V52" s="493">
        <v>366.96</v>
      </c>
      <c r="W52" s="493">
        <v>354.56</v>
      </c>
      <c r="X52" s="493">
        <v>400.47</v>
      </c>
      <c r="Y52" s="493">
        <v>391.63</v>
      </c>
      <c r="Z52" s="493">
        <v>299.14999999999998</v>
      </c>
      <c r="AA52" s="330">
        <v>333.12</v>
      </c>
      <c r="AB52" s="330">
        <v>364.51</v>
      </c>
      <c r="AC52" s="330">
        <v>324.95999999999998</v>
      </c>
      <c r="AD52" s="330">
        <v>334.66</v>
      </c>
      <c r="AE52" s="330">
        <v>337.03</v>
      </c>
      <c r="AF52" s="330">
        <v>322.99</v>
      </c>
      <c r="AG52" s="330">
        <v>350.25</v>
      </c>
      <c r="AH52" s="330">
        <v>397.25</v>
      </c>
      <c r="AI52" s="330">
        <v>362.91</v>
      </c>
      <c r="AJ52" s="330">
        <v>410.78</v>
      </c>
      <c r="AK52" s="330">
        <v>349.8</v>
      </c>
      <c r="AL52" s="330">
        <v>330.89</v>
      </c>
      <c r="AM52" s="330">
        <v>382.4</v>
      </c>
      <c r="AN52" s="330">
        <v>336.91</v>
      </c>
      <c r="AO52" s="330">
        <v>383.47</v>
      </c>
      <c r="AP52" s="330">
        <v>369.37</v>
      </c>
      <c r="AQ52" s="330">
        <v>387.25</v>
      </c>
      <c r="AR52" s="330">
        <v>428.58</v>
      </c>
      <c r="AS52" s="325">
        <v>374.19</v>
      </c>
      <c r="AT52" s="325">
        <v>436.02</v>
      </c>
      <c r="AU52" s="325">
        <v>378.4</v>
      </c>
      <c r="AV52" s="325">
        <v>382.95</v>
      </c>
      <c r="AW52" s="325">
        <v>401.57</v>
      </c>
      <c r="AX52" s="325">
        <v>379.55</v>
      </c>
      <c r="AY52" s="325">
        <v>402.09</v>
      </c>
      <c r="BB52" s="652">
        <v>402.09456980009998</v>
      </c>
      <c r="BC52" s="653">
        <f t="shared" si="0"/>
        <v>402.09</v>
      </c>
    </row>
    <row r="53" spans="1:55" s="325" customFormat="1" ht="19.8">
      <c r="A53" s="327"/>
      <c r="B53" s="327" t="s">
        <v>224</v>
      </c>
      <c r="C53" s="331">
        <v>18.96</v>
      </c>
      <c r="D53" s="331">
        <v>18.73</v>
      </c>
      <c r="E53" s="331">
        <v>24.38</v>
      </c>
      <c r="F53" s="331">
        <v>15.24</v>
      </c>
      <c r="G53" s="331">
        <v>18.809999999999999</v>
      </c>
      <c r="H53" s="331">
        <v>19.809999999999999</v>
      </c>
      <c r="I53" s="331">
        <v>17.05</v>
      </c>
      <c r="J53" s="331">
        <v>19.2</v>
      </c>
      <c r="K53" s="331">
        <v>16.600000000000001</v>
      </c>
      <c r="L53" s="331">
        <v>14.95</v>
      </c>
      <c r="M53" s="331">
        <v>16.14</v>
      </c>
      <c r="N53" s="331">
        <v>17.14</v>
      </c>
      <c r="O53" s="492">
        <v>25.16</v>
      </c>
      <c r="P53" s="492">
        <v>15.04</v>
      </c>
      <c r="Q53" s="492">
        <v>24.4</v>
      </c>
      <c r="R53" s="492">
        <v>13.59</v>
      </c>
      <c r="S53" s="492">
        <v>20.329999999999998</v>
      </c>
      <c r="T53" s="492">
        <v>22.15</v>
      </c>
      <c r="U53" s="492">
        <v>16.95</v>
      </c>
      <c r="V53" s="492">
        <v>15.12</v>
      </c>
      <c r="W53" s="492">
        <v>14.51</v>
      </c>
      <c r="X53" s="492">
        <v>20.16</v>
      </c>
      <c r="Y53" s="492">
        <v>16.53</v>
      </c>
      <c r="Z53" s="492">
        <v>15.64</v>
      </c>
      <c r="AA53" s="328">
        <v>15.43</v>
      </c>
      <c r="AB53" s="328">
        <v>15.47</v>
      </c>
      <c r="AC53" s="328">
        <v>16.690000000000001</v>
      </c>
      <c r="AD53" s="328">
        <v>18.829999999999998</v>
      </c>
      <c r="AE53" s="328">
        <v>16.64</v>
      </c>
      <c r="AF53" s="328">
        <v>17.68</v>
      </c>
      <c r="AG53" s="328">
        <v>16.73</v>
      </c>
      <c r="AH53" s="328">
        <v>23.13</v>
      </c>
      <c r="AI53" s="328">
        <v>18</v>
      </c>
      <c r="AJ53" s="328">
        <v>20.96</v>
      </c>
      <c r="AK53" s="328">
        <v>14.18</v>
      </c>
      <c r="AL53" s="328">
        <v>20.25</v>
      </c>
      <c r="AM53" s="328">
        <v>21.89</v>
      </c>
      <c r="AN53" s="328">
        <v>15.81</v>
      </c>
      <c r="AO53" s="328">
        <v>20.87</v>
      </c>
      <c r="AP53" s="328">
        <v>34.93</v>
      </c>
      <c r="AQ53" s="328">
        <v>19.14</v>
      </c>
      <c r="AR53" s="328">
        <v>19.93</v>
      </c>
      <c r="AS53" s="325">
        <v>27.37</v>
      </c>
      <c r="AT53" s="325">
        <v>21.35</v>
      </c>
      <c r="AU53" s="325">
        <v>17.489999999999998</v>
      </c>
      <c r="AV53" s="325">
        <v>21.37</v>
      </c>
      <c r="AW53" s="325">
        <v>19.73</v>
      </c>
      <c r="AX53" s="325">
        <v>24.1</v>
      </c>
      <c r="AY53" s="325">
        <v>24.6</v>
      </c>
      <c r="BB53" s="652">
        <v>24.596239603099999</v>
      </c>
      <c r="BC53" s="653">
        <f t="shared" si="0"/>
        <v>24.6</v>
      </c>
    </row>
    <row r="54" spans="1:55" s="325" customFormat="1" ht="19.8">
      <c r="A54" s="329"/>
      <c r="B54" s="329" t="s">
        <v>225</v>
      </c>
      <c r="C54" s="332">
        <v>278.31</v>
      </c>
      <c r="D54" s="332">
        <v>277.24</v>
      </c>
      <c r="E54" s="332">
        <v>287.60000000000002</v>
      </c>
      <c r="F54" s="332">
        <v>272.56</v>
      </c>
      <c r="G54" s="332">
        <v>335.57</v>
      </c>
      <c r="H54" s="332">
        <v>302.19</v>
      </c>
      <c r="I54" s="332">
        <v>229.98</v>
      </c>
      <c r="J54" s="332">
        <v>241.47</v>
      </c>
      <c r="K54" s="332">
        <v>237.87</v>
      </c>
      <c r="L54" s="332">
        <v>234.18</v>
      </c>
      <c r="M54" s="332">
        <v>249.75</v>
      </c>
      <c r="N54" s="332">
        <v>228.61</v>
      </c>
      <c r="O54" s="493">
        <v>259.89</v>
      </c>
      <c r="P54" s="493">
        <v>234.1</v>
      </c>
      <c r="Q54" s="493">
        <v>266.04000000000002</v>
      </c>
      <c r="R54" s="493">
        <v>228.76</v>
      </c>
      <c r="S54" s="493">
        <v>263.8</v>
      </c>
      <c r="T54" s="493">
        <v>261.23</v>
      </c>
      <c r="U54" s="493">
        <v>222.83</v>
      </c>
      <c r="V54" s="493">
        <v>233.86</v>
      </c>
      <c r="W54" s="493">
        <v>232.02</v>
      </c>
      <c r="X54" s="493">
        <v>229.41</v>
      </c>
      <c r="Y54" s="493">
        <v>244.54</v>
      </c>
      <c r="Z54" s="493">
        <v>214.96</v>
      </c>
      <c r="AA54" s="330">
        <v>254.72</v>
      </c>
      <c r="AB54" s="330">
        <v>261.69</v>
      </c>
      <c r="AC54" s="330">
        <v>235.97</v>
      </c>
      <c r="AD54" s="330">
        <v>247.51</v>
      </c>
      <c r="AE54" s="330">
        <v>271.77</v>
      </c>
      <c r="AF54" s="330">
        <v>247.91</v>
      </c>
      <c r="AG54" s="330">
        <v>273.01</v>
      </c>
      <c r="AH54" s="330">
        <v>251.86</v>
      </c>
      <c r="AI54" s="330">
        <v>229.08</v>
      </c>
      <c r="AJ54" s="330">
        <v>269.88</v>
      </c>
      <c r="AK54" s="330">
        <v>270.37</v>
      </c>
      <c r="AL54" s="330">
        <v>268.83999999999997</v>
      </c>
      <c r="AM54" s="330">
        <v>334.98</v>
      </c>
      <c r="AN54" s="330">
        <v>280.20999999999998</v>
      </c>
      <c r="AO54" s="330">
        <v>296.83999999999997</v>
      </c>
      <c r="AP54" s="330">
        <v>284.17</v>
      </c>
      <c r="AQ54" s="330">
        <v>279.83999999999997</v>
      </c>
      <c r="AR54" s="330">
        <v>273.52</v>
      </c>
      <c r="AS54" s="325">
        <v>269.72000000000003</v>
      </c>
      <c r="AT54" s="325">
        <v>253.45</v>
      </c>
      <c r="AU54" s="325">
        <v>271.93</v>
      </c>
      <c r="AV54" s="325">
        <v>296.85000000000002</v>
      </c>
      <c r="AW54" s="325">
        <v>318.64</v>
      </c>
      <c r="AX54" s="325">
        <v>340.98</v>
      </c>
      <c r="AY54" s="325">
        <v>369.61</v>
      </c>
      <c r="BB54" s="652">
        <v>369.61427946280003</v>
      </c>
      <c r="BC54" s="653">
        <f t="shared" si="0"/>
        <v>369.61</v>
      </c>
    </row>
    <row r="55" spans="1:55" s="325" customFormat="1" ht="19.8">
      <c r="A55" s="327"/>
      <c r="B55" s="327" t="s">
        <v>226</v>
      </c>
      <c r="C55" s="331">
        <v>100.72</v>
      </c>
      <c r="D55" s="331">
        <v>82.44</v>
      </c>
      <c r="E55" s="331">
        <v>88.7</v>
      </c>
      <c r="F55" s="331">
        <v>79.959999999999994</v>
      </c>
      <c r="G55" s="331">
        <v>98.32</v>
      </c>
      <c r="H55" s="331">
        <v>98.95</v>
      </c>
      <c r="I55" s="331">
        <v>96.13</v>
      </c>
      <c r="J55" s="331">
        <v>108.22</v>
      </c>
      <c r="K55" s="331">
        <v>86.9</v>
      </c>
      <c r="L55" s="331">
        <v>88</v>
      </c>
      <c r="M55" s="331">
        <v>110.37</v>
      </c>
      <c r="N55" s="331">
        <v>85.31</v>
      </c>
      <c r="O55" s="492">
        <v>91.55</v>
      </c>
      <c r="P55" s="492">
        <v>80</v>
      </c>
      <c r="Q55" s="492">
        <v>77.790000000000006</v>
      </c>
      <c r="R55" s="492">
        <v>66.41</v>
      </c>
      <c r="S55" s="492">
        <v>93.19</v>
      </c>
      <c r="T55" s="492">
        <v>95.55</v>
      </c>
      <c r="U55" s="492">
        <v>86.92</v>
      </c>
      <c r="V55" s="492">
        <v>105.93</v>
      </c>
      <c r="W55" s="492">
        <v>101.75</v>
      </c>
      <c r="X55" s="492">
        <v>87.88</v>
      </c>
      <c r="Y55" s="492">
        <v>95.5</v>
      </c>
      <c r="Z55" s="492">
        <v>79.39</v>
      </c>
      <c r="AA55" s="328">
        <v>91.63</v>
      </c>
      <c r="AB55" s="328">
        <v>99.24</v>
      </c>
      <c r="AC55" s="328">
        <v>100.91</v>
      </c>
      <c r="AD55" s="328">
        <v>100.36</v>
      </c>
      <c r="AE55" s="328">
        <v>97.33</v>
      </c>
      <c r="AF55" s="328">
        <v>100.23</v>
      </c>
      <c r="AG55" s="328">
        <v>112.44</v>
      </c>
      <c r="AH55" s="328">
        <v>98.94</v>
      </c>
      <c r="AI55" s="328">
        <v>108.03</v>
      </c>
      <c r="AJ55" s="328">
        <v>112.12</v>
      </c>
      <c r="AK55" s="328">
        <v>111.38</v>
      </c>
      <c r="AL55" s="328">
        <v>109.82</v>
      </c>
      <c r="AM55" s="328">
        <v>129.6</v>
      </c>
      <c r="AN55" s="328">
        <v>88.66</v>
      </c>
      <c r="AO55" s="328">
        <v>113.28</v>
      </c>
      <c r="AP55" s="328">
        <v>117.12</v>
      </c>
      <c r="AQ55" s="328">
        <v>131.94</v>
      </c>
      <c r="AR55" s="328">
        <v>126.12</v>
      </c>
      <c r="AS55" s="325">
        <v>131.77000000000001</v>
      </c>
      <c r="AT55" s="325">
        <v>111.29</v>
      </c>
      <c r="AU55" s="325">
        <v>120.94</v>
      </c>
      <c r="AV55" s="325">
        <v>108.4</v>
      </c>
      <c r="AW55" s="325">
        <v>108.29</v>
      </c>
      <c r="AX55" s="325">
        <v>134.78</v>
      </c>
      <c r="AY55" s="325">
        <v>114.68</v>
      </c>
      <c r="BB55" s="652">
        <v>114.6834708012</v>
      </c>
      <c r="BC55" s="653">
        <f t="shared" si="0"/>
        <v>114.68</v>
      </c>
    </row>
    <row r="56" spans="1:55" s="325" customFormat="1" ht="19.8">
      <c r="A56" s="329"/>
      <c r="B56" s="329" t="s">
        <v>227</v>
      </c>
      <c r="C56" s="332">
        <v>127.74</v>
      </c>
      <c r="D56" s="332">
        <v>150.22</v>
      </c>
      <c r="E56" s="332">
        <v>81.84</v>
      </c>
      <c r="F56" s="332">
        <v>68.23</v>
      </c>
      <c r="G56" s="332">
        <v>65.8</v>
      </c>
      <c r="H56" s="332">
        <v>115.23</v>
      </c>
      <c r="I56" s="332">
        <v>83.72</v>
      </c>
      <c r="J56" s="332">
        <v>97</v>
      </c>
      <c r="K56" s="332">
        <v>121.91</v>
      </c>
      <c r="L56" s="332">
        <v>77.33</v>
      </c>
      <c r="M56" s="332">
        <v>153.59</v>
      </c>
      <c r="N56" s="332">
        <v>127.13</v>
      </c>
      <c r="O56" s="493">
        <v>151.44999999999999</v>
      </c>
      <c r="P56" s="493">
        <v>118.03</v>
      </c>
      <c r="Q56" s="493">
        <v>265.52</v>
      </c>
      <c r="R56" s="493">
        <v>230.58</v>
      </c>
      <c r="S56" s="493">
        <v>219.26</v>
      </c>
      <c r="T56" s="493">
        <v>183.89</v>
      </c>
      <c r="U56" s="493">
        <v>182.39</v>
      </c>
      <c r="V56" s="493">
        <v>177.79</v>
      </c>
      <c r="W56" s="493">
        <v>119.34</v>
      </c>
      <c r="X56" s="493">
        <v>193.33</v>
      </c>
      <c r="Y56" s="493">
        <v>217.2</v>
      </c>
      <c r="Z56" s="493">
        <v>140.03</v>
      </c>
      <c r="AA56" s="330">
        <v>198.54</v>
      </c>
      <c r="AB56" s="330">
        <v>212.49</v>
      </c>
      <c r="AC56" s="330">
        <v>108.08</v>
      </c>
      <c r="AD56" s="330">
        <v>218.9</v>
      </c>
      <c r="AE56" s="330">
        <v>116.58</v>
      </c>
      <c r="AF56" s="330">
        <v>114.56</v>
      </c>
      <c r="AG56" s="330">
        <v>256.8</v>
      </c>
      <c r="AH56" s="330">
        <v>136.88999999999999</v>
      </c>
      <c r="AI56" s="330">
        <v>188.69</v>
      </c>
      <c r="AJ56" s="330">
        <v>183.44</v>
      </c>
      <c r="AK56" s="330">
        <v>169.15</v>
      </c>
      <c r="AL56" s="330">
        <v>184.54</v>
      </c>
      <c r="AM56" s="330">
        <v>121.47</v>
      </c>
      <c r="AN56" s="330">
        <v>85.44</v>
      </c>
      <c r="AO56" s="330">
        <v>124.43</v>
      </c>
      <c r="AP56" s="330">
        <v>164.81</v>
      </c>
      <c r="AQ56" s="330">
        <v>202.29</v>
      </c>
      <c r="AR56" s="330">
        <v>181.2</v>
      </c>
      <c r="AS56" s="325">
        <v>238.45</v>
      </c>
      <c r="AT56" s="325">
        <v>111.59</v>
      </c>
      <c r="AU56" s="325">
        <v>95.47</v>
      </c>
      <c r="AV56" s="325">
        <v>203.22</v>
      </c>
      <c r="AW56" s="325">
        <v>197.46</v>
      </c>
      <c r="AX56" s="325">
        <v>237.82</v>
      </c>
      <c r="AY56" s="325">
        <v>253.65</v>
      </c>
      <c r="BB56" s="652">
        <v>253.6505122257</v>
      </c>
      <c r="BC56" s="653">
        <f t="shared" si="0"/>
        <v>253.65</v>
      </c>
    </row>
    <row r="57" spans="1:55" s="325" customFormat="1" ht="30">
      <c r="A57" s="327"/>
      <c r="B57" s="327" t="s">
        <v>228</v>
      </c>
      <c r="C57" s="331">
        <v>68.47</v>
      </c>
      <c r="D57" s="331">
        <v>51.28</v>
      </c>
      <c r="E57" s="331">
        <v>54.88</v>
      </c>
      <c r="F57" s="331">
        <v>47.17</v>
      </c>
      <c r="G57" s="331">
        <v>58.77</v>
      </c>
      <c r="H57" s="331">
        <v>51.48</v>
      </c>
      <c r="I57" s="331">
        <v>45.65</v>
      </c>
      <c r="J57" s="331">
        <v>46.41</v>
      </c>
      <c r="K57" s="331">
        <v>43.58</v>
      </c>
      <c r="L57" s="331">
        <v>42</v>
      </c>
      <c r="M57" s="331">
        <v>40.33</v>
      </c>
      <c r="N57" s="331">
        <v>48.15</v>
      </c>
      <c r="O57" s="492">
        <v>46.91</v>
      </c>
      <c r="P57" s="492">
        <v>45.72</v>
      </c>
      <c r="Q57" s="492">
        <v>32.47</v>
      </c>
      <c r="R57" s="492">
        <v>41.43</v>
      </c>
      <c r="S57" s="492">
        <v>48.61</v>
      </c>
      <c r="T57" s="492">
        <v>69.239999999999995</v>
      </c>
      <c r="U57" s="492">
        <v>43.26</v>
      </c>
      <c r="V57" s="492">
        <v>49.47</v>
      </c>
      <c r="W57" s="492">
        <v>53.56</v>
      </c>
      <c r="X57" s="492">
        <v>39.35</v>
      </c>
      <c r="Y57" s="492">
        <v>65.7</v>
      </c>
      <c r="Z57" s="492">
        <v>51.61</v>
      </c>
      <c r="AA57" s="328">
        <v>37.1</v>
      </c>
      <c r="AB57" s="328">
        <v>51.26</v>
      </c>
      <c r="AC57" s="328">
        <v>49.68</v>
      </c>
      <c r="AD57" s="328">
        <v>66.650000000000006</v>
      </c>
      <c r="AE57" s="328">
        <v>45.3</v>
      </c>
      <c r="AF57" s="328">
        <v>59.13</v>
      </c>
      <c r="AG57" s="328">
        <v>62.3</v>
      </c>
      <c r="AH57" s="328">
        <v>62.74</v>
      </c>
      <c r="AI57" s="328">
        <v>66.23</v>
      </c>
      <c r="AJ57" s="328">
        <v>66.81</v>
      </c>
      <c r="AK57" s="328">
        <v>62.78</v>
      </c>
      <c r="AL57" s="328">
        <v>70.22</v>
      </c>
      <c r="AM57" s="328">
        <v>67.38</v>
      </c>
      <c r="AN57" s="328">
        <v>58.11</v>
      </c>
      <c r="AO57" s="328">
        <v>49.95</v>
      </c>
      <c r="AP57" s="328">
        <v>58.78</v>
      </c>
      <c r="AQ57" s="328">
        <v>78.150000000000006</v>
      </c>
      <c r="AR57" s="328">
        <v>81.61</v>
      </c>
      <c r="AS57" s="325">
        <v>98.88</v>
      </c>
      <c r="AT57" s="325">
        <v>89.8</v>
      </c>
      <c r="AU57" s="325">
        <v>79.180000000000007</v>
      </c>
      <c r="AV57" s="325">
        <v>72.91</v>
      </c>
      <c r="AW57" s="325">
        <v>62.34</v>
      </c>
      <c r="AX57" s="325">
        <v>75.010000000000005</v>
      </c>
      <c r="AY57" s="325">
        <v>78.77</v>
      </c>
      <c r="BB57" s="652">
        <v>78.773382982000001</v>
      </c>
      <c r="BC57" s="653">
        <f t="shared" si="0"/>
        <v>78.77</v>
      </c>
    </row>
    <row r="58" spans="1:55" s="325" customFormat="1" ht="30">
      <c r="A58" s="329"/>
      <c r="B58" s="329" t="s">
        <v>229</v>
      </c>
      <c r="C58" s="332">
        <v>206.35</v>
      </c>
      <c r="D58" s="332">
        <v>170.52</v>
      </c>
      <c r="E58" s="332">
        <v>209.99</v>
      </c>
      <c r="F58" s="332">
        <v>171.28</v>
      </c>
      <c r="G58" s="332">
        <v>155.99</v>
      </c>
      <c r="H58" s="332">
        <v>237.1</v>
      </c>
      <c r="I58" s="332">
        <v>185.88</v>
      </c>
      <c r="J58" s="332">
        <v>187.16</v>
      </c>
      <c r="K58" s="332">
        <v>161.69</v>
      </c>
      <c r="L58" s="332">
        <v>139.58000000000001</v>
      </c>
      <c r="M58" s="332">
        <v>153.72</v>
      </c>
      <c r="N58" s="332">
        <v>156.66999999999999</v>
      </c>
      <c r="O58" s="493">
        <v>139.51</v>
      </c>
      <c r="P58" s="493">
        <v>130.61000000000001</v>
      </c>
      <c r="Q58" s="493">
        <v>155.27000000000001</v>
      </c>
      <c r="R58" s="493">
        <v>148.96</v>
      </c>
      <c r="S58" s="493">
        <v>170.22</v>
      </c>
      <c r="T58" s="493">
        <v>184.09</v>
      </c>
      <c r="U58" s="493">
        <v>155.34</v>
      </c>
      <c r="V58" s="493">
        <v>172.14</v>
      </c>
      <c r="W58" s="493">
        <v>139.94</v>
      </c>
      <c r="X58" s="493">
        <v>158.38</v>
      </c>
      <c r="Y58" s="493">
        <v>168.97</v>
      </c>
      <c r="Z58" s="493">
        <v>134.97999999999999</v>
      </c>
      <c r="AA58" s="330">
        <v>177.07</v>
      </c>
      <c r="AB58" s="330">
        <v>153.80000000000001</v>
      </c>
      <c r="AC58" s="330">
        <v>135.38999999999999</v>
      </c>
      <c r="AD58" s="330">
        <v>144.96</v>
      </c>
      <c r="AE58" s="330">
        <v>164.36</v>
      </c>
      <c r="AF58" s="330">
        <v>153.21</v>
      </c>
      <c r="AG58" s="330">
        <v>175.82</v>
      </c>
      <c r="AH58" s="330">
        <v>172.82</v>
      </c>
      <c r="AI58" s="330">
        <v>145.36000000000001</v>
      </c>
      <c r="AJ58" s="330">
        <v>172.84</v>
      </c>
      <c r="AK58" s="330">
        <v>202.96</v>
      </c>
      <c r="AL58" s="330">
        <v>233.58</v>
      </c>
      <c r="AM58" s="330">
        <v>174.2</v>
      </c>
      <c r="AN58" s="330">
        <v>161.5</v>
      </c>
      <c r="AO58" s="330">
        <v>192.31</v>
      </c>
      <c r="AP58" s="330">
        <v>187.38</v>
      </c>
      <c r="AQ58" s="330">
        <v>217.52</v>
      </c>
      <c r="AR58" s="330">
        <v>207.82</v>
      </c>
      <c r="AS58" s="325">
        <v>211.89</v>
      </c>
      <c r="AT58" s="325">
        <v>222.77</v>
      </c>
      <c r="AU58" s="325">
        <v>207.69</v>
      </c>
      <c r="AV58" s="325">
        <v>218.34</v>
      </c>
      <c r="AW58" s="325">
        <v>207.04</v>
      </c>
      <c r="AX58" s="325">
        <v>265.42</v>
      </c>
      <c r="AY58" s="325">
        <v>245.23</v>
      </c>
      <c r="BB58" s="652">
        <v>245.22618691279999</v>
      </c>
      <c r="BC58" s="653">
        <f t="shared" si="0"/>
        <v>245.23</v>
      </c>
    </row>
    <row r="59" spans="1:55" s="325" customFormat="1" ht="19.8">
      <c r="A59" s="327"/>
      <c r="B59" s="327" t="s">
        <v>230</v>
      </c>
      <c r="C59" s="331">
        <v>52.72</v>
      </c>
      <c r="D59" s="331">
        <v>53.57</v>
      </c>
      <c r="E59" s="331">
        <v>59.06</v>
      </c>
      <c r="F59" s="331">
        <v>46.13</v>
      </c>
      <c r="G59" s="331">
        <v>56.61</v>
      </c>
      <c r="H59" s="331">
        <v>61.32</v>
      </c>
      <c r="I59" s="331">
        <v>52.5</v>
      </c>
      <c r="J59" s="331">
        <v>59.82</v>
      </c>
      <c r="K59" s="331">
        <v>52.87</v>
      </c>
      <c r="L59" s="331">
        <v>48.8</v>
      </c>
      <c r="M59" s="331">
        <v>52.99</v>
      </c>
      <c r="N59" s="331">
        <v>49.67</v>
      </c>
      <c r="O59" s="492">
        <v>49.88</v>
      </c>
      <c r="P59" s="492">
        <v>51.4</v>
      </c>
      <c r="Q59" s="492">
        <v>53.59</v>
      </c>
      <c r="R59" s="492">
        <v>46.45</v>
      </c>
      <c r="S59" s="492">
        <v>52.25</v>
      </c>
      <c r="T59" s="492">
        <v>51.29</v>
      </c>
      <c r="U59" s="492">
        <v>59.96</v>
      </c>
      <c r="V59" s="492">
        <v>53.71</v>
      </c>
      <c r="W59" s="492">
        <v>48.18</v>
      </c>
      <c r="X59" s="492">
        <v>51.3</v>
      </c>
      <c r="Y59" s="492">
        <v>49</v>
      </c>
      <c r="Z59" s="492">
        <v>44.77</v>
      </c>
      <c r="AA59" s="328">
        <v>48.2</v>
      </c>
      <c r="AB59" s="328">
        <v>50.16</v>
      </c>
      <c r="AC59" s="328">
        <v>44.58</v>
      </c>
      <c r="AD59" s="328">
        <v>43.19</v>
      </c>
      <c r="AE59" s="328">
        <v>43.31</v>
      </c>
      <c r="AF59" s="328">
        <v>47.61</v>
      </c>
      <c r="AG59" s="328">
        <v>48.45</v>
      </c>
      <c r="AH59" s="328">
        <v>49.87</v>
      </c>
      <c r="AI59" s="328">
        <v>46.65</v>
      </c>
      <c r="AJ59" s="328">
        <v>51.74</v>
      </c>
      <c r="AK59" s="328">
        <v>47.26</v>
      </c>
      <c r="AL59" s="328">
        <v>47.18</v>
      </c>
      <c r="AM59" s="328">
        <v>49.25</v>
      </c>
      <c r="AN59" s="328">
        <v>46.86</v>
      </c>
      <c r="AO59" s="328">
        <v>45.68</v>
      </c>
      <c r="AP59" s="328">
        <v>48.53</v>
      </c>
      <c r="AQ59" s="328">
        <v>47.97</v>
      </c>
      <c r="AR59" s="328">
        <v>53.03</v>
      </c>
      <c r="AS59" s="325">
        <v>52.88</v>
      </c>
      <c r="AT59" s="325">
        <v>44.82</v>
      </c>
      <c r="AU59" s="325">
        <v>49.75</v>
      </c>
      <c r="AV59" s="325">
        <v>46.49</v>
      </c>
      <c r="AW59" s="325">
        <v>49.65</v>
      </c>
      <c r="AX59" s="325">
        <v>52.28</v>
      </c>
      <c r="AY59" s="325">
        <v>54.76</v>
      </c>
      <c r="BB59" s="652">
        <v>54.756475627199997</v>
      </c>
      <c r="BC59" s="653">
        <f t="shared" si="0"/>
        <v>54.76</v>
      </c>
    </row>
    <row r="60" spans="1:55" s="325" customFormat="1" ht="30">
      <c r="A60" s="329"/>
      <c r="B60" s="329" t="s">
        <v>231</v>
      </c>
      <c r="C60" s="332">
        <v>76.819999999999993</v>
      </c>
      <c r="D60" s="332">
        <v>75.02</v>
      </c>
      <c r="E60" s="332">
        <v>84.91</v>
      </c>
      <c r="F60" s="332">
        <v>58.2</v>
      </c>
      <c r="G60" s="332">
        <v>64.37</v>
      </c>
      <c r="H60" s="332">
        <v>68.59</v>
      </c>
      <c r="I60" s="332">
        <v>69.52</v>
      </c>
      <c r="J60" s="332">
        <v>86.94</v>
      </c>
      <c r="K60" s="332">
        <v>67.13</v>
      </c>
      <c r="L60" s="332">
        <v>75.44</v>
      </c>
      <c r="M60" s="332">
        <v>69.78</v>
      </c>
      <c r="N60" s="332">
        <v>84.23</v>
      </c>
      <c r="O60" s="493">
        <v>83.68</v>
      </c>
      <c r="P60" s="493">
        <v>66.459999999999994</v>
      </c>
      <c r="Q60" s="493">
        <v>84.83</v>
      </c>
      <c r="R60" s="493">
        <v>64.95</v>
      </c>
      <c r="S60" s="493">
        <v>69.599999999999994</v>
      </c>
      <c r="T60" s="493">
        <v>79.92</v>
      </c>
      <c r="U60" s="493">
        <v>68.67</v>
      </c>
      <c r="V60" s="493">
        <v>85.53</v>
      </c>
      <c r="W60" s="493">
        <v>75.209999999999994</v>
      </c>
      <c r="X60" s="493">
        <v>84.9</v>
      </c>
      <c r="Y60" s="493">
        <v>87.31</v>
      </c>
      <c r="Z60" s="493">
        <v>64.489999999999995</v>
      </c>
      <c r="AA60" s="330">
        <v>84.26</v>
      </c>
      <c r="AB60" s="330">
        <v>77.62</v>
      </c>
      <c r="AC60" s="330">
        <v>56.66</v>
      </c>
      <c r="AD60" s="330">
        <v>76.11</v>
      </c>
      <c r="AE60" s="330">
        <v>78.87</v>
      </c>
      <c r="AF60" s="330">
        <v>72.680000000000007</v>
      </c>
      <c r="AG60" s="330">
        <v>89.75</v>
      </c>
      <c r="AH60" s="330">
        <v>93.05</v>
      </c>
      <c r="AI60" s="330">
        <v>92.67</v>
      </c>
      <c r="AJ60" s="330">
        <v>118.21</v>
      </c>
      <c r="AK60" s="330">
        <v>105.22</v>
      </c>
      <c r="AL60" s="330">
        <v>106.62</v>
      </c>
      <c r="AM60" s="330">
        <v>111.09</v>
      </c>
      <c r="AN60" s="330">
        <v>88.3</v>
      </c>
      <c r="AO60" s="330">
        <v>100.86</v>
      </c>
      <c r="AP60" s="330">
        <v>109.97</v>
      </c>
      <c r="AQ60" s="330">
        <v>108.83</v>
      </c>
      <c r="AR60" s="330">
        <v>118.87</v>
      </c>
      <c r="AS60" s="325">
        <v>130.96</v>
      </c>
      <c r="AT60" s="325">
        <v>126.78</v>
      </c>
      <c r="AU60" s="325">
        <v>146.03</v>
      </c>
      <c r="AV60" s="325">
        <v>111.12</v>
      </c>
      <c r="AW60" s="325">
        <v>116.43</v>
      </c>
      <c r="AX60" s="325">
        <v>125.16</v>
      </c>
      <c r="AY60" s="325">
        <v>127.45</v>
      </c>
      <c r="BB60" s="652">
        <v>127.4548515725</v>
      </c>
      <c r="BC60" s="653">
        <f t="shared" si="0"/>
        <v>127.45</v>
      </c>
    </row>
    <row r="61" spans="1:55" s="325" customFormat="1" ht="30">
      <c r="A61" s="327"/>
      <c r="B61" s="327" t="s">
        <v>232</v>
      </c>
      <c r="C61" s="331">
        <v>11.07</v>
      </c>
      <c r="D61" s="331">
        <v>7.14</v>
      </c>
      <c r="E61" s="331">
        <v>8.84</v>
      </c>
      <c r="F61" s="331">
        <v>4.2300000000000004</v>
      </c>
      <c r="G61" s="331">
        <v>4.88</v>
      </c>
      <c r="H61" s="331">
        <v>4.45</v>
      </c>
      <c r="I61" s="331">
        <v>6.51</v>
      </c>
      <c r="J61" s="331">
        <v>5.14</v>
      </c>
      <c r="K61" s="331">
        <v>6.47</v>
      </c>
      <c r="L61" s="331">
        <v>4.3</v>
      </c>
      <c r="M61" s="331">
        <v>7.53</v>
      </c>
      <c r="N61" s="331">
        <v>9.99</v>
      </c>
      <c r="O61" s="492">
        <v>7.23</v>
      </c>
      <c r="P61" s="492">
        <v>3.88</v>
      </c>
      <c r="Q61" s="492">
        <v>7.11</v>
      </c>
      <c r="R61" s="492">
        <v>4.83</v>
      </c>
      <c r="S61" s="492">
        <v>10.41</v>
      </c>
      <c r="T61" s="492">
        <v>8.06</v>
      </c>
      <c r="U61" s="492">
        <v>10.81</v>
      </c>
      <c r="V61" s="492">
        <v>10.32</v>
      </c>
      <c r="W61" s="492">
        <v>6.19</v>
      </c>
      <c r="X61" s="492">
        <v>6.26</v>
      </c>
      <c r="Y61" s="492">
        <v>8.73</v>
      </c>
      <c r="Z61" s="492">
        <v>7.23</v>
      </c>
      <c r="AA61" s="328">
        <v>6.91</v>
      </c>
      <c r="AB61" s="328">
        <v>11.05</v>
      </c>
      <c r="AC61" s="328">
        <v>8.39</v>
      </c>
      <c r="AD61" s="328">
        <v>9.23</v>
      </c>
      <c r="AE61" s="328">
        <v>15.98</v>
      </c>
      <c r="AF61" s="328">
        <v>14.87</v>
      </c>
      <c r="AG61" s="328">
        <v>17.649999999999999</v>
      </c>
      <c r="AH61" s="328">
        <v>15.47</v>
      </c>
      <c r="AI61" s="328">
        <v>16.690000000000001</v>
      </c>
      <c r="AJ61" s="328">
        <v>23.62</v>
      </c>
      <c r="AK61" s="328">
        <v>13.58</v>
      </c>
      <c r="AL61" s="328">
        <v>21.09</v>
      </c>
      <c r="AM61" s="328">
        <v>20.309999999999999</v>
      </c>
      <c r="AN61" s="328">
        <v>15.68</v>
      </c>
      <c r="AO61" s="328">
        <v>19.77</v>
      </c>
      <c r="AP61" s="328">
        <v>29.58</v>
      </c>
      <c r="AQ61" s="328">
        <v>22.52</v>
      </c>
      <c r="AR61" s="328">
        <v>40.270000000000003</v>
      </c>
      <c r="AS61" s="325">
        <v>36.11</v>
      </c>
      <c r="AT61" s="325">
        <v>22.91</v>
      </c>
      <c r="AU61" s="325">
        <v>22.82</v>
      </c>
      <c r="AV61" s="325">
        <v>33.86</v>
      </c>
      <c r="AW61" s="325">
        <v>31.33</v>
      </c>
      <c r="AX61" s="325">
        <v>21.86</v>
      </c>
      <c r="AY61" s="325">
        <v>28.34</v>
      </c>
      <c r="BB61" s="652">
        <v>28.340245464999999</v>
      </c>
      <c r="BC61" s="653">
        <f t="shared" si="0"/>
        <v>28.34</v>
      </c>
    </row>
    <row r="62" spans="1:55" s="325" customFormat="1" ht="19.8">
      <c r="A62" s="329"/>
      <c r="B62" s="329" t="s">
        <v>233</v>
      </c>
      <c r="C62" s="332">
        <v>45.77</v>
      </c>
      <c r="D62" s="332">
        <v>41.21</v>
      </c>
      <c r="E62" s="332">
        <v>44.98</v>
      </c>
      <c r="F62" s="332">
        <v>50.34</v>
      </c>
      <c r="G62" s="332">
        <v>38.31</v>
      </c>
      <c r="H62" s="332">
        <v>42.29</v>
      </c>
      <c r="I62" s="332">
        <v>40.42</v>
      </c>
      <c r="J62" s="332">
        <v>49.74</v>
      </c>
      <c r="K62" s="332">
        <v>40.4</v>
      </c>
      <c r="L62" s="332">
        <v>38.76</v>
      </c>
      <c r="M62" s="332">
        <v>40.86</v>
      </c>
      <c r="N62" s="332">
        <v>43.62</v>
      </c>
      <c r="O62" s="493">
        <v>52.59</v>
      </c>
      <c r="P62" s="493">
        <v>32.479999999999997</v>
      </c>
      <c r="Q62" s="493">
        <v>42.95</v>
      </c>
      <c r="R62" s="493">
        <v>34.67</v>
      </c>
      <c r="S62" s="493">
        <v>40.51</v>
      </c>
      <c r="T62" s="493">
        <v>44.91</v>
      </c>
      <c r="U62" s="493">
        <v>48.7</v>
      </c>
      <c r="V62" s="493">
        <v>43.53</v>
      </c>
      <c r="W62" s="493">
        <v>42.35</v>
      </c>
      <c r="X62" s="493">
        <v>39.47</v>
      </c>
      <c r="Y62" s="493">
        <v>42.1</v>
      </c>
      <c r="Z62" s="493">
        <v>37.56</v>
      </c>
      <c r="AA62" s="330">
        <v>36.4</v>
      </c>
      <c r="AB62" s="330">
        <v>32.31</v>
      </c>
      <c r="AC62" s="330">
        <v>30.09</v>
      </c>
      <c r="AD62" s="330">
        <v>34.08</v>
      </c>
      <c r="AE62" s="330">
        <v>45.57</v>
      </c>
      <c r="AF62" s="330">
        <v>40.450000000000003</v>
      </c>
      <c r="AG62" s="330">
        <v>43.66</v>
      </c>
      <c r="AH62" s="330">
        <v>45.57</v>
      </c>
      <c r="AI62" s="330">
        <v>44.68</v>
      </c>
      <c r="AJ62" s="330">
        <v>48.24</v>
      </c>
      <c r="AK62" s="330">
        <v>50.75</v>
      </c>
      <c r="AL62" s="330">
        <v>51.26</v>
      </c>
      <c r="AM62" s="330">
        <v>54.22</v>
      </c>
      <c r="AN62" s="330">
        <v>46.8</v>
      </c>
      <c r="AO62" s="330">
        <v>48.17</v>
      </c>
      <c r="AP62" s="330">
        <v>56.58</v>
      </c>
      <c r="AQ62" s="330">
        <v>65.08</v>
      </c>
      <c r="AR62" s="330">
        <v>61.1</v>
      </c>
      <c r="AS62" s="325">
        <v>60.41</v>
      </c>
      <c r="AT62" s="325">
        <v>61.12</v>
      </c>
      <c r="AU62" s="325">
        <v>57.94</v>
      </c>
      <c r="AV62" s="325">
        <v>68.44</v>
      </c>
      <c r="AW62" s="325">
        <v>58.94</v>
      </c>
      <c r="AX62" s="325">
        <v>69.33</v>
      </c>
      <c r="AY62" s="325">
        <v>68.36</v>
      </c>
      <c r="BB62" s="652">
        <v>68.363600489000007</v>
      </c>
      <c r="BC62" s="653">
        <f t="shared" si="0"/>
        <v>68.36</v>
      </c>
    </row>
    <row r="63" spans="1:55" s="325" customFormat="1" ht="30">
      <c r="A63" s="327"/>
      <c r="B63" s="327" t="s">
        <v>234</v>
      </c>
      <c r="C63" s="331">
        <v>218.49</v>
      </c>
      <c r="D63" s="331">
        <v>176.27</v>
      </c>
      <c r="E63" s="331">
        <v>219.93</v>
      </c>
      <c r="F63" s="331">
        <v>198.24</v>
      </c>
      <c r="G63" s="331">
        <v>207.08</v>
      </c>
      <c r="H63" s="331">
        <v>223.01</v>
      </c>
      <c r="I63" s="331">
        <v>205.34</v>
      </c>
      <c r="J63" s="331">
        <v>230.48</v>
      </c>
      <c r="K63" s="331">
        <v>185.9</v>
      </c>
      <c r="L63" s="331">
        <v>186.56</v>
      </c>
      <c r="M63" s="331">
        <v>202.34</v>
      </c>
      <c r="N63" s="331">
        <v>244.77</v>
      </c>
      <c r="O63" s="492">
        <v>191</v>
      </c>
      <c r="P63" s="492">
        <v>154.08000000000001</v>
      </c>
      <c r="Q63" s="492">
        <v>259.73</v>
      </c>
      <c r="R63" s="492">
        <v>230.92</v>
      </c>
      <c r="S63" s="492">
        <v>276.79000000000002</v>
      </c>
      <c r="T63" s="492">
        <v>318.36</v>
      </c>
      <c r="U63" s="492">
        <v>250.63</v>
      </c>
      <c r="V63" s="492">
        <v>308.75</v>
      </c>
      <c r="W63" s="492">
        <v>224.65</v>
      </c>
      <c r="X63" s="492">
        <v>207.38</v>
      </c>
      <c r="Y63" s="492">
        <v>217.85</v>
      </c>
      <c r="Z63" s="492">
        <v>224.06</v>
      </c>
      <c r="AA63" s="328">
        <v>180.31</v>
      </c>
      <c r="AB63" s="328">
        <v>193.97</v>
      </c>
      <c r="AC63" s="328">
        <v>174.75</v>
      </c>
      <c r="AD63" s="328">
        <v>202.04</v>
      </c>
      <c r="AE63" s="328">
        <v>240.89</v>
      </c>
      <c r="AF63" s="328">
        <v>209.25</v>
      </c>
      <c r="AG63" s="328">
        <v>217.78</v>
      </c>
      <c r="AH63" s="328">
        <v>213.01</v>
      </c>
      <c r="AI63" s="328">
        <v>195.07</v>
      </c>
      <c r="AJ63" s="328">
        <v>222.57</v>
      </c>
      <c r="AK63" s="328">
        <v>244.38</v>
      </c>
      <c r="AL63" s="328">
        <v>214.34</v>
      </c>
      <c r="AM63" s="328">
        <v>249.15</v>
      </c>
      <c r="AN63" s="328">
        <v>214.92</v>
      </c>
      <c r="AO63" s="328">
        <v>255.65</v>
      </c>
      <c r="AP63" s="328">
        <v>244.48</v>
      </c>
      <c r="AQ63" s="328">
        <v>265.38</v>
      </c>
      <c r="AR63" s="328">
        <v>262.49</v>
      </c>
      <c r="AS63" s="325">
        <v>247.49</v>
      </c>
      <c r="AT63" s="325">
        <v>283.47000000000003</v>
      </c>
      <c r="AU63" s="325">
        <v>259.98</v>
      </c>
      <c r="AV63" s="325">
        <v>256.22000000000003</v>
      </c>
      <c r="AW63" s="325">
        <v>260.98</v>
      </c>
      <c r="AX63" s="325">
        <v>300.67</v>
      </c>
      <c r="AY63" s="325">
        <v>281.82</v>
      </c>
      <c r="BB63" s="652">
        <v>281.8176255692</v>
      </c>
      <c r="BC63" s="653">
        <f t="shared" si="0"/>
        <v>281.82</v>
      </c>
    </row>
    <row r="64" spans="1:55" s="325" customFormat="1" ht="19.8">
      <c r="A64" s="329"/>
      <c r="B64" s="329" t="s">
        <v>235</v>
      </c>
      <c r="C64" s="332">
        <v>166.14</v>
      </c>
      <c r="D64" s="332">
        <v>158.91</v>
      </c>
      <c r="E64" s="332">
        <v>195.77</v>
      </c>
      <c r="F64" s="332">
        <v>188.44</v>
      </c>
      <c r="G64" s="332">
        <v>174.33</v>
      </c>
      <c r="H64" s="332">
        <v>184.87</v>
      </c>
      <c r="I64" s="332">
        <v>165.66</v>
      </c>
      <c r="J64" s="332">
        <v>191.4</v>
      </c>
      <c r="K64" s="332">
        <v>160.69</v>
      </c>
      <c r="L64" s="332">
        <v>167.6</v>
      </c>
      <c r="M64" s="332">
        <v>173.13</v>
      </c>
      <c r="N64" s="332">
        <v>196.79</v>
      </c>
      <c r="O64" s="493">
        <v>187.11</v>
      </c>
      <c r="P64" s="493">
        <v>136.01</v>
      </c>
      <c r="Q64" s="493">
        <v>206.29</v>
      </c>
      <c r="R64" s="493">
        <v>167.55</v>
      </c>
      <c r="S64" s="493">
        <v>211.7</v>
      </c>
      <c r="T64" s="493">
        <v>182.78</v>
      </c>
      <c r="U64" s="493">
        <v>192.84</v>
      </c>
      <c r="V64" s="493">
        <v>212.21</v>
      </c>
      <c r="W64" s="493">
        <v>167.86</v>
      </c>
      <c r="X64" s="493">
        <v>163.81</v>
      </c>
      <c r="Y64" s="493">
        <v>193.29</v>
      </c>
      <c r="Z64" s="493">
        <v>183.9</v>
      </c>
      <c r="AA64" s="330">
        <v>182.81</v>
      </c>
      <c r="AB64" s="330">
        <v>213.52</v>
      </c>
      <c r="AC64" s="330">
        <v>191.08</v>
      </c>
      <c r="AD64" s="330">
        <v>231.89</v>
      </c>
      <c r="AE64" s="330">
        <v>237.1</v>
      </c>
      <c r="AF64" s="330">
        <v>218.27</v>
      </c>
      <c r="AG64" s="330">
        <v>274.56</v>
      </c>
      <c r="AH64" s="330">
        <v>277.58999999999997</v>
      </c>
      <c r="AI64" s="330">
        <v>231.17</v>
      </c>
      <c r="AJ64" s="330">
        <v>277.27</v>
      </c>
      <c r="AK64" s="330">
        <v>282.23</v>
      </c>
      <c r="AL64" s="330">
        <v>270.86</v>
      </c>
      <c r="AM64" s="330">
        <v>301.99</v>
      </c>
      <c r="AN64" s="330">
        <v>232.41</v>
      </c>
      <c r="AO64" s="330">
        <v>289.12</v>
      </c>
      <c r="AP64" s="330">
        <v>271.98</v>
      </c>
      <c r="AQ64" s="330">
        <v>291.39</v>
      </c>
      <c r="AR64" s="330">
        <v>287.76</v>
      </c>
      <c r="AS64" s="325">
        <v>319.25</v>
      </c>
      <c r="AT64" s="325">
        <v>354.12</v>
      </c>
      <c r="AU64" s="325">
        <v>297.42</v>
      </c>
      <c r="AV64" s="325">
        <v>302.5</v>
      </c>
      <c r="AW64" s="325">
        <v>271.42</v>
      </c>
      <c r="AX64" s="325">
        <v>360.64</v>
      </c>
      <c r="AY64" s="325">
        <v>287.54000000000002</v>
      </c>
      <c r="BB64" s="652">
        <v>287.54314548399998</v>
      </c>
      <c r="BC64" s="653">
        <f t="shared" si="0"/>
        <v>287.54000000000002</v>
      </c>
    </row>
    <row r="65" spans="1:55" s="325" customFormat="1" ht="19.8">
      <c r="A65" s="327"/>
      <c r="B65" s="327" t="s">
        <v>236</v>
      </c>
      <c r="C65" s="328">
        <v>1777.29</v>
      </c>
      <c r="D65" s="328">
        <v>1484.95</v>
      </c>
      <c r="E65" s="328">
        <v>1762.16</v>
      </c>
      <c r="F65" s="328">
        <v>1667.61</v>
      </c>
      <c r="G65" s="328">
        <v>1702.3</v>
      </c>
      <c r="H65" s="328">
        <v>1704.17</v>
      </c>
      <c r="I65" s="328">
        <v>1657.45</v>
      </c>
      <c r="J65" s="328">
        <v>1811.38</v>
      </c>
      <c r="K65" s="328">
        <v>1707.69</v>
      </c>
      <c r="L65" s="328">
        <v>1723.88</v>
      </c>
      <c r="M65" s="328">
        <v>1648.84</v>
      </c>
      <c r="N65" s="328">
        <v>1511.34</v>
      </c>
      <c r="O65" s="492">
        <v>1721.65</v>
      </c>
      <c r="P65" s="492">
        <v>1487.53</v>
      </c>
      <c r="Q65" s="492">
        <v>1755.2</v>
      </c>
      <c r="R65" s="492">
        <v>1676.53</v>
      </c>
      <c r="S65" s="492">
        <v>1744.29</v>
      </c>
      <c r="T65" s="492">
        <v>1710.7</v>
      </c>
      <c r="U65" s="492">
        <v>1837.34</v>
      </c>
      <c r="V65" s="492">
        <v>1812.96</v>
      </c>
      <c r="W65" s="492">
        <v>1824.81</v>
      </c>
      <c r="X65" s="492">
        <v>2183.34</v>
      </c>
      <c r="Y65" s="492">
        <v>2272.9699999999998</v>
      </c>
      <c r="Z65" s="492">
        <v>1539.26</v>
      </c>
      <c r="AA65" s="328">
        <v>1783.8</v>
      </c>
      <c r="AB65" s="328">
        <v>1539.39</v>
      </c>
      <c r="AC65" s="328">
        <v>1563.74</v>
      </c>
      <c r="AD65" s="328">
        <v>1670.88</v>
      </c>
      <c r="AE65" s="328">
        <v>1687.32</v>
      </c>
      <c r="AF65" s="328">
        <v>1746.52</v>
      </c>
      <c r="AG65" s="328">
        <v>1977.36</v>
      </c>
      <c r="AH65" s="328">
        <v>1880.21</v>
      </c>
      <c r="AI65" s="328">
        <v>1859.38</v>
      </c>
      <c r="AJ65" s="328">
        <v>2088.25</v>
      </c>
      <c r="AK65" s="328">
        <v>2026.01</v>
      </c>
      <c r="AL65" s="328">
        <v>1895.07</v>
      </c>
      <c r="AM65" s="328">
        <v>2230.85</v>
      </c>
      <c r="AN65" s="328">
        <v>1830.91</v>
      </c>
      <c r="AO65" s="328">
        <v>2315.2600000000002</v>
      </c>
      <c r="AP65" s="328">
        <v>2604.6799999999998</v>
      </c>
      <c r="AQ65" s="328">
        <v>2551.64</v>
      </c>
      <c r="AR65" s="328">
        <v>2804.61</v>
      </c>
      <c r="AS65" s="325">
        <v>2959.31</v>
      </c>
      <c r="AT65" s="325">
        <v>2936.06</v>
      </c>
      <c r="AU65" s="325">
        <v>2993.69</v>
      </c>
      <c r="AV65" s="325">
        <v>2887.35</v>
      </c>
      <c r="AW65" s="325">
        <v>2778.22</v>
      </c>
      <c r="AX65" s="325">
        <v>3043.19</v>
      </c>
      <c r="AY65" s="325">
        <v>3581.14</v>
      </c>
      <c r="BB65" s="652">
        <v>3581.1408176425002</v>
      </c>
      <c r="BC65" s="653">
        <f t="shared" si="0"/>
        <v>3581.14</v>
      </c>
    </row>
    <row r="66" spans="1:55" s="325" customFormat="1" ht="30">
      <c r="A66" s="329"/>
      <c r="B66" s="329" t="s">
        <v>237</v>
      </c>
      <c r="C66" s="332">
        <v>152.06</v>
      </c>
      <c r="D66" s="332">
        <v>137.08000000000001</v>
      </c>
      <c r="E66" s="332">
        <v>152.74</v>
      </c>
      <c r="F66" s="332">
        <v>132.75</v>
      </c>
      <c r="G66" s="332">
        <v>132.66999999999999</v>
      </c>
      <c r="H66" s="332">
        <v>138.31</v>
      </c>
      <c r="I66" s="332">
        <v>153.26</v>
      </c>
      <c r="J66" s="332">
        <v>133.04</v>
      </c>
      <c r="K66" s="332">
        <v>127.7</v>
      </c>
      <c r="L66" s="332">
        <v>129.80000000000001</v>
      </c>
      <c r="M66" s="332">
        <v>148.44</v>
      </c>
      <c r="N66" s="332">
        <v>130.4</v>
      </c>
      <c r="O66" s="493">
        <v>137.80000000000001</v>
      </c>
      <c r="P66" s="493">
        <v>125.58</v>
      </c>
      <c r="Q66" s="493">
        <v>182.17</v>
      </c>
      <c r="R66" s="493">
        <v>118.1</v>
      </c>
      <c r="S66" s="493">
        <v>137.15</v>
      </c>
      <c r="T66" s="493">
        <v>127.72</v>
      </c>
      <c r="U66" s="493">
        <v>121.42</v>
      </c>
      <c r="V66" s="493">
        <v>141.25</v>
      </c>
      <c r="W66" s="493">
        <v>128.83000000000001</v>
      </c>
      <c r="X66" s="493">
        <v>131.38</v>
      </c>
      <c r="Y66" s="493">
        <v>126.21</v>
      </c>
      <c r="Z66" s="493">
        <v>116.42</v>
      </c>
      <c r="AA66" s="330">
        <v>139.05000000000001</v>
      </c>
      <c r="AB66" s="330">
        <v>134.94999999999999</v>
      </c>
      <c r="AC66" s="330">
        <v>133.83000000000001</v>
      </c>
      <c r="AD66" s="330">
        <v>130.32</v>
      </c>
      <c r="AE66" s="330">
        <v>128.88999999999999</v>
      </c>
      <c r="AF66" s="330">
        <v>123.87</v>
      </c>
      <c r="AG66" s="330">
        <v>152.28</v>
      </c>
      <c r="AH66" s="330">
        <v>144.74</v>
      </c>
      <c r="AI66" s="330">
        <v>134.01</v>
      </c>
      <c r="AJ66" s="330">
        <v>139.72999999999999</v>
      </c>
      <c r="AK66" s="330">
        <v>137.59</v>
      </c>
      <c r="AL66" s="330">
        <v>135.62</v>
      </c>
      <c r="AM66" s="330">
        <v>155.09</v>
      </c>
      <c r="AN66" s="330">
        <v>128.85</v>
      </c>
      <c r="AO66" s="330">
        <v>141.31</v>
      </c>
      <c r="AP66" s="330">
        <v>141.47999999999999</v>
      </c>
      <c r="AQ66" s="330">
        <v>152.07</v>
      </c>
      <c r="AR66" s="330">
        <v>143.13</v>
      </c>
      <c r="AS66" s="325">
        <v>142.4</v>
      </c>
      <c r="AT66" s="325">
        <v>151.07</v>
      </c>
      <c r="AU66" s="325">
        <v>152.47</v>
      </c>
      <c r="AV66" s="325">
        <v>147.29</v>
      </c>
      <c r="AW66" s="325">
        <v>157.69999999999999</v>
      </c>
      <c r="AX66" s="325">
        <v>196.48</v>
      </c>
      <c r="AY66" s="325">
        <v>236.11</v>
      </c>
      <c r="BB66" s="652">
        <v>236.10721141619999</v>
      </c>
      <c r="BC66" s="653">
        <f t="shared" si="0"/>
        <v>236.11</v>
      </c>
    </row>
    <row r="67" spans="1:55" s="325" customFormat="1" ht="30">
      <c r="A67" s="327"/>
      <c r="B67" s="327" t="s">
        <v>238</v>
      </c>
      <c r="C67" s="331">
        <v>380.72</v>
      </c>
      <c r="D67" s="331">
        <v>330.92</v>
      </c>
      <c r="E67" s="331">
        <v>355.98</v>
      </c>
      <c r="F67" s="331">
        <v>386.86</v>
      </c>
      <c r="G67" s="331">
        <v>350.4</v>
      </c>
      <c r="H67" s="331">
        <v>383.96</v>
      </c>
      <c r="I67" s="331">
        <v>316.44</v>
      </c>
      <c r="J67" s="331">
        <v>375.5</v>
      </c>
      <c r="K67" s="331">
        <v>372.36</v>
      </c>
      <c r="L67" s="331">
        <v>372.6</v>
      </c>
      <c r="M67" s="331">
        <v>355.52</v>
      </c>
      <c r="N67" s="331">
        <v>301.24</v>
      </c>
      <c r="O67" s="492">
        <v>300.5</v>
      </c>
      <c r="P67" s="492">
        <v>279.33</v>
      </c>
      <c r="Q67" s="492">
        <v>344.46</v>
      </c>
      <c r="R67" s="492">
        <v>407.3</v>
      </c>
      <c r="S67" s="492">
        <v>352.34</v>
      </c>
      <c r="T67" s="492">
        <v>476.4</v>
      </c>
      <c r="U67" s="492">
        <v>578.95000000000005</v>
      </c>
      <c r="V67" s="492">
        <v>477.38</v>
      </c>
      <c r="W67" s="492">
        <v>369.68</v>
      </c>
      <c r="X67" s="492">
        <v>406.67</v>
      </c>
      <c r="Y67" s="492">
        <v>418.66</v>
      </c>
      <c r="Z67" s="492">
        <v>408.59</v>
      </c>
      <c r="AA67" s="328">
        <v>436.73</v>
      </c>
      <c r="AB67" s="328">
        <v>300.85000000000002</v>
      </c>
      <c r="AC67" s="328">
        <v>330.1</v>
      </c>
      <c r="AD67" s="328">
        <v>319.97000000000003</v>
      </c>
      <c r="AE67" s="328">
        <v>348.52</v>
      </c>
      <c r="AF67" s="328">
        <v>440.54</v>
      </c>
      <c r="AG67" s="328">
        <v>454.95</v>
      </c>
      <c r="AH67" s="328">
        <v>421.9</v>
      </c>
      <c r="AI67" s="328">
        <v>436.94</v>
      </c>
      <c r="AJ67" s="328">
        <v>490.15</v>
      </c>
      <c r="AK67" s="328">
        <v>459.39</v>
      </c>
      <c r="AL67" s="328">
        <v>464.94</v>
      </c>
      <c r="AM67" s="328">
        <v>478.66</v>
      </c>
      <c r="AN67" s="328">
        <v>412.59</v>
      </c>
      <c r="AO67" s="328">
        <v>574.83000000000004</v>
      </c>
      <c r="AP67" s="328">
        <v>602.98</v>
      </c>
      <c r="AQ67" s="328">
        <v>614.27</v>
      </c>
      <c r="AR67" s="328">
        <v>843.69</v>
      </c>
      <c r="AS67" s="325">
        <v>933.64</v>
      </c>
      <c r="AT67" s="325">
        <v>964.72</v>
      </c>
      <c r="AU67" s="325">
        <v>988.17</v>
      </c>
      <c r="AV67" s="325">
        <v>839.48</v>
      </c>
      <c r="AW67" s="325">
        <v>773.26</v>
      </c>
      <c r="AX67" s="325">
        <v>837.79</v>
      </c>
      <c r="AY67" s="325">
        <v>1119.46</v>
      </c>
      <c r="BB67" s="652">
        <v>1119.4592440537001</v>
      </c>
      <c r="BC67" s="653">
        <f t="shared" si="0"/>
        <v>1119.46</v>
      </c>
    </row>
    <row r="68" spans="1:55" s="325" customFormat="1" ht="30">
      <c r="A68" s="329"/>
      <c r="B68" s="329" t="s">
        <v>239</v>
      </c>
      <c r="C68" s="332">
        <v>220.56</v>
      </c>
      <c r="D68" s="332">
        <v>199.37</v>
      </c>
      <c r="E68" s="332">
        <v>219.11</v>
      </c>
      <c r="F68" s="332">
        <v>253.54</v>
      </c>
      <c r="G68" s="332">
        <v>219.82</v>
      </c>
      <c r="H68" s="332">
        <v>244.87</v>
      </c>
      <c r="I68" s="332">
        <v>178.43</v>
      </c>
      <c r="J68" s="332">
        <v>216.3</v>
      </c>
      <c r="K68" s="332">
        <v>232.49</v>
      </c>
      <c r="L68" s="332">
        <v>245.72</v>
      </c>
      <c r="M68" s="332">
        <v>217.91</v>
      </c>
      <c r="N68" s="332">
        <v>171.4</v>
      </c>
      <c r="O68" s="493">
        <v>167.76</v>
      </c>
      <c r="P68" s="493">
        <v>163.66</v>
      </c>
      <c r="Q68" s="493">
        <v>179.62</v>
      </c>
      <c r="R68" s="493">
        <v>290.19</v>
      </c>
      <c r="S68" s="493">
        <v>204.51</v>
      </c>
      <c r="T68" s="493">
        <v>333.73</v>
      </c>
      <c r="U68" s="493">
        <v>432.93</v>
      </c>
      <c r="V68" s="493">
        <v>319.55</v>
      </c>
      <c r="W68" s="493">
        <v>211.41</v>
      </c>
      <c r="X68" s="493">
        <v>269.72000000000003</v>
      </c>
      <c r="Y68" s="493">
        <v>287.83999999999997</v>
      </c>
      <c r="Z68" s="493">
        <v>272.49</v>
      </c>
      <c r="AA68" s="330">
        <v>283.52</v>
      </c>
      <c r="AB68" s="330">
        <v>178.01</v>
      </c>
      <c r="AC68" s="330">
        <v>194.21</v>
      </c>
      <c r="AD68" s="330">
        <v>182.62</v>
      </c>
      <c r="AE68" s="330">
        <v>207.29</v>
      </c>
      <c r="AF68" s="330">
        <v>300.75</v>
      </c>
      <c r="AG68" s="330">
        <v>286.51</v>
      </c>
      <c r="AH68" s="330">
        <v>244.92</v>
      </c>
      <c r="AI68" s="330">
        <v>260.86</v>
      </c>
      <c r="AJ68" s="330">
        <v>309.73</v>
      </c>
      <c r="AK68" s="330">
        <v>278.41000000000003</v>
      </c>
      <c r="AL68" s="330">
        <v>293.35000000000002</v>
      </c>
      <c r="AM68" s="330">
        <v>300.3</v>
      </c>
      <c r="AN68" s="330">
        <v>257.10000000000002</v>
      </c>
      <c r="AO68" s="330">
        <v>367.43</v>
      </c>
      <c r="AP68" s="330">
        <v>395.6</v>
      </c>
      <c r="AQ68" s="330">
        <v>381.08</v>
      </c>
      <c r="AR68" s="330">
        <v>584.25</v>
      </c>
      <c r="AS68" s="325">
        <v>672.48</v>
      </c>
      <c r="AT68" s="325">
        <v>704.34</v>
      </c>
      <c r="AU68" s="325">
        <v>683.58</v>
      </c>
      <c r="AV68" s="325">
        <v>586.74</v>
      </c>
      <c r="AW68" s="325">
        <v>528.48</v>
      </c>
      <c r="AX68" s="325">
        <v>583.46</v>
      </c>
      <c r="AY68" s="325">
        <v>861.53</v>
      </c>
      <c r="BB68" s="652">
        <v>861.52672688929999</v>
      </c>
      <c r="BC68" s="653">
        <f t="shared" si="0"/>
        <v>861.53</v>
      </c>
    </row>
    <row r="69" spans="1:55" s="325" customFormat="1" ht="19.8">
      <c r="A69" s="327"/>
      <c r="B69" s="327" t="s">
        <v>240</v>
      </c>
      <c r="C69" s="331">
        <v>0.01</v>
      </c>
      <c r="D69" s="331">
        <v>0.01</v>
      </c>
      <c r="E69" s="331">
        <v>0</v>
      </c>
      <c r="F69" s="331">
        <v>0.04</v>
      </c>
      <c r="G69" s="331">
        <v>7.0000000000000007E-2</v>
      </c>
      <c r="H69" s="331">
        <v>0.05</v>
      </c>
      <c r="I69" s="331">
        <v>0.02</v>
      </c>
      <c r="J69" s="331">
        <v>0.06</v>
      </c>
      <c r="K69" s="331">
        <v>0.02</v>
      </c>
      <c r="L69" s="331">
        <v>0</v>
      </c>
      <c r="M69" s="331">
        <v>0.04</v>
      </c>
      <c r="N69" s="331">
        <v>0</v>
      </c>
      <c r="O69" s="492">
        <v>0.01</v>
      </c>
      <c r="P69" s="492">
        <v>0.01</v>
      </c>
      <c r="Q69" s="492">
        <v>0.02</v>
      </c>
      <c r="R69" s="492">
        <v>0.01</v>
      </c>
      <c r="S69" s="492">
        <v>0.01</v>
      </c>
      <c r="T69" s="492">
        <v>0</v>
      </c>
      <c r="U69" s="492">
        <v>0.01</v>
      </c>
      <c r="V69" s="492">
        <v>0</v>
      </c>
      <c r="W69" s="492">
        <v>0.01</v>
      </c>
      <c r="X69" s="492">
        <v>0</v>
      </c>
      <c r="Y69" s="492">
        <v>0.02</v>
      </c>
      <c r="Z69" s="492">
        <v>0.01</v>
      </c>
      <c r="AA69" s="328">
        <v>0</v>
      </c>
      <c r="AB69" s="328">
        <v>0</v>
      </c>
      <c r="AC69" s="328">
        <v>0</v>
      </c>
      <c r="AD69" s="328">
        <v>0</v>
      </c>
      <c r="AE69" s="328">
        <v>0</v>
      </c>
      <c r="AF69" s="328">
        <v>0</v>
      </c>
      <c r="AG69" s="328">
        <v>0.01</v>
      </c>
      <c r="AH69" s="328">
        <v>0</v>
      </c>
      <c r="AI69" s="328">
        <v>0</v>
      </c>
      <c r="AJ69" s="328">
        <v>0</v>
      </c>
      <c r="AK69" s="328">
        <v>0</v>
      </c>
      <c r="AL69" s="328">
        <v>0</v>
      </c>
      <c r="AM69" s="328">
        <v>0</v>
      </c>
      <c r="AN69" s="328">
        <v>0.01</v>
      </c>
      <c r="AO69" s="328">
        <v>0.01</v>
      </c>
      <c r="AP69" s="328">
        <v>0.01</v>
      </c>
      <c r="AQ69" s="328">
        <v>0</v>
      </c>
      <c r="AR69" s="328">
        <v>0.02</v>
      </c>
      <c r="AS69" s="325">
        <v>0</v>
      </c>
      <c r="AT69" s="325">
        <v>0</v>
      </c>
      <c r="AU69" s="325">
        <v>0</v>
      </c>
      <c r="AV69" s="325">
        <v>0</v>
      </c>
      <c r="AW69" s="325">
        <v>0.01</v>
      </c>
      <c r="AX69" s="325">
        <v>0</v>
      </c>
      <c r="AY69" s="325">
        <v>0</v>
      </c>
      <c r="BB69" s="652"/>
      <c r="BC69" s="653">
        <f t="shared" si="0"/>
        <v>0</v>
      </c>
    </row>
    <row r="70" spans="1:55" s="325" customFormat="1" ht="30">
      <c r="A70" s="329"/>
      <c r="B70" s="329" t="s">
        <v>241</v>
      </c>
      <c r="C70" s="332">
        <v>160.15</v>
      </c>
      <c r="D70" s="332">
        <v>131.54</v>
      </c>
      <c r="E70" s="332">
        <v>136.86000000000001</v>
      </c>
      <c r="F70" s="332">
        <v>133.27000000000001</v>
      </c>
      <c r="G70" s="332">
        <v>130.52000000000001</v>
      </c>
      <c r="H70" s="332">
        <v>139.04</v>
      </c>
      <c r="I70" s="332">
        <v>137.99</v>
      </c>
      <c r="J70" s="332">
        <v>159.13999999999999</v>
      </c>
      <c r="K70" s="332">
        <v>139.85</v>
      </c>
      <c r="L70" s="332">
        <v>126.88</v>
      </c>
      <c r="M70" s="332">
        <v>137.56</v>
      </c>
      <c r="N70" s="332">
        <v>129.84</v>
      </c>
      <c r="O70" s="493">
        <v>132.72999999999999</v>
      </c>
      <c r="P70" s="493">
        <v>115.66</v>
      </c>
      <c r="Q70" s="493">
        <v>164.81</v>
      </c>
      <c r="R70" s="493">
        <v>117.1</v>
      </c>
      <c r="S70" s="493">
        <v>147.82</v>
      </c>
      <c r="T70" s="493">
        <v>142.66999999999999</v>
      </c>
      <c r="U70" s="493">
        <v>146.01</v>
      </c>
      <c r="V70" s="493">
        <v>157.83000000000001</v>
      </c>
      <c r="W70" s="493">
        <v>158.25</v>
      </c>
      <c r="X70" s="493">
        <v>136.94999999999999</v>
      </c>
      <c r="Y70" s="493">
        <v>130.80000000000001</v>
      </c>
      <c r="Z70" s="493">
        <v>136.09</v>
      </c>
      <c r="AA70" s="330">
        <v>153.21</v>
      </c>
      <c r="AB70" s="330">
        <v>122.84</v>
      </c>
      <c r="AC70" s="330">
        <v>135.88999999999999</v>
      </c>
      <c r="AD70" s="330">
        <v>137.35</v>
      </c>
      <c r="AE70" s="330">
        <v>141.22999999999999</v>
      </c>
      <c r="AF70" s="330">
        <v>139.79</v>
      </c>
      <c r="AG70" s="330">
        <v>168.43</v>
      </c>
      <c r="AH70" s="330">
        <v>176.97</v>
      </c>
      <c r="AI70" s="330">
        <v>176.08</v>
      </c>
      <c r="AJ70" s="330">
        <v>180.42</v>
      </c>
      <c r="AK70" s="330">
        <v>180.98</v>
      </c>
      <c r="AL70" s="330">
        <v>171.58</v>
      </c>
      <c r="AM70" s="330">
        <v>178.36</v>
      </c>
      <c r="AN70" s="330">
        <v>155.47999999999999</v>
      </c>
      <c r="AO70" s="330">
        <v>207.39</v>
      </c>
      <c r="AP70" s="330">
        <v>207.36</v>
      </c>
      <c r="AQ70" s="330">
        <v>233.19</v>
      </c>
      <c r="AR70" s="330">
        <v>259.42</v>
      </c>
      <c r="AS70" s="325">
        <v>261.16000000000003</v>
      </c>
      <c r="AT70" s="325">
        <v>260.37</v>
      </c>
      <c r="AU70" s="325">
        <v>304.58</v>
      </c>
      <c r="AV70" s="325">
        <v>252.73</v>
      </c>
      <c r="AW70" s="325">
        <v>244.77</v>
      </c>
      <c r="AX70" s="325">
        <v>254.33</v>
      </c>
      <c r="AY70" s="325">
        <v>257.93</v>
      </c>
      <c r="BB70" s="652">
        <v>257.9325171644</v>
      </c>
      <c r="BC70" s="653">
        <f t="shared" ref="BC70:BC133" si="1">ROUND(BB70,2)</f>
        <v>257.93</v>
      </c>
    </row>
    <row r="71" spans="1:55" s="325" customFormat="1" ht="30">
      <c r="A71" s="327"/>
      <c r="B71" s="327" t="s">
        <v>242</v>
      </c>
      <c r="C71" s="331">
        <v>433.5</v>
      </c>
      <c r="D71" s="331">
        <v>392.62</v>
      </c>
      <c r="E71" s="331">
        <v>477.49</v>
      </c>
      <c r="F71" s="331">
        <v>402.34</v>
      </c>
      <c r="G71" s="331">
        <v>464.06</v>
      </c>
      <c r="H71" s="331">
        <v>419.41</v>
      </c>
      <c r="I71" s="331">
        <v>428.42</v>
      </c>
      <c r="J71" s="331">
        <v>457.06</v>
      </c>
      <c r="K71" s="331">
        <v>430.24</v>
      </c>
      <c r="L71" s="331">
        <v>425.88</v>
      </c>
      <c r="M71" s="331">
        <v>423.44</v>
      </c>
      <c r="N71" s="331">
        <v>403.55</v>
      </c>
      <c r="O71" s="492">
        <v>468.58</v>
      </c>
      <c r="P71" s="492">
        <v>398.59</v>
      </c>
      <c r="Q71" s="492">
        <v>440.61</v>
      </c>
      <c r="R71" s="492">
        <v>405.22</v>
      </c>
      <c r="S71" s="492">
        <v>490.41</v>
      </c>
      <c r="T71" s="492">
        <v>420.13</v>
      </c>
      <c r="U71" s="492">
        <v>411.92</v>
      </c>
      <c r="V71" s="492">
        <v>457.52</v>
      </c>
      <c r="W71" s="492">
        <v>638.64</v>
      </c>
      <c r="X71" s="492">
        <v>933.72</v>
      </c>
      <c r="Y71" s="492">
        <v>1011.98</v>
      </c>
      <c r="Z71" s="492">
        <v>372.4</v>
      </c>
      <c r="AA71" s="328">
        <v>449.25</v>
      </c>
      <c r="AB71" s="328">
        <v>401.29</v>
      </c>
      <c r="AC71" s="328">
        <v>402.04</v>
      </c>
      <c r="AD71" s="328">
        <v>408.59</v>
      </c>
      <c r="AE71" s="328">
        <v>460.55</v>
      </c>
      <c r="AF71" s="328">
        <v>405.16</v>
      </c>
      <c r="AG71" s="328">
        <v>479.96</v>
      </c>
      <c r="AH71" s="328">
        <v>493.7</v>
      </c>
      <c r="AI71" s="328">
        <v>444.99</v>
      </c>
      <c r="AJ71" s="328">
        <v>483.98</v>
      </c>
      <c r="AK71" s="328">
        <v>479.65</v>
      </c>
      <c r="AL71" s="328">
        <v>455.86</v>
      </c>
      <c r="AM71" s="328">
        <v>548.82000000000005</v>
      </c>
      <c r="AN71" s="328">
        <v>434.33</v>
      </c>
      <c r="AO71" s="328">
        <v>510.43</v>
      </c>
      <c r="AP71" s="328">
        <v>535.57000000000005</v>
      </c>
      <c r="AQ71" s="328">
        <v>587.37</v>
      </c>
      <c r="AR71" s="328">
        <v>582.59</v>
      </c>
      <c r="AS71" s="325">
        <v>599.07000000000005</v>
      </c>
      <c r="AT71" s="325">
        <v>590.4</v>
      </c>
      <c r="AU71" s="325">
        <v>584.79999999999995</v>
      </c>
      <c r="AV71" s="325">
        <v>610.70000000000005</v>
      </c>
      <c r="AW71" s="325">
        <v>596.29</v>
      </c>
      <c r="AX71" s="325">
        <v>607.96</v>
      </c>
      <c r="AY71" s="325">
        <v>735.31</v>
      </c>
      <c r="BB71" s="652">
        <v>735.30698946150005</v>
      </c>
      <c r="BC71" s="653">
        <f t="shared" si="1"/>
        <v>735.31</v>
      </c>
    </row>
    <row r="72" spans="1:55" s="325" customFormat="1" ht="30">
      <c r="A72" s="329"/>
      <c r="B72" s="329" t="s">
        <v>243</v>
      </c>
      <c r="C72" s="332">
        <v>266.62</v>
      </c>
      <c r="D72" s="332">
        <v>198.09</v>
      </c>
      <c r="E72" s="332">
        <v>228.08</v>
      </c>
      <c r="F72" s="332">
        <v>231.82</v>
      </c>
      <c r="G72" s="332">
        <v>242.59</v>
      </c>
      <c r="H72" s="332">
        <v>245</v>
      </c>
      <c r="I72" s="332">
        <v>264.76</v>
      </c>
      <c r="J72" s="332">
        <v>250.11</v>
      </c>
      <c r="K72" s="332">
        <v>250.38</v>
      </c>
      <c r="L72" s="332">
        <v>254.08</v>
      </c>
      <c r="M72" s="332">
        <v>246.97</v>
      </c>
      <c r="N72" s="332">
        <v>222.65</v>
      </c>
      <c r="O72" s="493">
        <v>271.68</v>
      </c>
      <c r="P72" s="493">
        <v>236.04</v>
      </c>
      <c r="Q72" s="493">
        <v>260.72000000000003</v>
      </c>
      <c r="R72" s="493">
        <v>258.17</v>
      </c>
      <c r="S72" s="493">
        <v>265.36</v>
      </c>
      <c r="T72" s="493">
        <v>243.65</v>
      </c>
      <c r="U72" s="493">
        <v>268.56</v>
      </c>
      <c r="V72" s="493">
        <v>272.5</v>
      </c>
      <c r="W72" s="493">
        <v>252.97</v>
      </c>
      <c r="X72" s="493">
        <v>240.97</v>
      </c>
      <c r="Y72" s="493">
        <v>249.79</v>
      </c>
      <c r="Z72" s="493">
        <v>224.69</v>
      </c>
      <c r="AA72" s="330">
        <v>280.48</v>
      </c>
      <c r="AB72" s="330">
        <v>227.42</v>
      </c>
      <c r="AC72" s="330">
        <v>243.54</v>
      </c>
      <c r="AD72" s="330">
        <v>299.64</v>
      </c>
      <c r="AE72" s="330">
        <v>262.39</v>
      </c>
      <c r="AF72" s="330">
        <v>291.86</v>
      </c>
      <c r="AG72" s="330">
        <v>313.55</v>
      </c>
      <c r="AH72" s="330">
        <v>278.13</v>
      </c>
      <c r="AI72" s="330">
        <v>283.94</v>
      </c>
      <c r="AJ72" s="330">
        <v>367.94</v>
      </c>
      <c r="AK72" s="330">
        <v>323.39</v>
      </c>
      <c r="AL72" s="330">
        <v>269.63</v>
      </c>
      <c r="AM72" s="330">
        <v>368.27</v>
      </c>
      <c r="AN72" s="330">
        <v>262.64999999999998</v>
      </c>
      <c r="AO72" s="330">
        <v>307.3</v>
      </c>
      <c r="AP72" s="330">
        <v>327.08999999999997</v>
      </c>
      <c r="AQ72" s="330">
        <v>337.18</v>
      </c>
      <c r="AR72" s="330">
        <v>356.13</v>
      </c>
      <c r="AS72" s="325">
        <v>390.86</v>
      </c>
      <c r="AT72" s="325">
        <v>368.8</v>
      </c>
      <c r="AU72" s="325">
        <v>337.74</v>
      </c>
      <c r="AV72" s="325">
        <v>367.82</v>
      </c>
      <c r="AW72" s="325">
        <v>371.49</v>
      </c>
      <c r="AX72" s="325">
        <v>368.54</v>
      </c>
      <c r="AY72" s="325">
        <v>418.34</v>
      </c>
      <c r="BB72" s="652">
        <v>418.33619991860002</v>
      </c>
      <c r="BC72" s="653">
        <f t="shared" si="1"/>
        <v>418.34</v>
      </c>
    </row>
    <row r="73" spans="1:55" s="325" customFormat="1" ht="19.8">
      <c r="A73" s="327"/>
      <c r="B73" s="327" t="s">
        <v>244</v>
      </c>
      <c r="C73" s="331">
        <v>16.72</v>
      </c>
      <c r="D73" s="331">
        <v>14</v>
      </c>
      <c r="E73" s="331">
        <v>20.75</v>
      </c>
      <c r="F73" s="331">
        <v>23.92</v>
      </c>
      <c r="G73" s="331">
        <v>14.03</v>
      </c>
      <c r="H73" s="331">
        <v>17.239999999999998</v>
      </c>
      <c r="I73" s="331">
        <v>13.45</v>
      </c>
      <c r="J73" s="331">
        <v>17.75</v>
      </c>
      <c r="K73" s="331">
        <v>18.91</v>
      </c>
      <c r="L73" s="331">
        <v>10.85</v>
      </c>
      <c r="M73" s="331">
        <v>12.89</v>
      </c>
      <c r="N73" s="331">
        <v>13.94</v>
      </c>
      <c r="O73" s="492">
        <v>11.61</v>
      </c>
      <c r="P73" s="492">
        <v>10.28</v>
      </c>
      <c r="Q73" s="492">
        <v>22.84</v>
      </c>
      <c r="R73" s="492">
        <v>13.18</v>
      </c>
      <c r="S73" s="492">
        <v>15.71</v>
      </c>
      <c r="T73" s="492">
        <v>10.25</v>
      </c>
      <c r="U73" s="492">
        <v>10.26</v>
      </c>
      <c r="V73" s="492">
        <v>14.41</v>
      </c>
      <c r="W73" s="492">
        <v>12.34</v>
      </c>
      <c r="X73" s="492">
        <v>13.36</v>
      </c>
      <c r="Y73" s="492">
        <v>12.23</v>
      </c>
      <c r="Z73" s="492">
        <v>9</v>
      </c>
      <c r="AA73" s="328">
        <v>11.13</v>
      </c>
      <c r="AB73" s="328">
        <v>9.6</v>
      </c>
      <c r="AC73" s="328">
        <v>9.15</v>
      </c>
      <c r="AD73" s="328">
        <v>8.44</v>
      </c>
      <c r="AE73" s="328">
        <v>8.84</v>
      </c>
      <c r="AF73" s="328">
        <v>9.2899999999999991</v>
      </c>
      <c r="AG73" s="328">
        <v>10.59</v>
      </c>
      <c r="AH73" s="328">
        <v>8.99</v>
      </c>
      <c r="AI73" s="328">
        <v>10.52</v>
      </c>
      <c r="AJ73" s="328">
        <v>13.47</v>
      </c>
      <c r="AK73" s="328">
        <v>15.25</v>
      </c>
      <c r="AL73" s="328">
        <v>10.050000000000001</v>
      </c>
      <c r="AM73" s="328">
        <v>10.36</v>
      </c>
      <c r="AN73" s="328">
        <v>6.68</v>
      </c>
      <c r="AO73" s="328">
        <v>19.47</v>
      </c>
      <c r="AP73" s="328">
        <v>36.94</v>
      </c>
      <c r="AQ73" s="328">
        <v>9.2100000000000009</v>
      </c>
      <c r="AR73" s="328">
        <v>13.13</v>
      </c>
      <c r="AS73" s="325">
        <v>16.34</v>
      </c>
      <c r="AT73" s="325">
        <v>17.79</v>
      </c>
      <c r="AU73" s="325">
        <v>13.06</v>
      </c>
      <c r="AV73" s="325">
        <v>12.28</v>
      </c>
      <c r="AW73" s="325">
        <v>10.9</v>
      </c>
      <c r="AX73" s="325">
        <v>12.43</v>
      </c>
      <c r="AY73" s="325">
        <v>15.92</v>
      </c>
      <c r="BB73" s="652">
        <v>15.9208649269</v>
      </c>
      <c r="BC73" s="653">
        <f t="shared" si="1"/>
        <v>15.92</v>
      </c>
    </row>
    <row r="74" spans="1:55" s="325" customFormat="1" ht="19.8">
      <c r="A74" s="329"/>
      <c r="B74" s="329" t="s">
        <v>245</v>
      </c>
      <c r="C74" s="332">
        <v>76.25</v>
      </c>
      <c r="D74" s="332">
        <v>78.319999999999993</v>
      </c>
      <c r="E74" s="332">
        <v>88.29</v>
      </c>
      <c r="F74" s="332">
        <v>70.489999999999995</v>
      </c>
      <c r="G74" s="332">
        <v>79.680000000000007</v>
      </c>
      <c r="H74" s="332">
        <v>82.83</v>
      </c>
      <c r="I74" s="332">
        <v>67.75</v>
      </c>
      <c r="J74" s="332">
        <v>79.34</v>
      </c>
      <c r="K74" s="332">
        <v>67.400000000000006</v>
      </c>
      <c r="L74" s="332">
        <v>67.430000000000007</v>
      </c>
      <c r="M74" s="332">
        <v>76.599999999999994</v>
      </c>
      <c r="N74" s="332">
        <v>75.95</v>
      </c>
      <c r="O74" s="493">
        <v>77.81</v>
      </c>
      <c r="P74" s="493">
        <v>68.47</v>
      </c>
      <c r="Q74" s="493">
        <v>71.7</v>
      </c>
      <c r="R74" s="493">
        <v>70.61</v>
      </c>
      <c r="S74" s="493">
        <v>80.22</v>
      </c>
      <c r="T74" s="493">
        <v>76.900000000000006</v>
      </c>
      <c r="U74" s="493">
        <v>74.2</v>
      </c>
      <c r="V74" s="493">
        <v>83.11</v>
      </c>
      <c r="W74" s="493">
        <v>69.17</v>
      </c>
      <c r="X74" s="493">
        <v>75.52</v>
      </c>
      <c r="Y74" s="493">
        <v>71.97</v>
      </c>
      <c r="Z74" s="493">
        <v>74.900000000000006</v>
      </c>
      <c r="AA74" s="330">
        <v>67.81</v>
      </c>
      <c r="AB74" s="330">
        <v>74.709999999999994</v>
      </c>
      <c r="AC74" s="330">
        <v>58.72</v>
      </c>
      <c r="AD74" s="330">
        <v>69.650000000000006</v>
      </c>
      <c r="AE74" s="330">
        <v>73.3</v>
      </c>
      <c r="AF74" s="330">
        <v>69.209999999999994</v>
      </c>
      <c r="AG74" s="330">
        <v>82.75</v>
      </c>
      <c r="AH74" s="330">
        <v>69.63</v>
      </c>
      <c r="AI74" s="330">
        <v>85.98</v>
      </c>
      <c r="AJ74" s="330">
        <v>89.15</v>
      </c>
      <c r="AK74" s="330">
        <v>80.989999999999995</v>
      </c>
      <c r="AL74" s="330">
        <v>75.53</v>
      </c>
      <c r="AM74" s="330">
        <v>90.72</v>
      </c>
      <c r="AN74" s="330">
        <v>66.709999999999994</v>
      </c>
      <c r="AO74" s="330">
        <v>83.95</v>
      </c>
      <c r="AP74" s="330">
        <v>80.709999999999994</v>
      </c>
      <c r="AQ74" s="330">
        <v>79.83</v>
      </c>
      <c r="AR74" s="330">
        <v>88.52</v>
      </c>
      <c r="AS74" s="325">
        <v>92.12</v>
      </c>
      <c r="AT74" s="325">
        <v>85.84</v>
      </c>
      <c r="AU74" s="325">
        <v>96.26</v>
      </c>
      <c r="AV74" s="325">
        <v>96.62</v>
      </c>
      <c r="AW74" s="325">
        <v>90.82</v>
      </c>
      <c r="AX74" s="325">
        <v>95.93</v>
      </c>
      <c r="AY74" s="325">
        <v>103.78</v>
      </c>
      <c r="BB74" s="652">
        <v>103.77563604620001</v>
      </c>
      <c r="BC74" s="653">
        <f t="shared" si="1"/>
        <v>103.78</v>
      </c>
    </row>
    <row r="75" spans="1:55" s="325" customFormat="1" ht="30">
      <c r="A75" s="327"/>
      <c r="B75" s="327" t="s">
        <v>246</v>
      </c>
      <c r="C75" s="331">
        <v>75.41</v>
      </c>
      <c r="D75" s="331">
        <v>36.71</v>
      </c>
      <c r="E75" s="331">
        <v>45.8</v>
      </c>
      <c r="F75" s="331">
        <v>48.82</v>
      </c>
      <c r="G75" s="331">
        <v>45.59</v>
      </c>
      <c r="H75" s="331">
        <v>54.59</v>
      </c>
      <c r="I75" s="331">
        <v>58.27</v>
      </c>
      <c r="J75" s="331">
        <v>57.01</v>
      </c>
      <c r="K75" s="331">
        <v>73.709999999999994</v>
      </c>
      <c r="L75" s="331">
        <v>58.99</v>
      </c>
      <c r="M75" s="331">
        <v>41.12</v>
      </c>
      <c r="N75" s="331">
        <v>50.43</v>
      </c>
      <c r="O75" s="492">
        <v>54.59</v>
      </c>
      <c r="P75" s="492">
        <v>45.79</v>
      </c>
      <c r="Q75" s="492">
        <v>47.69</v>
      </c>
      <c r="R75" s="492">
        <v>46.5</v>
      </c>
      <c r="S75" s="492">
        <v>53.97</v>
      </c>
      <c r="T75" s="492">
        <v>56.75</v>
      </c>
      <c r="U75" s="492">
        <v>61.07</v>
      </c>
      <c r="V75" s="492">
        <v>61.42</v>
      </c>
      <c r="W75" s="492">
        <v>58.18</v>
      </c>
      <c r="X75" s="492">
        <v>63.97</v>
      </c>
      <c r="Y75" s="492">
        <v>58.39</v>
      </c>
      <c r="Z75" s="492">
        <v>45.74</v>
      </c>
      <c r="AA75" s="328">
        <v>53.69</v>
      </c>
      <c r="AB75" s="328">
        <v>64.86</v>
      </c>
      <c r="AC75" s="328">
        <v>40.15</v>
      </c>
      <c r="AD75" s="328">
        <v>52.08</v>
      </c>
      <c r="AE75" s="328">
        <v>48.94</v>
      </c>
      <c r="AF75" s="328">
        <v>66.58</v>
      </c>
      <c r="AG75" s="328">
        <v>55.86</v>
      </c>
      <c r="AH75" s="328">
        <v>58.84</v>
      </c>
      <c r="AI75" s="328">
        <v>51.95</v>
      </c>
      <c r="AJ75" s="328">
        <v>64.48</v>
      </c>
      <c r="AK75" s="328">
        <v>65.98</v>
      </c>
      <c r="AL75" s="328">
        <v>50.51</v>
      </c>
      <c r="AM75" s="328">
        <v>54.8</v>
      </c>
      <c r="AN75" s="328">
        <v>50.13</v>
      </c>
      <c r="AO75" s="328">
        <v>47.39</v>
      </c>
      <c r="AP75" s="328">
        <v>50.03</v>
      </c>
      <c r="AQ75" s="328">
        <v>52.68</v>
      </c>
      <c r="AR75" s="328">
        <v>51.12</v>
      </c>
      <c r="AS75" s="325">
        <v>63.42</v>
      </c>
      <c r="AT75" s="325">
        <v>78.150000000000006</v>
      </c>
      <c r="AU75" s="325">
        <v>58.7</v>
      </c>
      <c r="AV75" s="325">
        <v>58.42</v>
      </c>
      <c r="AW75" s="325">
        <v>64.23</v>
      </c>
      <c r="AX75" s="325">
        <v>55.52</v>
      </c>
      <c r="AY75" s="325">
        <v>82.71</v>
      </c>
      <c r="BB75" s="652">
        <v>82.710157704699995</v>
      </c>
      <c r="BC75" s="653">
        <f t="shared" si="1"/>
        <v>82.71</v>
      </c>
    </row>
    <row r="76" spans="1:55" s="325" customFormat="1" ht="12.75" customHeight="1">
      <c r="A76" s="329"/>
      <c r="B76" s="329" t="s">
        <v>247</v>
      </c>
      <c r="C76" s="332">
        <v>376.03</v>
      </c>
      <c r="D76" s="332">
        <v>297.22000000000003</v>
      </c>
      <c r="E76" s="332">
        <v>393.03</v>
      </c>
      <c r="F76" s="332">
        <v>370.62</v>
      </c>
      <c r="G76" s="332">
        <v>373.28</v>
      </c>
      <c r="H76" s="332">
        <v>362.83</v>
      </c>
      <c r="I76" s="332">
        <v>355.11</v>
      </c>
      <c r="J76" s="332">
        <v>441.57</v>
      </c>
      <c r="K76" s="332">
        <v>366.99</v>
      </c>
      <c r="L76" s="332">
        <v>404.25</v>
      </c>
      <c r="M76" s="332">
        <v>343.86</v>
      </c>
      <c r="N76" s="332">
        <v>313.19</v>
      </c>
      <c r="O76" s="493">
        <v>399.09</v>
      </c>
      <c r="P76" s="493">
        <v>323.45</v>
      </c>
      <c r="Q76" s="493">
        <v>385.01</v>
      </c>
      <c r="R76" s="493">
        <v>357.44</v>
      </c>
      <c r="S76" s="493">
        <v>349.14</v>
      </c>
      <c r="T76" s="493">
        <v>298.89</v>
      </c>
      <c r="U76" s="493">
        <v>310.95999999999998</v>
      </c>
      <c r="V76" s="493">
        <v>305.36</v>
      </c>
      <c r="W76" s="493">
        <v>295.01</v>
      </c>
      <c r="X76" s="493">
        <v>317.74</v>
      </c>
      <c r="Y76" s="493">
        <v>323.75</v>
      </c>
      <c r="Z76" s="493">
        <v>287.52</v>
      </c>
      <c r="AA76" s="330">
        <v>345.67</v>
      </c>
      <c r="AB76" s="330">
        <v>325.72000000000003</v>
      </c>
      <c r="AC76" s="330">
        <v>346.21</v>
      </c>
      <c r="AD76" s="330">
        <v>382.18</v>
      </c>
      <c r="AE76" s="330">
        <v>355.89</v>
      </c>
      <c r="AF76" s="330">
        <v>340.01</v>
      </c>
      <c r="AG76" s="330">
        <v>427.42</v>
      </c>
      <c r="AH76" s="330">
        <v>404.29</v>
      </c>
      <c r="AI76" s="330">
        <v>411.05</v>
      </c>
      <c r="AJ76" s="330">
        <v>439.35</v>
      </c>
      <c r="AK76" s="330">
        <v>463.77</v>
      </c>
      <c r="AL76" s="330">
        <v>432.93</v>
      </c>
      <c r="AM76" s="330">
        <v>524.13</v>
      </c>
      <c r="AN76" s="330">
        <v>468.96</v>
      </c>
      <c r="AO76" s="330">
        <v>630.59</v>
      </c>
      <c r="AP76" s="330">
        <v>829.89</v>
      </c>
      <c r="AQ76" s="330">
        <v>719.03</v>
      </c>
      <c r="AR76" s="330">
        <v>726.29</v>
      </c>
      <c r="AS76" s="325">
        <v>721.47</v>
      </c>
      <c r="AT76" s="325">
        <v>679.29</v>
      </c>
      <c r="AU76" s="325">
        <v>762.49</v>
      </c>
      <c r="AV76" s="325">
        <v>754.74</v>
      </c>
      <c r="AW76" s="325">
        <v>713.54</v>
      </c>
      <c r="AX76" s="325">
        <v>868.55</v>
      </c>
      <c r="AY76" s="325">
        <v>869.52</v>
      </c>
      <c r="BB76" s="652">
        <v>869.52451411469997</v>
      </c>
      <c r="BC76" s="653">
        <f t="shared" si="1"/>
        <v>869.52</v>
      </c>
    </row>
    <row r="77" spans="1:55" s="325" customFormat="1" ht="30">
      <c r="A77" s="327"/>
      <c r="B77" s="327" t="s">
        <v>248</v>
      </c>
      <c r="C77" s="328">
        <v>1019.15</v>
      </c>
      <c r="D77" s="331">
        <v>767.6</v>
      </c>
      <c r="E77" s="331">
        <v>823.78</v>
      </c>
      <c r="F77" s="331">
        <v>785.79</v>
      </c>
      <c r="G77" s="331">
        <v>785.55</v>
      </c>
      <c r="H77" s="331">
        <v>759.52</v>
      </c>
      <c r="I77" s="331">
        <v>892.03</v>
      </c>
      <c r="J77" s="331">
        <v>800.15</v>
      </c>
      <c r="K77" s="331">
        <v>627.15</v>
      </c>
      <c r="L77" s="331">
        <v>603.04999999999995</v>
      </c>
      <c r="M77" s="331">
        <v>702.11</v>
      </c>
      <c r="N77" s="331">
        <v>464.46</v>
      </c>
      <c r="O77" s="492">
        <v>727.25</v>
      </c>
      <c r="P77" s="492">
        <v>820.12</v>
      </c>
      <c r="Q77" s="492">
        <v>755.65</v>
      </c>
      <c r="R77" s="492">
        <v>697.01</v>
      </c>
      <c r="S77" s="492">
        <v>1023.4</v>
      </c>
      <c r="T77" s="492">
        <v>742.2</v>
      </c>
      <c r="U77" s="492">
        <v>1036.73</v>
      </c>
      <c r="V77" s="492">
        <v>757.77</v>
      </c>
      <c r="W77" s="492">
        <v>729.77</v>
      </c>
      <c r="X77" s="492">
        <v>598.20000000000005</v>
      </c>
      <c r="Y77" s="492">
        <v>1214.17</v>
      </c>
      <c r="Z77" s="492">
        <v>874.26</v>
      </c>
      <c r="AA77" s="328">
        <v>1142.17</v>
      </c>
      <c r="AB77" s="328">
        <v>1515.11</v>
      </c>
      <c r="AC77" s="328">
        <v>2093.71</v>
      </c>
      <c r="AD77" s="328">
        <v>1068.8499999999999</v>
      </c>
      <c r="AE77" s="328">
        <v>878.92</v>
      </c>
      <c r="AF77" s="328">
        <v>791.6</v>
      </c>
      <c r="AG77" s="328">
        <v>1078.8800000000001</v>
      </c>
      <c r="AH77" s="328">
        <v>947.4</v>
      </c>
      <c r="AI77" s="328">
        <v>1075.1199999999999</v>
      </c>
      <c r="AJ77" s="328">
        <v>1723.43</v>
      </c>
      <c r="AK77" s="328">
        <v>1245.05</v>
      </c>
      <c r="AL77" s="328">
        <v>1398.13</v>
      </c>
      <c r="AM77" s="328">
        <v>1234.8599999999999</v>
      </c>
      <c r="AN77" s="328">
        <v>998.73</v>
      </c>
      <c r="AO77" s="328">
        <v>1343.05</v>
      </c>
      <c r="AP77" s="328">
        <v>1502.08</v>
      </c>
      <c r="AQ77" s="328">
        <v>2267.14</v>
      </c>
      <c r="AR77" s="328">
        <v>1156.6300000000001</v>
      </c>
      <c r="AS77" s="325">
        <v>1210.46</v>
      </c>
      <c r="AT77" s="325">
        <v>1037.48</v>
      </c>
      <c r="AU77" s="325">
        <v>1047.76</v>
      </c>
      <c r="AV77" s="325">
        <v>1209.9100000000001</v>
      </c>
      <c r="AW77" s="325">
        <v>1323.2</v>
      </c>
      <c r="AX77" s="325">
        <v>1242.77</v>
      </c>
      <c r="AY77" s="325">
        <v>1393.11</v>
      </c>
      <c r="BB77" s="652">
        <v>1393.1065097272001</v>
      </c>
      <c r="BC77" s="653">
        <f t="shared" si="1"/>
        <v>1393.11</v>
      </c>
    </row>
    <row r="78" spans="1:55" s="325" customFormat="1" ht="19.8">
      <c r="A78" s="329"/>
      <c r="B78" s="329" t="s">
        <v>249</v>
      </c>
      <c r="C78" s="332">
        <v>417.23</v>
      </c>
      <c r="D78" s="332">
        <v>278.95</v>
      </c>
      <c r="E78" s="332">
        <v>333.66</v>
      </c>
      <c r="F78" s="332">
        <v>302.45999999999998</v>
      </c>
      <c r="G78" s="332">
        <v>267.79000000000002</v>
      </c>
      <c r="H78" s="332">
        <v>332.03</v>
      </c>
      <c r="I78" s="332">
        <v>390.13</v>
      </c>
      <c r="J78" s="332">
        <v>344.7</v>
      </c>
      <c r="K78" s="332">
        <v>306.10000000000002</v>
      </c>
      <c r="L78" s="332">
        <v>310.93</v>
      </c>
      <c r="M78" s="332">
        <v>330.36</v>
      </c>
      <c r="N78" s="332">
        <v>249.44</v>
      </c>
      <c r="O78" s="493">
        <v>335.08</v>
      </c>
      <c r="P78" s="493">
        <v>313.33999999999997</v>
      </c>
      <c r="Q78" s="493">
        <v>356.9</v>
      </c>
      <c r="R78" s="493">
        <v>371.59</v>
      </c>
      <c r="S78" s="493">
        <v>756.7</v>
      </c>
      <c r="T78" s="493">
        <v>527.80999999999995</v>
      </c>
      <c r="U78" s="493">
        <v>379.2</v>
      </c>
      <c r="V78" s="493">
        <v>321.05</v>
      </c>
      <c r="W78" s="493">
        <v>504.41</v>
      </c>
      <c r="X78" s="493">
        <v>274.08</v>
      </c>
      <c r="Y78" s="493">
        <v>875.7</v>
      </c>
      <c r="Z78" s="493">
        <v>590.73</v>
      </c>
      <c r="AA78" s="330">
        <v>740.99</v>
      </c>
      <c r="AB78" s="330">
        <v>1182.7</v>
      </c>
      <c r="AC78" s="330">
        <v>1751.99</v>
      </c>
      <c r="AD78" s="330">
        <v>617.33000000000004</v>
      </c>
      <c r="AE78" s="330">
        <v>455.16</v>
      </c>
      <c r="AF78" s="330">
        <v>430.6</v>
      </c>
      <c r="AG78" s="330">
        <v>619.20000000000005</v>
      </c>
      <c r="AH78" s="330">
        <v>460.04</v>
      </c>
      <c r="AI78" s="330">
        <v>654.35</v>
      </c>
      <c r="AJ78" s="330">
        <v>430.78</v>
      </c>
      <c r="AK78" s="330">
        <v>517.74</v>
      </c>
      <c r="AL78" s="330">
        <v>707.1</v>
      </c>
      <c r="AM78" s="330">
        <v>713.78</v>
      </c>
      <c r="AN78" s="330">
        <v>465.24</v>
      </c>
      <c r="AO78" s="330">
        <v>885.3</v>
      </c>
      <c r="AP78" s="330">
        <v>971.52</v>
      </c>
      <c r="AQ78" s="330">
        <v>1494.21</v>
      </c>
      <c r="AR78" s="330">
        <v>630.20000000000005</v>
      </c>
      <c r="AS78" s="325">
        <v>621.67999999999995</v>
      </c>
      <c r="AT78" s="325">
        <v>486.07</v>
      </c>
      <c r="AU78" s="325">
        <v>472.4</v>
      </c>
      <c r="AV78" s="325">
        <v>550.32000000000005</v>
      </c>
      <c r="AW78" s="325">
        <v>561.58000000000004</v>
      </c>
      <c r="AX78" s="325">
        <v>518.55999999999995</v>
      </c>
      <c r="AY78" s="325">
        <v>775.16</v>
      </c>
      <c r="BB78" s="652">
        <v>775.15909877290005</v>
      </c>
      <c r="BC78" s="653">
        <f t="shared" si="1"/>
        <v>775.16</v>
      </c>
    </row>
    <row r="79" spans="1:55" s="325" customFormat="1" ht="19.8">
      <c r="A79" s="327"/>
      <c r="B79" s="327" t="s">
        <v>250</v>
      </c>
      <c r="C79" s="331">
        <v>309.32</v>
      </c>
      <c r="D79" s="331">
        <v>261.49</v>
      </c>
      <c r="E79" s="331">
        <v>263.68</v>
      </c>
      <c r="F79" s="331">
        <v>221.87</v>
      </c>
      <c r="G79" s="331">
        <v>215.68</v>
      </c>
      <c r="H79" s="331">
        <v>195.44</v>
      </c>
      <c r="I79" s="331">
        <v>221.27</v>
      </c>
      <c r="J79" s="331">
        <v>191.73</v>
      </c>
      <c r="K79" s="331">
        <v>145.29</v>
      </c>
      <c r="L79" s="331">
        <v>133.80000000000001</v>
      </c>
      <c r="M79" s="331">
        <v>255.61</v>
      </c>
      <c r="N79" s="331">
        <v>81.44</v>
      </c>
      <c r="O79" s="492">
        <v>154.96</v>
      </c>
      <c r="P79" s="492">
        <v>279.04000000000002</v>
      </c>
      <c r="Q79" s="492">
        <v>186.8</v>
      </c>
      <c r="R79" s="492">
        <v>145.94999999999999</v>
      </c>
      <c r="S79" s="492">
        <v>136.46</v>
      </c>
      <c r="T79" s="492">
        <v>103.19</v>
      </c>
      <c r="U79" s="492">
        <v>522.78</v>
      </c>
      <c r="V79" s="492">
        <v>297.47000000000003</v>
      </c>
      <c r="W79" s="492">
        <v>105.49</v>
      </c>
      <c r="X79" s="492">
        <v>163.84</v>
      </c>
      <c r="Y79" s="492">
        <v>155.27000000000001</v>
      </c>
      <c r="Z79" s="492">
        <v>122.03</v>
      </c>
      <c r="AA79" s="328">
        <v>192.72</v>
      </c>
      <c r="AB79" s="328">
        <v>173.4</v>
      </c>
      <c r="AC79" s="328">
        <v>158.05000000000001</v>
      </c>
      <c r="AD79" s="328">
        <v>260.58999999999997</v>
      </c>
      <c r="AE79" s="328">
        <v>197.67</v>
      </c>
      <c r="AF79" s="328">
        <v>158.03</v>
      </c>
      <c r="AG79" s="328">
        <v>259.27</v>
      </c>
      <c r="AH79" s="328">
        <v>241.1</v>
      </c>
      <c r="AI79" s="328">
        <v>205.41</v>
      </c>
      <c r="AJ79" s="328">
        <v>1050.3599999999999</v>
      </c>
      <c r="AK79" s="328">
        <v>499.38</v>
      </c>
      <c r="AL79" s="328">
        <v>479.4</v>
      </c>
      <c r="AM79" s="328">
        <v>267.39</v>
      </c>
      <c r="AN79" s="328">
        <v>290.42</v>
      </c>
      <c r="AO79" s="328">
        <v>267.32</v>
      </c>
      <c r="AP79" s="328">
        <v>280.87</v>
      </c>
      <c r="AQ79" s="328">
        <v>527.37</v>
      </c>
      <c r="AR79" s="328">
        <v>324.70999999999998</v>
      </c>
      <c r="AS79" s="325">
        <v>326.75</v>
      </c>
      <c r="AT79" s="325">
        <v>292.48</v>
      </c>
      <c r="AU79" s="325">
        <v>306.05</v>
      </c>
      <c r="AV79" s="325">
        <v>373.59</v>
      </c>
      <c r="AW79" s="325">
        <v>469.03</v>
      </c>
      <c r="AX79" s="325">
        <v>440.14</v>
      </c>
      <c r="AY79" s="325">
        <v>335.51</v>
      </c>
      <c r="BB79" s="652">
        <v>335.50952732949997</v>
      </c>
      <c r="BC79" s="653">
        <f t="shared" si="1"/>
        <v>335.51</v>
      </c>
    </row>
    <row r="80" spans="1:55" s="325" customFormat="1" ht="30">
      <c r="A80" s="329"/>
      <c r="B80" s="329" t="s">
        <v>251</v>
      </c>
      <c r="C80" s="332">
        <v>292.60000000000002</v>
      </c>
      <c r="D80" s="332">
        <v>227.16</v>
      </c>
      <c r="E80" s="332">
        <v>226.43</v>
      </c>
      <c r="F80" s="332">
        <v>261.45999999999998</v>
      </c>
      <c r="G80" s="332">
        <v>302.08</v>
      </c>
      <c r="H80" s="332">
        <v>232.05</v>
      </c>
      <c r="I80" s="332">
        <v>280.63</v>
      </c>
      <c r="J80" s="332">
        <v>263.70999999999998</v>
      </c>
      <c r="K80" s="332">
        <v>175.76</v>
      </c>
      <c r="L80" s="332">
        <v>158.32</v>
      </c>
      <c r="M80" s="332">
        <v>116.15</v>
      </c>
      <c r="N80" s="332">
        <v>133.58000000000001</v>
      </c>
      <c r="O80" s="493">
        <v>237.2</v>
      </c>
      <c r="P80" s="493">
        <v>227.73</v>
      </c>
      <c r="Q80" s="493">
        <v>211.95</v>
      </c>
      <c r="R80" s="493">
        <v>179.47</v>
      </c>
      <c r="S80" s="493">
        <v>130.24</v>
      </c>
      <c r="T80" s="493">
        <v>111.19</v>
      </c>
      <c r="U80" s="493">
        <v>134.75</v>
      </c>
      <c r="V80" s="493">
        <v>139.24</v>
      </c>
      <c r="W80" s="493">
        <v>119.88</v>
      </c>
      <c r="X80" s="493">
        <v>160.28</v>
      </c>
      <c r="Y80" s="493">
        <v>183.2</v>
      </c>
      <c r="Z80" s="493">
        <v>161.5</v>
      </c>
      <c r="AA80" s="330">
        <v>208.46</v>
      </c>
      <c r="AB80" s="330">
        <v>159</v>
      </c>
      <c r="AC80" s="330">
        <v>183.66</v>
      </c>
      <c r="AD80" s="330">
        <v>190.93</v>
      </c>
      <c r="AE80" s="330">
        <v>226.1</v>
      </c>
      <c r="AF80" s="330">
        <v>202.97</v>
      </c>
      <c r="AG80" s="330">
        <v>200.41</v>
      </c>
      <c r="AH80" s="330">
        <v>246.26</v>
      </c>
      <c r="AI80" s="330">
        <v>215.37</v>
      </c>
      <c r="AJ80" s="330">
        <v>242.29</v>
      </c>
      <c r="AK80" s="330">
        <v>227.93</v>
      </c>
      <c r="AL80" s="330">
        <v>211.63</v>
      </c>
      <c r="AM80" s="330">
        <v>253.68</v>
      </c>
      <c r="AN80" s="330">
        <v>243.08</v>
      </c>
      <c r="AO80" s="330">
        <v>190.43</v>
      </c>
      <c r="AP80" s="330">
        <v>249.69</v>
      </c>
      <c r="AQ80" s="330">
        <v>245.55</v>
      </c>
      <c r="AR80" s="330">
        <v>201.73</v>
      </c>
      <c r="AS80" s="325">
        <v>262.02999999999997</v>
      </c>
      <c r="AT80" s="325">
        <v>258.93</v>
      </c>
      <c r="AU80" s="325">
        <v>269.32</v>
      </c>
      <c r="AV80" s="325">
        <v>286</v>
      </c>
      <c r="AW80" s="325">
        <v>292.58</v>
      </c>
      <c r="AX80" s="325">
        <v>284.08</v>
      </c>
      <c r="AY80" s="325">
        <v>282.44</v>
      </c>
      <c r="BB80" s="652">
        <v>282.43788362480001</v>
      </c>
      <c r="BC80" s="653">
        <f t="shared" si="1"/>
        <v>282.44</v>
      </c>
    </row>
    <row r="81" spans="1:55" s="325" customFormat="1" ht="30">
      <c r="A81" s="327"/>
      <c r="B81" s="327" t="s">
        <v>252</v>
      </c>
      <c r="C81" s="331">
        <v>444.15</v>
      </c>
      <c r="D81" s="331">
        <v>439.49</v>
      </c>
      <c r="E81" s="331">
        <v>593.51</v>
      </c>
      <c r="F81" s="331">
        <v>521.72</v>
      </c>
      <c r="G81" s="331">
        <v>465.4</v>
      </c>
      <c r="H81" s="331">
        <v>494.9</v>
      </c>
      <c r="I81" s="331">
        <v>428.45</v>
      </c>
      <c r="J81" s="331">
        <v>482.77</v>
      </c>
      <c r="K81" s="331">
        <v>482.68</v>
      </c>
      <c r="L81" s="331">
        <v>400.47</v>
      </c>
      <c r="M81" s="331">
        <v>462.49</v>
      </c>
      <c r="N81" s="331">
        <v>456.58</v>
      </c>
      <c r="O81" s="492">
        <v>453.8</v>
      </c>
      <c r="P81" s="492">
        <v>450.57</v>
      </c>
      <c r="Q81" s="492">
        <v>505.12</v>
      </c>
      <c r="R81" s="492">
        <v>417.28</v>
      </c>
      <c r="S81" s="492">
        <v>495.28</v>
      </c>
      <c r="T81" s="492">
        <v>496.2</v>
      </c>
      <c r="U81" s="492">
        <v>445.1</v>
      </c>
      <c r="V81" s="492">
        <v>500.35</v>
      </c>
      <c r="W81" s="492">
        <v>448.36</v>
      </c>
      <c r="X81" s="492">
        <v>474.57</v>
      </c>
      <c r="Y81" s="492">
        <v>458.74</v>
      </c>
      <c r="Z81" s="492">
        <v>434.22</v>
      </c>
      <c r="AA81" s="328">
        <v>414.4</v>
      </c>
      <c r="AB81" s="328">
        <v>460.69</v>
      </c>
      <c r="AC81" s="328">
        <v>443.72</v>
      </c>
      <c r="AD81" s="328">
        <v>431.56</v>
      </c>
      <c r="AE81" s="328">
        <v>427.35</v>
      </c>
      <c r="AF81" s="328">
        <v>454.59</v>
      </c>
      <c r="AG81" s="328">
        <v>526.25</v>
      </c>
      <c r="AH81" s="328">
        <v>484.49</v>
      </c>
      <c r="AI81" s="328">
        <v>495.11</v>
      </c>
      <c r="AJ81" s="328">
        <v>513.66999999999996</v>
      </c>
      <c r="AK81" s="328">
        <v>523.54</v>
      </c>
      <c r="AL81" s="328">
        <v>509.8</v>
      </c>
      <c r="AM81" s="328">
        <v>506.66</v>
      </c>
      <c r="AN81" s="328">
        <v>465.47</v>
      </c>
      <c r="AO81" s="328">
        <v>627.78</v>
      </c>
      <c r="AP81" s="328">
        <v>570.53</v>
      </c>
      <c r="AQ81" s="328">
        <v>532.85</v>
      </c>
      <c r="AR81" s="328">
        <v>569.29999999999995</v>
      </c>
      <c r="AS81" s="325">
        <v>613.16</v>
      </c>
      <c r="AT81" s="325">
        <v>530.25</v>
      </c>
      <c r="AU81" s="325">
        <v>581.29</v>
      </c>
      <c r="AV81" s="325">
        <v>588.92999999999995</v>
      </c>
      <c r="AW81" s="325">
        <v>596.66999999999996</v>
      </c>
      <c r="AX81" s="325">
        <v>661.17</v>
      </c>
      <c r="AY81" s="325">
        <v>649.78</v>
      </c>
      <c r="BB81" s="652">
        <v>649.78072568740004</v>
      </c>
      <c r="BC81" s="653">
        <f t="shared" si="1"/>
        <v>649.78</v>
      </c>
    </row>
    <row r="82" spans="1:55" s="325" customFormat="1" ht="30">
      <c r="A82" s="329"/>
      <c r="B82" s="329" t="s">
        <v>253</v>
      </c>
      <c r="C82" s="332">
        <v>90.32</v>
      </c>
      <c r="D82" s="332">
        <v>86.02</v>
      </c>
      <c r="E82" s="332">
        <v>121.01</v>
      </c>
      <c r="F82" s="332">
        <v>87.89</v>
      </c>
      <c r="G82" s="332">
        <v>106.84</v>
      </c>
      <c r="H82" s="332">
        <v>117.38</v>
      </c>
      <c r="I82" s="332">
        <v>103.79</v>
      </c>
      <c r="J82" s="332">
        <v>114.52</v>
      </c>
      <c r="K82" s="332">
        <v>131.54</v>
      </c>
      <c r="L82" s="332">
        <v>92.9</v>
      </c>
      <c r="M82" s="332">
        <v>111.18</v>
      </c>
      <c r="N82" s="332">
        <v>114.34</v>
      </c>
      <c r="O82" s="493">
        <v>117.04</v>
      </c>
      <c r="P82" s="493">
        <v>119.99</v>
      </c>
      <c r="Q82" s="493">
        <v>128.71</v>
      </c>
      <c r="R82" s="493">
        <v>108.15</v>
      </c>
      <c r="S82" s="493">
        <v>127.24</v>
      </c>
      <c r="T82" s="493">
        <v>120.58</v>
      </c>
      <c r="U82" s="493">
        <v>107.59</v>
      </c>
      <c r="V82" s="493">
        <v>119.88</v>
      </c>
      <c r="W82" s="493">
        <v>112.91</v>
      </c>
      <c r="X82" s="493">
        <v>116.15</v>
      </c>
      <c r="Y82" s="493">
        <v>107.32</v>
      </c>
      <c r="Z82" s="493">
        <v>100.02</v>
      </c>
      <c r="AA82" s="330">
        <v>98.54</v>
      </c>
      <c r="AB82" s="330">
        <v>113.76</v>
      </c>
      <c r="AC82" s="330">
        <v>122.77</v>
      </c>
      <c r="AD82" s="330">
        <v>108.88</v>
      </c>
      <c r="AE82" s="330">
        <v>106.35</v>
      </c>
      <c r="AF82" s="330">
        <v>120.35</v>
      </c>
      <c r="AG82" s="330">
        <v>145.26</v>
      </c>
      <c r="AH82" s="330">
        <v>135.43</v>
      </c>
      <c r="AI82" s="330">
        <v>139.07</v>
      </c>
      <c r="AJ82" s="330">
        <v>141.44</v>
      </c>
      <c r="AK82" s="330">
        <v>147.08000000000001</v>
      </c>
      <c r="AL82" s="330">
        <v>140.69999999999999</v>
      </c>
      <c r="AM82" s="330">
        <v>130.91</v>
      </c>
      <c r="AN82" s="330">
        <v>122.81</v>
      </c>
      <c r="AO82" s="330">
        <v>140.33000000000001</v>
      </c>
      <c r="AP82" s="330">
        <v>131.72</v>
      </c>
      <c r="AQ82" s="330">
        <v>131.34</v>
      </c>
      <c r="AR82" s="330">
        <v>139.82</v>
      </c>
      <c r="AS82" s="325">
        <v>166.93</v>
      </c>
      <c r="AT82" s="325">
        <v>117.39</v>
      </c>
      <c r="AU82" s="325">
        <v>145.47</v>
      </c>
      <c r="AV82" s="325">
        <v>142.15</v>
      </c>
      <c r="AW82" s="325">
        <v>130.96</v>
      </c>
      <c r="AX82" s="325">
        <v>169.87</v>
      </c>
      <c r="AY82" s="325">
        <v>129.91</v>
      </c>
      <c r="BB82" s="652">
        <v>129.9096324018</v>
      </c>
      <c r="BC82" s="653">
        <f t="shared" si="1"/>
        <v>129.91</v>
      </c>
    </row>
    <row r="83" spans="1:55" s="325" customFormat="1" ht="30">
      <c r="A83" s="327"/>
      <c r="B83" s="327" t="s">
        <v>254</v>
      </c>
      <c r="C83" s="331">
        <v>353.83</v>
      </c>
      <c r="D83" s="331">
        <v>353.47</v>
      </c>
      <c r="E83" s="331">
        <v>472.5</v>
      </c>
      <c r="F83" s="331">
        <v>433.83</v>
      </c>
      <c r="G83" s="331">
        <v>358.56</v>
      </c>
      <c r="H83" s="331">
        <v>377.53</v>
      </c>
      <c r="I83" s="331">
        <v>324.66000000000003</v>
      </c>
      <c r="J83" s="331">
        <v>368.25</v>
      </c>
      <c r="K83" s="331">
        <v>351.14</v>
      </c>
      <c r="L83" s="331">
        <v>307.57</v>
      </c>
      <c r="M83" s="331">
        <v>351.31</v>
      </c>
      <c r="N83" s="331">
        <v>342.24</v>
      </c>
      <c r="O83" s="492">
        <v>336.76</v>
      </c>
      <c r="P83" s="492">
        <v>330.58</v>
      </c>
      <c r="Q83" s="492">
        <v>376.41</v>
      </c>
      <c r="R83" s="492">
        <v>309.13</v>
      </c>
      <c r="S83" s="492">
        <v>368.04</v>
      </c>
      <c r="T83" s="492">
        <v>375.62</v>
      </c>
      <c r="U83" s="492">
        <v>337.51</v>
      </c>
      <c r="V83" s="492">
        <v>380.47</v>
      </c>
      <c r="W83" s="492">
        <v>335.45</v>
      </c>
      <c r="X83" s="492">
        <v>358.41</v>
      </c>
      <c r="Y83" s="492">
        <v>351.41</v>
      </c>
      <c r="Z83" s="492">
        <v>334.2</v>
      </c>
      <c r="AA83" s="328">
        <v>315.86</v>
      </c>
      <c r="AB83" s="328">
        <v>346.93</v>
      </c>
      <c r="AC83" s="328">
        <v>320.95</v>
      </c>
      <c r="AD83" s="328">
        <v>322.68</v>
      </c>
      <c r="AE83" s="328">
        <v>321</v>
      </c>
      <c r="AF83" s="328">
        <v>334.23</v>
      </c>
      <c r="AG83" s="328">
        <v>381</v>
      </c>
      <c r="AH83" s="328">
        <v>349.06</v>
      </c>
      <c r="AI83" s="328">
        <v>356.04</v>
      </c>
      <c r="AJ83" s="328">
        <v>372.23</v>
      </c>
      <c r="AK83" s="328">
        <v>376.46</v>
      </c>
      <c r="AL83" s="328">
        <v>369.1</v>
      </c>
      <c r="AM83" s="328">
        <v>375.75</v>
      </c>
      <c r="AN83" s="328">
        <v>342.66</v>
      </c>
      <c r="AO83" s="328">
        <v>487.44</v>
      </c>
      <c r="AP83" s="328">
        <v>438.81</v>
      </c>
      <c r="AQ83" s="328">
        <v>401.51</v>
      </c>
      <c r="AR83" s="328">
        <v>429.48</v>
      </c>
      <c r="AS83" s="325">
        <v>446.23</v>
      </c>
      <c r="AT83" s="325">
        <v>412.86</v>
      </c>
      <c r="AU83" s="325">
        <v>435.82</v>
      </c>
      <c r="AV83" s="325">
        <v>446.79</v>
      </c>
      <c r="AW83" s="325">
        <v>465.71</v>
      </c>
      <c r="AX83" s="325">
        <v>491.3</v>
      </c>
      <c r="AY83" s="325">
        <v>519.87</v>
      </c>
      <c r="BB83" s="652">
        <v>519.87109328559995</v>
      </c>
      <c r="BC83" s="653">
        <f t="shared" si="1"/>
        <v>519.87</v>
      </c>
    </row>
    <row r="84" spans="1:55" s="325" customFormat="1" ht="19.8">
      <c r="A84" s="329"/>
      <c r="B84" s="329" t="s">
        <v>255</v>
      </c>
      <c r="C84" s="332">
        <v>10.23</v>
      </c>
      <c r="D84" s="332">
        <v>9.2200000000000006</v>
      </c>
      <c r="E84" s="332">
        <v>7.93</v>
      </c>
      <c r="F84" s="332">
        <v>7.17</v>
      </c>
      <c r="G84" s="332">
        <v>8.52</v>
      </c>
      <c r="H84" s="332">
        <v>8.06</v>
      </c>
      <c r="I84" s="332">
        <v>6.5</v>
      </c>
      <c r="J84" s="332">
        <v>8.7100000000000009</v>
      </c>
      <c r="K84" s="332">
        <v>8.24</v>
      </c>
      <c r="L84" s="332">
        <v>5.96</v>
      </c>
      <c r="M84" s="332">
        <v>6.38</v>
      </c>
      <c r="N84" s="332">
        <v>5.73</v>
      </c>
      <c r="O84" s="493">
        <v>8.0299999999999994</v>
      </c>
      <c r="P84" s="493">
        <v>7.98</v>
      </c>
      <c r="Q84" s="493">
        <v>6.29</v>
      </c>
      <c r="R84" s="493">
        <v>8.2899999999999991</v>
      </c>
      <c r="S84" s="493">
        <v>8.91</v>
      </c>
      <c r="T84" s="493">
        <v>7.89</v>
      </c>
      <c r="U84" s="493">
        <v>7.54</v>
      </c>
      <c r="V84" s="493">
        <v>8.85</v>
      </c>
      <c r="W84" s="493">
        <v>8.35</v>
      </c>
      <c r="X84" s="493">
        <v>9.1300000000000008</v>
      </c>
      <c r="Y84" s="493">
        <v>5.87</v>
      </c>
      <c r="Z84" s="493">
        <v>8.07</v>
      </c>
      <c r="AA84" s="330">
        <v>6.88</v>
      </c>
      <c r="AB84" s="330">
        <v>10.38</v>
      </c>
      <c r="AC84" s="330">
        <v>7.48</v>
      </c>
      <c r="AD84" s="330">
        <v>10.83</v>
      </c>
      <c r="AE84" s="330">
        <v>6.65</v>
      </c>
      <c r="AF84" s="330">
        <v>7.49</v>
      </c>
      <c r="AG84" s="330">
        <v>8.6300000000000008</v>
      </c>
      <c r="AH84" s="330">
        <v>7.62</v>
      </c>
      <c r="AI84" s="330">
        <v>7.26</v>
      </c>
      <c r="AJ84" s="330">
        <v>7.38</v>
      </c>
      <c r="AK84" s="330">
        <v>4.76</v>
      </c>
      <c r="AL84" s="330">
        <v>7.16</v>
      </c>
      <c r="AM84" s="330">
        <v>11.56</v>
      </c>
      <c r="AN84" s="330">
        <v>5.62</v>
      </c>
      <c r="AO84" s="330">
        <v>7.51</v>
      </c>
      <c r="AP84" s="330">
        <v>5.58</v>
      </c>
      <c r="AQ84" s="330">
        <v>6.33</v>
      </c>
      <c r="AR84" s="330">
        <v>7.46</v>
      </c>
      <c r="AS84" s="325">
        <v>6.71</v>
      </c>
      <c r="AT84" s="325">
        <v>5.98</v>
      </c>
      <c r="AU84" s="325">
        <v>8.4600000000000009</v>
      </c>
      <c r="AV84" s="325">
        <v>8.4</v>
      </c>
      <c r="AW84" s="325">
        <v>9.33</v>
      </c>
      <c r="AX84" s="325">
        <v>7.74</v>
      </c>
      <c r="AY84" s="325">
        <v>9.7100000000000009</v>
      </c>
      <c r="BB84" s="652">
        <v>9.7095160253999993</v>
      </c>
      <c r="BC84" s="653">
        <f t="shared" si="1"/>
        <v>9.7100000000000009</v>
      </c>
    </row>
    <row r="85" spans="1:55" s="325" customFormat="1" ht="19.8">
      <c r="A85" s="327"/>
      <c r="B85" s="327" t="s">
        <v>256</v>
      </c>
      <c r="C85" s="331">
        <v>0.45</v>
      </c>
      <c r="D85" s="331">
        <v>0.84</v>
      </c>
      <c r="E85" s="331">
        <v>0.71</v>
      </c>
      <c r="F85" s="331">
        <v>0.67</v>
      </c>
      <c r="G85" s="331">
        <v>0.47</v>
      </c>
      <c r="H85" s="331">
        <v>0.9</v>
      </c>
      <c r="I85" s="331">
        <v>0.61</v>
      </c>
      <c r="J85" s="331">
        <v>0.66</v>
      </c>
      <c r="K85" s="331">
        <v>0.55000000000000004</v>
      </c>
      <c r="L85" s="331">
        <v>0.53</v>
      </c>
      <c r="M85" s="331">
        <v>0.86</v>
      </c>
      <c r="N85" s="331">
        <v>0.68</v>
      </c>
      <c r="O85" s="492">
        <v>0.99</v>
      </c>
      <c r="P85" s="492">
        <v>0.64</v>
      </c>
      <c r="Q85" s="492">
        <v>0.63</v>
      </c>
      <c r="R85" s="492">
        <v>0.61</v>
      </c>
      <c r="S85" s="492">
        <v>0.87</v>
      </c>
      <c r="T85" s="492">
        <v>0.55000000000000004</v>
      </c>
      <c r="U85" s="492">
        <v>0.57999999999999996</v>
      </c>
      <c r="V85" s="492">
        <v>0.67</v>
      </c>
      <c r="W85" s="492">
        <v>0.51</v>
      </c>
      <c r="X85" s="492">
        <v>0.56999999999999995</v>
      </c>
      <c r="Y85" s="492">
        <v>0.51</v>
      </c>
      <c r="Z85" s="492">
        <v>0.61</v>
      </c>
      <c r="AA85" s="328">
        <v>0.6</v>
      </c>
      <c r="AB85" s="328">
        <v>0.57999999999999996</v>
      </c>
      <c r="AC85" s="328">
        <v>0.72</v>
      </c>
      <c r="AD85" s="328">
        <v>0.56000000000000005</v>
      </c>
      <c r="AE85" s="328">
        <v>0.5</v>
      </c>
      <c r="AF85" s="328">
        <v>0.54</v>
      </c>
      <c r="AG85" s="328">
        <v>0.49</v>
      </c>
      <c r="AH85" s="328">
        <v>0.79</v>
      </c>
      <c r="AI85" s="328">
        <v>0.46</v>
      </c>
      <c r="AJ85" s="328">
        <v>0.95</v>
      </c>
      <c r="AK85" s="328">
        <v>0.68</v>
      </c>
      <c r="AL85" s="328">
        <v>0.54</v>
      </c>
      <c r="AM85" s="328">
        <v>0.85</v>
      </c>
      <c r="AN85" s="328">
        <v>0.73</v>
      </c>
      <c r="AO85" s="328">
        <v>0.95</v>
      </c>
      <c r="AP85" s="328">
        <v>0.74</v>
      </c>
      <c r="AQ85" s="328">
        <v>0.83</v>
      </c>
      <c r="AR85" s="328">
        <v>1.19</v>
      </c>
      <c r="AS85" s="325">
        <v>0.93</v>
      </c>
      <c r="AT85" s="325">
        <v>0.69</v>
      </c>
      <c r="AU85" s="325">
        <v>0.64</v>
      </c>
      <c r="AV85" s="325">
        <v>1.01</v>
      </c>
      <c r="AW85" s="325">
        <v>0.7</v>
      </c>
      <c r="AX85" s="325">
        <v>0.73</v>
      </c>
      <c r="AY85" s="325">
        <v>1.0900000000000001</v>
      </c>
      <c r="BB85" s="652">
        <v>1.0889744368000001</v>
      </c>
      <c r="BC85" s="653">
        <f t="shared" si="1"/>
        <v>1.0900000000000001</v>
      </c>
    </row>
    <row r="86" spans="1:55" s="325" customFormat="1" ht="30">
      <c r="A86" s="329"/>
      <c r="B86" s="329" t="s">
        <v>257</v>
      </c>
      <c r="C86" s="332">
        <v>204.21</v>
      </c>
      <c r="D86" s="332">
        <v>224.15</v>
      </c>
      <c r="E86" s="332">
        <v>261.74</v>
      </c>
      <c r="F86" s="332">
        <v>235.47</v>
      </c>
      <c r="G86" s="332">
        <v>242.4</v>
      </c>
      <c r="H86" s="332">
        <v>262.18</v>
      </c>
      <c r="I86" s="332">
        <v>225.52</v>
      </c>
      <c r="J86" s="332">
        <v>261.11</v>
      </c>
      <c r="K86" s="332">
        <v>236.31</v>
      </c>
      <c r="L86" s="332">
        <v>219.62</v>
      </c>
      <c r="M86" s="332">
        <v>244.91</v>
      </c>
      <c r="N86" s="332">
        <v>235.84</v>
      </c>
      <c r="O86" s="493">
        <v>228.01</v>
      </c>
      <c r="P86" s="493">
        <v>235.97</v>
      </c>
      <c r="Q86" s="493">
        <v>263.77999999999997</v>
      </c>
      <c r="R86" s="493">
        <v>215.93</v>
      </c>
      <c r="S86" s="493">
        <v>266.06</v>
      </c>
      <c r="T86" s="493">
        <v>258.39999999999998</v>
      </c>
      <c r="U86" s="493">
        <v>231.41</v>
      </c>
      <c r="V86" s="493">
        <v>260.18</v>
      </c>
      <c r="W86" s="493">
        <v>223.31</v>
      </c>
      <c r="X86" s="493">
        <v>253.15</v>
      </c>
      <c r="Y86" s="493">
        <v>242.72</v>
      </c>
      <c r="Z86" s="493">
        <v>229.1</v>
      </c>
      <c r="AA86" s="330">
        <v>214.59</v>
      </c>
      <c r="AB86" s="330">
        <v>243.38</v>
      </c>
      <c r="AC86" s="330">
        <v>222.43</v>
      </c>
      <c r="AD86" s="330">
        <v>224.3</v>
      </c>
      <c r="AE86" s="330">
        <v>223.23</v>
      </c>
      <c r="AF86" s="330">
        <v>226.54</v>
      </c>
      <c r="AG86" s="330">
        <v>263.62</v>
      </c>
      <c r="AH86" s="330">
        <v>234.08</v>
      </c>
      <c r="AI86" s="330">
        <v>245.58</v>
      </c>
      <c r="AJ86" s="330">
        <v>258.07</v>
      </c>
      <c r="AK86" s="330">
        <v>271.51</v>
      </c>
      <c r="AL86" s="330">
        <v>269.14999999999998</v>
      </c>
      <c r="AM86" s="330">
        <v>267.35000000000002</v>
      </c>
      <c r="AN86" s="330">
        <v>252.11</v>
      </c>
      <c r="AO86" s="330">
        <v>310.95999999999998</v>
      </c>
      <c r="AP86" s="330">
        <v>303.39999999999998</v>
      </c>
      <c r="AQ86" s="330">
        <v>297.19</v>
      </c>
      <c r="AR86" s="330">
        <v>309.22000000000003</v>
      </c>
      <c r="AS86" s="325">
        <v>318.58</v>
      </c>
      <c r="AT86" s="325">
        <v>310.99</v>
      </c>
      <c r="AU86" s="325">
        <v>325.08</v>
      </c>
      <c r="AV86" s="325">
        <v>336.96</v>
      </c>
      <c r="AW86" s="325">
        <v>291.64</v>
      </c>
      <c r="AX86" s="325">
        <v>369.3</v>
      </c>
      <c r="AY86" s="325">
        <v>403.07</v>
      </c>
      <c r="BB86" s="652">
        <v>403.07407080799999</v>
      </c>
      <c r="BC86" s="653">
        <f t="shared" si="1"/>
        <v>403.07</v>
      </c>
    </row>
    <row r="87" spans="1:55" s="325" customFormat="1" ht="25.5" customHeight="1">
      <c r="A87" s="327"/>
      <c r="B87" s="327" t="s">
        <v>258</v>
      </c>
      <c r="C87" s="331">
        <v>12.95</v>
      </c>
      <c r="D87" s="331">
        <v>8.1199999999999992</v>
      </c>
      <c r="E87" s="331">
        <v>12.8</v>
      </c>
      <c r="F87" s="331">
        <v>12.53</v>
      </c>
      <c r="G87" s="331">
        <v>11.85</v>
      </c>
      <c r="H87" s="331">
        <v>14.42</v>
      </c>
      <c r="I87" s="331">
        <v>10.29</v>
      </c>
      <c r="J87" s="331">
        <v>13.7</v>
      </c>
      <c r="K87" s="331">
        <v>15.83</v>
      </c>
      <c r="L87" s="331">
        <v>12.46</v>
      </c>
      <c r="M87" s="331">
        <v>13.06</v>
      </c>
      <c r="N87" s="331">
        <v>11.32</v>
      </c>
      <c r="O87" s="492">
        <v>14.68</v>
      </c>
      <c r="P87" s="492">
        <v>13.4</v>
      </c>
      <c r="Q87" s="492">
        <v>14.66</v>
      </c>
      <c r="R87" s="492">
        <v>11.24</v>
      </c>
      <c r="S87" s="492">
        <v>14.35</v>
      </c>
      <c r="T87" s="492">
        <v>16.89</v>
      </c>
      <c r="U87" s="492">
        <v>13.91</v>
      </c>
      <c r="V87" s="492">
        <v>14.1</v>
      </c>
      <c r="W87" s="492">
        <v>12.82</v>
      </c>
      <c r="X87" s="492">
        <v>16.38</v>
      </c>
      <c r="Y87" s="492">
        <v>12.37</v>
      </c>
      <c r="Z87" s="492">
        <v>13.17</v>
      </c>
      <c r="AA87" s="328">
        <v>14.73</v>
      </c>
      <c r="AB87" s="328">
        <v>10.26</v>
      </c>
      <c r="AC87" s="328">
        <v>11.7</v>
      </c>
      <c r="AD87" s="328">
        <v>11.52</v>
      </c>
      <c r="AE87" s="328">
        <v>13.18</v>
      </c>
      <c r="AF87" s="328">
        <v>13.63</v>
      </c>
      <c r="AG87" s="328">
        <v>18.77</v>
      </c>
      <c r="AH87" s="328">
        <v>17.62</v>
      </c>
      <c r="AI87" s="328">
        <v>19.18</v>
      </c>
      <c r="AJ87" s="328">
        <v>16.940000000000001</v>
      </c>
      <c r="AK87" s="328">
        <v>15.5</v>
      </c>
      <c r="AL87" s="328">
        <v>16.27</v>
      </c>
      <c r="AM87" s="328">
        <v>20.95</v>
      </c>
      <c r="AN87" s="328">
        <v>14.28</v>
      </c>
      <c r="AO87" s="328">
        <v>23.16</v>
      </c>
      <c r="AP87" s="328">
        <v>21.69</v>
      </c>
      <c r="AQ87" s="328">
        <v>19.489999999999998</v>
      </c>
      <c r="AR87" s="328">
        <v>21</v>
      </c>
      <c r="AS87" s="325">
        <v>27.65</v>
      </c>
      <c r="AT87" s="325">
        <v>25.3</v>
      </c>
      <c r="AU87" s="325">
        <v>24.63</v>
      </c>
      <c r="AV87" s="325">
        <v>21.2</v>
      </c>
      <c r="AW87" s="325">
        <v>22.66</v>
      </c>
      <c r="AX87" s="325">
        <v>22.74</v>
      </c>
      <c r="AY87" s="325">
        <v>27.82</v>
      </c>
      <c r="BB87" s="652">
        <v>27.8210420668</v>
      </c>
      <c r="BC87" s="653">
        <f t="shared" si="1"/>
        <v>27.82</v>
      </c>
    </row>
    <row r="88" spans="1:55" s="325" customFormat="1" ht="30">
      <c r="A88" s="329"/>
      <c r="B88" s="329" t="s">
        <v>259</v>
      </c>
      <c r="C88" s="332">
        <v>125.99</v>
      </c>
      <c r="D88" s="332">
        <v>111.14</v>
      </c>
      <c r="E88" s="332">
        <v>189.32</v>
      </c>
      <c r="F88" s="332">
        <v>178</v>
      </c>
      <c r="G88" s="332">
        <v>95.33</v>
      </c>
      <c r="H88" s="332">
        <v>91.96</v>
      </c>
      <c r="I88" s="332">
        <v>81.73</v>
      </c>
      <c r="J88" s="332">
        <v>84.06</v>
      </c>
      <c r="K88" s="332">
        <v>90.21</v>
      </c>
      <c r="L88" s="332">
        <v>69</v>
      </c>
      <c r="M88" s="332">
        <v>86.1</v>
      </c>
      <c r="N88" s="332">
        <v>88.67</v>
      </c>
      <c r="O88" s="493">
        <v>85.06</v>
      </c>
      <c r="P88" s="493">
        <v>72.599999999999994</v>
      </c>
      <c r="Q88" s="493">
        <v>91.05</v>
      </c>
      <c r="R88" s="493">
        <v>73.069999999999993</v>
      </c>
      <c r="S88" s="493">
        <v>77.849999999999994</v>
      </c>
      <c r="T88" s="493">
        <v>91.89</v>
      </c>
      <c r="U88" s="493">
        <v>84.06</v>
      </c>
      <c r="V88" s="493">
        <v>96.68</v>
      </c>
      <c r="W88" s="493">
        <v>90.46</v>
      </c>
      <c r="X88" s="493">
        <v>79.180000000000007</v>
      </c>
      <c r="Y88" s="493">
        <v>89.94</v>
      </c>
      <c r="Z88" s="493">
        <v>83.24</v>
      </c>
      <c r="AA88" s="330">
        <v>79.06</v>
      </c>
      <c r="AB88" s="330">
        <v>82.32</v>
      </c>
      <c r="AC88" s="330">
        <v>78.62</v>
      </c>
      <c r="AD88" s="330">
        <v>75.48</v>
      </c>
      <c r="AE88" s="330">
        <v>77.45</v>
      </c>
      <c r="AF88" s="330">
        <v>86.03</v>
      </c>
      <c r="AG88" s="330">
        <v>89.48</v>
      </c>
      <c r="AH88" s="330">
        <v>88.94</v>
      </c>
      <c r="AI88" s="330">
        <v>83.55</v>
      </c>
      <c r="AJ88" s="330">
        <v>88.89</v>
      </c>
      <c r="AK88" s="330">
        <v>84.02</v>
      </c>
      <c r="AL88" s="330">
        <v>75.989999999999995</v>
      </c>
      <c r="AM88" s="330">
        <v>75.040000000000006</v>
      </c>
      <c r="AN88" s="330">
        <v>69.92</v>
      </c>
      <c r="AO88" s="330">
        <v>144.86000000000001</v>
      </c>
      <c r="AP88" s="330">
        <v>107.4</v>
      </c>
      <c r="AQ88" s="330">
        <v>77.680000000000007</v>
      </c>
      <c r="AR88" s="330">
        <v>90.61</v>
      </c>
      <c r="AS88" s="325">
        <v>92.36</v>
      </c>
      <c r="AT88" s="325">
        <v>69.900000000000006</v>
      </c>
      <c r="AU88" s="325">
        <v>77.010000000000005</v>
      </c>
      <c r="AV88" s="325">
        <v>79.209999999999994</v>
      </c>
      <c r="AW88" s="325">
        <v>141.37</v>
      </c>
      <c r="AX88" s="325">
        <v>90.79</v>
      </c>
      <c r="AY88" s="325">
        <v>78.180000000000007</v>
      </c>
      <c r="BB88" s="652">
        <v>78.177489948599998</v>
      </c>
      <c r="BC88" s="653">
        <f t="shared" si="1"/>
        <v>78.180000000000007</v>
      </c>
    </row>
    <row r="89" spans="1:55" s="325" customFormat="1" ht="30">
      <c r="A89" s="327"/>
      <c r="B89" s="327" t="s">
        <v>260</v>
      </c>
      <c r="C89" s="331">
        <v>28.56</v>
      </c>
      <c r="D89" s="331">
        <v>22.34</v>
      </c>
      <c r="E89" s="331">
        <v>26.11</v>
      </c>
      <c r="F89" s="331">
        <v>29.51</v>
      </c>
      <c r="G89" s="331">
        <v>24.42</v>
      </c>
      <c r="H89" s="331">
        <v>27.32</v>
      </c>
      <c r="I89" s="331">
        <v>26.44</v>
      </c>
      <c r="J89" s="331">
        <v>31.02</v>
      </c>
      <c r="K89" s="331">
        <v>29.61</v>
      </c>
      <c r="L89" s="331">
        <v>30.33</v>
      </c>
      <c r="M89" s="331">
        <v>27.51</v>
      </c>
      <c r="N89" s="331">
        <v>23.58</v>
      </c>
      <c r="O89" s="492">
        <v>26.18</v>
      </c>
      <c r="P89" s="492">
        <v>26.15</v>
      </c>
      <c r="Q89" s="492">
        <v>30.08</v>
      </c>
      <c r="R89" s="492">
        <v>31.32</v>
      </c>
      <c r="S89" s="492">
        <v>33.68</v>
      </c>
      <c r="T89" s="492">
        <v>34.909999999999997</v>
      </c>
      <c r="U89" s="492">
        <v>32.81</v>
      </c>
      <c r="V89" s="492">
        <v>34.76</v>
      </c>
      <c r="W89" s="492">
        <v>35.11</v>
      </c>
      <c r="X89" s="492">
        <v>34.93</v>
      </c>
      <c r="Y89" s="492">
        <v>32.770000000000003</v>
      </c>
      <c r="Z89" s="492">
        <v>25.72</v>
      </c>
      <c r="AA89" s="328">
        <v>34.5</v>
      </c>
      <c r="AB89" s="328">
        <v>25.03</v>
      </c>
      <c r="AC89" s="328">
        <v>30.18</v>
      </c>
      <c r="AD89" s="328">
        <v>36.979999999999997</v>
      </c>
      <c r="AE89" s="328">
        <v>36.049999999999997</v>
      </c>
      <c r="AF89" s="328">
        <v>34.51</v>
      </c>
      <c r="AG89" s="328">
        <v>38.840000000000003</v>
      </c>
      <c r="AH89" s="328">
        <v>43.63</v>
      </c>
      <c r="AI89" s="328">
        <v>41.59</v>
      </c>
      <c r="AJ89" s="328">
        <v>37.58</v>
      </c>
      <c r="AK89" s="328">
        <v>40.840000000000003</v>
      </c>
      <c r="AL89" s="328">
        <v>32.020000000000003</v>
      </c>
      <c r="AM89" s="328">
        <v>34.840000000000003</v>
      </c>
      <c r="AN89" s="328">
        <v>22.53</v>
      </c>
      <c r="AO89" s="328">
        <v>37.49</v>
      </c>
      <c r="AP89" s="328">
        <v>51.96</v>
      </c>
      <c r="AQ89" s="328">
        <v>48.39</v>
      </c>
      <c r="AR89" s="328">
        <v>44.15</v>
      </c>
      <c r="AS89" s="325">
        <v>46.43</v>
      </c>
      <c r="AT89" s="325">
        <v>47.96</v>
      </c>
      <c r="AU89" s="325">
        <v>46.53</v>
      </c>
      <c r="AV89" s="325">
        <v>44.38</v>
      </c>
      <c r="AW89" s="325">
        <v>44.1</v>
      </c>
      <c r="AX89" s="325">
        <v>43.65</v>
      </c>
      <c r="AY89" s="325">
        <v>43.16</v>
      </c>
      <c r="BB89" s="652">
        <v>43.156986509799999</v>
      </c>
      <c r="BC89" s="653">
        <f t="shared" si="1"/>
        <v>43.16</v>
      </c>
    </row>
    <row r="90" spans="1:55" s="325" customFormat="1" ht="19.8">
      <c r="A90" s="329"/>
      <c r="B90" s="329" t="s">
        <v>261</v>
      </c>
      <c r="C90" s="332">
        <v>1.9</v>
      </c>
      <c r="D90" s="332">
        <v>1.79</v>
      </c>
      <c r="E90" s="332">
        <v>1.48</v>
      </c>
      <c r="F90" s="332">
        <v>1.22</v>
      </c>
      <c r="G90" s="332">
        <v>1.32</v>
      </c>
      <c r="H90" s="332">
        <v>1.71</v>
      </c>
      <c r="I90" s="332">
        <v>1.85</v>
      </c>
      <c r="J90" s="332">
        <v>1.79</v>
      </c>
      <c r="K90" s="332">
        <v>2.04</v>
      </c>
      <c r="L90" s="332">
        <v>1.71</v>
      </c>
      <c r="M90" s="332">
        <v>1.99</v>
      </c>
      <c r="N90" s="332">
        <v>1.64</v>
      </c>
      <c r="O90" s="493">
        <v>2.2999999999999998</v>
      </c>
      <c r="P90" s="493">
        <v>2.09</v>
      </c>
      <c r="Q90" s="493">
        <v>2.09</v>
      </c>
      <c r="R90" s="493">
        <v>1.88</v>
      </c>
      <c r="S90" s="493">
        <v>2.73</v>
      </c>
      <c r="T90" s="493">
        <v>2.5099999999999998</v>
      </c>
      <c r="U90" s="493">
        <v>1.1100000000000001</v>
      </c>
      <c r="V90" s="493">
        <v>1.77</v>
      </c>
      <c r="W90" s="493">
        <v>1.52</v>
      </c>
      <c r="X90" s="493">
        <v>1.51</v>
      </c>
      <c r="Y90" s="493">
        <v>0.88</v>
      </c>
      <c r="Z90" s="493">
        <v>0.98</v>
      </c>
      <c r="AA90" s="330">
        <v>1.63</v>
      </c>
      <c r="AB90" s="330">
        <v>1.54</v>
      </c>
      <c r="AC90" s="330">
        <v>1.45</v>
      </c>
      <c r="AD90" s="330">
        <v>1.89</v>
      </c>
      <c r="AE90" s="330">
        <v>2.98</v>
      </c>
      <c r="AF90" s="330">
        <v>2.46</v>
      </c>
      <c r="AG90" s="330">
        <v>2.4300000000000002</v>
      </c>
      <c r="AH90" s="330">
        <v>1.59</v>
      </c>
      <c r="AI90" s="330">
        <v>2.35</v>
      </c>
      <c r="AJ90" s="330">
        <v>2.34</v>
      </c>
      <c r="AK90" s="330">
        <v>1.75</v>
      </c>
      <c r="AL90" s="330">
        <v>1.58</v>
      </c>
      <c r="AM90" s="330">
        <v>2.81</v>
      </c>
      <c r="AN90" s="330">
        <v>0.99</v>
      </c>
      <c r="AO90" s="330">
        <v>2.41</v>
      </c>
      <c r="AP90" s="330">
        <v>2.36</v>
      </c>
      <c r="AQ90" s="330">
        <v>3.06</v>
      </c>
      <c r="AR90" s="330">
        <v>2.4</v>
      </c>
      <c r="AS90" s="325">
        <v>3.12</v>
      </c>
      <c r="AT90" s="325">
        <v>2.4900000000000002</v>
      </c>
      <c r="AU90" s="325">
        <v>2.25</v>
      </c>
      <c r="AV90" s="325">
        <v>1.67</v>
      </c>
      <c r="AW90" s="325">
        <v>2.61</v>
      </c>
      <c r="AX90" s="325">
        <v>1.5</v>
      </c>
      <c r="AY90" s="325">
        <v>2.29</v>
      </c>
      <c r="BB90" s="652">
        <v>2.2895027996000001</v>
      </c>
      <c r="BC90" s="653">
        <f t="shared" si="1"/>
        <v>2.29</v>
      </c>
    </row>
    <row r="91" spans="1:55" s="325" customFormat="1" ht="19.8">
      <c r="A91" s="327"/>
      <c r="B91" s="327" t="s">
        <v>262</v>
      </c>
      <c r="C91" s="331">
        <v>26.59</v>
      </c>
      <c r="D91" s="331">
        <v>20.38</v>
      </c>
      <c r="E91" s="331">
        <v>24.41</v>
      </c>
      <c r="F91" s="331">
        <v>28.11</v>
      </c>
      <c r="G91" s="331">
        <v>23.05</v>
      </c>
      <c r="H91" s="331">
        <v>25.51</v>
      </c>
      <c r="I91" s="331">
        <v>24.48</v>
      </c>
      <c r="J91" s="331">
        <v>29.16</v>
      </c>
      <c r="K91" s="331">
        <v>27.5</v>
      </c>
      <c r="L91" s="331">
        <v>28.56</v>
      </c>
      <c r="M91" s="331">
        <v>25.15</v>
      </c>
      <c r="N91" s="331">
        <v>21.9</v>
      </c>
      <c r="O91" s="492">
        <v>23.84</v>
      </c>
      <c r="P91" s="492">
        <v>23.83</v>
      </c>
      <c r="Q91" s="492">
        <v>27.91</v>
      </c>
      <c r="R91" s="492">
        <v>28.99</v>
      </c>
      <c r="S91" s="492">
        <v>30.76</v>
      </c>
      <c r="T91" s="492">
        <v>32.28</v>
      </c>
      <c r="U91" s="492">
        <v>31.54</v>
      </c>
      <c r="V91" s="492">
        <v>32.9</v>
      </c>
      <c r="W91" s="492">
        <v>33.49</v>
      </c>
      <c r="X91" s="492">
        <v>33.24</v>
      </c>
      <c r="Y91" s="492">
        <v>31.78</v>
      </c>
      <c r="Z91" s="492">
        <v>24.66</v>
      </c>
      <c r="AA91" s="328">
        <v>30.91</v>
      </c>
      <c r="AB91" s="328">
        <v>23.37</v>
      </c>
      <c r="AC91" s="328">
        <v>28.64</v>
      </c>
      <c r="AD91" s="328">
        <v>35.04</v>
      </c>
      <c r="AE91" s="328">
        <v>31.63</v>
      </c>
      <c r="AF91" s="328">
        <v>31.68</v>
      </c>
      <c r="AG91" s="328">
        <v>33.6</v>
      </c>
      <c r="AH91" s="328">
        <v>37.409999999999997</v>
      </c>
      <c r="AI91" s="328">
        <v>37.93</v>
      </c>
      <c r="AJ91" s="328">
        <v>34.9</v>
      </c>
      <c r="AK91" s="328">
        <v>37.29</v>
      </c>
      <c r="AL91" s="328">
        <v>30.32</v>
      </c>
      <c r="AM91" s="328">
        <v>31.05</v>
      </c>
      <c r="AN91" s="328">
        <v>21.15</v>
      </c>
      <c r="AO91" s="328">
        <v>32.43</v>
      </c>
      <c r="AP91" s="328">
        <v>40.869999999999997</v>
      </c>
      <c r="AQ91" s="328">
        <v>38.14</v>
      </c>
      <c r="AR91" s="328">
        <v>41.35</v>
      </c>
      <c r="AS91" s="325">
        <v>39.86</v>
      </c>
      <c r="AT91" s="325">
        <v>44.35</v>
      </c>
      <c r="AU91" s="325">
        <v>44.1</v>
      </c>
      <c r="AV91" s="325">
        <v>41.65</v>
      </c>
      <c r="AW91" s="325">
        <v>41.04</v>
      </c>
      <c r="AX91" s="325">
        <v>41.55</v>
      </c>
      <c r="AY91" s="325">
        <v>38.200000000000003</v>
      </c>
      <c r="BB91" s="652">
        <v>38.1958645331</v>
      </c>
      <c r="BC91" s="653">
        <f t="shared" si="1"/>
        <v>38.200000000000003</v>
      </c>
    </row>
    <row r="92" spans="1:55" s="325" customFormat="1" ht="19.8">
      <c r="A92" s="329"/>
      <c r="B92" s="329" t="s">
        <v>263</v>
      </c>
      <c r="C92" s="332">
        <v>7.0000000000000007E-2</v>
      </c>
      <c r="D92" s="332">
        <v>0.17</v>
      </c>
      <c r="E92" s="332">
        <v>0.2</v>
      </c>
      <c r="F92" s="332">
        <v>0.18</v>
      </c>
      <c r="G92" s="332">
        <v>0.03</v>
      </c>
      <c r="H92" s="332">
        <v>0.08</v>
      </c>
      <c r="I92" s="332">
        <v>0.11</v>
      </c>
      <c r="J92" s="332">
        <v>0.04</v>
      </c>
      <c r="K92" s="332">
        <v>0.05</v>
      </c>
      <c r="L92" s="332">
        <v>0.05</v>
      </c>
      <c r="M92" s="332">
        <v>0.37</v>
      </c>
      <c r="N92" s="332">
        <v>0.04</v>
      </c>
      <c r="O92" s="493">
        <v>0.04</v>
      </c>
      <c r="P92" s="493">
        <v>0.23</v>
      </c>
      <c r="Q92" s="493">
        <v>0.08</v>
      </c>
      <c r="R92" s="493">
        <v>0.45</v>
      </c>
      <c r="S92" s="493">
        <v>0.19</v>
      </c>
      <c r="T92" s="493">
        <v>0.12</v>
      </c>
      <c r="U92" s="493">
        <v>0.13</v>
      </c>
      <c r="V92" s="493">
        <v>7.0000000000000007E-2</v>
      </c>
      <c r="W92" s="493">
        <v>0.1</v>
      </c>
      <c r="X92" s="493">
        <v>0.18</v>
      </c>
      <c r="Y92" s="493">
        <v>0.1</v>
      </c>
      <c r="Z92" s="493">
        <v>0.08</v>
      </c>
      <c r="AA92" s="330">
        <v>1.96</v>
      </c>
      <c r="AB92" s="330">
        <v>0.12</v>
      </c>
      <c r="AC92" s="330">
        <v>0.09</v>
      </c>
      <c r="AD92" s="330">
        <v>0.04</v>
      </c>
      <c r="AE92" s="330">
        <v>1.44</v>
      </c>
      <c r="AF92" s="330">
        <v>0.36</v>
      </c>
      <c r="AG92" s="330">
        <v>2.81</v>
      </c>
      <c r="AH92" s="330">
        <v>4.63</v>
      </c>
      <c r="AI92" s="330">
        <v>1.31</v>
      </c>
      <c r="AJ92" s="330">
        <v>0.33</v>
      </c>
      <c r="AK92" s="330">
        <v>1.78</v>
      </c>
      <c r="AL92" s="330">
        <v>0.12</v>
      </c>
      <c r="AM92" s="330">
        <v>0.97</v>
      </c>
      <c r="AN92" s="330">
        <v>0.38</v>
      </c>
      <c r="AO92" s="330">
        <v>2.64</v>
      </c>
      <c r="AP92" s="330">
        <v>8.7200000000000006</v>
      </c>
      <c r="AQ92" s="330">
        <v>7.16</v>
      </c>
      <c r="AR92" s="330">
        <v>0.38</v>
      </c>
      <c r="AS92" s="325">
        <v>3.44</v>
      </c>
      <c r="AT92" s="325">
        <v>1.1100000000000001</v>
      </c>
      <c r="AU92" s="325">
        <v>0.17</v>
      </c>
      <c r="AV92" s="325">
        <v>1.05</v>
      </c>
      <c r="AW92" s="325">
        <v>0.44</v>
      </c>
      <c r="AX92" s="325">
        <v>0.6</v>
      </c>
      <c r="AY92" s="325">
        <v>2.65</v>
      </c>
      <c r="BB92" s="652">
        <v>2.6530960127999998</v>
      </c>
      <c r="BC92" s="653">
        <f t="shared" si="1"/>
        <v>2.65</v>
      </c>
    </row>
    <row r="93" spans="1:55" s="325" customFormat="1" ht="19.8">
      <c r="A93" s="327"/>
      <c r="B93" s="327" t="s">
        <v>264</v>
      </c>
      <c r="C93" s="331">
        <v>0</v>
      </c>
      <c r="D93" s="331">
        <v>0</v>
      </c>
      <c r="E93" s="331">
        <v>0.02</v>
      </c>
      <c r="F93" s="331">
        <v>0</v>
      </c>
      <c r="G93" s="331">
        <v>0.02</v>
      </c>
      <c r="H93" s="331">
        <v>0.02</v>
      </c>
      <c r="I93" s="331">
        <v>0</v>
      </c>
      <c r="J93" s="331">
        <v>0.03</v>
      </c>
      <c r="K93" s="331">
        <v>0.01</v>
      </c>
      <c r="L93" s="331">
        <v>0</v>
      </c>
      <c r="M93" s="331">
        <v>0.01</v>
      </c>
      <c r="N93" s="331">
        <v>0.01</v>
      </c>
      <c r="O93" s="492">
        <v>0</v>
      </c>
      <c r="P93" s="492">
        <v>0</v>
      </c>
      <c r="Q93" s="492">
        <v>0</v>
      </c>
      <c r="R93" s="492">
        <v>0</v>
      </c>
      <c r="S93" s="492">
        <v>0.01</v>
      </c>
      <c r="T93" s="492">
        <v>0</v>
      </c>
      <c r="U93" s="492">
        <v>0.03</v>
      </c>
      <c r="V93" s="492">
        <v>0.01</v>
      </c>
      <c r="W93" s="492">
        <v>0</v>
      </c>
      <c r="X93" s="492">
        <v>0.01</v>
      </c>
      <c r="Y93" s="492">
        <v>0</v>
      </c>
      <c r="Z93" s="492">
        <v>0</v>
      </c>
      <c r="AA93" s="328">
        <v>0.01</v>
      </c>
      <c r="AB93" s="328">
        <v>0</v>
      </c>
      <c r="AC93" s="328">
        <v>0</v>
      </c>
      <c r="AD93" s="328">
        <v>0.01</v>
      </c>
      <c r="AE93" s="328">
        <v>0</v>
      </c>
      <c r="AF93" s="328">
        <v>0.01</v>
      </c>
      <c r="AG93" s="328">
        <v>0.01</v>
      </c>
      <c r="AH93" s="328">
        <v>0</v>
      </c>
      <c r="AI93" s="328">
        <v>0.01</v>
      </c>
      <c r="AJ93" s="328">
        <v>0.01</v>
      </c>
      <c r="AK93" s="328">
        <v>0.01</v>
      </c>
      <c r="AL93" s="328">
        <v>0.01</v>
      </c>
      <c r="AM93" s="328">
        <v>0.01</v>
      </c>
      <c r="AN93" s="328">
        <v>0.01</v>
      </c>
      <c r="AO93" s="328">
        <v>0.01</v>
      </c>
      <c r="AP93" s="328">
        <v>0.01</v>
      </c>
      <c r="AQ93" s="328">
        <v>0.03</v>
      </c>
      <c r="AR93" s="328">
        <v>0.01</v>
      </c>
      <c r="AS93" s="325">
        <v>0</v>
      </c>
      <c r="AT93" s="325">
        <v>0</v>
      </c>
      <c r="AU93" s="325">
        <v>0</v>
      </c>
      <c r="AV93" s="325">
        <v>0</v>
      </c>
      <c r="AW93" s="325">
        <v>0</v>
      </c>
      <c r="AX93" s="325">
        <v>0</v>
      </c>
      <c r="AY93" s="325">
        <v>0.02</v>
      </c>
      <c r="BB93" s="652">
        <v>1.8523164299999999E-2</v>
      </c>
      <c r="BC93" s="653">
        <f t="shared" si="1"/>
        <v>0.02</v>
      </c>
    </row>
    <row r="94" spans="1:55" s="325" customFormat="1" ht="30">
      <c r="A94" s="329"/>
      <c r="B94" s="329" t="s">
        <v>567</v>
      </c>
      <c r="C94" s="332">
        <v>28.36</v>
      </c>
      <c r="D94" s="332">
        <v>142.80000000000001</v>
      </c>
      <c r="E94" s="332">
        <v>81.36</v>
      </c>
      <c r="F94" s="332">
        <v>507.06</v>
      </c>
      <c r="G94" s="332">
        <v>64.98</v>
      </c>
      <c r="H94" s="332">
        <v>114.9</v>
      </c>
      <c r="I94" s="332">
        <v>42.37</v>
      </c>
      <c r="J94" s="332">
        <v>57.45</v>
      </c>
      <c r="K94" s="332">
        <v>45.04</v>
      </c>
      <c r="L94" s="332">
        <v>34.369999999999997</v>
      </c>
      <c r="M94" s="332">
        <v>245.78</v>
      </c>
      <c r="N94" s="332">
        <v>108.74</v>
      </c>
      <c r="O94" s="493">
        <v>72</v>
      </c>
      <c r="P94" s="493">
        <v>57.99</v>
      </c>
      <c r="Q94" s="493">
        <v>61.64</v>
      </c>
      <c r="R94" s="493">
        <v>118.98</v>
      </c>
      <c r="S94" s="493">
        <v>542.89</v>
      </c>
      <c r="T94" s="493">
        <v>206.5</v>
      </c>
      <c r="U94" s="493">
        <v>53.07</v>
      </c>
      <c r="V94" s="493">
        <v>102.66</v>
      </c>
      <c r="W94" s="493">
        <v>243</v>
      </c>
      <c r="X94" s="493">
        <v>254.06</v>
      </c>
      <c r="Y94" s="493">
        <v>290.74</v>
      </c>
      <c r="Z94" s="493">
        <v>113.88</v>
      </c>
      <c r="AA94" s="330">
        <v>69.680000000000007</v>
      </c>
      <c r="AB94" s="330">
        <v>409.61</v>
      </c>
      <c r="AC94" s="330">
        <v>276.98</v>
      </c>
      <c r="AD94" s="330">
        <v>436.45</v>
      </c>
      <c r="AE94" s="330">
        <v>340.18</v>
      </c>
      <c r="AF94" s="330">
        <v>69.540000000000006</v>
      </c>
      <c r="AG94" s="330">
        <v>297.22000000000003</v>
      </c>
      <c r="AH94" s="330">
        <v>102.74</v>
      </c>
      <c r="AI94" s="330">
        <v>247.39</v>
      </c>
      <c r="AJ94" s="330">
        <v>188.16</v>
      </c>
      <c r="AK94" s="330">
        <v>189.67</v>
      </c>
      <c r="AL94" s="330">
        <v>227.7</v>
      </c>
      <c r="AM94" s="330">
        <v>90.53</v>
      </c>
      <c r="AN94" s="330">
        <v>100.9</v>
      </c>
      <c r="AO94" s="330">
        <v>243.95</v>
      </c>
      <c r="AP94" s="330">
        <v>217.99</v>
      </c>
      <c r="AQ94" s="330">
        <v>38.74</v>
      </c>
      <c r="AR94" s="330">
        <v>123.44</v>
      </c>
      <c r="AS94" s="325">
        <v>123.1</v>
      </c>
      <c r="AT94" s="325">
        <v>228.79</v>
      </c>
      <c r="AU94" s="325">
        <v>72.34</v>
      </c>
      <c r="AV94" s="325">
        <v>115.65</v>
      </c>
      <c r="AW94" s="325">
        <v>252.28</v>
      </c>
      <c r="AX94" s="325">
        <v>649.66999999999996</v>
      </c>
      <c r="AY94" s="325">
        <v>179.82</v>
      </c>
      <c r="BB94" s="652">
        <v>179.81649324559999</v>
      </c>
      <c r="BC94" s="653">
        <f t="shared" si="1"/>
        <v>179.82</v>
      </c>
    </row>
    <row r="95" spans="1:55" s="325" customFormat="1" ht="19.8">
      <c r="A95" s="327"/>
      <c r="B95" s="327" t="s">
        <v>266</v>
      </c>
      <c r="C95" s="331">
        <v>5.31</v>
      </c>
      <c r="D95" s="331">
        <v>105.38</v>
      </c>
      <c r="E95" s="331">
        <v>42.46</v>
      </c>
      <c r="F95" s="331">
        <v>473.84</v>
      </c>
      <c r="G95" s="331">
        <v>35.479999999999997</v>
      </c>
      <c r="H95" s="331">
        <v>81.08</v>
      </c>
      <c r="I95" s="331">
        <v>14.39</v>
      </c>
      <c r="J95" s="331">
        <v>29.78</v>
      </c>
      <c r="K95" s="331">
        <v>8.16</v>
      </c>
      <c r="L95" s="331">
        <v>3.77</v>
      </c>
      <c r="M95" s="331">
        <v>184.55</v>
      </c>
      <c r="N95" s="331">
        <v>68.41</v>
      </c>
      <c r="O95" s="492">
        <v>29.38</v>
      </c>
      <c r="P95" s="492">
        <v>16.739999999999998</v>
      </c>
      <c r="Q95" s="492">
        <v>21.63</v>
      </c>
      <c r="R95" s="492">
        <v>92.69</v>
      </c>
      <c r="S95" s="492">
        <v>271.98</v>
      </c>
      <c r="T95" s="492">
        <v>160.65</v>
      </c>
      <c r="U95" s="492">
        <v>3.99</v>
      </c>
      <c r="V95" s="492">
        <v>46.71</v>
      </c>
      <c r="W95" s="492">
        <v>192.4</v>
      </c>
      <c r="X95" s="492">
        <v>200.23</v>
      </c>
      <c r="Y95" s="492">
        <v>225.69</v>
      </c>
      <c r="Z95" s="492">
        <v>62.03</v>
      </c>
      <c r="AA95" s="328">
        <v>8.2200000000000006</v>
      </c>
      <c r="AB95" s="328">
        <v>362.23</v>
      </c>
      <c r="AC95" s="328">
        <v>230.01</v>
      </c>
      <c r="AD95" s="328">
        <v>388.33</v>
      </c>
      <c r="AE95" s="328">
        <v>292.17</v>
      </c>
      <c r="AF95" s="328">
        <v>16.41</v>
      </c>
      <c r="AG95" s="328">
        <v>262.8</v>
      </c>
      <c r="AH95" s="328">
        <v>54.43</v>
      </c>
      <c r="AI95" s="328">
        <v>200.51</v>
      </c>
      <c r="AJ95" s="328">
        <v>144.86000000000001</v>
      </c>
      <c r="AK95" s="328">
        <v>121.93</v>
      </c>
      <c r="AL95" s="328">
        <v>181.36</v>
      </c>
      <c r="AM95" s="328">
        <v>52.57</v>
      </c>
      <c r="AN95" s="328">
        <v>55.43</v>
      </c>
      <c r="AO95" s="328">
        <v>196.97</v>
      </c>
      <c r="AP95" s="328">
        <v>169.13</v>
      </c>
      <c r="AQ95" s="328">
        <v>6.09</v>
      </c>
      <c r="AR95" s="328">
        <v>83.51</v>
      </c>
      <c r="AS95" s="325">
        <v>69.58</v>
      </c>
      <c r="AT95" s="325">
        <v>177.36</v>
      </c>
      <c r="AU95" s="325">
        <v>20.05</v>
      </c>
      <c r="AV95" s="325">
        <v>65.27</v>
      </c>
      <c r="AW95" s="325">
        <v>211.9</v>
      </c>
      <c r="AX95" s="325">
        <v>606.20000000000005</v>
      </c>
      <c r="AY95" s="325">
        <v>127.97</v>
      </c>
      <c r="BB95" s="652">
        <v>127.9726038166</v>
      </c>
      <c r="BC95" s="653">
        <f t="shared" si="1"/>
        <v>127.97</v>
      </c>
    </row>
    <row r="96" spans="1:55" s="325" customFormat="1" ht="30">
      <c r="A96" s="329"/>
      <c r="B96" s="329" t="s">
        <v>267</v>
      </c>
      <c r="C96" s="332">
        <v>23.05</v>
      </c>
      <c r="D96" s="332">
        <v>37.42</v>
      </c>
      <c r="E96" s="332">
        <v>38.9</v>
      </c>
      <c r="F96" s="332">
        <v>33.229999999999997</v>
      </c>
      <c r="G96" s="332">
        <v>29.5</v>
      </c>
      <c r="H96" s="332">
        <v>33.81</v>
      </c>
      <c r="I96" s="332">
        <v>27.99</v>
      </c>
      <c r="J96" s="332">
        <v>27.67</v>
      </c>
      <c r="K96" s="332">
        <v>36.880000000000003</v>
      </c>
      <c r="L96" s="332">
        <v>30.59</v>
      </c>
      <c r="M96" s="332">
        <v>61.23</v>
      </c>
      <c r="N96" s="332">
        <v>40.33</v>
      </c>
      <c r="O96" s="493">
        <v>42.63</v>
      </c>
      <c r="P96" s="493">
        <v>41.25</v>
      </c>
      <c r="Q96" s="493">
        <v>40.01</v>
      </c>
      <c r="R96" s="493">
        <v>26.29</v>
      </c>
      <c r="S96" s="493">
        <v>270.91000000000003</v>
      </c>
      <c r="T96" s="493">
        <v>45.85</v>
      </c>
      <c r="U96" s="493">
        <v>49.08</v>
      </c>
      <c r="V96" s="493">
        <v>55.95</v>
      </c>
      <c r="W96" s="493">
        <v>50.6</v>
      </c>
      <c r="X96" s="493">
        <v>53.82</v>
      </c>
      <c r="Y96" s="493">
        <v>65.05</v>
      </c>
      <c r="Z96" s="493">
        <v>51.85</v>
      </c>
      <c r="AA96" s="330">
        <v>61.46</v>
      </c>
      <c r="AB96" s="330">
        <v>47.38</v>
      </c>
      <c r="AC96" s="330">
        <v>46.97</v>
      </c>
      <c r="AD96" s="330">
        <v>48.12</v>
      </c>
      <c r="AE96" s="330">
        <v>48.01</v>
      </c>
      <c r="AF96" s="330">
        <v>53.14</v>
      </c>
      <c r="AG96" s="330">
        <v>34.43</v>
      </c>
      <c r="AH96" s="330">
        <v>48.31</v>
      </c>
      <c r="AI96" s="330">
        <v>46.89</v>
      </c>
      <c r="AJ96" s="330">
        <v>43.31</v>
      </c>
      <c r="AK96" s="330">
        <v>67.739999999999995</v>
      </c>
      <c r="AL96" s="330">
        <v>46.34</v>
      </c>
      <c r="AM96" s="330">
        <v>37.97</v>
      </c>
      <c r="AN96" s="330">
        <v>45.47</v>
      </c>
      <c r="AO96" s="330">
        <v>46.98</v>
      </c>
      <c r="AP96" s="330">
        <v>48.87</v>
      </c>
      <c r="AQ96" s="330">
        <v>32.659999999999997</v>
      </c>
      <c r="AR96" s="330">
        <v>39.93</v>
      </c>
      <c r="AS96" s="325">
        <v>53.52</v>
      </c>
      <c r="AT96" s="325">
        <v>51.43</v>
      </c>
      <c r="AU96" s="325">
        <v>52.3</v>
      </c>
      <c r="AV96" s="325">
        <v>50.37</v>
      </c>
      <c r="AW96" s="325">
        <v>40.369999999999997</v>
      </c>
      <c r="AX96" s="325">
        <v>43.47</v>
      </c>
      <c r="AY96" s="325">
        <v>51.84</v>
      </c>
      <c r="BB96" s="652">
        <v>51.843889429000001</v>
      </c>
      <c r="BC96" s="653">
        <f t="shared" si="1"/>
        <v>51.84</v>
      </c>
    </row>
    <row r="97" spans="1:55" s="325" customFormat="1" ht="19.8">
      <c r="A97" s="327"/>
      <c r="B97" s="327" t="s">
        <v>268</v>
      </c>
      <c r="C97" s="331">
        <v>73</v>
      </c>
      <c r="D97" s="331">
        <v>76.150000000000006</v>
      </c>
      <c r="E97" s="331">
        <v>163.52000000000001</v>
      </c>
      <c r="F97" s="331">
        <v>98.85</v>
      </c>
      <c r="G97" s="331">
        <v>42.61</v>
      </c>
      <c r="H97" s="331">
        <v>257.18</v>
      </c>
      <c r="I97" s="331">
        <v>102.94</v>
      </c>
      <c r="J97" s="331">
        <v>67.16</v>
      </c>
      <c r="K97" s="331">
        <v>125.89</v>
      </c>
      <c r="L97" s="331">
        <v>6.71</v>
      </c>
      <c r="M97" s="331">
        <v>154.46</v>
      </c>
      <c r="N97" s="331">
        <v>160.37</v>
      </c>
      <c r="O97" s="492">
        <v>31.79</v>
      </c>
      <c r="P97" s="492">
        <v>269.26</v>
      </c>
      <c r="Q97" s="492">
        <v>247.22</v>
      </c>
      <c r="R97" s="492">
        <v>25.26</v>
      </c>
      <c r="S97" s="492">
        <v>72.2</v>
      </c>
      <c r="T97" s="492">
        <v>90.3</v>
      </c>
      <c r="U97" s="492">
        <v>50.83</v>
      </c>
      <c r="V97" s="492">
        <v>100.23</v>
      </c>
      <c r="W97" s="492">
        <v>21.83</v>
      </c>
      <c r="X97" s="492">
        <v>246.25</v>
      </c>
      <c r="Y97" s="492">
        <v>284.45</v>
      </c>
      <c r="Z97" s="492">
        <v>61.31</v>
      </c>
      <c r="AA97" s="328">
        <v>252.2</v>
      </c>
      <c r="AB97" s="328">
        <v>297.25</v>
      </c>
      <c r="AC97" s="328">
        <v>134.65</v>
      </c>
      <c r="AD97" s="328">
        <v>125.94</v>
      </c>
      <c r="AE97" s="328">
        <v>240.07</v>
      </c>
      <c r="AF97" s="328">
        <v>387.47</v>
      </c>
      <c r="AG97" s="328">
        <v>90.3</v>
      </c>
      <c r="AH97" s="328">
        <v>213.34</v>
      </c>
      <c r="AI97" s="328">
        <v>81.92</v>
      </c>
      <c r="AJ97" s="328">
        <v>295.89</v>
      </c>
      <c r="AK97" s="328">
        <v>172.82</v>
      </c>
      <c r="AL97" s="328">
        <v>150.41999999999999</v>
      </c>
      <c r="AM97" s="328">
        <v>168.48</v>
      </c>
      <c r="AN97" s="328">
        <v>104.46</v>
      </c>
      <c r="AO97" s="328">
        <v>457.01</v>
      </c>
      <c r="AP97" s="328">
        <v>139.88</v>
      </c>
      <c r="AQ97" s="328">
        <v>102.17</v>
      </c>
      <c r="AR97" s="328">
        <v>334.02</v>
      </c>
      <c r="AS97" s="325">
        <v>295.02</v>
      </c>
      <c r="AT97" s="325">
        <v>420.05</v>
      </c>
      <c r="AU97" s="325">
        <v>183.2</v>
      </c>
      <c r="AV97" s="325">
        <v>113.27</v>
      </c>
      <c r="AW97" s="325">
        <v>326.85000000000002</v>
      </c>
      <c r="AX97" s="325">
        <v>139.32</v>
      </c>
      <c r="AY97" s="325">
        <v>49.06</v>
      </c>
      <c r="BB97" s="652">
        <v>49.061211632599999</v>
      </c>
      <c r="BC97" s="653">
        <f t="shared" si="1"/>
        <v>49.06</v>
      </c>
    </row>
    <row r="98" spans="1:55" s="325" customFormat="1" ht="12.75" customHeight="1">
      <c r="A98" s="329"/>
      <c r="B98" s="329" t="s">
        <v>269</v>
      </c>
      <c r="C98" s="332">
        <v>35.08</v>
      </c>
      <c r="D98" s="332">
        <v>42.52</v>
      </c>
      <c r="E98" s="332">
        <v>82.88</v>
      </c>
      <c r="F98" s="332">
        <v>65.290000000000006</v>
      </c>
      <c r="G98" s="332">
        <v>33.94</v>
      </c>
      <c r="H98" s="332">
        <v>155.13999999999999</v>
      </c>
      <c r="I98" s="332">
        <v>37.17</v>
      </c>
      <c r="J98" s="332">
        <v>27.02</v>
      </c>
      <c r="K98" s="332">
        <v>47.71</v>
      </c>
      <c r="L98" s="332">
        <v>4.17</v>
      </c>
      <c r="M98" s="332">
        <v>15.18</v>
      </c>
      <c r="N98" s="332">
        <v>56.29</v>
      </c>
      <c r="O98" s="493">
        <v>31.21</v>
      </c>
      <c r="P98" s="493">
        <v>68.84</v>
      </c>
      <c r="Q98" s="493">
        <v>85.73</v>
      </c>
      <c r="R98" s="493">
        <v>22.67</v>
      </c>
      <c r="S98" s="493">
        <v>34.6</v>
      </c>
      <c r="T98" s="493">
        <v>80.86</v>
      </c>
      <c r="U98" s="493">
        <v>38.92</v>
      </c>
      <c r="V98" s="493">
        <v>60.11</v>
      </c>
      <c r="W98" s="493">
        <v>18.96</v>
      </c>
      <c r="X98" s="493">
        <v>163.91</v>
      </c>
      <c r="Y98" s="493">
        <v>68.239999999999995</v>
      </c>
      <c r="Z98" s="493">
        <v>43.16</v>
      </c>
      <c r="AA98" s="330">
        <v>128.19999999999999</v>
      </c>
      <c r="AB98" s="330">
        <v>82.1</v>
      </c>
      <c r="AC98" s="330">
        <v>121.85</v>
      </c>
      <c r="AD98" s="330">
        <v>94.23</v>
      </c>
      <c r="AE98" s="330">
        <v>128.36000000000001</v>
      </c>
      <c r="AF98" s="330">
        <v>198.34</v>
      </c>
      <c r="AG98" s="330">
        <v>87.85</v>
      </c>
      <c r="AH98" s="330">
        <v>52.24</v>
      </c>
      <c r="AI98" s="330">
        <v>20.63</v>
      </c>
      <c r="AJ98" s="330">
        <v>277.36</v>
      </c>
      <c r="AK98" s="330">
        <v>30.2</v>
      </c>
      <c r="AL98" s="330">
        <v>61.1</v>
      </c>
      <c r="AM98" s="330">
        <v>65.150000000000006</v>
      </c>
      <c r="AN98" s="330">
        <v>96.07</v>
      </c>
      <c r="AO98" s="330">
        <v>98.59</v>
      </c>
      <c r="AP98" s="330">
        <v>116.13</v>
      </c>
      <c r="AQ98" s="330">
        <v>56.43</v>
      </c>
      <c r="AR98" s="330">
        <v>237.48</v>
      </c>
      <c r="AS98" s="325">
        <v>137.28</v>
      </c>
      <c r="AT98" s="325">
        <v>213.05</v>
      </c>
      <c r="AU98" s="325">
        <v>180.69</v>
      </c>
      <c r="AV98" s="325">
        <v>57.67</v>
      </c>
      <c r="AW98" s="325">
        <v>63.93</v>
      </c>
      <c r="AX98" s="325">
        <v>37.11</v>
      </c>
      <c r="AY98" s="325">
        <v>40.619999999999997</v>
      </c>
      <c r="BB98" s="652">
        <v>40.624244404199999</v>
      </c>
      <c r="BC98" s="653">
        <f t="shared" si="1"/>
        <v>40.619999999999997</v>
      </c>
    </row>
    <row r="99" spans="1:55" s="325" customFormat="1" ht="19.8">
      <c r="A99" s="327"/>
      <c r="B99" s="327" t="s">
        <v>270</v>
      </c>
      <c r="C99" s="331">
        <v>23.76</v>
      </c>
      <c r="D99" s="331">
        <v>0.41</v>
      </c>
      <c r="E99" s="331">
        <v>1.81</v>
      </c>
      <c r="F99" s="331">
        <v>39.81</v>
      </c>
      <c r="G99" s="331">
        <v>31.02</v>
      </c>
      <c r="H99" s="331">
        <v>147.41999999999999</v>
      </c>
      <c r="I99" s="331">
        <v>22.03</v>
      </c>
      <c r="J99" s="331">
        <v>2.14</v>
      </c>
      <c r="K99" s="331">
        <v>39.380000000000003</v>
      </c>
      <c r="L99" s="331">
        <v>0.42</v>
      </c>
      <c r="M99" s="331">
        <v>11.58</v>
      </c>
      <c r="N99" s="331">
        <v>0</v>
      </c>
      <c r="O99" s="492">
        <v>26.97</v>
      </c>
      <c r="P99" s="492">
        <v>37.6</v>
      </c>
      <c r="Q99" s="492">
        <v>19.079999999999998</v>
      </c>
      <c r="R99" s="492">
        <v>5.99</v>
      </c>
      <c r="S99" s="492">
        <v>6.62</v>
      </c>
      <c r="T99" s="492">
        <v>36.700000000000003</v>
      </c>
      <c r="U99" s="492">
        <v>17.260000000000002</v>
      </c>
      <c r="V99" s="492">
        <v>24.42</v>
      </c>
      <c r="W99" s="492">
        <v>1.2</v>
      </c>
      <c r="X99" s="492">
        <v>80.33</v>
      </c>
      <c r="Y99" s="492">
        <v>38.380000000000003</v>
      </c>
      <c r="Z99" s="492">
        <v>29.72</v>
      </c>
      <c r="AA99" s="328">
        <v>87.37</v>
      </c>
      <c r="AB99" s="328">
        <v>51.34</v>
      </c>
      <c r="AC99" s="328">
        <v>56.03</v>
      </c>
      <c r="AD99" s="328">
        <v>60.46</v>
      </c>
      <c r="AE99" s="328">
        <v>5.97</v>
      </c>
      <c r="AF99" s="328">
        <v>66.92</v>
      </c>
      <c r="AG99" s="328">
        <v>68.58</v>
      </c>
      <c r="AH99" s="328">
        <v>31.65</v>
      </c>
      <c r="AI99" s="328">
        <v>5.31</v>
      </c>
      <c r="AJ99" s="328">
        <v>262.70999999999998</v>
      </c>
      <c r="AK99" s="328">
        <v>17.920000000000002</v>
      </c>
      <c r="AL99" s="328">
        <v>39.61</v>
      </c>
      <c r="AM99" s="328">
        <v>53.03</v>
      </c>
      <c r="AN99" s="328">
        <v>33.01</v>
      </c>
      <c r="AO99" s="328">
        <v>48.58</v>
      </c>
      <c r="AP99" s="328">
        <v>85.52</v>
      </c>
      <c r="AQ99" s="328">
        <v>14.61</v>
      </c>
      <c r="AR99" s="328">
        <v>156.69999999999999</v>
      </c>
      <c r="AS99" s="325">
        <v>7.95</v>
      </c>
      <c r="AT99" s="325">
        <v>48.52</v>
      </c>
      <c r="AU99" s="325">
        <v>134.88</v>
      </c>
      <c r="AV99" s="325">
        <v>1.56</v>
      </c>
      <c r="AW99" s="325">
        <v>43.26</v>
      </c>
      <c r="AX99" s="325">
        <v>26.17</v>
      </c>
      <c r="AY99" s="325">
        <v>22.59</v>
      </c>
      <c r="BB99" s="652">
        <v>22.591369261400001</v>
      </c>
      <c r="BC99" s="653">
        <f t="shared" si="1"/>
        <v>22.59</v>
      </c>
    </row>
    <row r="100" spans="1:55" s="325" customFormat="1" ht="19.8">
      <c r="A100" s="329"/>
      <c r="B100" s="329" t="s">
        <v>271</v>
      </c>
      <c r="C100" s="332">
        <v>11.32</v>
      </c>
      <c r="D100" s="332">
        <v>42.11</v>
      </c>
      <c r="E100" s="332">
        <v>81.069999999999993</v>
      </c>
      <c r="F100" s="332">
        <v>25.47</v>
      </c>
      <c r="G100" s="332">
        <v>2.92</v>
      </c>
      <c r="H100" s="332">
        <v>7.72</v>
      </c>
      <c r="I100" s="332">
        <v>15.15</v>
      </c>
      <c r="J100" s="332">
        <v>24.88</v>
      </c>
      <c r="K100" s="332">
        <v>8.32</v>
      </c>
      <c r="L100" s="332">
        <v>3.75</v>
      </c>
      <c r="M100" s="332">
        <v>3.6</v>
      </c>
      <c r="N100" s="332">
        <v>56.29</v>
      </c>
      <c r="O100" s="493">
        <v>4.24</v>
      </c>
      <c r="P100" s="493">
        <v>31.24</v>
      </c>
      <c r="Q100" s="493">
        <v>66.650000000000006</v>
      </c>
      <c r="R100" s="493">
        <v>16.670000000000002</v>
      </c>
      <c r="S100" s="493">
        <v>27.98</v>
      </c>
      <c r="T100" s="493">
        <v>44.15</v>
      </c>
      <c r="U100" s="493">
        <v>21.66</v>
      </c>
      <c r="V100" s="493">
        <v>35.69</v>
      </c>
      <c r="W100" s="493">
        <v>17.760000000000002</v>
      </c>
      <c r="X100" s="493">
        <v>83.58</v>
      </c>
      <c r="Y100" s="493">
        <v>29.86</v>
      </c>
      <c r="Z100" s="493">
        <v>13.44</v>
      </c>
      <c r="AA100" s="330">
        <v>40.83</v>
      </c>
      <c r="AB100" s="330">
        <v>30.75</v>
      </c>
      <c r="AC100" s="330">
        <v>65.83</v>
      </c>
      <c r="AD100" s="330">
        <v>33.78</v>
      </c>
      <c r="AE100" s="330">
        <v>122.39</v>
      </c>
      <c r="AF100" s="330">
        <v>131.41</v>
      </c>
      <c r="AG100" s="330">
        <v>19.27</v>
      </c>
      <c r="AH100" s="330">
        <v>20.59</v>
      </c>
      <c r="AI100" s="330">
        <v>15.32</v>
      </c>
      <c r="AJ100" s="330">
        <v>14.65</v>
      </c>
      <c r="AK100" s="330">
        <v>12.28</v>
      </c>
      <c r="AL100" s="330">
        <v>21.49</v>
      </c>
      <c r="AM100" s="330">
        <v>12.11</v>
      </c>
      <c r="AN100" s="330">
        <v>63.06</v>
      </c>
      <c r="AO100" s="330">
        <v>50</v>
      </c>
      <c r="AP100" s="330">
        <v>30.61</v>
      </c>
      <c r="AQ100" s="330">
        <v>41.82</v>
      </c>
      <c r="AR100" s="330">
        <v>80.78</v>
      </c>
      <c r="AS100" s="325">
        <v>129.33000000000001</v>
      </c>
      <c r="AT100" s="325">
        <v>164.53</v>
      </c>
      <c r="AU100" s="325">
        <v>45.81</v>
      </c>
      <c r="AV100" s="325">
        <v>56.11</v>
      </c>
      <c r="AW100" s="325">
        <v>20.67</v>
      </c>
      <c r="AX100" s="325">
        <v>10.94</v>
      </c>
      <c r="AY100" s="325">
        <v>18.03</v>
      </c>
      <c r="BB100" s="652">
        <v>18.032875142799998</v>
      </c>
      <c r="BC100" s="653">
        <f t="shared" si="1"/>
        <v>18.03</v>
      </c>
    </row>
    <row r="101" spans="1:55" s="325" customFormat="1" ht="19.8">
      <c r="A101" s="327"/>
      <c r="B101" s="327" t="s">
        <v>272</v>
      </c>
      <c r="C101" s="331">
        <v>37.92</v>
      </c>
      <c r="D101" s="331">
        <v>33.630000000000003</v>
      </c>
      <c r="E101" s="331">
        <v>80.64</v>
      </c>
      <c r="F101" s="331">
        <v>33.56</v>
      </c>
      <c r="G101" s="331">
        <v>8.67</v>
      </c>
      <c r="H101" s="331">
        <v>102.04</v>
      </c>
      <c r="I101" s="331">
        <v>65.77</v>
      </c>
      <c r="J101" s="331">
        <v>40.14</v>
      </c>
      <c r="K101" s="331">
        <v>78.180000000000007</v>
      </c>
      <c r="L101" s="331">
        <v>2.54</v>
      </c>
      <c r="M101" s="331">
        <v>139.28</v>
      </c>
      <c r="N101" s="331">
        <v>104.09</v>
      </c>
      <c r="O101" s="492">
        <v>0.57999999999999996</v>
      </c>
      <c r="P101" s="492">
        <v>200.42</v>
      </c>
      <c r="Q101" s="492">
        <v>161.49</v>
      </c>
      <c r="R101" s="492">
        <v>2.59</v>
      </c>
      <c r="S101" s="492">
        <v>37.6</v>
      </c>
      <c r="T101" s="492">
        <v>9.44</v>
      </c>
      <c r="U101" s="492">
        <v>11.91</v>
      </c>
      <c r="V101" s="492">
        <v>40.119999999999997</v>
      </c>
      <c r="W101" s="492">
        <v>2.87</v>
      </c>
      <c r="X101" s="492">
        <v>82.35</v>
      </c>
      <c r="Y101" s="492">
        <v>216.2</v>
      </c>
      <c r="Z101" s="492">
        <v>18.149999999999999</v>
      </c>
      <c r="AA101" s="328">
        <v>124</v>
      </c>
      <c r="AB101" s="328">
        <v>215.16</v>
      </c>
      <c r="AC101" s="328">
        <v>12.8</v>
      </c>
      <c r="AD101" s="328">
        <v>31.71</v>
      </c>
      <c r="AE101" s="328">
        <v>111.71</v>
      </c>
      <c r="AF101" s="328">
        <v>189.13</v>
      </c>
      <c r="AG101" s="328">
        <v>2.4500000000000002</v>
      </c>
      <c r="AH101" s="328">
        <v>161.11000000000001</v>
      </c>
      <c r="AI101" s="328">
        <v>61.29</v>
      </c>
      <c r="AJ101" s="328">
        <v>18.53</v>
      </c>
      <c r="AK101" s="328">
        <v>142.62</v>
      </c>
      <c r="AL101" s="328">
        <v>89.32</v>
      </c>
      <c r="AM101" s="328">
        <v>103.33</v>
      </c>
      <c r="AN101" s="328">
        <v>8.39</v>
      </c>
      <c r="AO101" s="328">
        <v>358.42</v>
      </c>
      <c r="AP101" s="328">
        <v>23.75</v>
      </c>
      <c r="AQ101" s="328">
        <v>45.74</v>
      </c>
      <c r="AR101" s="328">
        <v>96.54</v>
      </c>
      <c r="AS101" s="325">
        <v>157.74</v>
      </c>
      <c r="AT101" s="325">
        <v>207</v>
      </c>
      <c r="AU101" s="325">
        <v>2.5099999999999998</v>
      </c>
      <c r="AV101" s="325">
        <v>55.61</v>
      </c>
      <c r="AW101" s="325">
        <v>262.93</v>
      </c>
      <c r="AX101" s="325">
        <v>102.21</v>
      </c>
      <c r="AY101" s="325">
        <v>8.44</v>
      </c>
      <c r="BB101" s="652">
        <v>8.4369672284000004</v>
      </c>
      <c r="BC101" s="653">
        <f t="shared" si="1"/>
        <v>8.44</v>
      </c>
    </row>
    <row r="102" spans="1:55" s="325" customFormat="1" ht="19.8">
      <c r="A102" s="329"/>
      <c r="B102" s="329" t="s">
        <v>273</v>
      </c>
      <c r="C102" s="332">
        <v>95.81</v>
      </c>
      <c r="D102" s="332">
        <v>0.83</v>
      </c>
      <c r="E102" s="332">
        <v>21.57</v>
      </c>
      <c r="F102" s="332">
        <v>1.1399999999999999</v>
      </c>
      <c r="G102" s="332">
        <v>25.06</v>
      </c>
      <c r="H102" s="332">
        <v>19.36</v>
      </c>
      <c r="I102" s="332">
        <v>15.65</v>
      </c>
      <c r="J102" s="332">
        <v>19</v>
      </c>
      <c r="K102" s="332">
        <v>17.28</v>
      </c>
      <c r="L102" s="332">
        <v>55.27</v>
      </c>
      <c r="M102" s="332">
        <v>5.59</v>
      </c>
      <c r="N102" s="332">
        <v>16.12</v>
      </c>
      <c r="O102" s="493">
        <v>61.89</v>
      </c>
      <c r="P102" s="493">
        <v>8.6199999999999992</v>
      </c>
      <c r="Q102" s="493">
        <v>3.18</v>
      </c>
      <c r="R102" s="493">
        <v>7.47</v>
      </c>
      <c r="S102" s="493">
        <v>4.42</v>
      </c>
      <c r="T102" s="493">
        <v>4.6500000000000004</v>
      </c>
      <c r="U102" s="493">
        <v>8.74</v>
      </c>
      <c r="V102" s="493">
        <v>3.33</v>
      </c>
      <c r="W102" s="493">
        <v>2.08</v>
      </c>
      <c r="X102" s="493">
        <v>4.38</v>
      </c>
      <c r="Y102" s="493">
        <v>2.4300000000000002</v>
      </c>
      <c r="Z102" s="493">
        <v>1.98</v>
      </c>
      <c r="AA102" s="330">
        <v>10.32</v>
      </c>
      <c r="AB102" s="330">
        <v>8.4499999999999993</v>
      </c>
      <c r="AC102" s="330">
        <v>10.34</v>
      </c>
      <c r="AD102" s="330">
        <v>3.85</v>
      </c>
      <c r="AE102" s="330">
        <v>4.59</v>
      </c>
      <c r="AF102" s="330">
        <v>13.7</v>
      </c>
      <c r="AG102" s="330">
        <v>12.65</v>
      </c>
      <c r="AH102" s="330">
        <v>14.65</v>
      </c>
      <c r="AI102" s="330">
        <v>8.52</v>
      </c>
      <c r="AJ102" s="330">
        <v>12.34</v>
      </c>
      <c r="AK102" s="330">
        <v>13.29</v>
      </c>
      <c r="AL102" s="330">
        <v>12.82</v>
      </c>
      <c r="AM102" s="330">
        <v>15.78</v>
      </c>
      <c r="AN102" s="330">
        <v>3.79</v>
      </c>
      <c r="AO102" s="330">
        <v>22.33</v>
      </c>
      <c r="AP102" s="330">
        <v>11.79</v>
      </c>
      <c r="AQ102" s="330">
        <v>3.59</v>
      </c>
      <c r="AR102" s="330">
        <v>9.34</v>
      </c>
      <c r="AS102" s="325">
        <v>6.9</v>
      </c>
      <c r="AT102" s="325">
        <v>9.26</v>
      </c>
      <c r="AU102" s="325">
        <v>17.66</v>
      </c>
      <c r="AV102" s="325">
        <v>2.33</v>
      </c>
      <c r="AW102" s="325">
        <v>2.1</v>
      </c>
      <c r="AX102" s="325">
        <v>13.56</v>
      </c>
      <c r="AY102" s="325">
        <v>2.52</v>
      </c>
      <c r="BB102" s="652">
        <v>2.5209374700999998</v>
      </c>
      <c r="BC102" s="653">
        <f t="shared" si="1"/>
        <v>2.52</v>
      </c>
    </row>
    <row r="103" spans="1:55" s="325" customFormat="1" ht="19.8">
      <c r="A103" s="327"/>
      <c r="B103" s="327" t="s">
        <v>274</v>
      </c>
      <c r="C103" s="331">
        <v>0.91</v>
      </c>
      <c r="D103" s="331">
        <v>0.28000000000000003</v>
      </c>
      <c r="E103" s="331">
        <v>0.87</v>
      </c>
      <c r="F103" s="331">
        <v>0.25</v>
      </c>
      <c r="G103" s="331">
        <v>0.22</v>
      </c>
      <c r="H103" s="331">
        <v>0.34</v>
      </c>
      <c r="I103" s="331">
        <v>0.34</v>
      </c>
      <c r="J103" s="331">
        <v>1.1100000000000001</v>
      </c>
      <c r="K103" s="331">
        <v>1.08</v>
      </c>
      <c r="L103" s="331">
        <v>0.2</v>
      </c>
      <c r="M103" s="331">
        <v>0.55000000000000004</v>
      </c>
      <c r="N103" s="331">
        <v>0.28999999999999998</v>
      </c>
      <c r="O103" s="492">
        <v>0.23</v>
      </c>
      <c r="P103" s="492">
        <v>0.8</v>
      </c>
      <c r="Q103" s="492">
        <v>0.28999999999999998</v>
      </c>
      <c r="R103" s="492">
        <v>1.83</v>
      </c>
      <c r="S103" s="492">
        <v>1.1599999999999999</v>
      </c>
      <c r="T103" s="492">
        <v>0.53</v>
      </c>
      <c r="U103" s="492">
        <v>0.76</v>
      </c>
      <c r="V103" s="492">
        <v>1.4</v>
      </c>
      <c r="W103" s="492">
        <v>0.19</v>
      </c>
      <c r="X103" s="492">
        <v>0.77</v>
      </c>
      <c r="Y103" s="492">
        <v>0.7</v>
      </c>
      <c r="Z103" s="492">
        <v>1.02</v>
      </c>
      <c r="AA103" s="328">
        <v>7.53</v>
      </c>
      <c r="AB103" s="328">
        <v>6.94</v>
      </c>
      <c r="AC103" s="328">
        <v>8.0299999999999994</v>
      </c>
      <c r="AD103" s="328">
        <v>2.62</v>
      </c>
      <c r="AE103" s="328">
        <v>1.25</v>
      </c>
      <c r="AF103" s="328">
        <v>13.18</v>
      </c>
      <c r="AG103" s="328">
        <v>9.5399999999999991</v>
      </c>
      <c r="AH103" s="328">
        <v>11.13</v>
      </c>
      <c r="AI103" s="328">
        <v>5.86</v>
      </c>
      <c r="AJ103" s="328">
        <v>10.48</v>
      </c>
      <c r="AK103" s="328">
        <v>11.87</v>
      </c>
      <c r="AL103" s="328">
        <v>9.6999999999999993</v>
      </c>
      <c r="AM103" s="328">
        <v>13.54</v>
      </c>
      <c r="AN103" s="328">
        <v>1.79</v>
      </c>
      <c r="AO103" s="328">
        <v>18.84</v>
      </c>
      <c r="AP103" s="328">
        <v>8.26</v>
      </c>
      <c r="AQ103" s="328">
        <v>1.72</v>
      </c>
      <c r="AR103" s="328">
        <v>7.86</v>
      </c>
      <c r="AS103" s="325">
        <v>6.11</v>
      </c>
      <c r="AT103" s="325">
        <v>8.19</v>
      </c>
      <c r="AU103" s="325">
        <v>14.14</v>
      </c>
      <c r="AV103" s="325">
        <v>1.1599999999999999</v>
      </c>
      <c r="AW103" s="325">
        <v>1.43</v>
      </c>
      <c r="AX103" s="325">
        <v>10.46</v>
      </c>
      <c r="AY103" s="325">
        <v>1.08</v>
      </c>
      <c r="BB103" s="652">
        <v>1.0813892825</v>
      </c>
      <c r="BC103" s="653">
        <f t="shared" si="1"/>
        <v>1.08</v>
      </c>
    </row>
    <row r="104" spans="1:55" s="325" customFormat="1" ht="19.8">
      <c r="A104" s="329"/>
      <c r="B104" s="329" t="s">
        <v>275</v>
      </c>
      <c r="C104" s="332">
        <v>94.89</v>
      </c>
      <c r="D104" s="332">
        <v>0.55000000000000004</v>
      </c>
      <c r="E104" s="332">
        <v>20.7</v>
      </c>
      <c r="F104" s="332">
        <v>0.89</v>
      </c>
      <c r="G104" s="332">
        <v>24.84</v>
      </c>
      <c r="H104" s="332">
        <v>19.010000000000002</v>
      </c>
      <c r="I104" s="332">
        <v>15.31</v>
      </c>
      <c r="J104" s="332">
        <v>17.899999999999999</v>
      </c>
      <c r="K104" s="332">
        <v>16.21</v>
      </c>
      <c r="L104" s="332">
        <v>55.07</v>
      </c>
      <c r="M104" s="332">
        <v>5.05</v>
      </c>
      <c r="N104" s="332">
        <v>15.82</v>
      </c>
      <c r="O104" s="493">
        <v>61.66</v>
      </c>
      <c r="P104" s="493">
        <v>7.83</v>
      </c>
      <c r="Q104" s="493">
        <v>2.89</v>
      </c>
      <c r="R104" s="493">
        <v>5.64</v>
      </c>
      <c r="S104" s="493">
        <v>3.26</v>
      </c>
      <c r="T104" s="493">
        <v>4.1100000000000003</v>
      </c>
      <c r="U104" s="493">
        <v>7.98</v>
      </c>
      <c r="V104" s="493">
        <v>1.93</v>
      </c>
      <c r="W104" s="493">
        <v>1.89</v>
      </c>
      <c r="X104" s="493">
        <v>3.6</v>
      </c>
      <c r="Y104" s="493">
        <v>1.73</v>
      </c>
      <c r="Z104" s="493">
        <v>0.96</v>
      </c>
      <c r="AA104" s="330">
        <v>2.8</v>
      </c>
      <c r="AB104" s="330">
        <v>1.51</v>
      </c>
      <c r="AC104" s="330">
        <v>2.31</v>
      </c>
      <c r="AD104" s="330">
        <v>1.23</v>
      </c>
      <c r="AE104" s="330">
        <v>3.34</v>
      </c>
      <c r="AF104" s="330">
        <v>0.52</v>
      </c>
      <c r="AG104" s="330">
        <v>3.12</v>
      </c>
      <c r="AH104" s="330">
        <v>3.53</v>
      </c>
      <c r="AI104" s="330">
        <v>2.66</v>
      </c>
      <c r="AJ104" s="330">
        <v>1.86</v>
      </c>
      <c r="AK104" s="330">
        <v>1.42</v>
      </c>
      <c r="AL104" s="330">
        <v>3.13</v>
      </c>
      <c r="AM104" s="330">
        <v>2.23</v>
      </c>
      <c r="AN104" s="330">
        <v>2</v>
      </c>
      <c r="AO104" s="330">
        <v>3.5</v>
      </c>
      <c r="AP104" s="330">
        <v>3.53</v>
      </c>
      <c r="AQ104" s="330">
        <v>1.87</v>
      </c>
      <c r="AR104" s="330">
        <v>1.47</v>
      </c>
      <c r="AS104" s="325">
        <v>0.79</v>
      </c>
      <c r="AT104" s="325">
        <v>1.07</v>
      </c>
      <c r="AU104" s="325">
        <v>3.52</v>
      </c>
      <c r="AV104" s="325">
        <v>1.18</v>
      </c>
      <c r="AW104" s="325">
        <v>0.67</v>
      </c>
      <c r="AX104" s="325">
        <v>3.09</v>
      </c>
      <c r="AY104" s="325">
        <v>1.44</v>
      </c>
      <c r="BB104" s="652">
        <v>1.4395481876</v>
      </c>
      <c r="BC104" s="653">
        <f t="shared" si="1"/>
        <v>1.44</v>
      </c>
    </row>
    <row r="105" spans="1:55" s="325" customFormat="1" ht="19.8">
      <c r="A105" s="327"/>
      <c r="B105" s="327" t="s">
        <v>276</v>
      </c>
      <c r="C105" s="331">
        <v>141.75</v>
      </c>
      <c r="D105" s="331">
        <v>128.72</v>
      </c>
      <c r="E105" s="331">
        <v>147.38999999999999</v>
      </c>
      <c r="F105" s="331">
        <v>127.79</v>
      </c>
      <c r="G105" s="331">
        <v>141.32</v>
      </c>
      <c r="H105" s="331">
        <v>139.82</v>
      </c>
      <c r="I105" s="331">
        <v>179.18</v>
      </c>
      <c r="J105" s="331">
        <v>154.1</v>
      </c>
      <c r="K105" s="331">
        <v>129.34</v>
      </c>
      <c r="L105" s="331">
        <v>123.2</v>
      </c>
      <c r="M105" s="331">
        <v>186.7</v>
      </c>
      <c r="N105" s="331">
        <v>127.19</v>
      </c>
      <c r="O105" s="492">
        <v>128.63999999999999</v>
      </c>
      <c r="P105" s="492">
        <v>139.55000000000001</v>
      </c>
      <c r="Q105" s="492">
        <v>145.94999999999999</v>
      </c>
      <c r="R105" s="492">
        <v>139.47</v>
      </c>
      <c r="S105" s="492">
        <v>139.46</v>
      </c>
      <c r="T105" s="492">
        <v>136.47999999999999</v>
      </c>
      <c r="U105" s="492">
        <v>123.42</v>
      </c>
      <c r="V105" s="492">
        <v>139.35</v>
      </c>
      <c r="W105" s="492">
        <v>129.93</v>
      </c>
      <c r="X105" s="492">
        <v>123.59</v>
      </c>
      <c r="Y105" s="492">
        <v>133.63999999999999</v>
      </c>
      <c r="Z105" s="492">
        <v>124.46</v>
      </c>
      <c r="AA105" s="328">
        <v>139.18</v>
      </c>
      <c r="AB105" s="328">
        <v>122.2</v>
      </c>
      <c r="AC105" s="328">
        <v>135.91999999999999</v>
      </c>
      <c r="AD105" s="328">
        <v>135.07</v>
      </c>
      <c r="AE105" s="328">
        <v>147.53</v>
      </c>
      <c r="AF105" s="328">
        <v>131.44</v>
      </c>
      <c r="AG105" s="328">
        <v>150.12</v>
      </c>
      <c r="AH105" s="328">
        <v>146.83000000000001</v>
      </c>
      <c r="AI105" s="328">
        <v>133.79</v>
      </c>
      <c r="AJ105" s="328">
        <v>152.5</v>
      </c>
      <c r="AK105" s="328">
        <v>148.56</v>
      </c>
      <c r="AL105" s="328">
        <v>133.06</v>
      </c>
      <c r="AM105" s="328">
        <v>154.91</v>
      </c>
      <c r="AN105" s="328">
        <v>128.80000000000001</v>
      </c>
      <c r="AO105" s="328">
        <v>137.59</v>
      </c>
      <c r="AP105" s="328">
        <v>150.36000000000001</v>
      </c>
      <c r="AQ105" s="328">
        <v>146.53</v>
      </c>
      <c r="AR105" s="328">
        <v>144.55000000000001</v>
      </c>
      <c r="AS105" s="325">
        <v>149.54</v>
      </c>
      <c r="AT105" s="325">
        <v>147.77000000000001</v>
      </c>
      <c r="AU105" s="325">
        <v>155.86000000000001</v>
      </c>
      <c r="AV105" s="325">
        <v>150.31</v>
      </c>
      <c r="AW105" s="325">
        <v>144.9</v>
      </c>
      <c r="AX105" s="325">
        <v>157.99</v>
      </c>
      <c r="AY105" s="325">
        <v>172.29</v>
      </c>
      <c r="BB105" s="652">
        <v>172.287288507</v>
      </c>
      <c r="BC105" s="653">
        <f t="shared" si="1"/>
        <v>172.29</v>
      </c>
    </row>
    <row r="106" spans="1:55" s="325" customFormat="1" ht="19.8">
      <c r="A106" s="329"/>
      <c r="B106" s="329" t="s">
        <v>277</v>
      </c>
      <c r="C106" s="330">
        <v>10206.69</v>
      </c>
      <c r="D106" s="330">
        <v>9621.2800000000007</v>
      </c>
      <c r="E106" s="330">
        <v>10418.15</v>
      </c>
      <c r="F106" s="330">
        <v>10101.75</v>
      </c>
      <c r="G106" s="330">
        <v>12164.83</v>
      </c>
      <c r="H106" s="330">
        <v>11627.46</v>
      </c>
      <c r="I106" s="330">
        <v>12437.09</v>
      </c>
      <c r="J106" s="330">
        <v>11570.55</v>
      </c>
      <c r="K106" s="330">
        <v>10370.719999999999</v>
      </c>
      <c r="L106" s="330">
        <v>9205.26</v>
      </c>
      <c r="M106" s="330">
        <v>9453.92</v>
      </c>
      <c r="N106" s="330">
        <v>8684.51</v>
      </c>
      <c r="O106" s="493">
        <v>9553.2800000000007</v>
      </c>
      <c r="P106" s="493">
        <v>8612.94</v>
      </c>
      <c r="Q106" s="493">
        <v>10570.21</v>
      </c>
      <c r="R106" s="493">
        <v>9019.06</v>
      </c>
      <c r="S106" s="493">
        <v>10711.12</v>
      </c>
      <c r="T106" s="493">
        <v>9931.6299999999992</v>
      </c>
      <c r="U106" s="493">
        <v>9420.65</v>
      </c>
      <c r="V106" s="493">
        <v>9907.31</v>
      </c>
      <c r="W106" s="493">
        <v>8752.49</v>
      </c>
      <c r="X106" s="493">
        <v>9513.92</v>
      </c>
      <c r="Y106" s="493">
        <v>9462.7800000000007</v>
      </c>
      <c r="Z106" s="493">
        <v>8172.4</v>
      </c>
      <c r="AA106" s="330">
        <v>10568.48</v>
      </c>
      <c r="AB106" s="330">
        <v>9173.92</v>
      </c>
      <c r="AC106" s="330">
        <v>10439.93</v>
      </c>
      <c r="AD106" s="330">
        <v>10815.13</v>
      </c>
      <c r="AE106" s="330">
        <v>10974.34</v>
      </c>
      <c r="AF106" s="330">
        <v>10554.34</v>
      </c>
      <c r="AG106" s="330">
        <v>11103.32</v>
      </c>
      <c r="AH106" s="330">
        <v>11519.32</v>
      </c>
      <c r="AI106" s="330">
        <v>10991.22</v>
      </c>
      <c r="AJ106" s="330">
        <v>10834.39</v>
      </c>
      <c r="AK106" s="330">
        <v>10794.15</v>
      </c>
      <c r="AL106" s="330">
        <v>9828.6299999999992</v>
      </c>
      <c r="AM106" s="330">
        <v>11001.01</v>
      </c>
      <c r="AN106" s="330">
        <v>10353.209999999999</v>
      </c>
      <c r="AO106" s="330">
        <v>11446.42</v>
      </c>
      <c r="AP106" s="330">
        <v>12699.17</v>
      </c>
      <c r="AQ106" s="330">
        <v>13090.1</v>
      </c>
      <c r="AR106" s="330">
        <v>11318.59</v>
      </c>
      <c r="AS106" s="325">
        <v>12359.42</v>
      </c>
      <c r="AT106" s="325">
        <v>12984.36</v>
      </c>
      <c r="AU106" s="325">
        <v>13072.33</v>
      </c>
      <c r="AV106" s="325">
        <v>15549.57</v>
      </c>
      <c r="AW106" s="325">
        <v>13997.46</v>
      </c>
      <c r="AX106" s="325">
        <v>11784.5</v>
      </c>
      <c r="AY106" s="325">
        <v>16529.189999999999</v>
      </c>
      <c r="BB106" s="652">
        <v>16529.192073971</v>
      </c>
      <c r="BC106" s="653">
        <f t="shared" si="1"/>
        <v>16529.189999999999</v>
      </c>
    </row>
    <row r="107" spans="1:55" s="325" customFormat="1" ht="30">
      <c r="A107" s="327"/>
      <c r="B107" s="327" t="s">
        <v>278</v>
      </c>
      <c r="C107" s="331">
        <v>257.83999999999997</v>
      </c>
      <c r="D107" s="331">
        <v>252.12</v>
      </c>
      <c r="E107" s="331">
        <v>307.19</v>
      </c>
      <c r="F107" s="331">
        <v>251.48</v>
      </c>
      <c r="G107" s="331">
        <v>334.41</v>
      </c>
      <c r="H107" s="331">
        <v>304.99</v>
      </c>
      <c r="I107" s="331">
        <v>231.02</v>
      </c>
      <c r="J107" s="331">
        <v>302.24</v>
      </c>
      <c r="K107" s="331">
        <v>290.70999999999998</v>
      </c>
      <c r="L107" s="331">
        <v>291.24</v>
      </c>
      <c r="M107" s="331">
        <v>277.70999999999998</v>
      </c>
      <c r="N107" s="331">
        <v>292.08</v>
      </c>
      <c r="O107" s="492">
        <v>281.75</v>
      </c>
      <c r="P107" s="492">
        <v>244.44</v>
      </c>
      <c r="Q107" s="492">
        <v>279.64999999999998</v>
      </c>
      <c r="R107" s="492">
        <v>267.7</v>
      </c>
      <c r="S107" s="492">
        <v>297.23</v>
      </c>
      <c r="T107" s="492">
        <v>217.43</v>
      </c>
      <c r="U107" s="492">
        <v>204.07</v>
      </c>
      <c r="V107" s="492">
        <v>257.45999999999998</v>
      </c>
      <c r="W107" s="492">
        <v>258.23</v>
      </c>
      <c r="X107" s="492">
        <v>274.68</v>
      </c>
      <c r="Y107" s="492">
        <v>260.11</v>
      </c>
      <c r="Z107" s="492">
        <v>243.47</v>
      </c>
      <c r="AA107" s="328">
        <v>276.08</v>
      </c>
      <c r="AB107" s="328">
        <v>234.01</v>
      </c>
      <c r="AC107" s="328">
        <v>255.04</v>
      </c>
      <c r="AD107" s="328">
        <v>199.1</v>
      </c>
      <c r="AE107" s="328">
        <v>200.56</v>
      </c>
      <c r="AF107" s="328">
        <v>254.31</v>
      </c>
      <c r="AG107" s="328">
        <v>223.79</v>
      </c>
      <c r="AH107" s="328">
        <v>265.41000000000003</v>
      </c>
      <c r="AI107" s="328">
        <v>248.37</v>
      </c>
      <c r="AJ107" s="328">
        <v>286.41000000000003</v>
      </c>
      <c r="AK107" s="328">
        <v>309.72000000000003</v>
      </c>
      <c r="AL107" s="328">
        <v>253.09</v>
      </c>
      <c r="AM107" s="328">
        <v>333.63</v>
      </c>
      <c r="AN107" s="328">
        <v>242.34</v>
      </c>
      <c r="AO107" s="328">
        <v>287.01</v>
      </c>
      <c r="AP107" s="328">
        <v>266.13</v>
      </c>
      <c r="AQ107" s="328">
        <v>285.20999999999998</v>
      </c>
      <c r="AR107" s="328">
        <v>269.11</v>
      </c>
      <c r="AS107" s="325">
        <v>234.17</v>
      </c>
      <c r="AT107" s="325">
        <v>216.89</v>
      </c>
      <c r="AU107" s="325">
        <v>251.78</v>
      </c>
      <c r="AV107" s="325">
        <v>311.68</v>
      </c>
      <c r="AW107" s="325">
        <v>318.86</v>
      </c>
      <c r="AX107" s="325">
        <v>294.64</v>
      </c>
      <c r="AY107" s="325">
        <v>335.3</v>
      </c>
      <c r="BB107" s="652">
        <v>335.30179718139999</v>
      </c>
      <c r="BC107" s="653">
        <f t="shared" si="1"/>
        <v>335.3</v>
      </c>
    </row>
    <row r="108" spans="1:55" s="325" customFormat="1" ht="19.8">
      <c r="A108" s="329"/>
      <c r="B108" s="329" t="s">
        <v>279</v>
      </c>
      <c r="C108" s="332">
        <v>66.45</v>
      </c>
      <c r="D108" s="332">
        <v>105.53</v>
      </c>
      <c r="E108" s="332">
        <v>122.31</v>
      </c>
      <c r="F108" s="332">
        <v>84.87</v>
      </c>
      <c r="G108" s="332">
        <v>158.56</v>
      </c>
      <c r="H108" s="332">
        <v>146.63</v>
      </c>
      <c r="I108" s="332">
        <v>82.91</v>
      </c>
      <c r="J108" s="332">
        <v>130.16</v>
      </c>
      <c r="K108" s="332">
        <v>110.33</v>
      </c>
      <c r="L108" s="332">
        <v>80.319999999999993</v>
      </c>
      <c r="M108" s="332">
        <v>86.1</v>
      </c>
      <c r="N108" s="332">
        <v>112.21</v>
      </c>
      <c r="O108" s="493">
        <v>121.79</v>
      </c>
      <c r="P108" s="493">
        <v>100.56</v>
      </c>
      <c r="Q108" s="493">
        <v>85.79</v>
      </c>
      <c r="R108" s="493">
        <v>103.78</v>
      </c>
      <c r="S108" s="493">
        <v>114.36</v>
      </c>
      <c r="T108" s="493">
        <v>94.7</v>
      </c>
      <c r="U108" s="493">
        <v>85.35</v>
      </c>
      <c r="V108" s="493">
        <v>135.4</v>
      </c>
      <c r="W108" s="493">
        <v>129.46</v>
      </c>
      <c r="X108" s="493">
        <v>115.17</v>
      </c>
      <c r="Y108" s="493">
        <v>96.56</v>
      </c>
      <c r="Z108" s="493">
        <v>120.96</v>
      </c>
      <c r="AA108" s="330">
        <v>146.87</v>
      </c>
      <c r="AB108" s="330">
        <v>121.96</v>
      </c>
      <c r="AC108" s="330">
        <v>137.47999999999999</v>
      </c>
      <c r="AD108" s="330">
        <v>80.08</v>
      </c>
      <c r="AE108" s="330">
        <v>87.9</v>
      </c>
      <c r="AF108" s="330">
        <v>148.21</v>
      </c>
      <c r="AG108" s="330">
        <v>104.78</v>
      </c>
      <c r="AH108" s="330">
        <v>160.94</v>
      </c>
      <c r="AI108" s="330">
        <v>148.30000000000001</v>
      </c>
      <c r="AJ108" s="330">
        <v>105.41</v>
      </c>
      <c r="AK108" s="330">
        <v>99.02</v>
      </c>
      <c r="AL108" s="330">
        <v>69.17</v>
      </c>
      <c r="AM108" s="330">
        <v>142.71</v>
      </c>
      <c r="AN108" s="330">
        <v>114.34</v>
      </c>
      <c r="AO108" s="330">
        <v>110.98</v>
      </c>
      <c r="AP108" s="330">
        <v>85.29</v>
      </c>
      <c r="AQ108" s="330">
        <v>113.09</v>
      </c>
      <c r="AR108" s="330">
        <v>120.88</v>
      </c>
      <c r="AS108" s="325">
        <v>87.04</v>
      </c>
      <c r="AT108" s="325">
        <v>107.4</v>
      </c>
      <c r="AU108" s="325">
        <v>103.98</v>
      </c>
      <c r="AV108" s="325">
        <v>97.59</v>
      </c>
      <c r="AW108" s="325">
        <v>101.31</v>
      </c>
      <c r="AX108" s="325">
        <v>95.21</v>
      </c>
      <c r="AY108" s="325">
        <v>151.06</v>
      </c>
      <c r="BB108" s="652">
        <v>151.06498461979999</v>
      </c>
      <c r="BC108" s="653">
        <f t="shared" si="1"/>
        <v>151.06</v>
      </c>
    </row>
    <row r="109" spans="1:55" s="325" customFormat="1" ht="30">
      <c r="A109" s="327"/>
      <c r="B109" s="327" t="s">
        <v>280</v>
      </c>
      <c r="C109" s="331">
        <v>37.770000000000003</v>
      </c>
      <c r="D109" s="331">
        <v>23.76</v>
      </c>
      <c r="E109" s="331">
        <v>40.24</v>
      </c>
      <c r="F109" s="331">
        <v>28.62</v>
      </c>
      <c r="G109" s="331">
        <v>30.48</v>
      </c>
      <c r="H109" s="331">
        <v>22.39</v>
      </c>
      <c r="I109" s="331">
        <v>19.59</v>
      </c>
      <c r="J109" s="331">
        <v>25.88</v>
      </c>
      <c r="K109" s="331">
        <v>34.21</v>
      </c>
      <c r="L109" s="331">
        <v>43.82</v>
      </c>
      <c r="M109" s="331">
        <v>39.85</v>
      </c>
      <c r="N109" s="331">
        <v>38.53</v>
      </c>
      <c r="O109" s="492">
        <v>31.45</v>
      </c>
      <c r="P109" s="492">
        <v>24.14</v>
      </c>
      <c r="Q109" s="492">
        <v>34.01</v>
      </c>
      <c r="R109" s="492">
        <v>23.83</v>
      </c>
      <c r="S109" s="492">
        <v>26.85</v>
      </c>
      <c r="T109" s="492">
        <v>19.489999999999998</v>
      </c>
      <c r="U109" s="492">
        <v>19.36</v>
      </c>
      <c r="V109" s="492">
        <v>14.71</v>
      </c>
      <c r="W109" s="492">
        <v>16.149999999999999</v>
      </c>
      <c r="X109" s="492">
        <v>29.32</v>
      </c>
      <c r="Y109" s="492">
        <v>35.520000000000003</v>
      </c>
      <c r="Z109" s="492">
        <v>21.57</v>
      </c>
      <c r="AA109" s="328">
        <v>25.11</v>
      </c>
      <c r="AB109" s="328">
        <v>17.010000000000002</v>
      </c>
      <c r="AC109" s="328">
        <v>20.18</v>
      </c>
      <c r="AD109" s="328">
        <v>15.82</v>
      </c>
      <c r="AE109" s="328">
        <v>11.77</v>
      </c>
      <c r="AF109" s="328">
        <v>13.14</v>
      </c>
      <c r="AG109" s="328">
        <v>17.04</v>
      </c>
      <c r="AH109" s="328">
        <v>14.76</v>
      </c>
      <c r="AI109" s="328">
        <v>11.41</v>
      </c>
      <c r="AJ109" s="328">
        <v>31.85</v>
      </c>
      <c r="AK109" s="328">
        <v>34.56</v>
      </c>
      <c r="AL109" s="328">
        <v>30.46</v>
      </c>
      <c r="AM109" s="328">
        <v>32.24</v>
      </c>
      <c r="AN109" s="328">
        <v>21.66</v>
      </c>
      <c r="AO109" s="328">
        <v>28.96</v>
      </c>
      <c r="AP109" s="328">
        <v>22.86</v>
      </c>
      <c r="AQ109" s="328">
        <v>19.149999999999999</v>
      </c>
      <c r="AR109" s="328">
        <v>19</v>
      </c>
      <c r="AS109" s="325">
        <v>23.66</v>
      </c>
      <c r="AT109" s="325">
        <v>11.97</v>
      </c>
      <c r="AU109" s="325">
        <v>23.83</v>
      </c>
      <c r="AV109" s="325">
        <v>39.299999999999997</v>
      </c>
      <c r="AW109" s="325">
        <v>66.400000000000006</v>
      </c>
      <c r="AX109" s="325">
        <v>35.32</v>
      </c>
      <c r="AY109" s="325">
        <v>21.5</v>
      </c>
      <c r="BB109" s="652">
        <v>21.501872239400001</v>
      </c>
      <c r="BC109" s="653">
        <f t="shared" si="1"/>
        <v>21.5</v>
      </c>
    </row>
    <row r="110" spans="1:55" s="325" customFormat="1" ht="19.8">
      <c r="A110" s="329"/>
      <c r="B110" s="329" t="s">
        <v>281</v>
      </c>
      <c r="C110" s="332">
        <v>6.16</v>
      </c>
      <c r="D110" s="332">
        <v>8.77</v>
      </c>
      <c r="E110" s="332">
        <v>14.19</v>
      </c>
      <c r="F110" s="332">
        <v>12.18</v>
      </c>
      <c r="G110" s="332">
        <v>8.77</v>
      </c>
      <c r="H110" s="332">
        <v>8.6999999999999993</v>
      </c>
      <c r="I110" s="332">
        <v>18.97</v>
      </c>
      <c r="J110" s="332">
        <v>27.34</v>
      </c>
      <c r="K110" s="332">
        <v>18</v>
      </c>
      <c r="L110" s="332">
        <v>20.85</v>
      </c>
      <c r="M110" s="332">
        <v>17.52</v>
      </c>
      <c r="N110" s="332">
        <v>16.239999999999998</v>
      </c>
      <c r="O110" s="493">
        <v>13.63</v>
      </c>
      <c r="P110" s="493">
        <v>13.34</v>
      </c>
      <c r="Q110" s="493">
        <v>30.93</v>
      </c>
      <c r="R110" s="493">
        <v>20.61</v>
      </c>
      <c r="S110" s="493">
        <v>24.05</v>
      </c>
      <c r="T110" s="493">
        <v>17.02</v>
      </c>
      <c r="U110" s="493">
        <v>15.46</v>
      </c>
      <c r="V110" s="493">
        <v>12.65</v>
      </c>
      <c r="W110" s="493">
        <v>10.8</v>
      </c>
      <c r="X110" s="493">
        <v>9</v>
      </c>
      <c r="Y110" s="493">
        <v>7.1</v>
      </c>
      <c r="Z110" s="493">
        <v>9.92</v>
      </c>
      <c r="AA110" s="330">
        <v>7.47</v>
      </c>
      <c r="AB110" s="330">
        <v>9.59</v>
      </c>
      <c r="AC110" s="330">
        <v>8.9</v>
      </c>
      <c r="AD110" s="330">
        <v>6.78</v>
      </c>
      <c r="AE110" s="330">
        <v>9.9600000000000009</v>
      </c>
      <c r="AF110" s="330">
        <v>8.19</v>
      </c>
      <c r="AG110" s="330">
        <v>8.32</v>
      </c>
      <c r="AH110" s="330">
        <v>7.29</v>
      </c>
      <c r="AI110" s="330">
        <v>7.2</v>
      </c>
      <c r="AJ110" s="330">
        <v>7.11</v>
      </c>
      <c r="AK110" s="330">
        <v>6.81</v>
      </c>
      <c r="AL110" s="330">
        <v>7.26</v>
      </c>
      <c r="AM110" s="330">
        <v>9.8699999999999992</v>
      </c>
      <c r="AN110" s="330">
        <v>9.73</v>
      </c>
      <c r="AO110" s="330">
        <v>15.82</v>
      </c>
      <c r="AP110" s="330">
        <v>16.88</v>
      </c>
      <c r="AQ110" s="330">
        <v>17.84</v>
      </c>
      <c r="AR110" s="330">
        <v>14.02</v>
      </c>
      <c r="AS110" s="325">
        <v>11.59</v>
      </c>
      <c r="AT110" s="325">
        <v>12.43</v>
      </c>
      <c r="AU110" s="325">
        <v>8.25</v>
      </c>
      <c r="AV110" s="325">
        <v>8.98</v>
      </c>
      <c r="AW110" s="325">
        <v>8.9700000000000006</v>
      </c>
      <c r="AX110" s="325">
        <v>12.47</v>
      </c>
      <c r="AY110" s="325">
        <v>12.5</v>
      </c>
      <c r="BB110" s="652">
        <v>12.5042009305</v>
      </c>
      <c r="BC110" s="653">
        <f t="shared" si="1"/>
        <v>12.5</v>
      </c>
    </row>
    <row r="111" spans="1:55" s="325" customFormat="1" ht="19.8">
      <c r="A111" s="327"/>
      <c r="B111" s="327" t="s">
        <v>282</v>
      </c>
      <c r="C111" s="331">
        <v>47.69</v>
      </c>
      <c r="D111" s="331">
        <v>37.43</v>
      </c>
      <c r="E111" s="331">
        <v>33.909999999999997</v>
      </c>
      <c r="F111" s="331">
        <v>36.01</v>
      </c>
      <c r="G111" s="331">
        <v>37.53</v>
      </c>
      <c r="H111" s="331">
        <v>48.21</v>
      </c>
      <c r="I111" s="331">
        <v>35.07</v>
      </c>
      <c r="J111" s="331">
        <v>41.34</v>
      </c>
      <c r="K111" s="331">
        <v>49.42</v>
      </c>
      <c r="L111" s="331">
        <v>47.73</v>
      </c>
      <c r="M111" s="331">
        <v>38.090000000000003</v>
      </c>
      <c r="N111" s="331">
        <v>34.53</v>
      </c>
      <c r="O111" s="492">
        <v>34.69</v>
      </c>
      <c r="P111" s="492">
        <v>38.78</v>
      </c>
      <c r="Q111" s="492">
        <v>52.56</v>
      </c>
      <c r="R111" s="492">
        <v>44.41</v>
      </c>
      <c r="S111" s="492">
        <v>51.32</v>
      </c>
      <c r="T111" s="492">
        <v>31.83</v>
      </c>
      <c r="U111" s="492">
        <v>38.869999999999997</v>
      </c>
      <c r="V111" s="492">
        <v>38.82</v>
      </c>
      <c r="W111" s="492">
        <v>44.37</v>
      </c>
      <c r="X111" s="492">
        <v>40.78</v>
      </c>
      <c r="Y111" s="492">
        <v>32.25</v>
      </c>
      <c r="Z111" s="492">
        <v>29.51</v>
      </c>
      <c r="AA111" s="328">
        <v>27.8</v>
      </c>
      <c r="AB111" s="328">
        <v>22.39</v>
      </c>
      <c r="AC111" s="328">
        <v>25.99</v>
      </c>
      <c r="AD111" s="328">
        <v>36.159999999999997</v>
      </c>
      <c r="AE111" s="328">
        <v>29.48</v>
      </c>
      <c r="AF111" s="328">
        <v>26.38</v>
      </c>
      <c r="AG111" s="328">
        <v>32.35</v>
      </c>
      <c r="AH111" s="328">
        <v>24.49</v>
      </c>
      <c r="AI111" s="328">
        <v>23.83</v>
      </c>
      <c r="AJ111" s="328">
        <v>37.97</v>
      </c>
      <c r="AK111" s="328">
        <v>41.89</v>
      </c>
      <c r="AL111" s="328">
        <v>33.06</v>
      </c>
      <c r="AM111" s="328">
        <v>38.81</v>
      </c>
      <c r="AN111" s="328">
        <v>29.88</v>
      </c>
      <c r="AO111" s="328">
        <v>41.76</v>
      </c>
      <c r="AP111" s="328">
        <v>60.52</v>
      </c>
      <c r="AQ111" s="328">
        <v>56.09</v>
      </c>
      <c r="AR111" s="328">
        <v>43.09</v>
      </c>
      <c r="AS111" s="325">
        <v>45.15</v>
      </c>
      <c r="AT111" s="325">
        <v>26.34</v>
      </c>
      <c r="AU111" s="325">
        <v>48.42</v>
      </c>
      <c r="AV111" s="325">
        <v>55.16</v>
      </c>
      <c r="AW111" s="325">
        <v>44.23</v>
      </c>
      <c r="AX111" s="325">
        <v>53.05</v>
      </c>
      <c r="AY111" s="325">
        <v>42.27</v>
      </c>
      <c r="BB111" s="652">
        <v>42.273396779800002</v>
      </c>
      <c r="BC111" s="653">
        <f t="shared" si="1"/>
        <v>42.27</v>
      </c>
    </row>
    <row r="112" spans="1:55" s="325" customFormat="1" ht="19.8">
      <c r="A112" s="329"/>
      <c r="B112" s="329" t="s">
        <v>283</v>
      </c>
      <c r="C112" s="332">
        <v>6.79</v>
      </c>
      <c r="D112" s="332">
        <v>6.45</v>
      </c>
      <c r="E112" s="332">
        <v>6.24</v>
      </c>
      <c r="F112" s="332">
        <v>4.58</v>
      </c>
      <c r="G112" s="332">
        <v>3.17</v>
      </c>
      <c r="H112" s="332">
        <v>4.38</v>
      </c>
      <c r="I112" s="332">
        <v>7.37</v>
      </c>
      <c r="J112" s="332">
        <v>7.51</v>
      </c>
      <c r="K112" s="332">
        <v>6.94</v>
      </c>
      <c r="L112" s="332">
        <v>7.18</v>
      </c>
      <c r="M112" s="332">
        <v>6.25</v>
      </c>
      <c r="N112" s="332">
        <v>6.91</v>
      </c>
      <c r="O112" s="493">
        <v>4.45</v>
      </c>
      <c r="P112" s="493">
        <v>5.37</v>
      </c>
      <c r="Q112" s="493">
        <v>4.43</v>
      </c>
      <c r="R112" s="493">
        <v>4.0199999999999996</v>
      </c>
      <c r="S112" s="493">
        <v>3.45</v>
      </c>
      <c r="T112" s="493">
        <v>3.7</v>
      </c>
      <c r="U112" s="493">
        <v>4.28</v>
      </c>
      <c r="V112" s="493">
        <v>4.7300000000000004</v>
      </c>
      <c r="W112" s="493">
        <v>4.3499999999999996</v>
      </c>
      <c r="X112" s="493">
        <v>3.7</v>
      </c>
      <c r="Y112" s="493">
        <v>4.16</v>
      </c>
      <c r="Z112" s="493">
        <v>3.34</v>
      </c>
      <c r="AA112" s="330">
        <v>4.8</v>
      </c>
      <c r="AB112" s="330">
        <v>4.2</v>
      </c>
      <c r="AC112" s="330">
        <v>4.4000000000000004</v>
      </c>
      <c r="AD112" s="330">
        <v>3.79</v>
      </c>
      <c r="AE112" s="330">
        <v>2.94</v>
      </c>
      <c r="AF112" s="330">
        <v>2.96</v>
      </c>
      <c r="AG112" s="330">
        <v>5.82</v>
      </c>
      <c r="AH112" s="330">
        <v>4.9800000000000004</v>
      </c>
      <c r="AI112" s="330">
        <v>5.17</v>
      </c>
      <c r="AJ112" s="330">
        <v>5.26</v>
      </c>
      <c r="AK112" s="330">
        <v>4.3099999999999996</v>
      </c>
      <c r="AL112" s="330">
        <v>4.1100000000000003</v>
      </c>
      <c r="AM112" s="330">
        <v>4.49</v>
      </c>
      <c r="AN112" s="330">
        <v>4.12</v>
      </c>
      <c r="AO112" s="330">
        <v>3.84</v>
      </c>
      <c r="AP112" s="330">
        <v>2.69</v>
      </c>
      <c r="AQ112" s="330">
        <v>2.59</v>
      </c>
      <c r="AR112" s="330">
        <v>1.95</v>
      </c>
      <c r="AS112" s="325">
        <v>2.56</v>
      </c>
      <c r="AT112" s="325">
        <v>2.46</v>
      </c>
      <c r="AU112" s="325">
        <v>3.42</v>
      </c>
      <c r="AV112" s="325">
        <v>3.44</v>
      </c>
      <c r="AW112" s="325">
        <v>2.82</v>
      </c>
      <c r="AX112" s="325">
        <v>3.76</v>
      </c>
      <c r="AY112" s="325">
        <v>3.78</v>
      </c>
      <c r="BB112" s="652">
        <v>3.7792521570000002</v>
      </c>
      <c r="BC112" s="653">
        <f t="shared" si="1"/>
        <v>3.78</v>
      </c>
    </row>
    <row r="113" spans="1:55" s="325" customFormat="1" ht="19.8">
      <c r="A113" s="327"/>
      <c r="B113" s="327" t="s">
        <v>284</v>
      </c>
      <c r="C113" s="331">
        <v>93</v>
      </c>
      <c r="D113" s="331">
        <v>70.17</v>
      </c>
      <c r="E113" s="331">
        <v>90.29</v>
      </c>
      <c r="F113" s="331">
        <v>85.23</v>
      </c>
      <c r="G113" s="331">
        <v>95.9</v>
      </c>
      <c r="H113" s="331">
        <v>74.69</v>
      </c>
      <c r="I113" s="331">
        <v>67.099999999999994</v>
      </c>
      <c r="J113" s="331">
        <v>70.010000000000005</v>
      </c>
      <c r="K113" s="331">
        <v>71.81</v>
      </c>
      <c r="L113" s="331">
        <v>91.34</v>
      </c>
      <c r="M113" s="331">
        <v>89.89</v>
      </c>
      <c r="N113" s="331">
        <v>83.66</v>
      </c>
      <c r="O113" s="492">
        <v>75.75</v>
      </c>
      <c r="P113" s="492">
        <v>62.26</v>
      </c>
      <c r="Q113" s="492">
        <v>71.930000000000007</v>
      </c>
      <c r="R113" s="492">
        <v>71.05</v>
      </c>
      <c r="S113" s="492">
        <v>77.19</v>
      </c>
      <c r="T113" s="492">
        <v>50.7</v>
      </c>
      <c r="U113" s="492">
        <v>40.74</v>
      </c>
      <c r="V113" s="492">
        <v>51.16</v>
      </c>
      <c r="W113" s="492">
        <v>53.09</v>
      </c>
      <c r="X113" s="492">
        <v>76.709999999999994</v>
      </c>
      <c r="Y113" s="492">
        <v>84.52</v>
      </c>
      <c r="Z113" s="492">
        <v>58.17</v>
      </c>
      <c r="AA113" s="328">
        <v>64.03</v>
      </c>
      <c r="AB113" s="328">
        <v>58.87</v>
      </c>
      <c r="AC113" s="328">
        <v>58.09</v>
      </c>
      <c r="AD113" s="328">
        <v>56.47</v>
      </c>
      <c r="AE113" s="328">
        <v>58.51</v>
      </c>
      <c r="AF113" s="328">
        <v>55.42</v>
      </c>
      <c r="AG113" s="328">
        <v>55.49</v>
      </c>
      <c r="AH113" s="328">
        <v>52.96</v>
      </c>
      <c r="AI113" s="328">
        <v>52.47</v>
      </c>
      <c r="AJ113" s="328">
        <v>98.82</v>
      </c>
      <c r="AK113" s="328">
        <v>123.12</v>
      </c>
      <c r="AL113" s="328">
        <v>109.03</v>
      </c>
      <c r="AM113" s="328">
        <v>105.52</v>
      </c>
      <c r="AN113" s="328">
        <v>62.61</v>
      </c>
      <c r="AO113" s="328">
        <v>85.65</v>
      </c>
      <c r="AP113" s="328">
        <v>77.89</v>
      </c>
      <c r="AQ113" s="328">
        <v>76.45</v>
      </c>
      <c r="AR113" s="328">
        <v>70.17</v>
      </c>
      <c r="AS113" s="325">
        <v>64.180000000000007</v>
      </c>
      <c r="AT113" s="325">
        <v>56.3</v>
      </c>
      <c r="AU113" s="325">
        <v>63.88</v>
      </c>
      <c r="AV113" s="325">
        <v>107.22</v>
      </c>
      <c r="AW113" s="325">
        <v>95.13</v>
      </c>
      <c r="AX113" s="325">
        <v>94.83</v>
      </c>
      <c r="AY113" s="325">
        <v>104.18</v>
      </c>
      <c r="BB113" s="652">
        <v>104.1780904549</v>
      </c>
      <c r="BC113" s="653">
        <f t="shared" si="1"/>
        <v>104.18</v>
      </c>
    </row>
    <row r="114" spans="1:55" s="325" customFormat="1" ht="19.8">
      <c r="A114" s="329"/>
      <c r="B114" s="329" t="s">
        <v>285</v>
      </c>
      <c r="C114" s="332">
        <v>537.30999999999995</v>
      </c>
      <c r="D114" s="332">
        <v>636.20000000000005</v>
      </c>
      <c r="E114" s="332">
        <v>770.51</v>
      </c>
      <c r="F114" s="332">
        <v>718.39</v>
      </c>
      <c r="G114" s="330">
        <v>1023.49</v>
      </c>
      <c r="H114" s="332">
        <v>873.54</v>
      </c>
      <c r="I114" s="332">
        <v>947.75</v>
      </c>
      <c r="J114" s="332">
        <v>823.23</v>
      </c>
      <c r="K114" s="332">
        <v>660.96</v>
      </c>
      <c r="L114" s="332">
        <v>609.66999999999996</v>
      </c>
      <c r="M114" s="332">
        <v>653.09</v>
      </c>
      <c r="N114" s="332">
        <v>528.1</v>
      </c>
      <c r="O114" s="493">
        <v>713.45</v>
      </c>
      <c r="P114" s="493">
        <v>774.21</v>
      </c>
      <c r="Q114" s="493">
        <v>1064.9000000000001</v>
      </c>
      <c r="R114" s="493">
        <v>817.01</v>
      </c>
      <c r="S114" s="493">
        <v>1114.3900000000001</v>
      </c>
      <c r="T114" s="493">
        <v>1121.27</v>
      </c>
      <c r="U114" s="493">
        <v>961.99</v>
      </c>
      <c r="V114" s="493">
        <v>643.11</v>
      </c>
      <c r="W114" s="493">
        <v>888.61</v>
      </c>
      <c r="X114" s="493">
        <v>608.98</v>
      </c>
      <c r="Y114" s="493">
        <v>547.34</v>
      </c>
      <c r="Z114" s="493">
        <v>512.46</v>
      </c>
      <c r="AA114" s="330">
        <v>770.84</v>
      </c>
      <c r="AB114" s="330">
        <v>638.97</v>
      </c>
      <c r="AC114" s="330">
        <v>752.71</v>
      </c>
      <c r="AD114" s="330">
        <v>767.53</v>
      </c>
      <c r="AE114" s="330">
        <v>871.81</v>
      </c>
      <c r="AF114" s="330">
        <v>824.27</v>
      </c>
      <c r="AG114" s="330">
        <v>836</v>
      </c>
      <c r="AH114" s="330">
        <v>830.46</v>
      </c>
      <c r="AI114" s="330">
        <v>843.37</v>
      </c>
      <c r="AJ114" s="330">
        <v>777.17</v>
      </c>
      <c r="AK114" s="330">
        <v>786.83</v>
      </c>
      <c r="AL114" s="330">
        <v>688.3</v>
      </c>
      <c r="AM114" s="330">
        <v>878.27</v>
      </c>
      <c r="AN114" s="330">
        <v>751.98</v>
      </c>
      <c r="AO114" s="330">
        <v>809.92</v>
      </c>
      <c r="AP114" s="330">
        <v>763.55</v>
      </c>
      <c r="AQ114" s="330">
        <v>761.73</v>
      </c>
      <c r="AR114" s="330">
        <v>735.01</v>
      </c>
      <c r="AS114" s="325">
        <v>754.42</v>
      </c>
      <c r="AT114" s="325">
        <v>716.24</v>
      </c>
      <c r="AU114" s="325">
        <v>753.87</v>
      </c>
      <c r="AV114" s="325">
        <v>648.36</v>
      </c>
      <c r="AW114" s="325">
        <v>513.58000000000004</v>
      </c>
      <c r="AX114" s="325">
        <v>719.87</v>
      </c>
      <c r="AY114" s="325">
        <v>590.95000000000005</v>
      </c>
      <c r="BB114" s="652">
        <v>590.9537947394</v>
      </c>
      <c r="BC114" s="653">
        <f t="shared" si="1"/>
        <v>590.95000000000005</v>
      </c>
    </row>
    <row r="115" spans="1:55" s="325" customFormat="1" ht="19.8">
      <c r="A115" s="327"/>
      <c r="B115" s="327" t="s">
        <v>286</v>
      </c>
      <c r="C115" s="331">
        <v>35.049999999999997</v>
      </c>
      <c r="D115" s="331">
        <v>162.56</v>
      </c>
      <c r="E115" s="331">
        <v>151.4</v>
      </c>
      <c r="F115" s="331">
        <v>127.02</v>
      </c>
      <c r="G115" s="331">
        <v>210.11</v>
      </c>
      <c r="H115" s="331">
        <v>164.92</v>
      </c>
      <c r="I115" s="331">
        <v>149.27000000000001</v>
      </c>
      <c r="J115" s="331">
        <v>78.27</v>
      </c>
      <c r="K115" s="331">
        <v>46.46</v>
      </c>
      <c r="L115" s="331">
        <v>95.5</v>
      </c>
      <c r="M115" s="331">
        <v>40.270000000000003</v>
      </c>
      <c r="N115" s="331">
        <v>35.380000000000003</v>
      </c>
      <c r="O115" s="492">
        <v>98.54</v>
      </c>
      <c r="P115" s="492">
        <v>152.38999999999999</v>
      </c>
      <c r="Q115" s="492">
        <v>396.28</v>
      </c>
      <c r="R115" s="492">
        <v>189.57</v>
      </c>
      <c r="S115" s="492">
        <v>306.45</v>
      </c>
      <c r="T115" s="492">
        <v>296.61</v>
      </c>
      <c r="U115" s="492">
        <v>206.29</v>
      </c>
      <c r="V115" s="492">
        <v>152.04</v>
      </c>
      <c r="W115" s="492">
        <v>121.43</v>
      </c>
      <c r="X115" s="492">
        <v>131.26</v>
      </c>
      <c r="Y115" s="492">
        <v>49.37</v>
      </c>
      <c r="Z115" s="492">
        <v>76.38</v>
      </c>
      <c r="AA115" s="328">
        <v>72.91</v>
      </c>
      <c r="AB115" s="328">
        <v>152.79</v>
      </c>
      <c r="AC115" s="328">
        <v>208.47</v>
      </c>
      <c r="AD115" s="328">
        <v>136.08000000000001</v>
      </c>
      <c r="AE115" s="328">
        <v>153.75</v>
      </c>
      <c r="AF115" s="328">
        <v>194.14</v>
      </c>
      <c r="AG115" s="328">
        <v>158.04</v>
      </c>
      <c r="AH115" s="328">
        <v>240.59</v>
      </c>
      <c r="AI115" s="328">
        <v>169.73</v>
      </c>
      <c r="AJ115" s="328">
        <v>135.28</v>
      </c>
      <c r="AK115" s="328">
        <v>123.81</v>
      </c>
      <c r="AL115" s="328">
        <v>125.48</v>
      </c>
      <c r="AM115" s="328">
        <v>159.9</v>
      </c>
      <c r="AN115" s="328">
        <v>178.16</v>
      </c>
      <c r="AO115" s="328">
        <v>213.34</v>
      </c>
      <c r="AP115" s="328">
        <v>176.33</v>
      </c>
      <c r="AQ115" s="328">
        <v>122.47</v>
      </c>
      <c r="AR115" s="328">
        <v>174</v>
      </c>
      <c r="AS115" s="325">
        <v>109.97</v>
      </c>
      <c r="AT115" s="325">
        <v>100.24</v>
      </c>
      <c r="AU115" s="325">
        <v>85.34</v>
      </c>
      <c r="AV115" s="325">
        <v>67.72</v>
      </c>
      <c r="AW115" s="325">
        <v>92.94</v>
      </c>
      <c r="AX115" s="325">
        <v>80.66</v>
      </c>
      <c r="AY115" s="325">
        <v>86.1</v>
      </c>
      <c r="BB115" s="652">
        <v>86.101949209500006</v>
      </c>
      <c r="BC115" s="653">
        <f t="shared" si="1"/>
        <v>86.1</v>
      </c>
    </row>
    <row r="116" spans="1:55" s="325" customFormat="1" ht="19.8">
      <c r="A116" s="329"/>
      <c r="B116" s="329" t="s">
        <v>287</v>
      </c>
      <c r="C116" s="332">
        <v>32.04</v>
      </c>
      <c r="D116" s="332">
        <v>17.52</v>
      </c>
      <c r="E116" s="332">
        <v>26.3</v>
      </c>
      <c r="F116" s="332">
        <v>22.82</v>
      </c>
      <c r="G116" s="332">
        <v>27.39</v>
      </c>
      <c r="H116" s="332">
        <v>26.93</v>
      </c>
      <c r="I116" s="332">
        <v>24.26</v>
      </c>
      <c r="J116" s="332">
        <v>26.67</v>
      </c>
      <c r="K116" s="332">
        <v>23.08</v>
      </c>
      <c r="L116" s="332">
        <v>23.9</v>
      </c>
      <c r="M116" s="332">
        <v>27.19</v>
      </c>
      <c r="N116" s="332">
        <v>31.89</v>
      </c>
      <c r="O116" s="493">
        <v>37.17</v>
      </c>
      <c r="P116" s="493">
        <v>32.08</v>
      </c>
      <c r="Q116" s="493">
        <v>35.15</v>
      </c>
      <c r="R116" s="493">
        <v>22.31</v>
      </c>
      <c r="S116" s="493">
        <v>23.9</v>
      </c>
      <c r="T116" s="493">
        <v>22.3</v>
      </c>
      <c r="U116" s="493">
        <v>18.21</v>
      </c>
      <c r="V116" s="493">
        <v>22.2</v>
      </c>
      <c r="W116" s="493">
        <v>17.36</v>
      </c>
      <c r="X116" s="493">
        <v>17.53</v>
      </c>
      <c r="Y116" s="493">
        <v>16.68</v>
      </c>
      <c r="Z116" s="493">
        <v>14.23</v>
      </c>
      <c r="AA116" s="330">
        <v>17.09</v>
      </c>
      <c r="AB116" s="330">
        <v>16.46</v>
      </c>
      <c r="AC116" s="330">
        <v>20.420000000000002</v>
      </c>
      <c r="AD116" s="330">
        <v>18.29</v>
      </c>
      <c r="AE116" s="330">
        <v>19.86</v>
      </c>
      <c r="AF116" s="330">
        <v>18.260000000000002</v>
      </c>
      <c r="AG116" s="330">
        <v>20.329999999999998</v>
      </c>
      <c r="AH116" s="330">
        <v>20.67</v>
      </c>
      <c r="AI116" s="330">
        <v>19.649999999999999</v>
      </c>
      <c r="AJ116" s="330">
        <v>18.59</v>
      </c>
      <c r="AK116" s="330">
        <v>17.34</v>
      </c>
      <c r="AL116" s="330">
        <v>16.27</v>
      </c>
      <c r="AM116" s="330">
        <v>22.03</v>
      </c>
      <c r="AN116" s="330">
        <v>16.649999999999999</v>
      </c>
      <c r="AO116" s="330">
        <v>24.46</v>
      </c>
      <c r="AP116" s="330">
        <v>21.72</v>
      </c>
      <c r="AQ116" s="330">
        <v>18.88</v>
      </c>
      <c r="AR116" s="330">
        <v>23.58</v>
      </c>
      <c r="AS116" s="325">
        <v>20.85</v>
      </c>
      <c r="AT116" s="325">
        <v>21.38</v>
      </c>
      <c r="AU116" s="325">
        <v>21.53</v>
      </c>
      <c r="AV116" s="325">
        <v>23.37</v>
      </c>
      <c r="AW116" s="325">
        <v>19.3</v>
      </c>
      <c r="AX116" s="325">
        <v>22.15</v>
      </c>
      <c r="AY116" s="325">
        <v>24.96</v>
      </c>
      <c r="BB116" s="652">
        <v>24.9575813113</v>
      </c>
      <c r="BC116" s="653">
        <f t="shared" si="1"/>
        <v>24.96</v>
      </c>
    </row>
    <row r="117" spans="1:55" s="325" customFormat="1" ht="19.8">
      <c r="A117" s="327"/>
      <c r="B117" s="327" t="s">
        <v>288</v>
      </c>
      <c r="C117" s="331">
        <v>202.92</v>
      </c>
      <c r="D117" s="331">
        <v>206.32</v>
      </c>
      <c r="E117" s="331">
        <v>324.04000000000002</v>
      </c>
      <c r="F117" s="331">
        <v>333.56</v>
      </c>
      <c r="G117" s="331">
        <v>512.71</v>
      </c>
      <c r="H117" s="331">
        <v>392.03</v>
      </c>
      <c r="I117" s="331">
        <v>547.19000000000005</v>
      </c>
      <c r="J117" s="331">
        <v>448.77</v>
      </c>
      <c r="K117" s="331">
        <v>383.66</v>
      </c>
      <c r="L117" s="331">
        <v>287.52999999999997</v>
      </c>
      <c r="M117" s="331">
        <v>377.55</v>
      </c>
      <c r="N117" s="331">
        <v>261.08999999999997</v>
      </c>
      <c r="O117" s="492">
        <v>342.17</v>
      </c>
      <c r="P117" s="492">
        <v>378.01</v>
      </c>
      <c r="Q117" s="492">
        <v>367.27</v>
      </c>
      <c r="R117" s="492">
        <v>383.87</v>
      </c>
      <c r="S117" s="492">
        <v>514.65</v>
      </c>
      <c r="T117" s="492">
        <v>566.74</v>
      </c>
      <c r="U117" s="492">
        <v>514.4</v>
      </c>
      <c r="V117" s="492">
        <v>209.07</v>
      </c>
      <c r="W117" s="492">
        <v>527.13</v>
      </c>
      <c r="X117" s="492">
        <v>214.3</v>
      </c>
      <c r="Y117" s="492">
        <v>228.54</v>
      </c>
      <c r="Z117" s="492">
        <v>207.83</v>
      </c>
      <c r="AA117" s="328">
        <v>427.36</v>
      </c>
      <c r="AB117" s="328">
        <v>232.95</v>
      </c>
      <c r="AC117" s="328">
        <v>279.10000000000002</v>
      </c>
      <c r="AD117" s="328">
        <v>344.38</v>
      </c>
      <c r="AE117" s="328">
        <v>421.46</v>
      </c>
      <c r="AF117" s="328">
        <v>339.81</v>
      </c>
      <c r="AG117" s="328">
        <v>335.36</v>
      </c>
      <c r="AH117" s="328">
        <v>281.3</v>
      </c>
      <c r="AI117" s="328">
        <v>376.58</v>
      </c>
      <c r="AJ117" s="328">
        <v>289.39999999999998</v>
      </c>
      <c r="AK117" s="328">
        <v>363.77</v>
      </c>
      <c r="AL117" s="328">
        <v>245.38</v>
      </c>
      <c r="AM117" s="328">
        <v>354.03</v>
      </c>
      <c r="AN117" s="328">
        <v>263.73</v>
      </c>
      <c r="AO117" s="328">
        <v>287.33</v>
      </c>
      <c r="AP117" s="328">
        <v>283.95</v>
      </c>
      <c r="AQ117" s="328">
        <v>354.49</v>
      </c>
      <c r="AR117" s="328">
        <v>264.02999999999997</v>
      </c>
      <c r="AS117" s="325">
        <v>340.17</v>
      </c>
      <c r="AT117" s="325">
        <v>357.38</v>
      </c>
      <c r="AU117" s="325">
        <v>408.71</v>
      </c>
      <c r="AV117" s="325">
        <v>324.10000000000002</v>
      </c>
      <c r="AW117" s="325">
        <v>180.59</v>
      </c>
      <c r="AX117" s="325">
        <v>365.14</v>
      </c>
      <c r="AY117" s="325">
        <v>217.03</v>
      </c>
      <c r="BB117" s="652">
        <v>217.0318733526</v>
      </c>
      <c r="BC117" s="653">
        <f t="shared" si="1"/>
        <v>217.03</v>
      </c>
    </row>
    <row r="118" spans="1:55" s="325" customFormat="1" ht="19.8">
      <c r="A118" s="329"/>
      <c r="B118" s="329" t="s">
        <v>289</v>
      </c>
      <c r="C118" s="332">
        <v>111.8</v>
      </c>
      <c r="D118" s="332">
        <v>66.72</v>
      </c>
      <c r="E118" s="332">
        <v>184.97</v>
      </c>
      <c r="F118" s="332">
        <v>163.81</v>
      </c>
      <c r="G118" s="332">
        <v>243.15</v>
      </c>
      <c r="H118" s="332">
        <v>184.49</v>
      </c>
      <c r="I118" s="332">
        <v>299.24</v>
      </c>
      <c r="J118" s="332">
        <v>224.36</v>
      </c>
      <c r="K118" s="332">
        <v>166.85</v>
      </c>
      <c r="L118" s="332">
        <v>138.69999999999999</v>
      </c>
      <c r="M118" s="332">
        <v>232.66</v>
      </c>
      <c r="N118" s="332">
        <v>86.35</v>
      </c>
      <c r="O118" s="493">
        <v>197.36</v>
      </c>
      <c r="P118" s="493">
        <v>195.12</v>
      </c>
      <c r="Q118" s="493">
        <v>128.26</v>
      </c>
      <c r="R118" s="493">
        <v>206.68</v>
      </c>
      <c r="S118" s="493">
        <v>261.89999999999998</v>
      </c>
      <c r="T118" s="493">
        <v>321.76</v>
      </c>
      <c r="U118" s="493">
        <v>214.44</v>
      </c>
      <c r="V118" s="493">
        <v>60.18</v>
      </c>
      <c r="W118" s="493">
        <v>235.19</v>
      </c>
      <c r="X118" s="493">
        <v>96.65</v>
      </c>
      <c r="Y118" s="493">
        <v>107.2</v>
      </c>
      <c r="Z118" s="493">
        <v>104.43</v>
      </c>
      <c r="AA118" s="330">
        <v>258.13</v>
      </c>
      <c r="AB118" s="330">
        <v>111.77</v>
      </c>
      <c r="AC118" s="330">
        <v>140.01</v>
      </c>
      <c r="AD118" s="330">
        <v>181.32</v>
      </c>
      <c r="AE118" s="330">
        <v>208.81</v>
      </c>
      <c r="AF118" s="330">
        <v>208.23</v>
      </c>
      <c r="AG118" s="330">
        <v>128.97</v>
      </c>
      <c r="AH118" s="330">
        <v>124.18</v>
      </c>
      <c r="AI118" s="330">
        <v>161.80000000000001</v>
      </c>
      <c r="AJ118" s="330">
        <v>136.58000000000001</v>
      </c>
      <c r="AK118" s="330">
        <v>236.39</v>
      </c>
      <c r="AL118" s="330">
        <v>135.76</v>
      </c>
      <c r="AM118" s="330">
        <v>220.64</v>
      </c>
      <c r="AN118" s="330">
        <v>166.57</v>
      </c>
      <c r="AO118" s="330">
        <v>107.42</v>
      </c>
      <c r="AP118" s="330">
        <v>130.27000000000001</v>
      </c>
      <c r="AQ118" s="330">
        <v>218.43</v>
      </c>
      <c r="AR118" s="330">
        <v>140.72</v>
      </c>
      <c r="AS118" s="325">
        <v>233.48</v>
      </c>
      <c r="AT118" s="325">
        <v>132.80000000000001</v>
      </c>
      <c r="AU118" s="325">
        <v>239.57</v>
      </c>
      <c r="AV118" s="325">
        <v>193.38</v>
      </c>
      <c r="AW118" s="325">
        <v>51.92</v>
      </c>
      <c r="AX118" s="325">
        <v>190.07</v>
      </c>
      <c r="AY118" s="325">
        <v>118.34</v>
      </c>
      <c r="BB118" s="652">
        <v>118.34467794370001</v>
      </c>
      <c r="BC118" s="653">
        <f t="shared" si="1"/>
        <v>118.34</v>
      </c>
    </row>
    <row r="119" spans="1:55" s="325" customFormat="1" ht="19.8">
      <c r="A119" s="327"/>
      <c r="B119" s="327" t="s">
        <v>290</v>
      </c>
      <c r="C119" s="331">
        <v>30.58</v>
      </c>
      <c r="D119" s="331">
        <v>28.1</v>
      </c>
      <c r="E119" s="331">
        <v>41.92</v>
      </c>
      <c r="F119" s="331">
        <v>34.78</v>
      </c>
      <c r="G119" s="331">
        <v>36.909999999999997</v>
      </c>
      <c r="H119" s="331">
        <v>32.76</v>
      </c>
      <c r="I119" s="331">
        <v>37.01</v>
      </c>
      <c r="J119" s="331">
        <v>43.67</v>
      </c>
      <c r="K119" s="331">
        <v>35.26</v>
      </c>
      <c r="L119" s="331">
        <v>27.43</v>
      </c>
      <c r="M119" s="331">
        <v>27.92</v>
      </c>
      <c r="N119" s="331">
        <v>28.49</v>
      </c>
      <c r="O119" s="492">
        <v>29.58</v>
      </c>
      <c r="P119" s="492">
        <v>29.93</v>
      </c>
      <c r="Q119" s="492">
        <v>32.19</v>
      </c>
      <c r="R119" s="492">
        <v>23.58</v>
      </c>
      <c r="S119" s="492">
        <v>33.58</v>
      </c>
      <c r="T119" s="492">
        <v>25.64</v>
      </c>
      <c r="U119" s="492">
        <v>19.940000000000001</v>
      </c>
      <c r="V119" s="492">
        <v>29.64</v>
      </c>
      <c r="W119" s="492">
        <v>22.03</v>
      </c>
      <c r="X119" s="492">
        <v>22.13</v>
      </c>
      <c r="Y119" s="492">
        <v>21.94</v>
      </c>
      <c r="Z119" s="492">
        <v>24.43</v>
      </c>
      <c r="AA119" s="328">
        <v>27.21</v>
      </c>
      <c r="AB119" s="328">
        <v>24.58</v>
      </c>
      <c r="AC119" s="328">
        <v>26.89</v>
      </c>
      <c r="AD119" s="328">
        <v>28.28</v>
      </c>
      <c r="AE119" s="328">
        <v>30.22</v>
      </c>
      <c r="AF119" s="328">
        <v>28.74</v>
      </c>
      <c r="AG119" s="328">
        <v>35.54</v>
      </c>
      <c r="AH119" s="328">
        <v>28.12</v>
      </c>
      <c r="AI119" s="328">
        <v>25.69</v>
      </c>
      <c r="AJ119" s="328">
        <v>33.03</v>
      </c>
      <c r="AK119" s="328">
        <v>27.82</v>
      </c>
      <c r="AL119" s="328">
        <v>34.130000000000003</v>
      </c>
      <c r="AM119" s="328">
        <v>31.95</v>
      </c>
      <c r="AN119" s="328">
        <v>32.31</v>
      </c>
      <c r="AO119" s="328">
        <v>49.15</v>
      </c>
      <c r="AP119" s="328">
        <v>36.68</v>
      </c>
      <c r="AQ119" s="328">
        <v>39.950000000000003</v>
      </c>
      <c r="AR119" s="328">
        <v>32.42</v>
      </c>
      <c r="AS119" s="325">
        <v>34.090000000000003</v>
      </c>
      <c r="AT119" s="325">
        <v>34.79</v>
      </c>
      <c r="AU119" s="325">
        <v>32.39</v>
      </c>
      <c r="AV119" s="325">
        <v>27.58</v>
      </c>
      <c r="AW119" s="325">
        <v>30.87</v>
      </c>
      <c r="AX119" s="325">
        <v>36.31</v>
      </c>
      <c r="AY119" s="325">
        <v>39.770000000000003</v>
      </c>
      <c r="BB119" s="652">
        <v>39.7723725496</v>
      </c>
      <c r="BC119" s="653">
        <f t="shared" si="1"/>
        <v>39.770000000000003</v>
      </c>
    </row>
    <row r="120" spans="1:55" s="325" customFormat="1" ht="19.8">
      <c r="A120" s="329"/>
      <c r="B120" s="329" t="s">
        <v>291</v>
      </c>
      <c r="C120" s="332">
        <v>60.53</v>
      </c>
      <c r="D120" s="332">
        <v>111.51</v>
      </c>
      <c r="E120" s="332">
        <v>97.15</v>
      </c>
      <c r="F120" s="332">
        <v>134.97</v>
      </c>
      <c r="G120" s="332">
        <v>232.65</v>
      </c>
      <c r="H120" s="332">
        <v>174.77</v>
      </c>
      <c r="I120" s="332">
        <v>210.94</v>
      </c>
      <c r="J120" s="332">
        <v>180.74</v>
      </c>
      <c r="K120" s="332">
        <v>181.56</v>
      </c>
      <c r="L120" s="332">
        <v>121.4</v>
      </c>
      <c r="M120" s="332">
        <v>116.98</v>
      </c>
      <c r="N120" s="332">
        <v>146.25</v>
      </c>
      <c r="O120" s="493">
        <v>115.23</v>
      </c>
      <c r="P120" s="493">
        <v>152.94999999999999</v>
      </c>
      <c r="Q120" s="493">
        <v>206.82</v>
      </c>
      <c r="R120" s="493">
        <v>153.61000000000001</v>
      </c>
      <c r="S120" s="493">
        <v>219.18</v>
      </c>
      <c r="T120" s="493">
        <v>219.35</v>
      </c>
      <c r="U120" s="493">
        <v>280.02</v>
      </c>
      <c r="V120" s="493">
        <v>119.25</v>
      </c>
      <c r="W120" s="493">
        <v>269.91000000000003</v>
      </c>
      <c r="X120" s="493">
        <v>95.52</v>
      </c>
      <c r="Y120" s="493">
        <v>99.4</v>
      </c>
      <c r="Z120" s="493">
        <v>78.97</v>
      </c>
      <c r="AA120" s="330">
        <v>142.02000000000001</v>
      </c>
      <c r="AB120" s="330">
        <v>96.6</v>
      </c>
      <c r="AC120" s="330">
        <v>112.19</v>
      </c>
      <c r="AD120" s="330">
        <v>134.78</v>
      </c>
      <c r="AE120" s="330">
        <v>182.43</v>
      </c>
      <c r="AF120" s="330">
        <v>102.84</v>
      </c>
      <c r="AG120" s="330">
        <v>170.85</v>
      </c>
      <c r="AH120" s="330">
        <v>128.99</v>
      </c>
      <c r="AI120" s="330">
        <v>189.09</v>
      </c>
      <c r="AJ120" s="330">
        <v>119.79</v>
      </c>
      <c r="AK120" s="330">
        <v>99.57</v>
      </c>
      <c r="AL120" s="330">
        <v>75.489999999999995</v>
      </c>
      <c r="AM120" s="330">
        <v>101.44</v>
      </c>
      <c r="AN120" s="330">
        <v>64.849999999999994</v>
      </c>
      <c r="AO120" s="330">
        <v>130.75</v>
      </c>
      <c r="AP120" s="330">
        <v>117</v>
      </c>
      <c r="AQ120" s="330">
        <v>96.11</v>
      </c>
      <c r="AR120" s="330">
        <v>90.89</v>
      </c>
      <c r="AS120" s="325">
        <v>72.599999999999994</v>
      </c>
      <c r="AT120" s="325">
        <v>189.79</v>
      </c>
      <c r="AU120" s="325">
        <v>136.75</v>
      </c>
      <c r="AV120" s="325">
        <v>103.14</v>
      </c>
      <c r="AW120" s="325">
        <v>97.8</v>
      </c>
      <c r="AX120" s="325">
        <v>138.75</v>
      </c>
      <c r="AY120" s="325">
        <v>58.91</v>
      </c>
      <c r="BB120" s="652">
        <v>58.914822859300003</v>
      </c>
      <c r="BC120" s="653">
        <f t="shared" si="1"/>
        <v>58.91</v>
      </c>
    </row>
    <row r="121" spans="1:55" s="325" customFormat="1" ht="19.8">
      <c r="A121" s="327"/>
      <c r="B121" s="327" t="s">
        <v>292</v>
      </c>
      <c r="C121" s="331">
        <v>133.86000000000001</v>
      </c>
      <c r="D121" s="331">
        <v>123.92</v>
      </c>
      <c r="E121" s="331">
        <v>122.36</v>
      </c>
      <c r="F121" s="331">
        <v>114.05</v>
      </c>
      <c r="G121" s="331">
        <v>139.65</v>
      </c>
      <c r="H121" s="331">
        <v>128.99</v>
      </c>
      <c r="I121" s="331">
        <v>118.62</v>
      </c>
      <c r="J121" s="331">
        <v>123.48</v>
      </c>
      <c r="K121" s="331">
        <v>97.7</v>
      </c>
      <c r="L121" s="331">
        <v>97.17</v>
      </c>
      <c r="M121" s="331">
        <v>86.53</v>
      </c>
      <c r="N121" s="331">
        <v>86.06</v>
      </c>
      <c r="O121" s="492">
        <v>115.05</v>
      </c>
      <c r="P121" s="492">
        <v>98.22</v>
      </c>
      <c r="Q121" s="492">
        <v>112.73</v>
      </c>
      <c r="R121" s="492">
        <v>91.78</v>
      </c>
      <c r="S121" s="492">
        <v>113.76</v>
      </c>
      <c r="T121" s="492">
        <v>96.11</v>
      </c>
      <c r="U121" s="492">
        <v>89.66</v>
      </c>
      <c r="V121" s="492">
        <v>93.09</v>
      </c>
      <c r="W121" s="492">
        <v>93.68</v>
      </c>
      <c r="X121" s="492">
        <v>95.7</v>
      </c>
      <c r="Y121" s="492">
        <v>107.23</v>
      </c>
      <c r="Z121" s="492">
        <v>91.77</v>
      </c>
      <c r="AA121" s="328">
        <v>108.41</v>
      </c>
      <c r="AB121" s="328">
        <v>107.95</v>
      </c>
      <c r="AC121" s="328">
        <v>105.36</v>
      </c>
      <c r="AD121" s="328">
        <v>102.79</v>
      </c>
      <c r="AE121" s="328">
        <v>116.41</v>
      </c>
      <c r="AF121" s="328">
        <v>118.52</v>
      </c>
      <c r="AG121" s="328">
        <v>133.38</v>
      </c>
      <c r="AH121" s="328">
        <v>122.37</v>
      </c>
      <c r="AI121" s="328">
        <v>112.34</v>
      </c>
      <c r="AJ121" s="328">
        <v>131.25</v>
      </c>
      <c r="AK121" s="328">
        <v>116.89</v>
      </c>
      <c r="AL121" s="328">
        <v>117.25</v>
      </c>
      <c r="AM121" s="328">
        <v>151.77000000000001</v>
      </c>
      <c r="AN121" s="328">
        <v>124.73</v>
      </c>
      <c r="AO121" s="328">
        <v>124.46</v>
      </c>
      <c r="AP121" s="328">
        <v>122.57</v>
      </c>
      <c r="AQ121" s="328">
        <v>109.57</v>
      </c>
      <c r="AR121" s="328">
        <v>117.82</v>
      </c>
      <c r="AS121" s="325">
        <v>128.47999999999999</v>
      </c>
      <c r="AT121" s="325">
        <v>109.74</v>
      </c>
      <c r="AU121" s="325">
        <v>105.35</v>
      </c>
      <c r="AV121" s="325">
        <v>108.34</v>
      </c>
      <c r="AW121" s="325">
        <v>106.5</v>
      </c>
      <c r="AX121" s="325">
        <v>113.52</v>
      </c>
      <c r="AY121" s="325">
        <v>116.16</v>
      </c>
      <c r="BB121" s="652">
        <v>116.1613293123</v>
      </c>
      <c r="BC121" s="653">
        <f t="shared" si="1"/>
        <v>116.16</v>
      </c>
    </row>
    <row r="122" spans="1:55" s="325" customFormat="1" ht="19.8">
      <c r="A122" s="329"/>
      <c r="B122" s="329" t="s">
        <v>293</v>
      </c>
      <c r="C122" s="332">
        <v>0.31</v>
      </c>
      <c r="D122" s="332">
        <v>0.15</v>
      </c>
      <c r="E122" s="332">
        <v>0.18</v>
      </c>
      <c r="F122" s="332">
        <v>0.25</v>
      </c>
      <c r="G122" s="332">
        <v>0.16</v>
      </c>
      <c r="H122" s="332">
        <v>0.24</v>
      </c>
      <c r="I122" s="332">
        <v>0.18</v>
      </c>
      <c r="J122" s="332">
        <v>0.14000000000000001</v>
      </c>
      <c r="K122" s="332">
        <v>0.15</v>
      </c>
      <c r="L122" s="332">
        <v>0.26</v>
      </c>
      <c r="M122" s="332">
        <v>0.17</v>
      </c>
      <c r="N122" s="332">
        <v>0.17</v>
      </c>
      <c r="O122" s="493">
        <v>0.38</v>
      </c>
      <c r="P122" s="493">
        <v>0.36</v>
      </c>
      <c r="Q122" s="493">
        <v>0.57999999999999996</v>
      </c>
      <c r="R122" s="493">
        <v>0.17</v>
      </c>
      <c r="S122" s="493">
        <v>0.34</v>
      </c>
      <c r="T122" s="493">
        <v>0.28000000000000003</v>
      </c>
      <c r="U122" s="493">
        <v>0.16</v>
      </c>
      <c r="V122" s="493">
        <v>0.32</v>
      </c>
      <c r="W122" s="493">
        <v>0.2</v>
      </c>
      <c r="X122" s="493">
        <v>0.27</v>
      </c>
      <c r="Y122" s="493">
        <v>0.25</v>
      </c>
      <c r="Z122" s="493">
        <v>0</v>
      </c>
      <c r="AA122" s="330">
        <v>0.32</v>
      </c>
      <c r="AB122" s="330">
        <v>0.62</v>
      </c>
      <c r="AC122" s="330">
        <v>0.18</v>
      </c>
      <c r="AD122" s="330">
        <v>0.34</v>
      </c>
      <c r="AE122" s="330">
        <v>0.47</v>
      </c>
      <c r="AF122" s="330">
        <v>1.92</v>
      </c>
      <c r="AG122" s="330">
        <v>3.07</v>
      </c>
      <c r="AH122" s="330">
        <v>2.99</v>
      </c>
      <c r="AI122" s="330">
        <v>2.64</v>
      </c>
      <c r="AJ122" s="330">
        <v>1.71</v>
      </c>
      <c r="AK122" s="330">
        <v>0.59</v>
      </c>
      <c r="AL122" s="330">
        <v>0.27</v>
      </c>
      <c r="AM122" s="330">
        <v>0.25</v>
      </c>
      <c r="AN122" s="330">
        <v>0.2</v>
      </c>
      <c r="AO122" s="330">
        <v>0.38</v>
      </c>
      <c r="AP122" s="330">
        <v>0.19</v>
      </c>
      <c r="AQ122" s="330">
        <v>0.22</v>
      </c>
      <c r="AR122" s="330">
        <v>0.09</v>
      </c>
      <c r="AS122" s="325">
        <v>0.26</v>
      </c>
      <c r="AT122" s="325">
        <v>0.09</v>
      </c>
      <c r="AU122" s="325">
        <v>0</v>
      </c>
      <c r="AV122" s="325">
        <v>0.02</v>
      </c>
      <c r="AW122" s="325">
        <v>0.22</v>
      </c>
      <c r="AX122" s="325">
        <v>0.1</v>
      </c>
      <c r="AY122" s="325">
        <v>0</v>
      </c>
      <c r="BB122" s="652">
        <v>2.7558108999999999E-3</v>
      </c>
      <c r="BC122" s="653">
        <f t="shared" si="1"/>
        <v>0</v>
      </c>
    </row>
    <row r="123" spans="1:55" s="325" customFormat="1" ht="19.8">
      <c r="A123" s="327"/>
      <c r="B123" s="327" t="s">
        <v>294</v>
      </c>
      <c r="C123" s="331">
        <v>131.79</v>
      </c>
      <c r="D123" s="331">
        <v>121.79</v>
      </c>
      <c r="E123" s="331">
        <v>120.6</v>
      </c>
      <c r="F123" s="331">
        <v>112.42</v>
      </c>
      <c r="G123" s="331">
        <v>137.55000000000001</v>
      </c>
      <c r="H123" s="331">
        <v>126.97</v>
      </c>
      <c r="I123" s="331">
        <v>117.13</v>
      </c>
      <c r="J123" s="331">
        <v>121.39</v>
      </c>
      <c r="K123" s="331">
        <v>95.96</v>
      </c>
      <c r="L123" s="331">
        <v>95.48</v>
      </c>
      <c r="M123" s="331">
        <v>84.34</v>
      </c>
      <c r="N123" s="331">
        <v>84.39</v>
      </c>
      <c r="O123" s="492">
        <v>113.03</v>
      </c>
      <c r="P123" s="492">
        <v>96.36</v>
      </c>
      <c r="Q123" s="492">
        <v>110.38</v>
      </c>
      <c r="R123" s="492">
        <v>89.92</v>
      </c>
      <c r="S123" s="492">
        <v>111.33</v>
      </c>
      <c r="T123" s="492">
        <v>94.33</v>
      </c>
      <c r="U123" s="492">
        <v>87.84</v>
      </c>
      <c r="V123" s="492">
        <v>90.89</v>
      </c>
      <c r="W123" s="492">
        <v>91.94</v>
      </c>
      <c r="X123" s="492">
        <v>93.74</v>
      </c>
      <c r="Y123" s="492">
        <v>105.24</v>
      </c>
      <c r="Z123" s="492">
        <v>90.03</v>
      </c>
      <c r="AA123" s="328">
        <v>106.4</v>
      </c>
      <c r="AB123" s="328">
        <v>105.29</v>
      </c>
      <c r="AC123" s="328">
        <v>103.64</v>
      </c>
      <c r="AD123" s="328">
        <v>100.49</v>
      </c>
      <c r="AE123" s="328">
        <v>113.68</v>
      </c>
      <c r="AF123" s="328">
        <v>114.77</v>
      </c>
      <c r="AG123" s="328">
        <v>127.98</v>
      </c>
      <c r="AH123" s="328">
        <v>117.41</v>
      </c>
      <c r="AI123" s="328">
        <v>107.99</v>
      </c>
      <c r="AJ123" s="328">
        <v>127.17</v>
      </c>
      <c r="AK123" s="328">
        <v>114.44</v>
      </c>
      <c r="AL123" s="328">
        <v>115.16</v>
      </c>
      <c r="AM123" s="328">
        <v>149.13</v>
      </c>
      <c r="AN123" s="328">
        <v>122.64</v>
      </c>
      <c r="AO123" s="328">
        <v>122.23</v>
      </c>
      <c r="AP123" s="328">
        <v>120.29</v>
      </c>
      <c r="AQ123" s="328">
        <v>106.8</v>
      </c>
      <c r="AR123" s="328">
        <v>115.44</v>
      </c>
      <c r="AS123" s="325">
        <v>125.31</v>
      </c>
      <c r="AT123" s="325">
        <v>106.1</v>
      </c>
      <c r="AU123" s="325">
        <v>102.35</v>
      </c>
      <c r="AV123" s="325">
        <v>104.2</v>
      </c>
      <c r="AW123" s="325">
        <v>102.28</v>
      </c>
      <c r="AX123" s="325">
        <v>108.55</v>
      </c>
      <c r="AY123" s="325">
        <v>111.64</v>
      </c>
      <c r="BB123" s="652">
        <v>111.6387569331</v>
      </c>
      <c r="BC123" s="653">
        <f t="shared" si="1"/>
        <v>111.64</v>
      </c>
    </row>
    <row r="124" spans="1:55" s="325" customFormat="1" ht="19.8">
      <c r="A124" s="329"/>
      <c r="B124" s="329" t="s">
        <v>295</v>
      </c>
      <c r="C124" s="332">
        <v>1.76</v>
      </c>
      <c r="D124" s="332">
        <v>1.99</v>
      </c>
      <c r="E124" s="332">
        <v>1.58</v>
      </c>
      <c r="F124" s="332">
        <v>1.38</v>
      </c>
      <c r="G124" s="332">
        <v>1.94</v>
      </c>
      <c r="H124" s="332">
        <v>1.77</v>
      </c>
      <c r="I124" s="332">
        <v>1.31</v>
      </c>
      <c r="J124" s="332">
        <v>1.95</v>
      </c>
      <c r="K124" s="332">
        <v>1.58</v>
      </c>
      <c r="L124" s="332">
        <v>1.42</v>
      </c>
      <c r="M124" s="332">
        <v>2.02</v>
      </c>
      <c r="N124" s="332">
        <v>1.51</v>
      </c>
      <c r="O124" s="493">
        <v>1.64</v>
      </c>
      <c r="P124" s="493">
        <v>1.5</v>
      </c>
      <c r="Q124" s="493">
        <v>1.77</v>
      </c>
      <c r="R124" s="493">
        <v>1.69</v>
      </c>
      <c r="S124" s="493">
        <v>2.09</v>
      </c>
      <c r="T124" s="493">
        <v>1.49</v>
      </c>
      <c r="U124" s="493">
        <v>1.67</v>
      </c>
      <c r="V124" s="493">
        <v>1.87</v>
      </c>
      <c r="W124" s="493">
        <v>1.54</v>
      </c>
      <c r="X124" s="493">
        <v>1.69</v>
      </c>
      <c r="Y124" s="493">
        <v>1.74</v>
      </c>
      <c r="Z124" s="493">
        <v>1.73</v>
      </c>
      <c r="AA124" s="330">
        <v>1.7</v>
      </c>
      <c r="AB124" s="330">
        <v>2.04</v>
      </c>
      <c r="AC124" s="330">
        <v>1.54</v>
      </c>
      <c r="AD124" s="330">
        <v>1.96</v>
      </c>
      <c r="AE124" s="330">
        <v>2.2599999999999998</v>
      </c>
      <c r="AF124" s="330">
        <v>1.83</v>
      </c>
      <c r="AG124" s="330">
        <v>2.33</v>
      </c>
      <c r="AH124" s="330">
        <v>1.97</v>
      </c>
      <c r="AI124" s="330">
        <v>1.72</v>
      </c>
      <c r="AJ124" s="330">
        <v>2.37</v>
      </c>
      <c r="AK124" s="330">
        <v>1.86</v>
      </c>
      <c r="AL124" s="330">
        <v>1.81</v>
      </c>
      <c r="AM124" s="330">
        <v>2.39</v>
      </c>
      <c r="AN124" s="330">
        <v>1.89</v>
      </c>
      <c r="AO124" s="330">
        <v>1.85</v>
      </c>
      <c r="AP124" s="330">
        <v>2.08</v>
      </c>
      <c r="AQ124" s="330">
        <v>2.5499999999999998</v>
      </c>
      <c r="AR124" s="330">
        <v>2.29</v>
      </c>
      <c r="AS124" s="325">
        <v>2.92</v>
      </c>
      <c r="AT124" s="325">
        <v>3.55</v>
      </c>
      <c r="AU124" s="325">
        <v>3</v>
      </c>
      <c r="AV124" s="325">
        <v>4.12</v>
      </c>
      <c r="AW124" s="325">
        <v>4</v>
      </c>
      <c r="AX124" s="325">
        <v>4.88</v>
      </c>
      <c r="AY124" s="325">
        <v>4.5199999999999996</v>
      </c>
      <c r="BB124" s="652">
        <v>4.5198165682999996</v>
      </c>
      <c r="BC124" s="653">
        <f t="shared" si="1"/>
        <v>4.5199999999999996</v>
      </c>
    </row>
    <row r="125" spans="1:55" s="325" customFormat="1" ht="19.8">
      <c r="A125" s="327"/>
      <c r="B125" s="327" t="s">
        <v>296</v>
      </c>
      <c r="C125" s="331">
        <v>8.7899999999999991</v>
      </c>
      <c r="D125" s="331">
        <v>7.08</v>
      </c>
      <c r="E125" s="331">
        <v>9.36</v>
      </c>
      <c r="F125" s="331">
        <v>6.37</v>
      </c>
      <c r="G125" s="331">
        <v>7.52</v>
      </c>
      <c r="H125" s="331">
        <v>6.38</v>
      </c>
      <c r="I125" s="331">
        <v>6.61</v>
      </c>
      <c r="J125" s="331">
        <v>7.09</v>
      </c>
      <c r="K125" s="331">
        <v>6.78</v>
      </c>
      <c r="L125" s="331">
        <v>6.63</v>
      </c>
      <c r="M125" s="331">
        <v>5.31</v>
      </c>
      <c r="N125" s="331">
        <v>5.87</v>
      </c>
      <c r="O125" s="492">
        <v>6.06</v>
      </c>
      <c r="P125" s="492">
        <v>6.78</v>
      </c>
      <c r="Q125" s="492">
        <v>6.87</v>
      </c>
      <c r="R125" s="492">
        <v>6.05</v>
      </c>
      <c r="S125" s="492">
        <v>6.72</v>
      </c>
      <c r="T125" s="492">
        <v>7.09</v>
      </c>
      <c r="U125" s="492">
        <v>5.65</v>
      </c>
      <c r="V125" s="492">
        <v>7.26</v>
      </c>
      <c r="W125" s="492">
        <v>5.5</v>
      </c>
      <c r="X125" s="492">
        <v>5.87</v>
      </c>
      <c r="Y125" s="492">
        <v>6.83</v>
      </c>
      <c r="Z125" s="492">
        <v>6.08</v>
      </c>
      <c r="AA125" s="328">
        <v>6.99</v>
      </c>
      <c r="AB125" s="328">
        <v>6.26</v>
      </c>
      <c r="AC125" s="328">
        <v>7.7</v>
      </c>
      <c r="AD125" s="328">
        <v>5.32</v>
      </c>
      <c r="AE125" s="328">
        <v>7.36</v>
      </c>
      <c r="AF125" s="328">
        <v>5.98</v>
      </c>
      <c r="AG125" s="328">
        <v>7.01</v>
      </c>
      <c r="AH125" s="328">
        <v>14.68</v>
      </c>
      <c r="AI125" s="328">
        <v>9.83</v>
      </c>
      <c r="AJ125" s="328">
        <v>13.96</v>
      </c>
      <c r="AK125" s="328">
        <v>15.31</v>
      </c>
      <c r="AL125" s="328">
        <v>9.83</v>
      </c>
      <c r="AM125" s="328">
        <v>18.78</v>
      </c>
      <c r="AN125" s="328">
        <v>14.45</v>
      </c>
      <c r="AO125" s="328">
        <v>16.13</v>
      </c>
      <c r="AP125" s="328">
        <v>21.02</v>
      </c>
      <c r="AQ125" s="328">
        <v>17.59</v>
      </c>
      <c r="AR125" s="328">
        <v>20.38</v>
      </c>
      <c r="AS125" s="325">
        <v>23.29</v>
      </c>
      <c r="AT125" s="325">
        <v>17.260000000000002</v>
      </c>
      <c r="AU125" s="325">
        <v>16.38</v>
      </c>
      <c r="AV125" s="325">
        <v>11.54</v>
      </c>
      <c r="AW125" s="325">
        <v>17.16</v>
      </c>
      <c r="AX125" s="325">
        <v>14.4</v>
      </c>
      <c r="AY125" s="325">
        <v>15.42</v>
      </c>
      <c r="BB125" s="652">
        <v>15.4183399532</v>
      </c>
      <c r="BC125" s="653">
        <f t="shared" si="1"/>
        <v>15.42</v>
      </c>
    </row>
    <row r="126" spans="1:55" s="325" customFormat="1" ht="19.8">
      <c r="A126" s="329"/>
      <c r="B126" s="329" t="s">
        <v>297</v>
      </c>
      <c r="C126" s="332">
        <v>68.38</v>
      </c>
      <c r="D126" s="332">
        <v>62.64</v>
      </c>
      <c r="E126" s="332">
        <v>80.12</v>
      </c>
      <c r="F126" s="332">
        <v>61.93</v>
      </c>
      <c r="G126" s="332">
        <v>58.64</v>
      </c>
      <c r="H126" s="332">
        <v>65.59</v>
      </c>
      <c r="I126" s="332">
        <v>50.92</v>
      </c>
      <c r="J126" s="332">
        <v>68.62</v>
      </c>
      <c r="K126" s="332">
        <v>55.96</v>
      </c>
      <c r="L126" s="332">
        <v>55.96</v>
      </c>
      <c r="M126" s="332">
        <v>57.25</v>
      </c>
      <c r="N126" s="332">
        <v>58.45</v>
      </c>
      <c r="O126" s="493">
        <v>59.19</v>
      </c>
      <c r="P126" s="493">
        <v>57.91</v>
      </c>
      <c r="Q126" s="493">
        <v>78.55</v>
      </c>
      <c r="R126" s="493">
        <v>48.1</v>
      </c>
      <c r="S126" s="493">
        <v>70.92</v>
      </c>
      <c r="T126" s="493">
        <v>63.76</v>
      </c>
      <c r="U126" s="493">
        <v>61.35</v>
      </c>
      <c r="V126" s="493">
        <v>68.489999999999995</v>
      </c>
      <c r="W126" s="493">
        <v>57.53</v>
      </c>
      <c r="X126" s="493">
        <v>64.510000000000005</v>
      </c>
      <c r="Y126" s="493">
        <v>61.51</v>
      </c>
      <c r="Z126" s="493">
        <v>55.08</v>
      </c>
      <c r="AA126" s="330">
        <v>66.510000000000005</v>
      </c>
      <c r="AB126" s="330">
        <v>63.38</v>
      </c>
      <c r="AC126" s="330">
        <v>69.61</v>
      </c>
      <c r="AD126" s="330">
        <v>73.39</v>
      </c>
      <c r="AE126" s="330">
        <v>70.349999999999994</v>
      </c>
      <c r="AF126" s="330">
        <v>69.959999999999994</v>
      </c>
      <c r="AG126" s="330">
        <v>79.83</v>
      </c>
      <c r="AH126" s="330">
        <v>68.59</v>
      </c>
      <c r="AI126" s="330">
        <v>72.16</v>
      </c>
      <c r="AJ126" s="330">
        <v>76.59</v>
      </c>
      <c r="AK126" s="330">
        <v>69.28</v>
      </c>
      <c r="AL126" s="330">
        <v>61.04</v>
      </c>
      <c r="AM126" s="330">
        <v>73.44</v>
      </c>
      <c r="AN126" s="330">
        <v>64.209999999999994</v>
      </c>
      <c r="AO126" s="330">
        <v>75.819999999999993</v>
      </c>
      <c r="AP126" s="330">
        <v>71.069999999999993</v>
      </c>
      <c r="AQ126" s="330">
        <v>70.319999999999993</v>
      </c>
      <c r="AR126" s="330">
        <v>66.209999999999994</v>
      </c>
      <c r="AS126" s="325">
        <v>69.69</v>
      </c>
      <c r="AT126" s="325">
        <v>58.27</v>
      </c>
      <c r="AU126" s="325">
        <v>74.06</v>
      </c>
      <c r="AV126" s="325">
        <v>69.91</v>
      </c>
      <c r="AW126" s="325">
        <v>58.99</v>
      </c>
      <c r="AX126" s="325">
        <v>76.45</v>
      </c>
      <c r="AY126" s="325">
        <v>73.2</v>
      </c>
      <c r="BB126" s="652">
        <v>73.198744686799998</v>
      </c>
      <c r="BC126" s="653">
        <f t="shared" si="1"/>
        <v>73.2</v>
      </c>
    </row>
    <row r="127" spans="1:55" s="325" customFormat="1" ht="19.8">
      <c r="A127" s="327"/>
      <c r="B127" s="327" t="s">
        <v>298</v>
      </c>
      <c r="C127" s="331">
        <v>0.05</v>
      </c>
      <c r="D127" s="331">
        <v>0</v>
      </c>
      <c r="E127" s="331">
        <v>0</v>
      </c>
      <c r="F127" s="331">
        <v>0.48</v>
      </c>
      <c r="G127" s="331">
        <v>0</v>
      </c>
      <c r="H127" s="331">
        <v>4.08</v>
      </c>
      <c r="I127" s="331">
        <v>0.8</v>
      </c>
      <c r="J127" s="331">
        <v>3.44</v>
      </c>
      <c r="K127" s="331">
        <v>0.18</v>
      </c>
      <c r="L127" s="331">
        <v>0.4</v>
      </c>
      <c r="M127" s="331">
        <v>1.07</v>
      </c>
      <c r="N127" s="331">
        <v>0.18</v>
      </c>
      <c r="O127" s="492">
        <v>0.89</v>
      </c>
      <c r="P127" s="492">
        <v>0.48</v>
      </c>
      <c r="Q127" s="492">
        <v>0.71</v>
      </c>
      <c r="R127" s="492">
        <v>0</v>
      </c>
      <c r="S127" s="492">
        <v>0.42</v>
      </c>
      <c r="T127" s="492">
        <v>2.15</v>
      </c>
      <c r="U127" s="492">
        <v>1.05</v>
      </c>
      <c r="V127" s="492">
        <v>1.1299999999999999</v>
      </c>
      <c r="W127" s="492">
        <v>0.53</v>
      </c>
      <c r="X127" s="492">
        <v>0.89</v>
      </c>
      <c r="Y127" s="492">
        <v>0.59</v>
      </c>
      <c r="Z127" s="492">
        <v>0.83</v>
      </c>
      <c r="AA127" s="328">
        <v>0</v>
      </c>
      <c r="AB127" s="328">
        <v>0</v>
      </c>
      <c r="AC127" s="328">
        <v>0</v>
      </c>
      <c r="AD127" s="328">
        <v>0.89</v>
      </c>
      <c r="AE127" s="328">
        <v>1.24</v>
      </c>
      <c r="AF127" s="328">
        <v>3.56</v>
      </c>
      <c r="AG127" s="328">
        <v>1.04</v>
      </c>
      <c r="AH127" s="328">
        <v>0.71</v>
      </c>
      <c r="AI127" s="328">
        <v>1.03</v>
      </c>
      <c r="AJ127" s="328">
        <v>1</v>
      </c>
      <c r="AK127" s="328">
        <v>1.71</v>
      </c>
      <c r="AL127" s="328">
        <v>1.32</v>
      </c>
      <c r="AM127" s="328">
        <v>0.79</v>
      </c>
      <c r="AN127" s="328">
        <v>0.75</v>
      </c>
      <c r="AO127" s="328">
        <v>0.25</v>
      </c>
      <c r="AP127" s="328">
        <v>0.89</v>
      </c>
      <c r="AQ127" s="328">
        <v>1.18</v>
      </c>
      <c r="AR127" s="328">
        <v>2.79</v>
      </c>
      <c r="AS127" s="325">
        <v>4.08</v>
      </c>
      <c r="AT127" s="325">
        <v>2.1</v>
      </c>
      <c r="AU127" s="325">
        <v>0.91</v>
      </c>
      <c r="AV127" s="325">
        <v>0.6</v>
      </c>
      <c r="AW127" s="325">
        <v>0.64</v>
      </c>
      <c r="AX127" s="325">
        <v>0.99</v>
      </c>
      <c r="AY127" s="325">
        <v>1.27</v>
      </c>
      <c r="BB127" s="652">
        <v>1.2730236186999999</v>
      </c>
      <c r="BC127" s="653">
        <f t="shared" si="1"/>
        <v>1.27</v>
      </c>
    </row>
    <row r="128" spans="1:55" s="325" customFormat="1" ht="19.8">
      <c r="A128" s="329"/>
      <c r="B128" s="329" t="s">
        <v>299</v>
      </c>
      <c r="C128" s="332">
        <v>56.22</v>
      </c>
      <c r="D128" s="332">
        <v>56.16</v>
      </c>
      <c r="E128" s="332">
        <v>56.93</v>
      </c>
      <c r="F128" s="332">
        <v>52.15</v>
      </c>
      <c r="G128" s="332">
        <v>67.459999999999994</v>
      </c>
      <c r="H128" s="332">
        <v>84.62</v>
      </c>
      <c r="I128" s="332">
        <v>50.07</v>
      </c>
      <c r="J128" s="332">
        <v>66.88</v>
      </c>
      <c r="K128" s="332">
        <v>47.13</v>
      </c>
      <c r="L128" s="332">
        <v>42.59</v>
      </c>
      <c r="M128" s="332">
        <v>57.93</v>
      </c>
      <c r="N128" s="332">
        <v>49.17</v>
      </c>
      <c r="O128" s="493">
        <v>54.37</v>
      </c>
      <c r="P128" s="493">
        <v>48.34</v>
      </c>
      <c r="Q128" s="493">
        <v>67.34</v>
      </c>
      <c r="R128" s="493">
        <v>75.33</v>
      </c>
      <c r="S128" s="493">
        <v>77.569999999999993</v>
      </c>
      <c r="T128" s="493">
        <v>66.510000000000005</v>
      </c>
      <c r="U128" s="493">
        <v>65.38</v>
      </c>
      <c r="V128" s="493">
        <v>89.82</v>
      </c>
      <c r="W128" s="493">
        <v>65.44</v>
      </c>
      <c r="X128" s="493">
        <v>78.91</v>
      </c>
      <c r="Y128" s="493">
        <v>76.59</v>
      </c>
      <c r="Z128" s="493">
        <v>60.26</v>
      </c>
      <c r="AA128" s="330">
        <v>71.55</v>
      </c>
      <c r="AB128" s="330">
        <v>59.18</v>
      </c>
      <c r="AC128" s="330">
        <v>62.05</v>
      </c>
      <c r="AD128" s="330">
        <v>86.39</v>
      </c>
      <c r="AE128" s="330">
        <v>81.37</v>
      </c>
      <c r="AF128" s="330">
        <v>74.040000000000006</v>
      </c>
      <c r="AG128" s="330">
        <v>101.01</v>
      </c>
      <c r="AH128" s="330">
        <v>81.56</v>
      </c>
      <c r="AI128" s="330">
        <v>82.05</v>
      </c>
      <c r="AJ128" s="330">
        <v>111.11</v>
      </c>
      <c r="AK128" s="330">
        <v>78.709999999999994</v>
      </c>
      <c r="AL128" s="330">
        <v>111.73</v>
      </c>
      <c r="AM128" s="330">
        <v>97.53</v>
      </c>
      <c r="AN128" s="330">
        <v>89.3</v>
      </c>
      <c r="AO128" s="330">
        <v>68.13</v>
      </c>
      <c r="AP128" s="330">
        <v>66.010000000000005</v>
      </c>
      <c r="AQ128" s="330">
        <v>67.22</v>
      </c>
      <c r="AR128" s="330">
        <v>66.19</v>
      </c>
      <c r="AS128" s="325">
        <v>57.89</v>
      </c>
      <c r="AT128" s="325">
        <v>49.86</v>
      </c>
      <c r="AU128" s="325">
        <v>41.6</v>
      </c>
      <c r="AV128" s="325">
        <v>42.79</v>
      </c>
      <c r="AW128" s="325">
        <v>37.46</v>
      </c>
      <c r="AX128" s="325">
        <v>46.57</v>
      </c>
      <c r="AY128" s="325">
        <v>56.81</v>
      </c>
      <c r="BB128" s="652">
        <v>56.810953294999997</v>
      </c>
      <c r="BC128" s="653">
        <f t="shared" si="1"/>
        <v>56.81</v>
      </c>
    </row>
    <row r="129" spans="1:55" s="325" customFormat="1" ht="19.8">
      <c r="A129" s="327"/>
      <c r="B129" s="327" t="s">
        <v>300</v>
      </c>
      <c r="C129" s="331">
        <v>97.04</v>
      </c>
      <c r="D129" s="331">
        <v>75.75</v>
      </c>
      <c r="E129" s="331">
        <v>97.12</v>
      </c>
      <c r="F129" s="331">
        <v>77.459999999999994</v>
      </c>
      <c r="G129" s="331">
        <v>86.21</v>
      </c>
      <c r="H129" s="331">
        <v>101.6</v>
      </c>
      <c r="I129" s="331">
        <v>105.89</v>
      </c>
      <c r="J129" s="331">
        <v>96.13</v>
      </c>
      <c r="K129" s="331">
        <v>115.08</v>
      </c>
      <c r="L129" s="331">
        <v>131</v>
      </c>
      <c r="M129" s="331">
        <v>94.66</v>
      </c>
      <c r="N129" s="331">
        <v>76.790000000000006</v>
      </c>
      <c r="O129" s="492">
        <v>92.76</v>
      </c>
      <c r="P129" s="492">
        <v>73.75</v>
      </c>
      <c r="Q129" s="492">
        <v>131.03</v>
      </c>
      <c r="R129" s="492">
        <v>80.64</v>
      </c>
      <c r="S129" s="492">
        <v>119.25</v>
      </c>
      <c r="T129" s="492">
        <v>119.28</v>
      </c>
      <c r="U129" s="492">
        <v>133.22</v>
      </c>
      <c r="V129" s="492">
        <v>79.33</v>
      </c>
      <c r="W129" s="492">
        <v>96.88</v>
      </c>
      <c r="X129" s="492">
        <v>105.51</v>
      </c>
      <c r="Y129" s="492">
        <v>69.08</v>
      </c>
      <c r="Z129" s="492">
        <v>60.08</v>
      </c>
      <c r="AA129" s="328">
        <v>74.13</v>
      </c>
      <c r="AB129" s="328">
        <v>70.510000000000005</v>
      </c>
      <c r="AC129" s="328">
        <v>127.14</v>
      </c>
      <c r="AD129" s="328">
        <v>104.1</v>
      </c>
      <c r="AE129" s="328">
        <v>81.98</v>
      </c>
      <c r="AF129" s="328">
        <v>163.82</v>
      </c>
      <c r="AG129" s="328">
        <v>137.22</v>
      </c>
      <c r="AH129" s="328">
        <v>91.45</v>
      </c>
      <c r="AI129" s="328">
        <v>111.66</v>
      </c>
      <c r="AJ129" s="328">
        <v>89.46</v>
      </c>
      <c r="AK129" s="328">
        <v>75.53</v>
      </c>
      <c r="AL129" s="328">
        <v>62.63</v>
      </c>
      <c r="AM129" s="328">
        <v>85.95</v>
      </c>
      <c r="AN129" s="328">
        <v>67.709999999999994</v>
      </c>
      <c r="AO129" s="328">
        <v>88.71</v>
      </c>
      <c r="AP129" s="328">
        <v>91.79</v>
      </c>
      <c r="AQ129" s="328">
        <v>70.03</v>
      </c>
      <c r="AR129" s="328">
        <v>102.6</v>
      </c>
      <c r="AS129" s="325">
        <v>117.83</v>
      </c>
      <c r="AT129" s="325">
        <v>69.69</v>
      </c>
      <c r="AU129" s="325">
        <v>92.42</v>
      </c>
      <c r="AV129" s="325">
        <v>87.53</v>
      </c>
      <c r="AW129" s="325">
        <v>62.34</v>
      </c>
      <c r="AX129" s="325">
        <v>72.040000000000006</v>
      </c>
      <c r="AY129" s="325">
        <v>83.38</v>
      </c>
      <c r="BB129" s="652">
        <v>83.381563717500001</v>
      </c>
      <c r="BC129" s="653">
        <f t="shared" si="1"/>
        <v>83.38</v>
      </c>
    </row>
    <row r="130" spans="1:55" s="325" customFormat="1" ht="19.8">
      <c r="A130" s="329"/>
      <c r="B130" s="329" t="s">
        <v>301</v>
      </c>
      <c r="C130" s="332">
        <v>2.56</v>
      </c>
      <c r="D130" s="332">
        <v>1.39</v>
      </c>
      <c r="E130" s="332">
        <v>2.41</v>
      </c>
      <c r="F130" s="332">
        <v>2.91</v>
      </c>
      <c r="G130" s="332">
        <v>3.23</v>
      </c>
      <c r="H130" s="332">
        <v>3.71</v>
      </c>
      <c r="I130" s="332">
        <v>2.38</v>
      </c>
      <c r="J130" s="332">
        <v>2.15</v>
      </c>
      <c r="K130" s="332">
        <v>1.42</v>
      </c>
      <c r="L130" s="332">
        <v>1.47</v>
      </c>
      <c r="M130" s="332">
        <v>1.48</v>
      </c>
      <c r="N130" s="332">
        <v>1.23</v>
      </c>
      <c r="O130" s="493">
        <v>1.48</v>
      </c>
      <c r="P130" s="493">
        <v>1.6</v>
      </c>
      <c r="Q130" s="493">
        <v>2.48</v>
      </c>
      <c r="R130" s="493">
        <v>1.24</v>
      </c>
      <c r="S130" s="493">
        <v>2.25</v>
      </c>
      <c r="T130" s="493">
        <v>1.77</v>
      </c>
      <c r="U130" s="493">
        <v>2.16</v>
      </c>
      <c r="V130" s="493">
        <v>2.67</v>
      </c>
      <c r="W130" s="493">
        <v>1.58</v>
      </c>
      <c r="X130" s="493">
        <v>2.15</v>
      </c>
      <c r="Y130" s="493">
        <v>1.83</v>
      </c>
      <c r="Z130" s="493">
        <v>1.47</v>
      </c>
      <c r="AA130" s="330">
        <v>2.09</v>
      </c>
      <c r="AB130" s="330">
        <v>1.9</v>
      </c>
      <c r="AC130" s="330">
        <v>2.92</v>
      </c>
      <c r="AD130" s="330">
        <v>2.29</v>
      </c>
      <c r="AE130" s="330">
        <v>1.92</v>
      </c>
      <c r="AF130" s="330">
        <v>2.11</v>
      </c>
      <c r="AG130" s="330">
        <v>1.74</v>
      </c>
      <c r="AH130" s="330">
        <v>3.52</v>
      </c>
      <c r="AI130" s="330">
        <v>1.69</v>
      </c>
      <c r="AJ130" s="330">
        <v>1.42</v>
      </c>
      <c r="AK130" s="330">
        <v>2.58</v>
      </c>
      <c r="AL130" s="330">
        <v>1.41</v>
      </c>
      <c r="AM130" s="330">
        <v>2.19</v>
      </c>
      <c r="AN130" s="330">
        <v>1.49</v>
      </c>
      <c r="AO130" s="330">
        <v>1.52</v>
      </c>
      <c r="AP130" s="330">
        <v>2.2999999999999998</v>
      </c>
      <c r="AQ130" s="330">
        <v>2.13</v>
      </c>
      <c r="AR130" s="330">
        <v>1.5</v>
      </c>
      <c r="AS130" s="325">
        <v>2.0699999999999998</v>
      </c>
      <c r="AT130" s="325">
        <v>2.21</v>
      </c>
      <c r="AU130" s="325">
        <v>2.57</v>
      </c>
      <c r="AV130" s="325">
        <v>1.36</v>
      </c>
      <c r="AW130" s="325">
        <v>1.92</v>
      </c>
      <c r="AX130" s="325">
        <v>2.11</v>
      </c>
      <c r="AY130" s="325">
        <v>1.56</v>
      </c>
      <c r="BB130" s="652">
        <v>1.5637974547</v>
      </c>
      <c r="BC130" s="653">
        <f t="shared" si="1"/>
        <v>1.56</v>
      </c>
    </row>
    <row r="131" spans="1:55" s="325" customFormat="1" ht="19.8">
      <c r="A131" s="327"/>
      <c r="B131" s="327" t="s">
        <v>302</v>
      </c>
      <c r="C131" s="331">
        <v>63.94</v>
      </c>
      <c r="D131" s="331">
        <v>44.35</v>
      </c>
      <c r="E131" s="331">
        <v>63.21</v>
      </c>
      <c r="F131" s="331">
        <v>48.48</v>
      </c>
      <c r="G131" s="331">
        <v>59.74</v>
      </c>
      <c r="H131" s="331">
        <v>69.63</v>
      </c>
      <c r="I131" s="331">
        <v>76.19</v>
      </c>
      <c r="J131" s="331">
        <v>61.43</v>
      </c>
      <c r="K131" s="331">
        <v>84.6</v>
      </c>
      <c r="L131" s="331">
        <v>102.06</v>
      </c>
      <c r="M131" s="331">
        <v>63.04</v>
      </c>
      <c r="N131" s="331">
        <v>43.68</v>
      </c>
      <c r="O131" s="492">
        <v>55.55</v>
      </c>
      <c r="P131" s="492">
        <v>42.4</v>
      </c>
      <c r="Q131" s="492">
        <v>93.69</v>
      </c>
      <c r="R131" s="492">
        <v>46.95</v>
      </c>
      <c r="S131" s="492">
        <v>79.790000000000006</v>
      </c>
      <c r="T131" s="492">
        <v>85.26</v>
      </c>
      <c r="U131" s="492">
        <v>103.41</v>
      </c>
      <c r="V131" s="492">
        <v>48.47</v>
      </c>
      <c r="W131" s="492">
        <v>73.38</v>
      </c>
      <c r="X131" s="492">
        <v>78.680000000000007</v>
      </c>
      <c r="Y131" s="492">
        <v>40.11</v>
      </c>
      <c r="Z131" s="492">
        <v>38.57</v>
      </c>
      <c r="AA131" s="328">
        <v>48.81</v>
      </c>
      <c r="AB131" s="328">
        <v>40.549999999999997</v>
      </c>
      <c r="AC131" s="328">
        <v>95.7</v>
      </c>
      <c r="AD131" s="328">
        <v>70.61</v>
      </c>
      <c r="AE131" s="328">
        <v>47.91</v>
      </c>
      <c r="AF131" s="328">
        <v>131.66999999999999</v>
      </c>
      <c r="AG131" s="328">
        <v>95.27</v>
      </c>
      <c r="AH131" s="328">
        <v>49.06</v>
      </c>
      <c r="AI131" s="328">
        <v>79.7</v>
      </c>
      <c r="AJ131" s="328">
        <v>62.41</v>
      </c>
      <c r="AK131" s="328">
        <v>51.92</v>
      </c>
      <c r="AL131" s="328">
        <v>37.479999999999997</v>
      </c>
      <c r="AM131" s="328">
        <v>58.37</v>
      </c>
      <c r="AN131" s="328">
        <v>47.69</v>
      </c>
      <c r="AO131" s="328">
        <v>60.94</v>
      </c>
      <c r="AP131" s="328">
        <v>63</v>
      </c>
      <c r="AQ131" s="328">
        <v>45.55</v>
      </c>
      <c r="AR131" s="328">
        <v>73.540000000000006</v>
      </c>
      <c r="AS131" s="325">
        <v>83.69</v>
      </c>
      <c r="AT131" s="325">
        <v>39.97</v>
      </c>
      <c r="AU131" s="325">
        <v>61.06</v>
      </c>
      <c r="AV131" s="325">
        <v>58.24</v>
      </c>
      <c r="AW131" s="325">
        <v>33.61</v>
      </c>
      <c r="AX131" s="325">
        <v>38.85</v>
      </c>
      <c r="AY131" s="325">
        <v>50.32</v>
      </c>
      <c r="BB131" s="652">
        <v>50.319003004199999</v>
      </c>
      <c r="BC131" s="653">
        <f t="shared" si="1"/>
        <v>50.32</v>
      </c>
    </row>
    <row r="132" spans="1:55" s="325" customFormat="1" ht="19.8">
      <c r="A132" s="329"/>
      <c r="B132" s="329" t="s">
        <v>303</v>
      </c>
      <c r="C132" s="332">
        <v>30.54</v>
      </c>
      <c r="D132" s="332">
        <v>30.02</v>
      </c>
      <c r="E132" s="332">
        <v>31.5</v>
      </c>
      <c r="F132" s="332">
        <v>26.07</v>
      </c>
      <c r="G132" s="332">
        <v>23.24</v>
      </c>
      <c r="H132" s="332">
        <v>28.26</v>
      </c>
      <c r="I132" s="332">
        <v>27.32</v>
      </c>
      <c r="J132" s="332">
        <v>32.56</v>
      </c>
      <c r="K132" s="332">
        <v>29.07</v>
      </c>
      <c r="L132" s="332">
        <v>27.47</v>
      </c>
      <c r="M132" s="332">
        <v>30.14</v>
      </c>
      <c r="N132" s="332">
        <v>31.88</v>
      </c>
      <c r="O132" s="493">
        <v>35.729999999999997</v>
      </c>
      <c r="P132" s="493">
        <v>29.74</v>
      </c>
      <c r="Q132" s="493">
        <v>34.85</v>
      </c>
      <c r="R132" s="493">
        <v>32.450000000000003</v>
      </c>
      <c r="S132" s="493">
        <v>37.21</v>
      </c>
      <c r="T132" s="493">
        <v>32.24</v>
      </c>
      <c r="U132" s="493">
        <v>27.64</v>
      </c>
      <c r="V132" s="493">
        <v>28.19</v>
      </c>
      <c r="W132" s="493">
        <v>21.92</v>
      </c>
      <c r="X132" s="493">
        <v>24.68</v>
      </c>
      <c r="Y132" s="493">
        <v>27.13</v>
      </c>
      <c r="Z132" s="493">
        <v>20.04</v>
      </c>
      <c r="AA132" s="330">
        <v>23.23</v>
      </c>
      <c r="AB132" s="330">
        <v>28.07</v>
      </c>
      <c r="AC132" s="330">
        <v>28.52</v>
      </c>
      <c r="AD132" s="330">
        <v>31.2</v>
      </c>
      <c r="AE132" s="330">
        <v>32.15</v>
      </c>
      <c r="AF132" s="330">
        <v>30.04</v>
      </c>
      <c r="AG132" s="330">
        <v>40.22</v>
      </c>
      <c r="AH132" s="330">
        <v>38.869999999999997</v>
      </c>
      <c r="AI132" s="330">
        <v>30.28</v>
      </c>
      <c r="AJ132" s="330">
        <v>25.64</v>
      </c>
      <c r="AK132" s="330">
        <v>21.02</v>
      </c>
      <c r="AL132" s="330">
        <v>23.73</v>
      </c>
      <c r="AM132" s="330">
        <v>25.39</v>
      </c>
      <c r="AN132" s="330">
        <v>18.53</v>
      </c>
      <c r="AO132" s="330">
        <v>26.25</v>
      </c>
      <c r="AP132" s="330">
        <v>26.49</v>
      </c>
      <c r="AQ132" s="330">
        <v>22.35</v>
      </c>
      <c r="AR132" s="330">
        <v>27.56</v>
      </c>
      <c r="AS132" s="325">
        <v>32.07</v>
      </c>
      <c r="AT132" s="325">
        <v>27.5</v>
      </c>
      <c r="AU132" s="325">
        <v>28.8</v>
      </c>
      <c r="AV132" s="325">
        <v>27.93</v>
      </c>
      <c r="AW132" s="325">
        <v>26.82</v>
      </c>
      <c r="AX132" s="325">
        <v>31.08</v>
      </c>
      <c r="AY132" s="325">
        <v>31.5</v>
      </c>
      <c r="BB132" s="652">
        <v>31.4987632586</v>
      </c>
      <c r="BC132" s="653">
        <f t="shared" si="1"/>
        <v>31.5</v>
      </c>
    </row>
    <row r="133" spans="1:55" s="325" customFormat="1" ht="19.8">
      <c r="A133" s="327"/>
      <c r="B133" s="327" t="s">
        <v>304</v>
      </c>
      <c r="C133" s="331">
        <v>93.66</v>
      </c>
      <c r="D133" s="331">
        <v>95.44</v>
      </c>
      <c r="E133" s="331">
        <v>113.32</v>
      </c>
      <c r="F133" s="331">
        <v>89.87</v>
      </c>
      <c r="G133" s="331">
        <v>115.62</v>
      </c>
      <c r="H133" s="331">
        <v>104.48</v>
      </c>
      <c r="I133" s="331">
        <v>123.31</v>
      </c>
      <c r="J133" s="331">
        <v>143.16</v>
      </c>
      <c r="K133" s="331">
        <v>106.75</v>
      </c>
      <c r="L133" s="331">
        <v>97.64</v>
      </c>
      <c r="M133" s="331">
        <v>94.13</v>
      </c>
      <c r="N133" s="331">
        <v>95.51</v>
      </c>
      <c r="O133" s="492">
        <v>101.32</v>
      </c>
      <c r="P133" s="492">
        <v>83.87</v>
      </c>
      <c r="Q133" s="492">
        <v>117.08</v>
      </c>
      <c r="R133" s="492">
        <v>120.6</v>
      </c>
      <c r="S133" s="492">
        <v>127.27</v>
      </c>
      <c r="T133" s="492">
        <v>84.3</v>
      </c>
      <c r="U133" s="492">
        <v>90.85</v>
      </c>
      <c r="V133" s="492">
        <v>94.75</v>
      </c>
      <c r="W133" s="492">
        <v>97.83</v>
      </c>
      <c r="X133" s="492">
        <v>97.03</v>
      </c>
      <c r="Y133" s="492">
        <v>100.42</v>
      </c>
      <c r="Z133" s="492">
        <v>93.43</v>
      </c>
      <c r="AA133" s="328">
        <v>104.99</v>
      </c>
      <c r="AB133" s="328">
        <v>115.81</v>
      </c>
      <c r="AC133" s="328">
        <v>101.96</v>
      </c>
      <c r="AD133" s="328">
        <v>119.25</v>
      </c>
      <c r="AE133" s="328">
        <v>102.41</v>
      </c>
      <c r="AF133" s="328">
        <v>95.85</v>
      </c>
      <c r="AG133" s="328">
        <v>102.93</v>
      </c>
      <c r="AH133" s="328">
        <v>113.66</v>
      </c>
      <c r="AI133" s="328">
        <v>100.7</v>
      </c>
      <c r="AJ133" s="328">
        <v>104.02</v>
      </c>
      <c r="AK133" s="328">
        <v>82.07</v>
      </c>
      <c r="AL133" s="328">
        <v>79.040000000000006</v>
      </c>
      <c r="AM133" s="328">
        <v>98.77</v>
      </c>
      <c r="AN133" s="328">
        <v>88.12</v>
      </c>
      <c r="AO133" s="328">
        <v>113.5</v>
      </c>
      <c r="AP133" s="328">
        <v>108.99</v>
      </c>
      <c r="AQ133" s="328">
        <v>103.89</v>
      </c>
      <c r="AR133" s="328">
        <v>100.2</v>
      </c>
      <c r="AS133" s="325">
        <v>105.5</v>
      </c>
      <c r="AT133" s="325">
        <v>95.23</v>
      </c>
      <c r="AU133" s="325">
        <v>99.44</v>
      </c>
      <c r="AV133" s="325">
        <v>102.79</v>
      </c>
      <c r="AW133" s="325">
        <v>100.49</v>
      </c>
      <c r="AX133" s="325">
        <v>82.99</v>
      </c>
      <c r="AY133" s="325">
        <v>79.11</v>
      </c>
      <c r="BB133" s="652">
        <v>79.112475704999994</v>
      </c>
      <c r="BC133" s="653">
        <f t="shared" si="1"/>
        <v>79.11</v>
      </c>
    </row>
    <row r="134" spans="1:55" s="325" customFormat="1" ht="19.8">
      <c r="A134" s="329"/>
      <c r="B134" s="329" t="s">
        <v>305</v>
      </c>
      <c r="C134" s="332">
        <v>42.92</v>
      </c>
      <c r="D134" s="332">
        <v>53.5</v>
      </c>
      <c r="E134" s="332">
        <v>55.98</v>
      </c>
      <c r="F134" s="332">
        <v>41.45</v>
      </c>
      <c r="G134" s="332">
        <v>59.18</v>
      </c>
      <c r="H134" s="332">
        <v>51.64</v>
      </c>
      <c r="I134" s="332">
        <v>65.72</v>
      </c>
      <c r="J134" s="332">
        <v>81.93</v>
      </c>
      <c r="K134" s="332">
        <v>52.48</v>
      </c>
      <c r="L134" s="332">
        <v>55.51</v>
      </c>
      <c r="M134" s="332">
        <v>56.87</v>
      </c>
      <c r="N134" s="332">
        <v>49.41</v>
      </c>
      <c r="O134" s="493">
        <v>52.5</v>
      </c>
      <c r="P134" s="493">
        <v>29.4</v>
      </c>
      <c r="Q134" s="493">
        <v>46.34</v>
      </c>
      <c r="R134" s="493">
        <v>54.03</v>
      </c>
      <c r="S134" s="493">
        <v>63.39</v>
      </c>
      <c r="T134" s="493">
        <v>52.23</v>
      </c>
      <c r="U134" s="493">
        <v>54.95</v>
      </c>
      <c r="V134" s="493">
        <v>45.39</v>
      </c>
      <c r="W134" s="493">
        <v>51.66</v>
      </c>
      <c r="X134" s="493">
        <v>45.75</v>
      </c>
      <c r="Y134" s="493">
        <v>40.08</v>
      </c>
      <c r="Z134" s="493">
        <v>38.700000000000003</v>
      </c>
      <c r="AA134" s="330">
        <v>42.76</v>
      </c>
      <c r="AB134" s="330">
        <v>55.15</v>
      </c>
      <c r="AC134" s="330">
        <v>51.08</v>
      </c>
      <c r="AD134" s="330">
        <v>55.92</v>
      </c>
      <c r="AE134" s="330">
        <v>48.21</v>
      </c>
      <c r="AF134" s="330">
        <v>52.11</v>
      </c>
      <c r="AG134" s="330">
        <v>58.91</v>
      </c>
      <c r="AH134" s="330">
        <v>61.59</v>
      </c>
      <c r="AI134" s="330">
        <v>54.3</v>
      </c>
      <c r="AJ134" s="330">
        <v>62.32</v>
      </c>
      <c r="AK134" s="330">
        <v>49.53</v>
      </c>
      <c r="AL134" s="330">
        <v>44.39</v>
      </c>
      <c r="AM134" s="330">
        <v>52.82</v>
      </c>
      <c r="AN134" s="330">
        <v>45.98</v>
      </c>
      <c r="AO134" s="330">
        <v>50.04</v>
      </c>
      <c r="AP134" s="330">
        <v>63.17</v>
      </c>
      <c r="AQ134" s="330">
        <v>55.66</v>
      </c>
      <c r="AR134" s="330">
        <v>52.53</v>
      </c>
      <c r="AS134" s="325">
        <v>62.01</v>
      </c>
      <c r="AT134" s="325">
        <v>48.57</v>
      </c>
      <c r="AU134" s="325">
        <v>51.59</v>
      </c>
      <c r="AV134" s="325">
        <v>44.56</v>
      </c>
      <c r="AW134" s="325">
        <v>45.4</v>
      </c>
      <c r="AX134" s="325">
        <v>39.35</v>
      </c>
      <c r="AY134" s="325">
        <v>43.29</v>
      </c>
      <c r="BB134" s="652">
        <v>43.286691732100003</v>
      </c>
      <c r="BC134" s="653">
        <f t="shared" ref="BC134:BC197" si="2">ROUND(BB134,2)</f>
        <v>43.29</v>
      </c>
    </row>
    <row r="135" spans="1:55" s="325" customFormat="1" ht="19.8">
      <c r="A135" s="327"/>
      <c r="B135" s="327" t="s">
        <v>306</v>
      </c>
      <c r="C135" s="331">
        <v>50.75</v>
      </c>
      <c r="D135" s="331">
        <v>41.94</v>
      </c>
      <c r="E135" s="331">
        <v>57.33</v>
      </c>
      <c r="F135" s="331">
        <v>48.42</v>
      </c>
      <c r="G135" s="331">
        <v>56.44</v>
      </c>
      <c r="H135" s="331">
        <v>52.85</v>
      </c>
      <c r="I135" s="331">
        <v>57.59</v>
      </c>
      <c r="J135" s="331">
        <v>61.23</v>
      </c>
      <c r="K135" s="331">
        <v>54.27</v>
      </c>
      <c r="L135" s="331">
        <v>42.12</v>
      </c>
      <c r="M135" s="331">
        <v>37.26</v>
      </c>
      <c r="N135" s="331">
        <v>46.1</v>
      </c>
      <c r="O135" s="492">
        <v>48.82</v>
      </c>
      <c r="P135" s="492">
        <v>54.47</v>
      </c>
      <c r="Q135" s="492">
        <v>70.739999999999995</v>
      </c>
      <c r="R135" s="492">
        <v>66.569999999999993</v>
      </c>
      <c r="S135" s="492">
        <v>63.88</v>
      </c>
      <c r="T135" s="492">
        <v>32.06</v>
      </c>
      <c r="U135" s="492">
        <v>35.9</v>
      </c>
      <c r="V135" s="492">
        <v>49.35</v>
      </c>
      <c r="W135" s="492">
        <v>46.18</v>
      </c>
      <c r="X135" s="492">
        <v>51.28</v>
      </c>
      <c r="Y135" s="492">
        <v>60.34</v>
      </c>
      <c r="Z135" s="492">
        <v>54.73</v>
      </c>
      <c r="AA135" s="328">
        <v>62.23</v>
      </c>
      <c r="AB135" s="328">
        <v>60.66</v>
      </c>
      <c r="AC135" s="328">
        <v>50.88</v>
      </c>
      <c r="AD135" s="328">
        <v>63.33</v>
      </c>
      <c r="AE135" s="328">
        <v>54.21</v>
      </c>
      <c r="AF135" s="328">
        <v>43.74</v>
      </c>
      <c r="AG135" s="328">
        <v>44.02</v>
      </c>
      <c r="AH135" s="328">
        <v>52.07</v>
      </c>
      <c r="AI135" s="328">
        <v>46.4</v>
      </c>
      <c r="AJ135" s="328">
        <v>41.7</v>
      </c>
      <c r="AK135" s="328">
        <v>32.54</v>
      </c>
      <c r="AL135" s="328">
        <v>34.65</v>
      </c>
      <c r="AM135" s="328">
        <v>45.95</v>
      </c>
      <c r="AN135" s="328">
        <v>42.15</v>
      </c>
      <c r="AO135" s="328">
        <v>63.46</v>
      </c>
      <c r="AP135" s="328">
        <v>45.82</v>
      </c>
      <c r="AQ135" s="328">
        <v>48.23</v>
      </c>
      <c r="AR135" s="328">
        <v>47.67</v>
      </c>
      <c r="AS135" s="325">
        <v>43.49</v>
      </c>
      <c r="AT135" s="325">
        <v>46.66</v>
      </c>
      <c r="AU135" s="325">
        <v>47.86</v>
      </c>
      <c r="AV135" s="325">
        <v>58.23</v>
      </c>
      <c r="AW135" s="325">
        <v>55.08</v>
      </c>
      <c r="AX135" s="325">
        <v>43.63</v>
      </c>
      <c r="AY135" s="325">
        <v>35.83</v>
      </c>
      <c r="BB135" s="652">
        <v>35.825783972899998</v>
      </c>
      <c r="BC135" s="653">
        <f t="shared" si="2"/>
        <v>35.83</v>
      </c>
    </row>
    <row r="136" spans="1:55" s="325" customFormat="1" ht="19.8">
      <c r="A136" s="329"/>
      <c r="B136" s="329" t="s">
        <v>307</v>
      </c>
      <c r="C136" s="332">
        <v>131.97999999999999</v>
      </c>
      <c r="D136" s="332">
        <v>118.73</v>
      </c>
      <c r="E136" s="332">
        <v>150.46</v>
      </c>
      <c r="F136" s="332">
        <v>127.68</v>
      </c>
      <c r="G136" s="332">
        <v>161.79</v>
      </c>
      <c r="H136" s="332">
        <v>150.93</v>
      </c>
      <c r="I136" s="332">
        <v>140.29</v>
      </c>
      <c r="J136" s="332">
        <v>161.78</v>
      </c>
      <c r="K136" s="332">
        <v>131.31</v>
      </c>
      <c r="L136" s="332">
        <v>126.35</v>
      </c>
      <c r="M136" s="332">
        <v>133.18</v>
      </c>
      <c r="N136" s="332">
        <v>118.28</v>
      </c>
      <c r="O136" s="493">
        <v>133.61000000000001</v>
      </c>
      <c r="P136" s="493">
        <v>121.59</v>
      </c>
      <c r="Q136" s="493">
        <v>140.29</v>
      </c>
      <c r="R136" s="493">
        <v>119.43</v>
      </c>
      <c r="S136" s="493">
        <v>136.55000000000001</v>
      </c>
      <c r="T136" s="493">
        <v>126.37</v>
      </c>
      <c r="U136" s="493">
        <v>117.45</v>
      </c>
      <c r="V136" s="493">
        <v>122.43</v>
      </c>
      <c r="W136" s="493">
        <v>118.75</v>
      </c>
      <c r="X136" s="493">
        <v>119.12</v>
      </c>
      <c r="Y136" s="493">
        <v>125.44</v>
      </c>
      <c r="Z136" s="493">
        <v>100.36</v>
      </c>
      <c r="AA136" s="330">
        <v>123.85</v>
      </c>
      <c r="AB136" s="330">
        <v>119.59</v>
      </c>
      <c r="AC136" s="330">
        <v>184.22</v>
      </c>
      <c r="AD136" s="330">
        <v>125.36</v>
      </c>
      <c r="AE136" s="330">
        <v>146.04</v>
      </c>
      <c r="AF136" s="330">
        <v>133.30000000000001</v>
      </c>
      <c r="AG136" s="330">
        <v>168.54</v>
      </c>
      <c r="AH136" s="330">
        <v>153.16999999999999</v>
      </c>
      <c r="AI136" s="330">
        <v>131.13999999999999</v>
      </c>
      <c r="AJ136" s="330">
        <v>143.16</v>
      </c>
      <c r="AK136" s="330">
        <v>128.22</v>
      </c>
      <c r="AL136" s="330">
        <v>121.52</v>
      </c>
      <c r="AM136" s="330">
        <v>138.22</v>
      </c>
      <c r="AN136" s="330">
        <v>127.92</v>
      </c>
      <c r="AO136" s="330">
        <v>147.81</v>
      </c>
      <c r="AP136" s="330">
        <v>140.51</v>
      </c>
      <c r="AQ136" s="330">
        <v>143.58000000000001</v>
      </c>
      <c r="AR136" s="330">
        <v>154.81</v>
      </c>
      <c r="AS136" s="325">
        <v>152.19999999999999</v>
      </c>
      <c r="AT136" s="325">
        <v>146.81</v>
      </c>
      <c r="AU136" s="325">
        <v>144.69</v>
      </c>
      <c r="AV136" s="325">
        <v>154.15</v>
      </c>
      <c r="AW136" s="325">
        <v>133.58000000000001</v>
      </c>
      <c r="AX136" s="325">
        <v>145.4</v>
      </c>
      <c r="AY136" s="325">
        <v>160.27000000000001</v>
      </c>
      <c r="BB136" s="652">
        <v>160.26625521049999</v>
      </c>
      <c r="BC136" s="653">
        <f t="shared" si="2"/>
        <v>160.27000000000001</v>
      </c>
    </row>
    <row r="137" spans="1:55" s="325" customFormat="1" ht="19.8">
      <c r="A137" s="327"/>
      <c r="B137" s="327" t="s">
        <v>308</v>
      </c>
      <c r="C137" s="331">
        <v>0.76</v>
      </c>
      <c r="D137" s="331">
        <v>1.05</v>
      </c>
      <c r="E137" s="331">
        <v>1.95</v>
      </c>
      <c r="F137" s="331">
        <v>0.87</v>
      </c>
      <c r="G137" s="331">
        <v>0.95</v>
      </c>
      <c r="H137" s="331">
        <v>1.88</v>
      </c>
      <c r="I137" s="331">
        <v>1.88</v>
      </c>
      <c r="J137" s="331">
        <v>2.94</v>
      </c>
      <c r="K137" s="331">
        <v>1.55</v>
      </c>
      <c r="L137" s="331">
        <v>2.99</v>
      </c>
      <c r="M137" s="331">
        <v>1.45</v>
      </c>
      <c r="N137" s="331">
        <v>1.67</v>
      </c>
      <c r="O137" s="492">
        <v>2.04</v>
      </c>
      <c r="P137" s="492">
        <v>1.23</v>
      </c>
      <c r="Q137" s="492">
        <v>1.1100000000000001</v>
      </c>
      <c r="R137" s="492">
        <v>2.36</v>
      </c>
      <c r="S137" s="492">
        <v>2.67</v>
      </c>
      <c r="T137" s="492">
        <v>1.91</v>
      </c>
      <c r="U137" s="492">
        <v>1.83</v>
      </c>
      <c r="V137" s="492">
        <v>1.41</v>
      </c>
      <c r="W137" s="492">
        <v>1.0900000000000001</v>
      </c>
      <c r="X137" s="492">
        <v>2.25</v>
      </c>
      <c r="Y137" s="492">
        <v>1.24</v>
      </c>
      <c r="Z137" s="492">
        <v>1.0900000000000001</v>
      </c>
      <c r="AA137" s="328">
        <v>1.34</v>
      </c>
      <c r="AB137" s="328">
        <v>1.47</v>
      </c>
      <c r="AC137" s="328">
        <v>2.14</v>
      </c>
      <c r="AD137" s="328">
        <v>0.47</v>
      </c>
      <c r="AE137" s="328">
        <v>1.44</v>
      </c>
      <c r="AF137" s="328">
        <v>1.29</v>
      </c>
      <c r="AG137" s="328">
        <v>2.2599999999999998</v>
      </c>
      <c r="AH137" s="328">
        <v>2.64</v>
      </c>
      <c r="AI137" s="328">
        <v>2.96</v>
      </c>
      <c r="AJ137" s="328">
        <v>3.25</v>
      </c>
      <c r="AK137" s="328">
        <v>1.86</v>
      </c>
      <c r="AL137" s="328">
        <v>1.63</v>
      </c>
      <c r="AM137" s="328">
        <v>2.65</v>
      </c>
      <c r="AN137" s="328">
        <v>0.75</v>
      </c>
      <c r="AO137" s="328">
        <v>1.1399999999999999</v>
      </c>
      <c r="AP137" s="328">
        <v>1.82</v>
      </c>
      <c r="AQ137" s="328">
        <v>0.57999999999999996</v>
      </c>
      <c r="AR137" s="328">
        <v>1.56</v>
      </c>
      <c r="AS137" s="325">
        <v>1.45</v>
      </c>
      <c r="AT137" s="325">
        <v>0.66</v>
      </c>
      <c r="AU137" s="325">
        <v>1.04</v>
      </c>
      <c r="AV137" s="325">
        <v>2.14</v>
      </c>
      <c r="AW137" s="325">
        <v>1.36</v>
      </c>
      <c r="AX137" s="325">
        <v>1.63</v>
      </c>
      <c r="AY137" s="325">
        <v>1.59</v>
      </c>
      <c r="BB137" s="652">
        <v>1.591882663</v>
      </c>
      <c r="BC137" s="653">
        <f t="shared" si="2"/>
        <v>1.59</v>
      </c>
    </row>
    <row r="138" spans="1:55" s="325" customFormat="1" ht="19.8">
      <c r="A138" s="329"/>
      <c r="B138" s="329" t="s">
        <v>309</v>
      </c>
      <c r="C138" s="332">
        <v>21.08</v>
      </c>
      <c r="D138" s="332">
        <v>21.25</v>
      </c>
      <c r="E138" s="332">
        <v>24.59</v>
      </c>
      <c r="F138" s="332">
        <v>18.36</v>
      </c>
      <c r="G138" s="332">
        <v>30.3</v>
      </c>
      <c r="H138" s="332">
        <v>21.96</v>
      </c>
      <c r="I138" s="332">
        <v>22.98</v>
      </c>
      <c r="J138" s="332">
        <v>28.24</v>
      </c>
      <c r="K138" s="332">
        <v>20.21</v>
      </c>
      <c r="L138" s="332">
        <v>19.04</v>
      </c>
      <c r="M138" s="332">
        <v>19.170000000000002</v>
      </c>
      <c r="N138" s="332">
        <v>18.079999999999998</v>
      </c>
      <c r="O138" s="493">
        <v>20.6</v>
      </c>
      <c r="P138" s="493">
        <v>19.62</v>
      </c>
      <c r="Q138" s="493">
        <v>18.71</v>
      </c>
      <c r="R138" s="493">
        <v>18.77</v>
      </c>
      <c r="S138" s="493">
        <v>21.18</v>
      </c>
      <c r="T138" s="493">
        <v>18.71</v>
      </c>
      <c r="U138" s="493">
        <v>18.09</v>
      </c>
      <c r="V138" s="493">
        <v>17.100000000000001</v>
      </c>
      <c r="W138" s="493">
        <v>16.68</v>
      </c>
      <c r="X138" s="493">
        <v>16.760000000000002</v>
      </c>
      <c r="Y138" s="493">
        <v>20.010000000000002</v>
      </c>
      <c r="Z138" s="493">
        <v>14.85</v>
      </c>
      <c r="AA138" s="330">
        <v>21.81</v>
      </c>
      <c r="AB138" s="330">
        <v>20.85</v>
      </c>
      <c r="AC138" s="330">
        <v>81.239999999999995</v>
      </c>
      <c r="AD138" s="330">
        <v>16.71</v>
      </c>
      <c r="AE138" s="330">
        <v>23.39</v>
      </c>
      <c r="AF138" s="330">
        <v>15.61</v>
      </c>
      <c r="AG138" s="330">
        <v>20.149999999999999</v>
      </c>
      <c r="AH138" s="330">
        <v>20.12</v>
      </c>
      <c r="AI138" s="330">
        <v>18.420000000000002</v>
      </c>
      <c r="AJ138" s="330">
        <v>17.05</v>
      </c>
      <c r="AK138" s="330">
        <v>15.35</v>
      </c>
      <c r="AL138" s="330">
        <v>14.72</v>
      </c>
      <c r="AM138" s="330">
        <v>19.239999999999998</v>
      </c>
      <c r="AN138" s="330">
        <v>19.54</v>
      </c>
      <c r="AO138" s="330">
        <v>20.55</v>
      </c>
      <c r="AP138" s="330">
        <v>18.11</v>
      </c>
      <c r="AQ138" s="330">
        <v>17.350000000000001</v>
      </c>
      <c r="AR138" s="330">
        <v>16.440000000000001</v>
      </c>
      <c r="AS138" s="325">
        <v>15.65</v>
      </c>
      <c r="AT138" s="325">
        <v>13.97</v>
      </c>
      <c r="AU138" s="325">
        <v>18.27</v>
      </c>
      <c r="AV138" s="325">
        <v>17.079999999999998</v>
      </c>
      <c r="AW138" s="325">
        <v>15.54</v>
      </c>
      <c r="AX138" s="325">
        <v>18.32</v>
      </c>
      <c r="AY138" s="325">
        <v>17.2</v>
      </c>
      <c r="BB138" s="652">
        <v>17.198433801499998</v>
      </c>
      <c r="BC138" s="653">
        <f t="shared" si="2"/>
        <v>17.2</v>
      </c>
    </row>
    <row r="139" spans="1:55" s="325" customFormat="1" ht="19.8">
      <c r="A139" s="327"/>
      <c r="B139" s="327" t="s">
        <v>310</v>
      </c>
      <c r="C139" s="331">
        <v>13.84</v>
      </c>
      <c r="D139" s="331">
        <v>9.61</v>
      </c>
      <c r="E139" s="331">
        <v>13.02</v>
      </c>
      <c r="F139" s="331">
        <v>8.83</v>
      </c>
      <c r="G139" s="331">
        <v>13.17</v>
      </c>
      <c r="H139" s="331">
        <v>12.13</v>
      </c>
      <c r="I139" s="331">
        <v>12.43</v>
      </c>
      <c r="J139" s="331">
        <v>15.48</v>
      </c>
      <c r="K139" s="331">
        <v>13.51</v>
      </c>
      <c r="L139" s="331">
        <v>11.78</v>
      </c>
      <c r="M139" s="331">
        <v>12.62</v>
      </c>
      <c r="N139" s="331">
        <v>11.61</v>
      </c>
      <c r="O139" s="492">
        <v>10.83</v>
      </c>
      <c r="P139" s="492">
        <v>9.5500000000000007</v>
      </c>
      <c r="Q139" s="492">
        <v>10.54</v>
      </c>
      <c r="R139" s="492">
        <v>9.2200000000000006</v>
      </c>
      <c r="S139" s="492">
        <v>10.26</v>
      </c>
      <c r="T139" s="492">
        <v>9.9</v>
      </c>
      <c r="U139" s="492">
        <v>7.66</v>
      </c>
      <c r="V139" s="492">
        <v>10.220000000000001</v>
      </c>
      <c r="W139" s="492">
        <v>6.69</v>
      </c>
      <c r="X139" s="492">
        <v>7.42</v>
      </c>
      <c r="Y139" s="492">
        <v>8.2200000000000006</v>
      </c>
      <c r="Z139" s="492">
        <v>6.55</v>
      </c>
      <c r="AA139" s="328">
        <v>8.08</v>
      </c>
      <c r="AB139" s="328">
        <v>9.77</v>
      </c>
      <c r="AC139" s="328">
        <v>10.75</v>
      </c>
      <c r="AD139" s="328">
        <v>10.1</v>
      </c>
      <c r="AE139" s="328">
        <v>12.74</v>
      </c>
      <c r="AF139" s="328">
        <v>13.22</v>
      </c>
      <c r="AG139" s="328">
        <v>16.04</v>
      </c>
      <c r="AH139" s="328">
        <v>11.19</v>
      </c>
      <c r="AI139" s="328">
        <v>13.33</v>
      </c>
      <c r="AJ139" s="328">
        <v>12.96</v>
      </c>
      <c r="AK139" s="328">
        <v>10.92</v>
      </c>
      <c r="AL139" s="328">
        <v>9.4499999999999993</v>
      </c>
      <c r="AM139" s="328">
        <v>11.19</v>
      </c>
      <c r="AN139" s="328">
        <v>11.29</v>
      </c>
      <c r="AO139" s="328">
        <v>10.06</v>
      </c>
      <c r="AP139" s="328">
        <v>11.1</v>
      </c>
      <c r="AQ139" s="328">
        <v>11.89</v>
      </c>
      <c r="AR139" s="328">
        <v>13.05</v>
      </c>
      <c r="AS139" s="325">
        <v>13.81</v>
      </c>
      <c r="AT139" s="325">
        <v>12.53</v>
      </c>
      <c r="AU139" s="325">
        <v>10.16</v>
      </c>
      <c r="AV139" s="325">
        <v>12.56</v>
      </c>
      <c r="AW139" s="325">
        <v>12.22</v>
      </c>
      <c r="AX139" s="325">
        <v>11.99</v>
      </c>
      <c r="AY139" s="325">
        <v>14.04</v>
      </c>
      <c r="BB139" s="652">
        <v>14.0351927887</v>
      </c>
      <c r="BC139" s="653">
        <f t="shared" si="2"/>
        <v>14.04</v>
      </c>
    </row>
    <row r="140" spans="1:55" s="325" customFormat="1" ht="19.8">
      <c r="A140" s="329"/>
      <c r="B140" s="329" t="s">
        <v>311</v>
      </c>
      <c r="C140" s="332">
        <v>72.23</v>
      </c>
      <c r="D140" s="332">
        <v>63.94</v>
      </c>
      <c r="E140" s="332">
        <v>84.36</v>
      </c>
      <c r="F140" s="332">
        <v>75.73</v>
      </c>
      <c r="G140" s="332">
        <v>89.37</v>
      </c>
      <c r="H140" s="332">
        <v>87.49</v>
      </c>
      <c r="I140" s="332">
        <v>78.84</v>
      </c>
      <c r="J140" s="332">
        <v>86.8</v>
      </c>
      <c r="K140" s="332">
        <v>66.81</v>
      </c>
      <c r="L140" s="332">
        <v>70.2</v>
      </c>
      <c r="M140" s="332">
        <v>73.819999999999993</v>
      </c>
      <c r="N140" s="332">
        <v>61.88</v>
      </c>
      <c r="O140" s="493">
        <v>74.14</v>
      </c>
      <c r="P140" s="493">
        <v>67.790000000000006</v>
      </c>
      <c r="Q140" s="493">
        <v>82.39</v>
      </c>
      <c r="R140" s="493">
        <v>66.58</v>
      </c>
      <c r="S140" s="493">
        <v>77.62</v>
      </c>
      <c r="T140" s="493">
        <v>72.63</v>
      </c>
      <c r="U140" s="493">
        <v>69.8</v>
      </c>
      <c r="V140" s="493">
        <v>71.010000000000005</v>
      </c>
      <c r="W140" s="493">
        <v>71.989999999999995</v>
      </c>
      <c r="X140" s="493">
        <v>69.09</v>
      </c>
      <c r="Y140" s="493">
        <v>68.48</v>
      </c>
      <c r="Z140" s="493">
        <v>55.46</v>
      </c>
      <c r="AA140" s="330">
        <v>66.900000000000006</v>
      </c>
      <c r="AB140" s="330">
        <v>64.150000000000006</v>
      </c>
      <c r="AC140" s="330">
        <v>63.67</v>
      </c>
      <c r="AD140" s="330">
        <v>70.81</v>
      </c>
      <c r="AE140" s="330">
        <v>82.8</v>
      </c>
      <c r="AF140" s="330">
        <v>77.03</v>
      </c>
      <c r="AG140" s="330">
        <v>100.77</v>
      </c>
      <c r="AH140" s="330">
        <v>89.46</v>
      </c>
      <c r="AI140" s="330">
        <v>71.97</v>
      </c>
      <c r="AJ140" s="330">
        <v>81.83</v>
      </c>
      <c r="AK140" s="330">
        <v>72.64</v>
      </c>
      <c r="AL140" s="330">
        <v>71.81</v>
      </c>
      <c r="AM140" s="330">
        <v>75.47</v>
      </c>
      <c r="AN140" s="330">
        <v>74.25</v>
      </c>
      <c r="AO140" s="330">
        <v>86.1</v>
      </c>
      <c r="AP140" s="330">
        <v>80.84</v>
      </c>
      <c r="AQ140" s="330">
        <v>82.83</v>
      </c>
      <c r="AR140" s="330">
        <v>89.39</v>
      </c>
      <c r="AS140" s="325">
        <v>88.74</v>
      </c>
      <c r="AT140" s="325">
        <v>85.12</v>
      </c>
      <c r="AU140" s="325">
        <v>80.239999999999995</v>
      </c>
      <c r="AV140" s="325">
        <v>90.71</v>
      </c>
      <c r="AW140" s="325">
        <v>75.16</v>
      </c>
      <c r="AX140" s="325">
        <v>80.97</v>
      </c>
      <c r="AY140" s="325">
        <v>91.78</v>
      </c>
      <c r="BB140" s="652">
        <v>91.779796793900005</v>
      </c>
      <c r="BC140" s="653">
        <f t="shared" si="2"/>
        <v>91.78</v>
      </c>
    </row>
    <row r="141" spans="1:55" s="325" customFormat="1" ht="12.75" customHeight="1">
      <c r="A141" s="327"/>
      <c r="B141" s="327" t="s">
        <v>312</v>
      </c>
      <c r="C141" s="331">
        <v>24.07</v>
      </c>
      <c r="D141" s="331">
        <v>22.87</v>
      </c>
      <c r="E141" s="331">
        <v>26.54</v>
      </c>
      <c r="F141" s="331">
        <v>23.88</v>
      </c>
      <c r="G141" s="331">
        <v>28</v>
      </c>
      <c r="H141" s="331">
        <v>27.47</v>
      </c>
      <c r="I141" s="331">
        <v>24.16</v>
      </c>
      <c r="J141" s="331">
        <v>28.32</v>
      </c>
      <c r="K141" s="331">
        <v>29.23</v>
      </c>
      <c r="L141" s="331">
        <v>22.35</v>
      </c>
      <c r="M141" s="331">
        <v>26.13</v>
      </c>
      <c r="N141" s="331">
        <v>25.04</v>
      </c>
      <c r="O141" s="492">
        <v>26</v>
      </c>
      <c r="P141" s="492">
        <v>23.39</v>
      </c>
      <c r="Q141" s="492">
        <v>27.55</v>
      </c>
      <c r="R141" s="492">
        <v>22.5</v>
      </c>
      <c r="S141" s="492">
        <v>24.81</v>
      </c>
      <c r="T141" s="492">
        <v>23.23</v>
      </c>
      <c r="U141" s="492">
        <v>20.059999999999999</v>
      </c>
      <c r="V141" s="492">
        <v>22.7</v>
      </c>
      <c r="W141" s="492">
        <v>22.31</v>
      </c>
      <c r="X141" s="492">
        <v>23.59</v>
      </c>
      <c r="Y141" s="492">
        <v>27.5</v>
      </c>
      <c r="Z141" s="492">
        <v>22.42</v>
      </c>
      <c r="AA141" s="328">
        <v>25.71</v>
      </c>
      <c r="AB141" s="328">
        <v>23.35</v>
      </c>
      <c r="AC141" s="328">
        <v>26.42</v>
      </c>
      <c r="AD141" s="328">
        <v>27.28</v>
      </c>
      <c r="AE141" s="328">
        <v>25.67</v>
      </c>
      <c r="AF141" s="328">
        <v>26.15</v>
      </c>
      <c r="AG141" s="328">
        <v>29.32</v>
      </c>
      <c r="AH141" s="328">
        <v>29.75</v>
      </c>
      <c r="AI141" s="328">
        <v>24.45</v>
      </c>
      <c r="AJ141" s="328">
        <v>28.07</v>
      </c>
      <c r="AK141" s="328">
        <v>27.46</v>
      </c>
      <c r="AL141" s="328">
        <v>23.91</v>
      </c>
      <c r="AM141" s="328">
        <v>29.66</v>
      </c>
      <c r="AN141" s="328">
        <v>22.09</v>
      </c>
      <c r="AO141" s="328">
        <v>29.95</v>
      </c>
      <c r="AP141" s="328">
        <v>28.64</v>
      </c>
      <c r="AQ141" s="328">
        <v>30.93</v>
      </c>
      <c r="AR141" s="328">
        <v>34.369999999999997</v>
      </c>
      <c r="AS141" s="325">
        <v>32.549999999999997</v>
      </c>
      <c r="AT141" s="325">
        <v>34.53</v>
      </c>
      <c r="AU141" s="325">
        <v>34.99</v>
      </c>
      <c r="AV141" s="325">
        <v>31.66</v>
      </c>
      <c r="AW141" s="325">
        <v>29.3</v>
      </c>
      <c r="AX141" s="325">
        <v>32.49</v>
      </c>
      <c r="AY141" s="325">
        <v>35.659999999999997</v>
      </c>
      <c r="BB141" s="652">
        <v>35.660949163399998</v>
      </c>
      <c r="BC141" s="653">
        <f t="shared" si="2"/>
        <v>35.659999999999997</v>
      </c>
    </row>
    <row r="142" spans="1:55" s="325" customFormat="1" ht="19.8">
      <c r="A142" s="329"/>
      <c r="B142" s="329" t="s">
        <v>313</v>
      </c>
      <c r="C142" s="332">
        <v>52.43</v>
      </c>
      <c r="D142" s="332">
        <v>42.96</v>
      </c>
      <c r="E142" s="332">
        <v>45.76</v>
      </c>
      <c r="F142" s="332">
        <v>46.32</v>
      </c>
      <c r="G142" s="332">
        <v>53.52</v>
      </c>
      <c r="H142" s="332">
        <v>51.37</v>
      </c>
      <c r="I142" s="332">
        <v>46.98</v>
      </c>
      <c r="J142" s="332">
        <v>58.09</v>
      </c>
      <c r="K142" s="332">
        <v>39.26</v>
      </c>
      <c r="L142" s="332">
        <v>44.22</v>
      </c>
      <c r="M142" s="332">
        <v>46.07</v>
      </c>
      <c r="N142" s="332">
        <v>44.76</v>
      </c>
      <c r="O142" s="493">
        <v>46.85</v>
      </c>
      <c r="P142" s="493">
        <v>26.58</v>
      </c>
      <c r="Q142" s="493">
        <v>36.04</v>
      </c>
      <c r="R142" s="493">
        <v>34.72</v>
      </c>
      <c r="S142" s="493">
        <v>44.24</v>
      </c>
      <c r="T142" s="493">
        <v>41.47</v>
      </c>
      <c r="U142" s="493">
        <v>34.93</v>
      </c>
      <c r="V142" s="493">
        <v>44.94</v>
      </c>
      <c r="W142" s="493">
        <v>38.130000000000003</v>
      </c>
      <c r="X142" s="493">
        <v>41.28</v>
      </c>
      <c r="Y142" s="493">
        <v>44.49</v>
      </c>
      <c r="Z142" s="493">
        <v>43.22</v>
      </c>
      <c r="AA142" s="330">
        <v>51.1</v>
      </c>
      <c r="AB142" s="330">
        <v>34.18</v>
      </c>
      <c r="AC142" s="330">
        <v>30.69</v>
      </c>
      <c r="AD142" s="330">
        <v>40.869999999999997</v>
      </c>
      <c r="AE142" s="330">
        <v>43.26</v>
      </c>
      <c r="AF142" s="330">
        <v>41.17</v>
      </c>
      <c r="AG142" s="330">
        <v>46.52</v>
      </c>
      <c r="AH142" s="330">
        <v>49.85</v>
      </c>
      <c r="AI142" s="330">
        <v>40.71</v>
      </c>
      <c r="AJ142" s="330">
        <v>45.48</v>
      </c>
      <c r="AK142" s="330">
        <v>48.28</v>
      </c>
      <c r="AL142" s="330">
        <v>43.68</v>
      </c>
      <c r="AM142" s="330">
        <v>53.49</v>
      </c>
      <c r="AN142" s="330">
        <v>37.409999999999997</v>
      </c>
      <c r="AO142" s="330">
        <v>42.91</v>
      </c>
      <c r="AP142" s="330">
        <v>45.17</v>
      </c>
      <c r="AQ142" s="330">
        <v>49.55</v>
      </c>
      <c r="AR142" s="330">
        <v>52.53</v>
      </c>
      <c r="AS142" s="325">
        <v>53.52</v>
      </c>
      <c r="AT142" s="325">
        <v>52.07</v>
      </c>
      <c r="AU142" s="325">
        <v>48.57</v>
      </c>
      <c r="AV142" s="325">
        <v>52.54</v>
      </c>
      <c r="AW142" s="325">
        <v>51.36</v>
      </c>
      <c r="AX142" s="325">
        <v>55.45</v>
      </c>
      <c r="AY142" s="325">
        <v>68</v>
      </c>
      <c r="BB142" s="652">
        <v>67.995518649100006</v>
      </c>
      <c r="BC142" s="653">
        <f t="shared" si="2"/>
        <v>68</v>
      </c>
    </row>
    <row r="143" spans="1:55" s="325" customFormat="1" ht="19.8">
      <c r="A143" s="327"/>
      <c r="B143" s="327" t="s">
        <v>314</v>
      </c>
      <c r="C143" s="331">
        <v>0.21</v>
      </c>
      <c r="D143" s="331">
        <v>0.28999999999999998</v>
      </c>
      <c r="E143" s="331">
        <v>0.23</v>
      </c>
      <c r="F143" s="331">
        <v>0.42</v>
      </c>
      <c r="G143" s="331">
        <v>0.22</v>
      </c>
      <c r="H143" s="331">
        <v>0.31</v>
      </c>
      <c r="I143" s="331">
        <v>0.25</v>
      </c>
      <c r="J143" s="331">
        <v>0.36</v>
      </c>
      <c r="K143" s="331">
        <v>0.54</v>
      </c>
      <c r="L143" s="331">
        <v>0.02</v>
      </c>
      <c r="M143" s="331">
        <v>0.43</v>
      </c>
      <c r="N143" s="331">
        <v>0.34</v>
      </c>
      <c r="O143" s="492">
        <v>0.24</v>
      </c>
      <c r="P143" s="492">
        <v>0.21</v>
      </c>
      <c r="Q143" s="492">
        <v>0.26</v>
      </c>
      <c r="R143" s="492">
        <v>0.2</v>
      </c>
      <c r="S143" s="492">
        <v>0.23</v>
      </c>
      <c r="T143" s="492">
        <v>0.71</v>
      </c>
      <c r="U143" s="492">
        <v>0.34</v>
      </c>
      <c r="V143" s="492">
        <v>0.52</v>
      </c>
      <c r="W143" s="492">
        <v>0.48</v>
      </c>
      <c r="X143" s="492">
        <v>0.53</v>
      </c>
      <c r="Y143" s="492">
        <v>0.28999999999999998</v>
      </c>
      <c r="Z143" s="492">
        <v>0.47</v>
      </c>
      <c r="AA143" s="328">
        <v>0.33</v>
      </c>
      <c r="AB143" s="328">
        <v>0.72</v>
      </c>
      <c r="AC143" s="328">
        <v>0.55000000000000004</v>
      </c>
      <c r="AD143" s="328">
        <v>0.45</v>
      </c>
      <c r="AE143" s="328">
        <v>0.71</v>
      </c>
      <c r="AF143" s="328">
        <v>0.89</v>
      </c>
      <c r="AG143" s="328">
        <v>0.61</v>
      </c>
      <c r="AH143" s="328">
        <v>0.79</v>
      </c>
      <c r="AI143" s="328">
        <v>0.34</v>
      </c>
      <c r="AJ143" s="328">
        <v>0.22</v>
      </c>
      <c r="AK143" s="328">
        <v>0.41</v>
      </c>
      <c r="AL143" s="328">
        <v>0.23</v>
      </c>
      <c r="AM143" s="328">
        <v>0.17</v>
      </c>
      <c r="AN143" s="328">
        <v>0.05</v>
      </c>
      <c r="AO143" s="328">
        <v>0.38</v>
      </c>
      <c r="AP143" s="328">
        <v>0.19</v>
      </c>
      <c r="AQ143" s="328">
        <v>0.49</v>
      </c>
      <c r="AR143" s="328">
        <v>0.19</v>
      </c>
      <c r="AS143" s="325">
        <v>0.34</v>
      </c>
      <c r="AT143" s="325">
        <v>0.2</v>
      </c>
      <c r="AU143" s="325">
        <v>0.28000000000000003</v>
      </c>
      <c r="AV143" s="325">
        <v>0.53</v>
      </c>
      <c r="AW143" s="325">
        <v>0.56000000000000005</v>
      </c>
      <c r="AX143" s="325">
        <v>0.76</v>
      </c>
      <c r="AY143" s="325">
        <v>1.35</v>
      </c>
      <c r="BB143" s="652">
        <v>1.3549840466</v>
      </c>
      <c r="BC143" s="653">
        <f t="shared" si="2"/>
        <v>1.35</v>
      </c>
    </row>
    <row r="144" spans="1:55" s="325" customFormat="1" ht="19.8">
      <c r="A144" s="329"/>
      <c r="B144" s="329" t="s">
        <v>315</v>
      </c>
      <c r="C144" s="332">
        <v>16.170000000000002</v>
      </c>
      <c r="D144" s="332">
        <v>15.65</v>
      </c>
      <c r="E144" s="332">
        <v>16.690000000000001</v>
      </c>
      <c r="F144" s="332">
        <v>15.56</v>
      </c>
      <c r="G144" s="332">
        <v>17.079999999999998</v>
      </c>
      <c r="H144" s="332">
        <v>16.87</v>
      </c>
      <c r="I144" s="332">
        <v>14.73</v>
      </c>
      <c r="J144" s="332">
        <v>21.65</v>
      </c>
      <c r="K144" s="332">
        <v>16.73</v>
      </c>
      <c r="L144" s="332">
        <v>17.71</v>
      </c>
      <c r="M144" s="332">
        <v>15.8</v>
      </c>
      <c r="N144" s="332">
        <v>16.68</v>
      </c>
      <c r="O144" s="493">
        <v>16.399999999999999</v>
      </c>
      <c r="P144" s="493">
        <v>9.15</v>
      </c>
      <c r="Q144" s="493">
        <v>11.51</v>
      </c>
      <c r="R144" s="493">
        <v>10.74</v>
      </c>
      <c r="S144" s="493">
        <v>14.29</v>
      </c>
      <c r="T144" s="493">
        <v>11.76</v>
      </c>
      <c r="U144" s="493">
        <v>10.54</v>
      </c>
      <c r="V144" s="493">
        <v>13.75</v>
      </c>
      <c r="W144" s="493">
        <v>10.72</v>
      </c>
      <c r="X144" s="493">
        <v>11.31</v>
      </c>
      <c r="Y144" s="493">
        <v>10.26</v>
      </c>
      <c r="Z144" s="493">
        <v>9.11</v>
      </c>
      <c r="AA144" s="330">
        <v>11.99</v>
      </c>
      <c r="AB144" s="330">
        <v>8.64</v>
      </c>
      <c r="AC144" s="330">
        <v>9.5</v>
      </c>
      <c r="AD144" s="330">
        <v>11.89</v>
      </c>
      <c r="AE144" s="330">
        <v>10.16</v>
      </c>
      <c r="AF144" s="330">
        <v>11.01</v>
      </c>
      <c r="AG144" s="330">
        <v>14.78</v>
      </c>
      <c r="AH144" s="330">
        <v>15.32</v>
      </c>
      <c r="AI144" s="330">
        <v>12.08</v>
      </c>
      <c r="AJ144" s="330">
        <v>13.19</v>
      </c>
      <c r="AK144" s="330">
        <v>12.28</v>
      </c>
      <c r="AL144" s="330">
        <v>11.89</v>
      </c>
      <c r="AM144" s="330">
        <v>12.81</v>
      </c>
      <c r="AN144" s="330">
        <v>9.1300000000000008</v>
      </c>
      <c r="AO144" s="330">
        <v>11.25</v>
      </c>
      <c r="AP144" s="330">
        <v>11.97</v>
      </c>
      <c r="AQ144" s="330">
        <v>12.78</v>
      </c>
      <c r="AR144" s="330">
        <v>14.38</v>
      </c>
      <c r="AS144" s="325">
        <v>15.38</v>
      </c>
      <c r="AT144" s="325">
        <v>14.99</v>
      </c>
      <c r="AU144" s="325">
        <v>14.57</v>
      </c>
      <c r="AV144" s="325">
        <v>14.54</v>
      </c>
      <c r="AW144" s="325">
        <v>14.29</v>
      </c>
      <c r="AX144" s="325">
        <v>14.47</v>
      </c>
      <c r="AY144" s="325">
        <v>15.76</v>
      </c>
      <c r="BB144" s="652">
        <v>15.762314930400001</v>
      </c>
      <c r="BC144" s="653">
        <f t="shared" si="2"/>
        <v>15.76</v>
      </c>
    </row>
    <row r="145" spans="1:55" s="325" customFormat="1" ht="19.8">
      <c r="A145" s="327"/>
      <c r="B145" s="327" t="s">
        <v>316</v>
      </c>
      <c r="C145" s="331">
        <v>30.17</v>
      </c>
      <c r="D145" s="331">
        <v>23.04</v>
      </c>
      <c r="E145" s="331">
        <v>23.01</v>
      </c>
      <c r="F145" s="331">
        <v>25.2</v>
      </c>
      <c r="G145" s="331">
        <v>31.75</v>
      </c>
      <c r="H145" s="331">
        <v>28.67</v>
      </c>
      <c r="I145" s="331">
        <v>26.35</v>
      </c>
      <c r="J145" s="331">
        <v>30.66</v>
      </c>
      <c r="K145" s="331">
        <v>17.36</v>
      </c>
      <c r="L145" s="331">
        <v>21.62</v>
      </c>
      <c r="M145" s="331">
        <v>24.79</v>
      </c>
      <c r="N145" s="331">
        <v>21.97</v>
      </c>
      <c r="O145" s="492">
        <v>24.09</v>
      </c>
      <c r="P145" s="492">
        <v>12.8</v>
      </c>
      <c r="Q145" s="492">
        <v>18.75</v>
      </c>
      <c r="R145" s="492">
        <v>18.850000000000001</v>
      </c>
      <c r="S145" s="492">
        <v>23.79</v>
      </c>
      <c r="T145" s="492">
        <v>23.09</v>
      </c>
      <c r="U145" s="492">
        <v>18.8</v>
      </c>
      <c r="V145" s="492">
        <v>24.52</v>
      </c>
      <c r="W145" s="492">
        <v>20.72</v>
      </c>
      <c r="X145" s="492">
        <v>23.35</v>
      </c>
      <c r="Y145" s="492">
        <v>27.93</v>
      </c>
      <c r="Z145" s="492">
        <v>28.22</v>
      </c>
      <c r="AA145" s="328">
        <v>33.03</v>
      </c>
      <c r="AB145" s="328">
        <v>20.32</v>
      </c>
      <c r="AC145" s="328">
        <v>16.809999999999999</v>
      </c>
      <c r="AD145" s="328">
        <v>22.15</v>
      </c>
      <c r="AE145" s="328">
        <v>26.62</v>
      </c>
      <c r="AF145" s="328">
        <v>24.39</v>
      </c>
      <c r="AG145" s="328">
        <v>25.39</v>
      </c>
      <c r="AH145" s="328">
        <v>27.53</v>
      </c>
      <c r="AI145" s="328">
        <v>23.05</v>
      </c>
      <c r="AJ145" s="328">
        <v>26.94</v>
      </c>
      <c r="AK145" s="328">
        <v>29.68</v>
      </c>
      <c r="AL145" s="328">
        <v>25.22</v>
      </c>
      <c r="AM145" s="328">
        <v>33.81</v>
      </c>
      <c r="AN145" s="328">
        <v>23.36</v>
      </c>
      <c r="AO145" s="328">
        <v>25.26</v>
      </c>
      <c r="AP145" s="328">
        <v>27.67</v>
      </c>
      <c r="AQ145" s="328">
        <v>28.54</v>
      </c>
      <c r="AR145" s="328">
        <v>30.39</v>
      </c>
      <c r="AS145" s="325">
        <v>29.76</v>
      </c>
      <c r="AT145" s="325">
        <v>28.98</v>
      </c>
      <c r="AU145" s="325">
        <v>26.7</v>
      </c>
      <c r="AV145" s="325">
        <v>30.19</v>
      </c>
      <c r="AW145" s="325">
        <v>30.25</v>
      </c>
      <c r="AX145" s="325">
        <v>32.31</v>
      </c>
      <c r="AY145" s="325">
        <v>43.53</v>
      </c>
      <c r="BB145" s="652">
        <v>43.531777599500003</v>
      </c>
      <c r="BC145" s="653">
        <f t="shared" si="2"/>
        <v>43.53</v>
      </c>
    </row>
    <row r="146" spans="1:55" s="325" customFormat="1" ht="19.8">
      <c r="A146" s="329"/>
      <c r="B146" s="329" t="s">
        <v>317</v>
      </c>
      <c r="C146" s="332">
        <v>5.87</v>
      </c>
      <c r="D146" s="332">
        <v>3.98</v>
      </c>
      <c r="E146" s="332">
        <v>5.83</v>
      </c>
      <c r="F146" s="332">
        <v>5.15</v>
      </c>
      <c r="G146" s="332">
        <v>4.47</v>
      </c>
      <c r="H146" s="332">
        <v>5.52</v>
      </c>
      <c r="I146" s="332">
        <v>5.66</v>
      </c>
      <c r="J146" s="332">
        <v>5.42</v>
      </c>
      <c r="K146" s="332">
        <v>4.62</v>
      </c>
      <c r="L146" s="332">
        <v>4.87</v>
      </c>
      <c r="M146" s="332">
        <v>5.0599999999999996</v>
      </c>
      <c r="N146" s="332">
        <v>5.77</v>
      </c>
      <c r="O146" s="493">
        <v>6.12</v>
      </c>
      <c r="P146" s="493">
        <v>4.41</v>
      </c>
      <c r="Q146" s="493">
        <v>5.52</v>
      </c>
      <c r="R146" s="493">
        <v>4.92</v>
      </c>
      <c r="S146" s="493">
        <v>5.94</v>
      </c>
      <c r="T146" s="493">
        <v>5.91</v>
      </c>
      <c r="U146" s="493">
        <v>5.25</v>
      </c>
      <c r="V146" s="493">
        <v>6.15</v>
      </c>
      <c r="W146" s="493">
        <v>6.2</v>
      </c>
      <c r="X146" s="493">
        <v>6.08</v>
      </c>
      <c r="Y146" s="493">
        <v>6.02</v>
      </c>
      <c r="Z146" s="493">
        <v>5.43</v>
      </c>
      <c r="AA146" s="330">
        <v>5.76</v>
      </c>
      <c r="AB146" s="330">
        <v>4.5</v>
      </c>
      <c r="AC146" s="330">
        <v>3.83</v>
      </c>
      <c r="AD146" s="330">
        <v>6.39</v>
      </c>
      <c r="AE146" s="330">
        <v>5.77</v>
      </c>
      <c r="AF146" s="330">
        <v>4.88</v>
      </c>
      <c r="AG146" s="330">
        <v>5.74</v>
      </c>
      <c r="AH146" s="330">
        <v>6.21</v>
      </c>
      <c r="AI146" s="330">
        <v>5.25</v>
      </c>
      <c r="AJ146" s="330">
        <v>5.13</v>
      </c>
      <c r="AK146" s="330">
        <v>5.91</v>
      </c>
      <c r="AL146" s="330">
        <v>6.33</v>
      </c>
      <c r="AM146" s="330">
        <v>6.7</v>
      </c>
      <c r="AN146" s="330">
        <v>4.87</v>
      </c>
      <c r="AO146" s="330">
        <v>6.01</v>
      </c>
      <c r="AP146" s="330">
        <v>5.34</v>
      </c>
      <c r="AQ146" s="330">
        <v>7.74</v>
      </c>
      <c r="AR146" s="330">
        <v>7.57</v>
      </c>
      <c r="AS146" s="325">
        <v>8.0399999999999991</v>
      </c>
      <c r="AT146" s="325">
        <v>7.9</v>
      </c>
      <c r="AU146" s="325">
        <v>7.02</v>
      </c>
      <c r="AV146" s="325">
        <v>7.28</v>
      </c>
      <c r="AW146" s="325">
        <v>6.26</v>
      </c>
      <c r="AX146" s="325">
        <v>7.91</v>
      </c>
      <c r="AY146" s="325">
        <v>7.35</v>
      </c>
      <c r="BB146" s="652">
        <v>7.3464420726000004</v>
      </c>
      <c r="BC146" s="653">
        <f t="shared" si="2"/>
        <v>7.35</v>
      </c>
    </row>
    <row r="147" spans="1:55" s="325" customFormat="1" ht="19.8">
      <c r="A147" s="327"/>
      <c r="B147" s="327" t="s">
        <v>318</v>
      </c>
      <c r="C147" s="331">
        <v>147.69999999999999</v>
      </c>
      <c r="D147" s="331">
        <v>130.26</v>
      </c>
      <c r="E147" s="331">
        <v>167.43</v>
      </c>
      <c r="F147" s="331">
        <v>139</v>
      </c>
      <c r="G147" s="331">
        <v>164.53</v>
      </c>
      <c r="H147" s="331">
        <v>182.89</v>
      </c>
      <c r="I147" s="331">
        <v>166.23</v>
      </c>
      <c r="J147" s="331">
        <v>181.79</v>
      </c>
      <c r="K147" s="331">
        <v>196.1</v>
      </c>
      <c r="L147" s="331">
        <v>141.21</v>
      </c>
      <c r="M147" s="331">
        <v>146.88999999999999</v>
      </c>
      <c r="N147" s="331">
        <v>126.75</v>
      </c>
      <c r="O147" s="492">
        <v>138.76</v>
      </c>
      <c r="P147" s="492">
        <v>115.1</v>
      </c>
      <c r="Q147" s="492">
        <v>148.03</v>
      </c>
      <c r="R147" s="492">
        <v>124.81</v>
      </c>
      <c r="S147" s="492">
        <v>139.49</v>
      </c>
      <c r="T147" s="492">
        <v>117.12</v>
      </c>
      <c r="U147" s="492">
        <v>112.42</v>
      </c>
      <c r="V147" s="492">
        <v>124.9</v>
      </c>
      <c r="W147" s="492">
        <v>107.1</v>
      </c>
      <c r="X147" s="492">
        <v>117.86</v>
      </c>
      <c r="Y147" s="492">
        <v>116.56</v>
      </c>
      <c r="Z147" s="492">
        <v>95.83</v>
      </c>
      <c r="AA147" s="328">
        <v>113.71</v>
      </c>
      <c r="AB147" s="328">
        <v>104.72</v>
      </c>
      <c r="AC147" s="328">
        <v>117.52</v>
      </c>
      <c r="AD147" s="328">
        <v>128.86000000000001</v>
      </c>
      <c r="AE147" s="328">
        <v>121.55</v>
      </c>
      <c r="AF147" s="328">
        <v>108.94</v>
      </c>
      <c r="AG147" s="328">
        <v>122.14</v>
      </c>
      <c r="AH147" s="328">
        <v>124.88</v>
      </c>
      <c r="AI147" s="328">
        <v>111.86</v>
      </c>
      <c r="AJ147" s="328">
        <v>126.86</v>
      </c>
      <c r="AK147" s="328">
        <v>105.36</v>
      </c>
      <c r="AL147" s="328">
        <v>101.6</v>
      </c>
      <c r="AM147" s="328">
        <v>139.27000000000001</v>
      </c>
      <c r="AN147" s="328">
        <v>102.95</v>
      </c>
      <c r="AO147" s="328">
        <v>118.02</v>
      </c>
      <c r="AP147" s="328">
        <v>122.71</v>
      </c>
      <c r="AQ147" s="328">
        <v>118</v>
      </c>
      <c r="AR147" s="328">
        <v>114.99</v>
      </c>
      <c r="AS147" s="325">
        <v>133.76</v>
      </c>
      <c r="AT147" s="325">
        <v>115.41</v>
      </c>
      <c r="AU147" s="325">
        <v>110.06</v>
      </c>
      <c r="AV147" s="325">
        <v>113.41</v>
      </c>
      <c r="AW147" s="325">
        <v>103.43</v>
      </c>
      <c r="AX147" s="325">
        <v>112.02</v>
      </c>
      <c r="AY147" s="325">
        <v>117.09</v>
      </c>
      <c r="BB147" s="652">
        <v>117.08950053629999</v>
      </c>
      <c r="BC147" s="653">
        <f t="shared" si="2"/>
        <v>117.09</v>
      </c>
    </row>
    <row r="148" spans="1:55" s="325" customFormat="1" ht="19.8">
      <c r="A148" s="329"/>
      <c r="B148" s="329" t="s">
        <v>319</v>
      </c>
      <c r="C148" s="332">
        <v>47.24</v>
      </c>
      <c r="D148" s="332">
        <v>42.76</v>
      </c>
      <c r="E148" s="332">
        <v>57.65</v>
      </c>
      <c r="F148" s="332">
        <v>48.88</v>
      </c>
      <c r="G148" s="332">
        <v>57.33</v>
      </c>
      <c r="H148" s="332">
        <v>71.290000000000006</v>
      </c>
      <c r="I148" s="332">
        <v>69.709999999999994</v>
      </c>
      <c r="J148" s="332">
        <v>76.22</v>
      </c>
      <c r="K148" s="332">
        <v>98.37</v>
      </c>
      <c r="L148" s="332">
        <v>55.66</v>
      </c>
      <c r="M148" s="332">
        <v>63.26</v>
      </c>
      <c r="N148" s="332">
        <v>39.549999999999997</v>
      </c>
      <c r="O148" s="493">
        <v>44.55</v>
      </c>
      <c r="P148" s="493">
        <v>33.909999999999997</v>
      </c>
      <c r="Q148" s="493">
        <v>40</v>
      </c>
      <c r="R148" s="493">
        <v>39.270000000000003</v>
      </c>
      <c r="S148" s="493">
        <v>47.07</v>
      </c>
      <c r="T148" s="493">
        <v>30.7</v>
      </c>
      <c r="U148" s="493">
        <v>30.24</v>
      </c>
      <c r="V148" s="493">
        <v>37.520000000000003</v>
      </c>
      <c r="W148" s="493">
        <v>30.09</v>
      </c>
      <c r="X148" s="493">
        <v>29.52</v>
      </c>
      <c r="Y148" s="493">
        <v>29.16</v>
      </c>
      <c r="Z148" s="493">
        <v>23.73</v>
      </c>
      <c r="AA148" s="330">
        <v>25.12</v>
      </c>
      <c r="AB148" s="330">
        <v>23.38</v>
      </c>
      <c r="AC148" s="330">
        <v>31.14</v>
      </c>
      <c r="AD148" s="330">
        <v>30.23</v>
      </c>
      <c r="AE148" s="330">
        <v>29.49</v>
      </c>
      <c r="AF148" s="330">
        <v>31.39</v>
      </c>
      <c r="AG148" s="330">
        <v>28.65</v>
      </c>
      <c r="AH148" s="330">
        <v>31.04</v>
      </c>
      <c r="AI148" s="330">
        <v>28.97</v>
      </c>
      <c r="AJ148" s="330">
        <v>31.5</v>
      </c>
      <c r="AK148" s="330">
        <v>22.02</v>
      </c>
      <c r="AL148" s="330">
        <v>23.7</v>
      </c>
      <c r="AM148" s="330">
        <v>31.75</v>
      </c>
      <c r="AN148" s="330">
        <v>23.66</v>
      </c>
      <c r="AO148" s="330">
        <v>31.57</v>
      </c>
      <c r="AP148" s="330">
        <v>31.29</v>
      </c>
      <c r="AQ148" s="330">
        <v>29.81</v>
      </c>
      <c r="AR148" s="330">
        <v>27.79</v>
      </c>
      <c r="AS148" s="325">
        <v>41.4</v>
      </c>
      <c r="AT148" s="325">
        <v>26.94</v>
      </c>
      <c r="AU148" s="325">
        <v>25.01</v>
      </c>
      <c r="AV148" s="325">
        <v>26.87</v>
      </c>
      <c r="AW148" s="325">
        <v>20.34</v>
      </c>
      <c r="AX148" s="325">
        <v>23.99</v>
      </c>
      <c r="AY148" s="325">
        <v>23.21</v>
      </c>
      <c r="BB148" s="652">
        <v>23.210120794200002</v>
      </c>
      <c r="BC148" s="653">
        <f t="shared" si="2"/>
        <v>23.21</v>
      </c>
    </row>
    <row r="149" spans="1:55" s="325" customFormat="1" ht="19.8">
      <c r="A149" s="327"/>
      <c r="B149" s="327" t="s">
        <v>320</v>
      </c>
      <c r="C149" s="331">
        <v>77.819999999999993</v>
      </c>
      <c r="D149" s="331">
        <v>66.709999999999994</v>
      </c>
      <c r="E149" s="331">
        <v>87.22</v>
      </c>
      <c r="F149" s="331">
        <v>68.61</v>
      </c>
      <c r="G149" s="331">
        <v>83.42</v>
      </c>
      <c r="H149" s="331">
        <v>87.44</v>
      </c>
      <c r="I149" s="331">
        <v>73.400000000000006</v>
      </c>
      <c r="J149" s="331">
        <v>81.02</v>
      </c>
      <c r="K149" s="331">
        <v>74.64</v>
      </c>
      <c r="L149" s="331">
        <v>64.81</v>
      </c>
      <c r="M149" s="331">
        <v>61.12</v>
      </c>
      <c r="N149" s="331">
        <v>66.900000000000006</v>
      </c>
      <c r="O149" s="492">
        <v>74.36</v>
      </c>
      <c r="P149" s="492">
        <v>63.37</v>
      </c>
      <c r="Q149" s="492">
        <v>82.81</v>
      </c>
      <c r="R149" s="492">
        <v>65.790000000000006</v>
      </c>
      <c r="S149" s="492">
        <v>70.36</v>
      </c>
      <c r="T149" s="492">
        <v>66.39</v>
      </c>
      <c r="U149" s="492">
        <v>60.83</v>
      </c>
      <c r="V149" s="492">
        <v>64.97</v>
      </c>
      <c r="W149" s="492">
        <v>57.86</v>
      </c>
      <c r="X149" s="492">
        <v>68.989999999999995</v>
      </c>
      <c r="Y149" s="492">
        <v>67.680000000000007</v>
      </c>
      <c r="Z149" s="492">
        <v>54.03</v>
      </c>
      <c r="AA149" s="328">
        <v>69.36</v>
      </c>
      <c r="AB149" s="328">
        <v>62.82</v>
      </c>
      <c r="AC149" s="328">
        <v>66.760000000000005</v>
      </c>
      <c r="AD149" s="328">
        <v>74.849999999999994</v>
      </c>
      <c r="AE149" s="328">
        <v>69.69</v>
      </c>
      <c r="AF149" s="328">
        <v>58.53</v>
      </c>
      <c r="AG149" s="328">
        <v>69.78</v>
      </c>
      <c r="AH149" s="328">
        <v>70.78</v>
      </c>
      <c r="AI149" s="328">
        <v>61.49</v>
      </c>
      <c r="AJ149" s="328">
        <v>72.55</v>
      </c>
      <c r="AK149" s="328">
        <v>61.96</v>
      </c>
      <c r="AL149" s="328">
        <v>55.49</v>
      </c>
      <c r="AM149" s="328">
        <v>82.1</v>
      </c>
      <c r="AN149" s="328">
        <v>60.8</v>
      </c>
      <c r="AO149" s="328">
        <v>65.78</v>
      </c>
      <c r="AP149" s="328">
        <v>68.39</v>
      </c>
      <c r="AQ149" s="328">
        <v>64.56</v>
      </c>
      <c r="AR149" s="328">
        <v>63.7</v>
      </c>
      <c r="AS149" s="325">
        <v>66.33</v>
      </c>
      <c r="AT149" s="325">
        <v>64.010000000000005</v>
      </c>
      <c r="AU149" s="325">
        <v>60.63</v>
      </c>
      <c r="AV149" s="325">
        <v>61.6</v>
      </c>
      <c r="AW149" s="325">
        <v>58.11</v>
      </c>
      <c r="AX149" s="325">
        <v>62.01</v>
      </c>
      <c r="AY149" s="325">
        <v>68.33</v>
      </c>
      <c r="BB149" s="652">
        <v>68.325198126399997</v>
      </c>
      <c r="BC149" s="653">
        <f t="shared" si="2"/>
        <v>68.33</v>
      </c>
    </row>
    <row r="150" spans="1:55" s="325" customFormat="1" ht="19.8">
      <c r="A150" s="329"/>
      <c r="B150" s="329" t="s">
        <v>321</v>
      </c>
      <c r="C150" s="332">
        <v>22.64</v>
      </c>
      <c r="D150" s="332">
        <v>20.8</v>
      </c>
      <c r="E150" s="332">
        <v>22.56</v>
      </c>
      <c r="F150" s="332">
        <v>21.51</v>
      </c>
      <c r="G150" s="332">
        <v>23.78</v>
      </c>
      <c r="H150" s="332">
        <v>24.17</v>
      </c>
      <c r="I150" s="332">
        <v>23.13</v>
      </c>
      <c r="J150" s="332">
        <v>24.54</v>
      </c>
      <c r="K150" s="332">
        <v>23.09</v>
      </c>
      <c r="L150" s="332">
        <v>20.74</v>
      </c>
      <c r="M150" s="332">
        <v>22.51</v>
      </c>
      <c r="N150" s="332">
        <v>20.3</v>
      </c>
      <c r="O150" s="493">
        <v>19.850000000000001</v>
      </c>
      <c r="P150" s="493">
        <v>17.809999999999999</v>
      </c>
      <c r="Q150" s="493">
        <v>25.22</v>
      </c>
      <c r="R150" s="493">
        <v>19.760000000000002</v>
      </c>
      <c r="S150" s="493">
        <v>22.06</v>
      </c>
      <c r="T150" s="493">
        <v>20.02</v>
      </c>
      <c r="U150" s="493">
        <v>21.35</v>
      </c>
      <c r="V150" s="493">
        <v>22.41</v>
      </c>
      <c r="W150" s="493">
        <v>19.149999999999999</v>
      </c>
      <c r="X150" s="493">
        <v>19.350000000000001</v>
      </c>
      <c r="Y150" s="493">
        <v>19.71</v>
      </c>
      <c r="Z150" s="493">
        <v>18.07</v>
      </c>
      <c r="AA150" s="330">
        <v>19.23</v>
      </c>
      <c r="AB150" s="330">
        <v>18.53</v>
      </c>
      <c r="AC150" s="330">
        <v>19.63</v>
      </c>
      <c r="AD150" s="330">
        <v>23.78</v>
      </c>
      <c r="AE150" s="330">
        <v>22.37</v>
      </c>
      <c r="AF150" s="330">
        <v>19.010000000000002</v>
      </c>
      <c r="AG150" s="330">
        <v>23.71</v>
      </c>
      <c r="AH150" s="330">
        <v>23.07</v>
      </c>
      <c r="AI150" s="330">
        <v>21.4</v>
      </c>
      <c r="AJ150" s="330">
        <v>22.81</v>
      </c>
      <c r="AK150" s="330">
        <v>21.38</v>
      </c>
      <c r="AL150" s="330">
        <v>22.41</v>
      </c>
      <c r="AM150" s="330">
        <v>25.42</v>
      </c>
      <c r="AN150" s="330">
        <v>18.489999999999998</v>
      </c>
      <c r="AO150" s="330">
        <v>20.67</v>
      </c>
      <c r="AP150" s="330">
        <v>23.03</v>
      </c>
      <c r="AQ150" s="330">
        <v>23.63</v>
      </c>
      <c r="AR150" s="330">
        <v>23.5</v>
      </c>
      <c r="AS150" s="325">
        <v>26.03</v>
      </c>
      <c r="AT150" s="325">
        <v>24.46</v>
      </c>
      <c r="AU150" s="325">
        <v>24.42</v>
      </c>
      <c r="AV150" s="325">
        <v>24.94</v>
      </c>
      <c r="AW150" s="325">
        <v>24.99</v>
      </c>
      <c r="AX150" s="325">
        <v>26.02</v>
      </c>
      <c r="AY150" s="325">
        <v>25.55</v>
      </c>
      <c r="BB150" s="652">
        <v>25.554181615699999</v>
      </c>
      <c r="BC150" s="653">
        <f t="shared" si="2"/>
        <v>25.55</v>
      </c>
    </row>
    <row r="151" spans="1:55" s="325" customFormat="1" ht="19.8">
      <c r="A151" s="327"/>
      <c r="B151" s="327" t="s">
        <v>322</v>
      </c>
      <c r="C151" s="331">
        <v>199.45</v>
      </c>
      <c r="D151" s="331">
        <v>155.19999999999999</v>
      </c>
      <c r="E151" s="331">
        <v>186.13</v>
      </c>
      <c r="F151" s="331">
        <v>162.15</v>
      </c>
      <c r="G151" s="331">
        <v>200.79</v>
      </c>
      <c r="H151" s="331">
        <v>182.56</v>
      </c>
      <c r="I151" s="331">
        <v>165.36</v>
      </c>
      <c r="J151" s="331">
        <v>182.79</v>
      </c>
      <c r="K151" s="331">
        <v>153.31</v>
      </c>
      <c r="L151" s="331">
        <v>138.46</v>
      </c>
      <c r="M151" s="331">
        <v>157.41999999999999</v>
      </c>
      <c r="N151" s="331">
        <v>141.56</v>
      </c>
      <c r="O151" s="492">
        <v>168.66</v>
      </c>
      <c r="P151" s="492">
        <v>122.72</v>
      </c>
      <c r="Q151" s="492">
        <v>161.76</v>
      </c>
      <c r="R151" s="492">
        <v>130.6</v>
      </c>
      <c r="S151" s="492">
        <v>168.68</v>
      </c>
      <c r="T151" s="492">
        <v>138.13999999999999</v>
      </c>
      <c r="U151" s="492">
        <v>135.46</v>
      </c>
      <c r="V151" s="492">
        <v>158.41999999999999</v>
      </c>
      <c r="W151" s="492">
        <v>141.31</v>
      </c>
      <c r="X151" s="492">
        <v>144.68</v>
      </c>
      <c r="Y151" s="492">
        <v>150.51</v>
      </c>
      <c r="Z151" s="492">
        <v>129.83000000000001</v>
      </c>
      <c r="AA151" s="328">
        <v>159.06</v>
      </c>
      <c r="AB151" s="328">
        <v>145.30000000000001</v>
      </c>
      <c r="AC151" s="328">
        <v>135.62</v>
      </c>
      <c r="AD151" s="328">
        <v>148.55000000000001</v>
      </c>
      <c r="AE151" s="328">
        <v>163.03</v>
      </c>
      <c r="AF151" s="328">
        <v>140.86000000000001</v>
      </c>
      <c r="AG151" s="328">
        <v>157.13999999999999</v>
      </c>
      <c r="AH151" s="328">
        <v>156.53</v>
      </c>
      <c r="AI151" s="328">
        <v>153.11000000000001</v>
      </c>
      <c r="AJ151" s="328">
        <v>163.65</v>
      </c>
      <c r="AK151" s="328">
        <v>159.80000000000001</v>
      </c>
      <c r="AL151" s="328">
        <v>153.54</v>
      </c>
      <c r="AM151" s="328">
        <v>195.7</v>
      </c>
      <c r="AN151" s="328">
        <v>134.22999999999999</v>
      </c>
      <c r="AO151" s="328">
        <v>160.4</v>
      </c>
      <c r="AP151" s="328">
        <v>166.54</v>
      </c>
      <c r="AQ151" s="328">
        <v>169.56</v>
      </c>
      <c r="AR151" s="328">
        <v>165.26</v>
      </c>
      <c r="AS151" s="325">
        <v>168.43</v>
      </c>
      <c r="AT151" s="325">
        <v>162.61000000000001</v>
      </c>
      <c r="AU151" s="325">
        <v>159.22</v>
      </c>
      <c r="AV151" s="325">
        <v>157.72</v>
      </c>
      <c r="AW151" s="325">
        <v>157.08000000000001</v>
      </c>
      <c r="AX151" s="325">
        <v>162.97999999999999</v>
      </c>
      <c r="AY151" s="325">
        <v>180.89</v>
      </c>
      <c r="BB151" s="652">
        <v>180.89329218669999</v>
      </c>
      <c r="BC151" s="653">
        <f t="shared" si="2"/>
        <v>180.89</v>
      </c>
    </row>
    <row r="152" spans="1:55" s="325" customFormat="1" ht="19.8">
      <c r="A152" s="329"/>
      <c r="B152" s="329" t="s">
        <v>323</v>
      </c>
      <c r="C152" s="332">
        <v>0.04</v>
      </c>
      <c r="D152" s="332">
        <v>0.06</v>
      </c>
      <c r="E152" s="332">
        <v>0.14000000000000001</v>
      </c>
      <c r="F152" s="332">
        <v>0.22</v>
      </c>
      <c r="G152" s="332">
        <v>0.27</v>
      </c>
      <c r="H152" s="332">
        <v>0.13</v>
      </c>
      <c r="I152" s="332">
        <v>0.02</v>
      </c>
      <c r="J152" s="332">
        <v>0.27</v>
      </c>
      <c r="K152" s="332">
        <v>0.3</v>
      </c>
      <c r="L152" s="332">
        <v>0.5</v>
      </c>
      <c r="M152" s="332">
        <v>0.4</v>
      </c>
      <c r="N152" s="332">
        <v>0.88</v>
      </c>
      <c r="O152" s="493">
        <v>0.5</v>
      </c>
      <c r="P152" s="493">
        <v>0.08</v>
      </c>
      <c r="Q152" s="493">
        <v>0.94</v>
      </c>
      <c r="R152" s="493">
        <v>0.35</v>
      </c>
      <c r="S152" s="493">
        <v>0.92</v>
      </c>
      <c r="T152" s="493">
        <v>1.36</v>
      </c>
      <c r="U152" s="493">
        <v>0.38</v>
      </c>
      <c r="V152" s="493">
        <v>0.33</v>
      </c>
      <c r="W152" s="493">
        <v>0.24</v>
      </c>
      <c r="X152" s="493">
        <v>0.3</v>
      </c>
      <c r="Y152" s="493">
        <v>0.22</v>
      </c>
      <c r="Z152" s="493">
        <v>0.1</v>
      </c>
      <c r="AA152" s="330">
        <v>0.41</v>
      </c>
      <c r="AB152" s="330">
        <v>0.15</v>
      </c>
      <c r="AC152" s="330">
        <v>0.22</v>
      </c>
      <c r="AD152" s="330">
        <v>0.16</v>
      </c>
      <c r="AE152" s="330">
        <v>0.12</v>
      </c>
      <c r="AF152" s="330">
        <v>0.22</v>
      </c>
      <c r="AG152" s="330">
        <v>0.44</v>
      </c>
      <c r="AH152" s="330">
        <v>0.13</v>
      </c>
      <c r="AI152" s="330">
        <v>0.03</v>
      </c>
      <c r="AJ152" s="330">
        <v>0.12</v>
      </c>
      <c r="AK152" s="330">
        <v>0.06</v>
      </c>
      <c r="AL152" s="330">
        <v>0.22</v>
      </c>
      <c r="AM152" s="330">
        <v>0.24</v>
      </c>
      <c r="AN152" s="330">
        <v>0.16</v>
      </c>
      <c r="AO152" s="330">
        <v>0.13</v>
      </c>
      <c r="AP152" s="330">
        <v>0.41</v>
      </c>
      <c r="AQ152" s="330">
        <v>0.5</v>
      </c>
      <c r="AR152" s="330">
        <v>0.39</v>
      </c>
      <c r="AS152" s="325">
        <v>0.27</v>
      </c>
      <c r="AT152" s="325">
        <v>0.12</v>
      </c>
      <c r="AU152" s="325">
        <v>0.14000000000000001</v>
      </c>
      <c r="AV152" s="325">
        <v>0.16</v>
      </c>
      <c r="AW152" s="325">
        <v>0.3</v>
      </c>
      <c r="AX152" s="325">
        <v>0.09</v>
      </c>
      <c r="AY152" s="325">
        <v>0.51</v>
      </c>
      <c r="BB152" s="652">
        <v>0.50915748760000001</v>
      </c>
      <c r="BC152" s="653">
        <f t="shared" si="2"/>
        <v>0.51</v>
      </c>
    </row>
    <row r="153" spans="1:55" s="325" customFormat="1" ht="19.8">
      <c r="A153" s="327"/>
      <c r="B153" s="327" t="s">
        <v>324</v>
      </c>
      <c r="C153" s="331">
        <v>1.04</v>
      </c>
      <c r="D153" s="331">
        <v>0.94</v>
      </c>
      <c r="E153" s="331">
        <v>0.74</v>
      </c>
      <c r="F153" s="331">
        <v>1.2</v>
      </c>
      <c r="G153" s="331">
        <v>0.89</v>
      </c>
      <c r="H153" s="331">
        <v>1.1000000000000001</v>
      </c>
      <c r="I153" s="331">
        <v>0.82</v>
      </c>
      <c r="J153" s="331">
        <v>2.27</v>
      </c>
      <c r="K153" s="331">
        <v>1.32</v>
      </c>
      <c r="L153" s="331">
        <v>1.3</v>
      </c>
      <c r="M153" s="331">
        <v>1.08</v>
      </c>
      <c r="N153" s="331">
        <v>1.27</v>
      </c>
      <c r="O153" s="492">
        <v>1.29</v>
      </c>
      <c r="P153" s="492">
        <v>1.28</v>
      </c>
      <c r="Q153" s="492">
        <v>2.02</v>
      </c>
      <c r="R153" s="492">
        <v>1.01</v>
      </c>
      <c r="S153" s="492">
        <v>3.47</v>
      </c>
      <c r="T153" s="492">
        <v>1.38</v>
      </c>
      <c r="U153" s="492">
        <v>1.41</v>
      </c>
      <c r="V153" s="492">
        <v>2.2200000000000002</v>
      </c>
      <c r="W153" s="492">
        <v>1.35</v>
      </c>
      <c r="X153" s="492">
        <v>0.94</v>
      </c>
      <c r="Y153" s="492">
        <v>1.25</v>
      </c>
      <c r="Z153" s="492">
        <v>1.25</v>
      </c>
      <c r="AA153" s="328">
        <v>1.94</v>
      </c>
      <c r="AB153" s="328">
        <v>0.86</v>
      </c>
      <c r="AC153" s="328">
        <v>1.1000000000000001</v>
      </c>
      <c r="AD153" s="328">
        <v>2.0299999999999998</v>
      </c>
      <c r="AE153" s="328">
        <v>1.73</v>
      </c>
      <c r="AF153" s="328">
        <v>1.73</v>
      </c>
      <c r="AG153" s="328">
        <v>1.91</v>
      </c>
      <c r="AH153" s="328">
        <v>1.69</v>
      </c>
      <c r="AI153" s="328">
        <v>1.21</v>
      </c>
      <c r="AJ153" s="328">
        <v>1.41</v>
      </c>
      <c r="AK153" s="328">
        <v>2.09</v>
      </c>
      <c r="AL153" s="328">
        <v>1.95</v>
      </c>
      <c r="AM153" s="328">
        <v>2.02</v>
      </c>
      <c r="AN153" s="328">
        <v>1.24</v>
      </c>
      <c r="AO153" s="328">
        <v>1.57</v>
      </c>
      <c r="AP153" s="328">
        <v>1.68</v>
      </c>
      <c r="AQ153" s="328">
        <v>1.34</v>
      </c>
      <c r="AR153" s="328">
        <v>1.51</v>
      </c>
      <c r="AS153" s="325">
        <v>1.39</v>
      </c>
      <c r="AT153" s="325">
        <v>1.1100000000000001</v>
      </c>
      <c r="AU153" s="325">
        <v>1.32</v>
      </c>
      <c r="AV153" s="325">
        <v>1.55</v>
      </c>
      <c r="AW153" s="325">
        <v>2.2999999999999998</v>
      </c>
      <c r="AX153" s="325">
        <v>1.33</v>
      </c>
      <c r="AY153" s="325">
        <v>1.48</v>
      </c>
      <c r="BB153" s="652">
        <v>1.4820941892999999</v>
      </c>
      <c r="BC153" s="653">
        <f t="shared" si="2"/>
        <v>1.48</v>
      </c>
    </row>
    <row r="154" spans="1:55" s="325" customFormat="1" ht="19.8">
      <c r="A154" s="329"/>
      <c r="B154" s="329" t="s">
        <v>325</v>
      </c>
      <c r="C154" s="332">
        <v>18.28</v>
      </c>
      <c r="D154" s="332">
        <v>17.32</v>
      </c>
      <c r="E154" s="332">
        <v>17.32</v>
      </c>
      <c r="F154" s="332">
        <v>16.13</v>
      </c>
      <c r="G154" s="332">
        <v>20.94</v>
      </c>
      <c r="H154" s="332">
        <v>21.64</v>
      </c>
      <c r="I154" s="332">
        <v>21.77</v>
      </c>
      <c r="J154" s="332">
        <v>22.84</v>
      </c>
      <c r="K154" s="332">
        <v>20.5</v>
      </c>
      <c r="L154" s="332">
        <v>15.06</v>
      </c>
      <c r="M154" s="332">
        <v>17.09</v>
      </c>
      <c r="N154" s="332">
        <v>17</v>
      </c>
      <c r="O154" s="493">
        <v>18.5</v>
      </c>
      <c r="P154" s="493">
        <v>15.09</v>
      </c>
      <c r="Q154" s="493">
        <v>19.73</v>
      </c>
      <c r="R154" s="493">
        <v>17.309999999999999</v>
      </c>
      <c r="S154" s="493">
        <v>18.27</v>
      </c>
      <c r="T154" s="493">
        <v>16.64</v>
      </c>
      <c r="U154" s="493">
        <v>14.02</v>
      </c>
      <c r="V154" s="493">
        <v>18.14</v>
      </c>
      <c r="W154" s="493">
        <v>14.87</v>
      </c>
      <c r="X154" s="493">
        <v>14.5</v>
      </c>
      <c r="Y154" s="493">
        <v>14.67</v>
      </c>
      <c r="Z154" s="493">
        <v>13.44</v>
      </c>
      <c r="AA154" s="330">
        <v>16.02</v>
      </c>
      <c r="AB154" s="330">
        <v>14.73</v>
      </c>
      <c r="AC154" s="330">
        <v>11.28</v>
      </c>
      <c r="AD154" s="330">
        <v>15.43</v>
      </c>
      <c r="AE154" s="330">
        <v>15.63</v>
      </c>
      <c r="AF154" s="330">
        <v>14.18</v>
      </c>
      <c r="AG154" s="330">
        <v>13.97</v>
      </c>
      <c r="AH154" s="330">
        <v>15.47</v>
      </c>
      <c r="AI154" s="330">
        <v>15.66</v>
      </c>
      <c r="AJ154" s="330">
        <v>16.36</v>
      </c>
      <c r="AK154" s="330">
        <v>14.61</v>
      </c>
      <c r="AL154" s="330">
        <v>16.66</v>
      </c>
      <c r="AM154" s="330">
        <v>16.36</v>
      </c>
      <c r="AN154" s="330">
        <v>11.88</v>
      </c>
      <c r="AO154" s="330">
        <v>13.49</v>
      </c>
      <c r="AP154" s="330">
        <v>12.97</v>
      </c>
      <c r="AQ154" s="330">
        <v>14.73</v>
      </c>
      <c r="AR154" s="330">
        <v>12.89</v>
      </c>
      <c r="AS154" s="325">
        <v>13.06</v>
      </c>
      <c r="AT154" s="325">
        <v>14.51</v>
      </c>
      <c r="AU154" s="325">
        <v>14.08</v>
      </c>
      <c r="AV154" s="325">
        <v>14.37</v>
      </c>
      <c r="AW154" s="325">
        <v>14.03</v>
      </c>
      <c r="AX154" s="325">
        <v>15.89</v>
      </c>
      <c r="AY154" s="325">
        <v>15.1</v>
      </c>
      <c r="BB154" s="652">
        <v>15.1012424629</v>
      </c>
      <c r="BC154" s="653">
        <f t="shared" si="2"/>
        <v>15.1</v>
      </c>
    </row>
    <row r="155" spans="1:55" s="325" customFormat="1" ht="19.8">
      <c r="A155" s="327"/>
      <c r="B155" s="327" t="s">
        <v>326</v>
      </c>
      <c r="C155" s="331">
        <v>48.64</v>
      </c>
      <c r="D155" s="331">
        <v>37.979999999999997</v>
      </c>
      <c r="E155" s="331">
        <v>42.12</v>
      </c>
      <c r="F155" s="331">
        <v>41.35</v>
      </c>
      <c r="G155" s="331">
        <v>55.6</v>
      </c>
      <c r="H155" s="331">
        <v>47.67</v>
      </c>
      <c r="I155" s="331">
        <v>44.33</v>
      </c>
      <c r="J155" s="331">
        <v>49.57</v>
      </c>
      <c r="K155" s="331">
        <v>41.95</v>
      </c>
      <c r="L155" s="331">
        <v>37.92</v>
      </c>
      <c r="M155" s="331">
        <v>44.98</v>
      </c>
      <c r="N155" s="331">
        <v>39.81</v>
      </c>
      <c r="O155" s="492">
        <v>44</v>
      </c>
      <c r="P155" s="492">
        <v>27.66</v>
      </c>
      <c r="Q155" s="492">
        <v>44.4</v>
      </c>
      <c r="R155" s="492">
        <v>33.65</v>
      </c>
      <c r="S155" s="492">
        <v>40.5</v>
      </c>
      <c r="T155" s="492">
        <v>35.89</v>
      </c>
      <c r="U155" s="492">
        <v>36.76</v>
      </c>
      <c r="V155" s="492">
        <v>41.18</v>
      </c>
      <c r="W155" s="492">
        <v>36.020000000000003</v>
      </c>
      <c r="X155" s="492">
        <v>37.26</v>
      </c>
      <c r="Y155" s="492">
        <v>38.630000000000003</v>
      </c>
      <c r="Z155" s="492">
        <v>32.75</v>
      </c>
      <c r="AA155" s="328">
        <v>37.25</v>
      </c>
      <c r="AB155" s="328">
        <v>37.549999999999997</v>
      </c>
      <c r="AC155" s="328">
        <v>30.49</v>
      </c>
      <c r="AD155" s="328">
        <v>36.49</v>
      </c>
      <c r="AE155" s="328">
        <v>40.229999999999997</v>
      </c>
      <c r="AF155" s="328">
        <v>33.479999999999997</v>
      </c>
      <c r="AG155" s="328">
        <v>35.9</v>
      </c>
      <c r="AH155" s="328">
        <v>39.1</v>
      </c>
      <c r="AI155" s="328">
        <v>34.85</v>
      </c>
      <c r="AJ155" s="328">
        <v>37.479999999999997</v>
      </c>
      <c r="AK155" s="328">
        <v>43.07</v>
      </c>
      <c r="AL155" s="328">
        <v>38.4</v>
      </c>
      <c r="AM155" s="328">
        <v>47.51</v>
      </c>
      <c r="AN155" s="328">
        <v>31.32</v>
      </c>
      <c r="AO155" s="328">
        <v>36.5</v>
      </c>
      <c r="AP155" s="328">
        <v>39.96</v>
      </c>
      <c r="AQ155" s="328">
        <v>35.96</v>
      </c>
      <c r="AR155" s="328">
        <v>37.479999999999997</v>
      </c>
      <c r="AS155" s="325">
        <v>39.86</v>
      </c>
      <c r="AT155" s="325">
        <v>37.56</v>
      </c>
      <c r="AU155" s="325">
        <v>38.159999999999997</v>
      </c>
      <c r="AV155" s="325">
        <v>43.16</v>
      </c>
      <c r="AW155" s="325">
        <v>43.58</v>
      </c>
      <c r="AX155" s="325">
        <v>42.88</v>
      </c>
      <c r="AY155" s="325">
        <v>48.8</v>
      </c>
      <c r="BB155" s="652">
        <v>48.802542111599998</v>
      </c>
      <c r="BC155" s="653">
        <f t="shared" si="2"/>
        <v>48.8</v>
      </c>
    </row>
    <row r="156" spans="1:55" s="325" customFormat="1" ht="19.8">
      <c r="A156" s="329"/>
      <c r="B156" s="329" t="s">
        <v>327</v>
      </c>
      <c r="C156" s="332">
        <v>131.44999999999999</v>
      </c>
      <c r="D156" s="332">
        <v>98.91</v>
      </c>
      <c r="E156" s="332">
        <v>125.81</v>
      </c>
      <c r="F156" s="332">
        <v>103.24</v>
      </c>
      <c r="G156" s="332">
        <v>123.1</v>
      </c>
      <c r="H156" s="332">
        <v>112.01</v>
      </c>
      <c r="I156" s="332">
        <v>98.43</v>
      </c>
      <c r="J156" s="332">
        <v>107.85</v>
      </c>
      <c r="K156" s="332">
        <v>89.25</v>
      </c>
      <c r="L156" s="332">
        <v>83.67</v>
      </c>
      <c r="M156" s="332">
        <v>93.88</v>
      </c>
      <c r="N156" s="332">
        <v>82.59</v>
      </c>
      <c r="O156" s="493">
        <v>104.37</v>
      </c>
      <c r="P156" s="493">
        <v>78.62</v>
      </c>
      <c r="Q156" s="493">
        <v>94.68</v>
      </c>
      <c r="R156" s="493">
        <v>78.28</v>
      </c>
      <c r="S156" s="493">
        <v>105.52</v>
      </c>
      <c r="T156" s="493">
        <v>82.87</v>
      </c>
      <c r="U156" s="493">
        <v>82.89</v>
      </c>
      <c r="V156" s="493">
        <v>96.54</v>
      </c>
      <c r="W156" s="493">
        <v>88.83</v>
      </c>
      <c r="X156" s="493">
        <v>91.68</v>
      </c>
      <c r="Y156" s="493">
        <v>95.74</v>
      </c>
      <c r="Z156" s="493">
        <v>82.3</v>
      </c>
      <c r="AA156" s="330">
        <v>103.44</v>
      </c>
      <c r="AB156" s="330">
        <v>92.02</v>
      </c>
      <c r="AC156" s="330">
        <v>92.52</v>
      </c>
      <c r="AD156" s="330">
        <v>94.44</v>
      </c>
      <c r="AE156" s="330">
        <v>105.33</v>
      </c>
      <c r="AF156" s="330">
        <v>91.25</v>
      </c>
      <c r="AG156" s="330">
        <v>104.92</v>
      </c>
      <c r="AH156" s="330">
        <v>100.13</v>
      </c>
      <c r="AI156" s="330">
        <v>101.37</v>
      </c>
      <c r="AJ156" s="330">
        <v>108.27</v>
      </c>
      <c r="AK156" s="330">
        <v>99.96</v>
      </c>
      <c r="AL156" s="330">
        <v>96.32</v>
      </c>
      <c r="AM156" s="330">
        <v>129.57</v>
      </c>
      <c r="AN156" s="330">
        <v>89.63</v>
      </c>
      <c r="AO156" s="330">
        <v>108.71</v>
      </c>
      <c r="AP156" s="330">
        <v>111.52</v>
      </c>
      <c r="AQ156" s="330">
        <v>117.04</v>
      </c>
      <c r="AR156" s="330">
        <v>113</v>
      </c>
      <c r="AS156" s="325">
        <v>113.84</v>
      </c>
      <c r="AT156" s="325">
        <v>109.32</v>
      </c>
      <c r="AU156" s="325">
        <v>105.53</v>
      </c>
      <c r="AV156" s="325">
        <v>98.49</v>
      </c>
      <c r="AW156" s="325">
        <v>96.87</v>
      </c>
      <c r="AX156" s="325">
        <v>102.79</v>
      </c>
      <c r="AY156" s="325">
        <v>115</v>
      </c>
      <c r="BB156" s="652">
        <v>114.99825593529999</v>
      </c>
      <c r="BC156" s="653">
        <f t="shared" si="2"/>
        <v>115</v>
      </c>
    </row>
    <row r="157" spans="1:55" s="325" customFormat="1" ht="19.8">
      <c r="A157" s="327"/>
      <c r="B157" s="327" t="s">
        <v>328</v>
      </c>
      <c r="C157" s="328">
        <v>1795.8</v>
      </c>
      <c r="D157" s="328">
        <v>1659.04</v>
      </c>
      <c r="E157" s="328">
        <v>1928.7</v>
      </c>
      <c r="F157" s="328">
        <v>1764.49</v>
      </c>
      <c r="G157" s="328">
        <v>1927.51</v>
      </c>
      <c r="H157" s="328">
        <v>1892.66</v>
      </c>
      <c r="I157" s="328">
        <v>1885.06</v>
      </c>
      <c r="J157" s="328">
        <v>1901.03</v>
      </c>
      <c r="K157" s="328">
        <v>1636.35</v>
      </c>
      <c r="L157" s="328">
        <v>1489.39</v>
      </c>
      <c r="M157" s="328">
        <v>1638.47</v>
      </c>
      <c r="N157" s="328">
        <v>1476.64</v>
      </c>
      <c r="O157" s="492">
        <v>1737.23</v>
      </c>
      <c r="P157" s="492">
        <v>1489.35</v>
      </c>
      <c r="Q157" s="492">
        <v>1708.38</v>
      </c>
      <c r="R157" s="492">
        <v>1487.69</v>
      </c>
      <c r="S157" s="492">
        <v>1604.45</v>
      </c>
      <c r="T157" s="492">
        <v>1531.07</v>
      </c>
      <c r="U157" s="492">
        <v>1308.17</v>
      </c>
      <c r="V157" s="492">
        <v>1440.85</v>
      </c>
      <c r="W157" s="492">
        <v>1340.84</v>
      </c>
      <c r="X157" s="492">
        <v>1441.1</v>
      </c>
      <c r="Y157" s="492">
        <v>1465.24</v>
      </c>
      <c r="Z157" s="492">
        <v>1262.51</v>
      </c>
      <c r="AA157" s="328">
        <v>1460.62</v>
      </c>
      <c r="AB157" s="328">
        <v>1464.54</v>
      </c>
      <c r="AC157" s="328">
        <v>1559.08</v>
      </c>
      <c r="AD157" s="328">
        <v>1536.31</v>
      </c>
      <c r="AE157" s="328">
        <v>1515.36</v>
      </c>
      <c r="AF157" s="328">
        <v>1461.1</v>
      </c>
      <c r="AG157" s="328">
        <v>1612.24</v>
      </c>
      <c r="AH157" s="328">
        <v>1592.04</v>
      </c>
      <c r="AI157" s="328">
        <v>1370.12</v>
      </c>
      <c r="AJ157" s="328">
        <v>1525.96</v>
      </c>
      <c r="AK157" s="328">
        <v>1374.46</v>
      </c>
      <c r="AL157" s="328">
        <v>1242.9000000000001</v>
      </c>
      <c r="AM157" s="328">
        <v>1538.85</v>
      </c>
      <c r="AN157" s="328">
        <v>1270.67</v>
      </c>
      <c r="AO157" s="328">
        <v>1418.84</v>
      </c>
      <c r="AP157" s="328">
        <v>1399.43</v>
      </c>
      <c r="AQ157" s="328">
        <v>1516.91</v>
      </c>
      <c r="AR157" s="328">
        <v>1463.03</v>
      </c>
      <c r="AS157" s="325">
        <v>1481.35</v>
      </c>
      <c r="AT157" s="325">
        <v>1470.7</v>
      </c>
      <c r="AU157" s="325">
        <v>1389.56</v>
      </c>
      <c r="AV157" s="325">
        <v>1518.48</v>
      </c>
      <c r="AW157" s="325">
        <v>1382.57</v>
      </c>
      <c r="AX157" s="325">
        <v>1450.34</v>
      </c>
      <c r="AY157" s="325">
        <v>1567.34</v>
      </c>
      <c r="BB157" s="652">
        <v>1567.3439600065001</v>
      </c>
      <c r="BC157" s="653">
        <f t="shared" si="2"/>
        <v>1567.34</v>
      </c>
    </row>
    <row r="158" spans="1:55" s="325" customFormat="1" ht="19.8">
      <c r="A158" s="329"/>
      <c r="B158" s="329" t="s">
        <v>329</v>
      </c>
      <c r="C158" s="332">
        <v>266.86</v>
      </c>
      <c r="D158" s="332">
        <v>220.01</v>
      </c>
      <c r="E158" s="332">
        <v>266.8</v>
      </c>
      <c r="F158" s="332">
        <v>272.85000000000002</v>
      </c>
      <c r="G158" s="332">
        <v>287.81</v>
      </c>
      <c r="H158" s="332">
        <v>298.13</v>
      </c>
      <c r="I158" s="332">
        <v>322.73</v>
      </c>
      <c r="J158" s="332">
        <v>277.83999999999997</v>
      </c>
      <c r="K158" s="332">
        <v>256.97000000000003</v>
      </c>
      <c r="L158" s="332">
        <v>196.45</v>
      </c>
      <c r="M158" s="332">
        <v>222.93</v>
      </c>
      <c r="N158" s="332">
        <v>200.12</v>
      </c>
      <c r="O158" s="493">
        <v>250.03</v>
      </c>
      <c r="P158" s="493">
        <v>186.26</v>
      </c>
      <c r="Q158" s="493">
        <v>217.6</v>
      </c>
      <c r="R158" s="493">
        <v>183.98</v>
      </c>
      <c r="S158" s="493">
        <v>217.08</v>
      </c>
      <c r="T158" s="493">
        <v>191.4</v>
      </c>
      <c r="U158" s="493">
        <v>165.82</v>
      </c>
      <c r="V158" s="493">
        <v>164.78</v>
      </c>
      <c r="W158" s="493">
        <v>151.30000000000001</v>
      </c>
      <c r="X158" s="493">
        <v>178.65</v>
      </c>
      <c r="Y158" s="493">
        <v>188.7</v>
      </c>
      <c r="Z158" s="493">
        <v>180.21</v>
      </c>
      <c r="AA158" s="330">
        <v>208.87</v>
      </c>
      <c r="AB158" s="330">
        <v>188.44</v>
      </c>
      <c r="AC158" s="330">
        <v>179.11</v>
      </c>
      <c r="AD158" s="330">
        <v>202.69</v>
      </c>
      <c r="AE158" s="330">
        <v>214.68</v>
      </c>
      <c r="AF158" s="330">
        <v>197.34</v>
      </c>
      <c r="AG158" s="330">
        <v>234.87</v>
      </c>
      <c r="AH158" s="330">
        <v>238.85</v>
      </c>
      <c r="AI158" s="330">
        <v>193.28</v>
      </c>
      <c r="AJ158" s="330">
        <v>204.54</v>
      </c>
      <c r="AK158" s="330">
        <v>210.75</v>
      </c>
      <c r="AL158" s="330">
        <v>166.36</v>
      </c>
      <c r="AM158" s="330">
        <v>182.67</v>
      </c>
      <c r="AN158" s="330">
        <v>183.29</v>
      </c>
      <c r="AO158" s="330">
        <v>183.94</v>
      </c>
      <c r="AP158" s="330">
        <v>176.25</v>
      </c>
      <c r="AQ158" s="330">
        <v>195.85</v>
      </c>
      <c r="AR158" s="330">
        <v>168.04</v>
      </c>
      <c r="AS158" s="325">
        <v>164</v>
      </c>
      <c r="AT158" s="325">
        <v>181.44</v>
      </c>
      <c r="AU158" s="325">
        <v>176.96</v>
      </c>
      <c r="AV158" s="325">
        <v>207.27</v>
      </c>
      <c r="AW158" s="325">
        <v>189.73</v>
      </c>
      <c r="AX158" s="325">
        <v>196.91</v>
      </c>
      <c r="AY158" s="325">
        <v>220.9</v>
      </c>
      <c r="BB158" s="652">
        <v>220.9001490821</v>
      </c>
      <c r="BC158" s="653">
        <f t="shared" si="2"/>
        <v>220.9</v>
      </c>
    </row>
    <row r="159" spans="1:55" s="325" customFormat="1" ht="19.8">
      <c r="A159" s="327"/>
      <c r="B159" s="327" t="s">
        <v>330</v>
      </c>
      <c r="C159" s="331">
        <v>484.92</v>
      </c>
      <c r="D159" s="331">
        <v>468.1</v>
      </c>
      <c r="E159" s="331">
        <v>502.49</v>
      </c>
      <c r="F159" s="331">
        <v>483.31</v>
      </c>
      <c r="G159" s="331">
        <v>510.59</v>
      </c>
      <c r="H159" s="331">
        <v>531.64</v>
      </c>
      <c r="I159" s="331">
        <v>507.48</v>
      </c>
      <c r="J159" s="331">
        <v>477.17</v>
      </c>
      <c r="K159" s="331">
        <v>375.25</v>
      </c>
      <c r="L159" s="331">
        <v>369.14</v>
      </c>
      <c r="M159" s="331">
        <v>385.78</v>
      </c>
      <c r="N159" s="331">
        <v>385.69</v>
      </c>
      <c r="O159" s="492">
        <v>486.98</v>
      </c>
      <c r="P159" s="492">
        <v>406.73</v>
      </c>
      <c r="Q159" s="492">
        <v>425.1</v>
      </c>
      <c r="R159" s="492">
        <v>394.73</v>
      </c>
      <c r="S159" s="492">
        <v>400.5</v>
      </c>
      <c r="T159" s="492">
        <v>399.95</v>
      </c>
      <c r="U159" s="492">
        <v>325.55</v>
      </c>
      <c r="V159" s="492">
        <v>377.16</v>
      </c>
      <c r="W159" s="492">
        <v>360.37</v>
      </c>
      <c r="X159" s="492">
        <v>379.38</v>
      </c>
      <c r="Y159" s="492">
        <v>333.09</v>
      </c>
      <c r="Z159" s="492">
        <v>316.11</v>
      </c>
      <c r="AA159" s="328">
        <v>362.77</v>
      </c>
      <c r="AB159" s="328">
        <v>376.31</v>
      </c>
      <c r="AC159" s="328">
        <v>458.99</v>
      </c>
      <c r="AD159" s="328">
        <v>407.39</v>
      </c>
      <c r="AE159" s="328">
        <v>389.3</v>
      </c>
      <c r="AF159" s="328">
        <v>412.53</v>
      </c>
      <c r="AG159" s="328">
        <v>429.57</v>
      </c>
      <c r="AH159" s="328">
        <v>423.17</v>
      </c>
      <c r="AI159" s="328">
        <v>346.09</v>
      </c>
      <c r="AJ159" s="328">
        <v>432.35</v>
      </c>
      <c r="AK159" s="328">
        <v>335.75</v>
      </c>
      <c r="AL159" s="328">
        <v>337.56</v>
      </c>
      <c r="AM159" s="328">
        <v>414.31</v>
      </c>
      <c r="AN159" s="328">
        <v>339.04</v>
      </c>
      <c r="AO159" s="328">
        <v>385.63</v>
      </c>
      <c r="AP159" s="328">
        <v>412.06</v>
      </c>
      <c r="AQ159" s="328">
        <v>433.47</v>
      </c>
      <c r="AR159" s="328">
        <v>394.34</v>
      </c>
      <c r="AS159" s="325">
        <v>384.74</v>
      </c>
      <c r="AT159" s="325">
        <v>409.88</v>
      </c>
      <c r="AU159" s="325">
        <v>356.04</v>
      </c>
      <c r="AV159" s="325">
        <v>406.69</v>
      </c>
      <c r="AW159" s="325">
        <v>331.87</v>
      </c>
      <c r="AX159" s="325">
        <v>369.33</v>
      </c>
      <c r="AY159" s="325">
        <v>370.11</v>
      </c>
      <c r="BB159" s="652">
        <v>370.10724215490001</v>
      </c>
      <c r="BC159" s="653">
        <f t="shared" si="2"/>
        <v>370.11</v>
      </c>
    </row>
    <row r="160" spans="1:55" s="325" customFormat="1" ht="19.8">
      <c r="A160" s="329"/>
      <c r="B160" s="329" t="s">
        <v>331</v>
      </c>
      <c r="C160" s="332">
        <v>105.13</v>
      </c>
      <c r="D160" s="332">
        <v>97.12</v>
      </c>
      <c r="E160" s="332">
        <v>121.11</v>
      </c>
      <c r="F160" s="332">
        <v>107.41</v>
      </c>
      <c r="G160" s="332">
        <v>115.39</v>
      </c>
      <c r="H160" s="332">
        <v>115.33</v>
      </c>
      <c r="I160" s="332">
        <v>112.12</v>
      </c>
      <c r="J160" s="332">
        <v>110.06</v>
      </c>
      <c r="K160" s="332">
        <v>92.49</v>
      </c>
      <c r="L160" s="332">
        <v>83.73</v>
      </c>
      <c r="M160" s="332">
        <v>87.49</v>
      </c>
      <c r="N160" s="332">
        <v>84.05</v>
      </c>
      <c r="O160" s="493">
        <v>92.48</v>
      </c>
      <c r="P160" s="493">
        <v>78.55</v>
      </c>
      <c r="Q160" s="493">
        <v>99.78</v>
      </c>
      <c r="R160" s="493">
        <v>82.22</v>
      </c>
      <c r="S160" s="493">
        <v>99.1</v>
      </c>
      <c r="T160" s="493">
        <v>92.6</v>
      </c>
      <c r="U160" s="493">
        <v>83.93</v>
      </c>
      <c r="V160" s="493">
        <v>94.25</v>
      </c>
      <c r="W160" s="493">
        <v>80.150000000000006</v>
      </c>
      <c r="X160" s="493">
        <v>84.89</v>
      </c>
      <c r="Y160" s="493">
        <v>88.37</v>
      </c>
      <c r="Z160" s="493">
        <v>75.28</v>
      </c>
      <c r="AA160" s="330">
        <v>95.3</v>
      </c>
      <c r="AB160" s="330">
        <v>92.11</v>
      </c>
      <c r="AC160" s="330">
        <v>95.43</v>
      </c>
      <c r="AD160" s="330">
        <v>105.99</v>
      </c>
      <c r="AE160" s="330">
        <v>96.98</v>
      </c>
      <c r="AF160" s="330">
        <v>86.02</v>
      </c>
      <c r="AG160" s="330">
        <v>104.79</v>
      </c>
      <c r="AH160" s="330">
        <v>102.85</v>
      </c>
      <c r="AI160" s="330">
        <v>89.46</v>
      </c>
      <c r="AJ160" s="330">
        <v>94.35</v>
      </c>
      <c r="AK160" s="330">
        <v>89.13</v>
      </c>
      <c r="AL160" s="330">
        <v>80.13</v>
      </c>
      <c r="AM160" s="330">
        <v>104.53</v>
      </c>
      <c r="AN160" s="330">
        <v>84.76</v>
      </c>
      <c r="AO160" s="330">
        <v>100.66</v>
      </c>
      <c r="AP160" s="330">
        <v>92.25</v>
      </c>
      <c r="AQ160" s="330">
        <v>97.89</v>
      </c>
      <c r="AR160" s="330">
        <v>100.81</v>
      </c>
      <c r="AS160" s="325">
        <v>97.52</v>
      </c>
      <c r="AT160" s="325">
        <v>95.82</v>
      </c>
      <c r="AU160" s="325">
        <v>95.2</v>
      </c>
      <c r="AV160" s="325">
        <v>99.35</v>
      </c>
      <c r="AW160" s="325">
        <v>93.32</v>
      </c>
      <c r="AX160" s="325">
        <v>96.79</v>
      </c>
      <c r="AY160" s="325">
        <v>110.75</v>
      </c>
      <c r="BB160" s="652">
        <v>110.7531439765</v>
      </c>
      <c r="BC160" s="653">
        <f t="shared" si="2"/>
        <v>110.75</v>
      </c>
    </row>
    <row r="161" spans="1:55" s="325" customFormat="1" ht="19.8">
      <c r="A161" s="327"/>
      <c r="B161" s="327" t="s">
        <v>332</v>
      </c>
      <c r="C161" s="331">
        <v>32.1</v>
      </c>
      <c r="D161" s="331">
        <v>31.24</v>
      </c>
      <c r="E161" s="331">
        <v>38.51</v>
      </c>
      <c r="F161" s="331">
        <v>31.04</v>
      </c>
      <c r="G161" s="331">
        <v>36.29</v>
      </c>
      <c r="H161" s="331">
        <v>34.06</v>
      </c>
      <c r="I161" s="331">
        <v>30.04</v>
      </c>
      <c r="J161" s="331">
        <v>33.46</v>
      </c>
      <c r="K161" s="331">
        <v>29.54</v>
      </c>
      <c r="L161" s="331">
        <v>30.91</v>
      </c>
      <c r="M161" s="331">
        <v>30.17</v>
      </c>
      <c r="N161" s="331">
        <v>32.799999999999997</v>
      </c>
      <c r="O161" s="492">
        <v>30.84</v>
      </c>
      <c r="P161" s="492">
        <v>26.91</v>
      </c>
      <c r="Q161" s="492">
        <v>28.21</v>
      </c>
      <c r="R161" s="492">
        <v>25.98</v>
      </c>
      <c r="S161" s="492">
        <v>30.65</v>
      </c>
      <c r="T161" s="492">
        <v>30.05</v>
      </c>
      <c r="U161" s="492">
        <v>28.38</v>
      </c>
      <c r="V161" s="492">
        <v>32.299999999999997</v>
      </c>
      <c r="W161" s="492">
        <v>25.64</v>
      </c>
      <c r="X161" s="492">
        <v>27.64</v>
      </c>
      <c r="Y161" s="492">
        <v>29.6</v>
      </c>
      <c r="Z161" s="492">
        <v>26.73</v>
      </c>
      <c r="AA161" s="328">
        <v>30.62</v>
      </c>
      <c r="AB161" s="328">
        <v>29.09</v>
      </c>
      <c r="AC161" s="328">
        <v>30.36</v>
      </c>
      <c r="AD161" s="328">
        <v>31.57</v>
      </c>
      <c r="AE161" s="328">
        <v>28.49</v>
      </c>
      <c r="AF161" s="328">
        <v>29.3</v>
      </c>
      <c r="AG161" s="328">
        <v>33.270000000000003</v>
      </c>
      <c r="AH161" s="328">
        <v>33.619999999999997</v>
      </c>
      <c r="AI161" s="328">
        <v>30.53</v>
      </c>
      <c r="AJ161" s="328">
        <v>32.29</v>
      </c>
      <c r="AK161" s="328">
        <v>32.07</v>
      </c>
      <c r="AL161" s="328">
        <v>28.82</v>
      </c>
      <c r="AM161" s="328">
        <v>30.66</v>
      </c>
      <c r="AN161" s="328">
        <v>27.27</v>
      </c>
      <c r="AO161" s="328">
        <v>32.869999999999997</v>
      </c>
      <c r="AP161" s="328">
        <v>29.39</v>
      </c>
      <c r="AQ161" s="328">
        <v>34.520000000000003</v>
      </c>
      <c r="AR161" s="328">
        <v>33.26</v>
      </c>
      <c r="AS161" s="325">
        <v>34.68</v>
      </c>
      <c r="AT161" s="325">
        <v>33.630000000000003</v>
      </c>
      <c r="AU161" s="325">
        <v>33.79</v>
      </c>
      <c r="AV161" s="325">
        <v>34.96</v>
      </c>
      <c r="AW161" s="325">
        <v>32.630000000000003</v>
      </c>
      <c r="AX161" s="325">
        <v>34.770000000000003</v>
      </c>
      <c r="AY161" s="325">
        <v>35.799999999999997</v>
      </c>
      <c r="BB161" s="652">
        <v>35.804767249299999</v>
      </c>
      <c r="BC161" s="653">
        <f t="shared" si="2"/>
        <v>35.799999999999997</v>
      </c>
    </row>
    <row r="162" spans="1:55" s="325" customFormat="1" ht="19.8">
      <c r="A162" s="329"/>
      <c r="B162" s="329" t="s">
        <v>333</v>
      </c>
      <c r="C162" s="332">
        <v>73.03</v>
      </c>
      <c r="D162" s="332">
        <v>65.88</v>
      </c>
      <c r="E162" s="332">
        <v>82.6</v>
      </c>
      <c r="F162" s="332">
        <v>76.37</v>
      </c>
      <c r="G162" s="332">
        <v>79.099999999999994</v>
      </c>
      <c r="H162" s="332">
        <v>81.260000000000005</v>
      </c>
      <c r="I162" s="332">
        <v>82.07</v>
      </c>
      <c r="J162" s="332">
        <v>76.59</v>
      </c>
      <c r="K162" s="332">
        <v>62.95</v>
      </c>
      <c r="L162" s="332">
        <v>52.82</v>
      </c>
      <c r="M162" s="332">
        <v>57.32</v>
      </c>
      <c r="N162" s="332">
        <v>51.24</v>
      </c>
      <c r="O162" s="493">
        <v>61.64</v>
      </c>
      <c r="P162" s="493">
        <v>51.64</v>
      </c>
      <c r="Q162" s="493">
        <v>71.569999999999993</v>
      </c>
      <c r="R162" s="493">
        <v>56.25</v>
      </c>
      <c r="S162" s="493">
        <v>68.44</v>
      </c>
      <c r="T162" s="493">
        <v>62.55</v>
      </c>
      <c r="U162" s="493">
        <v>55.55</v>
      </c>
      <c r="V162" s="493">
        <v>61.95</v>
      </c>
      <c r="W162" s="493">
        <v>54.5</v>
      </c>
      <c r="X162" s="493">
        <v>57.25</v>
      </c>
      <c r="Y162" s="493">
        <v>58.77</v>
      </c>
      <c r="Z162" s="493">
        <v>48.54</v>
      </c>
      <c r="AA162" s="330">
        <v>64.680000000000007</v>
      </c>
      <c r="AB162" s="330">
        <v>63.03</v>
      </c>
      <c r="AC162" s="330">
        <v>65.069999999999993</v>
      </c>
      <c r="AD162" s="330">
        <v>74.42</v>
      </c>
      <c r="AE162" s="330">
        <v>68.489999999999995</v>
      </c>
      <c r="AF162" s="330">
        <v>56.72</v>
      </c>
      <c r="AG162" s="330">
        <v>71.52</v>
      </c>
      <c r="AH162" s="330">
        <v>69.239999999999995</v>
      </c>
      <c r="AI162" s="330">
        <v>58.93</v>
      </c>
      <c r="AJ162" s="330">
        <v>62.07</v>
      </c>
      <c r="AK162" s="330">
        <v>57.07</v>
      </c>
      <c r="AL162" s="330">
        <v>51.31</v>
      </c>
      <c r="AM162" s="330">
        <v>73.88</v>
      </c>
      <c r="AN162" s="330">
        <v>57.49</v>
      </c>
      <c r="AO162" s="330">
        <v>67.790000000000006</v>
      </c>
      <c r="AP162" s="330">
        <v>62.86</v>
      </c>
      <c r="AQ162" s="330">
        <v>63.37</v>
      </c>
      <c r="AR162" s="330">
        <v>67.56</v>
      </c>
      <c r="AS162" s="325">
        <v>62.84</v>
      </c>
      <c r="AT162" s="325">
        <v>62.19</v>
      </c>
      <c r="AU162" s="325">
        <v>61.41</v>
      </c>
      <c r="AV162" s="325">
        <v>64.39</v>
      </c>
      <c r="AW162" s="325">
        <v>60.69</v>
      </c>
      <c r="AX162" s="325">
        <v>62.01</v>
      </c>
      <c r="AY162" s="325">
        <v>74.95</v>
      </c>
      <c r="BB162" s="652">
        <v>74.948376727199999</v>
      </c>
      <c r="BC162" s="653">
        <f t="shared" si="2"/>
        <v>74.95</v>
      </c>
    </row>
    <row r="163" spans="1:55" s="325" customFormat="1" ht="19.8">
      <c r="A163" s="327"/>
      <c r="B163" s="327" t="s">
        <v>334</v>
      </c>
      <c r="C163" s="331">
        <v>480.71</v>
      </c>
      <c r="D163" s="331">
        <v>448.05</v>
      </c>
      <c r="E163" s="331">
        <v>539.30999999999995</v>
      </c>
      <c r="F163" s="331">
        <v>474.12</v>
      </c>
      <c r="G163" s="331">
        <v>531.22</v>
      </c>
      <c r="H163" s="331">
        <v>504.27</v>
      </c>
      <c r="I163" s="331">
        <v>486.26</v>
      </c>
      <c r="J163" s="331">
        <v>497.55</v>
      </c>
      <c r="K163" s="331">
        <v>417.48</v>
      </c>
      <c r="L163" s="331">
        <v>392.15</v>
      </c>
      <c r="M163" s="331">
        <v>423.09</v>
      </c>
      <c r="N163" s="331">
        <v>387.59</v>
      </c>
      <c r="O163" s="492">
        <v>440.22</v>
      </c>
      <c r="P163" s="492">
        <v>392.94</v>
      </c>
      <c r="Q163" s="492">
        <v>472.17</v>
      </c>
      <c r="R163" s="492">
        <v>366.24</v>
      </c>
      <c r="S163" s="492">
        <v>432.81</v>
      </c>
      <c r="T163" s="492">
        <v>396.97</v>
      </c>
      <c r="U163" s="492">
        <v>364.09</v>
      </c>
      <c r="V163" s="492">
        <v>381.52</v>
      </c>
      <c r="W163" s="492">
        <v>371.77</v>
      </c>
      <c r="X163" s="492">
        <v>375.01</v>
      </c>
      <c r="Y163" s="492">
        <v>402</v>
      </c>
      <c r="Z163" s="492">
        <v>346.54</v>
      </c>
      <c r="AA163" s="328">
        <v>408.78</v>
      </c>
      <c r="AB163" s="328">
        <v>412.86</v>
      </c>
      <c r="AC163" s="328">
        <v>446.4</v>
      </c>
      <c r="AD163" s="328">
        <v>415.93</v>
      </c>
      <c r="AE163" s="328">
        <v>427.65</v>
      </c>
      <c r="AF163" s="328">
        <v>408.11</v>
      </c>
      <c r="AG163" s="328">
        <v>467.54</v>
      </c>
      <c r="AH163" s="328">
        <v>451.17</v>
      </c>
      <c r="AI163" s="328">
        <v>412.06</v>
      </c>
      <c r="AJ163" s="328">
        <v>439.24</v>
      </c>
      <c r="AK163" s="328">
        <v>423.29</v>
      </c>
      <c r="AL163" s="328">
        <v>377.26</v>
      </c>
      <c r="AM163" s="328">
        <v>454.98</v>
      </c>
      <c r="AN163" s="328">
        <v>369.39</v>
      </c>
      <c r="AO163" s="328">
        <v>418.32</v>
      </c>
      <c r="AP163" s="328">
        <v>403.76</v>
      </c>
      <c r="AQ163" s="328">
        <v>451.81</v>
      </c>
      <c r="AR163" s="328">
        <v>449.81</v>
      </c>
      <c r="AS163" s="325">
        <v>482.09</v>
      </c>
      <c r="AT163" s="325">
        <v>451.99</v>
      </c>
      <c r="AU163" s="325">
        <v>438.46</v>
      </c>
      <c r="AV163" s="325">
        <v>450.13</v>
      </c>
      <c r="AW163" s="325">
        <v>436.28</v>
      </c>
      <c r="AX163" s="325">
        <v>439.23</v>
      </c>
      <c r="AY163" s="325">
        <v>467.17</v>
      </c>
      <c r="BB163" s="652">
        <v>467.16528586189997</v>
      </c>
      <c r="BC163" s="653">
        <f t="shared" si="2"/>
        <v>467.17</v>
      </c>
    </row>
    <row r="164" spans="1:55" s="325" customFormat="1" ht="19.8">
      <c r="A164" s="329"/>
      <c r="B164" s="329" t="s">
        <v>335</v>
      </c>
      <c r="C164" s="332">
        <v>21.69</v>
      </c>
      <c r="D164" s="332">
        <v>20.89</v>
      </c>
      <c r="E164" s="332">
        <v>28.9</v>
      </c>
      <c r="F164" s="332">
        <v>27.65</v>
      </c>
      <c r="G164" s="332">
        <v>28.25</v>
      </c>
      <c r="H164" s="332">
        <v>28.62</v>
      </c>
      <c r="I164" s="332">
        <v>27.56</v>
      </c>
      <c r="J164" s="332">
        <v>35.31</v>
      </c>
      <c r="K164" s="332">
        <v>31.49</v>
      </c>
      <c r="L164" s="332">
        <v>26.43</v>
      </c>
      <c r="M164" s="332">
        <v>34.020000000000003</v>
      </c>
      <c r="N164" s="332">
        <v>27.29</v>
      </c>
      <c r="O164" s="493">
        <v>24.76</v>
      </c>
      <c r="P164" s="493">
        <v>26.23</v>
      </c>
      <c r="Q164" s="493">
        <v>32.42</v>
      </c>
      <c r="R164" s="493">
        <v>22.64</v>
      </c>
      <c r="S164" s="493">
        <v>34.24</v>
      </c>
      <c r="T164" s="493">
        <v>25.48</v>
      </c>
      <c r="U164" s="493">
        <v>22.06</v>
      </c>
      <c r="V164" s="493">
        <v>26.86</v>
      </c>
      <c r="W164" s="493">
        <v>21.97</v>
      </c>
      <c r="X164" s="493">
        <v>23.09</v>
      </c>
      <c r="Y164" s="493">
        <v>24.91</v>
      </c>
      <c r="Z164" s="493">
        <v>23.45</v>
      </c>
      <c r="AA164" s="330">
        <v>24.75</v>
      </c>
      <c r="AB164" s="330">
        <v>25.04</v>
      </c>
      <c r="AC164" s="330">
        <v>28.25</v>
      </c>
      <c r="AD164" s="330">
        <v>28.95</v>
      </c>
      <c r="AE164" s="330">
        <v>28.67</v>
      </c>
      <c r="AF164" s="330">
        <v>30.41</v>
      </c>
      <c r="AG164" s="330">
        <v>27.41</v>
      </c>
      <c r="AH164" s="330">
        <v>26.73</v>
      </c>
      <c r="AI164" s="330">
        <v>25.35</v>
      </c>
      <c r="AJ164" s="330">
        <v>29.64</v>
      </c>
      <c r="AK164" s="330">
        <v>25.83</v>
      </c>
      <c r="AL164" s="330">
        <v>18.25</v>
      </c>
      <c r="AM164" s="330">
        <v>27.42</v>
      </c>
      <c r="AN164" s="330">
        <v>28.65</v>
      </c>
      <c r="AO164" s="330">
        <v>28.88</v>
      </c>
      <c r="AP164" s="330">
        <v>22.88</v>
      </c>
      <c r="AQ164" s="330">
        <v>24.07</v>
      </c>
      <c r="AR164" s="330">
        <v>30.58</v>
      </c>
      <c r="AS164" s="325">
        <v>26.94</v>
      </c>
      <c r="AT164" s="325">
        <v>25.6</v>
      </c>
      <c r="AU164" s="325">
        <v>23.38</v>
      </c>
      <c r="AV164" s="325">
        <v>28.27</v>
      </c>
      <c r="AW164" s="325">
        <v>23.87</v>
      </c>
      <c r="AX164" s="325">
        <v>21.27</v>
      </c>
      <c r="AY164" s="325">
        <v>33.590000000000003</v>
      </c>
      <c r="BB164" s="652">
        <v>33.588345291300001</v>
      </c>
      <c r="BC164" s="653">
        <f t="shared" si="2"/>
        <v>33.590000000000003</v>
      </c>
    </row>
    <row r="165" spans="1:55" s="325" customFormat="1" ht="19.8">
      <c r="A165" s="327"/>
      <c r="B165" s="327" t="s">
        <v>336</v>
      </c>
      <c r="C165" s="331">
        <v>38.659999999999997</v>
      </c>
      <c r="D165" s="331">
        <v>35.08</v>
      </c>
      <c r="E165" s="331">
        <v>37.590000000000003</v>
      </c>
      <c r="F165" s="331">
        <v>38.46</v>
      </c>
      <c r="G165" s="331">
        <v>39.93</v>
      </c>
      <c r="H165" s="331">
        <v>40.18</v>
      </c>
      <c r="I165" s="331">
        <v>36.03</v>
      </c>
      <c r="J165" s="331">
        <v>42.35</v>
      </c>
      <c r="K165" s="331">
        <v>40.54</v>
      </c>
      <c r="L165" s="331">
        <v>30.56</v>
      </c>
      <c r="M165" s="331">
        <v>38.07</v>
      </c>
      <c r="N165" s="331">
        <v>37.97</v>
      </c>
      <c r="O165" s="492">
        <v>38</v>
      </c>
      <c r="P165" s="492">
        <v>41</v>
      </c>
      <c r="Q165" s="492">
        <v>42.38</v>
      </c>
      <c r="R165" s="492">
        <v>33.380000000000003</v>
      </c>
      <c r="S165" s="492">
        <v>37.15</v>
      </c>
      <c r="T165" s="492">
        <v>41.06</v>
      </c>
      <c r="U165" s="492">
        <v>30.46</v>
      </c>
      <c r="V165" s="492">
        <v>41.97</v>
      </c>
      <c r="W165" s="492">
        <v>27.44</v>
      </c>
      <c r="X165" s="492">
        <v>33.06</v>
      </c>
      <c r="Y165" s="492">
        <v>34.49</v>
      </c>
      <c r="Z165" s="492">
        <v>28.01</v>
      </c>
      <c r="AA165" s="328">
        <v>31.27</v>
      </c>
      <c r="AB165" s="328">
        <v>34.89</v>
      </c>
      <c r="AC165" s="328">
        <v>33.42</v>
      </c>
      <c r="AD165" s="328">
        <v>38.58</v>
      </c>
      <c r="AE165" s="328">
        <v>36.58</v>
      </c>
      <c r="AF165" s="328">
        <v>37.840000000000003</v>
      </c>
      <c r="AG165" s="328">
        <v>40.26</v>
      </c>
      <c r="AH165" s="328">
        <v>38.21</v>
      </c>
      <c r="AI165" s="328">
        <v>34.17</v>
      </c>
      <c r="AJ165" s="328">
        <v>38.619999999999997</v>
      </c>
      <c r="AK165" s="328">
        <v>36.979999999999997</v>
      </c>
      <c r="AL165" s="328">
        <v>32.57</v>
      </c>
      <c r="AM165" s="328">
        <v>42.13</v>
      </c>
      <c r="AN165" s="328">
        <v>30.35</v>
      </c>
      <c r="AO165" s="328">
        <v>39.42</v>
      </c>
      <c r="AP165" s="328">
        <v>36.22</v>
      </c>
      <c r="AQ165" s="328">
        <v>42.48</v>
      </c>
      <c r="AR165" s="328">
        <v>44.99</v>
      </c>
      <c r="AS165" s="325">
        <v>40</v>
      </c>
      <c r="AT165" s="325">
        <v>40.76</v>
      </c>
      <c r="AU165" s="325">
        <v>42.12</v>
      </c>
      <c r="AV165" s="325">
        <v>40.909999999999997</v>
      </c>
      <c r="AW165" s="325">
        <v>40.659999999999997</v>
      </c>
      <c r="AX165" s="325">
        <v>40.11</v>
      </c>
      <c r="AY165" s="325">
        <v>45.82</v>
      </c>
      <c r="BB165" s="652">
        <v>45.815083671799997</v>
      </c>
      <c r="BC165" s="653">
        <f t="shared" si="2"/>
        <v>45.82</v>
      </c>
    </row>
    <row r="166" spans="1:55" s="325" customFormat="1" ht="30">
      <c r="A166" s="329"/>
      <c r="B166" s="329" t="s">
        <v>337</v>
      </c>
      <c r="C166" s="332">
        <v>219.94</v>
      </c>
      <c r="D166" s="332">
        <v>198.37</v>
      </c>
      <c r="E166" s="332">
        <v>235.92</v>
      </c>
      <c r="F166" s="332">
        <v>182.92</v>
      </c>
      <c r="G166" s="332">
        <v>205.45</v>
      </c>
      <c r="H166" s="332">
        <v>185.5</v>
      </c>
      <c r="I166" s="332">
        <v>193.65</v>
      </c>
      <c r="J166" s="332">
        <v>235.02</v>
      </c>
      <c r="K166" s="332">
        <v>199.38</v>
      </c>
      <c r="L166" s="332">
        <v>176.28</v>
      </c>
      <c r="M166" s="332">
        <v>205.49</v>
      </c>
      <c r="N166" s="332">
        <v>152.12</v>
      </c>
      <c r="O166" s="493">
        <v>214.82</v>
      </c>
      <c r="P166" s="493">
        <v>173.03</v>
      </c>
      <c r="Q166" s="493">
        <v>162.72999999999999</v>
      </c>
      <c r="R166" s="493">
        <v>165.15</v>
      </c>
      <c r="S166" s="493">
        <v>154.93</v>
      </c>
      <c r="T166" s="493">
        <v>160.93</v>
      </c>
      <c r="U166" s="493">
        <v>135.16</v>
      </c>
      <c r="V166" s="493">
        <v>158.25</v>
      </c>
      <c r="W166" s="493">
        <v>111.12</v>
      </c>
      <c r="X166" s="493">
        <v>138.6</v>
      </c>
      <c r="Y166" s="493">
        <v>126.1</v>
      </c>
      <c r="Z166" s="493">
        <v>109.19</v>
      </c>
      <c r="AA166" s="330">
        <v>113.73</v>
      </c>
      <c r="AB166" s="330">
        <v>138.6</v>
      </c>
      <c r="AC166" s="330">
        <v>117.25</v>
      </c>
      <c r="AD166" s="330">
        <v>127.07</v>
      </c>
      <c r="AE166" s="330">
        <v>128.59</v>
      </c>
      <c r="AF166" s="330">
        <v>134.11000000000001</v>
      </c>
      <c r="AG166" s="330">
        <v>131.43</v>
      </c>
      <c r="AH166" s="330">
        <v>146.47999999999999</v>
      </c>
      <c r="AI166" s="330">
        <v>130.93</v>
      </c>
      <c r="AJ166" s="330">
        <v>148.93</v>
      </c>
      <c r="AK166" s="330">
        <v>120.1</v>
      </c>
      <c r="AL166" s="330">
        <v>112.23</v>
      </c>
      <c r="AM166" s="330">
        <v>162.87</v>
      </c>
      <c r="AN166" s="330">
        <v>104.98</v>
      </c>
      <c r="AO166" s="330">
        <v>124.65</v>
      </c>
      <c r="AP166" s="330">
        <v>111.17</v>
      </c>
      <c r="AQ166" s="330">
        <v>123.02</v>
      </c>
      <c r="AR166" s="330">
        <v>135.12</v>
      </c>
      <c r="AS166" s="325">
        <v>142.87</v>
      </c>
      <c r="AT166" s="325">
        <v>126.69</v>
      </c>
      <c r="AU166" s="325">
        <v>122.06</v>
      </c>
      <c r="AV166" s="325">
        <v>136.46</v>
      </c>
      <c r="AW166" s="325">
        <v>126</v>
      </c>
      <c r="AX166" s="325">
        <v>130.1</v>
      </c>
      <c r="AY166" s="325">
        <v>158.93</v>
      </c>
      <c r="BB166" s="652">
        <v>158.92667246970001</v>
      </c>
      <c r="BC166" s="653">
        <f t="shared" si="2"/>
        <v>158.93</v>
      </c>
    </row>
    <row r="167" spans="1:55" s="325" customFormat="1" ht="19.8">
      <c r="A167" s="327"/>
      <c r="B167" s="327" t="s">
        <v>338</v>
      </c>
      <c r="C167" s="331">
        <v>17.21</v>
      </c>
      <c r="D167" s="331">
        <v>18.07</v>
      </c>
      <c r="E167" s="331">
        <v>18.61</v>
      </c>
      <c r="F167" s="331">
        <v>16.25</v>
      </c>
      <c r="G167" s="331">
        <v>19.72</v>
      </c>
      <c r="H167" s="331">
        <v>20.91</v>
      </c>
      <c r="I167" s="331">
        <v>17.010000000000002</v>
      </c>
      <c r="J167" s="331">
        <v>18.63</v>
      </c>
      <c r="K167" s="331">
        <v>15.37</v>
      </c>
      <c r="L167" s="331">
        <v>14.27</v>
      </c>
      <c r="M167" s="331">
        <v>15.47</v>
      </c>
      <c r="N167" s="331">
        <v>13.88</v>
      </c>
      <c r="O167" s="492">
        <v>16.48</v>
      </c>
      <c r="P167" s="492">
        <v>13.91</v>
      </c>
      <c r="Q167" s="492">
        <v>18.899999999999999</v>
      </c>
      <c r="R167" s="492">
        <v>13.85</v>
      </c>
      <c r="S167" s="492">
        <v>17.489999999999998</v>
      </c>
      <c r="T167" s="492">
        <v>15.19</v>
      </c>
      <c r="U167" s="492">
        <v>14.25</v>
      </c>
      <c r="V167" s="492">
        <v>17.89</v>
      </c>
      <c r="W167" s="492">
        <v>13.71</v>
      </c>
      <c r="X167" s="492">
        <v>13.98</v>
      </c>
      <c r="Y167" s="492">
        <v>16.059999999999999</v>
      </c>
      <c r="Z167" s="492">
        <v>13.24</v>
      </c>
      <c r="AA167" s="328">
        <v>14.69</v>
      </c>
      <c r="AB167" s="328">
        <v>16.57</v>
      </c>
      <c r="AC167" s="328">
        <v>17.09</v>
      </c>
      <c r="AD167" s="328">
        <v>18.579999999999998</v>
      </c>
      <c r="AE167" s="328">
        <v>18.12</v>
      </c>
      <c r="AF167" s="328">
        <v>17.399999999999999</v>
      </c>
      <c r="AG167" s="328">
        <v>19.09</v>
      </c>
      <c r="AH167" s="328">
        <v>21.27</v>
      </c>
      <c r="AI167" s="328">
        <v>17.670000000000002</v>
      </c>
      <c r="AJ167" s="328">
        <v>19.55</v>
      </c>
      <c r="AK167" s="328">
        <v>18.84</v>
      </c>
      <c r="AL167" s="328">
        <v>14.43</v>
      </c>
      <c r="AM167" s="328">
        <v>19.38</v>
      </c>
      <c r="AN167" s="328">
        <v>15.71</v>
      </c>
      <c r="AO167" s="328">
        <v>17.28</v>
      </c>
      <c r="AP167" s="328">
        <v>18.29</v>
      </c>
      <c r="AQ167" s="328">
        <v>16.809999999999999</v>
      </c>
      <c r="AR167" s="328">
        <v>18.68</v>
      </c>
      <c r="AS167" s="325">
        <v>20.13</v>
      </c>
      <c r="AT167" s="325">
        <v>17.36</v>
      </c>
      <c r="AU167" s="325">
        <v>17.489999999999998</v>
      </c>
      <c r="AV167" s="325">
        <v>17.170000000000002</v>
      </c>
      <c r="AW167" s="325">
        <v>18.53</v>
      </c>
      <c r="AX167" s="325">
        <v>17.96</v>
      </c>
      <c r="AY167" s="325">
        <v>17.89</v>
      </c>
      <c r="BB167" s="652">
        <v>17.885958373000001</v>
      </c>
      <c r="BC167" s="653">
        <f t="shared" si="2"/>
        <v>17.89</v>
      </c>
    </row>
    <row r="168" spans="1:55" s="325" customFormat="1" ht="19.8">
      <c r="A168" s="329"/>
      <c r="B168" s="329" t="s">
        <v>339</v>
      </c>
      <c r="C168" s="332">
        <v>160.66999999999999</v>
      </c>
      <c r="D168" s="332">
        <v>153.35</v>
      </c>
      <c r="E168" s="332">
        <v>177.96</v>
      </c>
      <c r="F168" s="332">
        <v>161.52000000000001</v>
      </c>
      <c r="G168" s="332">
        <v>189.15</v>
      </c>
      <c r="H168" s="332">
        <v>168.09</v>
      </c>
      <c r="I168" s="332">
        <v>182.22</v>
      </c>
      <c r="J168" s="332">
        <v>207.11</v>
      </c>
      <c r="K168" s="332">
        <v>207.36</v>
      </c>
      <c r="L168" s="332">
        <v>200.38</v>
      </c>
      <c r="M168" s="332">
        <v>226.13</v>
      </c>
      <c r="N168" s="332">
        <v>187.92</v>
      </c>
      <c r="O168" s="493">
        <v>173.45</v>
      </c>
      <c r="P168" s="493">
        <v>170.69</v>
      </c>
      <c r="Q168" s="493">
        <v>237.3</v>
      </c>
      <c r="R168" s="493">
        <v>225.5</v>
      </c>
      <c r="S168" s="493">
        <v>211.16</v>
      </c>
      <c r="T168" s="493">
        <v>207.49</v>
      </c>
      <c r="U168" s="493">
        <v>166.84</v>
      </c>
      <c r="V168" s="493">
        <v>178.17</v>
      </c>
      <c r="W168" s="493">
        <v>203.02</v>
      </c>
      <c r="X168" s="493">
        <v>214.44</v>
      </c>
      <c r="Y168" s="493">
        <v>251.53</v>
      </c>
      <c r="Z168" s="493">
        <v>170.48</v>
      </c>
      <c r="AA168" s="330">
        <v>200.46</v>
      </c>
      <c r="AB168" s="330">
        <v>179.71</v>
      </c>
      <c r="AC168" s="330">
        <v>183.14</v>
      </c>
      <c r="AD168" s="330">
        <v>191.12</v>
      </c>
      <c r="AE168" s="330">
        <v>174.79</v>
      </c>
      <c r="AF168" s="330">
        <v>137.32</v>
      </c>
      <c r="AG168" s="330">
        <v>157.29</v>
      </c>
      <c r="AH168" s="330">
        <v>143.30000000000001</v>
      </c>
      <c r="AI168" s="330">
        <v>121.11</v>
      </c>
      <c r="AJ168" s="330">
        <v>118.75</v>
      </c>
      <c r="AK168" s="330">
        <v>113.78</v>
      </c>
      <c r="AL168" s="330">
        <v>104.11</v>
      </c>
      <c r="AM168" s="330">
        <v>130.56</v>
      </c>
      <c r="AN168" s="330">
        <v>114.5</v>
      </c>
      <c r="AO168" s="330">
        <v>120.06</v>
      </c>
      <c r="AP168" s="330">
        <v>126.55</v>
      </c>
      <c r="AQ168" s="330">
        <v>131.51</v>
      </c>
      <c r="AR168" s="330">
        <v>120.68</v>
      </c>
      <c r="AS168" s="325">
        <v>123.05</v>
      </c>
      <c r="AT168" s="325">
        <v>121.14</v>
      </c>
      <c r="AU168" s="325">
        <v>117.86</v>
      </c>
      <c r="AV168" s="325">
        <v>132.24</v>
      </c>
      <c r="AW168" s="325">
        <v>122.32</v>
      </c>
      <c r="AX168" s="325">
        <v>138.63</v>
      </c>
      <c r="AY168" s="325">
        <v>142.19999999999999</v>
      </c>
      <c r="BB168" s="652">
        <v>142.2020791253</v>
      </c>
      <c r="BC168" s="653">
        <f t="shared" si="2"/>
        <v>142.19999999999999</v>
      </c>
    </row>
    <row r="169" spans="1:55" s="325" customFormat="1" ht="19.8">
      <c r="A169" s="327"/>
      <c r="B169" s="327" t="s">
        <v>340</v>
      </c>
      <c r="C169" s="331">
        <v>467.34</v>
      </c>
      <c r="D169" s="331">
        <v>388.18</v>
      </c>
      <c r="E169" s="331">
        <v>442.89</v>
      </c>
      <c r="F169" s="331">
        <v>406.65</v>
      </c>
      <c r="G169" s="331">
        <v>444.01</v>
      </c>
      <c r="H169" s="331">
        <v>443.65</v>
      </c>
      <c r="I169" s="331">
        <v>415.81</v>
      </c>
      <c r="J169" s="331">
        <v>454.49</v>
      </c>
      <c r="K169" s="331">
        <v>409</v>
      </c>
      <c r="L169" s="331">
        <v>373.97</v>
      </c>
      <c r="M169" s="331">
        <v>419</v>
      </c>
      <c r="N169" s="331">
        <v>367.94</v>
      </c>
      <c r="O169" s="492">
        <v>412.69</v>
      </c>
      <c r="P169" s="492">
        <v>344.92</v>
      </c>
      <c r="Q169" s="492">
        <v>433.11</v>
      </c>
      <c r="R169" s="492">
        <v>369.14</v>
      </c>
      <c r="S169" s="492">
        <v>429.19</v>
      </c>
      <c r="T169" s="492">
        <v>413.02</v>
      </c>
      <c r="U169" s="492">
        <v>402.6</v>
      </c>
      <c r="V169" s="492">
        <v>431.36</v>
      </c>
      <c r="W169" s="492">
        <v>394.96</v>
      </c>
      <c r="X169" s="492">
        <v>402.08</v>
      </c>
      <c r="Y169" s="492">
        <v>413.56</v>
      </c>
      <c r="Z169" s="492">
        <v>363.44</v>
      </c>
      <c r="AA169" s="328">
        <v>436.11</v>
      </c>
      <c r="AB169" s="328">
        <v>388.72</v>
      </c>
      <c r="AC169" s="328">
        <v>385.88</v>
      </c>
      <c r="AD169" s="328">
        <v>420.68</v>
      </c>
      <c r="AE169" s="328">
        <v>428.24</v>
      </c>
      <c r="AF169" s="328">
        <v>406.72</v>
      </c>
      <c r="AG169" s="328">
        <v>475.19</v>
      </c>
      <c r="AH169" s="328">
        <v>463.79</v>
      </c>
      <c r="AI169" s="328">
        <v>433.05</v>
      </c>
      <c r="AJ169" s="328">
        <v>466.36</v>
      </c>
      <c r="AK169" s="328">
        <v>455.56</v>
      </c>
      <c r="AL169" s="328">
        <v>424.89</v>
      </c>
      <c r="AM169" s="328">
        <v>514.87</v>
      </c>
      <c r="AN169" s="328">
        <v>386.93</v>
      </c>
      <c r="AO169" s="328">
        <v>450.75</v>
      </c>
      <c r="AP169" s="328">
        <v>466.39</v>
      </c>
      <c r="AQ169" s="328">
        <v>502.67</v>
      </c>
      <c r="AR169" s="328">
        <v>515</v>
      </c>
      <c r="AS169" s="325">
        <v>545.79999999999995</v>
      </c>
      <c r="AT169" s="325">
        <v>512.85</v>
      </c>
      <c r="AU169" s="325">
        <v>516.4</v>
      </c>
      <c r="AV169" s="325">
        <v>511.04</v>
      </c>
      <c r="AW169" s="325">
        <v>507.57</v>
      </c>
      <c r="AX169" s="325">
        <v>546.27</v>
      </c>
      <c r="AY169" s="325">
        <v>588.38</v>
      </c>
      <c r="BB169" s="652">
        <v>588.3772405835</v>
      </c>
      <c r="BC169" s="653">
        <f t="shared" si="2"/>
        <v>588.38</v>
      </c>
    </row>
    <row r="170" spans="1:55" s="325" customFormat="1" ht="19.8">
      <c r="A170" s="329"/>
      <c r="B170" s="329" t="s">
        <v>341</v>
      </c>
      <c r="C170" s="332">
        <v>34.32</v>
      </c>
      <c r="D170" s="332">
        <v>28.19</v>
      </c>
      <c r="E170" s="332">
        <v>29.8</v>
      </c>
      <c r="F170" s="332">
        <v>24.9</v>
      </c>
      <c r="G170" s="332">
        <v>26.24</v>
      </c>
      <c r="H170" s="332">
        <v>29.09</v>
      </c>
      <c r="I170" s="332">
        <v>24.12</v>
      </c>
      <c r="J170" s="332">
        <v>30.18</v>
      </c>
      <c r="K170" s="332">
        <v>25.16</v>
      </c>
      <c r="L170" s="332">
        <v>23.05</v>
      </c>
      <c r="M170" s="332">
        <v>26.09</v>
      </c>
      <c r="N170" s="332">
        <v>26.96</v>
      </c>
      <c r="O170" s="493">
        <v>26.99</v>
      </c>
      <c r="P170" s="493">
        <v>23.33</v>
      </c>
      <c r="Q170" s="493">
        <v>27.42</v>
      </c>
      <c r="R170" s="493">
        <v>24.15</v>
      </c>
      <c r="S170" s="493">
        <v>28</v>
      </c>
      <c r="T170" s="493">
        <v>26.24</v>
      </c>
      <c r="U170" s="493">
        <v>25.25</v>
      </c>
      <c r="V170" s="493">
        <v>24.73</v>
      </c>
      <c r="W170" s="493">
        <v>24.88</v>
      </c>
      <c r="X170" s="493">
        <v>26.43</v>
      </c>
      <c r="Y170" s="493">
        <v>28.49</v>
      </c>
      <c r="Z170" s="493">
        <v>26.2</v>
      </c>
      <c r="AA170" s="330">
        <v>28.01</v>
      </c>
      <c r="AB170" s="330">
        <v>27.03</v>
      </c>
      <c r="AC170" s="330">
        <v>25.95</v>
      </c>
      <c r="AD170" s="330">
        <v>31.27</v>
      </c>
      <c r="AE170" s="330">
        <v>30.52</v>
      </c>
      <c r="AF170" s="330">
        <v>23.13</v>
      </c>
      <c r="AG170" s="330">
        <v>26.98</v>
      </c>
      <c r="AH170" s="330">
        <v>24.33</v>
      </c>
      <c r="AI170" s="330">
        <v>30.41</v>
      </c>
      <c r="AJ170" s="330">
        <v>33.22</v>
      </c>
      <c r="AK170" s="330">
        <v>34.590000000000003</v>
      </c>
      <c r="AL170" s="330">
        <v>33.1</v>
      </c>
      <c r="AM170" s="330">
        <v>38.119999999999997</v>
      </c>
      <c r="AN170" s="330">
        <v>26.48</v>
      </c>
      <c r="AO170" s="330">
        <v>27.29</v>
      </c>
      <c r="AP170" s="330">
        <v>28.09</v>
      </c>
      <c r="AQ170" s="330">
        <v>30.14</v>
      </c>
      <c r="AR170" s="330">
        <v>31.68</v>
      </c>
      <c r="AS170" s="325">
        <v>32.880000000000003</v>
      </c>
      <c r="AT170" s="325">
        <v>28.85</v>
      </c>
      <c r="AU170" s="325">
        <v>29.78</v>
      </c>
      <c r="AV170" s="325">
        <v>30.32</v>
      </c>
      <c r="AW170" s="325">
        <v>28.43</v>
      </c>
      <c r="AX170" s="325">
        <v>33.39</v>
      </c>
      <c r="AY170" s="325">
        <v>36.81</v>
      </c>
      <c r="BB170" s="652">
        <v>36.810455176200001</v>
      </c>
      <c r="BC170" s="653">
        <f t="shared" si="2"/>
        <v>36.81</v>
      </c>
    </row>
    <row r="171" spans="1:55" s="325" customFormat="1" ht="19.8">
      <c r="A171" s="327"/>
      <c r="B171" s="327" t="s">
        <v>342</v>
      </c>
      <c r="C171" s="331">
        <v>156.69999999999999</v>
      </c>
      <c r="D171" s="331">
        <v>130.49</v>
      </c>
      <c r="E171" s="331">
        <v>156.19999999999999</v>
      </c>
      <c r="F171" s="331">
        <v>140.43</v>
      </c>
      <c r="G171" s="331">
        <v>153.15</v>
      </c>
      <c r="H171" s="331">
        <v>153.19</v>
      </c>
      <c r="I171" s="331">
        <v>149.79</v>
      </c>
      <c r="J171" s="331">
        <v>147.55000000000001</v>
      </c>
      <c r="K171" s="331">
        <v>131.38999999999999</v>
      </c>
      <c r="L171" s="331">
        <v>119.33</v>
      </c>
      <c r="M171" s="331">
        <v>136.22999999999999</v>
      </c>
      <c r="N171" s="331">
        <v>115.67</v>
      </c>
      <c r="O171" s="492">
        <v>143.26</v>
      </c>
      <c r="P171" s="492">
        <v>119.68</v>
      </c>
      <c r="Q171" s="492">
        <v>157.13</v>
      </c>
      <c r="R171" s="492">
        <v>126.83</v>
      </c>
      <c r="S171" s="492">
        <v>148</v>
      </c>
      <c r="T171" s="492">
        <v>142</v>
      </c>
      <c r="U171" s="492">
        <v>132.81</v>
      </c>
      <c r="V171" s="492">
        <v>141.26</v>
      </c>
      <c r="W171" s="492">
        <v>129.06</v>
      </c>
      <c r="X171" s="492">
        <v>129.97999999999999</v>
      </c>
      <c r="Y171" s="492">
        <v>139.08000000000001</v>
      </c>
      <c r="Z171" s="492">
        <v>121.65</v>
      </c>
      <c r="AA171" s="328">
        <v>144.76</v>
      </c>
      <c r="AB171" s="328">
        <v>137.16</v>
      </c>
      <c r="AC171" s="328">
        <v>132.05000000000001</v>
      </c>
      <c r="AD171" s="328">
        <v>149.85</v>
      </c>
      <c r="AE171" s="328">
        <v>148.35</v>
      </c>
      <c r="AF171" s="328">
        <v>139.15</v>
      </c>
      <c r="AG171" s="328">
        <v>163.98</v>
      </c>
      <c r="AH171" s="328">
        <v>153.91999999999999</v>
      </c>
      <c r="AI171" s="328">
        <v>144.75</v>
      </c>
      <c r="AJ171" s="328">
        <v>151.03</v>
      </c>
      <c r="AK171" s="328">
        <v>148.78</v>
      </c>
      <c r="AL171" s="328">
        <v>139.91</v>
      </c>
      <c r="AM171" s="328">
        <v>169.17</v>
      </c>
      <c r="AN171" s="328">
        <v>128.29</v>
      </c>
      <c r="AO171" s="328">
        <v>156.63</v>
      </c>
      <c r="AP171" s="328">
        <v>158.93</v>
      </c>
      <c r="AQ171" s="328">
        <v>175.66</v>
      </c>
      <c r="AR171" s="328">
        <v>179.5</v>
      </c>
      <c r="AS171" s="325">
        <v>186.15</v>
      </c>
      <c r="AT171" s="325">
        <v>166.73</v>
      </c>
      <c r="AU171" s="325">
        <v>169.83</v>
      </c>
      <c r="AV171" s="325">
        <v>166.98</v>
      </c>
      <c r="AW171" s="325">
        <v>158.19999999999999</v>
      </c>
      <c r="AX171" s="325">
        <v>176.58</v>
      </c>
      <c r="AY171" s="325">
        <v>191.01</v>
      </c>
      <c r="BB171" s="652">
        <v>191.0122714549</v>
      </c>
      <c r="BC171" s="653">
        <f t="shared" si="2"/>
        <v>191.01</v>
      </c>
    </row>
    <row r="172" spans="1:55" s="325" customFormat="1" ht="19.8">
      <c r="A172" s="329"/>
      <c r="B172" s="329" t="s">
        <v>343</v>
      </c>
      <c r="C172" s="332">
        <v>276.33</v>
      </c>
      <c r="D172" s="332">
        <v>229.5</v>
      </c>
      <c r="E172" s="332">
        <v>256.89</v>
      </c>
      <c r="F172" s="332">
        <v>241.32</v>
      </c>
      <c r="G172" s="332">
        <v>264.61</v>
      </c>
      <c r="H172" s="332">
        <v>261.36</v>
      </c>
      <c r="I172" s="332">
        <v>241.91</v>
      </c>
      <c r="J172" s="332">
        <v>276.76</v>
      </c>
      <c r="K172" s="332">
        <v>252.45</v>
      </c>
      <c r="L172" s="332">
        <v>231.59</v>
      </c>
      <c r="M172" s="332">
        <v>256.69</v>
      </c>
      <c r="N172" s="332">
        <v>225.31</v>
      </c>
      <c r="O172" s="493">
        <v>242.44</v>
      </c>
      <c r="P172" s="493">
        <v>201.91</v>
      </c>
      <c r="Q172" s="493">
        <v>248.56</v>
      </c>
      <c r="R172" s="493">
        <v>218.16</v>
      </c>
      <c r="S172" s="493">
        <v>253.19</v>
      </c>
      <c r="T172" s="493">
        <v>244.77</v>
      </c>
      <c r="U172" s="493">
        <v>244.53</v>
      </c>
      <c r="V172" s="493">
        <v>265.38</v>
      </c>
      <c r="W172" s="493">
        <v>241.03</v>
      </c>
      <c r="X172" s="493">
        <v>245.67</v>
      </c>
      <c r="Y172" s="493">
        <v>245.99</v>
      </c>
      <c r="Z172" s="493">
        <v>215.59</v>
      </c>
      <c r="AA172" s="330">
        <v>263.33999999999997</v>
      </c>
      <c r="AB172" s="330">
        <v>224.53</v>
      </c>
      <c r="AC172" s="330">
        <v>227.87</v>
      </c>
      <c r="AD172" s="330">
        <v>239.56</v>
      </c>
      <c r="AE172" s="330">
        <v>249.37</v>
      </c>
      <c r="AF172" s="330">
        <v>244.44</v>
      </c>
      <c r="AG172" s="330">
        <v>284.24</v>
      </c>
      <c r="AH172" s="330">
        <v>285.54000000000002</v>
      </c>
      <c r="AI172" s="330">
        <v>257.89</v>
      </c>
      <c r="AJ172" s="330">
        <v>282.10000000000002</v>
      </c>
      <c r="AK172" s="330">
        <v>272.18</v>
      </c>
      <c r="AL172" s="330">
        <v>251.88</v>
      </c>
      <c r="AM172" s="330">
        <v>307.58</v>
      </c>
      <c r="AN172" s="330">
        <v>232.15</v>
      </c>
      <c r="AO172" s="330">
        <v>266.83</v>
      </c>
      <c r="AP172" s="330">
        <v>279.37</v>
      </c>
      <c r="AQ172" s="330">
        <v>296.87</v>
      </c>
      <c r="AR172" s="330">
        <v>303.81</v>
      </c>
      <c r="AS172" s="325">
        <v>326.77</v>
      </c>
      <c r="AT172" s="325">
        <v>317.27</v>
      </c>
      <c r="AU172" s="325">
        <v>316.79000000000002</v>
      </c>
      <c r="AV172" s="325">
        <v>313.75</v>
      </c>
      <c r="AW172" s="325">
        <v>320.94</v>
      </c>
      <c r="AX172" s="325">
        <v>336.3</v>
      </c>
      <c r="AY172" s="325">
        <v>360.55</v>
      </c>
      <c r="BB172" s="652">
        <v>360.55451395239999</v>
      </c>
      <c r="BC172" s="653">
        <f t="shared" si="2"/>
        <v>360.55</v>
      </c>
    </row>
    <row r="173" spans="1:55" s="325" customFormat="1" ht="30">
      <c r="A173" s="327"/>
      <c r="B173" s="327" t="s">
        <v>344</v>
      </c>
      <c r="C173" s="331">
        <v>943.29</v>
      </c>
      <c r="D173" s="328">
        <v>1474.2</v>
      </c>
      <c r="E173" s="331">
        <v>646.09</v>
      </c>
      <c r="F173" s="331">
        <v>732.89</v>
      </c>
      <c r="G173" s="328">
        <v>1735.39</v>
      </c>
      <c r="H173" s="331">
        <v>998.42</v>
      </c>
      <c r="I173" s="328">
        <v>2221.0100000000002</v>
      </c>
      <c r="J173" s="328">
        <v>1614.77</v>
      </c>
      <c r="K173" s="328">
        <v>1912.99</v>
      </c>
      <c r="L173" s="328">
        <v>1069.6199999999999</v>
      </c>
      <c r="M173" s="328">
        <v>1137.32</v>
      </c>
      <c r="N173" s="328">
        <v>1074.47</v>
      </c>
      <c r="O173" s="492">
        <v>685.45</v>
      </c>
      <c r="P173" s="492">
        <v>951.2</v>
      </c>
      <c r="Q173" s="492">
        <v>882.99</v>
      </c>
      <c r="R173" s="492">
        <v>650.20000000000005</v>
      </c>
      <c r="S173" s="492">
        <v>1138.0899999999999</v>
      </c>
      <c r="T173" s="492">
        <v>1198.54</v>
      </c>
      <c r="U173" s="492">
        <v>970.17</v>
      </c>
      <c r="V173" s="492">
        <v>1548.46</v>
      </c>
      <c r="W173" s="492">
        <v>631.51</v>
      </c>
      <c r="X173" s="492">
        <v>1144.44</v>
      </c>
      <c r="Y173" s="492">
        <v>1309.53</v>
      </c>
      <c r="Z173" s="492">
        <v>813.5</v>
      </c>
      <c r="AA173" s="328">
        <v>1552.19</v>
      </c>
      <c r="AB173" s="328">
        <v>1115.0899999999999</v>
      </c>
      <c r="AC173" s="328">
        <v>1313.84</v>
      </c>
      <c r="AD173" s="328">
        <v>1855.72</v>
      </c>
      <c r="AE173" s="328">
        <v>1256.05</v>
      </c>
      <c r="AF173" s="328">
        <v>1644.39</v>
      </c>
      <c r="AG173" s="328">
        <v>1055.18</v>
      </c>
      <c r="AH173" s="328">
        <v>2146.09</v>
      </c>
      <c r="AI173" s="328">
        <v>2080.94</v>
      </c>
      <c r="AJ173" s="328">
        <v>1395.08</v>
      </c>
      <c r="AK173" s="328">
        <v>2429.9899999999998</v>
      </c>
      <c r="AL173" s="328">
        <v>1577.93</v>
      </c>
      <c r="AM173" s="328">
        <v>1254.06</v>
      </c>
      <c r="AN173" s="328">
        <v>2159.1799999999998</v>
      </c>
      <c r="AO173" s="328">
        <v>1860.7</v>
      </c>
      <c r="AP173" s="328">
        <v>2483.6799999999998</v>
      </c>
      <c r="AQ173" s="328">
        <v>3039.74</v>
      </c>
      <c r="AR173" s="328">
        <v>1397.78</v>
      </c>
      <c r="AS173" s="325">
        <v>1902.26</v>
      </c>
      <c r="AT173" s="325">
        <v>1788.6</v>
      </c>
      <c r="AU173" s="325">
        <v>1565.22</v>
      </c>
      <c r="AV173" s="325">
        <v>4812.95</v>
      </c>
      <c r="AW173" s="325">
        <v>2376.37</v>
      </c>
      <c r="AX173" s="325">
        <v>1002.4</v>
      </c>
      <c r="AY173" s="325">
        <v>2381.38</v>
      </c>
      <c r="BB173" s="652">
        <v>2381.3790923512001</v>
      </c>
      <c r="BC173" s="653">
        <f t="shared" si="2"/>
        <v>2381.38</v>
      </c>
    </row>
    <row r="174" spans="1:55" s="325" customFormat="1" ht="19.8">
      <c r="A174" s="329"/>
      <c r="B174" s="329" t="s">
        <v>345</v>
      </c>
      <c r="C174" s="332">
        <v>258.16000000000003</v>
      </c>
      <c r="D174" s="332">
        <v>218.31</v>
      </c>
      <c r="E174" s="332">
        <v>217.99</v>
      </c>
      <c r="F174" s="332">
        <v>187.34</v>
      </c>
      <c r="G174" s="332">
        <v>184.23</v>
      </c>
      <c r="H174" s="332">
        <v>195.93</v>
      </c>
      <c r="I174" s="332">
        <v>171.64</v>
      </c>
      <c r="J174" s="332">
        <v>210.67</v>
      </c>
      <c r="K174" s="332">
        <v>211.41</v>
      </c>
      <c r="L174" s="332">
        <v>217.19</v>
      </c>
      <c r="M174" s="332">
        <v>144.88</v>
      </c>
      <c r="N174" s="332">
        <v>113.63</v>
      </c>
      <c r="O174" s="493">
        <v>161.52000000000001</v>
      </c>
      <c r="P174" s="493">
        <v>189.44</v>
      </c>
      <c r="Q174" s="493">
        <v>192.04</v>
      </c>
      <c r="R174" s="493">
        <v>123.75</v>
      </c>
      <c r="S174" s="493">
        <v>129.94999999999999</v>
      </c>
      <c r="T174" s="493">
        <v>153.99</v>
      </c>
      <c r="U174" s="493">
        <v>124.55</v>
      </c>
      <c r="V174" s="493">
        <v>162.72999999999999</v>
      </c>
      <c r="W174" s="493">
        <v>198.9</v>
      </c>
      <c r="X174" s="493">
        <v>136.68</v>
      </c>
      <c r="Y174" s="493">
        <v>105.7</v>
      </c>
      <c r="Z174" s="493">
        <v>91.05</v>
      </c>
      <c r="AA174" s="330">
        <v>131.37</v>
      </c>
      <c r="AB174" s="330">
        <v>183.11</v>
      </c>
      <c r="AC174" s="330">
        <v>187.42</v>
      </c>
      <c r="AD174" s="330">
        <v>123.31</v>
      </c>
      <c r="AE174" s="330">
        <v>113.26</v>
      </c>
      <c r="AF174" s="330">
        <v>112.19</v>
      </c>
      <c r="AG174" s="330">
        <v>103.75</v>
      </c>
      <c r="AH174" s="330">
        <v>92.41</v>
      </c>
      <c r="AI174" s="330">
        <v>177.52</v>
      </c>
      <c r="AJ174" s="330">
        <v>133.59</v>
      </c>
      <c r="AK174" s="330">
        <v>83.15</v>
      </c>
      <c r="AL174" s="330">
        <v>85.17</v>
      </c>
      <c r="AM174" s="330">
        <v>105.41</v>
      </c>
      <c r="AN174" s="330">
        <v>163.81</v>
      </c>
      <c r="AO174" s="330">
        <v>143.69999999999999</v>
      </c>
      <c r="AP174" s="330">
        <v>94.56</v>
      </c>
      <c r="AQ174" s="330">
        <v>115.27</v>
      </c>
      <c r="AR174" s="330">
        <v>117.26</v>
      </c>
      <c r="AS174" s="325">
        <v>122.94</v>
      </c>
      <c r="AT174" s="325">
        <v>106.12</v>
      </c>
      <c r="AU174" s="325">
        <v>193.85</v>
      </c>
      <c r="AV174" s="325">
        <v>101.77</v>
      </c>
      <c r="AW174" s="325">
        <v>94.39</v>
      </c>
      <c r="AX174" s="325">
        <v>85.61</v>
      </c>
      <c r="AY174" s="325">
        <v>89.91</v>
      </c>
      <c r="BB174" s="652">
        <v>89.913448005099994</v>
      </c>
      <c r="BC174" s="653">
        <f t="shared" si="2"/>
        <v>89.91</v>
      </c>
    </row>
    <row r="175" spans="1:55" s="325" customFormat="1" ht="19.8">
      <c r="A175" s="327"/>
      <c r="B175" s="327" t="s">
        <v>346</v>
      </c>
      <c r="C175" s="331">
        <v>44.12</v>
      </c>
      <c r="D175" s="331">
        <v>45.93</v>
      </c>
      <c r="E175" s="331">
        <v>53.57</v>
      </c>
      <c r="F175" s="331">
        <v>41.76</v>
      </c>
      <c r="G175" s="331">
        <v>71.05</v>
      </c>
      <c r="H175" s="331">
        <v>63.27</v>
      </c>
      <c r="I175" s="331">
        <v>53.38</v>
      </c>
      <c r="J175" s="331">
        <v>69.09</v>
      </c>
      <c r="K175" s="331">
        <v>143.91999999999999</v>
      </c>
      <c r="L175" s="331">
        <v>78.739999999999995</v>
      </c>
      <c r="M175" s="331">
        <v>71.540000000000006</v>
      </c>
      <c r="N175" s="331">
        <v>56.19</v>
      </c>
      <c r="O175" s="492">
        <v>53.8</v>
      </c>
      <c r="P175" s="492">
        <v>109.15</v>
      </c>
      <c r="Q175" s="492">
        <v>122.43</v>
      </c>
      <c r="R175" s="492">
        <v>71.17</v>
      </c>
      <c r="S175" s="492">
        <v>101.55</v>
      </c>
      <c r="T175" s="492">
        <v>133.85</v>
      </c>
      <c r="U175" s="492">
        <v>79.349999999999994</v>
      </c>
      <c r="V175" s="492">
        <v>99.57</v>
      </c>
      <c r="W175" s="492">
        <v>190.43</v>
      </c>
      <c r="X175" s="492">
        <v>54</v>
      </c>
      <c r="Y175" s="492">
        <v>96.98</v>
      </c>
      <c r="Z175" s="492">
        <v>78.03</v>
      </c>
      <c r="AA175" s="328">
        <v>56.42</v>
      </c>
      <c r="AB175" s="328">
        <v>173.02</v>
      </c>
      <c r="AC175" s="328">
        <v>147.66999999999999</v>
      </c>
      <c r="AD175" s="328">
        <v>100.28</v>
      </c>
      <c r="AE175" s="328">
        <v>80.790000000000006</v>
      </c>
      <c r="AF175" s="328">
        <v>122.5</v>
      </c>
      <c r="AG175" s="328">
        <v>103.89</v>
      </c>
      <c r="AH175" s="328">
        <v>56.08</v>
      </c>
      <c r="AI175" s="328">
        <v>243.27</v>
      </c>
      <c r="AJ175" s="328">
        <v>51.02</v>
      </c>
      <c r="AK175" s="328">
        <v>56.2</v>
      </c>
      <c r="AL175" s="328">
        <v>61.99</v>
      </c>
      <c r="AM175" s="328">
        <v>88.81</v>
      </c>
      <c r="AN175" s="328">
        <v>185.8</v>
      </c>
      <c r="AO175" s="328">
        <v>139.33000000000001</v>
      </c>
      <c r="AP175" s="328">
        <v>75.78</v>
      </c>
      <c r="AQ175" s="328">
        <v>91.67</v>
      </c>
      <c r="AR175" s="328">
        <v>75.25</v>
      </c>
      <c r="AS175" s="325">
        <v>72.11</v>
      </c>
      <c r="AT175" s="325">
        <v>59.05</v>
      </c>
      <c r="AU175" s="325">
        <v>259.66000000000003</v>
      </c>
      <c r="AV175" s="325">
        <v>81.209999999999994</v>
      </c>
      <c r="AW175" s="325">
        <v>66.84</v>
      </c>
      <c r="AX175" s="325">
        <v>95.9</v>
      </c>
      <c r="AY175" s="325">
        <v>45.86</v>
      </c>
      <c r="BB175" s="652">
        <v>45.856952804300001</v>
      </c>
      <c r="BC175" s="653">
        <f t="shared" si="2"/>
        <v>45.86</v>
      </c>
    </row>
    <row r="176" spans="1:55" s="325" customFormat="1" ht="19.8">
      <c r="A176" s="329"/>
      <c r="B176" s="329" t="s">
        <v>347</v>
      </c>
      <c r="C176" s="332">
        <v>12.32</v>
      </c>
      <c r="D176" s="332">
        <v>5.71</v>
      </c>
      <c r="E176" s="332">
        <v>12.73</v>
      </c>
      <c r="F176" s="332">
        <v>10.16</v>
      </c>
      <c r="G176" s="332">
        <v>10.23</v>
      </c>
      <c r="H176" s="332">
        <v>9.41</v>
      </c>
      <c r="I176" s="332">
        <v>11.64</v>
      </c>
      <c r="J176" s="332">
        <v>12.33</v>
      </c>
      <c r="K176" s="332">
        <v>15.88</v>
      </c>
      <c r="L176" s="332">
        <v>11.76</v>
      </c>
      <c r="M176" s="332">
        <v>12.54</v>
      </c>
      <c r="N176" s="332">
        <v>11.03</v>
      </c>
      <c r="O176" s="493">
        <v>14.22</v>
      </c>
      <c r="P176" s="493">
        <v>17.989999999999998</v>
      </c>
      <c r="Q176" s="493">
        <v>25.64</v>
      </c>
      <c r="R176" s="493">
        <v>13.61</v>
      </c>
      <c r="S176" s="493">
        <v>15.36</v>
      </c>
      <c r="T176" s="493">
        <v>15.34</v>
      </c>
      <c r="U176" s="493">
        <v>19.010000000000002</v>
      </c>
      <c r="V176" s="493">
        <v>19.11</v>
      </c>
      <c r="W176" s="493">
        <v>17.239999999999998</v>
      </c>
      <c r="X176" s="493">
        <v>14.5</v>
      </c>
      <c r="Y176" s="493">
        <v>16.260000000000002</v>
      </c>
      <c r="Z176" s="493">
        <v>17.39</v>
      </c>
      <c r="AA176" s="330">
        <v>18.82</v>
      </c>
      <c r="AB176" s="330">
        <v>17.48</v>
      </c>
      <c r="AC176" s="330">
        <v>20.74</v>
      </c>
      <c r="AD176" s="330">
        <v>18.170000000000002</v>
      </c>
      <c r="AE176" s="330">
        <v>13.34</v>
      </c>
      <c r="AF176" s="330">
        <v>22.65</v>
      </c>
      <c r="AG176" s="330">
        <v>18.690000000000001</v>
      </c>
      <c r="AH176" s="330">
        <v>18.98</v>
      </c>
      <c r="AI176" s="330">
        <v>19.98</v>
      </c>
      <c r="AJ176" s="330">
        <v>15.8</v>
      </c>
      <c r="AK176" s="330">
        <v>14.65</v>
      </c>
      <c r="AL176" s="330">
        <v>40.590000000000003</v>
      </c>
      <c r="AM176" s="330">
        <v>14.37</v>
      </c>
      <c r="AN176" s="330">
        <v>9.81</v>
      </c>
      <c r="AO176" s="330">
        <v>12.84</v>
      </c>
      <c r="AP176" s="330">
        <v>10.64</v>
      </c>
      <c r="AQ176" s="330">
        <v>13.31</v>
      </c>
      <c r="AR176" s="330">
        <v>11.36</v>
      </c>
      <c r="AS176" s="325">
        <v>16.21</v>
      </c>
      <c r="AT176" s="325">
        <v>11.47</v>
      </c>
      <c r="AU176" s="325">
        <v>18.43</v>
      </c>
      <c r="AV176" s="325">
        <v>21.04</v>
      </c>
      <c r="AW176" s="325">
        <v>16.57</v>
      </c>
      <c r="AX176" s="325">
        <v>13.38</v>
      </c>
      <c r="AY176" s="325">
        <v>11.37</v>
      </c>
      <c r="BB176" s="652">
        <v>11.368767654599999</v>
      </c>
      <c r="BC176" s="653">
        <f t="shared" si="2"/>
        <v>11.37</v>
      </c>
    </row>
    <row r="177" spans="1:55" s="325" customFormat="1" ht="19.8">
      <c r="A177" s="327"/>
      <c r="B177" s="327" t="s">
        <v>348</v>
      </c>
      <c r="C177" s="331">
        <v>2.13</v>
      </c>
      <c r="D177" s="331">
        <v>2.1800000000000002</v>
      </c>
      <c r="E177" s="331">
        <v>2.99</v>
      </c>
      <c r="F177" s="331">
        <v>3.15</v>
      </c>
      <c r="G177" s="331">
        <v>3.68</v>
      </c>
      <c r="H177" s="331">
        <v>2.69</v>
      </c>
      <c r="I177" s="331">
        <v>2.46</v>
      </c>
      <c r="J177" s="331">
        <v>4.4400000000000004</v>
      </c>
      <c r="K177" s="331">
        <v>4.2300000000000004</v>
      </c>
      <c r="L177" s="331">
        <v>2.83</v>
      </c>
      <c r="M177" s="331">
        <v>3.87</v>
      </c>
      <c r="N177" s="331">
        <v>3.17</v>
      </c>
      <c r="O177" s="492">
        <v>2.34</v>
      </c>
      <c r="P177" s="492">
        <v>2.37</v>
      </c>
      <c r="Q177" s="492">
        <v>3.79</v>
      </c>
      <c r="R177" s="492">
        <v>2.84</v>
      </c>
      <c r="S177" s="492">
        <v>3.29</v>
      </c>
      <c r="T177" s="492">
        <v>2.2799999999999998</v>
      </c>
      <c r="U177" s="492">
        <v>2.35</v>
      </c>
      <c r="V177" s="492">
        <v>4.6100000000000003</v>
      </c>
      <c r="W177" s="492">
        <v>4.78</v>
      </c>
      <c r="X177" s="492">
        <v>4.6100000000000003</v>
      </c>
      <c r="Y177" s="492">
        <v>5.18</v>
      </c>
      <c r="Z177" s="492">
        <v>3.03</v>
      </c>
      <c r="AA177" s="328">
        <v>4.8099999999999996</v>
      </c>
      <c r="AB177" s="328">
        <v>6.68</v>
      </c>
      <c r="AC177" s="328">
        <v>5.32</v>
      </c>
      <c r="AD177" s="328">
        <v>7.22</v>
      </c>
      <c r="AE177" s="328">
        <v>5.57</v>
      </c>
      <c r="AF177" s="328">
        <v>5.8</v>
      </c>
      <c r="AG177" s="328">
        <v>4.1900000000000004</v>
      </c>
      <c r="AH177" s="328">
        <v>5.53</v>
      </c>
      <c r="AI177" s="328">
        <v>5.71</v>
      </c>
      <c r="AJ177" s="328">
        <v>5.29</v>
      </c>
      <c r="AK177" s="328">
        <v>3.89</v>
      </c>
      <c r="AL177" s="328">
        <v>3.01</v>
      </c>
      <c r="AM177" s="328">
        <v>2.2000000000000002</v>
      </c>
      <c r="AN177" s="328">
        <v>3.48</v>
      </c>
      <c r="AO177" s="328">
        <v>3.22</v>
      </c>
      <c r="AP177" s="328">
        <v>2.52</v>
      </c>
      <c r="AQ177" s="328">
        <v>3.98</v>
      </c>
      <c r="AR177" s="328">
        <v>4.07</v>
      </c>
      <c r="AS177" s="325">
        <v>2.76</v>
      </c>
      <c r="AT177" s="325">
        <v>2.2400000000000002</v>
      </c>
      <c r="AU177" s="325">
        <v>3.77</v>
      </c>
      <c r="AV177" s="325">
        <v>2.6</v>
      </c>
      <c r="AW177" s="325">
        <v>2.23</v>
      </c>
      <c r="AX177" s="325">
        <v>3.19</v>
      </c>
      <c r="AY177" s="325">
        <v>1.42</v>
      </c>
      <c r="BB177" s="652">
        <v>1.423310589</v>
      </c>
      <c r="BC177" s="653">
        <f t="shared" si="2"/>
        <v>1.42</v>
      </c>
    </row>
    <row r="178" spans="1:55" s="325" customFormat="1" ht="19.8">
      <c r="A178" s="329"/>
      <c r="B178" s="329" t="s">
        <v>349</v>
      </c>
      <c r="C178" s="332">
        <v>527.63</v>
      </c>
      <c r="D178" s="330">
        <v>1095.71</v>
      </c>
      <c r="E178" s="332">
        <v>250.76</v>
      </c>
      <c r="F178" s="332">
        <v>421.17</v>
      </c>
      <c r="G178" s="330">
        <v>1336.46</v>
      </c>
      <c r="H178" s="332">
        <v>633.24</v>
      </c>
      <c r="I178" s="330">
        <v>1870.92</v>
      </c>
      <c r="J178" s="330">
        <v>1230.67</v>
      </c>
      <c r="K178" s="330">
        <v>1481.29</v>
      </c>
      <c r="L178" s="332">
        <v>700.2</v>
      </c>
      <c r="M178" s="332">
        <v>833.68</v>
      </c>
      <c r="N178" s="332">
        <v>841.14</v>
      </c>
      <c r="O178" s="493">
        <v>382.2</v>
      </c>
      <c r="P178" s="493">
        <v>589.89</v>
      </c>
      <c r="Q178" s="493">
        <v>447.44</v>
      </c>
      <c r="R178" s="493">
        <v>378.21</v>
      </c>
      <c r="S178" s="493">
        <v>839.69</v>
      </c>
      <c r="T178" s="493">
        <v>808.88</v>
      </c>
      <c r="U178" s="493">
        <v>695.48</v>
      </c>
      <c r="V178" s="493">
        <v>1186.83</v>
      </c>
      <c r="W178" s="493">
        <v>156.72999999999999</v>
      </c>
      <c r="X178" s="493">
        <v>870.32</v>
      </c>
      <c r="Y178" s="493">
        <v>1002.68</v>
      </c>
      <c r="Z178" s="493">
        <v>560.54999999999995</v>
      </c>
      <c r="AA178" s="330">
        <v>1247</v>
      </c>
      <c r="AB178" s="330">
        <v>670.22</v>
      </c>
      <c r="AC178" s="330">
        <v>858.98</v>
      </c>
      <c r="AD178" s="330">
        <v>1564.29</v>
      </c>
      <c r="AE178" s="330">
        <v>966.9</v>
      </c>
      <c r="AF178" s="330">
        <v>1323.22</v>
      </c>
      <c r="AG178" s="330">
        <v>737.67</v>
      </c>
      <c r="AH178" s="330">
        <v>1899.86</v>
      </c>
      <c r="AI178" s="330">
        <v>1584.23</v>
      </c>
      <c r="AJ178" s="330">
        <v>1064.45</v>
      </c>
      <c r="AK178" s="330">
        <v>2150.65</v>
      </c>
      <c r="AL178" s="330">
        <v>1304.82</v>
      </c>
      <c r="AM178" s="330">
        <v>937.62</v>
      </c>
      <c r="AN178" s="330">
        <v>1719.34</v>
      </c>
      <c r="AO178" s="330">
        <v>1476.88</v>
      </c>
      <c r="AP178" s="330">
        <v>2194.98</v>
      </c>
      <c r="AQ178" s="330">
        <v>2716.04</v>
      </c>
      <c r="AR178" s="330">
        <v>1022.47</v>
      </c>
      <c r="AS178" s="325">
        <v>1535.52</v>
      </c>
      <c r="AT178" s="325">
        <v>1335.55</v>
      </c>
      <c r="AU178" s="325">
        <v>875.14</v>
      </c>
      <c r="AV178" s="325">
        <v>4417.96</v>
      </c>
      <c r="AW178" s="325">
        <v>2014.35</v>
      </c>
      <c r="AX178" s="325">
        <v>657.57</v>
      </c>
      <c r="AY178" s="325">
        <v>2017.92</v>
      </c>
      <c r="BB178" s="652">
        <v>2017.9177931529</v>
      </c>
      <c r="BC178" s="653">
        <f t="shared" si="2"/>
        <v>2017.92</v>
      </c>
    </row>
    <row r="179" spans="1:55" s="325" customFormat="1" ht="19.8">
      <c r="A179" s="327"/>
      <c r="B179" s="327" t="s">
        <v>350</v>
      </c>
      <c r="C179" s="331">
        <v>69.86</v>
      </c>
      <c r="D179" s="331">
        <v>83.09</v>
      </c>
      <c r="E179" s="331">
        <v>78.41</v>
      </c>
      <c r="F179" s="331">
        <v>41.14</v>
      </c>
      <c r="G179" s="331">
        <v>94.52</v>
      </c>
      <c r="H179" s="331">
        <v>73.3</v>
      </c>
      <c r="I179" s="331">
        <v>87.48</v>
      </c>
      <c r="J179" s="331">
        <v>60.65</v>
      </c>
      <c r="K179" s="331">
        <v>26.02</v>
      </c>
      <c r="L179" s="331">
        <v>36.53</v>
      </c>
      <c r="M179" s="331">
        <v>47.06</v>
      </c>
      <c r="N179" s="331">
        <v>31.67</v>
      </c>
      <c r="O179" s="492">
        <v>50.17</v>
      </c>
      <c r="P179" s="492">
        <v>19.63</v>
      </c>
      <c r="Q179" s="492">
        <v>69.12</v>
      </c>
      <c r="R179" s="492">
        <v>43.69</v>
      </c>
      <c r="S179" s="492">
        <v>24.74</v>
      </c>
      <c r="T179" s="492">
        <v>60.2</v>
      </c>
      <c r="U179" s="492">
        <v>27.78</v>
      </c>
      <c r="V179" s="492">
        <v>48.82</v>
      </c>
      <c r="W179" s="492">
        <v>39.65</v>
      </c>
      <c r="X179" s="492">
        <v>43.35</v>
      </c>
      <c r="Y179" s="492">
        <v>64.14</v>
      </c>
      <c r="Z179" s="492">
        <v>47.91</v>
      </c>
      <c r="AA179" s="328">
        <v>69.3</v>
      </c>
      <c r="AB179" s="328">
        <v>37.770000000000003</v>
      </c>
      <c r="AC179" s="328">
        <v>73.44</v>
      </c>
      <c r="AD179" s="328">
        <v>26.1</v>
      </c>
      <c r="AE179" s="328">
        <v>52.29</v>
      </c>
      <c r="AF179" s="328">
        <v>40.14</v>
      </c>
      <c r="AG179" s="328">
        <v>65.84</v>
      </c>
      <c r="AH179" s="328">
        <v>49.31</v>
      </c>
      <c r="AI179" s="328">
        <v>28.65</v>
      </c>
      <c r="AJ179" s="328">
        <v>101.34</v>
      </c>
      <c r="AK179" s="328">
        <v>91.08</v>
      </c>
      <c r="AL179" s="328">
        <v>51.28</v>
      </c>
      <c r="AM179" s="328">
        <v>69.09</v>
      </c>
      <c r="AN179" s="328">
        <v>36</v>
      </c>
      <c r="AO179" s="328">
        <v>52.54</v>
      </c>
      <c r="AP179" s="328">
        <v>78.61</v>
      </c>
      <c r="AQ179" s="328">
        <v>68.430000000000007</v>
      </c>
      <c r="AR179" s="328">
        <v>136.24</v>
      </c>
      <c r="AS179" s="325">
        <v>112.41</v>
      </c>
      <c r="AT179" s="325">
        <v>238.46</v>
      </c>
      <c r="AU179" s="325">
        <v>181.25</v>
      </c>
      <c r="AV179" s="325">
        <v>138.5</v>
      </c>
      <c r="AW179" s="325">
        <v>126.27</v>
      </c>
      <c r="AX179" s="325">
        <v>101.46</v>
      </c>
      <c r="AY179" s="325">
        <v>146.38</v>
      </c>
      <c r="BB179" s="652">
        <v>146.38022706640001</v>
      </c>
      <c r="BC179" s="653">
        <f t="shared" si="2"/>
        <v>146.38</v>
      </c>
    </row>
    <row r="180" spans="1:55" s="325" customFormat="1" ht="19.8">
      <c r="A180" s="329"/>
      <c r="B180" s="329" t="s">
        <v>351</v>
      </c>
      <c r="C180" s="332">
        <v>7.89</v>
      </c>
      <c r="D180" s="332">
        <v>8.9499999999999993</v>
      </c>
      <c r="E180" s="332">
        <v>11.85</v>
      </c>
      <c r="F180" s="332">
        <v>6.26</v>
      </c>
      <c r="G180" s="332">
        <v>12.73</v>
      </c>
      <c r="H180" s="332">
        <v>4.1500000000000004</v>
      </c>
      <c r="I180" s="332">
        <v>5.35</v>
      </c>
      <c r="J180" s="332">
        <v>8.99</v>
      </c>
      <c r="K180" s="332">
        <v>9.06</v>
      </c>
      <c r="L180" s="332">
        <v>7.01</v>
      </c>
      <c r="M180" s="332">
        <v>7.29</v>
      </c>
      <c r="N180" s="332">
        <v>4.25</v>
      </c>
      <c r="O180" s="493">
        <v>7.37</v>
      </c>
      <c r="P180" s="493">
        <v>5.31</v>
      </c>
      <c r="Q180" s="493">
        <v>7.13</v>
      </c>
      <c r="R180" s="493">
        <v>5.52</v>
      </c>
      <c r="S180" s="493">
        <v>7.9</v>
      </c>
      <c r="T180" s="493">
        <v>7.54</v>
      </c>
      <c r="U180" s="493">
        <v>5.54</v>
      </c>
      <c r="V180" s="493">
        <v>6.32</v>
      </c>
      <c r="W180" s="493">
        <v>6.49</v>
      </c>
      <c r="X180" s="493">
        <v>5.95</v>
      </c>
      <c r="Y180" s="493">
        <v>4.9800000000000004</v>
      </c>
      <c r="Z180" s="493">
        <v>4.0199999999999996</v>
      </c>
      <c r="AA180" s="330">
        <v>6.27</v>
      </c>
      <c r="AB180" s="330">
        <v>6.5</v>
      </c>
      <c r="AC180" s="330">
        <v>4.45</v>
      </c>
      <c r="AD180" s="330">
        <v>3.94</v>
      </c>
      <c r="AE180" s="330">
        <v>6.92</v>
      </c>
      <c r="AF180" s="330">
        <v>4.96</v>
      </c>
      <c r="AG180" s="330">
        <v>5.08</v>
      </c>
      <c r="AH180" s="330">
        <v>6.53</v>
      </c>
      <c r="AI180" s="330">
        <v>7.35</v>
      </c>
      <c r="AJ180" s="330">
        <v>6.67</v>
      </c>
      <c r="AK180" s="330">
        <v>9.86</v>
      </c>
      <c r="AL180" s="330">
        <v>16.93</v>
      </c>
      <c r="AM180" s="330">
        <v>21.72</v>
      </c>
      <c r="AN180" s="330">
        <v>25.92</v>
      </c>
      <c r="AO180" s="330">
        <v>12.03</v>
      </c>
      <c r="AP180" s="330">
        <v>11.61</v>
      </c>
      <c r="AQ180" s="330">
        <v>8.66</v>
      </c>
      <c r="AR180" s="330">
        <v>8.94</v>
      </c>
      <c r="AS180" s="325">
        <v>12.32</v>
      </c>
      <c r="AT180" s="325">
        <v>10.4</v>
      </c>
      <c r="AU180" s="325">
        <v>10.89</v>
      </c>
      <c r="AV180" s="325">
        <v>14.16</v>
      </c>
      <c r="AW180" s="325">
        <v>23.47</v>
      </c>
      <c r="AX180" s="325">
        <v>15.89</v>
      </c>
      <c r="AY180" s="325">
        <v>36.53</v>
      </c>
      <c r="BB180" s="652">
        <v>36.527088913500002</v>
      </c>
      <c r="BC180" s="653">
        <f t="shared" si="2"/>
        <v>36.53</v>
      </c>
    </row>
    <row r="181" spans="1:55" s="325" customFormat="1" ht="19.8">
      <c r="A181" s="327"/>
      <c r="B181" s="327" t="s">
        <v>352</v>
      </c>
      <c r="C181" s="331">
        <v>21.17</v>
      </c>
      <c r="D181" s="331">
        <v>14.31</v>
      </c>
      <c r="E181" s="331">
        <v>17.79</v>
      </c>
      <c r="F181" s="331">
        <v>21.92</v>
      </c>
      <c r="G181" s="331">
        <v>22.49</v>
      </c>
      <c r="H181" s="331">
        <v>16.43</v>
      </c>
      <c r="I181" s="331">
        <v>18.149999999999999</v>
      </c>
      <c r="J181" s="331">
        <v>17.93</v>
      </c>
      <c r="K181" s="331">
        <v>21.18</v>
      </c>
      <c r="L181" s="331">
        <v>15.35</v>
      </c>
      <c r="M181" s="331">
        <v>16.46</v>
      </c>
      <c r="N181" s="331">
        <v>13.39</v>
      </c>
      <c r="O181" s="492">
        <v>13.83</v>
      </c>
      <c r="P181" s="492">
        <v>17.420000000000002</v>
      </c>
      <c r="Q181" s="492">
        <v>15.4</v>
      </c>
      <c r="R181" s="492">
        <v>11.42</v>
      </c>
      <c r="S181" s="492">
        <v>15.6</v>
      </c>
      <c r="T181" s="492">
        <v>16.47</v>
      </c>
      <c r="U181" s="492">
        <v>16.11</v>
      </c>
      <c r="V181" s="492">
        <v>20.48</v>
      </c>
      <c r="W181" s="492">
        <v>17.29</v>
      </c>
      <c r="X181" s="492">
        <v>15.02</v>
      </c>
      <c r="Y181" s="492">
        <v>13.61</v>
      </c>
      <c r="Z181" s="492">
        <v>11.53</v>
      </c>
      <c r="AA181" s="328">
        <v>18.190000000000001</v>
      </c>
      <c r="AB181" s="328">
        <v>20.3</v>
      </c>
      <c r="AC181" s="328">
        <v>15.81</v>
      </c>
      <c r="AD181" s="328">
        <v>12.41</v>
      </c>
      <c r="AE181" s="328">
        <v>16.989999999999998</v>
      </c>
      <c r="AF181" s="328">
        <v>12.94</v>
      </c>
      <c r="AG181" s="328">
        <v>16.07</v>
      </c>
      <c r="AH181" s="328">
        <v>17.399999999999999</v>
      </c>
      <c r="AI181" s="328">
        <v>14.24</v>
      </c>
      <c r="AJ181" s="328">
        <v>16.920000000000002</v>
      </c>
      <c r="AK181" s="328">
        <v>20.51</v>
      </c>
      <c r="AL181" s="328">
        <v>14.16</v>
      </c>
      <c r="AM181" s="328">
        <v>14.84</v>
      </c>
      <c r="AN181" s="328">
        <v>15.01</v>
      </c>
      <c r="AO181" s="328">
        <v>20.16</v>
      </c>
      <c r="AP181" s="328">
        <v>14.98</v>
      </c>
      <c r="AQ181" s="328">
        <v>22.39</v>
      </c>
      <c r="AR181" s="328">
        <v>22.19</v>
      </c>
      <c r="AS181" s="325">
        <v>28</v>
      </c>
      <c r="AT181" s="325">
        <v>25.31</v>
      </c>
      <c r="AU181" s="325">
        <v>22.22</v>
      </c>
      <c r="AV181" s="325">
        <v>35.71</v>
      </c>
      <c r="AW181" s="325">
        <v>32.24</v>
      </c>
      <c r="AX181" s="325">
        <v>29.41</v>
      </c>
      <c r="AY181" s="325">
        <v>31.99</v>
      </c>
      <c r="BB181" s="652">
        <v>31.991504165399999</v>
      </c>
      <c r="BC181" s="653">
        <f t="shared" si="2"/>
        <v>31.99</v>
      </c>
    </row>
    <row r="182" spans="1:55" s="325" customFormat="1" ht="19.8">
      <c r="A182" s="329"/>
      <c r="B182" s="329" t="s">
        <v>353</v>
      </c>
      <c r="C182" s="332">
        <v>43.28</v>
      </c>
      <c r="D182" s="332">
        <v>45.16</v>
      </c>
      <c r="E182" s="332">
        <v>40.369999999999997</v>
      </c>
      <c r="F182" s="332">
        <v>41.77</v>
      </c>
      <c r="G182" s="332">
        <v>40.4</v>
      </c>
      <c r="H182" s="332">
        <v>44.93</v>
      </c>
      <c r="I182" s="332">
        <v>38.24</v>
      </c>
      <c r="J182" s="332">
        <v>48.01</v>
      </c>
      <c r="K182" s="332">
        <v>35.14</v>
      </c>
      <c r="L182" s="332">
        <v>39.200000000000003</v>
      </c>
      <c r="M182" s="332">
        <v>41.14</v>
      </c>
      <c r="N182" s="332">
        <v>36.92</v>
      </c>
      <c r="O182" s="493">
        <v>41.57</v>
      </c>
      <c r="P182" s="493">
        <v>37.979999999999997</v>
      </c>
      <c r="Q182" s="493">
        <v>40.130000000000003</v>
      </c>
      <c r="R182" s="493">
        <v>39.450000000000003</v>
      </c>
      <c r="S182" s="493">
        <v>44.1</v>
      </c>
      <c r="T182" s="493">
        <v>46.21</v>
      </c>
      <c r="U182" s="493">
        <v>41.84</v>
      </c>
      <c r="V182" s="493">
        <v>38.93</v>
      </c>
      <c r="W182" s="493">
        <v>32.24</v>
      </c>
      <c r="X182" s="493">
        <v>36.69</v>
      </c>
      <c r="Y182" s="493">
        <v>38.89</v>
      </c>
      <c r="Z182" s="493">
        <v>38.28</v>
      </c>
      <c r="AA182" s="330">
        <v>45.16</v>
      </c>
      <c r="AB182" s="330">
        <v>39.69</v>
      </c>
      <c r="AC182" s="330">
        <v>34.83</v>
      </c>
      <c r="AD182" s="330">
        <v>40</v>
      </c>
      <c r="AE182" s="330">
        <v>38.799999999999997</v>
      </c>
      <c r="AF182" s="330">
        <v>39.840000000000003</v>
      </c>
      <c r="AG182" s="330">
        <v>48.36</v>
      </c>
      <c r="AH182" s="330">
        <v>45.67</v>
      </c>
      <c r="AI182" s="330">
        <v>38.700000000000003</v>
      </c>
      <c r="AJ182" s="330">
        <v>44.28</v>
      </c>
      <c r="AK182" s="330">
        <v>43.92</v>
      </c>
      <c r="AL182" s="330">
        <v>38.130000000000003</v>
      </c>
      <c r="AM182" s="330">
        <v>50.28</v>
      </c>
      <c r="AN182" s="330">
        <v>34.43</v>
      </c>
      <c r="AO182" s="330">
        <v>35.74</v>
      </c>
      <c r="AP182" s="330">
        <v>34.369999999999997</v>
      </c>
      <c r="AQ182" s="330">
        <v>37.409999999999997</v>
      </c>
      <c r="AR182" s="330">
        <v>41.48</v>
      </c>
      <c r="AS182" s="325">
        <v>44.04</v>
      </c>
      <c r="AT182" s="325">
        <v>39.909999999999997</v>
      </c>
      <c r="AU182" s="325">
        <v>40.54</v>
      </c>
      <c r="AV182" s="325">
        <v>43.07</v>
      </c>
      <c r="AW182" s="325">
        <v>37.840000000000003</v>
      </c>
      <c r="AX182" s="325">
        <v>42.14</v>
      </c>
      <c r="AY182" s="325">
        <v>52.11</v>
      </c>
      <c r="BB182" s="652">
        <v>52.105199853499997</v>
      </c>
      <c r="BC182" s="653">
        <f t="shared" si="2"/>
        <v>52.11</v>
      </c>
    </row>
    <row r="183" spans="1:55" s="325" customFormat="1" ht="19.8">
      <c r="A183" s="327"/>
      <c r="B183" s="327" t="s">
        <v>354</v>
      </c>
      <c r="C183" s="331">
        <v>1.88</v>
      </c>
      <c r="D183" s="331">
        <v>5.65</v>
      </c>
      <c r="E183" s="331">
        <v>2.29</v>
      </c>
      <c r="F183" s="331">
        <v>2.12</v>
      </c>
      <c r="G183" s="331">
        <v>1.62</v>
      </c>
      <c r="H183" s="331">
        <v>2.15</v>
      </c>
      <c r="I183" s="331">
        <v>2.11</v>
      </c>
      <c r="J183" s="331">
        <v>2.1</v>
      </c>
      <c r="K183" s="331">
        <v>3.08</v>
      </c>
      <c r="L183" s="331">
        <v>1.17</v>
      </c>
      <c r="M183" s="331">
        <v>1.46</v>
      </c>
      <c r="N183" s="331">
        <v>1.64</v>
      </c>
      <c r="O183" s="492">
        <v>2.57</v>
      </c>
      <c r="P183" s="492">
        <v>1.24</v>
      </c>
      <c r="Q183" s="492">
        <v>1.21</v>
      </c>
      <c r="R183" s="492">
        <v>1.41</v>
      </c>
      <c r="S183" s="492">
        <v>1.85</v>
      </c>
      <c r="T183" s="492">
        <v>1.79</v>
      </c>
      <c r="U183" s="492">
        <v>2.5499999999999998</v>
      </c>
      <c r="V183" s="492">
        <v>1</v>
      </c>
      <c r="W183" s="492">
        <v>1.32</v>
      </c>
      <c r="X183" s="492">
        <v>1.54</v>
      </c>
      <c r="Y183" s="492">
        <v>1.87</v>
      </c>
      <c r="Z183" s="492">
        <v>2.08</v>
      </c>
      <c r="AA183" s="328">
        <v>1.42</v>
      </c>
      <c r="AB183" s="328">
        <v>1.53</v>
      </c>
      <c r="AC183" s="328">
        <v>1.4</v>
      </c>
      <c r="AD183" s="328">
        <v>0.89</v>
      </c>
      <c r="AE183" s="328">
        <v>2.14</v>
      </c>
      <c r="AF183" s="328">
        <v>1.78</v>
      </c>
      <c r="AG183" s="328">
        <v>3.07</v>
      </c>
      <c r="AH183" s="328">
        <v>1.34</v>
      </c>
      <c r="AI183" s="328">
        <v>1.02</v>
      </c>
      <c r="AJ183" s="328">
        <v>1.61</v>
      </c>
      <c r="AK183" s="328">
        <v>1.36</v>
      </c>
      <c r="AL183" s="328">
        <v>2.2599999999999998</v>
      </c>
      <c r="AM183" s="328">
        <v>2.58</v>
      </c>
      <c r="AN183" s="328">
        <v>0.77</v>
      </c>
      <c r="AO183" s="328">
        <v>1.34</v>
      </c>
      <c r="AP183" s="328">
        <v>1.1100000000000001</v>
      </c>
      <c r="AQ183" s="328">
        <v>0.94</v>
      </c>
      <c r="AR183" s="328">
        <v>0.92</v>
      </c>
      <c r="AS183" s="325">
        <v>1</v>
      </c>
      <c r="AT183" s="325">
        <v>1.02</v>
      </c>
      <c r="AU183" s="325">
        <v>1.0900000000000001</v>
      </c>
      <c r="AV183" s="325">
        <v>2.4</v>
      </c>
      <c r="AW183" s="325">
        <v>0.59</v>
      </c>
      <c r="AX183" s="325">
        <v>1.1100000000000001</v>
      </c>
      <c r="AY183" s="325">
        <v>2.5299999999999998</v>
      </c>
      <c r="BB183" s="652">
        <v>2.5256576184999999</v>
      </c>
      <c r="BC183" s="653">
        <f t="shared" si="2"/>
        <v>2.5299999999999998</v>
      </c>
    </row>
    <row r="184" spans="1:55" s="325" customFormat="1" ht="30">
      <c r="A184" s="329"/>
      <c r="B184" s="329" t="s">
        <v>355</v>
      </c>
      <c r="C184" s="332">
        <v>7.87</v>
      </c>
      <c r="D184" s="332">
        <v>7.72</v>
      </c>
      <c r="E184" s="332">
        <v>7.16</v>
      </c>
      <c r="F184" s="332">
        <v>10.01</v>
      </c>
      <c r="G184" s="332">
        <v>6.38</v>
      </c>
      <c r="H184" s="332">
        <v>7.37</v>
      </c>
      <c r="I184" s="332">
        <v>6.07</v>
      </c>
      <c r="J184" s="332">
        <v>9.4499999999999993</v>
      </c>
      <c r="K184" s="332">
        <v>5.9</v>
      </c>
      <c r="L184" s="332">
        <v>6.93</v>
      </c>
      <c r="M184" s="332">
        <v>6.93</v>
      </c>
      <c r="N184" s="332">
        <v>5.65</v>
      </c>
      <c r="O184" s="493">
        <v>6.64</v>
      </c>
      <c r="P184" s="493">
        <v>10.01</v>
      </c>
      <c r="Q184" s="493">
        <v>5.56</v>
      </c>
      <c r="R184" s="493">
        <v>6.17</v>
      </c>
      <c r="S184" s="493">
        <v>6.29</v>
      </c>
      <c r="T184" s="493">
        <v>9.27</v>
      </c>
      <c r="U184" s="493">
        <v>5.96</v>
      </c>
      <c r="V184" s="493">
        <v>4.17</v>
      </c>
      <c r="W184" s="493">
        <v>4.51</v>
      </c>
      <c r="X184" s="493">
        <v>4.92</v>
      </c>
      <c r="Y184" s="493">
        <v>4.71</v>
      </c>
      <c r="Z184" s="493">
        <v>4.62</v>
      </c>
      <c r="AA184" s="330">
        <v>4.24</v>
      </c>
      <c r="AB184" s="330">
        <v>4.8600000000000003</v>
      </c>
      <c r="AC184" s="330">
        <v>4.18</v>
      </c>
      <c r="AD184" s="330">
        <v>4.9800000000000004</v>
      </c>
      <c r="AE184" s="330">
        <v>5.34</v>
      </c>
      <c r="AF184" s="330">
        <v>5.21</v>
      </c>
      <c r="AG184" s="330">
        <v>9.01</v>
      </c>
      <c r="AH184" s="330">
        <v>5.28</v>
      </c>
      <c r="AI184" s="330">
        <v>5.78</v>
      </c>
      <c r="AJ184" s="330">
        <v>4.8</v>
      </c>
      <c r="AK184" s="330">
        <v>4.21</v>
      </c>
      <c r="AL184" s="330">
        <v>4.25</v>
      </c>
      <c r="AM184" s="330">
        <v>5.73</v>
      </c>
      <c r="AN184" s="330">
        <v>4.0599999999999996</v>
      </c>
      <c r="AO184" s="330">
        <v>4.82</v>
      </c>
      <c r="AP184" s="330">
        <v>4.68</v>
      </c>
      <c r="AQ184" s="330">
        <v>6.08</v>
      </c>
      <c r="AR184" s="330">
        <v>6.6</v>
      </c>
      <c r="AS184" s="325">
        <v>7.65</v>
      </c>
      <c r="AT184" s="325">
        <v>5.65</v>
      </c>
      <c r="AU184" s="325">
        <v>5.13</v>
      </c>
      <c r="AV184" s="325">
        <v>6.37</v>
      </c>
      <c r="AW184" s="325">
        <v>5.24</v>
      </c>
      <c r="AX184" s="325">
        <v>5.13</v>
      </c>
      <c r="AY184" s="325">
        <v>6.68</v>
      </c>
      <c r="BB184" s="652">
        <v>6.6766354495</v>
      </c>
      <c r="BC184" s="653">
        <f t="shared" si="2"/>
        <v>6.68</v>
      </c>
    </row>
    <row r="185" spans="1:55" s="325" customFormat="1" ht="19.8">
      <c r="A185" s="327"/>
      <c r="B185" s="327" t="s">
        <v>356</v>
      </c>
      <c r="C185" s="331">
        <v>1.82</v>
      </c>
      <c r="D185" s="331">
        <v>1.02</v>
      </c>
      <c r="E185" s="331">
        <v>0.02</v>
      </c>
      <c r="F185" s="331">
        <v>1.94</v>
      </c>
      <c r="G185" s="331">
        <v>0.37</v>
      </c>
      <c r="H185" s="331">
        <v>4.28</v>
      </c>
      <c r="I185" s="331">
        <v>0.26</v>
      </c>
      <c r="J185" s="331">
        <v>2.4700000000000002</v>
      </c>
      <c r="K185" s="331">
        <v>0.86</v>
      </c>
      <c r="L185" s="331">
        <v>3.22</v>
      </c>
      <c r="M185" s="331">
        <v>2.46</v>
      </c>
      <c r="N185" s="331">
        <v>1.74</v>
      </c>
      <c r="O185" s="492">
        <v>1.78</v>
      </c>
      <c r="P185" s="492">
        <v>0.21</v>
      </c>
      <c r="Q185" s="492">
        <v>3.57</v>
      </c>
      <c r="R185" s="492">
        <v>3.97</v>
      </c>
      <c r="S185" s="492">
        <v>2.97</v>
      </c>
      <c r="T185" s="492">
        <v>3.23</v>
      </c>
      <c r="U185" s="492">
        <v>2.76</v>
      </c>
      <c r="V185" s="492">
        <v>2.69</v>
      </c>
      <c r="W185" s="492">
        <v>1.1599999999999999</v>
      </c>
      <c r="X185" s="492">
        <v>1.36</v>
      </c>
      <c r="Y185" s="492">
        <v>0.64</v>
      </c>
      <c r="Z185" s="492">
        <v>0.97</v>
      </c>
      <c r="AA185" s="328">
        <v>1.86</v>
      </c>
      <c r="AB185" s="328">
        <v>1.32</v>
      </c>
      <c r="AC185" s="328">
        <v>0.62</v>
      </c>
      <c r="AD185" s="328">
        <v>1.24</v>
      </c>
      <c r="AE185" s="328">
        <v>1.69</v>
      </c>
      <c r="AF185" s="328">
        <v>1.26</v>
      </c>
      <c r="AG185" s="328">
        <v>1.18</v>
      </c>
      <c r="AH185" s="328">
        <v>0.64</v>
      </c>
      <c r="AI185" s="328">
        <v>1.39</v>
      </c>
      <c r="AJ185" s="328">
        <v>1.2</v>
      </c>
      <c r="AK185" s="328">
        <v>2.54</v>
      </c>
      <c r="AL185" s="328">
        <v>0.72</v>
      </c>
      <c r="AM185" s="328">
        <v>2.77</v>
      </c>
      <c r="AN185" s="328">
        <v>1.2</v>
      </c>
      <c r="AO185" s="328">
        <v>1.54</v>
      </c>
      <c r="AP185" s="328">
        <v>0.4</v>
      </c>
      <c r="AQ185" s="328">
        <v>2.0099999999999998</v>
      </c>
      <c r="AR185" s="328">
        <v>1.37</v>
      </c>
      <c r="AS185" s="325">
        <v>0.99</v>
      </c>
      <c r="AT185" s="325">
        <v>1.07</v>
      </c>
      <c r="AU185" s="325">
        <v>1.1000000000000001</v>
      </c>
      <c r="AV185" s="325">
        <v>1.1000000000000001</v>
      </c>
      <c r="AW185" s="325">
        <v>0.91</v>
      </c>
      <c r="AX185" s="325">
        <v>0.35</v>
      </c>
      <c r="AY185" s="325">
        <v>2.37</v>
      </c>
      <c r="BB185" s="652">
        <v>2.36751098</v>
      </c>
      <c r="BC185" s="653">
        <f t="shared" si="2"/>
        <v>2.37</v>
      </c>
    </row>
    <row r="186" spans="1:55" s="325" customFormat="1" ht="19.8">
      <c r="A186" s="329"/>
      <c r="B186" s="329" t="s">
        <v>357</v>
      </c>
      <c r="C186" s="332">
        <v>31.7</v>
      </c>
      <c r="D186" s="332">
        <v>30.77</v>
      </c>
      <c r="E186" s="332">
        <v>30.9</v>
      </c>
      <c r="F186" s="332">
        <v>27.71</v>
      </c>
      <c r="G186" s="332">
        <v>32.03</v>
      </c>
      <c r="H186" s="332">
        <v>31.13</v>
      </c>
      <c r="I186" s="332">
        <v>29.81</v>
      </c>
      <c r="J186" s="332">
        <v>33.99</v>
      </c>
      <c r="K186" s="332">
        <v>25.3</v>
      </c>
      <c r="L186" s="332">
        <v>27.87</v>
      </c>
      <c r="M186" s="332">
        <v>30.29</v>
      </c>
      <c r="N186" s="332">
        <v>27.89</v>
      </c>
      <c r="O186" s="493">
        <v>30.58</v>
      </c>
      <c r="P186" s="493">
        <v>26.53</v>
      </c>
      <c r="Q186" s="493">
        <v>29.79</v>
      </c>
      <c r="R186" s="493">
        <v>27.89</v>
      </c>
      <c r="S186" s="493">
        <v>33</v>
      </c>
      <c r="T186" s="493">
        <v>31.91</v>
      </c>
      <c r="U186" s="493">
        <v>30.57</v>
      </c>
      <c r="V186" s="493">
        <v>31.06</v>
      </c>
      <c r="W186" s="493">
        <v>25.25</v>
      </c>
      <c r="X186" s="493">
        <v>28.86</v>
      </c>
      <c r="Y186" s="493">
        <v>31.66</v>
      </c>
      <c r="Z186" s="493">
        <v>30.62</v>
      </c>
      <c r="AA186" s="330">
        <v>37.64</v>
      </c>
      <c r="AB186" s="330">
        <v>31.98</v>
      </c>
      <c r="AC186" s="330">
        <v>28.63</v>
      </c>
      <c r="AD186" s="330">
        <v>32.89</v>
      </c>
      <c r="AE186" s="330">
        <v>29.62</v>
      </c>
      <c r="AF186" s="330">
        <v>31.59</v>
      </c>
      <c r="AG186" s="330">
        <v>35.090000000000003</v>
      </c>
      <c r="AH186" s="330">
        <v>38.409999999999997</v>
      </c>
      <c r="AI186" s="330">
        <v>30.51</v>
      </c>
      <c r="AJ186" s="330">
        <v>36.68</v>
      </c>
      <c r="AK186" s="330">
        <v>35.799999999999997</v>
      </c>
      <c r="AL186" s="330">
        <v>30.9</v>
      </c>
      <c r="AM186" s="330">
        <v>39.200000000000003</v>
      </c>
      <c r="AN186" s="330">
        <v>28.39</v>
      </c>
      <c r="AO186" s="330">
        <v>28.03</v>
      </c>
      <c r="AP186" s="330">
        <v>28.18</v>
      </c>
      <c r="AQ186" s="330">
        <v>28.39</v>
      </c>
      <c r="AR186" s="330">
        <v>32.58</v>
      </c>
      <c r="AS186" s="325">
        <v>34.4</v>
      </c>
      <c r="AT186" s="325">
        <v>32.17</v>
      </c>
      <c r="AU186" s="325">
        <v>33.22</v>
      </c>
      <c r="AV186" s="325">
        <v>33.200000000000003</v>
      </c>
      <c r="AW186" s="325">
        <v>31.1</v>
      </c>
      <c r="AX186" s="325">
        <v>35.549999999999997</v>
      </c>
      <c r="AY186" s="325">
        <v>40.54</v>
      </c>
      <c r="BB186" s="652">
        <v>40.535395805500002</v>
      </c>
      <c r="BC186" s="653">
        <f t="shared" si="2"/>
        <v>40.54</v>
      </c>
    </row>
    <row r="187" spans="1:55" s="325" customFormat="1" ht="19.8">
      <c r="A187" s="327"/>
      <c r="B187" s="327" t="s">
        <v>358</v>
      </c>
      <c r="C187" s="328">
        <v>1312.5</v>
      </c>
      <c r="D187" s="328">
        <v>1142.5</v>
      </c>
      <c r="E187" s="328">
        <v>1426.26</v>
      </c>
      <c r="F187" s="328">
        <v>1406.38</v>
      </c>
      <c r="G187" s="328">
        <v>1441.77</v>
      </c>
      <c r="H187" s="328">
        <v>1904.34</v>
      </c>
      <c r="I187" s="328">
        <v>1596.43</v>
      </c>
      <c r="J187" s="328">
        <v>1330.32</v>
      </c>
      <c r="K187" s="331">
        <v>965.02</v>
      </c>
      <c r="L187" s="331">
        <v>973.86</v>
      </c>
      <c r="M187" s="328">
        <v>1113.57</v>
      </c>
      <c r="N187" s="331">
        <v>937.66</v>
      </c>
      <c r="O187" s="492">
        <v>1135.8499999999999</v>
      </c>
      <c r="P187" s="492">
        <v>996.58</v>
      </c>
      <c r="Q187" s="492">
        <v>1440.34</v>
      </c>
      <c r="R187" s="492">
        <v>1165.49</v>
      </c>
      <c r="S187" s="492">
        <v>1246.1500000000001</v>
      </c>
      <c r="T187" s="492">
        <v>1093.6199999999999</v>
      </c>
      <c r="U187" s="492">
        <v>1056.3</v>
      </c>
      <c r="V187" s="492">
        <v>1054.8900000000001</v>
      </c>
      <c r="W187" s="492">
        <v>988.57</v>
      </c>
      <c r="X187" s="492">
        <v>1030.8900000000001</v>
      </c>
      <c r="Y187" s="492">
        <v>1007.52</v>
      </c>
      <c r="Z187" s="492">
        <v>951.71</v>
      </c>
      <c r="AA187" s="328">
        <v>1008.06</v>
      </c>
      <c r="AB187" s="328">
        <v>940.16</v>
      </c>
      <c r="AC187" s="328">
        <v>998.72</v>
      </c>
      <c r="AD187" s="328">
        <v>1053.42</v>
      </c>
      <c r="AE187" s="328">
        <v>997.28</v>
      </c>
      <c r="AF187" s="328">
        <v>993.4</v>
      </c>
      <c r="AG187" s="328">
        <v>1055.25</v>
      </c>
      <c r="AH187" s="328">
        <v>1250.21</v>
      </c>
      <c r="AI187" s="328">
        <v>960.22</v>
      </c>
      <c r="AJ187" s="328">
        <v>944.98</v>
      </c>
      <c r="AK187" s="328">
        <v>1012.17</v>
      </c>
      <c r="AL187" s="328">
        <v>1019.44</v>
      </c>
      <c r="AM187" s="328">
        <v>1076.1400000000001</v>
      </c>
      <c r="AN187" s="328">
        <v>974.58</v>
      </c>
      <c r="AO187" s="328">
        <v>1077.4100000000001</v>
      </c>
      <c r="AP187" s="328">
        <v>1117.77</v>
      </c>
      <c r="AQ187" s="328">
        <v>1197.23</v>
      </c>
      <c r="AR187" s="328">
        <v>1167.54</v>
      </c>
      <c r="AS187" s="325">
        <v>1095.99</v>
      </c>
      <c r="AT187" s="325">
        <v>1161.33</v>
      </c>
      <c r="AU187" s="325">
        <v>1073.21</v>
      </c>
      <c r="AV187" s="325">
        <v>1110.69</v>
      </c>
      <c r="AW187" s="325">
        <v>1021.02</v>
      </c>
      <c r="AX187" s="325">
        <v>1102.18</v>
      </c>
      <c r="AY187" s="325">
        <v>1018.14</v>
      </c>
      <c r="BB187" s="652">
        <v>1018.1373671255</v>
      </c>
      <c r="BC187" s="653">
        <f t="shared" si="2"/>
        <v>1018.14</v>
      </c>
    </row>
    <row r="188" spans="1:55" s="325" customFormat="1" ht="19.8">
      <c r="A188" s="329"/>
      <c r="B188" s="329" t="s">
        <v>359</v>
      </c>
      <c r="C188" s="332">
        <v>709.83</v>
      </c>
      <c r="D188" s="332">
        <v>653.22</v>
      </c>
      <c r="E188" s="332">
        <v>776.11</v>
      </c>
      <c r="F188" s="332">
        <v>783.09</v>
      </c>
      <c r="G188" s="332">
        <v>786.92</v>
      </c>
      <c r="H188" s="332">
        <v>958.66</v>
      </c>
      <c r="I188" s="332">
        <v>803.21</v>
      </c>
      <c r="J188" s="332">
        <v>771.94</v>
      </c>
      <c r="K188" s="332">
        <v>586.63</v>
      </c>
      <c r="L188" s="332">
        <v>581.39</v>
      </c>
      <c r="M188" s="332">
        <v>596.84</v>
      </c>
      <c r="N188" s="332">
        <v>519.59</v>
      </c>
      <c r="O188" s="493">
        <v>645.82000000000005</v>
      </c>
      <c r="P188" s="493">
        <v>586.66</v>
      </c>
      <c r="Q188" s="493">
        <v>824.61</v>
      </c>
      <c r="R188" s="493">
        <v>601.9</v>
      </c>
      <c r="S188" s="493">
        <v>673.43</v>
      </c>
      <c r="T188" s="493">
        <v>608.45000000000005</v>
      </c>
      <c r="U188" s="493">
        <v>615.17999999999995</v>
      </c>
      <c r="V188" s="493">
        <v>583.57000000000005</v>
      </c>
      <c r="W188" s="493">
        <v>604.02</v>
      </c>
      <c r="X188" s="493">
        <v>597.59</v>
      </c>
      <c r="Y188" s="493">
        <v>592.29</v>
      </c>
      <c r="Z188" s="493">
        <v>533.09</v>
      </c>
      <c r="AA188" s="330">
        <v>596.27</v>
      </c>
      <c r="AB188" s="330">
        <v>587.53</v>
      </c>
      <c r="AC188" s="330">
        <v>595.96</v>
      </c>
      <c r="AD188" s="330">
        <v>611.29999999999995</v>
      </c>
      <c r="AE188" s="330">
        <v>588.87</v>
      </c>
      <c r="AF188" s="330">
        <v>585.77</v>
      </c>
      <c r="AG188" s="330">
        <v>602.74</v>
      </c>
      <c r="AH188" s="330">
        <v>731.56</v>
      </c>
      <c r="AI188" s="330">
        <v>584.26</v>
      </c>
      <c r="AJ188" s="330">
        <v>570.75</v>
      </c>
      <c r="AK188" s="330">
        <v>592.11</v>
      </c>
      <c r="AL188" s="330">
        <v>540.91999999999996</v>
      </c>
      <c r="AM188" s="330">
        <v>619.44000000000005</v>
      </c>
      <c r="AN188" s="330">
        <v>561.97</v>
      </c>
      <c r="AO188" s="330">
        <v>616.79999999999995</v>
      </c>
      <c r="AP188" s="330">
        <v>596.04999999999995</v>
      </c>
      <c r="AQ188" s="330">
        <v>688.27</v>
      </c>
      <c r="AR188" s="330">
        <v>642.66999999999996</v>
      </c>
      <c r="AS188" s="325">
        <v>625.66</v>
      </c>
      <c r="AT188" s="325">
        <v>661.13</v>
      </c>
      <c r="AU188" s="325">
        <v>573.97</v>
      </c>
      <c r="AV188" s="325">
        <v>577.58000000000004</v>
      </c>
      <c r="AW188" s="325">
        <v>535.87</v>
      </c>
      <c r="AX188" s="325">
        <v>651.86</v>
      </c>
      <c r="AY188" s="325">
        <v>638.71</v>
      </c>
      <c r="BB188" s="652">
        <v>638.70701024209995</v>
      </c>
      <c r="BC188" s="653">
        <f t="shared" si="2"/>
        <v>638.71</v>
      </c>
    </row>
    <row r="189" spans="1:55" s="325" customFormat="1" ht="19.8">
      <c r="A189" s="327"/>
      <c r="B189" s="327" t="s">
        <v>360</v>
      </c>
      <c r="C189" s="331">
        <v>428.91</v>
      </c>
      <c r="D189" s="331">
        <v>415.05</v>
      </c>
      <c r="E189" s="331">
        <v>517.03</v>
      </c>
      <c r="F189" s="331">
        <v>532.58000000000004</v>
      </c>
      <c r="G189" s="331">
        <v>511.82</v>
      </c>
      <c r="H189" s="331">
        <v>629.6</v>
      </c>
      <c r="I189" s="331">
        <v>544.59</v>
      </c>
      <c r="J189" s="331">
        <v>499.99</v>
      </c>
      <c r="K189" s="331">
        <v>371.76</v>
      </c>
      <c r="L189" s="331">
        <v>395.59</v>
      </c>
      <c r="M189" s="331">
        <v>393.94</v>
      </c>
      <c r="N189" s="331">
        <v>333.66</v>
      </c>
      <c r="O189" s="492">
        <v>408.86</v>
      </c>
      <c r="P189" s="492">
        <v>382.53</v>
      </c>
      <c r="Q189" s="492">
        <v>584.28</v>
      </c>
      <c r="R189" s="492">
        <v>378.23</v>
      </c>
      <c r="S189" s="492">
        <v>439.15</v>
      </c>
      <c r="T189" s="492">
        <v>390.58</v>
      </c>
      <c r="U189" s="492">
        <v>390.6</v>
      </c>
      <c r="V189" s="492">
        <v>384.37</v>
      </c>
      <c r="W189" s="492">
        <v>399.04</v>
      </c>
      <c r="X189" s="492">
        <v>389.89</v>
      </c>
      <c r="Y189" s="492">
        <v>393.97</v>
      </c>
      <c r="Z189" s="492">
        <v>343.01</v>
      </c>
      <c r="AA189" s="328">
        <v>376.55</v>
      </c>
      <c r="AB189" s="328">
        <v>401.37</v>
      </c>
      <c r="AC189" s="328">
        <v>400.57</v>
      </c>
      <c r="AD189" s="328">
        <v>416.93</v>
      </c>
      <c r="AE189" s="328">
        <v>368.58</v>
      </c>
      <c r="AF189" s="328">
        <v>386.2</v>
      </c>
      <c r="AG189" s="328">
        <v>376.53</v>
      </c>
      <c r="AH189" s="328">
        <v>490.69</v>
      </c>
      <c r="AI189" s="328">
        <v>389.02</v>
      </c>
      <c r="AJ189" s="328">
        <v>354.07</v>
      </c>
      <c r="AK189" s="328">
        <v>332.71</v>
      </c>
      <c r="AL189" s="328">
        <v>323.95999999999998</v>
      </c>
      <c r="AM189" s="328">
        <v>381.04</v>
      </c>
      <c r="AN189" s="328">
        <v>355.56</v>
      </c>
      <c r="AO189" s="328">
        <v>362.29</v>
      </c>
      <c r="AP189" s="328">
        <v>340.24</v>
      </c>
      <c r="AQ189" s="328">
        <v>421.6</v>
      </c>
      <c r="AR189" s="328">
        <v>393.81</v>
      </c>
      <c r="AS189" s="325">
        <v>362.81</v>
      </c>
      <c r="AT189" s="325">
        <v>408.4</v>
      </c>
      <c r="AU189" s="325">
        <v>345.17</v>
      </c>
      <c r="AV189" s="325">
        <v>356.61</v>
      </c>
      <c r="AW189" s="325">
        <v>306.43</v>
      </c>
      <c r="AX189" s="325">
        <v>378.56</v>
      </c>
      <c r="AY189" s="325">
        <v>356.17</v>
      </c>
      <c r="BB189" s="652">
        <v>356.16538875520001</v>
      </c>
      <c r="BC189" s="653">
        <f t="shared" si="2"/>
        <v>356.17</v>
      </c>
    </row>
    <row r="190" spans="1:55" s="325" customFormat="1" ht="19.8">
      <c r="A190" s="329"/>
      <c r="B190" s="329" t="s">
        <v>361</v>
      </c>
      <c r="C190" s="332">
        <v>88.19</v>
      </c>
      <c r="D190" s="332">
        <v>65.11</v>
      </c>
      <c r="E190" s="332">
        <v>67.13</v>
      </c>
      <c r="F190" s="332">
        <v>83.1</v>
      </c>
      <c r="G190" s="332">
        <v>77.66</v>
      </c>
      <c r="H190" s="332">
        <v>124.4</v>
      </c>
      <c r="I190" s="332">
        <v>85.14</v>
      </c>
      <c r="J190" s="332">
        <v>80</v>
      </c>
      <c r="K190" s="332">
        <v>63.17</v>
      </c>
      <c r="L190" s="332">
        <v>51.63</v>
      </c>
      <c r="M190" s="332">
        <v>68.28</v>
      </c>
      <c r="N190" s="332">
        <v>46.91</v>
      </c>
      <c r="O190" s="493">
        <v>80.34</v>
      </c>
      <c r="P190" s="493">
        <v>69.959999999999994</v>
      </c>
      <c r="Q190" s="493">
        <v>77.11</v>
      </c>
      <c r="R190" s="493">
        <v>82.49</v>
      </c>
      <c r="S190" s="493">
        <v>77.260000000000005</v>
      </c>
      <c r="T190" s="493">
        <v>71.260000000000005</v>
      </c>
      <c r="U190" s="493">
        <v>85.09</v>
      </c>
      <c r="V190" s="493">
        <v>55.43</v>
      </c>
      <c r="W190" s="493">
        <v>70.83</v>
      </c>
      <c r="X190" s="493">
        <v>65.45</v>
      </c>
      <c r="Y190" s="493">
        <v>59.69</v>
      </c>
      <c r="Z190" s="493">
        <v>67.77</v>
      </c>
      <c r="AA190" s="330">
        <v>74.650000000000006</v>
      </c>
      <c r="AB190" s="330">
        <v>51.52</v>
      </c>
      <c r="AC190" s="330">
        <v>64.069999999999993</v>
      </c>
      <c r="AD190" s="330">
        <v>59.23</v>
      </c>
      <c r="AE190" s="330">
        <v>76.42</v>
      </c>
      <c r="AF190" s="330">
        <v>62.15</v>
      </c>
      <c r="AG190" s="330">
        <v>68.69</v>
      </c>
      <c r="AH190" s="330">
        <v>74.37</v>
      </c>
      <c r="AI190" s="330">
        <v>49.22</v>
      </c>
      <c r="AJ190" s="330">
        <v>63.06</v>
      </c>
      <c r="AK190" s="330">
        <v>65.45</v>
      </c>
      <c r="AL190" s="330">
        <v>70.599999999999994</v>
      </c>
      <c r="AM190" s="330">
        <v>56.73</v>
      </c>
      <c r="AN190" s="330">
        <v>45.18</v>
      </c>
      <c r="AO190" s="330">
        <v>55.86</v>
      </c>
      <c r="AP190" s="330">
        <v>54.61</v>
      </c>
      <c r="AQ190" s="330">
        <v>54.92</v>
      </c>
      <c r="AR190" s="330">
        <v>53.59</v>
      </c>
      <c r="AS190" s="325">
        <v>67.36</v>
      </c>
      <c r="AT190" s="325">
        <v>70.33</v>
      </c>
      <c r="AU190" s="325">
        <v>65.95</v>
      </c>
      <c r="AV190" s="325">
        <v>45.2</v>
      </c>
      <c r="AW190" s="325">
        <v>45.92</v>
      </c>
      <c r="AX190" s="325">
        <v>77.42</v>
      </c>
      <c r="AY190" s="325">
        <v>57.9</v>
      </c>
      <c r="BB190" s="652">
        <v>57.8980680162</v>
      </c>
      <c r="BC190" s="653">
        <f t="shared" si="2"/>
        <v>57.9</v>
      </c>
    </row>
    <row r="191" spans="1:55" s="325" customFormat="1" ht="19.8">
      <c r="A191" s="327"/>
      <c r="B191" s="327" t="s">
        <v>362</v>
      </c>
      <c r="C191" s="331">
        <v>192.73</v>
      </c>
      <c r="D191" s="331">
        <v>173.06</v>
      </c>
      <c r="E191" s="331">
        <v>191.95</v>
      </c>
      <c r="F191" s="331">
        <v>167.41</v>
      </c>
      <c r="G191" s="331">
        <v>197.45</v>
      </c>
      <c r="H191" s="331">
        <v>204.66</v>
      </c>
      <c r="I191" s="331">
        <v>173.48</v>
      </c>
      <c r="J191" s="331">
        <v>191.96</v>
      </c>
      <c r="K191" s="331">
        <v>151.69999999999999</v>
      </c>
      <c r="L191" s="331">
        <v>134.18</v>
      </c>
      <c r="M191" s="331">
        <v>134.62</v>
      </c>
      <c r="N191" s="331">
        <v>139.02000000000001</v>
      </c>
      <c r="O191" s="492">
        <v>156.61000000000001</v>
      </c>
      <c r="P191" s="492">
        <v>134.16</v>
      </c>
      <c r="Q191" s="492">
        <v>163.21</v>
      </c>
      <c r="R191" s="492">
        <v>141.18</v>
      </c>
      <c r="S191" s="492">
        <v>157.02000000000001</v>
      </c>
      <c r="T191" s="492">
        <v>146.61000000000001</v>
      </c>
      <c r="U191" s="492">
        <v>139.49</v>
      </c>
      <c r="V191" s="492">
        <v>143.78</v>
      </c>
      <c r="W191" s="492">
        <v>134.15</v>
      </c>
      <c r="X191" s="492">
        <v>142.24</v>
      </c>
      <c r="Y191" s="492">
        <v>138.63</v>
      </c>
      <c r="Z191" s="492">
        <v>122.32</v>
      </c>
      <c r="AA191" s="328">
        <v>145.07</v>
      </c>
      <c r="AB191" s="328">
        <v>134.63999999999999</v>
      </c>
      <c r="AC191" s="328">
        <v>131.32</v>
      </c>
      <c r="AD191" s="328">
        <v>135.15</v>
      </c>
      <c r="AE191" s="328">
        <v>143.87</v>
      </c>
      <c r="AF191" s="328">
        <v>137.41999999999999</v>
      </c>
      <c r="AG191" s="328">
        <v>157.53</v>
      </c>
      <c r="AH191" s="328">
        <v>166.51</v>
      </c>
      <c r="AI191" s="328">
        <v>146.02000000000001</v>
      </c>
      <c r="AJ191" s="328">
        <v>153.62</v>
      </c>
      <c r="AK191" s="328">
        <v>193.94</v>
      </c>
      <c r="AL191" s="328">
        <v>146.36000000000001</v>
      </c>
      <c r="AM191" s="328">
        <v>181.68</v>
      </c>
      <c r="AN191" s="328">
        <v>161.22999999999999</v>
      </c>
      <c r="AO191" s="328">
        <v>198.64</v>
      </c>
      <c r="AP191" s="328">
        <v>201.19</v>
      </c>
      <c r="AQ191" s="328">
        <v>211.75</v>
      </c>
      <c r="AR191" s="328">
        <v>195.28</v>
      </c>
      <c r="AS191" s="325">
        <v>195.49</v>
      </c>
      <c r="AT191" s="325">
        <v>182.39</v>
      </c>
      <c r="AU191" s="325">
        <v>162.84</v>
      </c>
      <c r="AV191" s="325">
        <v>175.77</v>
      </c>
      <c r="AW191" s="325">
        <v>183.51</v>
      </c>
      <c r="AX191" s="325">
        <v>195.88</v>
      </c>
      <c r="AY191" s="325">
        <v>224.64</v>
      </c>
      <c r="BB191" s="652">
        <v>224.6435534707</v>
      </c>
      <c r="BC191" s="653">
        <f t="shared" si="2"/>
        <v>224.64</v>
      </c>
    </row>
    <row r="192" spans="1:55" s="325" customFormat="1" ht="19.8">
      <c r="A192" s="329"/>
      <c r="B192" s="329" t="s">
        <v>363</v>
      </c>
      <c r="C192" s="332">
        <v>168.11</v>
      </c>
      <c r="D192" s="332">
        <v>124.09</v>
      </c>
      <c r="E192" s="332">
        <v>174.34</v>
      </c>
      <c r="F192" s="332">
        <v>133.85</v>
      </c>
      <c r="G192" s="332">
        <v>154.27000000000001</v>
      </c>
      <c r="H192" s="332">
        <v>185.91</v>
      </c>
      <c r="I192" s="332">
        <v>178.76</v>
      </c>
      <c r="J192" s="332">
        <v>139.16</v>
      </c>
      <c r="K192" s="332">
        <v>92.45</v>
      </c>
      <c r="L192" s="332">
        <v>72.67</v>
      </c>
      <c r="M192" s="332">
        <v>118.02</v>
      </c>
      <c r="N192" s="332">
        <v>95.42</v>
      </c>
      <c r="O192" s="493">
        <v>112.64</v>
      </c>
      <c r="P192" s="493">
        <v>90.51</v>
      </c>
      <c r="Q192" s="493">
        <v>131.72999999999999</v>
      </c>
      <c r="R192" s="493">
        <v>79.459999999999994</v>
      </c>
      <c r="S192" s="493">
        <v>125.25</v>
      </c>
      <c r="T192" s="493">
        <v>134.44999999999999</v>
      </c>
      <c r="U192" s="493">
        <v>91.54</v>
      </c>
      <c r="V192" s="493">
        <v>98.68</v>
      </c>
      <c r="W192" s="493">
        <v>76.739999999999995</v>
      </c>
      <c r="X192" s="493">
        <v>96.64</v>
      </c>
      <c r="Y192" s="493">
        <v>73.67</v>
      </c>
      <c r="Z192" s="493">
        <v>84.15</v>
      </c>
      <c r="AA192" s="330">
        <v>91.39</v>
      </c>
      <c r="AB192" s="330">
        <v>79.72</v>
      </c>
      <c r="AC192" s="330">
        <v>84.46</v>
      </c>
      <c r="AD192" s="330">
        <v>102.5</v>
      </c>
      <c r="AE192" s="330">
        <v>98.57</v>
      </c>
      <c r="AF192" s="330">
        <v>97.91</v>
      </c>
      <c r="AG192" s="330">
        <v>96.77</v>
      </c>
      <c r="AH192" s="330">
        <v>123.17</v>
      </c>
      <c r="AI192" s="330">
        <v>107.36</v>
      </c>
      <c r="AJ192" s="330">
        <v>108</v>
      </c>
      <c r="AK192" s="330">
        <v>101.45</v>
      </c>
      <c r="AL192" s="330">
        <v>126.62</v>
      </c>
      <c r="AM192" s="330">
        <v>112.46</v>
      </c>
      <c r="AN192" s="330">
        <v>97.99</v>
      </c>
      <c r="AO192" s="330">
        <v>114.59</v>
      </c>
      <c r="AP192" s="330">
        <v>116.87</v>
      </c>
      <c r="AQ192" s="330">
        <v>116.58</v>
      </c>
      <c r="AR192" s="330">
        <v>116.19</v>
      </c>
      <c r="AS192" s="325">
        <v>105.6</v>
      </c>
      <c r="AT192" s="325">
        <v>110.52</v>
      </c>
      <c r="AU192" s="325">
        <v>114.6</v>
      </c>
      <c r="AV192" s="325">
        <v>109.34</v>
      </c>
      <c r="AW192" s="325">
        <v>126.64</v>
      </c>
      <c r="AX192" s="325">
        <v>102.65</v>
      </c>
      <c r="AY192" s="325">
        <v>93.77</v>
      </c>
      <c r="BB192" s="652">
        <v>93.767528963100006</v>
      </c>
      <c r="BC192" s="653">
        <f t="shared" si="2"/>
        <v>93.77</v>
      </c>
    </row>
    <row r="193" spans="1:55" s="325" customFormat="1" ht="19.8">
      <c r="A193" s="327"/>
      <c r="B193" s="327" t="s">
        <v>364</v>
      </c>
      <c r="C193" s="331">
        <v>125.61</v>
      </c>
      <c r="D193" s="331">
        <v>89.69</v>
      </c>
      <c r="E193" s="331">
        <v>133.32</v>
      </c>
      <c r="F193" s="331">
        <v>102.69</v>
      </c>
      <c r="G193" s="331">
        <v>116.74</v>
      </c>
      <c r="H193" s="331">
        <v>150.58000000000001</v>
      </c>
      <c r="I193" s="331">
        <v>136.06</v>
      </c>
      <c r="J193" s="331">
        <v>97.4</v>
      </c>
      <c r="K193" s="331">
        <v>65.290000000000006</v>
      </c>
      <c r="L193" s="331">
        <v>43.45</v>
      </c>
      <c r="M193" s="331">
        <v>92.19</v>
      </c>
      <c r="N193" s="331">
        <v>71.91</v>
      </c>
      <c r="O193" s="492">
        <v>86.82</v>
      </c>
      <c r="P193" s="492">
        <v>63.04</v>
      </c>
      <c r="Q193" s="492">
        <v>101.69</v>
      </c>
      <c r="R193" s="492">
        <v>54.56</v>
      </c>
      <c r="S193" s="492">
        <v>97.38</v>
      </c>
      <c r="T193" s="492">
        <v>105.11</v>
      </c>
      <c r="U193" s="492">
        <v>66.86</v>
      </c>
      <c r="V193" s="492">
        <v>72.84</v>
      </c>
      <c r="W193" s="492">
        <v>53.79</v>
      </c>
      <c r="X193" s="492">
        <v>69.94</v>
      </c>
      <c r="Y193" s="492">
        <v>50.09</v>
      </c>
      <c r="Z193" s="492">
        <v>65.239999999999995</v>
      </c>
      <c r="AA193" s="328">
        <v>65.290000000000006</v>
      </c>
      <c r="AB193" s="328">
        <v>52.89</v>
      </c>
      <c r="AC193" s="328">
        <v>58.65</v>
      </c>
      <c r="AD193" s="328">
        <v>74.8</v>
      </c>
      <c r="AE193" s="328">
        <v>73.260000000000005</v>
      </c>
      <c r="AF193" s="328">
        <v>69.760000000000005</v>
      </c>
      <c r="AG193" s="328">
        <v>68.709999999999994</v>
      </c>
      <c r="AH193" s="328">
        <v>93.85</v>
      </c>
      <c r="AI193" s="328">
        <v>75.61</v>
      </c>
      <c r="AJ193" s="328">
        <v>76.650000000000006</v>
      </c>
      <c r="AK193" s="328">
        <v>72.040000000000006</v>
      </c>
      <c r="AL193" s="328">
        <v>95.05</v>
      </c>
      <c r="AM193" s="328">
        <v>75.97</v>
      </c>
      <c r="AN193" s="328">
        <v>66.77</v>
      </c>
      <c r="AO193" s="328">
        <v>85.21</v>
      </c>
      <c r="AP193" s="328">
        <v>85.59</v>
      </c>
      <c r="AQ193" s="328">
        <v>84.42</v>
      </c>
      <c r="AR193" s="328">
        <v>82.45</v>
      </c>
      <c r="AS193" s="325">
        <v>75.900000000000006</v>
      </c>
      <c r="AT193" s="325">
        <v>82.05</v>
      </c>
      <c r="AU193" s="325">
        <v>87.85</v>
      </c>
      <c r="AV193" s="325">
        <v>81.09</v>
      </c>
      <c r="AW193" s="325">
        <v>100.97</v>
      </c>
      <c r="AX193" s="325">
        <v>78.16</v>
      </c>
      <c r="AY193" s="325">
        <v>67.599999999999994</v>
      </c>
      <c r="BB193" s="652">
        <v>67.599415696199998</v>
      </c>
      <c r="BC193" s="653">
        <f t="shared" si="2"/>
        <v>67.599999999999994</v>
      </c>
    </row>
    <row r="194" spans="1:55" s="325" customFormat="1" ht="19.8">
      <c r="A194" s="329"/>
      <c r="B194" s="329" t="s">
        <v>365</v>
      </c>
      <c r="C194" s="332">
        <v>37.450000000000003</v>
      </c>
      <c r="D194" s="332">
        <v>30.44</v>
      </c>
      <c r="E194" s="332">
        <v>34.369999999999997</v>
      </c>
      <c r="F194" s="332">
        <v>26.61</v>
      </c>
      <c r="G194" s="332">
        <v>32.4</v>
      </c>
      <c r="H194" s="332">
        <v>30.39</v>
      </c>
      <c r="I194" s="332">
        <v>37</v>
      </c>
      <c r="J194" s="332">
        <v>35.06</v>
      </c>
      <c r="K194" s="332">
        <v>23.79</v>
      </c>
      <c r="L194" s="332">
        <v>24.77</v>
      </c>
      <c r="M194" s="332">
        <v>22.02</v>
      </c>
      <c r="N194" s="332">
        <v>20.87</v>
      </c>
      <c r="O194" s="493">
        <v>22.5</v>
      </c>
      <c r="P194" s="493">
        <v>23.04</v>
      </c>
      <c r="Q194" s="493">
        <v>25</v>
      </c>
      <c r="R194" s="493">
        <v>20.55</v>
      </c>
      <c r="S194" s="493">
        <v>22.56</v>
      </c>
      <c r="T194" s="493">
        <v>25.15</v>
      </c>
      <c r="U194" s="493">
        <v>20.6</v>
      </c>
      <c r="V194" s="493">
        <v>21.86</v>
      </c>
      <c r="W194" s="493">
        <v>19.39</v>
      </c>
      <c r="X194" s="493">
        <v>23.03</v>
      </c>
      <c r="Y194" s="493">
        <v>19.059999999999999</v>
      </c>
      <c r="Z194" s="493">
        <v>14.74</v>
      </c>
      <c r="AA194" s="330">
        <v>21.85</v>
      </c>
      <c r="AB194" s="330">
        <v>21.48</v>
      </c>
      <c r="AC194" s="330">
        <v>21.62</v>
      </c>
      <c r="AD194" s="330">
        <v>22.65</v>
      </c>
      <c r="AE194" s="330">
        <v>21.32</v>
      </c>
      <c r="AF194" s="330">
        <v>23.57</v>
      </c>
      <c r="AG194" s="330">
        <v>22.58</v>
      </c>
      <c r="AH194" s="330">
        <v>24.33</v>
      </c>
      <c r="AI194" s="330">
        <v>27.24</v>
      </c>
      <c r="AJ194" s="330">
        <v>25.49</v>
      </c>
      <c r="AK194" s="330">
        <v>23.57</v>
      </c>
      <c r="AL194" s="330">
        <v>26.54</v>
      </c>
      <c r="AM194" s="330">
        <v>31.25</v>
      </c>
      <c r="AN194" s="330">
        <v>26.92</v>
      </c>
      <c r="AO194" s="330">
        <v>23.67</v>
      </c>
      <c r="AP194" s="330">
        <v>26.08</v>
      </c>
      <c r="AQ194" s="330">
        <v>25.04</v>
      </c>
      <c r="AR194" s="330">
        <v>27.97</v>
      </c>
      <c r="AS194" s="325">
        <v>24.31</v>
      </c>
      <c r="AT194" s="325">
        <v>24.06</v>
      </c>
      <c r="AU194" s="325">
        <v>21.04</v>
      </c>
      <c r="AV194" s="325">
        <v>23.85</v>
      </c>
      <c r="AW194" s="325">
        <v>20.329999999999998</v>
      </c>
      <c r="AX194" s="325">
        <v>18.96</v>
      </c>
      <c r="AY194" s="325">
        <v>21.14</v>
      </c>
      <c r="BB194" s="652">
        <v>21.141621465</v>
      </c>
      <c r="BC194" s="653">
        <f t="shared" si="2"/>
        <v>21.14</v>
      </c>
    </row>
    <row r="195" spans="1:55" s="325" customFormat="1" ht="25.5" customHeight="1">
      <c r="A195" s="327"/>
      <c r="B195" s="327" t="s">
        <v>366</v>
      </c>
      <c r="C195" s="331">
        <v>5.05</v>
      </c>
      <c r="D195" s="331">
        <v>3.96</v>
      </c>
      <c r="E195" s="331">
        <v>6.64</v>
      </c>
      <c r="F195" s="331">
        <v>4.55</v>
      </c>
      <c r="G195" s="331">
        <v>5.12</v>
      </c>
      <c r="H195" s="331">
        <v>4.9400000000000004</v>
      </c>
      <c r="I195" s="331">
        <v>5.7</v>
      </c>
      <c r="J195" s="331">
        <v>6.7</v>
      </c>
      <c r="K195" s="331">
        <v>3.37</v>
      </c>
      <c r="L195" s="331">
        <v>4.4400000000000004</v>
      </c>
      <c r="M195" s="331">
        <v>3.82</v>
      </c>
      <c r="N195" s="331">
        <v>2.64</v>
      </c>
      <c r="O195" s="492">
        <v>3.32</v>
      </c>
      <c r="P195" s="492">
        <v>4.43</v>
      </c>
      <c r="Q195" s="492">
        <v>5.04</v>
      </c>
      <c r="R195" s="492">
        <v>4.3499999999999996</v>
      </c>
      <c r="S195" s="492">
        <v>5.31</v>
      </c>
      <c r="T195" s="492">
        <v>4.1900000000000004</v>
      </c>
      <c r="U195" s="492">
        <v>4.08</v>
      </c>
      <c r="V195" s="492">
        <v>3.98</v>
      </c>
      <c r="W195" s="492">
        <v>3.57</v>
      </c>
      <c r="X195" s="492">
        <v>3.67</v>
      </c>
      <c r="Y195" s="492">
        <v>4.53</v>
      </c>
      <c r="Z195" s="492">
        <v>4.17</v>
      </c>
      <c r="AA195" s="328">
        <v>4.25</v>
      </c>
      <c r="AB195" s="328">
        <v>5.35</v>
      </c>
      <c r="AC195" s="328">
        <v>4.1900000000000004</v>
      </c>
      <c r="AD195" s="328">
        <v>5.04</v>
      </c>
      <c r="AE195" s="328">
        <v>3.98</v>
      </c>
      <c r="AF195" s="328">
        <v>4.58</v>
      </c>
      <c r="AG195" s="328">
        <v>5.48</v>
      </c>
      <c r="AH195" s="328">
        <v>4.99</v>
      </c>
      <c r="AI195" s="328">
        <v>4.51</v>
      </c>
      <c r="AJ195" s="328">
        <v>5.86</v>
      </c>
      <c r="AK195" s="328">
        <v>5.84</v>
      </c>
      <c r="AL195" s="328">
        <v>5.03</v>
      </c>
      <c r="AM195" s="328">
        <v>5.24</v>
      </c>
      <c r="AN195" s="328">
        <v>4.29</v>
      </c>
      <c r="AO195" s="328">
        <v>5.71</v>
      </c>
      <c r="AP195" s="328">
        <v>5.2</v>
      </c>
      <c r="AQ195" s="328">
        <v>7.11</v>
      </c>
      <c r="AR195" s="328">
        <v>5.76</v>
      </c>
      <c r="AS195" s="325">
        <v>5.39</v>
      </c>
      <c r="AT195" s="325">
        <v>4.41</v>
      </c>
      <c r="AU195" s="325">
        <v>5.71</v>
      </c>
      <c r="AV195" s="325">
        <v>4.41</v>
      </c>
      <c r="AW195" s="325">
        <v>5.34</v>
      </c>
      <c r="AX195" s="325">
        <v>5.53</v>
      </c>
      <c r="AY195" s="325">
        <v>5.03</v>
      </c>
      <c r="BB195" s="652">
        <v>5.0264918018999998</v>
      </c>
      <c r="BC195" s="653">
        <f t="shared" si="2"/>
        <v>5.03</v>
      </c>
    </row>
    <row r="196" spans="1:55" s="325" customFormat="1" ht="30">
      <c r="A196" s="329"/>
      <c r="B196" s="329" t="s">
        <v>367</v>
      </c>
      <c r="C196" s="332">
        <v>229.29</v>
      </c>
      <c r="D196" s="332">
        <v>89.67</v>
      </c>
      <c r="E196" s="332">
        <v>221.03</v>
      </c>
      <c r="F196" s="332">
        <v>258.64</v>
      </c>
      <c r="G196" s="332">
        <v>208.52</v>
      </c>
      <c r="H196" s="332">
        <v>321.69</v>
      </c>
      <c r="I196" s="332">
        <v>230.47</v>
      </c>
      <c r="J196" s="332">
        <v>120.37</v>
      </c>
      <c r="K196" s="332">
        <v>63.07</v>
      </c>
      <c r="L196" s="332">
        <v>86.45</v>
      </c>
      <c r="M196" s="332">
        <v>147.27000000000001</v>
      </c>
      <c r="N196" s="332">
        <v>108.92</v>
      </c>
      <c r="O196" s="493">
        <v>129.76</v>
      </c>
      <c r="P196" s="493">
        <v>117.01</v>
      </c>
      <c r="Q196" s="493">
        <v>149.19999999999999</v>
      </c>
      <c r="R196" s="493">
        <v>192.18</v>
      </c>
      <c r="S196" s="493">
        <v>185.65</v>
      </c>
      <c r="T196" s="493">
        <v>95.78</v>
      </c>
      <c r="U196" s="493">
        <v>72.69</v>
      </c>
      <c r="V196" s="493">
        <v>146.80000000000001</v>
      </c>
      <c r="W196" s="493">
        <v>93.05</v>
      </c>
      <c r="X196" s="493">
        <v>139.66</v>
      </c>
      <c r="Y196" s="493">
        <v>165.7</v>
      </c>
      <c r="Z196" s="493">
        <v>151.77000000000001</v>
      </c>
      <c r="AA196" s="330">
        <v>101.01</v>
      </c>
      <c r="AB196" s="330">
        <v>81.3</v>
      </c>
      <c r="AC196" s="330">
        <v>119.59</v>
      </c>
      <c r="AD196" s="330">
        <v>140.68</v>
      </c>
      <c r="AE196" s="330">
        <v>98.15</v>
      </c>
      <c r="AF196" s="330">
        <v>132.94</v>
      </c>
      <c r="AG196" s="330">
        <v>152.6</v>
      </c>
      <c r="AH196" s="330">
        <v>157.51</v>
      </c>
      <c r="AI196" s="330">
        <v>84.14</v>
      </c>
      <c r="AJ196" s="330">
        <v>68.38</v>
      </c>
      <c r="AK196" s="330">
        <v>129.78</v>
      </c>
      <c r="AL196" s="330">
        <v>148.16999999999999</v>
      </c>
      <c r="AM196" s="330">
        <v>132.38</v>
      </c>
      <c r="AN196" s="330">
        <v>124.37</v>
      </c>
      <c r="AO196" s="330">
        <v>141.88</v>
      </c>
      <c r="AP196" s="330">
        <v>150.18</v>
      </c>
      <c r="AQ196" s="330">
        <v>99.7</v>
      </c>
      <c r="AR196" s="330">
        <v>193.4</v>
      </c>
      <c r="AS196" s="325">
        <v>185.92</v>
      </c>
      <c r="AT196" s="325">
        <v>187.63</v>
      </c>
      <c r="AU196" s="325">
        <v>181.28</v>
      </c>
      <c r="AV196" s="325">
        <v>206.16</v>
      </c>
      <c r="AW196" s="325">
        <v>195.82</v>
      </c>
      <c r="AX196" s="325">
        <v>171.41</v>
      </c>
      <c r="AY196" s="325">
        <v>103.24</v>
      </c>
      <c r="BB196" s="652">
        <v>103.2379201432</v>
      </c>
      <c r="BC196" s="653">
        <f t="shared" si="2"/>
        <v>103.24</v>
      </c>
    </row>
    <row r="197" spans="1:55" s="325" customFormat="1" ht="30">
      <c r="A197" s="327"/>
      <c r="B197" s="327" t="s">
        <v>368</v>
      </c>
      <c r="C197" s="331">
        <v>205.27</v>
      </c>
      <c r="D197" s="331">
        <v>275.52999999999997</v>
      </c>
      <c r="E197" s="331">
        <v>254.78</v>
      </c>
      <c r="F197" s="331">
        <v>230.79</v>
      </c>
      <c r="G197" s="331">
        <v>292.07</v>
      </c>
      <c r="H197" s="331">
        <v>438.09</v>
      </c>
      <c r="I197" s="331">
        <v>383.99</v>
      </c>
      <c r="J197" s="331">
        <v>298.86</v>
      </c>
      <c r="K197" s="331">
        <v>222.87</v>
      </c>
      <c r="L197" s="331">
        <v>233.35</v>
      </c>
      <c r="M197" s="331">
        <v>251.44</v>
      </c>
      <c r="N197" s="331">
        <v>213.73</v>
      </c>
      <c r="O197" s="492">
        <v>247.64</v>
      </c>
      <c r="P197" s="492">
        <v>202.4</v>
      </c>
      <c r="Q197" s="492">
        <v>334.81</v>
      </c>
      <c r="R197" s="492">
        <v>291.94</v>
      </c>
      <c r="S197" s="492">
        <v>261.82</v>
      </c>
      <c r="T197" s="492">
        <v>254.94</v>
      </c>
      <c r="U197" s="492">
        <v>276.88</v>
      </c>
      <c r="V197" s="492">
        <v>225.83</v>
      </c>
      <c r="W197" s="492">
        <v>214.76</v>
      </c>
      <c r="X197" s="492">
        <v>197.01</v>
      </c>
      <c r="Y197" s="492">
        <v>175.86</v>
      </c>
      <c r="Z197" s="492">
        <v>182.69</v>
      </c>
      <c r="AA197" s="328">
        <v>219.39</v>
      </c>
      <c r="AB197" s="328">
        <v>191.61</v>
      </c>
      <c r="AC197" s="328">
        <v>198.71</v>
      </c>
      <c r="AD197" s="328">
        <v>198.94</v>
      </c>
      <c r="AE197" s="328">
        <v>211.69</v>
      </c>
      <c r="AF197" s="328">
        <v>176.78</v>
      </c>
      <c r="AG197" s="328">
        <v>203.13</v>
      </c>
      <c r="AH197" s="328">
        <v>237.96</v>
      </c>
      <c r="AI197" s="328">
        <v>184.47</v>
      </c>
      <c r="AJ197" s="328">
        <v>197.84</v>
      </c>
      <c r="AK197" s="328">
        <v>188.84</v>
      </c>
      <c r="AL197" s="328">
        <v>203.73</v>
      </c>
      <c r="AM197" s="328">
        <v>211.86</v>
      </c>
      <c r="AN197" s="328">
        <v>190.26</v>
      </c>
      <c r="AO197" s="328">
        <v>204.15</v>
      </c>
      <c r="AP197" s="328">
        <v>254.67</v>
      </c>
      <c r="AQ197" s="328">
        <v>292.69</v>
      </c>
      <c r="AR197" s="328">
        <v>215.28</v>
      </c>
      <c r="AS197" s="325">
        <v>178.8</v>
      </c>
      <c r="AT197" s="325">
        <v>202.06</v>
      </c>
      <c r="AU197" s="325">
        <v>203.36</v>
      </c>
      <c r="AV197" s="325">
        <v>217.61</v>
      </c>
      <c r="AW197" s="325">
        <v>162.69</v>
      </c>
      <c r="AX197" s="325">
        <v>176.27</v>
      </c>
      <c r="AY197" s="325">
        <v>182.42</v>
      </c>
      <c r="BB197" s="652">
        <v>182.4249077771</v>
      </c>
      <c r="BC197" s="653">
        <f t="shared" si="2"/>
        <v>182.42</v>
      </c>
    </row>
    <row r="198" spans="1:55" s="325" customFormat="1" ht="30">
      <c r="A198" s="329"/>
      <c r="B198" s="329" t="s">
        <v>369</v>
      </c>
      <c r="C198" s="330">
        <v>1312.26</v>
      </c>
      <c r="D198" s="330">
        <v>1132.4100000000001</v>
      </c>
      <c r="E198" s="330">
        <v>1274.42</v>
      </c>
      <c r="F198" s="330">
        <v>1205.6199999999999</v>
      </c>
      <c r="G198" s="330">
        <v>1333.03</v>
      </c>
      <c r="H198" s="330">
        <v>1269.23</v>
      </c>
      <c r="I198" s="330">
        <v>1131.25</v>
      </c>
      <c r="J198" s="330">
        <v>1129.31</v>
      </c>
      <c r="K198" s="332">
        <v>897.56</v>
      </c>
      <c r="L198" s="332">
        <v>920.23</v>
      </c>
      <c r="M198" s="332">
        <v>993.65</v>
      </c>
      <c r="N198" s="332">
        <v>905.38</v>
      </c>
      <c r="O198" s="493">
        <v>967.16</v>
      </c>
      <c r="P198" s="493">
        <v>932.81</v>
      </c>
      <c r="Q198" s="493">
        <v>1044.8900000000001</v>
      </c>
      <c r="R198" s="493">
        <v>879.85</v>
      </c>
      <c r="S198" s="493">
        <v>1053.22</v>
      </c>
      <c r="T198" s="493">
        <v>938.36</v>
      </c>
      <c r="U198" s="493">
        <v>922.28</v>
      </c>
      <c r="V198" s="493">
        <v>933.72</v>
      </c>
      <c r="W198" s="493">
        <v>861.26</v>
      </c>
      <c r="X198" s="493">
        <v>896.72</v>
      </c>
      <c r="Y198" s="493">
        <v>958.72</v>
      </c>
      <c r="Z198" s="493">
        <v>841.5</v>
      </c>
      <c r="AA198" s="330">
        <v>956.34</v>
      </c>
      <c r="AB198" s="330">
        <v>979.08</v>
      </c>
      <c r="AC198" s="330">
        <v>929.25</v>
      </c>
      <c r="AD198" s="330">
        <v>1019.52</v>
      </c>
      <c r="AE198" s="330">
        <v>1073.33</v>
      </c>
      <c r="AF198" s="330">
        <v>1141.76</v>
      </c>
      <c r="AG198" s="330">
        <v>1283.53</v>
      </c>
      <c r="AH198" s="330">
        <v>1225.52</v>
      </c>
      <c r="AI198" s="330">
        <v>1037.55</v>
      </c>
      <c r="AJ198" s="330">
        <v>1122.1500000000001</v>
      </c>
      <c r="AK198" s="330">
        <v>1124.9100000000001</v>
      </c>
      <c r="AL198" s="330">
        <v>1050.83</v>
      </c>
      <c r="AM198" s="330">
        <v>1248.02</v>
      </c>
      <c r="AN198" s="330">
        <v>1027.97</v>
      </c>
      <c r="AO198" s="330">
        <v>1175</v>
      </c>
      <c r="AP198" s="330">
        <v>1223.75</v>
      </c>
      <c r="AQ198" s="330">
        <v>1242.33</v>
      </c>
      <c r="AR198" s="330">
        <v>1233.07</v>
      </c>
      <c r="AS198" s="325">
        <v>1398.91</v>
      </c>
      <c r="AT198" s="325">
        <v>1156.68</v>
      </c>
      <c r="AU198" s="325">
        <v>1144.25</v>
      </c>
      <c r="AV198" s="325">
        <v>1233.6600000000001</v>
      </c>
      <c r="AW198" s="325">
        <v>1312.1</v>
      </c>
      <c r="AX198" s="325">
        <v>1403.11</v>
      </c>
      <c r="AY198" s="325">
        <v>1488.77</v>
      </c>
      <c r="BB198" s="652">
        <v>1488.7744019233</v>
      </c>
      <c r="BC198" s="653">
        <f t="shared" ref="BC198:BC261" si="3">ROUND(BB198,2)</f>
        <v>1488.77</v>
      </c>
    </row>
    <row r="199" spans="1:55" s="325" customFormat="1" ht="19.8">
      <c r="A199" s="327"/>
      <c r="B199" s="327" t="s">
        <v>370</v>
      </c>
      <c r="C199" s="331">
        <v>545.73</v>
      </c>
      <c r="D199" s="331">
        <v>472.03</v>
      </c>
      <c r="E199" s="331">
        <v>533.17999999999995</v>
      </c>
      <c r="F199" s="331">
        <v>531.16</v>
      </c>
      <c r="G199" s="331">
        <v>549.39</v>
      </c>
      <c r="H199" s="331">
        <v>516.17999999999995</v>
      </c>
      <c r="I199" s="331">
        <v>436.1</v>
      </c>
      <c r="J199" s="331">
        <v>442.46</v>
      </c>
      <c r="K199" s="331">
        <v>339.87</v>
      </c>
      <c r="L199" s="331">
        <v>377.24</v>
      </c>
      <c r="M199" s="331">
        <v>433.64</v>
      </c>
      <c r="N199" s="331">
        <v>389.76</v>
      </c>
      <c r="O199" s="492">
        <v>394.32</v>
      </c>
      <c r="P199" s="492">
        <v>428.36</v>
      </c>
      <c r="Q199" s="492">
        <v>477.3</v>
      </c>
      <c r="R199" s="492">
        <v>388.3</v>
      </c>
      <c r="S199" s="492">
        <v>462.34</v>
      </c>
      <c r="T199" s="492">
        <v>365.88</v>
      </c>
      <c r="U199" s="492">
        <v>387.77</v>
      </c>
      <c r="V199" s="492">
        <v>376.8</v>
      </c>
      <c r="W199" s="492">
        <v>353.01</v>
      </c>
      <c r="X199" s="492">
        <v>382.58</v>
      </c>
      <c r="Y199" s="492">
        <v>404.67</v>
      </c>
      <c r="Z199" s="492">
        <v>342.82</v>
      </c>
      <c r="AA199" s="328">
        <v>383</v>
      </c>
      <c r="AB199" s="328">
        <v>420.19</v>
      </c>
      <c r="AC199" s="328">
        <v>372.99</v>
      </c>
      <c r="AD199" s="328">
        <v>430.83</v>
      </c>
      <c r="AE199" s="328">
        <v>439.46</v>
      </c>
      <c r="AF199" s="328">
        <v>493.71</v>
      </c>
      <c r="AG199" s="328">
        <v>521.27</v>
      </c>
      <c r="AH199" s="328">
        <v>510.95</v>
      </c>
      <c r="AI199" s="328">
        <v>382.94</v>
      </c>
      <c r="AJ199" s="328">
        <v>435.19</v>
      </c>
      <c r="AK199" s="328">
        <v>402.41</v>
      </c>
      <c r="AL199" s="328">
        <v>376.2</v>
      </c>
      <c r="AM199" s="328">
        <v>474.36</v>
      </c>
      <c r="AN199" s="328">
        <v>428.13</v>
      </c>
      <c r="AO199" s="328">
        <v>468.38</v>
      </c>
      <c r="AP199" s="328">
        <v>525.70000000000005</v>
      </c>
      <c r="AQ199" s="328">
        <v>511.51</v>
      </c>
      <c r="AR199" s="328">
        <v>512.83000000000004</v>
      </c>
      <c r="AS199" s="325">
        <v>581.89</v>
      </c>
      <c r="AT199" s="325">
        <v>464.75</v>
      </c>
      <c r="AU199" s="325">
        <v>478.19</v>
      </c>
      <c r="AV199" s="325">
        <v>494.3</v>
      </c>
      <c r="AW199" s="325">
        <v>572.24</v>
      </c>
      <c r="AX199" s="325">
        <v>588.64</v>
      </c>
      <c r="AY199" s="325">
        <v>626.52</v>
      </c>
      <c r="BB199" s="652">
        <v>626.5170607256</v>
      </c>
      <c r="BC199" s="653">
        <f t="shared" si="3"/>
        <v>626.52</v>
      </c>
    </row>
    <row r="200" spans="1:55" s="325" customFormat="1" ht="19.8">
      <c r="A200" s="329"/>
      <c r="B200" s="329" t="s">
        <v>371</v>
      </c>
      <c r="C200" s="332">
        <v>354.12</v>
      </c>
      <c r="D200" s="332">
        <v>296.35000000000002</v>
      </c>
      <c r="E200" s="332">
        <v>317.66000000000003</v>
      </c>
      <c r="F200" s="332">
        <v>356.31</v>
      </c>
      <c r="G200" s="332">
        <v>353.02</v>
      </c>
      <c r="H200" s="332">
        <v>310.73</v>
      </c>
      <c r="I200" s="332">
        <v>262.35000000000002</v>
      </c>
      <c r="J200" s="332">
        <v>277.68</v>
      </c>
      <c r="K200" s="332">
        <v>183.31</v>
      </c>
      <c r="L200" s="332">
        <v>244.88</v>
      </c>
      <c r="M200" s="332">
        <v>278.76</v>
      </c>
      <c r="N200" s="332">
        <v>260.48</v>
      </c>
      <c r="O200" s="493">
        <v>243.55</v>
      </c>
      <c r="P200" s="493">
        <v>283.58</v>
      </c>
      <c r="Q200" s="493">
        <v>309.64999999999998</v>
      </c>
      <c r="R200" s="493">
        <v>265.2</v>
      </c>
      <c r="S200" s="493">
        <v>319.16000000000003</v>
      </c>
      <c r="T200" s="493">
        <v>234.08</v>
      </c>
      <c r="U200" s="493">
        <v>268.3</v>
      </c>
      <c r="V200" s="493">
        <v>245.38</v>
      </c>
      <c r="W200" s="493">
        <v>228.7</v>
      </c>
      <c r="X200" s="493">
        <v>264.51</v>
      </c>
      <c r="Y200" s="493">
        <v>264.04000000000002</v>
      </c>
      <c r="Z200" s="493">
        <v>223.36</v>
      </c>
      <c r="AA200" s="330">
        <v>250.24</v>
      </c>
      <c r="AB200" s="330">
        <v>284.74</v>
      </c>
      <c r="AC200" s="330">
        <v>233.28</v>
      </c>
      <c r="AD200" s="330">
        <v>292.3</v>
      </c>
      <c r="AE200" s="330">
        <v>296.75</v>
      </c>
      <c r="AF200" s="330">
        <v>329.8</v>
      </c>
      <c r="AG200" s="330">
        <v>339.71</v>
      </c>
      <c r="AH200" s="330">
        <v>340.33</v>
      </c>
      <c r="AI200" s="330">
        <v>232.51</v>
      </c>
      <c r="AJ200" s="330">
        <v>281.08</v>
      </c>
      <c r="AK200" s="330">
        <v>254.48</v>
      </c>
      <c r="AL200" s="330">
        <v>213.19</v>
      </c>
      <c r="AM200" s="330">
        <v>294.95999999999998</v>
      </c>
      <c r="AN200" s="330">
        <v>270.52999999999997</v>
      </c>
      <c r="AO200" s="330">
        <v>284.87</v>
      </c>
      <c r="AP200" s="330">
        <v>354.37</v>
      </c>
      <c r="AQ200" s="330">
        <v>322.89999999999998</v>
      </c>
      <c r="AR200" s="330">
        <v>304.74</v>
      </c>
      <c r="AS200" s="325">
        <v>374.05</v>
      </c>
      <c r="AT200" s="325">
        <v>266.02</v>
      </c>
      <c r="AU200" s="325">
        <v>268.04000000000002</v>
      </c>
      <c r="AV200" s="325">
        <v>280.51</v>
      </c>
      <c r="AW200" s="325">
        <v>356.36</v>
      </c>
      <c r="AX200" s="325">
        <v>342.25</v>
      </c>
      <c r="AY200" s="325">
        <v>371.51</v>
      </c>
      <c r="BB200" s="652">
        <v>371.50995465109997</v>
      </c>
      <c r="BC200" s="653">
        <f t="shared" si="3"/>
        <v>371.51</v>
      </c>
    </row>
    <row r="201" spans="1:55" s="325" customFormat="1" ht="19.8">
      <c r="A201" s="327"/>
      <c r="B201" s="327" t="s">
        <v>372</v>
      </c>
      <c r="C201" s="331">
        <v>170.83</v>
      </c>
      <c r="D201" s="331">
        <v>159.65</v>
      </c>
      <c r="E201" s="331">
        <v>191.3</v>
      </c>
      <c r="F201" s="331">
        <v>160.78</v>
      </c>
      <c r="G201" s="331">
        <v>179.44</v>
      </c>
      <c r="H201" s="331">
        <v>186.65</v>
      </c>
      <c r="I201" s="331">
        <v>160.24</v>
      </c>
      <c r="J201" s="331">
        <v>147.99</v>
      </c>
      <c r="K201" s="331">
        <v>142.16</v>
      </c>
      <c r="L201" s="331">
        <v>122.44</v>
      </c>
      <c r="M201" s="331">
        <v>142.16</v>
      </c>
      <c r="N201" s="331">
        <v>116.75</v>
      </c>
      <c r="O201" s="492">
        <v>134.97999999999999</v>
      </c>
      <c r="P201" s="492">
        <v>132.66</v>
      </c>
      <c r="Q201" s="492">
        <v>152.31</v>
      </c>
      <c r="R201" s="492">
        <v>113.87</v>
      </c>
      <c r="S201" s="492">
        <v>128.72</v>
      </c>
      <c r="T201" s="492">
        <v>119.38</v>
      </c>
      <c r="U201" s="492">
        <v>111.43</v>
      </c>
      <c r="V201" s="492">
        <v>124.15</v>
      </c>
      <c r="W201" s="492">
        <v>110.16</v>
      </c>
      <c r="X201" s="492">
        <v>108.98</v>
      </c>
      <c r="Y201" s="492">
        <v>129.87</v>
      </c>
      <c r="Z201" s="492">
        <v>108</v>
      </c>
      <c r="AA201" s="328">
        <v>122.87</v>
      </c>
      <c r="AB201" s="328">
        <v>124.34</v>
      </c>
      <c r="AC201" s="328">
        <v>127.23</v>
      </c>
      <c r="AD201" s="328">
        <v>125.71</v>
      </c>
      <c r="AE201" s="328">
        <v>126.42</v>
      </c>
      <c r="AF201" s="328">
        <v>151.86000000000001</v>
      </c>
      <c r="AG201" s="328">
        <v>167.68</v>
      </c>
      <c r="AH201" s="328">
        <v>152.91999999999999</v>
      </c>
      <c r="AI201" s="328">
        <v>133.36000000000001</v>
      </c>
      <c r="AJ201" s="328">
        <v>135.27000000000001</v>
      </c>
      <c r="AK201" s="328">
        <v>130.53</v>
      </c>
      <c r="AL201" s="328">
        <v>146.86000000000001</v>
      </c>
      <c r="AM201" s="328">
        <v>161.30000000000001</v>
      </c>
      <c r="AN201" s="328">
        <v>142.35</v>
      </c>
      <c r="AO201" s="328">
        <v>167.36</v>
      </c>
      <c r="AP201" s="328">
        <v>153.78</v>
      </c>
      <c r="AQ201" s="328">
        <v>175.2</v>
      </c>
      <c r="AR201" s="328">
        <v>186.38</v>
      </c>
      <c r="AS201" s="325">
        <v>188.48</v>
      </c>
      <c r="AT201" s="325">
        <v>170.34</v>
      </c>
      <c r="AU201" s="325">
        <v>176.99</v>
      </c>
      <c r="AV201" s="325">
        <v>192.87</v>
      </c>
      <c r="AW201" s="325">
        <v>193.28</v>
      </c>
      <c r="AX201" s="325">
        <v>216.28</v>
      </c>
      <c r="AY201" s="325">
        <v>230.64</v>
      </c>
      <c r="BB201" s="652">
        <v>230.64398845189999</v>
      </c>
      <c r="BC201" s="653">
        <f t="shared" si="3"/>
        <v>230.64</v>
      </c>
    </row>
    <row r="202" spans="1:55" s="325" customFormat="1" ht="19.8">
      <c r="A202" s="329"/>
      <c r="B202" s="329" t="s">
        <v>373</v>
      </c>
      <c r="C202" s="332">
        <v>20.79</v>
      </c>
      <c r="D202" s="332">
        <v>16.02</v>
      </c>
      <c r="E202" s="332">
        <v>24.22</v>
      </c>
      <c r="F202" s="332">
        <v>14.06</v>
      </c>
      <c r="G202" s="332">
        <v>16.93</v>
      </c>
      <c r="H202" s="332">
        <v>18.8</v>
      </c>
      <c r="I202" s="332">
        <v>13.51</v>
      </c>
      <c r="J202" s="332">
        <v>16.79</v>
      </c>
      <c r="K202" s="332">
        <v>14.4</v>
      </c>
      <c r="L202" s="332">
        <v>9.91</v>
      </c>
      <c r="M202" s="332">
        <v>12.72</v>
      </c>
      <c r="N202" s="332">
        <v>12.53</v>
      </c>
      <c r="O202" s="493">
        <v>15.78</v>
      </c>
      <c r="P202" s="493">
        <v>12.11</v>
      </c>
      <c r="Q202" s="493">
        <v>15.34</v>
      </c>
      <c r="R202" s="493">
        <v>9.23</v>
      </c>
      <c r="S202" s="493">
        <v>14.45</v>
      </c>
      <c r="T202" s="493">
        <v>12.42</v>
      </c>
      <c r="U202" s="493">
        <v>8.0399999999999991</v>
      </c>
      <c r="V202" s="493">
        <v>7.27</v>
      </c>
      <c r="W202" s="493">
        <v>14.14</v>
      </c>
      <c r="X202" s="493">
        <v>9.08</v>
      </c>
      <c r="Y202" s="493">
        <v>10.76</v>
      </c>
      <c r="Z202" s="493">
        <v>11.46</v>
      </c>
      <c r="AA202" s="330">
        <v>9.89</v>
      </c>
      <c r="AB202" s="330">
        <v>11.11</v>
      </c>
      <c r="AC202" s="330">
        <v>12.48</v>
      </c>
      <c r="AD202" s="330">
        <v>12.82</v>
      </c>
      <c r="AE202" s="330">
        <v>16.29</v>
      </c>
      <c r="AF202" s="330">
        <v>12.04</v>
      </c>
      <c r="AG202" s="330">
        <v>13.88</v>
      </c>
      <c r="AH202" s="330">
        <v>17.7</v>
      </c>
      <c r="AI202" s="330">
        <v>17.079999999999998</v>
      </c>
      <c r="AJ202" s="330">
        <v>18.84</v>
      </c>
      <c r="AK202" s="330">
        <v>17.399999999999999</v>
      </c>
      <c r="AL202" s="330">
        <v>16.149999999999999</v>
      </c>
      <c r="AM202" s="330">
        <v>18.09</v>
      </c>
      <c r="AN202" s="330">
        <v>15.25</v>
      </c>
      <c r="AO202" s="330">
        <v>16.14</v>
      </c>
      <c r="AP202" s="330">
        <v>17.55</v>
      </c>
      <c r="AQ202" s="330">
        <v>13.41</v>
      </c>
      <c r="AR202" s="330">
        <v>21.71</v>
      </c>
      <c r="AS202" s="325">
        <v>19.350000000000001</v>
      </c>
      <c r="AT202" s="325">
        <v>28.39</v>
      </c>
      <c r="AU202" s="325">
        <v>33.159999999999997</v>
      </c>
      <c r="AV202" s="325">
        <v>20.92</v>
      </c>
      <c r="AW202" s="325">
        <v>22.59</v>
      </c>
      <c r="AX202" s="325">
        <v>30.11</v>
      </c>
      <c r="AY202" s="325">
        <v>24.36</v>
      </c>
      <c r="BB202" s="652">
        <v>24.363117622600001</v>
      </c>
      <c r="BC202" s="653">
        <f t="shared" si="3"/>
        <v>24.36</v>
      </c>
    </row>
    <row r="203" spans="1:55" s="325" customFormat="1" ht="19.8">
      <c r="A203" s="327"/>
      <c r="B203" s="327" t="s">
        <v>374</v>
      </c>
      <c r="C203" s="331">
        <v>561.45000000000005</v>
      </c>
      <c r="D203" s="331">
        <v>460.93</v>
      </c>
      <c r="E203" s="331">
        <v>526.54</v>
      </c>
      <c r="F203" s="331">
        <v>474.17</v>
      </c>
      <c r="G203" s="331">
        <v>573.52</v>
      </c>
      <c r="H203" s="331">
        <v>553.29999999999995</v>
      </c>
      <c r="I203" s="331">
        <v>490.95</v>
      </c>
      <c r="J203" s="331">
        <v>471.98</v>
      </c>
      <c r="K203" s="331">
        <v>391.97</v>
      </c>
      <c r="L203" s="331">
        <v>361.58</v>
      </c>
      <c r="M203" s="331">
        <v>395.93</v>
      </c>
      <c r="N203" s="331">
        <v>348.32</v>
      </c>
      <c r="O203" s="492">
        <v>395.44</v>
      </c>
      <c r="P203" s="492">
        <v>326.04000000000002</v>
      </c>
      <c r="Q203" s="492">
        <v>390.62</v>
      </c>
      <c r="R203" s="492">
        <v>336.21</v>
      </c>
      <c r="S203" s="492">
        <v>425.26</v>
      </c>
      <c r="T203" s="492">
        <v>378.74</v>
      </c>
      <c r="U203" s="492">
        <v>370.51</v>
      </c>
      <c r="V203" s="492">
        <v>399.93</v>
      </c>
      <c r="W203" s="492">
        <v>347.11</v>
      </c>
      <c r="X203" s="492">
        <v>347.69</v>
      </c>
      <c r="Y203" s="492">
        <v>399.23</v>
      </c>
      <c r="Z203" s="492">
        <v>336.5</v>
      </c>
      <c r="AA203" s="328">
        <v>399.7</v>
      </c>
      <c r="AB203" s="328">
        <v>373.87</v>
      </c>
      <c r="AC203" s="328">
        <v>383.16</v>
      </c>
      <c r="AD203" s="328">
        <v>427.13</v>
      </c>
      <c r="AE203" s="328">
        <v>456.32</v>
      </c>
      <c r="AF203" s="328">
        <v>484.24</v>
      </c>
      <c r="AG203" s="328">
        <v>557.70000000000005</v>
      </c>
      <c r="AH203" s="328">
        <v>493.81</v>
      </c>
      <c r="AI203" s="328">
        <v>467.26</v>
      </c>
      <c r="AJ203" s="328">
        <v>482.64</v>
      </c>
      <c r="AK203" s="328">
        <v>488.52</v>
      </c>
      <c r="AL203" s="328">
        <v>488.33</v>
      </c>
      <c r="AM203" s="328">
        <v>516.17999999999995</v>
      </c>
      <c r="AN203" s="328">
        <v>388.1</v>
      </c>
      <c r="AO203" s="328">
        <v>452.28</v>
      </c>
      <c r="AP203" s="328">
        <v>473.78</v>
      </c>
      <c r="AQ203" s="328">
        <v>499.75</v>
      </c>
      <c r="AR203" s="328">
        <v>457.29</v>
      </c>
      <c r="AS203" s="325">
        <v>486.52</v>
      </c>
      <c r="AT203" s="325">
        <v>453.41</v>
      </c>
      <c r="AU203" s="325">
        <v>444.71</v>
      </c>
      <c r="AV203" s="325">
        <v>507.58</v>
      </c>
      <c r="AW203" s="325">
        <v>459.67</v>
      </c>
      <c r="AX203" s="325">
        <v>512.39</v>
      </c>
      <c r="AY203" s="325">
        <v>567.11</v>
      </c>
      <c r="BB203" s="652">
        <v>567.10826434000001</v>
      </c>
      <c r="BC203" s="653">
        <f t="shared" si="3"/>
        <v>567.11</v>
      </c>
    </row>
    <row r="204" spans="1:55" s="325" customFormat="1" ht="19.8">
      <c r="A204" s="329"/>
      <c r="B204" s="329" t="s">
        <v>375</v>
      </c>
      <c r="C204" s="332">
        <v>197.04</v>
      </c>
      <c r="D204" s="332">
        <v>177.44</v>
      </c>
      <c r="E204" s="332">
        <v>198.04</v>
      </c>
      <c r="F204" s="332">
        <v>166.43</v>
      </c>
      <c r="G204" s="332">
        <v>224.84</v>
      </c>
      <c r="H204" s="332">
        <v>191.75</v>
      </c>
      <c r="I204" s="332">
        <v>170.33</v>
      </c>
      <c r="J204" s="332">
        <v>150.78</v>
      </c>
      <c r="K204" s="332">
        <v>144.36000000000001</v>
      </c>
      <c r="L204" s="332">
        <v>125.96</v>
      </c>
      <c r="M204" s="332">
        <v>132.1</v>
      </c>
      <c r="N204" s="332">
        <v>112.91</v>
      </c>
      <c r="O204" s="493">
        <v>128.55000000000001</v>
      </c>
      <c r="P204" s="493">
        <v>114.13</v>
      </c>
      <c r="Q204" s="493">
        <v>113.31</v>
      </c>
      <c r="R204" s="493">
        <v>93.19</v>
      </c>
      <c r="S204" s="493">
        <v>126.55</v>
      </c>
      <c r="T204" s="493">
        <v>125.3</v>
      </c>
      <c r="U204" s="493">
        <v>127.14</v>
      </c>
      <c r="V204" s="493">
        <v>138.22999999999999</v>
      </c>
      <c r="W204" s="493">
        <v>113.76</v>
      </c>
      <c r="X204" s="493">
        <v>106.19</v>
      </c>
      <c r="Y204" s="493">
        <v>119.5</v>
      </c>
      <c r="Z204" s="493">
        <v>113.4</v>
      </c>
      <c r="AA204" s="330">
        <v>121.17</v>
      </c>
      <c r="AB204" s="330">
        <v>113.02</v>
      </c>
      <c r="AC204" s="330">
        <v>113.92</v>
      </c>
      <c r="AD204" s="330">
        <v>113.27</v>
      </c>
      <c r="AE204" s="330">
        <v>128.94</v>
      </c>
      <c r="AF204" s="330">
        <v>152.80000000000001</v>
      </c>
      <c r="AG204" s="330">
        <v>182</v>
      </c>
      <c r="AH204" s="330">
        <v>147.6</v>
      </c>
      <c r="AI204" s="330">
        <v>156.44999999999999</v>
      </c>
      <c r="AJ204" s="330">
        <v>147.93</v>
      </c>
      <c r="AK204" s="330">
        <v>160.37</v>
      </c>
      <c r="AL204" s="330">
        <v>119.54</v>
      </c>
      <c r="AM204" s="330">
        <v>130.12</v>
      </c>
      <c r="AN204" s="330">
        <v>102.47</v>
      </c>
      <c r="AO204" s="330">
        <v>132.37</v>
      </c>
      <c r="AP204" s="330">
        <v>146.22</v>
      </c>
      <c r="AQ204" s="330">
        <v>158.74</v>
      </c>
      <c r="AR204" s="330">
        <v>153.63999999999999</v>
      </c>
      <c r="AS204" s="325">
        <v>180.53</v>
      </c>
      <c r="AT204" s="325">
        <v>146.77000000000001</v>
      </c>
      <c r="AU204" s="325">
        <v>142.81</v>
      </c>
      <c r="AV204" s="325">
        <v>182.93</v>
      </c>
      <c r="AW204" s="325">
        <v>147.16999999999999</v>
      </c>
      <c r="AX204" s="325">
        <v>156.6</v>
      </c>
      <c r="AY204" s="325">
        <v>164.01</v>
      </c>
      <c r="BB204" s="652">
        <v>164.00856663920001</v>
      </c>
      <c r="BC204" s="653">
        <f t="shared" si="3"/>
        <v>164.01</v>
      </c>
    </row>
    <row r="205" spans="1:55" s="325" customFormat="1" ht="19.8">
      <c r="A205" s="327"/>
      <c r="B205" s="327" t="s">
        <v>376</v>
      </c>
      <c r="C205" s="331">
        <v>290.36</v>
      </c>
      <c r="D205" s="331">
        <v>213.89</v>
      </c>
      <c r="E205" s="331">
        <v>245.09</v>
      </c>
      <c r="F205" s="331">
        <v>240.31</v>
      </c>
      <c r="G205" s="331">
        <v>276.82</v>
      </c>
      <c r="H205" s="331">
        <v>292.19</v>
      </c>
      <c r="I205" s="331">
        <v>264.89</v>
      </c>
      <c r="J205" s="331">
        <v>267.29000000000002</v>
      </c>
      <c r="K205" s="331">
        <v>199.25</v>
      </c>
      <c r="L205" s="331">
        <v>183.14</v>
      </c>
      <c r="M205" s="331">
        <v>207.34</v>
      </c>
      <c r="N205" s="331">
        <v>181.11</v>
      </c>
      <c r="O205" s="492">
        <v>202.58</v>
      </c>
      <c r="P205" s="492">
        <v>155.80000000000001</v>
      </c>
      <c r="Q205" s="492">
        <v>210.19</v>
      </c>
      <c r="R205" s="492">
        <v>176.25</v>
      </c>
      <c r="S205" s="492">
        <v>199.46</v>
      </c>
      <c r="T205" s="492">
        <v>181.33</v>
      </c>
      <c r="U205" s="492">
        <v>172.12</v>
      </c>
      <c r="V205" s="492">
        <v>193.28</v>
      </c>
      <c r="W205" s="492">
        <v>174.09</v>
      </c>
      <c r="X205" s="492">
        <v>180.27</v>
      </c>
      <c r="Y205" s="492">
        <v>203.17</v>
      </c>
      <c r="Z205" s="492">
        <v>160.25</v>
      </c>
      <c r="AA205" s="328">
        <v>201.89</v>
      </c>
      <c r="AB205" s="328">
        <v>179.03</v>
      </c>
      <c r="AC205" s="328">
        <v>194.35</v>
      </c>
      <c r="AD205" s="328">
        <v>202.68</v>
      </c>
      <c r="AE205" s="328">
        <v>206.98</v>
      </c>
      <c r="AF205" s="328">
        <v>216.35</v>
      </c>
      <c r="AG205" s="328">
        <v>249.94</v>
      </c>
      <c r="AH205" s="328">
        <v>228.08</v>
      </c>
      <c r="AI205" s="328">
        <v>193.69</v>
      </c>
      <c r="AJ205" s="328">
        <v>204.4</v>
      </c>
      <c r="AK205" s="328">
        <v>214.5</v>
      </c>
      <c r="AL205" s="328">
        <v>235.84</v>
      </c>
      <c r="AM205" s="328">
        <v>230.73</v>
      </c>
      <c r="AN205" s="328">
        <v>181.04</v>
      </c>
      <c r="AO205" s="328">
        <v>205.45</v>
      </c>
      <c r="AP205" s="328">
        <v>221.94</v>
      </c>
      <c r="AQ205" s="328">
        <v>224.93</v>
      </c>
      <c r="AR205" s="328">
        <v>200.11</v>
      </c>
      <c r="AS205" s="325">
        <v>211.79</v>
      </c>
      <c r="AT205" s="325">
        <v>218.25</v>
      </c>
      <c r="AU205" s="325">
        <v>229.36</v>
      </c>
      <c r="AV205" s="325">
        <v>233.66</v>
      </c>
      <c r="AW205" s="325">
        <v>223.49</v>
      </c>
      <c r="AX205" s="325">
        <v>229.12</v>
      </c>
      <c r="AY205" s="325">
        <v>249.4</v>
      </c>
      <c r="BB205" s="652">
        <v>249.3986552938</v>
      </c>
      <c r="BC205" s="653">
        <f t="shared" si="3"/>
        <v>249.4</v>
      </c>
    </row>
    <row r="206" spans="1:55" s="325" customFormat="1" ht="19.8">
      <c r="A206" s="329"/>
      <c r="B206" s="329" t="s">
        <v>377</v>
      </c>
      <c r="C206" s="332">
        <v>74.05</v>
      </c>
      <c r="D206" s="332">
        <v>69.599999999999994</v>
      </c>
      <c r="E206" s="332">
        <v>83.41</v>
      </c>
      <c r="F206" s="332">
        <v>67.430000000000007</v>
      </c>
      <c r="G206" s="332">
        <v>71.849999999999994</v>
      </c>
      <c r="H206" s="332">
        <v>69.37</v>
      </c>
      <c r="I206" s="332">
        <v>55.73</v>
      </c>
      <c r="J206" s="332">
        <v>53.9</v>
      </c>
      <c r="K206" s="332">
        <v>48.36</v>
      </c>
      <c r="L206" s="332">
        <v>52.48</v>
      </c>
      <c r="M206" s="332">
        <v>56.49</v>
      </c>
      <c r="N206" s="332">
        <v>54.3</v>
      </c>
      <c r="O206" s="493">
        <v>64.3</v>
      </c>
      <c r="P206" s="493">
        <v>56.1</v>
      </c>
      <c r="Q206" s="493">
        <v>67.12</v>
      </c>
      <c r="R206" s="493">
        <v>66.77</v>
      </c>
      <c r="S206" s="493">
        <v>99.25</v>
      </c>
      <c r="T206" s="493">
        <v>72.11</v>
      </c>
      <c r="U206" s="493">
        <v>71.25</v>
      </c>
      <c r="V206" s="493">
        <v>68.42</v>
      </c>
      <c r="W206" s="493">
        <v>59.26</v>
      </c>
      <c r="X206" s="493">
        <v>61.24</v>
      </c>
      <c r="Y206" s="493">
        <v>76.56</v>
      </c>
      <c r="Z206" s="493">
        <v>62.85</v>
      </c>
      <c r="AA206" s="330">
        <v>76.64</v>
      </c>
      <c r="AB206" s="330">
        <v>81.81</v>
      </c>
      <c r="AC206" s="330">
        <v>74.88</v>
      </c>
      <c r="AD206" s="330">
        <v>111.17</v>
      </c>
      <c r="AE206" s="330">
        <v>120.4</v>
      </c>
      <c r="AF206" s="330">
        <v>115.1</v>
      </c>
      <c r="AG206" s="330">
        <v>125.76</v>
      </c>
      <c r="AH206" s="330">
        <v>118.13</v>
      </c>
      <c r="AI206" s="330">
        <v>117.12</v>
      </c>
      <c r="AJ206" s="330">
        <v>130.31</v>
      </c>
      <c r="AK206" s="330">
        <v>113.64</v>
      </c>
      <c r="AL206" s="330">
        <v>132.94999999999999</v>
      </c>
      <c r="AM206" s="330">
        <v>155.34</v>
      </c>
      <c r="AN206" s="330">
        <v>104.59</v>
      </c>
      <c r="AO206" s="330">
        <v>114.47</v>
      </c>
      <c r="AP206" s="330">
        <v>105.62</v>
      </c>
      <c r="AQ206" s="330">
        <v>116.08</v>
      </c>
      <c r="AR206" s="330">
        <v>103.53</v>
      </c>
      <c r="AS206" s="325">
        <v>94.2</v>
      </c>
      <c r="AT206" s="325">
        <v>88.39</v>
      </c>
      <c r="AU206" s="325">
        <v>72.540000000000006</v>
      </c>
      <c r="AV206" s="325">
        <v>90.99</v>
      </c>
      <c r="AW206" s="325">
        <v>89.01</v>
      </c>
      <c r="AX206" s="325">
        <v>126.67</v>
      </c>
      <c r="AY206" s="325">
        <v>153.69999999999999</v>
      </c>
      <c r="BB206" s="652">
        <v>153.70104240699999</v>
      </c>
      <c r="BC206" s="653">
        <f t="shared" si="3"/>
        <v>153.69999999999999</v>
      </c>
    </row>
    <row r="207" spans="1:55" s="325" customFormat="1" ht="30">
      <c r="A207" s="327"/>
      <c r="B207" s="327" t="s">
        <v>378</v>
      </c>
      <c r="C207" s="331">
        <v>205.08</v>
      </c>
      <c r="D207" s="331">
        <v>199.46</v>
      </c>
      <c r="E207" s="331">
        <v>214.69</v>
      </c>
      <c r="F207" s="331">
        <v>200.29</v>
      </c>
      <c r="G207" s="331">
        <v>210.13</v>
      </c>
      <c r="H207" s="331">
        <v>199.74</v>
      </c>
      <c r="I207" s="331">
        <v>204.2</v>
      </c>
      <c r="J207" s="331">
        <v>214.87</v>
      </c>
      <c r="K207" s="331">
        <v>165.72</v>
      </c>
      <c r="L207" s="331">
        <v>181.41</v>
      </c>
      <c r="M207" s="331">
        <v>164.08</v>
      </c>
      <c r="N207" s="331">
        <v>167.29</v>
      </c>
      <c r="O207" s="492">
        <v>177.4</v>
      </c>
      <c r="P207" s="492">
        <v>178.41</v>
      </c>
      <c r="Q207" s="492">
        <v>176.97</v>
      </c>
      <c r="R207" s="492">
        <v>155.35</v>
      </c>
      <c r="S207" s="492">
        <v>165.62</v>
      </c>
      <c r="T207" s="492">
        <v>193.73</v>
      </c>
      <c r="U207" s="492">
        <v>163.99</v>
      </c>
      <c r="V207" s="492">
        <v>156.97999999999999</v>
      </c>
      <c r="W207" s="492">
        <v>161.13999999999999</v>
      </c>
      <c r="X207" s="492">
        <v>166.45</v>
      </c>
      <c r="Y207" s="492">
        <v>154.81</v>
      </c>
      <c r="Z207" s="492">
        <v>162.18</v>
      </c>
      <c r="AA207" s="328">
        <v>173.64</v>
      </c>
      <c r="AB207" s="328">
        <v>185.02</v>
      </c>
      <c r="AC207" s="328">
        <v>173.1</v>
      </c>
      <c r="AD207" s="328">
        <v>161.56</v>
      </c>
      <c r="AE207" s="328">
        <v>177.55</v>
      </c>
      <c r="AF207" s="328">
        <v>163.80000000000001</v>
      </c>
      <c r="AG207" s="328">
        <v>204.56</v>
      </c>
      <c r="AH207" s="328">
        <v>220.76</v>
      </c>
      <c r="AI207" s="328">
        <v>187.35</v>
      </c>
      <c r="AJ207" s="328">
        <v>204.32</v>
      </c>
      <c r="AK207" s="328">
        <v>233.98</v>
      </c>
      <c r="AL207" s="328">
        <v>186.3</v>
      </c>
      <c r="AM207" s="328">
        <v>257.48</v>
      </c>
      <c r="AN207" s="328">
        <v>211.74</v>
      </c>
      <c r="AO207" s="328">
        <v>254.34</v>
      </c>
      <c r="AP207" s="328">
        <v>224.28</v>
      </c>
      <c r="AQ207" s="328">
        <v>231.07</v>
      </c>
      <c r="AR207" s="328">
        <v>262.95</v>
      </c>
      <c r="AS207" s="325">
        <v>330.51</v>
      </c>
      <c r="AT207" s="325">
        <v>238.52</v>
      </c>
      <c r="AU207" s="325">
        <v>221.36</v>
      </c>
      <c r="AV207" s="325">
        <v>231.77</v>
      </c>
      <c r="AW207" s="325">
        <v>280.19</v>
      </c>
      <c r="AX207" s="325">
        <v>302.08</v>
      </c>
      <c r="AY207" s="325">
        <v>295.14999999999998</v>
      </c>
      <c r="BB207" s="652">
        <v>295.14907685769998</v>
      </c>
      <c r="BC207" s="653">
        <f t="shared" si="3"/>
        <v>295.14999999999998</v>
      </c>
    </row>
    <row r="208" spans="1:55" s="325" customFormat="1" ht="19.8">
      <c r="A208" s="329"/>
      <c r="B208" s="329" t="s">
        <v>379</v>
      </c>
      <c r="C208" s="332">
        <v>36.6</v>
      </c>
      <c r="D208" s="332">
        <v>25.5</v>
      </c>
      <c r="E208" s="332">
        <v>41.25</v>
      </c>
      <c r="F208" s="332">
        <v>33.25</v>
      </c>
      <c r="G208" s="332">
        <v>34.79</v>
      </c>
      <c r="H208" s="332">
        <v>27.28</v>
      </c>
      <c r="I208" s="332">
        <v>29.21</v>
      </c>
      <c r="J208" s="332">
        <v>19.98</v>
      </c>
      <c r="K208" s="332">
        <v>18.61</v>
      </c>
      <c r="L208" s="332">
        <v>18.98</v>
      </c>
      <c r="M208" s="332">
        <v>11.48</v>
      </c>
      <c r="N208" s="332">
        <v>23.46</v>
      </c>
      <c r="O208" s="493">
        <v>19.27</v>
      </c>
      <c r="P208" s="493">
        <v>21.68</v>
      </c>
      <c r="Q208" s="493">
        <v>29.64</v>
      </c>
      <c r="R208" s="493">
        <v>14.91</v>
      </c>
      <c r="S208" s="493">
        <v>21.84</v>
      </c>
      <c r="T208" s="493">
        <v>39.229999999999997</v>
      </c>
      <c r="U208" s="493">
        <v>25.23</v>
      </c>
      <c r="V208" s="493">
        <v>26.52</v>
      </c>
      <c r="W208" s="493">
        <v>20.93</v>
      </c>
      <c r="X208" s="493">
        <v>25.45</v>
      </c>
      <c r="Y208" s="493">
        <v>20.09</v>
      </c>
      <c r="Z208" s="493">
        <v>24.26</v>
      </c>
      <c r="AA208" s="330">
        <v>29.86</v>
      </c>
      <c r="AB208" s="330">
        <v>23.26</v>
      </c>
      <c r="AC208" s="330">
        <v>37.76</v>
      </c>
      <c r="AD208" s="330">
        <v>23.44</v>
      </c>
      <c r="AE208" s="330">
        <v>13.82</v>
      </c>
      <c r="AF208" s="330">
        <v>32.69</v>
      </c>
      <c r="AG208" s="330">
        <v>36.700000000000003</v>
      </c>
      <c r="AH208" s="330">
        <v>36.49</v>
      </c>
      <c r="AI208" s="330">
        <v>37.76</v>
      </c>
      <c r="AJ208" s="330">
        <v>32.9</v>
      </c>
      <c r="AK208" s="330">
        <v>32.6</v>
      </c>
      <c r="AL208" s="330">
        <v>22.57</v>
      </c>
      <c r="AM208" s="330">
        <v>29.72</v>
      </c>
      <c r="AN208" s="330">
        <v>25.36</v>
      </c>
      <c r="AO208" s="330">
        <v>29.89</v>
      </c>
      <c r="AP208" s="330">
        <v>34.549999999999997</v>
      </c>
      <c r="AQ208" s="330">
        <v>29.07</v>
      </c>
      <c r="AR208" s="330">
        <v>28.78</v>
      </c>
      <c r="AS208" s="325">
        <v>34.659999999999997</v>
      </c>
      <c r="AT208" s="325">
        <v>30.24</v>
      </c>
      <c r="AU208" s="325">
        <v>46.54</v>
      </c>
      <c r="AV208" s="325">
        <v>34.9</v>
      </c>
      <c r="AW208" s="325">
        <v>28.5</v>
      </c>
      <c r="AX208" s="325">
        <v>38.159999999999997</v>
      </c>
      <c r="AY208" s="325">
        <v>45.14</v>
      </c>
      <c r="BB208" s="652">
        <v>45.140650912399998</v>
      </c>
      <c r="BC208" s="653">
        <f t="shared" si="3"/>
        <v>45.14</v>
      </c>
    </row>
    <row r="209" spans="1:55" s="325" customFormat="1" ht="19.8">
      <c r="A209" s="327"/>
      <c r="B209" s="327" t="s">
        <v>380</v>
      </c>
      <c r="C209" s="331">
        <v>54.05</v>
      </c>
      <c r="D209" s="331">
        <v>67.959999999999994</v>
      </c>
      <c r="E209" s="331">
        <v>55.03</v>
      </c>
      <c r="F209" s="331">
        <v>55.53</v>
      </c>
      <c r="G209" s="331">
        <v>58.49</v>
      </c>
      <c r="H209" s="331">
        <v>53.42</v>
      </c>
      <c r="I209" s="331">
        <v>58.26</v>
      </c>
      <c r="J209" s="331">
        <v>77.489999999999995</v>
      </c>
      <c r="K209" s="331">
        <v>50.87</v>
      </c>
      <c r="L209" s="331">
        <v>51.53</v>
      </c>
      <c r="M209" s="331">
        <v>44.48</v>
      </c>
      <c r="N209" s="331">
        <v>33.68</v>
      </c>
      <c r="O209" s="492">
        <v>51.8</v>
      </c>
      <c r="P209" s="492">
        <v>46.52</v>
      </c>
      <c r="Q209" s="492">
        <v>31.19</v>
      </c>
      <c r="R209" s="492">
        <v>32.159999999999997</v>
      </c>
      <c r="S209" s="492">
        <v>31.44</v>
      </c>
      <c r="T209" s="492">
        <v>36.03</v>
      </c>
      <c r="U209" s="492">
        <v>38.79</v>
      </c>
      <c r="V209" s="492">
        <v>37.049999999999997</v>
      </c>
      <c r="W209" s="492">
        <v>42.49</v>
      </c>
      <c r="X209" s="492">
        <v>38.39</v>
      </c>
      <c r="Y209" s="492">
        <v>39.479999999999997</v>
      </c>
      <c r="Z209" s="492">
        <v>40.49</v>
      </c>
      <c r="AA209" s="328">
        <v>39.32</v>
      </c>
      <c r="AB209" s="328">
        <v>39</v>
      </c>
      <c r="AC209" s="328">
        <v>32.06</v>
      </c>
      <c r="AD209" s="328">
        <v>40.380000000000003</v>
      </c>
      <c r="AE209" s="328">
        <v>39.549999999999997</v>
      </c>
      <c r="AF209" s="328">
        <v>42.75</v>
      </c>
      <c r="AG209" s="328">
        <v>39.229999999999997</v>
      </c>
      <c r="AH209" s="328">
        <v>51.68</v>
      </c>
      <c r="AI209" s="328">
        <v>48.28</v>
      </c>
      <c r="AJ209" s="328">
        <v>46.2</v>
      </c>
      <c r="AK209" s="328">
        <v>48.09</v>
      </c>
      <c r="AL209" s="328">
        <v>41.76</v>
      </c>
      <c r="AM209" s="328">
        <v>57.64</v>
      </c>
      <c r="AN209" s="328">
        <v>46.76</v>
      </c>
      <c r="AO209" s="328">
        <v>44.63</v>
      </c>
      <c r="AP209" s="328">
        <v>39.06</v>
      </c>
      <c r="AQ209" s="328">
        <v>46.08</v>
      </c>
      <c r="AR209" s="328">
        <v>41.54</v>
      </c>
      <c r="AS209" s="325">
        <v>50.59</v>
      </c>
      <c r="AT209" s="325">
        <v>45.21</v>
      </c>
      <c r="AU209" s="325">
        <v>46.26</v>
      </c>
      <c r="AV209" s="325">
        <v>48.26</v>
      </c>
      <c r="AW209" s="325">
        <v>46.29</v>
      </c>
      <c r="AX209" s="325">
        <v>57.16</v>
      </c>
      <c r="AY209" s="325">
        <v>51.5</v>
      </c>
      <c r="BB209" s="652">
        <v>51.501394591500002</v>
      </c>
      <c r="BC209" s="653">
        <f t="shared" si="3"/>
        <v>51.5</v>
      </c>
    </row>
    <row r="210" spans="1:55" s="325" customFormat="1" ht="19.8">
      <c r="A210" s="329"/>
      <c r="B210" s="329" t="s">
        <v>381</v>
      </c>
      <c r="C210" s="332">
        <v>9.19</v>
      </c>
      <c r="D210" s="332">
        <v>5.85</v>
      </c>
      <c r="E210" s="332">
        <v>9.65</v>
      </c>
      <c r="F210" s="332">
        <v>10.45</v>
      </c>
      <c r="G210" s="332">
        <v>8.2100000000000009</v>
      </c>
      <c r="H210" s="332">
        <v>8.18</v>
      </c>
      <c r="I210" s="332">
        <v>19.12</v>
      </c>
      <c r="J210" s="332">
        <v>8.8000000000000007</v>
      </c>
      <c r="K210" s="332">
        <v>18.309999999999999</v>
      </c>
      <c r="L210" s="332">
        <v>16.87</v>
      </c>
      <c r="M210" s="332">
        <v>19.05</v>
      </c>
      <c r="N210" s="332">
        <v>17.75</v>
      </c>
      <c r="O210" s="493">
        <v>10.06</v>
      </c>
      <c r="P210" s="493">
        <v>4.22</v>
      </c>
      <c r="Q210" s="493">
        <v>6.47</v>
      </c>
      <c r="R210" s="493">
        <v>7.49</v>
      </c>
      <c r="S210" s="493">
        <v>19.91</v>
      </c>
      <c r="T210" s="493">
        <v>6.53</v>
      </c>
      <c r="U210" s="493">
        <v>13.44</v>
      </c>
      <c r="V210" s="493">
        <v>10.43</v>
      </c>
      <c r="W210" s="493">
        <v>13.16</v>
      </c>
      <c r="X210" s="493">
        <v>5.58</v>
      </c>
      <c r="Y210" s="493">
        <v>3.26</v>
      </c>
      <c r="Z210" s="493">
        <v>0.43</v>
      </c>
      <c r="AA210" s="330">
        <v>6.87</v>
      </c>
      <c r="AB210" s="330">
        <v>0.55000000000000004</v>
      </c>
      <c r="AC210" s="330">
        <v>6.4</v>
      </c>
      <c r="AD210" s="330">
        <v>1.87</v>
      </c>
      <c r="AE210" s="330">
        <v>11.64</v>
      </c>
      <c r="AF210" s="330">
        <v>2.16</v>
      </c>
      <c r="AG210" s="330">
        <v>1.87</v>
      </c>
      <c r="AH210" s="330">
        <v>7.9</v>
      </c>
      <c r="AI210" s="330">
        <v>4.1900000000000004</v>
      </c>
      <c r="AJ210" s="330">
        <v>8.58</v>
      </c>
      <c r="AK210" s="330">
        <v>6.28</v>
      </c>
      <c r="AL210" s="330">
        <v>0.46</v>
      </c>
      <c r="AM210" s="330">
        <v>7.18</v>
      </c>
      <c r="AN210" s="330">
        <v>2.96</v>
      </c>
      <c r="AO210" s="330">
        <v>8.76</v>
      </c>
      <c r="AP210" s="330">
        <v>1.89</v>
      </c>
      <c r="AQ210" s="330">
        <v>2.85</v>
      </c>
      <c r="AR210" s="330">
        <v>1.98</v>
      </c>
      <c r="AS210" s="325">
        <v>11.28</v>
      </c>
      <c r="AT210" s="325">
        <v>7.33</v>
      </c>
      <c r="AU210" s="325">
        <v>3.35</v>
      </c>
      <c r="AV210" s="325">
        <v>15.98</v>
      </c>
      <c r="AW210" s="325">
        <v>9.24</v>
      </c>
      <c r="AX210" s="325">
        <v>26.47</v>
      </c>
      <c r="AY210" s="325">
        <v>2.0299999999999998</v>
      </c>
      <c r="BB210" s="652">
        <v>2.0341403266000002</v>
      </c>
      <c r="BC210" s="653">
        <f t="shared" si="3"/>
        <v>2.0299999999999998</v>
      </c>
    </row>
    <row r="211" spans="1:55" s="325" customFormat="1" ht="19.8">
      <c r="A211" s="327"/>
      <c r="B211" s="327" t="s">
        <v>382</v>
      </c>
      <c r="C211" s="331">
        <v>105.25</v>
      </c>
      <c r="D211" s="331">
        <v>100.14</v>
      </c>
      <c r="E211" s="331">
        <v>108.76</v>
      </c>
      <c r="F211" s="331">
        <v>101.06</v>
      </c>
      <c r="G211" s="331">
        <v>108.64</v>
      </c>
      <c r="H211" s="331">
        <v>110.86</v>
      </c>
      <c r="I211" s="331">
        <v>97.62</v>
      </c>
      <c r="J211" s="331">
        <v>108.61</v>
      </c>
      <c r="K211" s="331">
        <v>77.94</v>
      </c>
      <c r="L211" s="331">
        <v>94.03</v>
      </c>
      <c r="M211" s="331">
        <v>89.07</v>
      </c>
      <c r="N211" s="331">
        <v>92.4</v>
      </c>
      <c r="O211" s="492">
        <v>96.28</v>
      </c>
      <c r="P211" s="492">
        <v>106</v>
      </c>
      <c r="Q211" s="492">
        <v>109.67</v>
      </c>
      <c r="R211" s="492">
        <v>100.78</v>
      </c>
      <c r="S211" s="492">
        <v>92.42</v>
      </c>
      <c r="T211" s="492">
        <v>111.95</v>
      </c>
      <c r="U211" s="492">
        <v>86.54</v>
      </c>
      <c r="V211" s="492">
        <v>82.98</v>
      </c>
      <c r="W211" s="492">
        <v>84.55</v>
      </c>
      <c r="X211" s="492">
        <v>97.03</v>
      </c>
      <c r="Y211" s="492">
        <v>91.98</v>
      </c>
      <c r="Z211" s="492">
        <v>97.01</v>
      </c>
      <c r="AA211" s="328">
        <v>97.59</v>
      </c>
      <c r="AB211" s="328">
        <v>122.22</v>
      </c>
      <c r="AC211" s="328">
        <v>96.88</v>
      </c>
      <c r="AD211" s="328">
        <v>95.87</v>
      </c>
      <c r="AE211" s="328">
        <v>112.53</v>
      </c>
      <c r="AF211" s="328">
        <v>86.21</v>
      </c>
      <c r="AG211" s="328">
        <v>126.76</v>
      </c>
      <c r="AH211" s="328">
        <v>124.69</v>
      </c>
      <c r="AI211" s="328">
        <v>97.11</v>
      </c>
      <c r="AJ211" s="328">
        <v>116.65</v>
      </c>
      <c r="AK211" s="328">
        <v>147.01</v>
      </c>
      <c r="AL211" s="328">
        <v>121.51</v>
      </c>
      <c r="AM211" s="328">
        <v>162.94999999999999</v>
      </c>
      <c r="AN211" s="328">
        <v>136.66</v>
      </c>
      <c r="AO211" s="328">
        <v>171.07</v>
      </c>
      <c r="AP211" s="328">
        <v>148.78</v>
      </c>
      <c r="AQ211" s="328">
        <v>153.07</v>
      </c>
      <c r="AR211" s="328">
        <v>190.65</v>
      </c>
      <c r="AS211" s="325">
        <v>233.97</v>
      </c>
      <c r="AT211" s="325">
        <v>155.74</v>
      </c>
      <c r="AU211" s="325">
        <v>125.2</v>
      </c>
      <c r="AV211" s="325">
        <v>132.63</v>
      </c>
      <c r="AW211" s="325">
        <v>196.16</v>
      </c>
      <c r="AX211" s="325">
        <v>180.3</v>
      </c>
      <c r="AY211" s="325">
        <v>196.47</v>
      </c>
      <c r="BB211" s="652">
        <v>196.47289102720001</v>
      </c>
      <c r="BC211" s="653">
        <f t="shared" si="3"/>
        <v>196.47</v>
      </c>
    </row>
    <row r="212" spans="1:55" s="325" customFormat="1" ht="19.8">
      <c r="A212" s="329"/>
      <c r="B212" s="329" t="s">
        <v>383</v>
      </c>
      <c r="C212" s="332">
        <v>1.59</v>
      </c>
      <c r="D212" s="332">
        <v>1.28</v>
      </c>
      <c r="E212" s="332">
        <v>1.32</v>
      </c>
      <c r="F212" s="332">
        <v>1.03</v>
      </c>
      <c r="G212" s="332">
        <v>0.55000000000000004</v>
      </c>
      <c r="H212" s="332">
        <v>0.85</v>
      </c>
      <c r="I212" s="332">
        <v>0.88</v>
      </c>
      <c r="J212" s="332">
        <v>1.02</v>
      </c>
      <c r="K212" s="332">
        <v>1.2</v>
      </c>
      <c r="L212" s="332">
        <v>0.78</v>
      </c>
      <c r="M212" s="332">
        <v>1.32</v>
      </c>
      <c r="N212" s="332">
        <v>0.7</v>
      </c>
      <c r="O212" s="493">
        <v>1.29</v>
      </c>
      <c r="P212" s="493">
        <v>0.44</v>
      </c>
      <c r="Q212" s="493">
        <v>1.01</v>
      </c>
      <c r="R212" s="493">
        <v>0.71</v>
      </c>
      <c r="S212" s="493">
        <v>1.01</v>
      </c>
      <c r="T212" s="493">
        <v>0.59</v>
      </c>
      <c r="U212" s="493">
        <v>0.97</v>
      </c>
      <c r="V212" s="493">
        <v>0.54</v>
      </c>
      <c r="W212" s="493">
        <v>0.81</v>
      </c>
      <c r="X212" s="493">
        <v>1.1100000000000001</v>
      </c>
      <c r="Y212" s="493">
        <v>0.78</v>
      </c>
      <c r="Z212" s="493">
        <v>1.18</v>
      </c>
      <c r="AA212" s="330">
        <v>0.75</v>
      </c>
      <c r="AB212" s="330">
        <v>0.69</v>
      </c>
      <c r="AC212" s="330">
        <v>0.81</v>
      </c>
      <c r="AD212" s="330">
        <v>0.82</v>
      </c>
      <c r="AE212" s="330">
        <v>0.59</v>
      </c>
      <c r="AF212" s="330">
        <v>0.74</v>
      </c>
      <c r="AG212" s="330">
        <v>0.78</v>
      </c>
      <c r="AH212" s="330">
        <v>0.98</v>
      </c>
      <c r="AI212" s="330">
        <v>1.01</v>
      </c>
      <c r="AJ212" s="330">
        <v>0.99</v>
      </c>
      <c r="AK212" s="330">
        <v>0.96</v>
      </c>
      <c r="AL212" s="330">
        <v>1.03</v>
      </c>
      <c r="AM212" s="330">
        <v>0.86</v>
      </c>
      <c r="AN212" s="330">
        <v>0.79</v>
      </c>
      <c r="AO212" s="330">
        <v>0.83</v>
      </c>
      <c r="AP212" s="330">
        <v>1.1000000000000001</v>
      </c>
      <c r="AQ212" s="330">
        <v>0.53</v>
      </c>
      <c r="AR212" s="330">
        <v>0.82</v>
      </c>
      <c r="AS212" s="325">
        <v>0.87</v>
      </c>
      <c r="AT212" s="325">
        <v>1.1599999999999999</v>
      </c>
      <c r="AU212" s="325">
        <v>1.3</v>
      </c>
      <c r="AV212" s="325">
        <v>1.04</v>
      </c>
      <c r="AW212" s="325">
        <v>0.86</v>
      </c>
      <c r="AX212" s="325">
        <v>0.95</v>
      </c>
      <c r="AY212" s="325">
        <v>1.05</v>
      </c>
      <c r="BB212" s="652">
        <v>1.0472237862</v>
      </c>
      <c r="BC212" s="653">
        <f t="shared" si="3"/>
        <v>1.05</v>
      </c>
    </row>
    <row r="213" spans="1:55" s="325" customFormat="1" ht="19.8">
      <c r="A213" s="327"/>
      <c r="B213" s="327" t="s">
        <v>384</v>
      </c>
      <c r="C213" s="331">
        <v>15.38</v>
      </c>
      <c r="D213" s="331">
        <v>15.12</v>
      </c>
      <c r="E213" s="331">
        <v>20.29</v>
      </c>
      <c r="F213" s="331">
        <v>16.27</v>
      </c>
      <c r="G213" s="331">
        <v>15.8</v>
      </c>
      <c r="H213" s="331">
        <v>18.059999999999999</v>
      </c>
      <c r="I213" s="331">
        <v>15.86</v>
      </c>
      <c r="J213" s="331">
        <v>16.239999999999998</v>
      </c>
      <c r="K213" s="331">
        <v>13.21</v>
      </c>
      <c r="L213" s="331">
        <v>12.76</v>
      </c>
      <c r="M213" s="331">
        <v>13.96</v>
      </c>
      <c r="N213" s="331">
        <v>11.52</v>
      </c>
      <c r="O213" s="492">
        <v>17.84</v>
      </c>
      <c r="P213" s="492">
        <v>14.11</v>
      </c>
      <c r="Q213" s="492">
        <v>14.74</v>
      </c>
      <c r="R213" s="492">
        <v>12.02</v>
      </c>
      <c r="S213" s="492">
        <v>16.71</v>
      </c>
      <c r="T213" s="492">
        <v>15.59</v>
      </c>
      <c r="U213" s="492">
        <v>11.96</v>
      </c>
      <c r="V213" s="492">
        <v>14.56</v>
      </c>
      <c r="W213" s="492">
        <v>11.62</v>
      </c>
      <c r="X213" s="492">
        <v>12.69</v>
      </c>
      <c r="Y213" s="492">
        <v>14.34</v>
      </c>
      <c r="Z213" s="492">
        <v>12.97</v>
      </c>
      <c r="AA213" s="328">
        <v>13.3</v>
      </c>
      <c r="AB213" s="328">
        <v>12.92</v>
      </c>
      <c r="AC213" s="328">
        <v>12.14</v>
      </c>
      <c r="AD213" s="328">
        <v>13.66</v>
      </c>
      <c r="AE213" s="328">
        <v>14.42</v>
      </c>
      <c r="AF213" s="328">
        <v>15.82</v>
      </c>
      <c r="AG213" s="328">
        <v>14.92</v>
      </c>
      <c r="AH213" s="328">
        <v>16.100000000000001</v>
      </c>
      <c r="AI213" s="328">
        <v>14.42</v>
      </c>
      <c r="AJ213" s="328">
        <v>19.46</v>
      </c>
      <c r="AK213" s="328">
        <v>16.489999999999998</v>
      </c>
      <c r="AL213" s="328">
        <v>15.72</v>
      </c>
      <c r="AM213" s="328">
        <v>19.04</v>
      </c>
      <c r="AN213" s="328">
        <v>13.29</v>
      </c>
      <c r="AO213" s="328">
        <v>14.81</v>
      </c>
      <c r="AP213" s="328">
        <v>17.260000000000002</v>
      </c>
      <c r="AQ213" s="328">
        <v>16.39</v>
      </c>
      <c r="AR213" s="328">
        <v>16.86</v>
      </c>
      <c r="AS213" s="325">
        <v>15.6</v>
      </c>
      <c r="AT213" s="325">
        <v>16.79</v>
      </c>
      <c r="AU213" s="325">
        <v>17.59</v>
      </c>
      <c r="AV213" s="325">
        <v>16.66</v>
      </c>
      <c r="AW213" s="325">
        <v>16.079999999999998</v>
      </c>
      <c r="AX213" s="325">
        <v>17.14</v>
      </c>
      <c r="AY213" s="325">
        <v>18.02</v>
      </c>
      <c r="BB213" s="652">
        <v>18.017749194499999</v>
      </c>
      <c r="BC213" s="653">
        <f t="shared" si="3"/>
        <v>18.02</v>
      </c>
    </row>
    <row r="214" spans="1:55" s="325" customFormat="1" ht="12.75" customHeight="1">
      <c r="A214" s="329"/>
      <c r="B214" s="329" t="s">
        <v>385</v>
      </c>
      <c r="C214" s="332">
        <v>0.84</v>
      </c>
      <c r="D214" s="332">
        <v>0.76</v>
      </c>
      <c r="E214" s="332">
        <v>0.84</v>
      </c>
      <c r="F214" s="332">
        <v>0.66</v>
      </c>
      <c r="G214" s="332">
        <v>0.86</v>
      </c>
      <c r="H214" s="332">
        <v>0.99</v>
      </c>
      <c r="I214" s="332">
        <v>0.82</v>
      </c>
      <c r="J214" s="332">
        <v>1.1499999999999999</v>
      </c>
      <c r="K214" s="332">
        <v>1.0900000000000001</v>
      </c>
      <c r="L214" s="332">
        <v>0.88</v>
      </c>
      <c r="M214" s="332">
        <v>1.29</v>
      </c>
      <c r="N214" s="332">
        <v>0.76</v>
      </c>
      <c r="O214" s="493">
        <v>1.23</v>
      </c>
      <c r="P214" s="493">
        <v>0.9</v>
      </c>
      <c r="Q214" s="493">
        <v>1.24</v>
      </c>
      <c r="R214" s="493">
        <v>1.27</v>
      </c>
      <c r="S214" s="493">
        <v>1.32</v>
      </c>
      <c r="T214" s="493">
        <v>1.1200000000000001</v>
      </c>
      <c r="U214" s="493">
        <v>1.08</v>
      </c>
      <c r="V214" s="493">
        <v>1.33</v>
      </c>
      <c r="W214" s="493">
        <v>1.04</v>
      </c>
      <c r="X214" s="493">
        <v>1.1599999999999999</v>
      </c>
      <c r="Y214" s="493">
        <v>1.76</v>
      </c>
      <c r="Z214" s="493">
        <v>1.18</v>
      </c>
      <c r="AA214" s="330">
        <v>2.0499999999999998</v>
      </c>
      <c r="AB214" s="330">
        <v>1.1200000000000001</v>
      </c>
      <c r="AC214" s="330">
        <v>1.1200000000000001</v>
      </c>
      <c r="AD214" s="330">
        <v>1.19</v>
      </c>
      <c r="AE214" s="330">
        <v>1.3</v>
      </c>
      <c r="AF214" s="330">
        <v>1.1200000000000001</v>
      </c>
      <c r="AG214" s="330">
        <v>1.7</v>
      </c>
      <c r="AH214" s="330">
        <v>1.28</v>
      </c>
      <c r="AI214" s="330">
        <v>1.34</v>
      </c>
      <c r="AJ214" s="330">
        <v>1.37</v>
      </c>
      <c r="AK214" s="330">
        <v>1.47</v>
      </c>
      <c r="AL214" s="330">
        <v>1.45</v>
      </c>
      <c r="AM214" s="330">
        <v>1.62</v>
      </c>
      <c r="AN214" s="330">
        <v>1.07</v>
      </c>
      <c r="AO214" s="330">
        <v>1.29</v>
      </c>
      <c r="AP214" s="330">
        <v>2.1</v>
      </c>
      <c r="AQ214" s="330">
        <v>1.83</v>
      </c>
      <c r="AR214" s="330">
        <v>1.64</v>
      </c>
      <c r="AS214" s="325">
        <v>2.1</v>
      </c>
      <c r="AT214" s="325">
        <v>2.2799999999999998</v>
      </c>
      <c r="AU214" s="325">
        <v>2.41</v>
      </c>
      <c r="AV214" s="325">
        <v>1.86</v>
      </c>
      <c r="AW214" s="325">
        <v>1.99</v>
      </c>
      <c r="AX214" s="325">
        <v>2.5299999999999998</v>
      </c>
      <c r="AY214" s="325">
        <v>1.68</v>
      </c>
      <c r="BB214" s="652">
        <v>1.6845149671999999</v>
      </c>
      <c r="BC214" s="653">
        <f t="shared" si="3"/>
        <v>1.68</v>
      </c>
    </row>
    <row r="215" spans="1:55" s="325" customFormat="1" ht="19.8">
      <c r="A215" s="327"/>
      <c r="B215" s="327" t="s">
        <v>386</v>
      </c>
      <c r="C215" s="331">
        <v>14.54</v>
      </c>
      <c r="D215" s="331">
        <v>14.35</v>
      </c>
      <c r="E215" s="331">
        <v>19.45</v>
      </c>
      <c r="F215" s="331">
        <v>15.61</v>
      </c>
      <c r="G215" s="331">
        <v>14.94</v>
      </c>
      <c r="H215" s="331">
        <v>17.07</v>
      </c>
      <c r="I215" s="331">
        <v>15.04</v>
      </c>
      <c r="J215" s="331">
        <v>15.1</v>
      </c>
      <c r="K215" s="331">
        <v>12.12</v>
      </c>
      <c r="L215" s="331">
        <v>11.88</v>
      </c>
      <c r="M215" s="331">
        <v>12.67</v>
      </c>
      <c r="N215" s="331">
        <v>10.76</v>
      </c>
      <c r="O215" s="492">
        <v>16.61</v>
      </c>
      <c r="P215" s="492">
        <v>13.21</v>
      </c>
      <c r="Q215" s="492">
        <v>13.5</v>
      </c>
      <c r="R215" s="492">
        <v>10.75</v>
      </c>
      <c r="S215" s="492">
        <v>15.4</v>
      </c>
      <c r="T215" s="492">
        <v>14.47</v>
      </c>
      <c r="U215" s="492">
        <v>10.88</v>
      </c>
      <c r="V215" s="492">
        <v>13.23</v>
      </c>
      <c r="W215" s="492">
        <v>10.58</v>
      </c>
      <c r="X215" s="492">
        <v>11.53</v>
      </c>
      <c r="Y215" s="492">
        <v>12.58</v>
      </c>
      <c r="Z215" s="492">
        <v>11.79</v>
      </c>
      <c r="AA215" s="328">
        <v>11.26</v>
      </c>
      <c r="AB215" s="328">
        <v>11.8</v>
      </c>
      <c r="AC215" s="328">
        <v>11.02</v>
      </c>
      <c r="AD215" s="328">
        <v>12.47</v>
      </c>
      <c r="AE215" s="328">
        <v>13.13</v>
      </c>
      <c r="AF215" s="328">
        <v>14.69</v>
      </c>
      <c r="AG215" s="328">
        <v>13.22</v>
      </c>
      <c r="AH215" s="328">
        <v>14.83</v>
      </c>
      <c r="AI215" s="328">
        <v>13.08</v>
      </c>
      <c r="AJ215" s="328">
        <v>18.09</v>
      </c>
      <c r="AK215" s="328">
        <v>15.02</v>
      </c>
      <c r="AL215" s="328">
        <v>14.27</v>
      </c>
      <c r="AM215" s="328">
        <v>17.420000000000002</v>
      </c>
      <c r="AN215" s="328">
        <v>12.22</v>
      </c>
      <c r="AO215" s="328">
        <v>13.52</v>
      </c>
      <c r="AP215" s="328">
        <v>15.15</v>
      </c>
      <c r="AQ215" s="328">
        <v>14.57</v>
      </c>
      <c r="AR215" s="328">
        <v>15.22</v>
      </c>
      <c r="AS215" s="325">
        <v>13.51</v>
      </c>
      <c r="AT215" s="325">
        <v>14.5</v>
      </c>
      <c r="AU215" s="325">
        <v>15.18</v>
      </c>
      <c r="AV215" s="325">
        <v>14.81</v>
      </c>
      <c r="AW215" s="325">
        <v>14.09</v>
      </c>
      <c r="AX215" s="325">
        <v>14.61</v>
      </c>
      <c r="AY215" s="325">
        <v>16.329999999999998</v>
      </c>
      <c r="BB215" s="652">
        <v>16.3332342273</v>
      </c>
      <c r="BC215" s="653">
        <f t="shared" si="3"/>
        <v>16.329999999999998</v>
      </c>
    </row>
    <row r="216" spans="1:55" s="325" customFormat="1" ht="19.8">
      <c r="A216" s="329"/>
      <c r="B216" s="329" t="s">
        <v>387</v>
      </c>
      <c r="C216" s="332">
        <v>91.45</v>
      </c>
      <c r="D216" s="332">
        <v>86.19</v>
      </c>
      <c r="E216" s="332">
        <v>87.32</v>
      </c>
      <c r="F216" s="332">
        <v>79.430000000000007</v>
      </c>
      <c r="G216" s="332">
        <v>89.04</v>
      </c>
      <c r="H216" s="332">
        <v>95.61</v>
      </c>
      <c r="I216" s="332">
        <v>84.64</v>
      </c>
      <c r="J216" s="332">
        <v>93.11</v>
      </c>
      <c r="K216" s="332">
        <v>86.12</v>
      </c>
      <c r="L216" s="332">
        <v>84.52</v>
      </c>
      <c r="M216" s="332">
        <v>96.68</v>
      </c>
      <c r="N216" s="332">
        <v>82.73</v>
      </c>
      <c r="O216" s="493">
        <v>101.02</v>
      </c>
      <c r="P216" s="493">
        <v>81.92</v>
      </c>
      <c r="Q216" s="493">
        <v>90.96</v>
      </c>
      <c r="R216" s="493">
        <v>83.47</v>
      </c>
      <c r="S216" s="493">
        <v>104.89</v>
      </c>
      <c r="T216" s="493">
        <v>112.18</v>
      </c>
      <c r="U216" s="493">
        <v>109.36</v>
      </c>
      <c r="V216" s="493">
        <v>111.05</v>
      </c>
      <c r="W216" s="493">
        <v>92.37</v>
      </c>
      <c r="X216" s="493">
        <v>103</v>
      </c>
      <c r="Y216" s="493">
        <v>104.76</v>
      </c>
      <c r="Z216" s="493">
        <v>88.14</v>
      </c>
      <c r="AA216" s="330">
        <v>96.41</v>
      </c>
      <c r="AB216" s="330">
        <v>101.09</v>
      </c>
      <c r="AC216" s="330">
        <v>100.24</v>
      </c>
      <c r="AD216" s="330">
        <v>94.29</v>
      </c>
      <c r="AE216" s="330">
        <v>118.69</v>
      </c>
      <c r="AF216" s="330">
        <v>97.9</v>
      </c>
      <c r="AG216" s="330">
        <v>96.59</v>
      </c>
      <c r="AH216" s="330">
        <v>94.37</v>
      </c>
      <c r="AI216" s="330">
        <v>85.92</v>
      </c>
      <c r="AJ216" s="330">
        <v>86.14</v>
      </c>
      <c r="AK216" s="330">
        <v>73.7</v>
      </c>
      <c r="AL216" s="330">
        <v>65.38</v>
      </c>
      <c r="AM216" s="330">
        <v>82.69</v>
      </c>
      <c r="AN216" s="330">
        <v>71.52</v>
      </c>
      <c r="AO216" s="330">
        <v>88.14</v>
      </c>
      <c r="AP216" s="330">
        <v>87.08</v>
      </c>
      <c r="AQ216" s="330">
        <v>79.95</v>
      </c>
      <c r="AR216" s="330">
        <v>95.96</v>
      </c>
      <c r="AS216" s="325">
        <v>102.15</v>
      </c>
      <c r="AT216" s="325">
        <v>84.11</v>
      </c>
      <c r="AU216" s="325">
        <v>93.51</v>
      </c>
      <c r="AV216" s="325">
        <v>91.55</v>
      </c>
      <c r="AW216" s="325">
        <v>86.11</v>
      </c>
      <c r="AX216" s="325">
        <v>92.9</v>
      </c>
      <c r="AY216" s="325">
        <v>95.9</v>
      </c>
      <c r="BB216" s="652">
        <v>95.9044932332</v>
      </c>
      <c r="BC216" s="653">
        <f t="shared" si="3"/>
        <v>95.9</v>
      </c>
    </row>
    <row r="217" spans="1:55" s="325" customFormat="1" ht="30">
      <c r="A217" s="327"/>
      <c r="B217" s="327" t="s">
        <v>388</v>
      </c>
      <c r="C217" s="331">
        <v>7.0000000000000007E-2</v>
      </c>
      <c r="D217" s="331">
        <v>0.11</v>
      </c>
      <c r="E217" s="331">
        <v>0.1</v>
      </c>
      <c r="F217" s="331">
        <v>0.12</v>
      </c>
      <c r="G217" s="331">
        <v>0.09</v>
      </c>
      <c r="H217" s="331">
        <v>0.12</v>
      </c>
      <c r="I217" s="331">
        <v>0.11</v>
      </c>
      <c r="J217" s="331">
        <v>0.11</v>
      </c>
      <c r="K217" s="331">
        <v>0.1</v>
      </c>
      <c r="L217" s="331">
        <v>0.24</v>
      </c>
      <c r="M217" s="331">
        <v>0.11</v>
      </c>
      <c r="N217" s="331">
        <v>0.06</v>
      </c>
      <c r="O217" s="492">
        <v>0.12</v>
      </c>
      <c r="P217" s="492">
        <v>0.08</v>
      </c>
      <c r="Q217" s="492">
        <v>0.16</v>
      </c>
      <c r="R217" s="492">
        <v>0.09</v>
      </c>
      <c r="S217" s="492">
        <v>0.09</v>
      </c>
      <c r="T217" s="492">
        <v>0.09</v>
      </c>
      <c r="U217" s="492">
        <v>0.09</v>
      </c>
      <c r="V217" s="492">
        <v>0.13</v>
      </c>
      <c r="W217" s="492">
        <v>0.08</v>
      </c>
      <c r="X217" s="492">
        <v>0.15</v>
      </c>
      <c r="Y217" s="492">
        <v>0.1</v>
      </c>
      <c r="Z217" s="492">
        <v>0.06</v>
      </c>
      <c r="AA217" s="328">
        <v>0.11</v>
      </c>
      <c r="AB217" s="328">
        <v>0.13</v>
      </c>
      <c r="AC217" s="328">
        <v>0.1</v>
      </c>
      <c r="AD217" s="328">
        <v>0.12</v>
      </c>
      <c r="AE217" s="328">
        <v>0.14000000000000001</v>
      </c>
      <c r="AF217" s="328">
        <v>0.12</v>
      </c>
      <c r="AG217" s="328">
        <v>0.2</v>
      </c>
      <c r="AH217" s="328">
        <v>0.12</v>
      </c>
      <c r="AI217" s="328">
        <v>0.09</v>
      </c>
      <c r="AJ217" s="328">
        <v>0.12</v>
      </c>
      <c r="AK217" s="328">
        <v>0.2</v>
      </c>
      <c r="AL217" s="328">
        <v>0.11</v>
      </c>
      <c r="AM217" s="328">
        <v>0.09</v>
      </c>
      <c r="AN217" s="328">
        <v>7.0000000000000007E-2</v>
      </c>
      <c r="AO217" s="328">
        <v>0.08</v>
      </c>
      <c r="AP217" s="328">
        <v>0.1</v>
      </c>
      <c r="AQ217" s="328">
        <v>0.26</v>
      </c>
      <c r="AR217" s="328">
        <v>0.11</v>
      </c>
      <c r="AS217" s="325">
        <v>0.13</v>
      </c>
      <c r="AT217" s="325">
        <v>0.1</v>
      </c>
      <c r="AU217" s="325">
        <v>0.15</v>
      </c>
      <c r="AV217" s="325">
        <v>0.1</v>
      </c>
      <c r="AW217" s="325">
        <v>0.13</v>
      </c>
      <c r="AX217" s="325">
        <v>0.16</v>
      </c>
      <c r="AY217" s="325">
        <v>0.13</v>
      </c>
      <c r="BB217" s="652">
        <v>0.13365584480000001</v>
      </c>
      <c r="BC217" s="653">
        <f t="shared" si="3"/>
        <v>0.13</v>
      </c>
    </row>
    <row r="218" spans="1:55" s="325" customFormat="1" ht="19.8">
      <c r="A218" s="329"/>
      <c r="B218" s="329" t="s">
        <v>389</v>
      </c>
      <c r="C218" s="332">
        <v>22.55</v>
      </c>
      <c r="D218" s="332">
        <v>18.34</v>
      </c>
      <c r="E218" s="332">
        <v>20.73</v>
      </c>
      <c r="F218" s="332">
        <v>18.329999999999998</v>
      </c>
      <c r="G218" s="332">
        <v>22.86</v>
      </c>
      <c r="H218" s="332">
        <v>24.18</v>
      </c>
      <c r="I218" s="332">
        <v>19.28</v>
      </c>
      <c r="J218" s="332">
        <v>18.850000000000001</v>
      </c>
      <c r="K218" s="332">
        <v>15.75</v>
      </c>
      <c r="L218" s="332">
        <v>16.52</v>
      </c>
      <c r="M218" s="332">
        <v>18.829999999999998</v>
      </c>
      <c r="N218" s="332">
        <v>14.3</v>
      </c>
      <c r="O218" s="493">
        <v>16.46</v>
      </c>
      <c r="P218" s="493">
        <v>17.23</v>
      </c>
      <c r="Q218" s="493">
        <v>18.87</v>
      </c>
      <c r="R218" s="493">
        <v>12.75</v>
      </c>
      <c r="S218" s="493">
        <v>16.920000000000002</v>
      </c>
      <c r="T218" s="493">
        <v>14.83</v>
      </c>
      <c r="U218" s="493">
        <v>13.88</v>
      </c>
      <c r="V218" s="493">
        <v>16.059999999999999</v>
      </c>
      <c r="W218" s="493">
        <v>12.32</v>
      </c>
      <c r="X218" s="493">
        <v>15.05</v>
      </c>
      <c r="Y218" s="493">
        <v>15.19</v>
      </c>
      <c r="Z218" s="493">
        <v>14.22</v>
      </c>
      <c r="AA218" s="330">
        <v>14.62</v>
      </c>
      <c r="AB218" s="330">
        <v>14.49</v>
      </c>
      <c r="AC218" s="330">
        <v>14.39</v>
      </c>
      <c r="AD218" s="330">
        <v>13.54</v>
      </c>
      <c r="AE218" s="330">
        <v>15.39</v>
      </c>
      <c r="AF218" s="330">
        <v>13.83</v>
      </c>
      <c r="AG218" s="330">
        <v>15.56</v>
      </c>
      <c r="AH218" s="330">
        <v>17.46</v>
      </c>
      <c r="AI218" s="330">
        <v>14.06</v>
      </c>
      <c r="AJ218" s="330">
        <v>15.4</v>
      </c>
      <c r="AK218" s="330">
        <v>15.26</v>
      </c>
      <c r="AL218" s="330">
        <v>14.91</v>
      </c>
      <c r="AM218" s="330">
        <v>17.05</v>
      </c>
      <c r="AN218" s="330">
        <v>13.21</v>
      </c>
      <c r="AO218" s="330">
        <v>17.07</v>
      </c>
      <c r="AP218" s="330">
        <v>15.82</v>
      </c>
      <c r="AQ218" s="330">
        <v>16.73</v>
      </c>
      <c r="AR218" s="330">
        <v>23.09</v>
      </c>
      <c r="AS218" s="325">
        <v>28.46</v>
      </c>
      <c r="AT218" s="325">
        <v>22.91</v>
      </c>
      <c r="AU218" s="325">
        <v>21.3</v>
      </c>
      <c r="AV218" s="325">
        <v>26.14</v>
      </c>
      <c r="AW218" s="325">
        <v>30.6</v>
      </c>
      <c r="AX218" s="325">
        <v>24.8</v>
      </c>
      <c r="AY218" s="325">
        <v>25.87</v>
      </c>
      <c r="BB218" s="652">
        <v>25.8698795852</v>
      </c>
      <c r="BC218" s="653">
        <f t="shared" si="3"/>
        <v>25.87</v>
      </c>
    </row>
    <row r="219" spans="1:55" s="325" customFormat="1" ht="19.8">
      <c r="A219" s="327"/>
      <c r="B219" s="327" t="s">
        <v>390</v>
      </c>
      <c r="C219" s="331">
        <v>68.83</v>
      </c>
      <c r="D219" s="331">
        <v>67.739999999999995</v>
      </c>
      <c r="E219" s="331">
        <v>66.5</v>
      </c>
      <c r="F219" s="331">
        <v>60.98</v>
      </c>
      <c r="G219" s="331">
        <v>66.09</v>
      </c>
      <c r="H219" s="331">
        <v>71.31</v>
      </c>
      <c r="I219" s="331">
        <v>65.25</v>
      </c>
      <c r="J219" s="331">
        <v>74.150000000000006</v>
      </c>
      <c r="K219" s="331">
        <v>70.27</v>
      </c>
      <c r="L219" s="331">
        <v>67.760000000000005</v>
      </c>
      <c r="M219" s="331">
        <v>77.739999999999995</v>
      </c>
      <c r="N219" s="331">
        <v>68.37</v>
      </c>
      <c r="O219" s="492">
        <v>84.43</v>
      </c>
      <c r="P219" s="492">
        <v>64.61</v>
      </c>
      <c r="Q219" s="492">
        <v>71.94</v>
      </c>
      <c r="R219" s="492">
        <v>70.64</v>
      </c>
      <c r="S219" s="492">
        <v>87.88</v>
      </c>
      <c r="T219" s="492">
        <v>97.26</v>
      </c>
      <c r="U219" s="492">
        <v>95.39</v>
      </c>
      <c r="V219" s="492">
        <v>94.86</v>
      </c>
      <c r="W219" s="492">
        <v>79.97</v>
      </c>
      <c r="X219" s="492">
        <v>87.81</v>
      </c>
      <c r="Y219" s="492">
        <v>89.47</v>
      </c>
      <c r="Z219" s="492">
        <v>73.849999999999994</v>
      </c>
      <c r="AA219" s="328">
        <v>81.680000000000007</v>
      </c>
      <c r="AB219" s="328">
        <v>86.47</v>
      </c>
      <c r="AC219" s="328">
        <v>85.74</v>
      </c>
      <c r="AD219" s="328">
        <v>80.62</v>
      </c>
      <c r="AE219" s="328">
        <v>103.16</v>
      </c>
      <c r="AF219" s="328">
        <v>83.95</v>
      </c>
      <c r="AG219" s="328">
        <v>80.83</v>
      </c>
      <c r="AH219" s="328">
        <v>76.78</v>
      </c>
      <c r="AI219" s="328">
        <v>71.77</v>
      </c>
      <c r="AJ219" s="328">
        <v>70.63</v>
      </c>
      <c r="AK219" s="328">
        <v>58.25</v>
      </c>
      <c r="AL219" s="328">
        <v>50.36</v>
      </c>
      <c r="AM219" s="328">
        <v>65.55</v>
      </c>
      <c r="AN219" s="328">
        <v>58.24</v>
      </c>
      <c r="AO219" s="328">
        <v>71</v>
      </c>
      <c r="AP219" s="328">
        <v>71.16</v>
      </c>
      <c r="AQ219" s="328">
        <v>62.96</v>
      </c>
      <c r="AR219" s="328">
        <v>72.760000000000005</v>
      </c>
      <c r="AS219" s="325">
        <v>73.56</v>
      </c>
      <c r="AT219" s="325">
        <v>61.1</v>
      </c>
      <c r="AU219" s="325">
        <v>72.06</v>
      </c>
      <c r="AV219" s="325">
        <v>65.31</v>
      </c>
      <c r="AW219" s="325">
        <v>55.38</v>
      </c>
      <c r="AX219" s="325">
        <v>67.94</v>
      </c>
      <c r="AY219" s="325">
        <v>69.900000000000006</v>
      </c>
      <c r="BB219" s="652">
        <v>69.900957803200001</v>
      </c>
      <c r="BC219" s="653">
        <f t="shared" si="3"/>
        <v>69.900000000000006</v>
      </c>
    </row>
    <row r="220" spans="1:55" s="325" customFormat="1" ht="19.8">
      <c r="A220" s="329"/>
      <c r="B220" s="329" t="s">
        <v>391</v>
      </c>
      <c r="C220" s="332">
        <v>156.01</v>
      </c>
      <c r="D220" s="332">
        <v>214.1</v>
      </c>
      <c r="E220" s="332">
        <v>330.88</v>
      </c>
      <c r="F220" s="332">
        <v>423.11</v>
      </c>
      <c r="G220" s="332">
        <v>557.72</v>
      </c>
      <c r="H220" s="332">
        <v>557.41</v>
      </c>
      <c r="I220" s="332">
        <v>539.63</v>
      </c>
      <c r="J220" s="332">
        <v>397.5</v>
      </c>
      <c r="K220" s="332">
        <v>231.89</v>
      </c>
      <c r="L220" s="332">
        <v>272.01</v>
      </c>
      <c r="M220" s="332">
        <v>176.09</v>
      </c>
      <c r="N220" s="332">
        <v>169.62</v>
      </c>
      <c r="O220" s="493">
        <v>178.45</v>
      </c>
      <c r="P220" s="493">
        <v>178.95</v>
      </c>
      <c r="Q220" s="493">
        <v>277.89999999999998</v>
      </c>
      <c r="R220" s="493">
        <v>251.4</v>
      </c>
      <c r="S220" s="493">
        <v>309.51</v>
      </c>
      <c r="T220" s="493">
        <v>328.63</v>
      </c>
      <c r="U220" s="493">
        <v>266.14999999999998</v>
      </c>
      <c r="V220" s="493">
        <v>363.2</v>
      </c>
      <c r="W220" s="493">
        <v>266.89999999999998</v>
      </c>
      <c r="X220" s="493">
        <v>198.49</v>
      </c>
      <c r="Y220" s="493">
        <v>227.08</v>
      </c>
      <c r="Z220" s="493">
        <v>166.67</v>
      </c>
      <c r="AA220" s="330">
        <v>286.04000000000002</v>
      </c>
      <c r="AB220" s="330">
        <v>190.03</v>
      </c>
      <c r="AC220" s="330">
        <v>296.11</v>
      </c>
      <c r="AD220" s="330">
        <v>364.65</v>
      </c>
      <c r="AE220" s="330">
        <v>323.58</v>
      </c>
      <c r="AF220" s="330">
        <v>286.13</v>
      </c>
      <c r="AG220" s="330">
        <v>406.56</v>
      </c>
      <c r="AH220" s="330">
        <v>315.11</v>
      </c>
      <c r="AI220" s="330">
        <v>327.26</v>
      </c>
      <c r="AJ220" s="330">
        <v>236.13</v>
      </c>
      <c r="AK220" s="330">
        <v>162.85</v>
      </c>
      <c r="AL220" s="330">
        <v>138.72</v>
      </c>
      <c r="AM220" s="330">
        <v>275.75</v>
      </c>
      <c r="AN220" s="330">
        <v>220.7</v>
      </c>
      <c r="AO220" s="330">
        <v>278.33999999999997</v>
      </c>
      <c r="AP220" s="330">
        <v>326.01</v>
      </c>
      <c r="AQ220" s="330">
        <v>418.37</v>
      </c>
      <c r="AR220" s="330">
        <v>407.59</v>
      </c>
      <c r="AS220" s="325">
        <v>472.08</v>
      </c>
      <c r="AT220" s="325">
        <v>418.33</v>
      </c>
      <c r="AU220" s="325">
        <v>269.54000000000002</v>
      </c>
      <c r="AV220" s="325">
        <v>259.47000000000003</v>
      </c>
      <c r="AW220" s="325">
        <v>177.35</v>
      </c>
      <c r="AX220" s="325">
        <v>158.57</v>
      </c>
      <c r="AY220" s="325">
        <v>175.75</v>
      </c>
      <c r="BB220" s="652">
        <v>175.74567268550001</v>
      </c>
      <c r="BC220" s="653">
        <f t="shared" si="3"/>
        <v>175.75</v>
      </c>
    </row>
    <row r="221" spans="1:55" s="325" customFormat="1" ht="19.8">
      <c r="A221" s="327"/>
      <c r="B221" s="327" t="s">
        <v>392</v>
      </c>
      <c r="C221" s="331">
        <v>90.29</v>
      </c>
      <c r="D221" s="331">
        <v>162.49</v>
      </c>
      <c r="E221" s="331">
        <v>246.92</v>
      </c>
      <c r="F221" s="331">
        <v>351.25</v>
      </c>
      <c r="G221" s="331">
        <v>466.74</v>
      </c>
      <c r="H221" s="331">
        <v>431.66</v>
      </c>
      <c r="I221" s="331">
        <v>444.83</v>
      </c>
      <c r="J221" s="331">
        <v>311.14</v>
      </c>
      <c r="K221" s="331">
        <v>168.92</v>
      </c>
      <c r="L221" s="331">
        <v>202.92</v>
      </c>
      <c r="M221" s="331">
        <v>119.6</v>
      </c>
      <c r="N221" s="331">
        <v>111.76</v>
      </c>
      <c r="O221" s="492">
        <v>115.93</v>
      </c>
      <c r="P221" s="492">
        <v>124.29</v>
      </c>
      <c r="Q221" s="492">
        <v>183.38</v>
      </c>
      <c r="R221" s="492">
        <v>194.06</v>
      </c>
      <c r="S221" s="492">
        <v>234.89</v>
      </c>
      <c r="T221" s="492">
        <v>259.93</v>
      </c>
      <c r="U221" s="492">
        <v>200.94</v>
      </c>
      <c r="V221" s="492">
        <v>288.26</v>
      </c>
      <c r="W221" s="492">
        <v>219.05</v>
      </c>
      <c r="X221" s="492">
        <v>150.49</v>
      </c>
      <c r="Y221" s="492">
        <v>171.15</v>
      </c>
      <c r="Z221" s="492">
        <v>115.9</v>
      </c>
      <c r="AA221" s="328">
        <v>236.15</v>
      </c>
      <c r="AB221" s="328">
        <v>137.88999999999999</v>
      </c>
      <c r="AC221" s="328">
        <v>229.39</v>
      </c>
      <c r="AD221" s="328">
        <v>282.02999999999997</v>
      </c>
      <c r="AE221" s="328">
        <v>247.36</v>
      </c>
      <c r="AF221" s="328">
        <v>227.08</v>
      </c>
      <c r="AG221" s="328">
        <v>317.04000000000002</v>
      </c>
      <c r="AH221" s="328">
        <v>248.93</v>
      </c>
      <c r="AI221" s="328">
        <v>275.43</v>
      </c>
      <c r="AJ221" s="328">
        <v>167.22</v>
      </c>
      <c r="AK221" s="328">
        <v>104.88</v>
      </c>
      <c r="AL221" s="328">
        <v>80.349999999999994</v>
      </c>
      <c r="AM221" s="328">
        <v>204.85</v>
      </c>
      <c r="AN221" s="328">
        <v>172.01</v>
      </c>
      <c r="AO221" s="328">
        <v>183.24</v>
      </c>
      <c r="AP221" s="328">
        <v>240.54</v>
      </c>
      <c r="AQ221" s="328">
        <v>333.56</v>
      </c>
      <c r="AR221" s="328">
        <v>325.41000000000003</v>
      </c>
      <c r="AS221" s="325">
        <v>396.9</v>
      </c>
      <c r="AT221" s="325">
        <v>358.05</v>
      </c>
      <c r="AU221" s="325">
        <v>213.14</v>
      </c>
      <c r="AV221" s="325">
        <v>202.06</v>
      </c>
      <c r="AW221" s="325">
        <v>128.63999999999999</v>
      </c>
      <c r="AX221" s="325">
        <v>108.2</v>
      </c>
      <c r="AY221" s="325">
        <v>125.17</v>
      </c>
      <c r="BB221" s="652">
        <v>125.1679910143</v>
      </c>
      <c r="BC221" s="653">
        <f t="shared" si="3"/>
        <v>125.17</v>
      </c>
    </row>
    <row r="222" spans="1:55" s="325" customFormat="1" ht="19.8">
      <c r="A222" s="329"/>
      <c r="B222" s="329" t="s">
        <v>393</v>
      </c>
      <c r="C222" s="332">
        <v>65.73</v>
      </c>
      <c r="D222" s="332">
        <v>51.61</v>
      </c>
      <c r="E222" s="332">
        <v>83.96</v>
      </c>
      <c r="F222" s="332">
        <v>71.86</v>
      </c>
      <c r="G222" s="332">
        <v>90.98</v>
      </c>
      <c r="H222" s="332">
        <v>125.75</v>
      </c>
      <c r="I222" s="332">
        <v>94.8</v>
      </c>
      <c r="J222" s="332">
        <v>86.35</v>
      </c>
      <c r="K222" s="332">
        <v>62.97</v>
      </c>
      <c r="L222" s="332">
        <v>69.09</v>
      </c>
      <c r="M222" s="332">
        <v>56.49</v>
      </c>
      <c r="N222" s="332">
        <v>57.86</v>
      </c>
      <c r="O222" s="493">
        <v>62.52</v>
      </c>
      <c r="P222" s="493">
        <v>54.66</v>
      </c>
      <c r="Q222" s="493">
        <v>94.52</v>
      </c>
      <c r="R222" s="493">
        <v>57.34</v>
      </c>
      <c r="S222" s="493">
        <v>74.63</v>
      </c>
      <c r="T222" s="493">
        <v>68.7</v>
      </c>
      <c r="U222" s="493">
        <v>65.209999999999994</v>
      </c>
      <c r="V222" s="493">
        <v>74.94</v>
      </c>
      <c r="W222" s="493">
        <v>47.85</v>
      </c>
      <c r="X222" s="493">
        <v>48</v>
      </c>
      <c r="Y222" s="493">
        <v>55.93</v>
      </c>
      <c r="Z222" s="493">
        <v>50.77</v>
      </c>
      <c r="AA222" s="330">
        <v>49.89</v>
      </c>
      <c r="AB222" s="330">
        <v>52.14</v>
      </c>
      <c r="AC222" s="330">
        <v>66.72</v>
      </c>
      <c r="AD222" s="330">
        <v>82.63</v>
      </c>
      <c r="AE222" s="330">
        <v>76.22</v>
      </c>
      <c r="AF222" s="330">
        <v>59.05</v>
      </c>
      <c r="AG222" s="330">
        <v>89.52</v>
      </c>
      <c r="AH222" s="330">
        <v>66.180000000000007</v>
      </c>
      <c r="AI222" s="330">
        <v>51.83</v>
      </c>
      <c r="AJ222" s="330">
        <v>68.91</v>
      </c>
      <c r="AK222" s="330">
        <v>57.97</v>
      </c>
      <c r="AL222" s="330">
        <v>58.37</v>
      </c>
      <c r="AM222" s="330">
        <v>70.900000000000006</v>
      </c>
      <c r="AN222" s="330">
        <v>48.69</v>
      </c>
      <c r="AO222" s="330">
        <v>95.1</v>
      </c>
      <c r="AP222" s="330">
        <v>85.48</v>
      </c>
      <c r="AQ222" s="330">
        <v>84.81</v>
      </c>
      <c r="AR222" s="330">
        <v>82.18</v>
      </c>
      <c r="AS222" s="325">
        <v>75.17</v>
      </c>
      <c r="AT222" s="325">
        <v>60.28</v>
      </c>
      <c r="AU222" s="325">
        <v>56.41</v>
      </c>
      <c r="AV222" s="325">
        <v>57.41</v>
      </c>
      <c r="AW222" s="325">
        <v>48.7</v>
      </c>
      <c r="AX222" s="325">
        <v>50.37</v>
      </c>
      <c r="AY222" s="325">
        <v>50.58</v>
      </c>
      <c r="BB222" s="652">
        <v>50.577681671199997</v>
      </c>
      <c r="BC222" s="653">
        <f t="shared" si="3"/>
        <v>50.58</v>
      </c>
    </row>
    <row r="223" spans="1:55" s="325" customFormat="1" ht="30">
      <c r="A223" s="327"/>
      <c r="B223" s="327" t="s">
        <v>394</v>
      </c>
      <c r="C223" s="331">
        <v>7.87</v>
      </c>
      <c r="D223" s="331">
        <v>8.6</v>
      </c>
      <c r="E223" s="331">
        <v>8.85</v>
      </c>
      <c r="F223" s="331">
        <v>10.61</v>
      </c>
      <c r="G223" s="331">
        <v>14.32</v>
      </c>
      <c r="H223" s="331">
        <v>11.28</v>
      </c>
      <c r="I223" s="331">
        <v>10.4</v>
      </c>
      <c r="J223" s="331">
        <v>15.13</v>
      </c>
      <c r="K223" s="331">
        <v>10.27</v>
      </c>
      <c r="L223" s="331">
        <v>9.7799999999999994</v>
      </c>
      <c r="M223" s="331">
        <v>11</v>
      </c>
      <c r="N223" s="331">
        <v>8.58</v>
      </c>
      <c r="O223" s="492">
        <v>11.64</v>
      </c>
      <c r="P223" s="492">
        <v>10.41</v>
      </c>
      <c r="Q223" s="492">
        <v>10.19</v>
      </c>
      <c r="R223" s="492">
        <v>7.13</v>
      </c>
      <c r="S223" s="492">
        <v>9.7200000000000006</v>
      </c>
      <c r="T223" s="492">
        <v>8.23</v>
      </c>
      <c r="U223" s="492">
        <v>8.99</v>
      </c>
      <c r="V223" s="492">
        <v>10.07</v>
      </c>
      <c r="W223" s="492">
        <v>8.16</v>
      </c>
      <c r="X223" s="492">
        <v>9.68</v>
      </c>
      <c r="Y223" s="492">
        <v>7.65</v>
      </c>
      <c r="Z223" s="492">
        <v>8</v>
      </c>
      <c r="AA223" s="328">
        <v>9.8000000000000007</v>
      </c>
      <c r="AB223" s="328">
        <v>8.7799999999999994</v>
      </c>
      <c r="AC223" s="328">
        <v>8.86</v>
      </c>
      <c r="AD223" s="328">
        <v>8.14</v>
      </c>
      <c r="AE223" s="328">
        <v>9.42</v>
      </c>
      <c r="AF223" s="328">
        <v>9.14</v>
      </c>
      <c r="AG223" s="328">
        <v>11.19</v>
      </c>
      <c r="AH223" s="328">
        <v>7.1</v>
      </c>
      <c r="AI223" s="328">
        <v>7.91</v>
      </c>
      <c r="AJ223" s="328">
        <v>9.08</v>
      </c>
      <c r="AK223" s="328">
        <v>8.44</v>
      </c>
      <c r="AL223" s="328">
        <v>7.27</v>
      </c>
      <c r="AM223" s="328">
        <v>9</v>
      </c>
      <c r="AN223" s="328">
        <v>7.8</v>
      </c>
      <c r="AO223" s="328">
        <v>6.76</v>
      </c>
      <c r="AP223" s="328">
        <v>6.89</v>
      </c>
      <c r="AQ223" s="328">
        <v>8.16</v>
      </c>
      <c r="AR223" s="328">
        <v>8.89</v>
      </c>
      <c r="AS223" s="325">
        <v>9.18</v>
      </c>
      <c r="AT223" s="325">
        <v>7.77</v>
      </c>
      <c r="AU223" s="325">
        <v>8.9</v>
      </c>
      <c r="AV223" s="325">
        <v>7.47</v>
      </c>
      <c r="AW223" s="325">
        <v>9.09</v>
      </c>
      <c r="AX223" s="325">
        <v>8.43</v>
      </c>
      <c r="AY223" s="325">
        <v>8.01</v>
      </c>
      <c r="BB223" s="652">
        <v>8.0073356203999992</v>
      </c>
      <c r="BC223" s="653">
        <f t="shared" si="3"/>
        <v>8.01</v>
      </c>
    </row>
    <row r="224" spans="1:55" s="325" customFormat="1" ht="19.8">
      <c r="A224" s="329"/>
      <c r="B224" s="329" t="s">
        <v>395</v>
      </c>
      <c r="C224" s="332">
        <v>4.2699999999999996</v>
      </c>
      <c r="D224" s="332">
        <v>4.0599999999999996</v>
      </c>
      <c r="E224" s="332">
        <v>4.46</v>
      </c>
      <c r="F224" s="332">
        <v>4.3600000000000003</v>
      </c>
      <c r="G224" s="332">
        <v>5.79</v>
      </c>
      <c r="H224" s="332">
        <v>4.3899999999999997</v>
      </c>
      <c r="I224" s="332">
        <v>4.74</v>
      </c>
      <c r="J224" s="332">
        <v>5.19</v>
      </c>
      <c r="K224" s="332">
        <v>4.22</v>
      </c>
      <c r="L224" s="332">
        <v>3.8</v>
      </c>
      <c r="M224" s="332">
        <v>4.8</v>
      </c>
      <c r="N224" s="332">
        <v>4.47</v>
      </c>
      <c r="O224" s="493">
        <v>4.42</v>
      </c>
      <c r="P224" s="493">
        <v>3.84</v>
      </c>
      <c r="Q224" s="493">
        <v>5.37</v>
      </c>
      <c r="R224" s="493">
        <v>2.85</v>
      </c>
      <c r="S224" s="493">
        <v>4.79</v>
      </c>
      <c r="T224" s="493">
        <v>4.25</v>
      </c>
      <c r="U224" s="493">
        <v>4.0999999999999996</v>
      </c>
      <c r="V224" s="493">
        <v>4.57</v>
      </c>
      <c r="W224" s="493">
        <v>4.17</v>
      </c>
      <c r="X224" s="493">
        <v>4.67</v>
      </c>
      <c r="Y224" s="493">
        <v>4.13</v>
      </c>
      <c r="Z224" s="493">
        <v>3.59</v>
      </c>
      <c r="AA224" s="330">
        <v>4.92</v>
      </c>
      <c r="AB224" s="330">
        <v>3.96</v>
      </c>
      <c r="AC224" s="330">
        <v>4</v>
      </c>
      <c r="AD224" s="330">
        <v>4.03</v>
      </c>
      <c r="AE224" s="330">
        <v>4.03</v>
      </c>
      <c r="AF224" s="330">
        <v>4.21</v>
      </c>
      <c r="AG224" s="330">
        <v>4.75</v>
      </c>
      <c r="AH224" s="330">
        <v>3.23</v>
      </c>
      <c r="AI224" s="330">
        <v>3.46</v>
      </c>
      <c r="AJ224" s="330">
        <v>3.34</v>
      </c>
      <c r="AK224" s="330">
        <v>3.76</v>
      </c>
      <c r="AL224" s="330">
        <v>3.36</v>
      </c>
      <c r="AM224" s="330">
        <v>4.0199999999999996</v>
      </c>
      <c r="AN224" s="330">
        <v>3.11</v>
      </c>
      <c r="AO224" s="330">
        <v>2.88</v>
      </c>
      <c r="AP224" s="330">
        <v>2.89</v>
      </c>
      <c r="AQ224" s="330">
        <v>3.87</v>
      </c>
      <c r="AR224" s="330">
        <v>3.69</v>
      </c>
      <c r="AS224" s="325">
        <v>4</v>
      </c>
      <c r="AT224" s="325">
        <v>2.92</v>
      </c>
      <c r="AU224" s="325">
        <v>3.81</v>
      </c>
      <c r="AV224" s="325">
        <v>3.06</v>
      </c>
      <c r="AW224" s="325">
        <v>3.19</v>
      </c>
      <c r="AX224" s="325">
        <v>4.24</v>
      </c>
      <c r="AY224" s="325">
        <v>3.33</v>
      </c>
      <c r="BB224" s="652">
        <v>3.3293137165000002</v>
      </c>
      <c r="BC224" s="653">
        <f t="shared" si="3"/>
        <v>3.33</v>
      </c>
    </row>
    <row r="225" spans="1:55" s="325" customFormat="1" ht="19.8">
      <c r="A225" s="327"/>
      <c r="B225" s="327" t="s">
        <v>396</v>
      </c>
      <c r="C225" s="331">
        <v>3.6</v>
      </c>
      <c r="D225" s="331">
        <v>4.54</v>
      </c>
      <c r="E225" s="331">
        <v>4.3899999999999997</v>
      </c>
      <c r="F225" s="331">
        <v>6.24</v>
      </c>
      <c r="G225" s="331">
        <v>8.5299999999999994</v>
      </c>
      <c r="H225" s="331">
        <v>6.89</v>
      </c>
      <c r="I225" s="331">
        <v>5.66</v>
      </c>
      <c r="J225" s="331">
        <v>9.94</v>
      </c>
      <c r="K225" s="331">
        <v>6.05</v>
      </c>
      <c r="L225" s="331">
        <v>5.99</v>
      </c>
      <c r="M225" s="331">
        <v>6.21</v>
      </c>
      <c r="N225" s="331">
        <v>4.1100000000000003</v>
      </c>
      <c r="O225" s="492">
        <v>7.21</v>
      </c>
      <c r="P225" s="492">
        <v>6.57</v>
      </c>
      <c r="Q225" s="492">
        <v>4.82</v>
      </c>
      <c r="R225" s="492">
        <v>4.28</v>
      </c>
      <c r="S225" s="492">
        <v>4.93</v>
      </c>
      <c r="T225" s="492">
        <v>3.98</v>
      </c>
      <c r="U225" s="492">
        <v>4.9000000000000004</v>
      </c>
      <c r="V225" s="492">
        <v>5.5</v>
      </c>
      <c r="W225" s="492">
        <v>3.99</v>
      </c>
      <c r="X225" s="492">
        <v>5.01</v>
      </c>
      <c r="Y225" s="492">
        <v>3.52</v>
      </c>
      <c r="Z225" s="492">
        <v>4.41</v>
      </c>
      <c r="AA225" s="328">
        <v>4.87</v>
      </c>
      <c r="AB225" s="328">
        <v>4.82</v>
      </c>
      <c r="AC225" s="328">
        <v>4.8600000000000003</v>
      </c>
      <c r="AD225" s="328">
        <v>4.0999999999999996</v>
      </c>
      <c r="AE225" s="328">
        <v>5.39</v>
      </c>
      <c r="AF225" s="328">
        <v>4.93</v>
      </c>
      <c r="AG225" s="328">
        <v>6.44</v>
      </c>
      <c r="AH225" s="328">
        <v>3.87</v>
      </c>
      <c r="AI225" s="328">
        <v>4.45</v>
      </c>
      <c r="AJ225" s="328">
        <v>5.73</v>
      </c>
      <c r="AK225" s="328">
        <v>4.68</v>
      </c>
      <c r="AL225" s="328">
        <v>3.9</v>
      </c>
      <c r="AM225" s="328">
        <v>4.9800000000000004</v>
      </c>
      <c r="AN225" s="328">
        <v>4.6900000000000004</v>
      </c>
      <c r="AO225" s="328">
        <v>3.88</v>
      </c>
      <c r="AP225" s="328">
        <v>4</v>
      </c>
      <c r="AQ225" s="328">
        <v>4.29</v>
      </c>
      <c r="AR225" s="328">
        <v>5.2</v>
      </c>
      <c r="AS225" s="325">
        <v>5.18</v>
      </c>
      <c r="AT225" s="325">
        <v>4.8600000000000003</v>
      </c>
      <c r="AU225" s="325">
        <v>5.09</v>
      </c>
      <c r="AV225" s="325">
        <v>4.41</v>
      </c>
      <c r="AW225" s="325">
        <v>5.9</v>
      </c>
      <c r="AX225" s="325">
        <v>4.1900000000000004</v>
      </c>
      <c r="AY225" s="325">
        <v>4.68</v>
      </c>
      <c r="BB225" s="652">
        <v>4.6780219039000004</v>
      </c>
      <c r="BC225" s="653">
        <f t="shared" si="3"/>
        <v>4.68</v>
      </c>
    </row>
    <row r="226" spans="1:55" s="325" customFormat="1" ht="19.8">
      <c r="A226" s="329"/>
      <c r="B226" s="329" t="s">
        <v>397</v>
      </c>
      <c r="C226" s="332">
        <v>16.190000000000001</v>
      </c>
      <c r="D226" s="332">
        <v>16.489999999999998</v>
      </c>
      <c r="E226" s="332">
        <v>20.99</v>
      </c>
      <c r="F226" s="332">
        <v>19.350000000000001</v>
      </c>
      <c r="G226" s="332">
        <v>20.079999999999998</v>
      </c>
      <c r="H226" s="332">
        <v>21.68</v>
      </c>
      <c r="I226" s="332">
        <v>19.489999999999998</v>
      </c>
      <c r="J226" s="332">
        <v>21.62</v>
      </c>
      <c r="K226" s="332">
        <v>18.95</v>
      </c>
      <c r="L226" s="332">
        <v>20.87</v>
      </c>
      <c r="M226" s="332">
        <v>20.45</v>
      </c>
      <c r="N226" s="332">
        <v>20.91</v>
      </c>
      <c r="O226" s="493">
        <v>23.4</v>
      </c>
      <c r="P226" s="493">
        <v>22.57</v>
      </c>
      <c r="Q226" s="493">
        <v>25.25</v>
      </c>
      <c r="R226" s="493">
        <v>17.87</v>
      </c>
      <c r="S226" s="493">
        <v>22.66</v>
      </c>
      <c r="T226" s="493">
        <v>23.36</v>
      </c>
      <c r="U226" s="493">
        <v>20.92</v>
      </c>
      <c r="V226" s="493">
        <v>23.73</v>
      </c>
      <c r="W226" s="493">
        <v>19.440000000000001</v>
      </c>
      <c r="X226" s="493">
        <v>24.28</v>
      </c>
      <c r="Y226" s="493">
        <v>22.39</v>
      </c>
      <c r="Z226" s="493">
        <v>19.75</v>
      </c>
      <c r="AA226" s="330">
        <v>21.39</v>
      </c>
      <c r="AB226" s="330">
        <v>19.53</v>
      </c>
      <c r="AC226" s="330">
        <v>21.32</v>
      </c>
      <c r="AD226" s="330">
        <v>18.690000000000001</v>
      </c>
      <c r="AE226" s="330">
        <v>18.29</v>
      </c>
      <c r="AF226" s="330">
        <v>19.05</v>
      </c>
      <c r="AG226" s="330">
        <v>20.399999999999999</v>
      </c>
      <c r="AH226" s="330">
        <v>21.42</v>
      </c>
      <c r="AI226" s="330">
        <v>19.5</v>
      </c>
      <c r="AJ226" s="330">
        <v>20.7</v>
      </c>
      <c r="AK226" s="330">
        <v>20.09</v>
      </c>
      <c r="AL226" s="330">
        <v>17.940000000000001</v>
      </c>
      <c r="AM226" s="330">
        <v>20.69</v>
      </c>
      <c r="AN226" s="330">
        <v>18.52</v>
      </c>
      <c r="AO226" s="330">
        <v>23.12</v>
      </c>
      <c r="AP226" s="330">
        <v>26.93</v>
      </c>
      <c r="AQ226" s="330">
        <v>23.28</v>
      </c>
      <c r="AR226" s="330">
        <v>21.12</v>
      </c>
      <c r="AS226" s="325">
        <v>21.62</v>
      </c>
      <c r="AT226" s="325">
        <v>20.59</v>
      </c>
      <c r="AU226" s="325">
        <v>20.21</v>
      </c>
      <c r="AV226" s="325">
        <v>22.11</v>
      </c>
      <c r="AW226" s="325">
        <v>19.71</v>
      </c>
      <c r="AX226" s="325">
        <v>21.93</v>
      </c>
      <c r="AY226" s="325">
        <v>22.95</v>
      </c>
      <c r="BB226" s="652">
        <v>22.949349937899999</v>
      </c>
      <c r="BC226" s="653">
        <f t="shared" si="3"/>
        <v>22.95</v>
      </c>
    </row>
    <row r="227" spans="1:55" s="325" customFormat="1" ht="30">
      <c r="A227" s="327"/>
      <c r="B227" s="327" t="s">
        <v>398</v>
      </c>
      <c r="C227" s="331">
        <v>10.28</v>
      </c>
      <c r="D227" s="331">
        <v>10.29</v>
      </c>
      <c r="E227" s="331">
        <v>11.41</v>
      </c>
      <c r="F227" s="331">
        <v>11.17</v>
      </c>
      <c r="G227" s="331">
        <v>11.25</v>
      </c>
      <c r="H227" s="331">
        <v>14.43</v>
      </c>
      <c r="I227" s="331">
        <v>13.66</v>
      </c>
      <c r="J227" s="331">
        <v>13.89</v>
      </c>
      <c r="K227" s="331">
        <v>12.29</v>
      </c>
      <c r="L227" s="331">
        <v>11.43</v>
      </c>
      <c r="M227" s="331">
        <v>14.52</v>
      </c>
      <c r="N227" s="331">
        <v>12.85</v>
      </c>
      <c r="O227" s="492">
        <v>17.36</v>
      </c>
      <c r="P227" s="492">
        <v>9.42</v>
      </c>
      <c r="Q227" s="492">
        <v>15.36</v>
      </c>
      <c r="R227" s="492">
        <v>14.75</v>
      </c>
      <c r="S227" s="492">
        <v>15</v>
      </c>
      <c r="T227" s="492">
        <v>14.6</v>
      </c>
      <c r="U227" s="492">
        <v>14.25</v>
      </c>
      <c r="V227" s="492">
        <v>14.78</v>
      </c>
      <c r="W227" s="492">
        <v>13.55</v>
      </c>
      <c r="X227" s="492">
        <v>14.75</v>
      </c>
      <c r="Y227" s="492">
        <v>14.87</v>
      </c>
      <c r="Z227" s="492">
        <v>13.18</v>
      </c>
      <c r="AA227" s="328">
        <v>15.09</v>
      </c>
      <c r="AB227" s="328">
        <v>13.8</v>
      </c>
      <c r="AC227" s="328">
        <v>12.38</v>
      </c>
      <c r="AD227" s="328">
        <v>14.21</v>
      </c>
      <c r="AE227" s="328">
        <v>15.23</v>
      </c>
      <c r="AF227" s="328">
        <v>13.44</v>
      </c>
      <c r="AG227" s="328">
        <v>16.5</v>
      </c>
      <c r="AH227" s="328">
        <v>14.09</v>
      </c>
      <c r="AI227" s="328">
        <v>13.72</v>
      </c>
      <c r="AJ227" s="328">
        <v>15.04</v>
      </c>
      <c r="AK227" s="328">
        <v>13.21</v>
      </c>
      <c r="AL227" s="328">
        <v>14.29</v>
      </c>
      <c r="AM227" s="328">
        <v>15.74</v>
      </c>
      <c r="AN227" s="328">
        <v>10.23</v>
      </c>
      <c r="AO227" s="328">
        <v>11.27</v>
      </c>
      <c r="AP227" s="328">
        <v>12.47</v>
      </c>
      <c r="AQ227" s="328">
        <v>17.18</v>
      </c>
      <c r="AR227" s="328">
        <v>14.16</v>
      </c>
      <c r="AS227" s="325">
        <v>16.11</v>
      </c>
      <c r="AT227" s="325">
        <v>12.7</v>
      </c>
      <c r="AU227" s="325">
        <v>15.2</v>
      </c>
      <c r="AV227" s="325">
        <v>14.79</v>
      </c>
      <c r="AW227" s="325">
        <v>14.11</v>
      </c>
      <c r="AX227" s="325">
        <v>15.35</v>
      </c>
      <c r="AY227" s="325">
        <v>15.35</v>
      </c>
      <c r="BB227" s="652">
        <v>15.351768224100001</v>
      </c>
      <c r="BC227" s="653">
        <f t="shared" si="3"/>
        <v>15.35</v>
      </c>
    </row>
    <row r="228" spans="1:55" s="325" customFormat="1" ht="19.8">
      <c r="A228" s="329"/>
      <c r="B228" s="329" t="s">
        <v>399</v>
      </c>
      <c r="C228" s="332">
        <v>29.49</v>
      </c>
      <c r="D228" s="332">
        <v>20.350000000000001</v>
      </c>
      <c r="E228" s="332">
        <v>22.91</v>
      </c>
      <c r="F228" s="332">
        <v>24.63</v>
      </c>
      <c r="G228" s="332">
        <v>30.44</v>
      </c>
      <c r="H228" s="332">
        <v>36.97</v>
      </c>
      <c r="I228" s="332">
        <v>31.64</v>
      </c>
      <c r="J228" s="332">
        <v>39.78</v>
      </c>
      <c r="K228" s="332">
        <v>31.03</v>
      </c>
      <c r="L228" s="332">
        <v>21.57</v>
      </c>
      <c r="M228" s="332">
        <v>32.700000000000003</v>
      </c>
      <c r="N228" s="332">
        <v>26.64</v>
      </c>
      <c r="O228" s="493">
        <v>37.04</v>
      </c>
      <c r="P228" s="493">
        <v>19.27</v>
      </c>
      <c r="Q228" s="493">
        <v>28.64</v>
      </c>
      <c r="R228" s="493">
        <v>27.81</v>
      </c>
      <c r="S228" s="493">
        <v>29.4</v>
      </c>
      <c r="T228" s="493">
        <v>30.77</v>
      </c>
      <c r="U228" s="493">
        <v>25.11</v>
      </c>
      <c r="V228" s="493">
        <v>28.39</v>
      </c>
      <c r="W228" s="493">
        <v>27.19</v>
      </c>
      <c r="X228" s="493">
        <v>29.39</v>
      </c>
      <c r="Y228" s="493">
        <v>31.96</v>
      </c>
      <c r="Z228" s="493">
        <v>25.99</v>
      </c>
      <c r="AA228" s="330">
        <v>30.42</v>
      </c>
      <c r="AB228" s="330">
        <v>22.67</v>
      </c>
      <c r="AC228" s="330">
        <v>20.53</v>
      </c>
      <c r="AD228" s="330">
        <v>25.52</v>
      </c>
      <c r="AE228" s="330">
        <v>28.89</v>
      </c>
      <c r="AF228" s="330">
        <v>25.2</v>
      </c>
      <c r="AG228" s="330">
        <v>28.35</v>
      </c>
      <c r="AH228" s="330">
        <v>32.01</v>
      </c>
      <c r="AI228" s="330">
        <v>35.33</v>
      </c>
      <c r="AJ228" s="330">
        <v>23.83</v>
      </c>
      <c r="AK228" s="330">
        <v>28.3</v>
      </c>
      <c r="AL228" s="330">
        <v>23.39</v>
      </c>
      <c r="AM228" s="330">
        <v>28.68</v>
      </c>
      <c r="AN228" s="330">
        <v>16.89</v>
      </c>
      <c r="AO228" s="330">
        <v>19.670000000000002</v>
      </c>
      <c r="AP228" s="330">
        <v>25.86</v>
      </c>
      <c r="AQ228" s="330">
        <v>25.74</v>
      </c>
      <c r="AR228" s="330">
        <v>26.84</v>
      </c>
      <c r="AS228" s="325">
        <v>25.65</v>
      </c>
      <c r="AT228" s="325">
        <v>25.55</v>
      </c>
      <c r="AU228" s="325">
        <v>25.81</v>
      </c>
      <c r="AV228" s="325">
        <v>24.51</v>
      </c>
      <c r="AW228" s="325">
        <v>23.08</v>
      </c>
      <c r="AX228" s="325">
        <v>27.75</v>
      </c>
      <c r="AY228" s="325">
        <v>23.51</v>
      </c>
      <c r="BB228" s="652">
        <v>23.5100896814</v>
      </c>
      <c r="BC228" s="653">
        <f t="shared" si="3"/>
        <v>23.51</v>
      </c>
    </row>
    <row r="229" spans="1:55" s="325" customFormat="1" ht="19.8">
      <c r="A229" s="327"/>
      <c r="B229" s="327" t="s">
        <v>400</v>
      </c>
      <c r="C229" s="331">
        <v>260.68</v>
      </c>
      <c r="D229" s="331">
        <v>185.48</v>
      </c>
      <c r="E229" s="331">
        <v>226.92</v>
      </c>
      <c r="F229" s="331">
        <v>241.21</v>
      </c>
      <c r="G229" s="331">
        <v>242.11</v>
      </c>
      <c r="H229" s="331">
        <v>238.56</v>
      </c>
      <c r="I229" s="331">
        <v>222.33</v>
      </c>
      <c r="J229" s="331">
        <v>245.77</v>
      </c>
      <c r="K229" s="331">
        <v>210.67</v>
      </c>
      <c r="L229" s="331">
        <v>209.54</v>
      </c>
      <c r="M229" s="331">
        <v>222.19</v>
      </c>
      <c r="N229" s="331">
        <v>184.1</v>
      </c>
      <c r="O229" s="492">
        <v>222.63</v>
      </c>
      <c r="P229" s="492">
        <v>179.45</v>
      </c>
      <c r="Q229" s="492">
        <v>249</v>
      </c>
      <c r="R229" s="492">
        <v>192.42</v>
      </c>
      <c r="S229" s="492">
        <v>229.39</v>
      </c>
      <c r="T229" s="492">
        <v>206.85</v>
      </c>
      <c r="U229" s="492">
        <v>190.56</v>
      </c>
      <c r="V229" s="492">
        <v>218.23</v>
      </c>
      <c r="W229" s="492">
        <v>206.26</v>
      </c>
      <c r="X229" s="492">
        <v>209.11</v>
      </c>
      <c r="Y229" s="492">
        <v>215.33</v>
      </c>
      <c r="Z229" s="492">
        <v>179.63</v>
      </c>
      <c r="AA229" s="328">
        <v>223.53</v>
      </c>
      <c r="AB229" s="328">
        <v>178.5</v>
      </c>
      <c r="AC229" s="328">
        <v>189.72</v>
      </c>
      <c r="AD229" s="328">
        <v>197.85</v>
      </c>
      <c r="AE229" s="328">
        <v>211.68</v>
      </c>
      <c r="AF229" s="328">
        <v>215.27</v>
      </c>
      <c r="AG229" s="328">
        <v>243.59</v>
      </c>
      <c r="AH229" s="328">
        <v>240.59</v>
      </c>
      <c r="AI229" s="328">
        <v>230.97</v>
      </c>
      <c r="AJ229" s="328">
        <v>233.38</v>
      </c>
      <c r="AK229" s="328">
        <v>239.78</v>
      </c>
      <c r="AL229" s="328">
        <v>225.21</v>
      </c>
      <c r="AM229" s="328">
        <v>263.58</v>
      </c>
      <c r="AN229" s="328">
        <v>203.58</v>
      </c>
      <c r="AO229" s="328">
        <v>246.77</v>
      </c>
      <c r="AP229" s="328">
        <v>269.51</v>
      </c>
      <c r="AQ229" s="328">
        <v>258.14999999999998</v>
      </c>
      <c r="AR229" s="328">
        <v>255.4</v>
      </c>
      <c r="AS229" s="325">
        <v>269.36</v>
      </c>
      <c r="AT229" s="325">
        <v>264.51</v>
      </c>
      <c r="AU229" s="325">
        <v>256.05</v>
      </c>
      <c r="AV229" s="325">
        <v>269.25</v>
      </c>
      <c r="AW229" s="325">
        <v>275.3</v>
      </c>
      <c r="AX229" s="325">
        <v>290.47000000000003</v>
      </c>
      <c r="AY229" s="325">
        <v>336.52</v>
      </c>
      <c r="BB229" s="652">
        <v>336.51733747740002</v>
      </c>
      <c r="BC229" s="653">
        <f t="shared" si="3"/>
        <v>336.52</v>
      </c>
    </row>
    <row r="230" spans="1:55" s="325" customFormat="1" ht="19.8">
      <c r="A230" s="329"/>
      <c r="B230" s="329" t="s">
        <v>401</v>
      </c>
      <c r="C230" s="332">
        <v>225.1</v>
      </c>
      <c r="D230" s="332">
        <v>164.61</v>
      </c>
      <c r="E230" s="332">
        <v>202.44</v>
      </c>
      <c r="F230" s="332">
        <v>220.84</v>
      </c>
      <c r="G230" s="332">
        <v>210.32</v>
      </c>
      <c r="H230" s="332">
        <v>212.64</v>
      </c>
      <c r="I230" s="332">
        <v>200.58</v>
      </c>
      <c r="J230" s="332">
        <v>219.86</v>
      </c>
      <c r="K230" s="332">
        <v>189.18</v>
      </c>
      <c r="L230" s="332">
        <v>187.49</v>
      </c>
      <c r="M230" s="332">
        <v>204.29</v>
      </c>
      <c r="N230" s="332">
        <v>164.73</v>
      </c>
      <c r="O230" s="493">
        <v>199.54</v>
      </c>
      <c r="P230" s="493">
        <v>157.61000000000001</v>
      </c>
      <c r="Q230" s="493">
        <v>220.12</v>
      </c>
      <c r="R230" s="493">
        <v>172.07</v>
      </c>
      <c r="S230" s="493">
        <v>205.18</v>
      </c>
      <c r="T230" s="493">
        <v>186.91</v>
      </c>
      <c r="U230" s="493">
        <v>167.15</v>
      </c>
      <c r="V230" s="493">
        <v>194.37</v>
      </c>
      <c r="W230" s="493">
        <v>180.86</v>
      </c>
      <c r="X230" s="493">
        <v>184.68</v>
      </c>
      <c r="Y230" s="493">
        <v>192.15</v>
      </c>
      <c r="Z230" s="493">
        <v>157.76</v>
      </c>
      <c r="AA230" s="330">
        <v>194.9</v>
      </c>
      <c r="AB230" s="330">
        <v>154.75</v>
      </c>
      <c r="AC230" s="330">
        <v>166.99</v>
      </c>
      <c r="AD230" s="330">
        <v>176.46</v>
      </c>
      <c r="AE230" s="330">
        <v>190.66</v>
      </c>
      <c r="AF230" s="330">
        <v>194.51</v>
      </c>
      <c r="AG230" s="330">
        <v>219.41</v>
      </c>
      <c r="AH230" s="330">
        <v>220.82</v>
      </c>
      <c r="AI230" s="330">
        <v>211.05</v>
      </c>
      <c r="AJ230" s="330">
        <v>213.51</v>
      </c>
      <c r="AK230" s="330">
        <v>216.39</v>
      </c>
      <c r="AL230" s="330">
        <v>205.13</v>
      </c>
      <c r="AM230" s="330">
        <v>236.56</v>
      </c>
      <c r="AN230" s="330">
        <v>182.49</v>
      </c>
      <c r="AO230" s="330">
        <v>222.34</v>
      </c>
      <c r="AP230" s="330">
        <v>247.27</v>
      </c>
      <c r="AQ230" s="330">
        <v>235.23</v>
      </c>
      <c r="AR230" s="330">
        <v>232.51</v>
      </c>
      <c r="AS230" s="325">
        <v>243.67</v>
      </c>
      <c r="AT230" s="325">
        <v>241.69</v>
      </c>
      <c r="AU230" s="325">
        <v>233.58</v>
      </c>
      <c r="AV230" s="325">
        <v>247.16</v>
      </c>
      <c r="AW230" s="325">
        <v>252.99</v>
      </c>
      <c r="AX230" s="325">
        <v>266.12</v>
      </c>
      <c r="AY230" s="325">
        <v>305.94</v>
      </c>
      <c r="BB230" s="652">
        <v>305.93829897289999</v>
      </c>
      <c r="BC230" s="653">
        <f t="shared" si="3"/>
        <v>305.94</v>
      </c>
    </row>
    <row r="231" spans="1:55" s="325" customFormat="1" ht="19.8">
      <c r="A231" s="327"/>
      <c r="B231" s="327" t="s">
        <v>402</v>
      </c>
      <c r="C231" s="331">
        <v>35.58</v>
      </c>
      <c r="D231" s="331">
        <v>20.87</v>
      </c>
      <c r="E231" s="331">
        <v>24.47</v>
      </c>
      <c r="F231" s="331">
        <v>20.37</v>
      </c>
      <c r="G231" s="331">
        <v>31.8</v>
      </c>
      <c r="H231" s="331">
        <v>25.93</v>
      </c>
      <c r="I231" s="331">
        <v>21.75</v>
      </c>
      <c r="J231" s="331">
        <v>25.91</v>
      </c>
      <c r="K231" s="331">
        <v>21.49</v>
      </c>
      <c r="L231" s="331">
        <v>22.06</v>
      </c>
      <c r="M231" s="331">
        <v>17.899999999999999</v>
      </c>
      <c r="N231" s="331">
        <v>19.37</v>
      </c>
      <c r="O231" s="492">
        <v>23.09</v>
      </c>
      <c r="P231" s="492">
        <v>21.84</v>
      </c>
      <c r="Q231" s="492">
        <v>28.89</v>
      </c>
      <c r="R231" s="492">
        <v>20.350000000000001</v>
      </c>
      <c r="S231" s="492">
        <v>24.21</v>
      </c>
      <c r="T231" s="492">
        <v>19.940000000000001</v>
      </c>
      <c r="U231" s="492">
        <v>23.41</v>
      </c>
      <c r="V231" s="492">
        <v>23.86</v>
      </c>
      <c r="W231" s="492">
        <v>25.4</v>
      </c>
      <c r="X231" s="492">
        <v>24.43</v>
      </c>
      <c r="Y231" s="492">
        <v>23.18</v>
      </c>
      <c r="Z231" s="492">
        <v>21.87</v>
      </c>
      <c r="AA231" s="328">
        <v>28.64</v>
      </c>
      <c r="AB231" s="328">
        <v>23.76</v>
      </c>
      <c r="AC231" s="328">
        <v>22.73</v>
      </c>
      <c r="AD231" s="328">
        <v>21.39</v>
      </c>
      <c r="AE231" s="328">
        <v>21.02</v>
      </c>
      <c r="AF231" s="328">
        <v>20.76</v>
      </c>
      <c r="AG231" s="328">
        <v>24.18</v>
      </c>
      <c r="AH231" s="328">
        <v>19.77</v>
      </c>
      <c r="AI231" s="328">
        <v>19.920000000000002</v>
      </c>
      <c r="AJ231" s="328">
        <v>19.87</v>
      </c>
      <c r="AK231" s="328">
        <v>23.39</v>
      </c>
      <c r="AL231" s="328">
        <v>20.079999999999998</v>
      </c>
      <c r="AM231" s="328">
        <v>27.02</v>
      </c>
      <c r="AN231" s="328">
        <v>21.1</v>
      </c>
      <c r="AO231" s="328">
        <v>24.43</v>
      </c>
      <c r="AP231" s="328">
        <v>22.24</v>
      </c>
      <c r="AQ231" s="328">
        <v>22.93</v>
      </c>
      <c r="AR231" s="328">
        <v>22.89</v>
      </c>
      <c r="AS231" s="325">
        <v>25.69</v>
      </c>
      <c r="AT231" s="325">
        <v>22.82</v>
      </c>
      <c r="AU231" s="325">
        <v>22.46</v>
      </c>
      <c r="AV231" s="325">
        <v>22.09</v>
      </c>
      <c r="AW231" s="325">
        <v>22.31</v>
      </c>
      <c r="AX231" s="325">
        <v>24.35</v>
      </c>
      <c r="AY231" s="325">
        <v>30.58</v>
      </c>
      <c r="BB231" s="652">
        <v>30.579038504500001</v>
      </c>
      <c r="BC231" s="653">
        <f t="shared" si="3"/>
        <v>30.58</v>
      </c>
    </row>
    <row r="232" spans="1:55" s="325" customFormat="1" ht="30">
      <c r="A232" s="329"/>
      <c r="B232" s="329" t="s">
        <v>403</v>
      </c>
      <c r="C232" s="330">
        <v>2173.56</v>
      </c>
      <c r="D232" s="330">
        <v>1673.05</v>
      </c>
      <c r="E232" s="330">
        <v>2045.28</v>
      </c>
      <c r="F232" s="330">
        <v>2057.33</v>
      </c>
      <c r="G232" s="330">
        <v>2056.79</v>
      </c>
      <c r="H232" s="330">
        <v>2067.73</v>
      </c>
      <c r="I232" s="330">
        <v>2238.58</v>
      </c>
      <c r="J232" s="330">
        <v>2242.88</v>
      </c>
      <c r="K232" s="330">
        <v>2160.84</v>
      </c>
      <c r="L232" s="330">
        <v>2073.17</v>
      </c>
      <c r="M232" s="330">
        <v>1875.05</v>
      </c>
      <c r="N232" s="330">
        <v>1899.68</v>
      </c>
      <c r="O232" s="493">
        <v>2233.79</v>
      </c>
      <c r="P232" s="493">
        <v>1741.03</v>
      </c>
      <c r="Q232" s="493">
        <v>2177.84</v>
      </c>
      <c r="R232" s="493">
        <v>2077.92</v>
      </c>
      <c r="S232" s="493">
        <v>2257.0100000000002</v>
      </c>
      <c r="T232" s="493">
        <v>1950.01</v>
      </c>
      <c r="U232" s="493">
        <v>2236.6999999999998</v>
      </c>
      <c r="V232" s="493">
        <v>2097.65</v>
      </c>
      <c r="W232" s="493">
        <v>2063.73</v>
      </c>
      <c r="X232" s="493">
        <v>2404.4899999999998</v>
      </c>
      <c r="Y232" s="493">
        <v>2171.91</v>
      </c>
      <c r="Z232" s="493">
        <v>2065.5100000000002</v>
      </c>
      <c r="AA232" s="330">
        <v>2695.26</v>
      </c>
      <c r="AB232" s="330">
        <v>2190.31</v>
      </c>
      <c r="AC232" s="330">
        <v>2802.76</v>
      </c>
      <c r="AD232" s="330">
        <v>2465.9899999999998</v>
      </c>
      <c r="AE232" s="330">
        <v>3135.87</v>
      </c>
      <c r="AF232" s="330">
        <v>2366.5100000000002</v>
      </c>
      <c r="AG232" s="330">
        <v>2887.85</v>
      </c>
      <c r="AH232" s="330">
        <v>2212.64</v>
      </c>
      <c r="AI232" s="330">
        <v>2542.17</v>
      </c>
      <c r="AJ232" s="330">
        <v>2898.57</v>
      </c>
      <c r="AK232" s="330">
        <v>2043.25</v>
      </c>
      <c r="AL232" s="330">
        <v>2414.77</v>
      </c>
      <c r="AM232" s="330">
        <v>2620.1799999999998</v>
      </c>
      <c r="AN232" s="330">
        <v>2343.59</v>
      </c>
      <c r="AO232" s="330">
        <v>2917.45</v>
      </c>
      <c r="AP232" s="330">
        <v>3440.15</v>
      </c>
      <c r="AQ232" s="330">
        <v>2945.57</v>
      </c>
      <c r="AR232" s="330">
        <v>2893.92</v>
      </c>
      <c r="AS232" s="325">
        <v>3173.19</v>
      </c>
      <c r="AT232" s="325">
        <v>4365.03</v>
      </c>
      <c r="AU232" s="325">
        <v>4918.33</v>
      </c>
      <c r="AV232" s="325">
        <v>3921.5</v>
      </c>
      <c r="AW232" s="325">
        <v>5243.56</v>
      </c>
      <c r="AX232" s="325">
        <v>3894.77</v>
      </c>
      <c r="AY232" s="325">
        <v>7055.81</v>
      </c>
      <c r="BB232" s="652">
        <v>7055.8092687539001</v>
      </c>
      <c r="BC232" s="653">
        <f t="shared" si="3"/>
        <v>7055.81</v>
      </c>
    </row>
    <row r="233" spans="1:55" s="325" customFormat="1" ht="19.8">
      <c r="A233" s="327"/>
      <c r="B233" s="327" t="s">
        <v>404</v>
      </c>
      <c r="C233" s="331">
        <v>213.3</v>
      </c>
      <c r="D233" s="331">
        <v>154.47999999999999</v>
      </c>
      <c r="E233" s="331">
        <v>171.3</v>
      </c>
      <c r="F233" s="331">
        <v>173.92</v>
      </c>
      <c r="G233" s="331">
        <v>192.81</v>
      </c>
      <c r="H233" s="331">
        <v>229.05</v>
      </c>
      <c r="I233" s="331">
        <v>166.69</v>
      </c>
      <c r="J233" s="331">
        <v>178.39</v>
      </c>
      <c r="K233" s="331">
        <v>184.03</v>
      </c>
      <c r="L233" s="331">
        <v>176.31</v>
      </c>
      <c r="M233" s="331">
        <v>184.34</v>
      </c>
      <c r="N233" s="331">
        <v>156.66999999999999</v>
      </c>
      <c r="O233" s="492">
        <v>191.58</v>
      </c>
      <c r="P233" s="492">
        <v>163.38</v>
      </c>
      <c r="Q233" s="492">
        <v>190.64</v>
      </c>
      <c r="R233" s="492">
        <v>142.34</v>
      </c>
      <c r="S233" s="492">
        <v>159.58000000000001</v>
      </c>
      <c r="T233" s="492">
        <v>140.57</v>
      </c>
      <c r="U233" s="492">
        <v>168.42</v>
      </c>
      <c r="V233" s="492">
        <v>159.52000000000001</v>
      </c>
      <c r="W233" s="492">
        <v>156.91999999999999</v>
      </c>
      <c r="X233" s="492">
        <v>171.77</v>
      </c>
      <c r="Y233" s="492">
        <v>188.02</v>
      </c>
      <c r="Z233" s="492">
        <v>153.68</v>
      </c>
      <c r="AA233" s="328">
        <v>219.57</v>
      </c>
      <c r="AB233" s="328">
        <v>171.51</v>
      </c>
      <c r="AC233" s="328">
        <v>194.51</v>
      </c>
      <c r="AD233" s="328">
        <v>204.24</v>
      </c>
      <c r="AE233" s="328">
        <v>240.35</v>
      </c>
      <c r="AF233" s="328">
        <v>239.89</v>
      </c>
      <c r="AG233" s="328">
        <v>282.27</v>
      </c>
      <c r="AH233" s="328">
        <v>256.10000000000002</v>
      </c>
      <c r="AI233" s="328">
        <v>225.43</v>
      </c>
      <c r="AJ233" s="328">
        <v>257.05</v>
      </c>
      <c r="AK233" s="328">
        <v>230.75</v>
      </c>
      <c r="AL233" s="328">
        <v>198.51</v>
      </c>
      <c r="AM233" s="328">
        <v>260.39</v>
      </c>
      <c r="AN233" s="328">
        <v>214.45</v>
      </c>
      <c r="AO233" s="328">
        <v>249.35</v>
      </c>
      <c r="AP233" s="328">
        <v>250.93</v>
      </c>
      <c r="AQ233" s="328">
        <v>273.17</v>
      </c>
      <c r="AR233" s="328">
        <v>280.79000000000002</v>
      </c>
      <c r="AS233" s="325">
        <v>310.64999999999998</v>
      </c>
      <c r="AT233" s="325">
        <v>298.41000000000003</v>
      </c>
      <c r="AU233" s="325">
        <v>315.2</v>
      </c>
      <c r="AV233" s="325">
        <v>366.81</v>
      </c>
      <c r="AW233" s="325">
        <v>360.5</v>
      </c>
      <c r="AX233" s="325">
        <v>375.75</v>
      </c>
      <c r="AY233" s="325">
        <v>470.79</v>
      </c>
      <c r="BB233" s="652">
        <v>470.78720430840002</v>
      </c>
      <c r="BC233" s="653">
        <f t="shared" si="3"/>
        <v>470.79</v>
      </c>
    </row>
    <row r="234" spans="1:55" s="325" customFormat="1" ht="30">
      <c r="A234" s="329"/>
      <c r="B234" s="329" t="s">
        <v>405</v>
      </c>
      <c r="C234" s="332">
        <v>224.4</v>
      </c>
      <c r="D234" s="332">
        <v>206.13</v>
      </c>
      <c r="E234" s="332">
        <v>246.65</v>
      </c>
      <c r="F234" s="332">
        <v>231.83</v>
      </c>
      <c r="G234" s="332">
        <v>228.58</v>
      </c>
      <c r="H234" s="332">
        <v>250.58</v>
      </c>
      <c r="I234" s="332">
        <v>245.12</v>
      </c>
      <c r="J234" s="332">
        <v>271.99</v>
      </c>
      <c r="K234" s="332">
        <v>232.97</v>
      </c>
      <c r="L234" s="332">
        <v>223.25</v>
      </c>
      <c r="M234" s="332">
        <v>232.07</v>
      </c>
      <c r="N234" s="332">
        <v>277.48</v>
      </c>
      <c r="O234" s="493">
        <v>272.75</v>
      </c>
      <c r="P234" s="493">
        <v>245.02</v>
      </c>
      <c r="Q234" s="493">
        <v>314.64</v>
      </c>
      <c r="R234" s="493">
        <v>303.61</v>
      </c>
      <c r="S234" s="493">
        <v>295.31</v>
      </c>
      <c r="T234" s="493">
        <v>252.19</v>
      </c>
      <c r="U234" s="493">
        <v>281.77999999999997</v>
      </c>
      <c r="V234" s="493">
        <v>379.67</v>
      </c>
      <c r="W234" s="493">
        <v>315.14</v>
      </c>
      <c r="X234" s="493">
        <v>326.44</v>
      </c>
      <c r="Y234" s="493">
        <v>319.77999999999997</v>
      </c>
      <c r="Z234" s="493">
        <v>265.2</v>
      </c>
      <c r="AA234" s="330">
        <v>299.25</v>
      </c>
      <c r="AB234" s="330">
        <v>247.25</v>
      </c>
      <c r="AC234" s="330">
        <v>284.32</v>
      </c>
      <c r="AD234" s="330">
        <v>228.61</v>
      </c>
      <c r="AE234" s="330">
        <v>277.17</v>
      </c>
      <c r="AF234" s="330">
        <v>239.62</v>
      </c>
      <c r="AG234" s="330">
        <v>235.53</v>
      </c>
      <c r="AH234" s="330">
        <v>247.47</v>
      </c>
      <c r="AI234" s="330">
        <v>248.22</v>
      </c>
      <c r="AJ234" s="330">
        <v>266.99</v>
      </c>
      <c r="AK234" s="330">
        <v>250.06</v>
      </c>
      <c r="AL234" s="330">
        <v>235.86</v>
      </c>
      <c r="AM234" s="330">
        <v>261.75</v>
      </c>
      <c r="AN234" s="330">
        <v>246.05</v>
      </c>
      <c r="AO234" s="330">
        <v>306.54000000000002</v>
      </c>
      <c r="AP234" s="330">
        <v>338.03</v>
      </c>
      <c r="AQ234" s="330">
        <v>341.14</v>
      </c>
      <c r="AR234" s="330">
        <v>320.36</v>
      </c>
      <c r="AS234" s="325">
        <v>355.39</v>
      </c>
      <c r="AT234" s="325">
        <v>287.98</v>
      </c>
      <c r="AU234" s="325">
        <v>364.11</v>
      </c>
      <c r="AV234" s="325">
        <v>378.23</v>
      </c>
      <c r="AW234" s="325">
        <v>334.27</v>
      </c>
      <c r="AX234" s="325">
        <v>439.32</v>
      </c>
      <c r="AY234" s="325">
        <v>445.19</v>
      </c>
      <c r="BB234" s="652">
        <v>445.19392207459998</v>
      </c>
      <c r="BC234" s="653">
        <f t="shared" si="3"/>
        <v>445.19</v>
      </c>
    </row>
    <row r="235" spans="1:55" s="325" customFormat="1" ht="19.8">
      <c r="A235" s="327"/>
      <c r="B235" s="327" t="s">
        <v>406</v>
      </c>
      <c r="C235" s="328">
        <v>1675.39</v>
      </c>
      <c r="D235" s="328">
        <v>1268.05</v>
      </c>
      <c r="E235" s="328">
        <v>1570.34</v>
      </c>
      <c r="F235" s="328">
        <v>1606.71</v>
      </c>
      <c r="G235" s="328">
        <v>1595.68</v>
      </c>
      <c r="H235" s="328">
        <v>1558.4</v>
      </c>
      <c r="I235" s="328">
        <v>1793.81</v>
      </c>
      <c r="J235" s="328">
        <v>1749.26</v>
      </c>
      <c r="K235" s="328">
        <v>1707.7</v>
      </c>
      <c r="L235" s="328">
        <v>1646.02</v>
      </c>
      <c r="M235" s="328">
        <v>1424.06</v>
      </c>
      <c r="N235" s="328">
        <v>1442.72</v>
      </c>
      <c r="O235" s="492">
        <v>1738.44</v>
      </c>
      <c r="P235" s="492">
        <v>1302.3</v>
      </c>
      <c r="Q235" s="492">
        <v>1638.45</v>
      </c>
      <c r="R235" s="492">
        <v>1607.88</v>
      </c>
      <c r="S235" s="492">
        <v>1769.17</v>
      </c>
      <c r="T235" s="492">
        <v>1536</v>
      </c>
      <c r="U235" s="492">
        <v>1763.69</v>
      </c>
      <c r="V235" s="492">
        <v>1532.5</v>
      </c>
      <c r="W235" s="492">
        <v>1570.03</v>
      </c>
      <c r="X235" s="492">
        <v>1878.73</v>
      </c>
      <c r="Y235" s="492">
        <v>1632.52</v>
      </c>
      <c r="Z235" s="492">
        <v>1617.43</v>
      </c>
      <c r="AA235" s="328">
        <v>2135.02</v>
      </c>
      <c r="AB235" s="328">
        <v>1729.2</v>
      </c>
      <c r="AC235" s="328">
        <v>2289.27</v>
      </c>
      <c r="AD235" s="328">
        <v>1995.64</v>
      </c>
      <c r="AE235" s="328">
        <v>2583.7800000000002</v>
      </c>
      <c r="AF235" s="328">
        <v>1858.14</v>
      </c>
      <c r="AG235" s="328">
        <v>2323.19</v>
      </c>
      <c r="AH235" s="328">
        <v>1672.39</v>
      </c>
      <c r="AI235" s="328">
        <v>2034.1</v>
      </c>
      <c r="AJ235" s="328">
        <v>2338.36</v>
      </c>
      <c r="AK235" s="328">
        <v>1526.66</v>
      </c>
      <c r="AL235" s="328">
        <v>1942.68</v>
      </c>
      <c r="AM235" s="328">
        <v>2037.9</v>
      </c>
      <c r="AN235" s="328">
        <v>1831.4</v>
      </c>
      <c r="AO235" s="328">
        <v>2302.09</v>
      </c>
      <c r="AP235" s="328">
        <v>2802.92</v>
      </c>
      <c r="AQ235" s="328">
        <v>2251.2800000000002</v>
      </c>
      <c r="AR235" s="328">
        <v>2260.4299999999998</v>
      </c>
      <c r="AS235" s="325">
        <v>2441.7199999999998</v>
      </c>
      <c r="AT235" s="325">
        <v>3727.8</v>
      </c>
      <c r="AU235" s="325">
        <v>4200.32</v>
      </c>
      <c r="AV235" s="325">
        <v>3117.22</v>
      </c>
      <c r="AW235" s="325">
        <v>4505.7700000000004</v>
      </c>
      <c r="AX235" s="325">
        <v>3036.58</v>
      </c>
      <c r="AY235" s="325">
        <v>6070.58</v>
      </c>
      <c r="BB235" s="652">
        <v>6070.5782459614002</v>
      </c>
      <c r="BC235" s="653">
        <f t="shared" si="3"/>
        <v>6070.58</v>
      </c>
    </row>
    <row r="236" spans="1:55" s="325" customFormat="1" ht="19.8">
      <c r="A236" s="329"/>
      <c r="B236" s="329" t="s">
        <v>407</v>
      </c>
      <c r="C236" s="332">
        <v>53.52</v>
      </c>
      <c r="D236" s="332">
        <v>39.86</v>
      </c>
      <c r="E236" s="332">
        <v>50.62</v>
      </c>
      <c r="F236" s="332">
        <v>39.369999999999997</v>
      </c>
      <c r="G236" s="332">
        <v>33.5</v>
      </c>
      <c r="H236" s="332">
        <v>24.15</v>
      </c>
      <c r="I236" s="332">
        <v>27.8</v>
      </c>
      <c r="J236" s="332">
        <v>37.21</v>
      </c>
      <c r="K236" s="332">
        <v>30.55</v>
      </c>
      <c r="L236" s="332">
        <v>22.33</v>
      </c>
      <c r="M236" s="332">
        <v>28.94</v>
      </c>
      <c r="N236" s="332">
        <v>16.48</v>
      </c>
      <c r="O236" s="493">
        <v>24.44</v>
      </c>
      <c r="P236" s="493">
        <v>26.56</v>
      </c>
      <c r="Q236" s="493">
        <v>27.6</v>
      </c>
      <c r="R236" s="493">
        <v>18.649999999999999</v>
      </c>
      <c r="S236" s="493">
        <v>27.95</v>
      </c>
      <c r="T236" s="493">
        <v>15.79</v>
      </c>
      <c r="U236" s="493">
        <v>18.66</v>
      </c>
      <c r="V236" s="493">
        <v>20.61</v>
      </c>
      <c r="W236" s="493">
        <v>17.010000000000002</v>
      </c>
      <c r="X236" s="493">
        <v>22.11</v>
      </c>
      <c r="Y236" s="493">
        <v>26.06</v>
      </c>
      <c r="Z236" s="493">
        <v>25.3</v>
      </c>
      <c r="AA236" s="330">
        <v>36.35</v>
      </c>
      <c r="AB236" s="330">
        <v>36.81</v>
      </c>
      <c r="AC236" s="330">
        <v>30.43</v>
      </c>
      <c r="AD236" s="330">
        <v>31.49</v>
      </c>
      <c r="AE236" s="330">
        <v>28.34</v>
      </c>
      <c r="AF236" s="330">
        <v>23.7</v>
      </c>
      <c r="AG236" s="330">
        <v>41.05</v>
      </c>
      <c r="AH236" s="330">
        <v>31.62</v>
      </c>
      <c r="AI236" s="330">
        <v>29.56</v>
      </c>
      <c r="AJ236" s="330">
        <v>30.96</v>
      </c>
      <c r="AK236" s="330">
        <v>30.49</v>
      </c>
      <c r="AL236" s="330">
        <v>32.47</v>
      </c>
      <c r="AM236" s="330">
        <v>54.35</v>
      </c>
      <c r="AN236" s="330">
        <v>46.09</v>
      </c>
      <c r="AO236" s="330">
        <v>52.94</v>
      </c>
      <c r="AP236" s="330">
        <v>41.64</v>
      </c>
      <c r="AQ236" s="330">
        <v>71.27</v>
      </c>
      <c r="AR236" s="330">
        <v>24.12</v>
      </c>
      <c r="AS236" s="325">
        <v>57.57</v>
      </c>
      <c r="AT236" s="325">
        <v>43.36</v>
      </c>
      <c r="AU236" s="325">
        <v>31.02</v>
      </c>
      <c r="AV236" s="325">
        <v>52.42</v>
      </c>
      <c r="AW236" s="325">
        <v>36.61</v>
      </c>
      <c r="AX236" s="325">
        <v>35.44</v>
      </c>
      <c r="AY236" s="325">
        <v>59.91</v>
      </c>
      <c r="BB236" s="652">
        <v>59.9140141098</v>
      </c>
      <c r="BC236" s="653">
        <f t="shared" si="3"/>
        <v>59.91</v>
      </c>
    </row>
    <row r="237" spans="1:55" s="325" customFormat="1" ht="30">
      <c r="A237" s="327"/>
      <c r="B237" s="327" t="s">
        <v>408</v>
      </c>
      <c r="C237" s="331">
        <v>6.95</v>
      </c>
      <c r="D237" s="331">
        <v>4.53</v>
      </c>
      <c r="E237" s="331">
        <v>6.38</v>
      </c>
      <c r="F237" s="331">
        <v>5.5</v>
      </c>
      <c r="G237" s="331">
        <v>6.22</v>
      </c>
      <c r="H237" s="331">
        <v>5.56</v>
      </c>
      <c r="I237" s="331">
        <v>5.15</v>
      </c>
      <c r="J237" s="331">
        <v>6.03</v>
      </c>
      <c r="K237" s="331">
        <v>5.59</v>
      </c>
      <c r="L237" s="331">
        <v>5.26</v>
      </c>
      <c r="M237" s="331">
        <v>5.65</v>
      </c>
      <c r="N237" s="331">
        <v>6.33</v>
      </c>
      <c r="O237" s="492">
        <v>6.58</v>
      </c>
      <c r="P237" s="492">
        <v>3.77</v>
      </c>
      <c r="Q237" s="492">
        <v>6.51</v>
      </c>
      <c r="R237" s="492">
        <v>5.44</v>
      </c>
      <c r="S237" s="492">
        <v>5.01</v>
      </c>
      <c r="T237" s="492">
        <v>5.47</v>
      </c>
      <c r="U237" s="492">
        <v>4.1500000000000004</v>
      </c>
      <c r="V237" s="492">
        <v>5.35</v>
      </c>
      <c r="W237" s="492">
        <v>4.63</v>
      </c>
      <c r="X237" s="492">
        <v>5.43</v>
      </c>
      <c r="Y237" s="492">
        <v>5.53</v>
      </c>
      <c r="Z237" s="492">
        <v>3.9</v>
      </c>
      <c r="AA237" s="328">
        <v>5.08</v>
      </c>
      <c r="AB237" s="328">
        <v>5.54</v>
      </c>
      <c r="AC237" s="328">
        <v>4.2300000000000004</v>
      </c>
      <c r="AD237" s="328">
        <v>6.01</v>
      </c>
      <c r="AE237" s="328">
        <v>6.23</v>
      </c>
      <c r="AF237" s="328">
        <v>5.16</v>
      </c>
      <c r="AG237" s="328">
        <v>5.81</v>
      </c>
      <c r="AH237" s="328">
        <v>5.07</v>
      </c>
      <c r="AI237" s="328">
        <v>4.8499999999999996</v>
      </c>
      <c r="AJ237" s="328">
        <v>5.2</v>
      </c>
      <c r="AK237" s="328">
        <v>5.29</v>
      </c>
      <c r="AL237" s="328">
        <v>5.25</v>
      </c>
      <c r="AM237" s="328">
        <v>5.79</v>
      </c>
      <c r="AN237" s="328">
        <v>5.6</v>
      </c>
      <c r="AO237" s="328">
        <v>6.54</v>
      </c>
      <c r="AP237" s="328">
        <v>6.63</v>
      </c>
      <c r="AQ237" s="328">
        <v>8.6999999999999993</v>
      </c>
      <c r="AR237" s="328">
        <v>8.2100000000000009</v>
      </c>
      <c r="AS237" s="325">
        <v>7.86</v>
      </c>
      <c r="AT237" s="325">
        <v>7.48</v>
      </c>
      <c r="AU237" s="325">
        <v>7.68</v>
      </c>
      <c r="AV237" s="325">
        <v>6.81</v>
      </c>
      <c r="AW237" s="325">
        <v>6.41</v>
      </c>
      <c r="AX237" s="325">
        <v>7.69</v>
      </c>
      <c r="AY237" s="325">
        <v>9.34</v>
      </c>
      <c r="BB237" s="652">
        <v>9.3358822996999997</v>
      </c>
      <c r="BC237" s="653">
        <f t="shared" si="3"/>
        <v>9.34</v>
      </c>
    </row>
    <row r="238" spans="1:55" s="325" customFormat="1" ht="19.8">
      <c r="A238" s="329"/>
      <c r="B238" s="329" t="s">
        <v>409</v>
      </c>
      <c r="C238" s="332">
        <v>52.3</v>
      </c>
      <c r="D238" s="332">
        <v>42.17</v>
      </c>
      <c r="E238" s="332">
        <v>45.32</v>
      </c>
      <c r="F238" s="332">
        <v>47.47</v>
      </c>
      <c r="G238" s="332">
        <v>64.239999999999995</v>
      </c>
      <c r="H238" s="332">
        <v>59.26</v>
      </c>
      <c r="I238" s="332">
        <v>45.33</v>
      </c>
      <c r="J238" s="332">
        <v>56.49</v>
      </c>
      <c r="K238" s="332">
        <v>44.72</v>
      </c>
      <c r="L238" s="332">
        <v>42.76</v>
      </c>
      <c r="M238" s="332">
        <v>43.66</v>
      </c>
      <c r="N238" s="332">
        <v>44.36</v>
      </c>
      <c r="O238" s="493">
        <v>51.72</v>
      </c>
      <c r="P238" s="493">
        <v>40.29</v>
      </c>
      <c r="Q238" s="493">
        <v>50.67</v>
      </c>
      <c r="R238" s="493">
        <v>46.22</v>
      </c>
      <c r="S238" s="493">
        <v>53.5</v>
      </c>
      <c r="T238" s="493">
        <v>54.62</v>
      </c>
      <c r="U238" s="493">
        <v>43.94</v>
      </c>
      <c r="V238" s="493">
        <v>51.55</v>
      </c>
      <c r="W238" s="493">
        <v>46.25</v>
      </c>
      <c r="X238" s="493">
        <v>45.87</v>
      </c>
      <c r="Y238" s="493">
        <v>44.29</v>
      </c>
      <c r="Z238" s="493">
        <v>41.76</v>
      </c>
      <c r="AA238" s="330">
        <v>44.25</v>
      </c>
      <c r="AB238" s="330">
        <v>45.22</v>
      </c>
      <c r="AC238" s="330">
        <v>48.57</v>
      </c>
      <c r="AD238" s="330">
        <v>52.04</v>
      </c>
      <c r="AE238" s="330">
        <v>57.98</v>
      </c>
      <c r="AF238" s="330">
        <v>55.42</v>
      </c>
      <c r="AG238" s="330">
        <v>52.53</v>
      </c>
      <c r="AH238" s="330">
        <v>56.18</v>
      </c>
      <c r="AI238" s="330">
        <v>51.51</v>
      </c>
      <c r="AJ238" s="330">
        <v>56.04</v>
      </c>
      <c r="AK238" s="330">
        <v>50.27</v>
      </c>
      <c r="AL238" s="330">
        <v>47.4</v>
      </c>
      <c r="AM238" s="330">
        <v>59.3</v>
      </c>
      <c r="AN238" s="330">
        <v>39.869999999999997</v>
      </c>
      <c r="AO238" s="330">
        <v>52.54</v>
      </c>
      <c r="AP238" s="330">
        <v>55.12</v>
      </c>
      <c r="AQ238" s="330">
        <v>58.93</v>
      </c>
      <c r="AR238" s="330">
        <v>64.61</v>
      </c>
      <c r="AS238" s="325">
        <v>65.42</v>
      </c>
      <c r="AT238" s="325">
        <v>62.8</v>
      </c>
      <c r="AU238" s="325">
        <v>56.63</v>
      </c>
      <c r="AV238" s="325">
        <v>63.13</v>
      </c>
      <c r="AW238" s="325">
        <v>54</v>
      </c>
      <c r="AX238" s="325">
        <v>64.41</v>
      </c>
      <c r="AY238" s="325">
        <v>65.22</v>
      </c>
      <c r="BB238" s="652">
        <v>65.220325607099994</v>
      </c>
      <c r="BC238" s="653">
        <f t="shared" si="3"/>
        <v>65.22</v>
      </c>
    </row>
    <row r="239" spans="1:55" s="325" customFormat="1" ht="19.8">
      <c r="A239" s="327"/>
      <c r="B239" s="327" t="s">
        <v>410</v>
      </c>
      <c r="C239" s="328">
        <v>2993.71</v>
      </c>
      <c r="D239" s="328">
        <v>2463.58</v>
      </c>
      <c r="E239" s="328">
        <v>2946.77</v>
      </c>
      <c r="F239" s="328">
        <v>2610.7800000000002</v>
      </c>
      <c r="G239" s="328">
        <v>2829.23</v>
      </c>
      <c r="H239" s="328">
        <v>2616.61</v>
      </c>
      <c r="I239" s="328">
        <v>2441.15</v>
      </c>
      <c r="J239" s="328">
        <v>2767.07</v>
      </c>
      <c r="K239" s="328">
        <v>2845.34</v>
      </c>
      <c r="L239" s="328">
        <v>2676.64</v>
      </c>
      <c r="M239" s="328">
        <v>2652.28</v>
      </c>
      <c r="N239" s="328">
        <v>2710.09</v>
      </c>
      <c r="O239" s="492">
        <v>3173.58</v>
      </c>
      <c r="P239" s="492">
        <v>2525.16</v>
      </c>
      <c r="Q239" s="492">
        <v>2993.15</v>
      </c>
      <c r="R239" s="492">
        <v>2557.37</v>
      </c>
      <c r="S239" s="492">
        <v>2738.64</v>
      </c>
      <c r="T239" s="492">
        <v>2549.9699999999998</v>
      </c>
      <c r="U239" s="492">
        <v>2610.1</v>
      </c>
      <c r="V239" s="492">
        <v>2818.58</v>
      </c>
      <c r="W239" s="492">
        <v>2726.33</v>
      </c>
      <c r="X239" s="492">
        <v>2949.24</v>
      </c>
      <c r="Y239" s="492">
        <v>2906.95</v>
      </c>
      <c r="Z239" s="492">
        <v>2513.31</v>
      </c>
      <c r="AA239" s="328">
        <v>3167.58</v>
      </c>
      <c r="AB239" s="328">
        <v>2826.62</v>
      </c>
      <c r="AC239" s="328">
        <v>2785.49</v>
      </c>
      <c r="AD239" s="328">
        <v>2760.67</v>
      </c>
      <c r="AE239" s="328">
        <v>2794.49</v>
      </c>
      <c r="AF239" s="328">
        <v>2582.4499999999998</v>
      </c>
      <c r="AG239" s="328">
        <v>3081.9</v>
      </c>
      <c r="AH239" s="328">
        <v>2793.61</v>
      </c>
      <c r="AI239" s="328">
        <v>3004.57</v>
      </c>
      <c r="AJ239" s="328">
        <v>3425.41</v>
      </c>
      <c r="AK239" s="328">
        <v>3166.53</v>
      </c>
      <c r="AL239" s="328">
        <v>2848.16</v>
      </c>
      <c r="AM239" s="328">
        <v>3451.12</v>
      </c>
      <c r="AN239" s="328">
        <v>3120.68</v>
      </c>
      <c r="AO239" s="328">
        <v>3314.19</v>
      </c>
      <c r="AP239" s="328">
        <v>3087.56</v>
      </c>
      <c r="AQ239" s="328">
        <v>3079.97</v>
      </c>
      <c r="AR239" s="328">
        <v>3093.61</v>
      </c>
      <c r="AS239" s="325">
        <v>3250.71</v>
      </c>
      <c r="AT239" s="325">
        <v>3266.28</v>
      </c>
      <c r="AU239" s="325">
        <v>3503.34</v>
      </c>
      <c r="AV239" s="325">
        <v>3334</v>
      </c>
      <c r="AW239" s="325">
        <v>3427.27</v>
      </c>
      <c r="AX239" s="325">
        <v>3622.64</v>
      </c>
      <c r="AY239" s="325">
        <v>3724.5</v>
      </c>
      <c r="BB239" s="652">
        <v>3724.5020696769998</v>
      </c>
      <c r="BC239" s="653">
        <f t="shared" si="3"/>
        <v>3724.5</v>
      </c>
    </row>
    <row r="240" spans="1:55" s="325" customFormat="1" ht="19.8">
      <c r="A240" s="329"/>
      <c r="B240" s="329" t="s">
        <v>411</v>
      </c>
      <c r="C240" s="332">
        <v>0.71</v>
      </c>
      <c r="D240" s="332">
        <v>3.28</v>
      </c>
      <c r="E240" s="332">
        <v>9.76</v>
      </c>
      <c r="F240" s="332">
        <v>4.96</v>
      </c>
      <c r="G240" s="332">
        <v>7.31</v>
      </c>
      <c r="H240" s="332">
        <v>12.45</v>
      </c>
      <c r="I240" s="332">
        <v>7.72</v>
      </c>
      <c r="J240" s="332">
        <v>10.46</v>
      </c>
      <c r="K240" s="332">
        <v>10.31</v>
      </c>
      <c r="L240" s="332">
        <v>5.7</v>
      </c>
      <c r="M240" s="332">
        <v>10.24</v>
      </c>
      <c r="N240" s="332">
        <v>13.4</v>
      </c>
      <c r="O240" s="493">
        <v>8.43</v>
      </c>
      <c r="P240" s="493">
        <v>10.25</v>
      </c>
      <c r="Q240" s="493">
        <v>7.85</v>
      </c>
      <c r="R240" s="493">
        <v>0.41</v>
      </c>
      <c r="S240" s="493">
        <v>0.56000000000000005</v>
      </c>
      <c r="T240" s="493">
        <v>0.54</v>
      </c>
      <c r="U240" s="493">
        <v>3.19</v>
      </c>
      <c r="V240" s="493">
        <v>0.35</v>
      </c>
      <c r="W240" s="493">
        <v>0.35</v>
      </c>
      <c r="X240" s="493">
        <v>0.38</v>
      </c>
      <c r="Y240" s="493">
        <v>0.7</v>
      </c>
      <c r="Z240" s="493">
        <v>0.61</v>
      </c>
      <c r="AA240" s="330">
        <v>0.52</v>
      </c>
      <c r="AB240" s="330">
        <v>0.56000000000000005</v>
      </c>
      <c r="AC240" s="330">
        <v>0.51</v>
      </c>
      <c r="AD240" s="330">
        <v>0.46</v>
      </c>
      <c r="AE240" s="330">
        <v>0.61</v>
      </c>
      <c r="AF240" s="330">
        <v>0.57999999999999996</v>
      </c>
      <c r="AG240" s="330">
        <v>0.49</v>
      </c>
      <c r="AH240" s="330">
        <v>0.54</v>
      </c>
      <c r="AI240" s="330">
        <v>0.56999999999999995</v>
      </c>
      <c r="AJ240" s="330">
        <v>0.49</v>
      </c>
      <c r="AK240" s="330">
        <v>0.61</v>
      </c>
      <c r="AL240" s="330">
        <v>0.65</v>
      </c>
      <c r="AM240" s="330">
        <v>0.53</v>
      </c>
      <c r="AN240" s="330">
        <v>0.56000000000000005</v>
      </c>
      <c r="AO240" s="330">
        <v>0.61</v>
      </c>
      <c r="AP240" s="330">
        <v>0.63</v>
      </c>
      <c r="AQ240" s="330">
        <v>0.73</v>
      </c>
      <c r="AR240" s="330">
        <v>0.69</v>
      </c>
      <c r="AS240" s="325">
        <v>0.61</v>
      </c>
      <c r="AT240" s="325">
        <v>0.55000000000000004</v>
      </c>
      <c r="AU240" s="325">
        <v>0.82</v>
      </c>
      <c r="AV240" s="325">
        <v>0.87</v>
      </c>
      <c r="AW240" s="325">
        <v>0.82</v>
      </c>
      <c r="AX240" s="325">
        <v>0.76</v>
      </c>
      <c r="AY240" s="325">
        <v>0.92</v>
      </c>
      <c r="BB240" s="652">
        <v>0.91700974800000001</v>
      </c>
      <c r="BC240" s="653">
        <f t="shared" si="3"/>
        <v>0.92</v>
      </c>
    </row>
    <row r="241" spans="1:55" s="325" customFormat="1" ht="19.8">
      <c r="A241" s="327"/>
      <c r="B241" s="327" t="s">
        <v>412</v>
      </c>
      <c r="C241" s="331">
        <v>0.11</v>
      </c>
      <c r="D241" s="331">
        <v>2.68</v>
      </c>
      <c r="E241" s="331">
        <v>9.01</v>
      </c>
      <c r="F241" s="331">
        <v>4.38</v>
      </c>
      <c r="G241" s="331">
        <v>6.65</v>
      </c>
      <c r="H241" s="331">
        <v>11.93</v>
      </c>
      <c r="I241" s="331">
        <v>7.22</v>
      </c>
      <c r="J241" s="331">
        <v>9.9700000000000006</v>
      </c>
      <c r="K241" s="331">
        <v>9.8000000000000007</v>
      </c>
      <c r="L241" s="331">
        <v>5.2</v>
      </c>
      <c r="M241" s="331">
        <v>9.7899999999999991</v>
      </c>
      <c r="N241" s="331">
        <v>12.71</v>
      </c>
      <c r="O241" s="492">
        <v>8.09</v>
      </c>
      <c r="P241" s="492">
        <v>9.7899999999999991</v>
      </c>
      <c r="Q241" s="492">
        <v>7.19</v>
      </c>
      <c r="R241" s="492">
        <v>7.0000000000000007E-2</v>
      </c>
      <c r="S241" s="492">
        <v>0</v>
      </c>
      <c r="T241" s="492">
        <v>0</v>
      </c>
      <c r="U241" s="492">
        <v>2.25</v>
      </c>
      <c r="V241" s="492">
        <v>0</v>
      </c>
      <c r="W241" s="492">
        <v>0</v>
      </c>
      <c r="X241" s="492">
        <v>0</v>
      </c>
      <c r="Y241" s="492">
        <v>0</v>
      </c>
      <c r="Z241" s="492">
        <v>0</v>
      </c>
      <c r="AA241" s="328">
        <v>0</v>
      </c>
      <c r="AB241" s="328">
        <v>0</v>
      </c>
      <c r="AC241" s="328">
        <v>0</v>
      </c>
      <c r="AD241" s="328">
        <v>0</v>
      </c>
      <c r="AE241" s="328">
        <v>0</v>
      </c>
      <c r="AF241" s="328">
        <v>0</v>
      </c>
      <c r="AG241" s="328">
        <v>0</v>
      </c>
      <c r="AH241" s="328">
        <v>0</v>
      </c>
      <c r="AI241" s="328">
        <v>0</v>
      </c>
      <c r="AJ241" s="328">
        <v>0</v>
      </c>
      <c r="AK241" s="328">
        <v>0</v>
      </c>
      <c r="AL241" s="328">
        <v>0</v>
      </c>
      <c r="AM241" s="328">
        <v>0</v>
      </c>
      <c r="AN241" s="328">
        <v>0</v>
      </c>
      <c r="AO241" s="328">
        <v>0</v>
      </c>
      <c r="AP241" s="328">
        <v>0</v>
      </c>
      <c r="AQ241" s="328">
        <v>0</v>
      </c>
      <c r="AR241" s="328">
        <v>0</v>
      </c>
      <c r="AS241" s="325">
        <v>0</v>
      </c>
      <c r="AT241" s="325">
        <v>0</v>
      </c>
      <c r="AU241" s="325">
        <v>0</v>
      </c>
      <c r="AV241" s="325">
        <v>0</v>
      </c>
      <c r="AW241" s="325">
        <v>0</v>
      </c>
      <c r="AX241" s="325">
        <v>0</v>
      </c>
      <c r="AY241" s="325">
        <v>0</v>
      </c>
      <c r="BB241" s="652"/>
      <c r="BC241" s="653">
        <f t="shared" si="3"/>
        <v>0</v>
      </c>
    </row>
    <row r="242" spans="1:55" s="325" customFormat="1" ht="19.8">
      <c r="A242" s="329"/>
      <c r="B242" s="329" t="s">
        <v>413</v>
      </c>
      <c r="C242" s="332">
        <v>0.01</v>
      </c>
      <c r="D242" s="332">
        <v>0.01</v>
      </c>
      <c r="E242" s="332">
        <v>0.06</v>
      </c>
      <c r="F242" s="332">
        <v>0.04</v>
      </c>
      <c r="G242" s="332">
        <v>0.09</v>
      </c>
      <c r="H242" s="332">
        <v>7.0000000000000007E-2</v>
      </c>
      <c r="I242" s="332">
        <v>0.06</v>
      </c>
      <c r="J242" s="332">
        <v>0.03</v>
      </c>
      <c r="K242" s="332">
        <v>0.01</v>
      </c>
      <c r="L242" s="332">
        <v>0.02</v>
      </c>
      <c r="M242" s="332">
        <v>0.02</v>
      </c>
      <c r="N242" s="332">
        <v>0.09</v>
      </c>
      <c r="O242" s="493">
        <v>0.01</v>
      </c>
      <c r="P242" s="493">
        <v>0.01</v>
      </c>
      <c r="Q242" s="493">
        <v>0.04</v>
      </c>
      <c r="R242" s="493">
        <v>0.04</v>
      </c>
      <c r="S242" s="493">
        <v>7.0000000000000007E-2</v>
      </c>
      <c r="T242" s="493">
        <v>0.09</v>
      </c>
      <c r="U242" s="493">
        <v>0.09</v>
      </c>
      <c r="V242" s="493">
        <v>0.01</v>
      </c>
      <c r="W242" s="493">
        <v>0.04</v>
      </c>
      <c r="X242" s="493">
        <v>0.04</v>
      </c>
      <c r="Y242" s="493">
        <v>0</v>
      </c>
      <c r="Z242" s="493">
        <v>0.05</v>
      </c>
      <c r="AA242" s="330">
        <v>0.06</v>
      </c>
      <c r="AB242" s="330">
        <v>0</v>
      </c>
      <c r="AC242" s="330">
        <v>0.04</v>
      </c>
      <c r="AD242" s="330">
        <v>0.04</v>
      </c>
      <c r="AE242" s="330">
        <v>0.09</v>
      </c>
      <c r="AF242" s="330">
        <v>0.09</v>
      </c>
      <c r="AG242" s="330">
        <v>0.04</v>
      </c>
      <c r="AH242" s="330">
        <v>0.03</v>
      </c>
      <c r="AI242" s="330">
        <v>0.12</v>
      </c>
      <c r="AJ242" s="330">
        <v>0.03</v>
      </c>
      <c r="AK242" s="330">
        <v>0.04</v>
      </c>
      <c r="AL242" s="330">
        <v>0.05</v>
      </c>
      <c r="AM242" s="330">
        <v>0.01</v>
      </c>
      <c r="AN242" s="330">
        <v>0.01</v>
      </c>
      <c r="AO242" s="330">
        <v>0.03</v>
      </c>
      <c r="AP242" s="330">
        <v>0.06</v>
      </c>
      <c r="AQ242" s="330">
        <v>0.15</v>
      </c>
      <c r="AR242" s="330">
        <v>0.09</v>
      </c>
      <c r="AS242" s="325">
        <v>0.04</v>
      </c>
      <c r="AT242" s="325">
        <v>0.01</v>
      </c>
      <c r="AU242" s="325">
        <v>0.03</v>
      </c>
      <c r="AV242" s="325">
        <v>0.02</v>
      </c>
      <c r="AW242" s="325">
        <v>0.02</v>
      </c>
      <c r="AX242" s="325">
        <v>0.01</v>
      </c>
      <c r="AY242" s="325">
        <v>0.02</v>
      </c>
      <c r="BB242" s="652">
        <v>2.14764543E-2</v>
      </c>
      <c r="BC242" s="653">
        <f t="shared" si="3"/>
        <v>0.02</v>
      </c>
    </row>
    <row r="243" spans="1:55" s="325" customFormat="1" ht="19.8">
      <c r="A243" s="327"/>
      <c r="B243" s="327" t="s">
        <v>414</v>
      </c>
      <c r="C243" s="331">
        <v>0.54</v>
      </c>
      <c r="D243" s="331">
        <v>0.52</v>
      </c>
      <c r="E243" s="331">
        <v>0.62</v>
      </c>
      <c r="F243" s="331">
        <v>0.43</v>
      </c>
      <c r="G243" s="331">
        <v>0.51</v>
      </c>
      <c r="H243" s="331">
        <v>0.38</v>
      </c>
      <c r="I243" s="331">
        <v>0.37</v>
      </c>
      <c r="J243" s="331">
        <v>0.36</v>
      </c>
      <c r="K243" s="331">
        <v>0.42</v>
      </c>
      <c r="L243" s="331">
        <v>0.41</v>
      </c>
      <c r="M243" s="331">
        <v>0.35</v>
      </c>
      <c r="N243" s="331">
        <v>0.52</v>
      </c>
      <c r="O243" s="492">
        <v>0.27</v>
      </c>
      <c r="P243" s="492">
        <v>0.28999999999999998</v>
      </c>
      <c r="Q243" s="492">
        <v>0.47</v>
      </c>
      <c r="R243" s="492">
        <v>0.24</v>
      </c>
      <c r="S243" s="492">
        <v>0.45</v>
      </c>
      <c r="T243" s="492">
        <v>0.37</v>
      </c>
      <c r="U243" s="492">
        <v>0.24</v>
      </c>
      <c r="V243" s="492">
        <v>0.28000000000000003</v>
      </c>
      <c r="W243" s="492">
        <v>0.24</v>
      </c>
      <c r="X243" s="492">
        <v>0.28000000000000003</v>
      </c>
      <c r="Y243" s="492">
        <v>0.56999999999999995</v>
      </c>
      <c r="Z243" s="492">
        <v>0.47</v>
      </c>
      <c r="AA243" s="328">
        <v>0.4</v>
      </c>
      <c r="AB243" s="328">
        <v>0.5</v>
      </c>
      <c r="AC243" s="328">
        <v>0.43</v>
      </c>
      <c r="AD243" s="328">
        <v>0.35</v>
      </c>
      <c r="AE243" s="328">
        <v>0.46</v>
      </c>
      <c r="AF243" s="328">
        <v>0.44</v>
      </c>
      <c r="AG243" s="328">
        <v>0.38</v>
      </c>
      <c r="AH243" s="328">
        <v>0.41</v>
      </c>
      <c r="AI243" s="328">
        <v>0.37</v>
      </c>
      <c r="AJ243" s="328">
        <v>0.41</v>
      </c>
      <c r="AK243" s="328">
        <v>0.47</v>
      </c>
      <c r="AL243" s="328">
        <v>0.51</v>
      </c>
      <c r="AM243" s="328">
        <v>0.47</v>
      </c>
      <c r="AN243" s="328">
        <v>0.51</v>
      </c>
      <c r="AO243" s="328">
        <v>0.5</v>
      </c>
      <c r="AP243" s="328">
        <v>0.5</v>
      </c>
      <c r="AQ243" s="328">
        <v>0.52</v>
      </c>
      <c r="AR243" s="328">
        <v>0.51</v>
      </c>
      <c r="AS243" s="325">
        <v>0.48</v>
      </c>
      <c r="AT243" s="325">
        <v>0.49</v>
      </c>
      <c r="AU243" s="325">
        <v>0.74</v>
      </c>
      <c r="AV243" s="325">
        <v>0.79</v>
      </c>
      <c r="AW243" s="325">
        <v>0.73</v>
      </c>
      <c r="AX243" s="325">
        <v>0.67</v>
      </c>
      <c r="AY243" s="325">
        <v>0.84</v>
      </c>
      <c r="BB243" s="652">
        <v>0.83663503620000002</v>
      </c>
      <c r="BC243" s="653">
        <f t="shared" si="3"/>
        <v>0.84</v>
      </c>
    </row>
    <row r="244" spans="1:55" s="325" customFormat="1" ht="19.8">
      <c r="A244" s="329"/>
      <c r="B244" s="329" t="s">
        <v>415</v>
      </c>
      <c r="C244" s="332">
        <v>0.05</v>
      </c>
      <c r="D244" s="332">
        <v>7.0000000000000007E-2</v>
      </c>
      <c r="E244" s="332">
        <v>7.0000000000000007E-2</v>
      </c>
      <c r="F244" s="332">
        <v>0.11</v>
      </c>
      <c r="G244" s="332">
        <v>0.06</v>
      </c>
      <c r="H244" s="332">
        <v>7.0000000000000007E-2</v>
      </c>
      <c r="I244" s="332">
        <v>7.0000000000000007E-2</v>
      </c>
      <c r="J244" s="332">
        <v>0.1</v>
      </c>
      <c r="K244" s="332">
        <v>0.08</v>
      </c>
      <c r="L244" s="332">
        <v>0.06</v>
      </c>
      <c r="M244" s="332">
        <v>0.08</v>
      </c>
      <c r="N244" s="332">
        <v>0.08</v>
      </c>
      <c r="O244" s="493">
        <v>0.05</v>
      </c>
      <c r="P244" s="493">
        <v>0.16</v>
      </c>
      <c r="Q244" s="493">
        <v>0.15</v>
      </c>
      <c r="R244" s="493">
        <v>0.05</v>
      </c>
      <c r="S244" s="493">
        <v>0.05</v>
      </c>
      <c r="T244" s="493">
        <v>0.08</v>
      </c>
      <c r="U244" s="493">
        <v>0.61</v>
      </c>
      <c r="V244" s="493">
        <v>0.06</v>
      </c>
      <c r="W244" s="493">
        <v>7.0000000000000007E-2</v>
      </c>
      <c r="X244" s="493">
        <v>0.05</v>
      </c>
      <c r="Y244" s="493">
        <v>0.13</v>
      </c>
      <c r="Z244" s="493">
        <v>0.09</v>
      </c>
      <c r="AA244" s="330">
        <v>0.06</v>
      </c>
      <c r="AB244" s="330">
        <v>0.06</v>
      </c>
      <c r="AC244" s="330">
        <v>0.05</v>
      </c>
      <c r="AD244" s="330">
        <v>0.06</v>
      </c>
      <c r="AE244" s="330">
        <v>0.06</v>
      </c>
      <c r="AF244" s="330">
        <v>0.05</v>
      </c>
      <c r="AG244" s="330">
        <v>7.0000000000000007E-2</v>
      </c>
      <c r="AH244" s="330">
        <v>0.1</v>
      </c>
      <c r="AI244" s="330">
        <v>0.08</v>
      </c>
      <c r="AJ244" s="330">
        <v>0.06</v>
      </c>
      <c r="AK244" s="330">
        <v>0.11</v>
      </c>
      <c r="AL244" s="330">
        <v>0.08</v>
      </c>
      <c r="AM244" s="330">
        <v>0.05</v>
      </c>
      <c r="AN244" s="330">
        <v>0.04</v>
      </c>
      <c r="AO244" s="330">
        <v>7.0000000000000007E-2</v>
      </c>
      <c r="AP244" s="330">
        <v>0.06</v>
      </c>
      <c r="AQ244" s="330">
        <v>7.0000000000000007E-2</v>
      </c>
      <c r="AR244" s="330">
        <v>0.09</v>
      </c>
      <c r="AS244" s="325">
        <v>0.09</v>
      </c>
      <c r="AT244" s="325">
        <v>0.05</v>
      </c>
      <c r="AU244" s="325">
        <v>0.05</v>
      </c>
      <c r="AV244" s="325">
        <v>7.0000000000000007E-2</v>
      </c>
      <c r="AW244" s="325">
        <v>7.0000000000000007E-2</v>
      </c>
      <c r="AX244" s="325">
        <v>0.08</v>
      </c>
      <c r="AY244" s="325">
        <v>0.06</v>
      </c>
      <c r="BB244" s="652">
        <v>5.8898257500000002E-2</v>
      </c>
      <c r="BC244" s="653">
        <f t="shared" si="3"/>
        <v>0.06</v>
      </c>
    </row>
    <row r="245" spans="1:55" s="325" customFormat="1" ht="19.8">
      <c r="A245" s="327"/>
      <c r="B245" s="327" t="s">
        <v>416</v>
      </c>
      <c r="C245" s="331">
        <v>72.89</v>
      </c>
      <c r="D245" s="331">
        <v>96.28</v>
      </c>
      <c r="E245" s="331">
        <v>102.65</v>
      </c>
      <c r="F245" s="331">
        <v>72.180000000000007</v>
      </c>
      <c r="G245" s="331">
        <v>105.08</v>
      </c>
      <c r="H245" s="331">
        <v>85.12</v>
      </c>
      <c r="I245" s="331">
        <v>84.02</v>
      </c>
      <c r="J245" s="331">
        <v>70.73</v>
      </c>
      <c r="K245" s="331">
        <v>57.44</v>
      </c>
      <c r="L245" s="331">
        <v>60.85</v>
      </c>
      <c r="M245" s="331">
        <v>67.06</v>
      </c>
      <c r="N245" s="331">
        <v>76.03</v>
      </c>
      <c r="O245" s="492">
        <v>84</v>
      </c>
      <c r="P245" s="492">
        <v>86.57</v>
      </c>
      <c r="Q245" s="492">
        <v>80.790000000000006</v>
      </c>
      <c r="R245" s="492">
        <v>80.75</v>
      </c>
      <c r="S245" s="492">
        <v>85.44</v>
      </c>
      <c r="T245" s="492">
        <v>68.41</v>
      </c>
      <c r="U245" s="492">
        <v>54.99</v>
      </c>
      <c r="V245" s="492">
        <v>66.94</v>
      </c>
      <c r="W245" s="492">
        <v>41.64</v>
      </c>
      <c r="X245" s="492">
        <v>49.27</v>
      </c>
      <c r="Y245" s="492">
        <v>79.41</v>
      </c>
      <c r="Z245" s="492">
        <v>69.739999999999995</v>
      </c>
      <c r="AA245" s="328">
        <v>79.17</v>
      </c>
      <c r="AB245" s="328">
        <v>89.48</v>
      </c>
      <c r="AC245" s="328">
        <v>68.069999999999993</v>
      </c>
      <c r="AD245" s="328">
        <v>80.790000000000006</v>
      </c>
      <c r="AE245" s="328">
        <v>75.28</v>
      </c>
      <c r="AF245" s="328">
        <v>51.79</v>
      </c>
      <c r="AG245" s="328">
        <v>78.7</v>
      </c>
      <c r="AH245" s="328">
        <v>73.56</v>
      </c>
      <c r="AI245" s="328">
        <v>50.45</v>
      </c>
      <c r="AJ245" s="328">
        <v>60.99</v>
      </c>
      <c r="AK245" s="328">
        <v>62.82</v>
      </c>
      <c r="AL245" s="328">
        <v>68.25</v>
      </c>
      <c r="AM245" s="328">
        <v>111.07</v>
      </c>
      <c r="AN245" s="328">
        <v>83.68</v>
      </c>
      <c r="AO245" s="328">
        <v>110.47</v>
      </c>
      <c r="AP245" s="328">
        <v>85.79</v>
      </c>
      <c r="AQ245" s="328">
        <v>80.489999999999995</v>
      </c>
      <c r="AR245" s="328">
        <v>67.989999999999995</v>
      </c>
      <c r="AS245" s="325">
        <v>73.22</v>
      </c>
      <c r="AT245" s="325">
        <v>69.72</v>
      </c>
      <c r="AU245" s="325">
        <v>51.37</v>
      </c>
      <c r="AV245" s="325">
        <v>64.37</v>
      </c>
      <c r="AW245" s="325">
        <v>80.64</v>
      </c>
      <c r="AX245" s="325">
        <v>91.47</v>
      </c>
      <c r="AY245" s="325">
        <v>82.89</v>
      </c>
      <c r="BB245" s="652">
        <v>82.885109544700001</v>
      </c>
      <c r="BC245" s="653">
        <f t="shared" si="3"/>
        <v>82.89</v>
      </c>
    </row>
    <row r="246" spans="1:55" s="325" customFormat="1" ht="19.8">
      <c r="A246" s="329"/>
      <c r="B246" s="329" t="s">
        <v>417</v>
      </c>
      <c r="C246" s="332">
        <v>0.79</v>
      </c>
      <c r="D246" s="332">
        <v>0.89</v>
      </c>
      <c r="E246" s="332">
        <v>1.22</v>
      </c>
      <c r="F246" s="332">
        <v>0.36</v>
      </c>
      <c r="G246" s="332">
        <v>2.02</v>
      </c>
      <c r="H246" s="332">
        <v>0.91</v>
      </c>
      <c r="I246" s="332">
        <v>0.96</v>
      </c>
      <c r="J246" s="332">
        <v>1.5</v>
      </c>
      <c r="K246" s="332">
        <v>0.92</v>
      </c>
      <c r="L246" s="332">
        <v>0.79</v>
      </c>
      <c r="M246" s="332">
        <v>1.18</v>
      </c>
      <c r="N246" s="332">
        <v>1.45</v>
      </c>
      <c r="O246" s="493">
        <v>1.06</v>
      </c>
      <c r="P246" s="493">
        <v>1.38</v>
      </c>
      <c r="Q246" s="493">
        <v>0.87</v>
      </c>
      <c r="R246" s="493">
        <v>0.66</v>
      </c>
      <c r="S246" s="493">
        <v>1.57</v>
      </c>
      <c r="T246" s="493">
        <v>0.88</v>
      </c>
      <c r="U246" s="493">
        <v>1.1399999999999999</v>
      </c>
      <c r="V246" s="493">
        <v>0.91</v>
      </c>
      <c r="W246" s="493">
        <v>0.95</v>
      </c>
      <c r="X246" s="493">
        <v>0.65</v>
      </c>
      <c r="Y246" s="493">
        <v>1.06</v>
      </c>
      <c r="Z246" s="493">
        <v>0.7</v>
      </c>
      <c r="AA246" s="330">
        <v>0.64</v>
      </c>
      <c r="AB246" s="330">
        <v>1.96</v>
      </c>
      <c r="AC246" s="330">
        <v>0.56999999999999995</v>
      </c>
      <c r="AD246" s="330">
        <v>0.75</v>
      </c>
      <c r="AE246" s="330">
        <v>1.83</v>
      </c>
      <c r="AF246" s="330">
        <v>1.53</v>
      </c>
      <c r="AG246" s="330">
        <v>1.76</v>
      </c>
      <c r="AH246" s="330">
        <v>1.48</v>
      </c>
      <c r="AI246" s="330">
        <v>1.53</v>
      </c>
      <c r="AJ246" s="330">
        <v>1.81</v>
      </c>
      <c r="AK246" s="330">
        <v>1.76</v>
      </c>
      <c r="AL246" s="330">
        <v>0.7</v>
      </c>
      <c r="AM246" s="330">
        <v>2</v>
      </c>
      <c r="AN246" s="330">
        <v>0.49</v>
      </c>
      <c r="AO246" s="330">
        <v>2.39</v>
      </c>
      <c r="AP246" s="330">
        <v>1.91</v>
      </c>
      <c r="AQ246" s="330">
        <v>3.19</v>
      </c>
      <c r="AR246" s="330">
        <v>0.92</v>
      </c>
      <c r="AS246" s="325">
        <v>3.64</v>
      </c>
      <c r="AT246" s="325">
        <v>3.95</v>
      </c>
      <c r="AU246" s="325">
        <v>1.32</v>
      </c>
      <c r="AV246" s="325">
        <v>1.9</v>
      </c>
      <c r="AW246" s="325">
        <v>1.51</v>
      </c>
      <c r="AX246" s="325">
        <v>1.32</v>
      </c>
      <c r="AY246" s="325">
        <v>1.32</v>
      </c>
      <c r="BB246" s="652">
        <v>1.3226617115999999</v>
      </c>
      <c r="BC246" s="653">
        <f t="shared" si="3"/>
        <v>1.32</v>
      </c>
    </row>
    <row r="247" spans="1:55" s="325" customFormat="1" ht="30">
      <c r="A247" s="327"/>
      <c r="B247" s="327" t="s">
        <v>418</v>
      </c>
      <c r="C247" s="331">
        <v>12.58</v>
      </c>
      <c r="D247" s="331">
        <v>27.62</v>
      </c>
      <c r="E247" s="331">
        <v>30.19</v>
      </c>
      <c r="F247" s="331">
        <v>22.49</v>
      </c>
      <c r="G247" s="331">
        <v>28.57</v>
      </c>
      <c r="H247" s="331">
        <v>24.43</v>
      </c>
      <c r="I247" s="331">
        <v>21.44</v>
      </c>
      <c r="J247" s="331">
        <v>11.02</v>
      </c>
      <c r="K247" s="331">
        <v>13.17</v>
      </c>
      <c r="L247" s="331">
        <v>19.3</v>
      </c>
      <c r="M247" s="331">
        <v>18.98</v>
      </c>
      <c r="N247" s="331">
        <v>21.51</v>
      </c>
      <c r="O247" s="492">
        <v>10.57</v>
      </c>
      <c r="P247" s="492">
        <v>26.08</v>
      </c>
      <c r="Q247" s="492">
        <v>35.880000000000003</v>
      </c>
      <c r="R247" s="492">
        <v>28.51</v>
      </c>
      <c r="S247" s="492">
        <v>29.28</v>
      </c>
      <c r="T247" s="492">
        <v>12.73</v>
      </c>
      <c r="U247" s="492">
        <v>14.66</v>
      </c>
      <c r="V247" s="492">
        <v>15.1</v>
      </c>
      <c r="W247" s="492">
        <v>10.64</v>
      </c>
      <c r="X247" s="492">
        <v>10.8</v>
      </c>
      <c r="Y247" s="492">
        <v>22.8</v>
      </c>
      <c r="Z247" s="492">
        <v>10.47</v>
      </c>
      <c r="AA247" s="328">
        <v>18.14</v>
      </c>
      <c r="AB247" s="328">
        <v>31.98</v>
      </c>
      <c r="AC247" s="328">
        <v>23.86</v>
      </c>
      <c r="AD247" s="328">
        <v>25.85</v>
      </c>
      <c r="AE247" s="328">
        <v>16.68</v>
      </c>
      <c r="AF247" s="328">
        <v>6.71</v>
      </c>
      <c r="AG247" s="328">
        <v>10.96</v>
      </c>
      <c r="AH247" s="328">
        <v>10.15</v>
      </c>
      <c r="AI247" s="328">
        <v>9.9600000000000009</v>
      </c>
      <c r="AJ247" s="328">
        <v>13.6</v>
      </c>
      <c r="AK247" s="328">
        <v>16.95</v>
      </c>
      <c r="AL247" s="328">
        <v>18.920000000000002</v>
      </c>
      <c r="AM247" s="328">
        <v>24.21</v>
      </c>
      <c r="AN247" s="328">
        <v>22.78</v>
      </c>
      <c r="AO247" s="328">
        <v>36.869999999999997</v>
      </c>
      <c r="AP247" s="328">
        <v>21.69</v>
      </c>
      <c r="AQ247" s="328">
        <v>14.57</v>
      </c>
      <c r="AR247" s="328">
        <v>9.8800000000000008</v>
      </c>
      <c r="AS247" s="325">
        <v>9.59</v>
      </c>
      <c r="AT247" s="325">
        <v>13.63</v>
      </c>
      <c r="AU247" s="325">
        <v>14.67</v>
      </c>
      <c r="AV247" s="325">
        <v>14.67</v>
      </c>
      <c r="AW247" s="325">
        <v>22.17</v>
      </c>
      <c r="AX247" s="325">
        <v>18.34</v>
      </c>
      <c r="AY247" s="325">
        <v>4.26</v>
      </c>
      <c r="BB247" s="652">
        <v>4.2646961538000001</v>
      </c>
      <c r="BC247" s="653">
        <f t="shared" si="3"/>
        <v>4.26</v>
      </c>
    </row>
    <row r="248" spans="1:55" s="325" customFormat="1" ht="30">
      <c r="A248" s="329"/>
      <c r="B248" s="329" t="s">
        <v>419</v>
      </c>
      <c r="C248" s="332">
        <v>28.38</v>
      </c>
      <c r="D248" s="332">
        <v>37.19</v>
      </c>
      <c r="E248" s="332">
        <v>40.6</v>
      </c>
      <c r="F248" s="332">
        <v>21.1</v>
      </c>
      <c r="G248" s="332">
        <v>36.72</v>
      </c>
      <c r="H248" s="332">
        <v>18.78</v>
      </c>
      <c r="I248" s="332">
        <v>29.07</v>
      </c>
      <c r="J248" s="332">
        <v>22.05</v>
      </c>
      <c r="K248" s="332">
        <v>16.739999999999998</v>
      </c>
      <c r="L248" s="332">
        <v>13.85</v>
      </c>
      <c r="M248" s="332">
        <v>19.16</v>
      </c>
      <c r="N248" s="332">
        <v>22.74</v>
      </c>
      <c r="O248" s="493">
        <v>32</v>
      </c>
      <c r="P248" s="493">
        <v>28.53</v>
      </c>
      <c r="Q248" s="493">
        <v>12.58</v>
      </c>
      <c r="R248" s="493">
        <v>22.33</v>
      </c>
      <c r="S248" s="493">
        <v>20.36</v>
      </c>
      <c r="T248" s="493">
        <v>20.25</v>
      </c>
      <c r="U248" s="493">
        <v>14.15</v>
      </c>
      <c r="V248" s="493">
        <v>19.91</v>
      </c>
      <c r="W248" s="493">
        <v>6.98</v>
      </c>
      <c r="X248" s="493">
        <v>15.6</v>
      </c>
      <c r="Y248" s="493">
        <v>26.49</v>
      </c>
      <c r="Z248" s="493">
        <v>32.57</v>
      </c>
      <c r="AA248" s="330">
        <v>33.39</v>
      </c>
      <c r="AB248" s="330">
        <v>23.15</v>
      </c>
      <c r="AC248" s="330">
        <v>16.66</v>
      </c>
      <c r="AD248" s="330">
        <v>22.59</v>
      </c>
      <c r="AE248" s="330">
        <v>17.34</v>
      </c>
      <c r="AF248" s="330">
        <v>13.29</v>
      </c>
      <c r="AG248" s="330">
        <v>22.07</v>
      </c>
      <c r="AH248" s="330">
        <v>21.48</v>
      </c>
      <c r="AI248" s="330">
        <v>12.07</v>
      </c>
      <c r="AJ248" s="330">
        <v>17.45</v>
      </c>
      <c r="AK248" s="330">
        <v>16.05</v>
      </c>
      <c r="AL248" s="330">
        <v>16.89</v>
      </c>
      <c r="AM248" s="330">
        <v>44.28</v>
      </c>
      <c r="AN248" s="330">
        <v>30.12</v>
      </c>
      <c r="AO248" s="330">
        <v>34.729999999999997</v>
      </c>
      <c r="AP248" s="330">
        <v>28.87</v>
      </c>
      <c r="AQ248" s="330">
        <v>22.54</v>
      </c>
      <c r="AR248" s="330">
        <v>17.649999999999999</v>
      </c>
      <c r="AS248" s="325">
        <v>14.57</v>
      </c>
      <c r="AT248" s="325">
        <v>14.08</v>
      </c>
      <c r="AU248" s="325">
        <v>10.19</v>
      </c>
      <c r="AV248" s="325">
        <v>12.08</v>
      </c>
      <c r="AW248" s="325">
        <v>15.94</v>
      </c>
      <c r="AX248" s="325">
        <v>29</v>
      </c>
      <c r="AY248" s="325">
        <v>35.79</v>
      </c>
      <c r="BB248" s="652">
        <v>35.790325772999999</v>
      </c>
      <c r="BC248" s="653">
        <f t="shared" si="3"/>
        <v>35.79</v>
      </c>
    </row>
    <row r="249" spans="1:55" s="325" customFormat="1" ht="19.8">
      <c r="A249" s="327"/>
      <c r="B249" s="327" t="s">
        <v>420</v>
      </c>
      <c r="C249" s="331">
        <v>16.850000000000001</v>
      </c>
      <c r="D249" s="331">
        <v>17.440000000000001</v>
      </c>
      <c r="E249" s="331">
        <v>16.38</v>
      </c>
      <c r="F249" s="331">
        <v>16.87</v>
      </c>
      <c r="G249" s="331">
        <v>19.75</v>
      </c>
      <c r="H249" s="331">
        <v>19.920000000000002</v>
      </c>
      <c r="I249" s="331">
        <v>17.73</v>
      </c>
      <c r="J249" s="331">
        <v>18.04</v>
      </c>
      <c r="K249" s="331">
        <v>12.73</v>
      </c>
      <c r="L249" s="331">
        <v>12.87</v>
      </c>
      <c r="M249" s="331">
        <v>15.22</v>
      </c>
      <c r="N249" s="331">
        <v>15.11</v>
      </c>
      <c r="O249" s="492">
        <v>20.99</v>
      </c>
      <c r="P249" s="492">
        <v>14.82</v>
      </c>
      <c r="Q249" s="492">
        <v>15.04</v>
      </c>
      <c r="R249" s="492">
        <v>14.09</v>
      </c>
      <c r="S249" s="492">
        <v>21.55</v>
      </c>
      <c r="T249" s="492">
        <v>18.02</v>
      </c>
      <c r="U249" s="492">
        <v>14.15</v>
      </c>
      <c r="V249" s="492">
        <v>17.260000000000002</v>
      </c>
      <c r="W249" s="492">
        <v>13.78</v>
      </c>
      <c r="X249" s="492">
        <v>12.63</v>
      </c>
      <c r="Y249" s="492">
        <v>17.940000000000001</v>
      </c>
      <c r="Z249" s="492">
        <v>15.63</v>
      </c>
      <c r="AA249" s="328">
        <v>18.32</v>
      </c>
      <c r="AB249" s="328">
        <v>18.190000000000001</v>
      </c>
      <c r="AC249" s="328">
        <v>15.95</v>
      </c>
      <c r="AD249" s="328">
        <v>17.329999999999998</v>
      </c>
      <c r="AE249" s="328">
        <v>21.51</v>
      </c>
      <c r="AF249" s="328">
        <v>17.510000000000002</v>
      </c>
      <c r="AG249" s="328">
        <v>23.23</v>
      </c>
      <c r="AH249" s="328">
        <v>23.23</v>
      </c>
      <c r="AI249" s="328">
        <v>15.91</v>
      </c>
      <c r="AJ249" s="328">
        <v>16.739999999999998</v>
      </c>
      <c r="AK249" s="328">
        <v>16.84</v>
      </c>
      <c r="AL249" s="328">
        <v>19.04</v>
      </c>
      <c r="AM249" s="328">
        <v>23.73</v>
      </c>
      <c r="AN249" s="328">
        <v>19.57</v>
      </c>
      <c r="AO249" s="328">
        <v>22.28</v>
      </c>
      <c r="AP249" s="328">
        <v>18.350000000000001</v>
      </c>
      <c r="AQ249" s="328">
        <v>23.82</v>
      </c>
      <c r="AR249" s="328">
        <v>22.22</v>
      </c>
      <c r="AS249" s="325">
        <v>25.04</v>
      </c>
      <c r="AT249" s="325">
        <v>23.27</v>
      </c>
      <c r="AU249" s="325">
        <v>13.47</v>
      </c>
      <c r="AV249" s="325">
        <v>20.6</v>
      </c>
      <c r="AW249" s="325">
        <v>20.420000000000002</v>
      </c>
      <c r="AX249" s="325">
        <v>26.53</v>
      </c>
      <c r="AY249" s="325">
        <v>25.94</v>
      </c>
      <c r="BB249" s="652">
        <v>25.937889349999999</v>
      </c>
      <c r="BC249" s="653">
        <f t="shared" si="3"/>
        <v>25.94</v>
      </c>
    </row>
    <row r="250" spans="1:55" s="325" customFormat="1" ht="19.8">
      <c r="A250" s="329"/>
      <c r="B250" s="329" t="s">
        <v>421</v>
      </c>
      <c r="C250" s="332">
        <v>14.29</v>
      </c>
      <c r="D250" s="332">
        <v>13.14</v>
      </c>
      <c r="E250" s="332">
        <v>14.26</v>
      </c>
      <c r="F250" s="332">
        <v>11.36</v>
      </c>
      <c r="G250" s="332">
        <v>18.02</v>
      </c>
      <c r="H250" s="332">
        <v>21.07</v>
      </c>
      <c r="I250" s="332">
        <v>14.82</v>
      </c>
      <c r="J250" s="332">
        <v>18.12</v>
      </c>
      <c r="K250" s="332">
        <v>13.89</v>
      </c>
      <c r="L250" s="332">
        <v>14.04</v>
      </c>
      <c r="M250" s="332">
        <v>12.52</v>
      </c>
      <c r="N250" s="332">
        <v>15.23</v>
      </c>
      <c r="O250" s="493">
        <v>19.38</v>
      </c>
      <c r="P250" s="493">
        <v>15.75</v>
      </c>
      <c r="Q250" s="493">
        <v>16.420000000000002</v>
      </c>
      <c r="R250" s="493">
        <v>15.15</v>
      </c>
      <c r="S250" s="493">
        <v>12.68</v>
      </c>
      <c r="T250" s="493">
        <v>16.53</v>
      </c>
      <c r="U250" s="493">
        <v>10.89</v>
      </c>
      <c r="V250" s="493">
        <v>13.77</v>
      </c>
      <c r="W250" s="493">
        <v>9.2899999999999991</v>
      </c>
      <c r="X250" s="493">
        <v>9.59</v>
      </c>
      <c r="Y250" s="493">
        <v>11.12</v>
      </c>
      <c r="Z250" s="493">
        <v>10.36</v>
      </c>
      <c r="AA250" s="330">
        <v>8.67</v>
      </c>
      <c r="AB250" s="330">
        <v>14.21</v>
      </c>
      <c r="AC250" s="330">
        <v>11.03</v>
      </c>
      <c r="AD250" s="330">
        <v>14.26</v>
      </c>
      <c r="AE250" s="330">
        <v>17.91</v>
      </c>
      <c r="AF250" s="330">
        <v>12.74</v>
      </c>
      <c r="AG250" s="330">
        <v>20.68</v>
      </c>
      <c r="AH250" s="330">
        <v>17.21</v>
      </c>
      <c r="AI250" s="330">
        <v>10.97</v>
      </c>
      <c r="AJ250" s="330">
        <v>11.4</v>
      </c>
      <c r="AK250" s="330">
        <v>11.22</v>
      </c>
      <c r="AL250" s="330">
        <v>12.7</v>
      </c>
      <c r="AM250" s="330">
        <v>16.850000000000001</v>
      </c>
      <c r="AN250" s="330">
        <v>10.73</v>
      </c>
      <c r="AO250" s="330">
        <v>14.19</v>
      </c>
      <c r="AP250" s="330">
        <v>14.97</v>
      </c>
      <c r="AQ250" s="330">
        <v>16.37</v>
      </c>
      <c r="AR250" s="330">
        <v>17.32</v>
      </c>
      <c r="AS250" s="325">
        <v>20.38</v>
      </c>
      <c r="AT250" s="325">
        <v>14.78</v>
      </c>
      <c r="AU250" s="325">
        <v>11.72</v>
      </c>
      <c r="AV250" s="325">
        <v>15.12</v>
      </c>
      <c r="AW250" s="325">
        <v>20.59</v>
      </c>
      <c r="AX250" s="325">
        <v>16.27</v>
      </c>
      <c r="AY250" s="325">
        <v>15.57</v>
      </c>
      <c r="BB250" s="652">
        <v>15.569536556299999</v>
      </c>
      <c r="BC250" s="653">
        <f t="shared" si="3"/>
        <v>15.57</v>
      </c>
    </row>
    <row r="251" spans="1:55" s="325" customFormat="1" ht="19.8">
      <c r="A251" s="327"/>
      <c r="B251" s="327" t="s">
        <v>422</v>
      </c>
      <c r="C251" s="331">
        <v>18.27</v>
      </c>
      <c r="D251" s="331">
        <v>16.84</v>
      </c>
      <c r="E251" s="331">
        <v>18.18</v>
      </c>
      <c r="F251" s="331">
        <v>21.54</v>
      </c>
      <c r="G251" s="331">
        <v>17.190000000000001</v>
      </c>
      <c r="H251" s="331">
        <v>22.33</v>
      </c>
      <c r="I251" s="331">
        <v>21.59</v>
      </c>
      <c r="J251" s="331">
        <v>24.81</v>
      </c>
      <c r="K251" s="331">
        <v>11.62</v>
      </c>
      <c r="L251" s="331">
        <v>16.309999999999999</v>
      </c>
      <c r="M251" s="331">
        <v>22.89</v>
      </c>
      <c r="N251" s="331">
        <v>13.18</v>
      </c>
      <c r="O251" s="492">
        <v>23.05</v>
      </c>
      <c r="P251" s="492">
        <v>13.83</v>
      </c>
      <c r="Q251" s="492">
        <v>15.54</v>
      </c>
      <c r="R251" s="492">
        <v>15.97</v>
      </c>
      <c r="S251" s="492">
        <v>21.99</v>
      </c>
      <c r="T251" s="492">
        <v>13.39</v>
      </c>
      <c r="U251" s="492">
        <v>14.45</v>
      </c>
      <c r="V251" s="492">
        <v>18.79</v>
      </c>
      <c r="W251" s="492">
        <v>19.75</v>
      </c>
      <c r="X251" s="492">
        <v>22.18</v>
      </c>
      <c r="Y251" s="492">
        <v>13.8</v>
      </c>
      <c r="Z251" s="492">
        <v>14.2</v>
      </c>
      <c r="AA251" s="328">
        <v>21.04</v>
      </c>
      <c r="AB251" s="328">
        <v>12.97</v>
      </c>
      <c r="AC251" s="328">
        <v>18.93</v>
      </c>
      <c r="AD251" s="328">
        <v>16.63</v>
      </c>
      <c r="AE251" s="328">
        <v>23.94</v>
      </c>
      <c r="AF251" s="328">
        <v>21.24</v>
      </c>
      <c r="AG251" s="328">
        <v>29.01</v>
      </c>
      <c r="AH251" s="328">
        <v>19.63</v>
      </c>
      <c r="AI251" s="328">
        <v>11.87</v>
      </c>
      <c r="AJ251" s="328">
        <v>18.29</v>
      </c>
      <c r="AK251" s="328">
        <v>14.62</v>
      </c>
      <c r="AL251" s="328">
        <v>17.97</v>
      </c>
      <c r="AM251" s="328">
        <v>15.93</v>
      </c>
      <c r="AN251" s="328">
        <v>12.87</v>
      </c>
      <c r="AO251" s="328">
        <v>12.51</v>
      </c>
      <c r="AP251" s="328">
        <v>14.61</v>
      </c>
      <c r="AQ251" s="328">
        <v>12.01</v>
      </c>
      <c r="AR251" s="328">
        <v>22.45</v>
      </c>
      <c r="AS251" s="325">
        <v>16.010000000000002</v>
      </c>
      <c r="AT251" s="325">
        <v>17.27</v>
      </c>
      <c r="AU251" s="325">
        <v>17</v>
      </c>
      <c r="AV251" s="325">
        <v>12.97</v>
      </c>
      <c r="AW251" s="325">
        <v>16.97</v>
      </c>
      <c r="AX251" s="325">
        <v>11.27</v>
      </c>
      <c r="AY251" s="325">
        <v>20.16</v>
      </c>
      <c r="BB251" s="652">
        <v>20.161110000499999</v>
      </c>
      <c r="BC251" s="653">
        <f t="shared" si="3"/>
        <v>20.16</v>
      </c>
    </row>
    <row r="252" spans="1:55" s="325" customFormat="1" ht="19.8">
      <c r="A252" s="329"/>
      <c r="B252" s="329" t="s">
        <v>423</v>
      </c>
      <c r="C252" s="332">
        <v>37.840000000000003</v>
      </c>
      <c r="D252" s="332">
        <v>32.840000000000003</v>
      </c>
      <c r="E252" s="332">
        <v>39.29</v>
      </c>
      <c r="F252" s="332">
        <v>33.549999999999997</v>
      </c>
      <c r="G252" s="332">
        <v>31.78</v>
      </c>
      <c r="H252" s="332">
        <v>36.549999999999997</v>
      </c>
      <c r="I252" s="332">
        <v>29.72</v>
      </c>
      <c r="J252" s="332">
        <v>38.57</v>
      </c>
      <c r="K252" s="332">
        <v>36.770000000000003</v>
      </c>
      <c r="L252" s="332">
        <v>33.94</v>
      </c>
      <c r="M252" s="332">
        <v>40.42</v>
      </c>
      <c r="N252" s="332">
        <v>33.15</v>
      </c>
      <c r="O252" s="493">
        <v>37.72</v>
      </c>
      <c r="P252" s="493">
        <v>34.85</v>
      </c>
      <c r="Q252" s="493">
        <v>43.22</v>
      </c>
      <c r="R252" s="493">
        <v>35.200000000000003</v>
      </c>
      <c r="S252" s="493">
        <v>41.78</v>
      </c>
      <c r="T252" s="493">
        <v>40.71</v>
      </c>
      <c r="U252" s="493">
        <v>27.74</v>
      </c>
      <c r="V252" s="493">
        <v>38.159999999999997</v>
      </c>
      <c r="W252" s="493">
        <v>36.799999999999997</v>
      </c>
      <c r="X252" s="493">
        <v>42.56</v>
      </c>
      <c r="Y252" s="493">
        <v>43.15</v>
      </c>
      <c r="Z252" s="493">
        <v>41.65</v>
      </c>
      <c r="AA252" s="330">
        <v>37.200000000000003</v>
      </c>
      <c r="AB252" s="330">
        <v>35.26</v>
      </c>
      <c r="AC252" s="330">
        <v>41.57</v>
      </c>
      <c r="AD252" s="330">
        <v>35.520000000000003</v>
      </c>
      <c r="AE252" s="330">
        <v>39.11</v>
      </c>
      <c r="AF252" s="330">
        <v>35.479999999999997</v>
      </c>
      <c r="AG252" s="330">
        <v>41.17</v>
      </c>
      <c r="AH252" s="330">
        <v>42.64</v>
      </c>
      <c r="AI252" s="330">
        <v>44.05</v>
      </c>
      <c r="AJ252" s="330">
        <v>57.97</v>
      </c>
      <c r="AK252" s="330">
        <v>47.15</v>
      </c>
      <c r="AL252" s="330">
        <v>40.619999999999997</v>
      </c>
      <c r="AM252" s="330">
        <v>45.84</v>
      </c>
      <c r="AN252" s="330">
        <v>41.3</v>
      </c>
      <c r="AO252" s="330">
        <v>49.68</v>
      </c>
      <c r="AP252" s="330">
        <v>41.16</v>
      </c>
      <c r="AQ252" s="330">
        <v>44.79</v>
      </c>
      <c r="AR252" s="330">
        <v>44.27</v>
      </c>
      <c r="AS252" s="325">
        <v>49.36</v>
      </c>
      <c r="AT252" s="325">
        <v>48.4</v>
      </c>
      <c r="AU252" s="325">
        <v>48.07</v>
      </c>
      <c r="AV252" s="325">
        <v>50.06</v>
      </c>
      <c r="AW252" s="325">
        <v>44.59</v>
      </c>
      <c r="AX252" s="325">
        <v>52.44</v>
      </c>
      <c r="AY252" s="325">
        <v>47.63</v>
      </c>
      <c r="BB252" s="652">
        <v>47.625796462300002</v>
      </c>
      <c r="BC252" s="653">
        <f t="shared" si="3"/>
        <v>47.63</v>
      </c>
    </row>
    <row r="253" spans="1:55" s="325" customFormat="1" ht="19.8">
      <c r="A253" s="327"/>
      <c r="B253" s="327" t="s">
        <v>424</v>
      </c>
      <c r="C253" s="331">
        <v>0.52</v>
      </c>
      <c r="D253" s="331">
        <v>0.74</v>
      </c>
      <c r="E253" s="331">
        <v>0.49</v>
      </c>
      <c r="F253" s="331">
        <v>0.23</v>
      </c>
      <c r="G253" s="331">
        <v>0.51</v>
      </c>
      <c r="H253" s="331">
        <v>0.41</v>
      </c>
      <c r="I253" s="331">
        <v>0.45</v>
      </c>
      <c r="J253" s="331">
        <v>0.56999999999999995</v>
      </c>
      <c r="K253" s="331">
        <v>0.37</v>
      </c>
      <c r="L253" s="331">
        <v>0.78</v>
      </c>
      <c r="M253" s="331">
        <v>0.66</v>
      </c>
      <c r="N253" s="331">
        <v>0.56000000000000005</v>
      </c>
      <c r="O253" s="492">
        <v>0.35</v>
      </c>
      <c r="P253" s="492">
        <v>0.6</v>
      </c>
      <c r="Q253" s="492">
        <v>0.62</v>
      </c>
      <c r="R253" s="492">
        <v>0.87</v>
      </c>
      <c r="S253" s="492">
        <v>1.01</v>
      </c>
      <c r="T253" s="492">
        <v>0.65</v>
      </c>
      <c r="U253" s="492">
        <v>0.46</v>
      </c>
      <c r="V253" s="492">
        <v>0.66</v>
      </c>
      <c r="W253" s="492">
        <v>0.62</v>
      </c>
      <c r="X253" s="492">
        <v>0.73</v>
      </c>
      <c r="Y253" s="492">
        <v>0.54</v>
      </c>
      <c r="Z253" s="492">
        <v>5.55</v>
      </c>
      <c r="AA253" s="328">
        <v>1.1100000000000001</v>
      </c>
      <c r="AB253" s="328">
        <v>1.24</v>
      </c>
      <c r="AC253" s="328">
        <v>0.71</v>
      </c>
      <c r="AD253" s="328">
        <v>0.61</v>
      </c>
      <c r="AE253" s="328">
        <v>0.85</v>
      </c>
      <c r="AF253" s="328">
        <v>0.94</v>
      </c>
      <c r="AG253" s="328">
        <v>0.75</v>
      </c>
      <c r="AH253" s="328">
        <v>1.2</v>
      </c>
      <c r="AI253" s="328">
        <v>1.1200000000000001</v>
      </c>
      <c r="AJ253" s="328">
        <v>1.59</v>
      </c>
      <c r="AK253" s="328">
        <v>1.31</v>
      </c>
      <c r="AL253" s="328">
        <v>1.46</v>
      </c>
      <c r="AM253" s="328">
        <v>1.28</v>
      </c>
      <c r="AN253" s="328">
        <v>0.96</v>
      </c>
      <c r="AO253" s="328">
        <v>2.67</v>
      </c>
      <c r="AP253" s="328">
        <v>1.62</v>
      </c>
      <c r="AQ253" s="328">
        <v>1.24</v>
      </c>
      <c r="AR253" s="328">
        <v>1.8</v>
      </c>
      <c r="AS253" s="325">
        <v>2.68</v>
      </c>
      <c r="AT253" s="325">
        <v>2.68</v>
      </c>
      <c r="AU253" s="325">
        <v>1.66</v>
      </c>
      <c r="AV253" s="325">
        <v>3.84</v>
      </c>
      <c r="AW253" s="325">
        <v>2.42</v>
      </c>
      <c r="AX253" s="325">
        <v>3.34</v>
      </c>
      <c r="AY253" s="325">
        <v>2.2599999999999998</v>
      </c>
      <c r="BB253" s="652">
        <v>2.2592884835999998</v>
      </c>
      <c r="BC253" s="653">
        <f t="shared" si="3"/>
        <v>2.2599999999999998</v>
      </c>
    </row>
    <row r="254" spans="1:55" s="325" customFormat="1" ht="19.8">
      <c r="A254" s="329"/>
      <c r="B254" s="329" t="s">
        <v>425</v>
      </c>
      <c r="C254" s="332">
        <v>37.32</v>
      </c>
      <c r="D254" s="332">
        <v>32.090000000000003</v>
      </c>
      <c r="E254" s="332">
        <v>38.799999999999997</v>
      </c>
      <c r="F254" s="332">
        <v>33.33</v>
      </c>
      <c r="G254" s="332">
        <v>31.27</v>
      </c>
      <c r="H254" s="332">
        <v>36.15</v>
      </c>
      <c r="I254" s="332">
        <v>29.26</v>
      </c>
      <c r="J254" s="332">
        <v>38</v>
      </c>
      <c r="K254" s="332">
        <v>36.4</v>
      </c>
      <c r="L254" s="332">
        <v>33.159999999999997</v>
      </c>
      <c r="M254" s="332">
        <v>39.76</v>
      </c>
      <c r="N254" s="332">
        <v>32.58</v>
      </c>
      <c r="O254" s="493">
        <v>37.369999999999997</v>
      </c>
      <c r="P254" s="493">
        <v>34.25</v>
      </c>
      <c r="Q254" s="493">
        <v>42.6</v>
      </c>
      <c r="R254" s="493">
        <v>34.340000000000003</v>
      </c>
      <c r="S254" s="493">
        <v>40.770000000000003</v>
      </c>
      <c r="T254" s="493">
        <v>40.06</v>
      </c>
      <c r="U254" s="493">
        <v>27.28</v>
      </c>
      <c r="V254" s="493">
        <v>37.5</v>
      </c>
      <c r="W254" s="493">
        <v>36.18</v>
      </c>
      <c r="X254" s="493">
        <v>41.83</v>
      </c>
      <c r="Y254" s="493">
        <v>42.6</v>
      </c>
      <c r="Z254" s="493">
        <v>36.1</v>
      </c>
      <c r="AA254" s="330">
        <v>36.1</v>
      </c>
      <c r="AB254" s="330">
        <v>34.020000000000003</v>
      </c>
      <c r="AC254" s="330">
        <v>40.86</v>
      </c>
      <c r="AD254" s="330">
        <v>34.909999999999997</v>
      </c>
      <c r="AE254" s="330">
        <v>38.26</v>
      </c>
      <c r="AF254" s="330">
        <v>34.549999999999997</v>
      </c>
      <c r="AG254" s="330">
        <v>40.42</v>
      </c>
      <c r="AH254" s="330">
        <v>41.45</v>
      </c>
      <c r="AI254" s="330">
        <v>42.93</v>
      </c>
      <c r="AJ254" s="330">
        <v>56.39</v>
      </c>
      <c r="AK254" s="330">
        <v>45.83</v>
      </c>
      <c r="AL254" s="330">
        <v>39.159999999999997</v>
      </c>
      <c r="AM254" s="330">
        <v>44.56</v>
      </c>
      <c r="AN254" s="330">
        <v>40.340000000000003</v>
      </c>
      <c r="AO254" s="330">
        <v>47.01</v>
      </c>
      <c r="AP254" s="330">
        <v>39.54</v>
      </c>
      <c r="AQ254" s="330">
        <v>43.54</v>
      </c>
      <c r="AR254" s="330">
        <v>42.48</v>
      </c>
      <c r="AS254" s="325">
        <v>46.68</v>
      </c>
      <c r="AT254" s="325">
        <v>45.73</v>
      </c>
      <c r="AU254" s="325">
        <v>46.42</v>
      </c>
      <c r="AV254" s="325">
        <v>46.21</v>
      </c>
      <c r="AW254" s="325">
        <v>42.16</v>
      </c>
      <c r="AX254" s="325">
        <v>49.09</v>
      </c>
      <c r="AY254" s="325">
        <v>45.37</v>
      </c>
      <c r="BB254" s="652">
        <v>45.3665079787</v>
      </c>
      <c r="BC254" s="653">
        <f t="shared" si="3"/>
        <v>45.37</v>
      </c>
    </row>
    <row r="255" spans="1:55" s="325" customFormat="1" ht="30">
      <c r="A255" s="327"/>
      <c r="B255" s="327" t="s">
        <v>426</v>
      </c>
      <c r="C255" s="331">
        <v>360.85</v>
      </c>
      <c r="D255" s="331">
        <v>258.41000000000003</v>
      </c>
      <c r="E255" s="331">
        <v>271.91000000000003</v>
      </c>
      <c r="F255" s="331">
        <v>194.58</v>
      </c>
      <c r="G255" s="331">
        <v>184.26</v>
      </c>
      <c r="H255" s="331">
        <v>187.63</v>
      </c>
      <c r="I255" s="331">
        <v>192.06</v>
      </c>
      <c r="J255" s="331">
        <v>226.54</v>
      </c>
      <c r="K255" s="331">
        <v>239.78</v>
      </c>
      <c r="L255" s="331">
        <v>238.02</v>
      </c>
      <c r="M255" s="331">
        <v>217.02</v>
      </c>
      <c r="N255" s="331">
        <v>291.74</v>
      </c>
      <c r="O255" s="492">
        <v>349.83</v>
      </c>
      <c r="P255" s="492">
        <v>269.01</v>
      </c>
      <c r="Q255" s="492">
        <v>253.07</v>
      </c>
      <c r="R255" s="492">
        <v>182.33</v>
      </c>
      <c r="S255" s="492">
        <v>195.33</v>
      </c>
      <c r="T255" s="492">
        <v>176.05</v>
      </c>
      <c r="U255" s="492">
        <v>221.22</v>
      </c>
      <c r="V255" s="492">
        <v>277.64</v>
      </c>
      <c r="W255" s="492">
        <v>245.46</v>
      </c>
      <c r="X255" s="492">
        <v>250.5</v>
      </c>
      <c r="Y255" s="492">
        <v>243.02</v>
      </c>
      <c r="Z255" s="492">
        <v>282.57</v>
      </c>
      <c r="AA255" s="328">
        <v>377.95</v>
      </c>
      <c r="AB255" s="328">
        <v>308.14</v>
      </c>
      <c r="AC255" s="328">
        <v>298.47000000000003</v>
      </c>
      <c r="AD255" s="328">
        <v>232.11</v>
      </c>
      <c r="AE255" s="328">
        <v>228.77</v>
      </c>
      <c r="AF255" s="328">
        <v>207.59</v>
      </c>
      <c r="AG255" s="328">
        <v>266.60000000000002</v>
      </c>
      <c r="AH255" s="328">
        <v>307.77</v>
      </c>
      <c r="AI255" s="328">
        <v>288.67</v>
      </c>
      <c r="AJ255" s="328">
        <v>297.47000000000003</v>
      </c>
      <c r="AK255" s="328">
        <v>268.88</v>
      </c>
      <c r="AL255" s="328">
        <v>263.73</v>
      </c>
      <c r="AM255" s="328">
        <v>370.77</v>
      </c>
      <c r="AN255" s="328">
        <v>327.38</v>
      </c>
      <c r="AO255" s="328">
        <v>396.13</v>
      </c>
      <c r="AP255" s="328">
        <v>282.14999999999998</v>
      </c>
      <c r="AQ255" s="328">
        <v>245.6</v>
      </c>
      <c r="AR255" s="328">
        <v>230.74</v>
      </c>
      <c r="AS255" s="325">
        <v>223.44</v>
      </c>
      <c r="AT255" s="325">
        <v>245.43</v>
      </c>
      <c r="AU255" s="325">
        <v>225.18</v>
      </c>
      <c r="AV255" s="325">
        <v>253.97</v>
      </c>
      <c r="AW255" s="325">
        <v>243.43</v>
      </c>
      <c r="AX255" s="325">
        <v>299.67</v>
      </c>
      <c r="AY255" s="325">
        <v>304.68</v>
      </c>
      <c r="BB255" s="652">
        <v>304.6760470831</v>
      </c>
      <c r="BC255" s="653">
        <f t="shared" si="3"/>
        <v>304.68</v>
      </c>
    </row>
    <row r="256" spans="1:55" s="325" customFormat="1" ht="19.8">
      <c r="A256" s="329"/>
      <c r="B256" s="329" t="s">
        <v>427</v>
      </c>
      <c r="C256" s="332">
        <v>182.37</v>
      </c>
      <c r="D256" s="332">
        <v>165.86</v>
      </c>
      <c r="E256" s="332">
        <v>163.96</v>
      </c>
      <c r="F256" s="332">
        <v>104.77</v>
      </c>
      <c r="G256" s="332">
        <v>94.87</v>
      </c>
      <c r="H256" s="332">
        <v>95.82</v>
      </c>
      <c r="I256" s="332">
        <v>78.19</v>
      </c>
      <c r="J256" s="332">
        <v>79.13</v>
      </c>
      <c r="K256" s="332">
        <v>75.08</v>
      </c>
      <c r="L256" s="332">
        <v>91.2</v>
      </c>
      <c r="M256" s="332">
        <v>81.02</v>
      </c>
      <c r="N256" s="332">
        <v>158.02000000000001</v>
      </c>
      <c r="O256" s="493">
        <v>219.01</v>
      </c>
      <c r="P256" s="493">
        <v>186.01</v>
      </c>
      <c r="Q256" s="493">
        <v>151.52000000000001</v>
      </c>
      <c r="R256" s="493">
        <v>89.22</v>
      </c>
      <c r="S256" s="493">
        <v>101.32</v>
      </c>
      <c r="T256" s="493">
        <v>84.15</v>
      </c>
      <c r="U256" s="493">
        <v>96.07</v>
      </c>
      <c r="V256" s="493">
        <v>117.39</v>
      </c>
      <c r="W256" s="493">
        <v>92.93</v>
      </c>
      <c r="X256" s="493">
        <v>97.58</v>
      </c>
      <c r="Y256" s="493">
        <v>97.01</v>
      </c>
      <c r="Z256" s="493">
        <v>127.95</v>
      </c>
      <c r="AA256" s="330">
        <v>220.32</v>
      </c>
      <c r="AB256" s="330">
        <v>195.5</v>
      </c>
      <c r="AC256" s="330">
        <v>187.1</v>
      </c>
      <c r="AD256" s="330">
        <v>108.55</v>
      </c>
      <c r="AE256" s="330">
        <v>116.85</v>
      </c>
      <c r="AF256" s="330">
        <v>100.03</v>
      </c>
      <c r="AG256" s="330">
        <v>114.53</v>
      </c>
      <c r="AH256" s="330">
        <v>106.23</v>
      </c>
      <c r="AI256" s="330">
        <v>95.98</v>
      </c>
      <c r="AJ256" s="330">
        <v>111.83</v>
      </c>
      <c r="AK256" s="330">
        <v>102</v>
      </c>
      <c r="AL256" s="330">
        <v>102.42</v>
      </c>
      <c r="AM256" s="330">
        <v>171.88</v>
      </c>
      <c r="AN256" s="330">
        <v>220.63</v>
      </c>
      <c r="AO256" s="330">
        <v>258.7</v>
      </c>
      <c r="AP256" s="330">
        <v>159.82</v>
      </c>
      <c r="AQ256" s="330">
        <v>128.61000000000001</v>
      </c>
      <c r="AR256" s="330">
        <v>120.87</v>
      </c>
      <c r="AS256" s="325">
        <v>105.18</v>
      </c>
      <c r="AT256" s="325">
        <v>97.47</v>
      </c>
      <c r="AU256" s="325">
        <v>94.75</v>
      </c>
      <c r="AV256" s="325">
        <v>104.61</v>
      </c>
      <c r="AW256" s="325">
        <v>92.38</v>
      </c>
      <c r="AX256" s="325">
        <v>127.46</v>
      </c>
      <c r="AY256" s="325">
        <v>155.02000000000001</v>
      </c>
      <c r="BB256" s="652">
        <v>155.0214022557</v>
      </c>
      <c r="BC256" s="653">
        <f t="shared" si="3"/>
        <v>155.02000000000001</v>
      </c>
    </row>
    <row r="257" spans="1:55" s="325" customFormat="1" ht="19.8">
      <c r="A257" s="327"/>
      <c r="B257" s="327" t="s">
        <v>428</v>
      </c>
      <c r="C257" s="331">
        <v>173.07</v>
      </c>
      <c r="D257" s="331">
        <v>88.45</v>
      </c>
      <c r="E257" s="331">
        <v>101.34</v>
      </c>
      <c r="F257" s="331">
        <v>83.59</v>
      </c>
      <c r="G257" s="331">
        <v>82.94</v>
      </c>
      <c r="H257" s="331">
        <v>86.71</v>
      </c>
      <c r="I257" s="331">
        <v>108.97</v>
      </c>
      <c r="J257" s="331">
        <v>142.28</v>
      </c>
      <c r="K257" s="331">
        <v>158.04</v>
      </c>
      <c r="L257" s="331">
        <v>141.52000000000001</v>
      </c>
      <c r="M257" s="331">
        <v>131.53</v>
      </c>
      <c r="N257" s="331">
        <v>127.65</v>
      </c>
      <c r="O257" s="492">
        <v>125.78</v>
      </c>
      <c r="P257" s="492">
        <v>78.319999999999993</v>
      </c>
      <c r="Q257" s="492">
        <v>96.33</v>
      </c>
      <c r="R257" s="492">
        <v>87.61</v>
      </c>
      <c r="S257" s="492">
        <v>87.41</v>
      </c>
      <c r="T257" s="492">
        <v>85.73</v>
      </c>
      <c r="U257" s="492">
        <v>120.86</v>
      </c>
      <c r="V257" s="492">
        <v>154.55000000000001</v>
      </c>
      <c r="W257" s="492">
        <v>147.56</v>
      </c>
      <c r="X257" s="492">
        <v>147.66</v>
      </c>
      <c r="Y257" s="492">
        <v>140.44999999999999</v>
      </c>
      <c r="Z257" s="492">
        <v>148.82</v>
      </c>
      <c r="AA257" s="328">
        <v>153.9</v>
      </c>
      <c r="AB257" s="328">
        <v>106.24</v>
      </c>
      <c r="AC257" s="328">
        <v>105.76</v>
      </c>
      <c r="AD257" s="328">
        <v>117.09</v>
      </c>
      <c r="AE257" s="328">
        <v>105.41</v>
      </c>
      <c r="AF257" s="328">
        <v>103</v>
      </c>
      <c r="AG257" s="328">
        <v>144.47</v>
      </c>
      <c r="AH257" s="328">
        <v>194.1</v>
      </c>
      <c r="AI257" s="328">
        <v>186.72</v>
      </c>
      <c r="AJ257" s="328">
        <v>179.18</v>
      </c>
      <c r="AK257" s="328">
        <v>160.47</v>
      </c>
      <c r="AL257" s="328">
        <v>155.69999999999999</v>
      </c>
      <c r="AM257" s="328">
        <v>192.21</v>
      </c>
      <c r="AN257" s="328">
        <v>102.31</v>
      </c>
      <c r="AO257" s="328">
        <v>131.13</v>
      </c>
      <c r="AP257" s="328">
        <v>115.86</v>
      </c>
      <c r="AQ257" s="328">
        <v>109.97</v>
      </c>
      <c r="AR257" s="328">
        <v>104.96</v>
      </c>
      <c r="AS257" s="325">
        <v>109.93</v>
      </c>
      <c r="AT257" s="325">
        <v>142.08000000000001</v>
      </c>
      <c r="AU257" s="325">
        <v>124.42</v>
      </c>
      <c r="AV257" s="325">
        <v>144.19</v>
      </c>
      <c r="AW257" s="325">
        <v>145.9</v>
      </c>
      <c r="AX257" s="325">
        <v>167.14</v>
      </c>
      <c r="AY257" s="325">
        <v>145.16999999999999</v>
      </c>
      <c r="BB257" s="652">
        <v>145.16609894070001</v>
      </c>
      <c r="BC257" s="653">
        <f t="shared" si="3"/>
        <v>145.16999999999999</v>
      </c>
    </row>
    <row r="258" spans="1:55" s="325" customFormat="1" ht="19.8">
      <c r="A258" s="329"/>
      <c r="B258" s="329" t="s">
        <v>429</v>
      </c>
      <c r="C258" s="332">
        <v>44.93</v>
      </c>
      <c r="D258" s="332">
        <v>15.37</v>
      </c>
      <c r="E258" s="332">
        <v>22.13</v>
      </c>
      <c r="F258" s="332">
        <v>25.87</v>
      </c>
      <c r="G258" s="332">
        <v>20.16</v>
      </c>
      <c r="H258" s="332">
        <v>15.26</v>
      </c>
      <c r="I258" s="332">
        <v>27.04</v>
      </c>
      <c r="J258" s="332">
        <v>30.64</v>
      </c>
      <c r="K258" s="332">
        <v>27.99</v>
      </c>
      <c r="L258" s="332">
        <v>34.07</v>
      </c>
      <c r="M258" s="332">
        <v>29.81</v>
      </c>
      <c r="N258" s="332">
        <v>32.090000000000003</v>
      </c>
      <c r="O258" s="493">
        <v>28.07</v>
      </c>
      <c r="P258" s="493">
        <v>17.22</v>
      </c>
      <c r="Q258" s="493">
        <v>30.1</v>
      </c>
      <c r="R258" s="493">
        <v>23.82</v>
      </c>
      <c r="S258" s="493">
        <v>19.98</v>
      </c>
      <c r="T258" s="493">
        <v>16.46</v>
      </c>
      <c r="U258" s="493">
        <v>21.86</v>
      </c>
      <c r="V258" s="493">
        <v>29.38</v>
      </c>
      <c r="W258" s="493">
        <v>20.56</v>
      </c>
      <c r="X258" s="493">
        <v>21</v>
      </c>
      <c r="Y258" s="493">
        <v>27.52</v>
      </c>
      <c r="Z258" s="493">
        <v>36</v>
      </c>
      <c r="AA258" s="330">
        <v>36.1</v>
      </c>
      <c r="AB258" s="330">
        <v>21.17</v>
      </c>
      <c r="AC258" s="330">
        <v>19.36</v>
      </c>
      <c r="AD258" s="330">
        <v>29.5</v>
      </c>
      <c r="AE258" s="330">
        <v>24.35</v>
      </c>
      <c r="AF258" s="330">
        <v>16.25</v>
      </c>
      <c r="AG258" s="330">
        <v>23.99</v>
      </c>
      <c r="AH258" s="330">
        <v>34.72</v>
      </c>
      <c r="AI258" s="330">
        <v>23.04</v>
      </c>
      <c r="AJ258" s="330">
        <v>25.02</v>
      </c>
      <c r="AK258" s="330">
        <v>30.34</v>
      </c>
      <c r="AL258" s="330">
        <v>30.37</v>
      </c>
      <c r="AM258" s="330">
        <v>32.32</v>
      </c>
      <c r="AN258" s="330">
        <v>12.78</v>
      </c>
      <c r="AO258" s="330">
        <v>23.12</v>
      </c>
      <c r="AP258" s="330">
        <v>21.76</v>
      </c>
      <c r="AQ258" s="330">
        <v>13.04</v>
      </c>
      <c r="AR258" s="330">
        <v>16.16</v>
      </c>
      <c r="AS258" s="325">
        <v>21.01</v>
      </c>
      <c r="AT258" s="325">
        <v>22.34</v>
      </c>
      <c r="AU258" s="325">
        <v>15.26</v>
      </c>
      <c r="AV258" s="325">
        <v>20.66</v>
      </c>
      <c r="AW258" s="325">
        <v>21.57</v>
      </c>
      <c r="AX258" s="325">
        <v>29.6</v>
      </c>
      <c r="AY258" s="325">
        <v>27.86</v>
      </c>
      <c r="BB258" s="652">
        <v>27.863252237899999</v>
      </c>
      <c r="BC258" s="653">
        <f t="shared" si="3"/>
        <v>27.86</v>
      </c>
    </row>
    <row r="259" spans="1:55" s="325" customFormat="1" ht="19.8">
      <c r="A259" s="327"/>
      <c r="B259" s="327" t="s">
        <v>430</v>
      </c>
      <c r="C259" s="331">
        <v>21.67</v>
      </c>
      <c r="D259" s="331">
        <v>5.37</v>
      </c>
      <c r="E259" s="331">
        <v>9.27</v>
      </c>
      <c r="F259" s="331">
        <v>5.86</v>
      </c>
      <c r="G259" s="331">
        <v>10.25</v>
      </c>
      <c r="H259" s="331">
        <v>12.37</v>
      </c>
      <c r="I259" s="331">
        <v>16.61</v>
      </c>
      <c r="J259" s="331">
        <v>32.14</v>
      </c>
      <c r="K259" s="331">
        <v>37.79</v>
      </c>
      <c r="L259" s="331">
        <v>31.1</v>
      </c>
      <c r="M259" s="331">
        <v>34.450000000000003</v>
      </c>
      <c r="N259" s="331">
        <v>23.21</v>
      </c>
      <c r="O259" s="492">
        <v>24.75</v>
      </c>
      <c r="P259" s="492">
        <v>13.07</v>
      </c>
      <c r="Q259" s="492">
        <v>9.85</v>
      </c>
      <c r="R259" s="492">
        <v>14.82</v>
      </c>
      <c r="S259" s="492">
        <v>13.78</v>
      </c>
      <c r="T259" s="492">
        <v>10.11</v>
      </c>
      <c r="U259" s="492">
        <v>23.02</v>
      </c>
      <c r="V259" s="492">
        <v>39.79</v>
      </c>
      <c r="W259" s="492">
        <v>45.97</v>
      </c>
      <c r="X259" s="492">
        <v>35.49</v>
      </c>
      <c r="Y259" s="492">
        <v>28.3</v>
      </c>
      <c r="Z259" s="492">
        <v>21.9</v>
      </c>
      <c r="AA259" s="328">
        <v>19.72</v>
      </c>
      <c r="AB259" s="328">
        <v>14.3</v>
      </c>
      <c r="AC259" s="328">
        <v>12.16</v>
      </c>
      <c r="AD259" s="328">
        <v>11.85</v>
      </c>
      <c r="AE259" s="328">
        <v>5.16</v>
      </c>
      <c r="AF259" s="328">
        <v>12.06</v>
      </c>
      <c r="AG259" s="328">
        <v>24.37</v>
      </c>
      <c r="AH259" s="328">
        <v>44.92</v>
      </c>
      <c r="AI259" s="328">
        <v>35.31</v>
      </c>
      <c r="AJ259" s="328">
        <v>34.630000000000003</v>
      </c>
      <c r="AK259" s="328">
        <v>18.489999999999998</v>
      </c>
      <c r="AL259" s="328">
        <v>18.440000000000001</v>
      </c>
      <c r="AM259" s="328">
        <v>22.08</v>
      </c>
      <c r="AN259" s="328">
        <v>10.27</v>
      </c>
      <c r="AO259" s="328">
        <v>14.52</v>
      </c>
      <c r="AP259" s="328">
        <v>7.71</v>
      </c>
      <c r="AQ259" s="328">
        <v>6.53</v>
      </c>
      <c r="AR259" s="328">
        <v>7.69</v>
      </c>
      <c r="AS259" s="325">
        <v>11.55</v>
      </c>
      <c r="AT259" s="325">
        <v>23.06</v>
      </c>
      <c r="AU259" s="325">
        <v>28.48</v>
      </c>
      <c r="AV259" s="325">
        <v>27.61</v>
      </c>
      <c r="AW259" s="325">
        <v>23.63</v>
      </c>
      <c r="AX259" s="325">
        <v>19.22</v>
      </c>
      <c r="AY259" s="325">
        <v>11.66</v>
      </c>
      <c r="BB259" s="652">
        <v>11.6645120226</v>
      </c>
      <c r="BC259" s="653">
        <f t="shared" si="3"/>
        <v>11.66</v>
      </c>
    </row>
    <row r="260" spans="1:55" s="325" customFormat="1" ht="19.8">
      <c r="A260" s="329"/>
      <c r="B260" s="329" t="s">
        <v>431</v>
      </c>
      <c r="C260" s="332">
        <v>23.27</v>
      </c>
      <c r="D260" s="332">
        <v>6.01</v>
      </c>
      <c r="E260" s="332">
        <v>14.77</v>
      </c>
      <c r="F260" s="332">
        <v>11.65</v>
      </c>
      <c r="G260" s="332">
        <v>2.41</v>
      </c>
      <c r="H260" s="332">
        <v>3.73</v>
      </c>
      <c r="I260" s="332">
        <v>5.13</v>
      </c>
      <c r="J260" s="332">
        <v>7.67</v>
      </c>
      <c r="K260" s="332">
        <v>10.84</v>
      </c>
      <c r="L260" s="332">
        <v>6.67</v>
      </c>
      <c r="M260" s="332">
        <v>6.99</v>
      </c>
      <c r="N260" s="332">
        <v>9.91</v>
      </c>
      <c r="O260" s="493">
        <v>16.54</v>
      </c>
      <c r="P260" s="493">
        <v>3.52</v>
      </c>
      <c r="Q260" s="493">
        <v>7.52</v>
      </c>
      <c r="R260" s="493">
        <v>5.9</v>
      </c>
      <c r="S260" s="493">
        <v>3.56</v>
      </c>
      <c r="T260" s="493">
        <v>5.97</v>
      </c>
      <c r="U260" s="493">
        <v>6.01</v>
      </c>
      <c r="V260" s="493">
        <v>13.36</v>
      </c>
      <c r="W260" s="493">
        <v>10.24</v>
      </c>
      <c r="X260" s="493">
        <v>7.38</v>
      </c>
      <c r="Y260" s="493">
        <v>9.7799999999999994</v>
      </c>
      <c r="Z260" s="493">
        <v>15.64</v>
      </c>
      <c r="AA260" s="330">
        <v>16.21</v>
      </c>
      <c r="AB260" s="330">
        <v>7.59</v>
      </c>
      <c r="AC260" s="330">
        <v>10.95</v>
      </c>
      <c r="AD260" s="330">
        <v>11.3</v>
      </c>
      <c r="AE260" s="330">
        <v>7.9</v>
      </c>
      <c r="AF260" s="330">
        <v>8.9700000000000006</v>
      </c>
      <c r="AG260" s="330">
        <v>10.64</v>
      </c>
      <c r="AH260" s="330">
        <v>9.16</v>
      </c>
      <c r="AI260" s="330">
        <v>9.3699999999999992</v>
      </c>
      <c r="AJ260" s="330">
        <v>6.06</v>
      </c>
      <c r="AK260" s="330">
        <v>6.34</v>
      </c>
      <c r="AL260" s="330">
        <v>15.04</v>
      </c>
      <c r="AM260" s="330">
        <v>21.95</v>
      </c>
      <c r="AN260" s="330">
        <v>7.9</v>
      </c>
      <c r="AO260" s="330">
        <v>9.8000000000000007</v>
      </c>
      <c r="AP260" s="330">
        <v>9.35</v>
      </c>
      <c r="AQ260" s="330">
        <v>5.68</v>
      </c>
      <c r="AR260" s="330">
        <v>7.26</v>
      </c>
      <c r="AS260" s="325">
        <v>7.63</v>
      </c>
      <c r="AT260" s="325">
        <v>12.95</v>
      </c>
      <c r="AU260" s="325">
        <v>5.84</v>
      </c>
      <c r="AV260" s="325">
        <v>10.23</v>
      </c>
      <c r="AW260" s="325">
        <v>10.38</v>
      </c>
      <c r="AX260" s="325">
        <v>15.15</v>
      </c>
      <c r="AY260" s="325">
        <v>11.02</v>
      </c>
      <c r="BB260" s="652">
        <v>11.021617017100001</v>
      </c>
      <c r="BC260" s="653">
        <f t="shared" si="3"/>
        <v>11.02</v>
      </c>
    </row>
    <row r="261" spans="1:55" s="325" customFormat="1" ht="30">
      <c r="A261" s="327"/>
      <c r="B261" s="327" t="s">
        <v>432</v>
      </c>
      <c r="C261" s="331">
        <v>83.2</v>
      </c>
      <c r="D261" s="331">
        <v>61.7</v>
      </c>
      <c r="E261" s="331">
        <v>55.17</v>
      </c>
      <c r="F261" s="331">
        <v>40.200000000000003</v>
      </c>
      <c r="G261" s="331">
        <v>50.12</v>
      </c>
      <c r="H261" s="331">
        <v>55.36</v>
      </c>
      <c r="I261" s="331">
        <v>60.19</v>
      </c>
      <c r="J261" s="331">
        <v>71.84</v>
      </c>
      <c r="K261" s="331">
        <v>81.42</v>
      </c>
      <c r="L261" s="331">
        <v>69.680000000000007</v>
      </c>
      <c r="M261" s="331">
        <v>60.29</v>
      </c>
      <c r="N261" s="331">
        <v>62.44</v>
      </c>
      <c r="O261" s="492">
        <v>56.42</v>
      </c>
      <c r="P261" s="492">
        <v>44.51</v>
      </c>
      <c r="Q261" s="492">
        <v>48.86</v>
      </c>
      <c r="R261" s="492">
        <v>43.07</v>
      </c>
      <c r="S261" s="492">
        <v>50.09</v>
      </c>
      <c r="T261" s="492">
        <v>53.19</v>
      </c>
      <c r="U261" s="492">
        <v>69.97</v>
      </c>
      <c r="V261" s="492">
        <v>72.010000000000005</v>
      </c>
      <c r="W261" s="492">
        <v>70.790000000000006</v>
      </c>
      <c r="X261" s="492">
        <v>83.8</v>
      </c>
      <c r="Y261" s="492">
        <v>74.849999999999994</v>
      </c>
      <c r="Z261" s="492">
        <v>75.28</v>
      </c>
      <c r="AA261" s="328">
        <v>81.87</v>
      </c>
      <c r="AB261" s="328">
        <v>63.17</v>
      </c>
      <c r="AC261" s="328">
        <v>63.29</v>
      </c>
      <c r="AD261" s="328">
        <v>64.44</v>
      </c>
      <c r="AE261" s="328">
        <v>68</v>
      </c>
      <c r="AF261" s="328">
        <v>65.72</v>
      </c>
      <c r="AG261" s="328">
        <v>85.47</v>
      </c>
      <c r="AH261" s="328">
        <v>105.29</v>
      </c>
      <c r="AI261" s="328">
        <v>119</v>
      </c>
      <c r="AJ261" s="328">
        <v>113.46</v>
      </c>
      <c r="AK261" s="328">
        <v>105.3</v>
      </c>
      <c r="AL261" s="328">
        <v>91.84</v>
      </c>
      <c r="AM261" s="328">
        <v>115.87</v>
      </c>
      <c r="AN261" s="328">
        <v>71.36</v>
      </c>
      <c r="AO261" s="328">
        <v>83.69</v>
      </c>
      <c r="AP261" s="328">
        <v>77.040000000000006</v>
      </c>
      <c r="AQ261" s="328">
        <v>84.73</v>
      </c>
      <c r="AR261" s="328">
        <v>73.849999999999994</v>
      </c>
      <c r="AS261" s="325">
        <v>69.73</v>
      </c>
      <c r="AT261" s="325">
        <v>83.73</v>
      </c>
      <c r="AU261" s="325">
        <v>74.849999999999994</v>
      </c>
      <c r="AV261" s="325">
        <v>85.69</v>
      </c>
      <c r="AW261" s="325">
        <v>90.31</v>
      </c>
      <c r="AX261" s="325">
        <v>103.17</v>
      </c>
      <c r="AY261" s="325">
        <v>94.62</v>
      </c>
      <c r="BB261" s="652">
        <v>94.616717663100005</v>
      </c>
      <c r="BC261" s="653">
        <f t="shared" si="3"/>
        <v>94.62</v>
      </c>
    </row>
    <row r="262" spans="1:55" s="325" customFormat="1" ht="19.8">
      <c r="A262" s="329"/>
      <c r="B262" s="329" t="s">
        <v>433</v>
      </c>
      <c r="C262" s="332">
        <v>5.41</v>
      </c>
      <c r="D262" s="332">
        <v>4.0999999999999996</v>
      </c>
      <c r="E262" s="332">
        <v>6.61</v>
      </c>
      <c r="F262" s="332">
        <v>6.22</v>
      </c>
      <c r="G262" s="332">
        <v>6.45</v>
      </c>
      <c r="H262" s="332">
        <v>5.0999999999999996</v>
      </c>
      <c r="I262" s="332">
        <v>4.9000000000000004</v>
      </c>
      <c r="J262" s="332">
        <v>5.13</v>
      </c>
      <c r="K262" s="332">
        <v>6.67</v>
      </c>
      <c r="L262" s="332">
        <v>5.3</v>
      </c>
      <c r="M262" s="332">
        <v>4.47</v>
      </c>
      <c r="N262" s="332">
        <v>6.07</v>
      </c>
      <c r="O262" s="493">
        <v>5.04</v>
      </c>
      <c r="P262" s="493">
        <v>4.68</v>
      </c>
      <c r="Q262" s="493">
        <v>5.22</v>
      </c>
      <c r="R262" s="493">
        <v>5.5</v>
      </c>
      <c r="S262" s="493">
        <v>6.6</v>
      </c>
      <c r="T262" s="493">
        <v>6.17</v>
      </c>
      <c r="U262" s="493">
        <v>4.28</v>
      </c>
      <c r="V262" s="493">
        <v>5.7</v>
      </c>
      <c r="W262" s="493">
        <v>4.97</v>
      </c>
      <c r="X262" s="493">
        <v>5.26</v>
      </c>
      <c r="Y262" s="493">
        <v>5.57</v>
      </c>
      <c r="Z262" s="493">
        <v>5.8</v>
      </c>
      <c r="AA262" s="330">
        <v>3.72</v>
      </c>
      <c r="AB262" s="330">
        <v>6.4</v>
      </c>
      <c r="AC262" s="330">
        <v>5.61</v>
      </c>
      <c r="AD262" s="330">
        <v>6.47</v>
      </c>
      <c r="AE262" s="330">
        <v>6.51</v>
      </c>
      <c r="AF262" s="330">
        <v>4.5599999999999996</v>
      </c>
      <c r="AG262" s="330">
        <v>7.6</v>
      </c>
      <c r="AH262" s="330">
        <v>7.45</v>
      </c>
      <c r="AI262" s="330">
        <v>5.97</v>
      </c>
      <c r="AJ262" s="330">
        <v>6.47</v>
      </c>
      <c r="AK262" s="330">
        <v>6.41</v>
      </c>
      <c r="AL262" s="330">
        <v>5.62</v>
      </c>
      <c r="AM262" s="330">
        <v>6.68</v>
      </c>
      <c r="AN262" s="330">
        <v>4.4400000000000004</v>
      </c>
      <c r="AO262" s="330">
        <v>6.3</v>
      </c>
      <c r="AP262" s="330">
        <v>6.47</v>
      </c>
      <c r="AQ262" s="330">
        <v>7.02</v>
      </c>
      <c r="AR262" s="330">
        <v>4.91</v>
      </c>
      <c r="AS262" s="325">
        <v>8.33</v>
      </c>
      <c r="AT262" s="325">
        <v>5.88</v>
      </c>
      <c r="AU262" s="325">
        <v>6.01</v>
      </c>
      <c r="AV262" s="325">
        <v>5.17</v>
      </c>
      <c r="AW262" s="325">
        <v>5.14</v>
      </c>
      <c r="AX262" s="325">
        <v>5.07</v>
      </c>
      <c r="AY262" s="325">
        <v>4.49</v>
      </c>
      <c r="BB262" s="652">
        <v>4.4885458866999999</v>
      </c>
      <c r="BC262" s="653">
        <f t="shared" ref="BC262:BC325" si="4">ROUND(BB262,2)</f>
        <v>4.49</v>
      </c>
    </row>
    <row r="263" spans="1:55" s="325" customFormat="1" ht="19.8">
      <c r="A263" s="327"/>
      <c r="B263" s="327" t="s">
        <v>434</v>
      </c>
      <c r="C263" s="331">
        <v>114.65</v>
      </c>
      <c r="D263" s="331">
        <v>100.37</v>
      </c>
      <c r="E263" s="331">
        <v>116.72</v>
      </c>
      <c r="F263" s="331">
        <v>105.64</v>
      </c>
      <c r="G263" s="331">
        <v>104.49</v>
      </c>
      <c r="H263" s="331">
        <v>111.63</v>
      </c>
      <c r="I263" s="331">
        <v>105.29</v>
      </c>
      <c r="J263" s="331">
        <v>104.37</v>
      </c>
      <c r="K263" s="331">
        <v>94.32</v>
      </c>
      <c r="L263" s="331">
        <v>96.28</v>
      </c>
      <c r="M263" s="331">
        <v>99.65</v>
      </c>
      <c r="N263" s="331">
        <v>107.02</v>
      </c>
      <c r="O263" s="492">
        <v>103.86</v>
      </c>
      <c r="P263" s="492">
        <v>90.23</v>
      </c>
      <c r="Q263" s="492">
        <v>108.07</v>
      </c>
      <c r="R263" s="492">
        <v>109.34</v>
      </c>
      <c r="S263" s="492">
        <v>103.98</v>
      </c>
      <c r="T263" s="492">
        <v>91.59</v>
      </c>
      <c r="U263" s="492">
        <v>92.97</v>
      </c>
      <c r="V263" s="492">
        <v>106.89</v>
      </c>
      <c r="W263" s="492">
        <v>86.51</v>
      </c>
      <c r="X263" s="492">
        <v>91.47</v>
      </c>
      <c r="Y263" s="492">
        <v>93.19</v>
      </c>
      <c r="Z263" s="492">
        <v>99.04</v>
      </c>
      <c r="AA263" s="328">
        <v>111.5</v>
      </c>
      <c r="AB263" s="328">
        <v>106.08</v>
      </c>
      <c r="AC263" s="328">
        <v>106.52</v>
      </c>
      <c r="AD263" s="328">
        <v>113.23</v>
      </c>
      <c r="AE263" s="328">
        <v>107.04</v>
      </c>
      <c r="AF263" s="328">
        <v>95.19</v>
      </c>
      <c r="AG263" s="328">
        <v>120.05</v>
      </c>
      <c r="AH263" s="328">
        <v>115.44</v>
      </c>
      <c r="AI263" s="328">
        <v>111.49</v>
      </c>
      <c r="AJ263" s="328">
        <v>116.49</v>
      </c>
      <c r="AK263" s="328">
        <v>121.17</v>
      </c>
      <c r="AL263" s="328">
        <v>117.84</v>
      </c>
      <c r="AM263" s="328">
        <v>130.94</v>
      </c>
      <c r="AN263" s="328">
        <v>91.5</v>
      </c>
      <c r="AO263" s="328">
        <v>119.26</v>
      </c>
      <c r="AP263" s="328">
        <v>115.38</v>
      </c>
      <c r="AQ263" s="328">
        <v>130.86000000000001</v>
      </c>
      <c r="AR263" s="328">
        <v>113.38</v>
      </c>
      <c r="AS263" s="325">
        <v>113.63</v>
      </c>
      <c r="AT263" s="325">
        <v>111.34</v>
      </c>
      <c r="AU263" s="325">
        <v>118.85</v>
      </c>
      <c r="AV263" s="325">
        <v>125.27</v>
      </c>
      <c r="AW263" s="325">
        <v>128.22</v>
      </c>
      <c r="AX263" s="325">
        <v>156.84</v>
      </c>
      <c r="AY263" s="325">
        <v>137.43</v>
      </c>
      <c r="BB263" s="652">
        <v>137.42968686219999</v>
      </c>
      <c r="BC263" s="653">
        <f t="shared" si="4"/>
        <v>137.43</v>
      </c>
    </row>
    <row r="264" spans="1:55" s="325" customFormat="1" ht="19.8">
      <c r="A264" s="329"/>
      <c r="B264" s="329" t="s">
        <v>435</v>
      </c>
      <c r="C264" s="332">
        <v>94.36</v>
      </c>
      <c r="D264" s="332">
        <v>80.78</v>
      </c>
      <c r="E264" s="332">
        <v>92.45</v>
      </c>
      <c r="F264" s="332">
        <v>81.02</v>
      </c>
      <c r="G264" s="332">
        <v>79.989999999999995</v>
      </c>
      <c r="H264" s="332">
        <v>83.67</v>
      </c>
      <c r="I264" s="332">
        <v>78.61</v>
      </c>
      <c r="J264" s="332">
        <v>77.63</v>
      </c>
      <c r="K264" s="332">
        <v>68.180000000000007</v>
      </c>
      <c r="L264" s="332">
        <v>74.069999999999993</v>
      </c>
      <c r="M264" s="332">
        <v>75.8</v>
      </c>
      <c r="N264" s="332">
        <v>84.09</v>
      </c>
      <c r="O264" s="493">
        <v>80.81</v>
      </c>
      <c r="P264" s="493">
        <v>70.180000000000007</v>
      </c>
      <c r="Q264" s="493">
        <v>83.6</v>
      </c>
      <c r="R264" s="493">
        <v>88.2</v>
      </c>
      <c r="S264" s="493">
        <v>81.489999999999995</v>
      </c>
      <c r="T264" s="493">
        <v>70.239999999999995</v>
      </c>
      <c r="U264" s="493">
        <v>75.790000000000006</v>
      </c>
      <c r="V264" s="493">
        <v>85.95</v>
      </c>
      <c r="W264" s="493">
        <v>69.73</v>
      </c>
      <c r="X264" s="493">
        <v>72.430000000000007</v>
      </c>
      <c r="Y264" s="493">
        <v>73.5</v>
      </c>
      <c r="Z264" s="493">
        <v>76.45</v>
      </c>
      <c r="AA264" s="330">
        <v>89.21</v>
      </c>
      <c r="AB264" s="330">
        <v>82.21</v>
      </c>
      <c r="AC264" s="330">
        <v>80.63</v>
      </c>
      <c r="AD264" s="330">
        <v>85.95</v>
      </c>
      <c r="AE264" s="330">
        <v>80.040000000000006</v>
      </c>
      <c r="AF264" s="330">
        <v>72.89</v>
      </c>
      <c r="AG264" s="330">
        <v>93.26</v>
      </c>
      <c r="AH264" s="330">
        <v>85.92</v>
      </c>
      <c r="AI264" s="330">
        <v>83.05</v>
      </c>
      <c r="AJ264" s="330">
        <v>87.27</v>
      </c>
      <c r="AK264" s="330">
        <v>90.83</v>
      </c>
      <c r="AL264" s="330">
        <v>89.22</v>
      </c>
      <c r="AM264" s="330">
        <v>99.11</v>
      </c>
      <c r="AN264" s="330">
        <v>67.87</v>
      </c>
      <c r="AO264" s="330">
        <v>92.48</v>
      </c>
      <c r="AP264" s="330">
        <v>87.73</v>
      </c>
      <c r="AQ264" s="330">
        <v>91.05</v>
      </c>
      <c r="AR264" s="330">
        <v>82.7</v>
      </c>
      <c r="AS264" s="325">
        <v>81.86</v>
      </c>
      <c r="AT264" s="325">
        <v>82.23</v>
      </c>
      <c r="AU264" s="325">
        <v>88.56</v>
      </c>
      <c r="AV264" s="325">
        <v>94.98</v>
      </c>
      <c r="AW264" s="325">
        <v>99.28</v>
      </c>
      <c r="AX264" s="325">
        <v>121.29</v>
      </c>
      <c r="AY264" s="325">
        <v>101.09</v>
      </c>
      <c r="BB264" s="652">
        <v>101.09021119329999</v>
      </c>
      <c r="BC264" s="653">
        <f t="shared" si="4"/>
        <v>101.09</v>
      </c>
    </row>
    <row r="265" spans="1:55" s="325" customFormat="1" ht="19.8">
      <c r="A265" s="327"/>
      <c r="B265" s="327" t="s">
        <v>436</v>
      </c>
      <c r="C265" s="331">
        <v>20.3</v>
      </c>
      <c r="D265" s="331">
        <v>19.59</v>
      </c>
      <c r="E265" s="331">
        <v>24.27</v>
      </c>
      <c r="F265" s="331">
        <v>24.61</v>
      </c>
      <c r="G265" s="331">
        <v>24.5</v>
      </c>
      <c r="H265" s="331">
        <v>27.96</v>
      </c>
      <c r="I265" s="331">
        <v>26.69</v>
      </c>
      <c r="J265" s="331">
        <v>26.74</v>
      </c>
      <c r="K265" s="331">
        <v>26.14</v>
      </c>
      <c r="L265" s="331">
        <v>22.21</v>
      </c>
      <c r="M265" s="331">
        <v>23.86</v>
      </c>
      <c r="N265" s="331">
        <v>22.93</v>
      </c>
      <c r="O265" s="492">
        <v>23.05</v>
      </c>
      <c r="P265" s="492">
        <v>20.059999999999999</v>
      </c>
      <c r="Q265" s="492">
        <v>24.47</v>
      </c>
      <c r="R265" s="492">
        <v>21.15</v>
      </c>
      <c r="S265" s="492">
        <v>22.49</v>
      </c>
      <c r="T265" s="492">
        <v>21.35</v>
      </c>
      <c r="U265" s="492">
        <v>17.18</v>
      </c>
      <c r="V265" s="492">
        <v>20.94</v>
      </c>
      <c r="W265" s="492">
        <v>16.78</v>
      </c>
      <c r="X265" s="492">
        <v>19.04</v>
      </c>
      <c r="Y265" s="492">
        <v>19.690000000000001</v>
      </c>
      <c r="Z265" s="492">
        <v>22.58</v>
      </c>
      <c r="AA265" s="328">
        <v>22.3</v>
      </c>
      <c r="AB265" s="328">
        <v>23.86</v>
      </c>
      <c r="AC265" s="328">
        <v>25.89</v>
      </c>
      <c r="AD265" s="328">
        <v>27.28</v>
      </c>
      <c r="AE265" s="328">
        <v>27.01</v>
      </c>
      <c r="AF265" s="328">
        <v>22.3</v>
      </c>
      <c r="AG265" s="328">
        <v>26.79</v>
      </c>
      <c r="AH265" s="328">
        <v>29.53</v>
      </c>
      <c r="AI265" s="328">
        <v>28.44</v>
      </c>
      <c r="AJ265" s="328">
        <v>29.23</v>
      </c>
      <c r="AK265" s="328">
        <v>30.34</v>
      </c>
      <c r="AL265" s="328">
        <v>28.62</v>
      </c>
      <c r="AM265" s="328">
        <v>31.83</v>
      </c>
      <c r="AN265" s="328">
        <v>23.63</v>
      </c>
      <c r="AO265" s="328">
        <v>26.77</v>
      </c>
      <c r="AP265" s="328">
        <v>27.65</v>
      </c>
      <c r="AQ265" s="328">
        <v>39.81</v>
      </c>
      <c r="AR265" s="328">
        <v>30.68</v>
      </c>
      <c r="AS265" s="325">
        <v>31.77</v>
      </c>
      <c r="AT265" s="325">
        <v>29.11</v>
      </c>
      <c r="AU265" s="325">
        <v>30.29</v>
      </c>
      <c r="AV265" s="325">
        <v>30.3</v>
      </c>
      <c r="AW265" s="325">
        <v>28.94</v>
      </c>
      <c r="AX265" s="325">
        <v>35.56</v>
      </c>
      <c r="AY265" s="325">
        <v>36.340000000000003</v>
      </c>
      <c r="BB265" s="652">
        <v>36.3394756689</v>
      </c>
      <c r="BC265" s="653">
        <f t="shared" si="4"/>
        <v>36.340000000000003</v>
      </c>
    </row>
    <row r="266" spans="1:55" s="325" customFormat="1" ht="19.8">
      <c r="A266" s="329"/>
      <c r="B266" s="329" t="s">
        <v>437</v>
      </c>
      <c r="C266" s="332">
        <v>41.23</v>
      </c>
      <c r="D266" s="332">
        <v>37.020000000000003</v>
      </c>
      <c r="E266" s="332">
        <v>53.81</v>
      </c>
      <c r="F266" s="332">
        <v>39.54</v>
      </c>
      <c r="G266" s="332">
        <v>58.19</v>
      </c>
      <c r="H266" s="332">
        <v>57.29</v>
      </c>
      <c r="I266" s="332">
        <v>53.93</v>
      </c>
      <c r="J266" s="332">
        <v>67.2</v>
      </c>
      <c r="K266" s="332">
        <v>56.74</v>
      </c>
      <c r="L266" s="332">
        <v>67.89</v>
      </c>
      <c r="M266" s="332">
        <v>61.99</v>
      </c>
      <c r="N266" s="332">
        <v>49.36</v>
      </c>
      <c r="O266" s="493">
        <v>33.380000000000003</v>
      </c>
      <c r="P266" s="493">
        <v>42.11</v>
      </c>
      <c r="Q266" s="493">
        <v>65.959999999999994</v>
      </c>
      <c r="R266" s="493">
        <v>49.14</v>
      </c>
      <c r="S266" s="493">
        <v>57.64</v>
      </c>
      <c r="T266" s="493">
        <v>50.93</v>
      </c>
      <c r="U266" s="493">
        <v>64.12</v>
      </c>
      <c r="V266" s="493">
        <v>64.44</v>
      </c>
      <c r="W266" s="493">
        <v>67.63</v>
      </c>
      <c r="X266" s="493">
        <v>69.37</v>
      </c>
      <c r="Y266" s="493">
        <v>67.349999999999994</v>
      </c>
      <c r="Z266" s="493">
        <v>54.39</v>
      </c>
      <c r="AA266" s="330">
        <v>58.33</v>
      </c>
      <c r="AB266" s="330">
        <v>55.82</v>
      </c>
      <c r="AC266" s="330">
        <v>65.099999999999994</v>
      </c>
      <c r="AD266" s="330">
        <v>75.89</v>
      </c>
      <c r="AE266" s="330">
        <v>70.06</v>
      </c>
      <c r="AF266" s="330">
        <v>47.82</v>
      </c>
      <c r="AG266" s="330">
        <v>62.23</v>
      </c>
      <c r="AH266" s="330">
        <v>78.239999999999995</v>
      </c>
      <c r="AI266" s="330">
        <v>69.55</v>
      </c>
      <c r="AJ266" s="330">
        <v>72.62</v>
      </c>
      <c r="AK266" s="330">
        <v>72.12</v>
      </c>
      <c r="AL266" s="330">
        <v>65.48</v>
      </c>
      <c r="AM266" s="330">
        <v>74.34</v>
      </c>
      <c r="AN266" s="330">
        <v>73.06</v>
      </c>
      <c r="AO266" s="330">
        <v>85.71</v>
      </c>
      <c r="AP266" s="330">
        <v>74.78</v>
      </c>
      <c r="AQ266" s="330">
        <v>91.11</v>
      </c>
      <c r="AR266" s="330">
        <v>95.07</v>
      </c>
      <c r="AS266" s="325">
        <v>93.38</v>
      </c>
      <c r="AT266" s="325">
        <v>100.05</v>
      </c>
      <c r="AU266" s="325">
        <v>95.35</v>
      </c>
      <c r="AV266" s="325">
        <v>87.32</v>
      </c>
      <c r="AW266" s="325">
        <v>81.96</v>
      </c>
      <c r="AX266" s="325">
        <v>108.42</v>
      </c>
      <c r="AY266" s="325">
        <v>91.61</v>
      </c>
      <c r="BB266" s="652">
        <v>91.607672326100001</v>
      </c>
      <c r="BC266" s="653">
        <f t="shared" si="4"/>
        <v>91.61</v>
      </c>
    </row>
    <row r="267" spans="1:55" s="325" customFormat="1" ht="12.75" customHeight="1">
      <c r="A267" s="327"/>
      <c r="B267" s="327" t="s">
        <v>438</v>
      </c>
      <c r="C267" s="331">
        <v>33.06</v>
      </c>
      <c r="D267" s="331">
        <v>26.52</v>
      </c>
      <c r="E267" s="331">
        <v>36.869999999999997</v>
      </c>
      <c r="F267" s="331">
        <v>34.64</v>
      </c>
      <c r="G267" s="331">
        <v>37.25</v>
      </c>
      <c r="H267" s="331">
        <v>36.58</v>
      </c>
      <c r="I267" s="331">
        <v>37.17</v>
      </c>
      <c r="J267" s="331">
        <v>48.12</v>
      </c>
      <c r="K267" s="331">
        <v>37.67</v>
      </c>
      <c r="L267" s="331">
        <v>49.76</v>
      </c>
      <c r="M267" s="331">
        <v>50.74</v>
      </c>
      <c r="N267" s="331">
        <v>49.05</v>
      </c>
      <c r="O267" s="492">
        <v>41.31</v>
      </c>
      <c r="P267" s="492">
        <v>40.840000000000003</v>
      </c>
      <c r="Q267" s="492">
        <v>54.61</v>
      </c>
      <c r="R267" s="492">
        <v>42.87</v>
      </c>
      <c r="S267" s="492">
        <v>44.26</v>
      </c>
      <c r="T267" s="492">
        <v>43.58</v>
      </c>
      <c r="U267" s="492">
        <v>40.4</v>
      </c>
      <c r="V267" s="492">
        <v>39.15</v>
      </c>
      <c r="W267" s="492">
        <v>30.81</v>
      </c>
      <c r="X267" s="492">
        <v>50.79</v>
      </c>
      <c r="Y267" s="492">
        <v>39.479999999999997</v>
      </c>
      <c r="Z267" s="492">
        <v>38.07</v>
      </c>
      <c r="AA267" s="328">
        <v>41.35</v>
      </c>
      <c r="AB267" s="328">
        <v>35.35</v>
      </c>
      <c r="AC267" s="328">
        <v>41.73</v>
      </c>
      <c r="AD267" s="328">
        <v>41.6</v>
      </c>
      <c r="AE267" s="328">
        <v>31.46</v>
      </c>
      <c r="AF267" s="328">
        <v>38.380000000000003</v>
      </c>
      <c r="AG267" s="328">
        <v>42.49</v>
      </c>
      <c r="AH267" s="328">
        <v>36.979999999999997</v>
      </c>
      <c r="AI267" s="328">
        <v>34.33</v>
      </c>
      <c r="AJ267" s="328">
        <v>38.86</v>
      </c>
      <c r="AK267" s="328">
        <v>43.24</v>
      </c>
      <c r="AL267" s="328">
        <v>47.79</v>
      </c>
      <c r="AM267" s="328">
        <v>45.28</v>
      </c>
      <c r="AN267" s="328">
        <v>36.82</v>
      </c>
      <c r="AO267" s="328">
        <v>42.16</v>
      </c>
      <c r="AP267" s="328">
        <v>38.130000000000003</v>
      </c>
      <c r="AQ267" s="328">
        <v>40.31</v>
      </c>
      <c r="AR267" s="328">
        <v>47.93</v>
      </c>
      <c r="AS267" s="325">
        <v>43.99</v>
      </c>
      <c r="AT267" s="325">
        <v>42.01</v>
      </c>
      <c r="AU267" s="325">
        <v>38.06</v>
      </c>
      <c r="AV267" s="325">
        <v>39.020000000000003</v>
      </c>
      <c r="AW267" s="325">
        <v>43.43</v>
      </c>
      <c r="AX267" s="325">
        <v>45.86</v>
      </c>
      <c r="AY267" s="325">
        <v>52.21</v>
      </c>
      <c r="BB267" s="652">
        <v>52.207565292399998</v>
      </c>
      <c r="BC267" s="653">
        <f t="shared" si="4"/>
        <v>52.21</v>
      </c>
    </row>
    <row r="268" spans="1:55" s="325" customFormat="1" ht="19.8">
      <c r="A268" s="329"/>
      <c r="B268" s="329" t="s">
        <v>439</v>
      </c>
      <c r="C268" s="332">
        <v>29.13</v>
      </c>
      <c r="D268" s="332">
        <v>21.55</v>
      </c>
      <c r="E268" s="332">
        <v>31.43</v>
      </c>
      <c r="F268" s="332">
        <v>30.32</v>
      </c>
      <c r="G268" s="332">
        <v>33.28</v>
      </c>
      <c r="H268" s="332">
        <v>32.44</v>
      </c>
      <c r="I268" s="332">
        <v>32.53</v>
      </c>
      <c r="J268" s="332">
        <v>42.62</v>
      </c>
      <c r="K268" s="332">
        <v>33.090000000000003</v>
      </c>
      <c r="L268" s="332">
        <v>44.79</v>
      </c>
      <c r="M268" s="332">
        <v>45.02</v>
      </c>
      <c r="N268" s="332">
        <v>45.4</v>
      </c>
      <c r="O268" s="493">
        <v>36.29</v>
      </c>
      <c r="P268" s="493">
        <v>35.86</v>
      </c>
      <c r="Q268" s="493">
        <v>48.56</v>
      </c>
      <c r="R268" s="493">
        <v>38.47</v>
      </c>
      <c r="S268" s="493">
        <v>38.14</v>
      </c>
      <c r="T268" s="493">
        <v>38.590000000000003</v>
      </c>
      <c r="U268" s="493">
        <v>34.94</v>
      </c>
      <c r="V268" s="493">
        <v>33.97</v>
      </c>
      <c r="W268" s="493">
        <v>26.61</v>
      </c>
      <c r="X268" s="493">
        <v>45.86</v>
      </c>
      <c r="Y268" s="493">
        <v>35.9</v>
      </c>
      <c r="Z268" s="493">
        <v>33.89</v>
      </c>
      <c r="AA268" s="330">
        <v>37.78</v>
      </c>
      <c r="AB268" s="330">
        <v>31.24</v>
      </c>
      <c r="AC268" s="330">
        <v>37.1</v>
      </c>
      <c r="AD268" s="330">
        <v>36.409999999999997</v>
      </c>
      <c r="AE268" s="330">
        <v>26.08</v>
      </c>
      <c r="AF268" s="330">
        <v>33.1</v>
      </c>
      <c r="AG268" s="330">
        <v>37.57</v>
      </c>
      <c r="AH268" s="330">
        <v>32.65</v>
      </c>
      <c r="AI268" s="330">
        <v>29.93</v>
      </c>
      <c r="AJ268" s="330">
        <v>33.35</v>
      </c>
      <c r="AK268" s="330">
        <v>36.78</v>
      </c>
      <c r="AL268" s="330">
        <v>42.77</v>
      </c>
      <c r="AM268" s="330">
        <v>38.58</v>
      </c>
      <c r="AN268" s="330">
        <v>26.74</v>
      </c>
      <c r="AO268" s="330">
        <v>31.22</v>
      </c>
      <c r="AP268" s="330">
        <v>29.22</v>
      </c>
      <c r="AQ268" s="330">
        <v>28.84</v>
      </c>
      <c r="AR268" s="330">
        <v>36.03</v>
      </c>
      <c r="AS268" s="325">
        <v>32.28</v>
      </c>
      <c r="AT268" s="325">
        <v>35.25</v>
      </c>
      <c r="AU268" s="325">
        <v>31.82</v>
      </c>
      <c r="AV268" s="325">
        <v>31.86</v>
      </c>
      <c r="AW268" s="325">
        <v>37.369999999999997</v>
      </c>
      <c r="AX268" s="325">
        <v>37.53</v>
      </c>
      <c r="AY268" s="325">
        <v>46.08</v>
      </c>
      <c r="BB268" s="652">
        <v>46.080150444300003</v>
      </c>
      <c r="BC268" s="653">
        <f t="shared" si="4"/>
        <v>46.08</v>
      </c>
    </row>
    <row r="269" spans="1:55" s="325" customFormat="1" ht="19.8">
      <c r="A269" s="327"/>
      <c r="B269" s="327" t="s">
        <v>440</v>
      </c>
      <c r="C269" s="331">
        <v>3.93</v>
      </c>
      <c r="D269" s="331">
        <v>4.9800000000000004</v>
      </c>
      <c r="E269" s="331">
        <v>5.44</v>
      </c>
      <c r="F269" s="331">
        <v>4.32</v>
      </c>
      <c r="G269" s="331">
        <v>3.98</v>
      </c>
      <c r="H269" s="331">
        <v>4.1399999999999997</v>
      </c>
      <c r="I269" s="331">
        <v>4.6399999999999997</v>
      </c>
      <c r="J269" s="331">
        <v>5.5</v>
      </c>
      <c r="K269" s="331">
        <v>4.59</v>
      </c>
      <c r="L269" s="331">
        <v>4.96</v>
      </c>
      <c r="M269" s="331">
        <v>5.72</v>
      </c>
      <c r="N269" s="331">
        <v>3.65</v>
      </c>
      <c r="O269" s="492">
        <v>5.0199999999999996</v>
      </c>
      <c r="P269" s="492">
        <v>4.9800000000000004</v>
      </c>
      <c r="Q269" s="492">
        <v>6.04</v>
      </c>
      <c r="R269" s="492">
        <v>4.4000000000000004</v>
      </c>
      <c r="S269" s="492">
        <v>6.12</v>
      </c>
      <c r="T269" s="492">
        <v>4.99</v>
      </c>
      <c r="U269" s="492">
        <v>5.46</v>
      </c>
      <c r="V269" s="492">
        <v>5.18</v>
      </c>
      <c r="W269" s="492">
        <v>4.2</v>
      </c>
      <c r="X269" s="492">
        <v>4.9400000000000004</v>
      </c>
      <c r="Y269" s="492">
        <v>3.57</v>
      </c>
      <c r="Z269" s="492">
        <v>4.18</v>
      </c>
      <c r="AA269" s="328">
        <v>3.57</v>
      </c>
      <c r="AB269" s="328">
        <v>4.12</v>
      </c>
      <c r="AC269" s="328">
        <v>4.63</v>
      </c>
      <c r="AD269" s="328">
        <v>5.18</v>
      </c>
      <c r="AE269" s="328">
        <v>5.39</v>
      </c>
      <c r="AF269" s="328">
        <v>5.28</v>
      </c>
      <c r="AG269" s="328">
        <v>4.92</v>
      </c>
      <c r="AH269" s="328">
        <v>4.33</v>
      </c>
      <c r="AI269" s="328">
        <v>4.4000000000000004</v>
      </c>
      <c r="AJ269" s="328">
        <v>5.51</v>
      </c>
      <c r="AK269" s="328">
        <v>6.47</v>
      </c>
      <c r="AL269" s="328">
        <v>5.03</v>
      </c>
      <c r="AM269" s="328">
        <v>6.71</v>
      </c>
      <c r="AN269" s="328">
        <v>10.08</v>
      </c>
      <c r="AO269" s="328">
        <v>10.94</v>
      </c>
      <c r="AP269" s="328">
        <v>8.92</v>
      </c>
      <c r="AQ269" s="328">
        <v>11.47</v>
      </c>
      <c r="AR269" s="328">
        <v>11.91</v>
      </c>
      <c r="AS269" s="325">
        <v>11.71</v>
      </c>
      <c r="AT269" s="325">
        <v>6.76</v>
      </c>
      <c r="AU269" s="325">
        <v>6.25</v>
      </c>
      <c r="AV269" s="325">
        <v>7.16</v>
      </c>
      <c r="AW269" s="325">
        <v>6.06</v>
      </c>
      <c r="AX269" s="325">
        <v>8.33</v>
      </c>
      <c r="AY269" s="325">
        <v>6.13</v>
      </c>
      <c r="BB269" s="652">
        <v>6.1274148480999999</v>
      </c>
      <c r="BC269" s="653">
        <f t="shared" si="4"/>
        <v>6.13</v>
      </c>
    </row>
    <row r="270" spans="1:55" s="325" customFormat="1" ht="19.8">
      <c r="A270" s="329"/>
      <c r="B270" s="329" t="s">
        <v>441</v>
      </c>
      <c r="C270" s="332">
        <v>23.65</v>
      </c>
      <c r="D270" s="332">
        <v>19.87</v>
      </c>
      <c r="E270" s="332">
        <v>21.81</v>
      </c>
      <c r="F270" s="332">
        <v>23.76</v>
      </c>
      <c r="G270" s="332">
        <v>26.53</v>
      </c>
      <c r="H270" s="332">
        <v>24.35</v>
      </c>
      <c r="I270" s="332">
        <v>21.77</v>
      </c>
      <c r="J270" s="332">
        <v>29.26</v>
      </c>
      <c r="K270" s="332">
        <v>30.55</v>
      </c>
      <c r="L270" s="332">
        <v>25.35</v>
      </c>
      <c r="M270" s="332">
        <v>30.26</v>
      </c>
      <c r="N270" s="332">
        <v>26.77</v>
      </c>
      <c r="O270" s="493">
        <v>26.43</v>
      </c>
      <c r="P270" s="493">
        <v>23.46</v>
      </c>
      <c r="Q270" s="493">
        <v>30.34</v>
      </c>
      <c r="R270" s="493">
        <v>27.19</v>
      </c>
      <c r="S270" s="493">
        <v>29.66</v>
      </c>
      <c r="T270" s="493">
        <v>25.34</v>
      </c>
      <c r="U270" s="493">
        <v>24.34</v>
      </c>
      <c r="V270" s="493">
        <v>29.68</v>
      </c>
      <c r="W270" s="493">
        <v>27.06</v>
      </c>
      <c r="X270" s="493">
        <v>31.17</v>
      </c>
      <c r="Y270" s="493">
        <v>25.72</v>
      </c>
      <c r="Z270" s="493">
        <v>23.81</v>
      </c>
      <c r="AA270" s="330">
        <v>24.27</v>
      </c>
      <c r="AB270" s="330">
        <v>27.95</v>
      </c>
      <c r="AC270" s="330">
        <v>24.29</v>
      </c>
      <c r="AD270" s="330">
        <v>26.25</v>
      </c>
      <c r="AE270" s="330">
        <v>26.31</v>
      </c>
      <c r="AF270" s="330">
        <v>26.51</v>
      </c>
      <c r="AG270" s="330">
        <v>31.35</v>
      </c>
      <c r="AH270" s="330">
        <v>30.58</v>
      </c>
      <c r="AI270" s="330">
        <v>33.340000000000003</v>
      </c>
      <c r="AJ270" s="330">
        <v>37.96</v>
      </c>
      <c r="AK270" s="330">
        <v>28.33</v>
      </c>
      <c r="AL270" s="330">
        <v>29.14</v>
      </c>
      <c r="AM270" s="330">
        <v>33.28</v>
      </c>
      <c r="AN270" s="330">
        <v>25.42</v>
      </c>
      <c r="AO270" s="330">
        <v>31.12</v>
      </c>
      <c r="AP270" s="330">
        <v>29.48</v>
      </c>
      <c r="AQ270" s="330">
        <v>34.46</v>
      </c>
      <c r="AR270" s="330">
        <v>33.58</v>
      </c>
      <c r="AS270" s="325">
        <v>32.97</v>
      </c>
      <c r="AT270" s="325">
        <v>31.35</v>
      </c>
      <c r="AU270" s="325">
        <v>35.65</v>
      </c>
      <c r="AV270" s="325">
        <v>36.76</v>
      </c>
      <c r="AW270" s="325">
        <v>40.380000000000003</v>
      </c>
      <c r="AX270" s="325">
        <v>36.799999999999997</v>
      </c>
      <c r="AY270" s="325">
        <v>35.479999999999997</v>
      </c>
      <c r="BB270" s="652">
        <v>35.484204236499998</v>
      </c>
      <c r="BC270" s="653">
        <f t="shared" si="4"/>
        <v>35.479999999999997</v>
      </c>
    </row>
    <row r="271" spans="1:55" s="325" customFormat="1" ht="19.8">
      <c r="A271" s="327"/>
      <c r="B271" s="327" t="s">
        <v>442</v>
      </c>
      <c r="C271" s="331">
        <v>94.59</v>
      </c>
      <c r="D271" s="331">
        <v>94.15</v>
      </c>
      <c r="E271" s="331">
        <v>108.63</v>
      </c>
      <c r="F271" s="331">
        <v>91.13</v>
      </c>
      <c r="G271" s="331">
        <v>95.83</v>
      </c>
      <c r="H271" s="331">
        <v>111.39</v>
      </c>
      <c r="I271" s="331">
        <v>84.72</v>
      </c>
      <c r="J271" s="331">
        <v>102.35</v>
      </c>
      <c r="K271" s="331">
        <v>90.09</v>
      </c>
      <c r="L271" s="331">
        <v>81.53</v>
      </c>
      <c r="M271" s="331">
        <v>79.819999999999993</v>
      </c>
      <c r="N271" s="331">
        <v>90.33</v>
      </c>
      <c r="O271" s="492">
        <v>88.19</v>
      </c>
      <c r="P271" s="492">
        <v>84.59</v>
      </c>
      <c r="Q271" s="492">
        <v>89.78</v>
      </c>
      <c r="R271" s="492">
        <v>82.14</v>
      </c>
      <c r="S271" s="492">
        <v>91.1</v>
      </c>
      <c r="T271" s="492">
        <v>84.26</v>
      </c>
      <c r="U271" s="492">
        <v>80.53</v>
      </c>
      <c r="V271" s="492">
        <v>103.95</v>
      </c>
      <c r="W271" s="492">
        <v>76.33</v>
      </c>
      <c r="X271" s="492">
        <v>76.38</v>
      </c>
      <c r="Y271" s="492">
        <v>94.94</v>
      </c>
      <c r="Z271" s="492">
        <v>82.19</v>
      </c>
      <c r="AA271" s="328">
        <v>85.54</v>
      </c>
      <c r="AB271" s="328">
        <v>94.93</v>
      </c>
      <c r="AC271" s="328">
        <v>106.06</v>
      </c>
      <c r="AD271" s="328">
        <v>97.03</v>
      </c>
      <c r="AE271" s="328">
        <v>101.97</v>
      </c>
      <c r="AF271" s="328">
        <v>95.19</v>
      </c>
      <c r="AG271" s="328">
        <v>101.48</v>
      </c>
      <c r="AH271" s="328">
        <v>98.03</v>
      </c>
      <c r="AI271" s="328">
        <v>99.81</v>
      </c>
      <c r="AJ271" s="328">
        <v>102.65</v>
      </c>
      <c r="AK271" s="328">
        <v>103.22</v>
      </c>
      <c r="AL271" s="328">
        <v>100.79</v>
      </c>
      <c r="AM271" s="328">
        <v>106.69</v>
      </c>
      <c r="AN271" s="328">
        <v>92.36</v>
      </c>
      <c r="AO271" s="328">
        <v>102.71</v>
      </c>
      <c r="AP271" s="328">
        <v>100.36</v>
      </c>
      <c r="AQ271" s="328">
        <v>96.44</v>
      </c>
      <c r="AR271" s="328">
        <v>109.01</v>
      </c>
      <c r="AS271" s="325">
        <v>111.58</v>
      </c>
      <c r="AT271" s="325">
        <v>103.85</v>
      </c>
      <c r="AU271" s="325">
        <v>112.72</v>
      </c>
      <c r="AV271" s="325">
        <v>113</v>
      </c>
      <c r="AW271" s="325">
        <v>96.12</v>
      </c>
      <c r="AX271" s="325">
        <v>104.07</v>
      </c>
      <c r="AY271" s="325">
        <v>107.05</v>
      </c>
      <c r="BB271" s="652">
        <v>107.0515947415</v>
      </c>
      <c r="BC271" s="653">
        <f t="shared" si="4"/>
        <v>107.05</v>
      </c>
    </row>
    <row r="272" spans="1:55" s="325" customFormat="1" ht="19.8">
      <c r="A272" s="329"/>
      <c r="B272" s="329" t="s">
        <v>443</v>
      </c>
      <c r="C272" s="332">
        <v>17.420000000000002</v>
      </c>
      <c r="D272" s="332">
        <v>28.97</v>
      </c>
      <c r="E272" s="332">
        <v>30.5</v>
      </c>
      <c r="F272" s="332">
        <v>20.79</v>
      </c>
      <c r="G272" s="332">
        <v>23.38</v>
      </c>
      <c r="H272" s="332">
        <v>16.440000000000001</v>
      </c>
      <c r="I272" s="332">
        <v>17.46</v>
      </c>
      <c r="J272" s="332">
        <v>12.64</v>
      </c>
      <c r="K272" s="332">
        <v>38.950000000000003</v>
      </c>
      <c r="L272" s="332">
        <v>11.53</v>
      </c>
      <c r="M272" s="332">
        <v>12.77</v>
      </c>
      <c r="N272" s="332">
        <v>20.21</v>
      </c>
      <c r="O272" s="493">
        <v>20.76</v>
      </c>
      <c r="P272" s="493">
        <v>14.27</v>
      </c>
      <c r="Q272" s="493">
        <v>24.96</v>
      </c>
      <c r="R272" s="493">
        <v>24.17</v>
      </c>
      <c r="S272" s="493">
        <v>14.24</v>
      </c>
      <c r="T272" s="493">
        <v>23.16</v>
      </c>
      <c r="U272" s="493">
        <v>15.94</v>
      </c>
      <c r="V272" s="493">
        <v>19.29</v>
      </c>
      <c r="W272" s="493">
        <v>10.56</v>
      </c>
      <c r="X272" s="493">
        <v>9.75</v>
      </c>
      <c r="Y272" s="493">
        <v>11.02</v>
      </c>
      <c r="Z272" s="493">
        <v>18.8</v>
      </c>
      <c r="AA272" s="330">
        <v>18.399999999999999</v>
      </c>
      <c r="AB272" s="330">
        <v>14.75</v>
      </c>
      <c r="AC272" s="330">
        <v>12.28</v>
      </c>
      <c r="AD272" s="330">
        <v>9.18</v>
      </c>
      <c r="AE272" s="330">
        <v>12.7</v>
      </c>
      <c r="AF272" s="330">
        <v>11.94</v>
      </c>
      <c r="AG272" s="330">
        <v>17.010000000000002</v>
      </c>
      <c r="AH272" s="330">
        <v>15.31</v>
      </c>
      <c r="AI272" s="330">
        <v>13.31</v>
      </c>
      <c r="AJ272" s="330">
        <v>16.12</v>
      </c>
      <c r="AK272" s="330">
        <v>15.21</v>
      </c>
      <c r="AL272" s="330">
        <v>16</v>
      </c>
      <c r="AM272" s="330">
        <v>15.32</v>
      </c>
      <c r="AN272" s="330">
        <v>17.21</v>
      </c>
      <c r="AO272" s="330">
        <v>21.5</v>
      </c>
      <c r="AP272" s="330">
        <v>21.23</v>
      </c>
      <c r="AQ272" s="330">
        <v>19.510000000000002</v>
      </c>
      <c r="AR272" s="330">
        <v>25.58</v>
      </c>
      <c r="AS272" s="325">
        <v>30.77</v>
      </c>
      <c r="AT272" s="325">
        <v>30.47</v>
      </c>
      <c r="AU272" s="325">
        <v>22.59</v>
      </c>
      <c r="AV272" s="325">
        <v>24.19</v>
      </c>
      <c r="AW272" s="325">
        <v>23.08</v>
      </c>
      <c r="AX272" s="325">
        <v>17.12</v>
      </c>
      <c r="AY272" s="325">
        <v>21.18</v>
      </c>
      <c r="BB272" s="652">
        <v>21.181147882200001</v>
      </c>
      <c r="BC272" s="653">
        <f t="shared" si="4"/>
        <v>21.18</v>
      </c>
    </row>
    <row r="273" spans="1:55" s="325" customFormat="1" ht="19.8">
      <c r="A273" s="327"/>
      <c r="B273" s="327" t="s">
        <v>444</v>
      </c>
      <c r="C273" s="331">
        <v>87.21</v>
      </c>
      <c r="D273" s="331">
        <v>74.86</v>
      </c>
      <c r="E273" s="331">
        <v>113.57</v>
      </c>
      <c r="F273" s="331">
        <v>94.1</v>
      </c>
      <c r="G273" s="331">
        <v>85.84</v>
      </c>
      <c r="H273" s="331">
        <v>100.07</v>
      </c>
      <c r="I273" s="331">
        <v>81.96</v>
      </c>
      <c r="J273" s="331">
        <v>117.5</v>
      </c>
      <c r="K273" s="331">
        <v>100.56</v>
      </c>
      <c r="L273" s="331">
        <v>88.87</v>
      </c>
      <c r="M273" s="331">
        <v>101.21</v>
      </c>
      <c r="N273" s="331">
        <v>100.77</v>
      </c>
      <c r="O273" s="492">
        <v>104.37</v>
      </c>
      <c r="P273" s="492">
        <v>112.35</v>
      </c>
      <c r="Q273" s="492">
        <v>163.13</v>
      </c>
      <c r="R273" s="492">
        <v>113.82</v>
      </c>
      <c r="S273" s="492">
        <v>132.54</v>
      </c>
      <c r="T273" s="492">
        <v>115.65</v>
      </c>
      <c r="U273" s="492">
        <v>81.069999999999993</v>
      </c>
      <c r="V273" s="492">
        <v>104.46</v>
      </c>
      <c r="W273" s="492">
        <v>94.08</v>
      </c>
      <c r="X273" s="492">
        <v>101.44</v>
      </c>
      <c r="Y273" s="492">
        <v>97.42</v>
      </c>
      <c r="Z273" s="492">
        <v>94.87</v>
      </c>
      <c r="AA273" s="328">
        <v>118.16</v>
      </c>
      <c r="AB273" s="328">
        <v>132.61000000000001</v>
      </c>
      <c r="AC273" s="328">
        <v>117.2</v>
      </c>
      <c r="AD273" s="328">
        <v>122.78</v>
      </c>
      <c r="AE273" s="328">
        <v>136.18</v>
      </c>
      <c r="AF273" s="328">
        <v>114.98</v>
      </c>
      <c r="AG273" s="328">
        <v>115.04</v>
      </c>
      <c r="AH273" s="328">
        <v>113.17</v>
      </c>
      <c r="AI273" s="328">
        <v>114.21</v>
      </c>
      <c r="AJ273" s="328">
        <v>120.59</v>
      </c>
      <c r="AK273" s="328">
        <v>123.99</v>
      </c>
      <c r="AL273" s="328">
        <v>103.66</v>
      </c>
      <c r="AM273" s="328">
        <v>130.09</v>
      </c>
      <c r="AN273" s="328">
        <v>107.83</v>
      </c>
      <c r="AO273" s="328">
        <v>130.83000000000001</v>
      </c>
      <c r="AP273" s="328">
        <v>127.6</v>
      </c>
      <c r="AQ273" s="328">
        <v>114.55</v>
      </c>
      <c r="AR273" s="328">
        <v>128.58000000000001</v>
      </c>
      <c r="AS273" s="325">
        <v>133.97999999999999</v>
      </c>
      <c r="AT273" s="325">
        <v>129.51</v>
      </c>
      <c r="AU273" s="325">
        <v>130.63999999999999</v>
      </c>
      <c r="AV273" s="325">
        <v>117.83</v>
      </c>
      <c r="AW273" s="325">
        <v>119.11</v>
      </c>
      <c r="AX273" s="325">
        <v>137.26</v>
      </c>
      <c r="AY273" s="325">
        <v>143.16999999999999</v>
      </c>
      <c r="BB273" s="652">
        <v>143.17441636429999</v>
      </c>
      <c r="BC273" s="653">
        <f t="shared" si="4"/>
        <v>143.16999999999999</v>
      </c>
    </row>
    <row r="274" spans="1:55" s="325" customFormat="1" ht="19.8">
      <c r="A274" s="329"/>
      <c r="B274" s="329" t="s">
        <v>445</v>
      </c>
      <c r="C274" s="332">
        <v>17.579999999999998</v>
      </c>
      <c r="D274" s="332">
        <v>14.22</v>
      </c>
      <c r="E274" s="332">
        <v>18.829999999999998</v>
      </c>
      <c r="F274" s="332">
        <v>18.350000000000001</v>
      </c>
      <c r="G274" s="332">
        <v>19.350000000000001</v>
      </c>
      <c r="H274" s="332">
        <v>18.14</v>
      </c>
      <c r="I274" s="332">
        <v>15.06</v>
      </c>
      <c r="J274" s="332">
        <v>19.84</v>
      </c>
      <c r="K274" s="332">
        <v>16.14</v>
      </c>
      <c r="L274" s="332">
        <v>13.99</v>
      </c>
      <c r="M274" s="332">
        <v>16.760000000000002</v>
      </c>
      <c r="N274" s="332">
        <v>14.8</v>
      </c>
      <c r="O274" s="493">
        <v>17.13</v>
      </c>
      <c r="P274" s="493">
        <v>15.82</v>
      </c>
      <c r="Q274" s="493">
        <v>18.27</v>
      </c>
      <c r="R274" s="493">
        <v>14.86</v>
      </c>
      <c r="S274" s="493">
        <v>17.41</v>
      </c>
      <c r="T274" s="493">
        <v>16.260000000000002</v>
      </c>
      <c r="U274" s="493">
        <v>15.95</v>
      </c>
      <c r="V274" s="493">
        <v>19.55</v>
      </c>
      <c r="W274" s="493">
        <v>15.45</v>
      </c>
      <c r="X274" s="493">
        <v>18.510000000000002</v>
      </c>
      <c r="Y274" s="493">
        <v>18.059999999999999</v>
      </c>
      <c r="Z274" s="493">
        <v>17.28</v>
      </c>
      <c r="AA274" s="330">
        <v>17.18</v>
      </c>
      <c r="AB274" s="330">
        <v>17.010000000000002</v>
      </c>
      <c r="AC274" s="330">
        <v>17.850000000000001</v>
      </c>
      <c r="AD274" s="330">
        <v>17.16</v>
      </c>
      <c r="AE274" s="330">
        <v>18.87</v>
      </c>
      <c r="AF274" s="330">
        <v>18.64</v>
      </c>
      <c r="AG274" s="330">
        <v>17.7</v>
      </c>
      <c r="AH274" s="330">
        <v>18.59</v>
      </c>
      <c r="AI274" s="330">
        <v>17.14</v>
      </c>
      <c r="AJ274" s="330">
        <v>18.82</v>
      </c>
      <c r="AK274" s="330">
        <v>18.420000000000002</v>
      </c>
      <c r="AL274" s="330">
        <v>16.170000000000002</v>
      </c>
      <c r="AM274" s="330">
        <v>19.18</v>
      </c>
      <c r="AN274" s="330">
        <v>15.7</v>
      </c>
      <c r="AO274" s="330">
        <v>19.510000000000002</v>
      </c>
      <c r="AP274" s="330">
        <v>18</v>
      </c>
      <c r="AQ274" s="330">
        <v>17.53</v>
      </c>
      <c r="AR274" s="330">
        <v>21.37</v>
      </c>
      <c r="AS274" s="325">
        <v>22.68</v>
      </c>
      <c r="AT274" s="325">
        <v>21.21</v>
      </c>
      <c r="AU274" s="325">
        <v>19.190000000000001</v>
      </c>
      <c r="AV274" s="325">
        <v>19.14</v>
      </c>
      <c r="AW274" s="325">
        <v>18.71</v>
      </c>
      <c r="AX274" s="325">
        <v>20.53</v>
      </c>
      <c r="AY274" s="325">
        <v>21.31</v>
      </c>
      <c r="BB274" s="652">
        <v>21.312161428</v>
      </c>
      <c r="BC274" s="653">
        <f t="shared" si="4"/>
        <v>21.31</v>
      </c>
    </row>
    <row r="275" spans="1:55" s="325" customFormat="1" ht="19.8">
      <c r="A275" s="327"/>
      <c r="B275" s="327" t="s">
        <v>446</v>
      </c>
      <c r="C275" s="331">
        <v>69.62</v>
      </c>
      <c r="D275" s="331">
        <v>60.64</v>
      </c>
      <c r="E275" s="331">
        <v>94.74</v>
      </c>
      <c r="F275" s="331">
        <v>75.75</v>
      </c>
      <c r="G275" s="331">
        <v>66.489999999999995</v>
      </c>
      <c r="H275" s="331">
        <v>81.93</v>
      </c>
      <c r="I275" s="331">
        <v>66.900000000000006</v>
      </c>
      <c r="J275" s="331">
        <v>97.66</v>
      </c>
      <c r="K275" s="331">
        <v>84.42</v>
      </c>
      <c r="L275" s="331">
        <v>74.88</v>
      </c>
      <c r="M275" s="331">
        <v>84.46</v>
      </c>
      <c r="N275" s="331">
        <v>85.97</v>
      </c>
      <c r="O275" s="492">
        <v>87.24</v>
      </c>
      <c r="P275" s="492">
        <v>96.53</v>
      </c>
      <c r="Q275" s="492">
        <v>144.85</v>
      </c>
      <c r="R275" s="492">
        <v>98.96</v>
      </c>
      <c r="S275" s="492">
        <v>115.13</v>
      </c>
      <c r="T275" s="492">
        <v>99.39</v>
      </c>
      <c r="U275" s="492">
        <v>65.12</v>
      </c>
      <c r="V275" s="492">
        <v>84.9</v>
      </c>
      <c r="W275" s="492">
        <v>78.64</v>
      </c>
      <c r="X275" s="492">
        <v>82.92</v>
      </c>
      <c r="Y275" s="492">
        <v>79.36</v>
      </c>
      <c r="Z275" s="492">
        <v>77.59</v>
      </c>
      <c r="AA275" s="328">
        <v>100.98</v>
      </c>
      <c r="AB275" s="328">
        <v>115.6</v>
      </c>
      <c r="AC275" s="328">
        <v>99.35</v>
      </c>
      <c r="AD275" s="328">
        <v>105.63</v>
      </c>
      <c r="AE275" s="328">
        <v>117.31</v>
      </c>
      <c r="AF275" s="328">
        <v>96.34</v>
      </c>
      <c r="AG275" s="328">
        <v>97.34</v>
      </c>
      <c r="AH275" s="328">
        <v>94.59</v>
      </c>
      <c r="AI275" s="328">
        <v>97.07</v>
      </c>
      <c r="AJ275" s="328">
        <v>101.77</v>
      </c>
      <c r="AK275" s="328">
        <v>105.57</v>
      </c>
      <c r="AL275" s="328">
        <v>87.49</v>
      </c>
      <c r="AM275" s="328">
        <v>110.92</v>
      </c>
      <c r="AN275" s="328">
        <v>92.12</v>
      </c>
      <c r="AO275" s="328">
        <v>111.33</v>
      </c>
      <c r="AP275" s="328">
        <v>109.6</v>
      </c>
      <c r="AQ275" s="328">
        <v>97.02</v>
      </c>
      <c r="AR275" s="328">
        <v>107.22</v>
      </c>
      <c r="AS275" s="325">
        <v>111.29</v>
      </c>
      <c r="AT275" s="325">
        <v>108.3</v>
      </c>
      <c r="AU275" s="325">
        <v>111.45</v>
      </c>
      <c r="AV275" s="325">
        <v>98.69</v>
      </c>
      <c r="AW275" s="325">
        <v>100.4</v>
      </c>
      <c r="AX275" s="325">
        <v>116.74</v>
      </c>
      <c r="AY275" s="325">
        <v>121.86</v>
      </c>
      <c r="BB275" s="652">
        <v>121.8622549363</v>
      </c>
      <c r="BC275" s="653">
        <f t="shared" si="4"/>
        <v>121.86</v>
      </c>
    </row>
    <row r="276" spans="1:55" s="325" customFormat="1" ht="30">
      <c r="A276" s="329"/>
      <c r="B276" s="329" t="s">
        <v>447</v>
      </c>
      <c r="C276" s="332">
        <v>175.35</v>
      </c>
      <c r="D276" s="332">
        <v>154.86000000000001</v>
      </c>
      <c r="E276" s="332">
        <v>169.56</v>
      </c>
      <c r="F276" s="332">
        <v>161.47</v>
      </c>
      <c r="G276" s="332">
        <v>181.26</v>
      </c>
      <c r="H276" s="332">
        <v>205.6</v>
      </c>
      <c r="I276" s="332">
        <v>206.28</v>
      </c>
      <c r="J276" s="332">
        <v>226</v>
      </c>
      <c r="K276" s="332">
        <v>205.45</v>
      </c>
      <c r="L276" s="332">
        <v>178.26</v>
      </c>
      <c r="M276" s="332">
        <v>224.78</v>
      </c>
      <c r="N276" s="332">
        <v>211.62</v>
      </c>
      <c r="O276" s="493">
        <v>224.68</v>
      </c>
      <c r="P276" s="493">
        <v>197.66</v>
      </c>
      <c r="Q276" s="493">
        <v>217.12</v>
      </c>
      <c r="R276" s="493">
        <v>180.01</v>
      </c>
      <c r="S276" s="493">
        <v>223.64</v>
      </c>
      <c r="T276" s="493">
        <v>218.13</v>
      </c>
      <c r="U276" s="493">
        <v>209.87</v>
      </c>
      <c r="V276" s="493">
        <v>238.18</v>
      </c>
      <c r="W276" s="493">
        <v>205.77</v>
      </c>
      <c r="X276" s="493">
        <v>213.21</v>
      </c>
      <c r="Y276" s="493">
        <v>251.09</v>
      </c>
      <c r="Z276" s="493">
        <v>239.67</v>
      </c>
      <c r="AA276" s="330">
        <v>265.12</v>
      </c>
      <c r="AB276" s="330">
        <v>229.76</v>
      </c>
      <c r="AC276" s="330">
        <v>218.18</v>
      </c>
      <c r="AD276" s="330">
        <v>213.39</v>
      </c>
      <c r="AE276" s="330">
        <v>227.59</v>
      </c>
      <c r="AF276" s="330">
        <v>216.93</v>
      </c>
      <c r="AG276" s="330">
        <v>230.94</v>
      </c>
      <c r="AH276" s="330">
        <v>248.14</v>
      </c>
      <c r="AI276" s="330">
        <v>201.56</v>
      </c>
      <c r="AJ276" s="330">
        <v>246.31</v>
      </c>
      <c r="AK276" s="330">
        <v>275.66000000000003</v>
      </c>
      <c r="AL276" s="330">
        <v>251.79</v>
      </c>
      <c r="AM276" s="330">
        <v>300.48</v>
      </c>
      <c r="AN276" s="330">
        <v>248.37</v>
      </c>
      <c r="AO276" s="330">
        <v>243.89</v>
      </c>
      <c r="AP276" s="330">
        <v>230.13</v>
      </c>
      <c r="AQ276" s="330">
        <v>248.87</v>
      </c>
      <c r="AR276" s="330">
        <v>269.60000000000002</v>
      </c>
      <c r="AS276" s="325">
        <v>271.02999999999997</v>
      </c>
      <c r="AT276" s="325">
        <v>266.18</v>
      </c>
      <c r="AU276" s="325">
        <v>235.88</v>
      </c>
      <c r="AV276" s="325">
        <v>259.3</v>
      </c>
      <c r="AW276" s="325">
        <v>283.08999999999997</v>
      </c>
      <c r="AX276" s="325">
        <v>312.58</v>
      </c>
      <c r="AY276" s="325">
        <v>328.93</v>
      </c>
      <c r="BB276" s="652">
        <v>328.92528772769998</v>
      </c>
      <c r="BC276" s="653">
        <f t="shared" si="4"/>
        <v>328.93</v>
      </c>
    </row>
    <row r="277" spans="1:55" s="325" customFormat="1" ht="19.8">
      <c r="A277" s="327"/>
      <c r="B277" s="327" t="s">
        <v>448</v>
      </c>
      <c r="C277" s="331">
        <v>82.87</v>
      </c>
      <c r="D277" s="331">
        <v>77.38</v>
      </c>
      <c r="E277" s="331">
        <v>86.44</v>
      </c>
      <c r="F277" s="331">
        <v>82.29</v>
      </c>
      <c r="G277" s="331">
        <v>85.66</v>
      </c>
      <c r="H277" s="331">
        <v>99.64</v>
      </c>
      <c r="I277" s="331">
        <v>99.48</v>
      </c>
      <c r="J277" s="331">
        <v>111.48</v>
      </c>
      <c r="K277" s="331">
        <v>101.68</v>
      </c>
      <c r="L277" s="331">
        <v>82.99</v>
      </c>
      <c r="M277" s="331">
        <v>117.03</v>
      </c>
      <c r="N277" s="331">
        <v>108.46</v>
      </c>
      <c r="O277" s="492">
        <v>110.4</v>
      </c>
      <c r="P277" s="492">
        <v>99.45</v>
      </c>
      <c r="Q277" s="492">
        <v>113.12</v>
      </c>
      <c r="R277" s="492">
        <v>84.7</v>
      </c>
      <c r="S277" s="492">
        <v>110.57</v>
      </c>
      <c r="T277" s="492">
        <v>110.88</v>
      </c>
      <c r="U277" s="492">
        <v>110.88</v>
      </c>
      <c r="V277" s="492">
        <v>131.28</v>
      </c>
      <c r="W277" s="492">
        <v>107.37</v>
      </c>
      <c r="X277" s="492">
        <v>113.97</v>
      </c>
      <c r="Y277" s="492">
        <v>133.54</v>
      </c>
      <c r="Z277" s="492">
        <v>133.15</v>
      </c>
      <c r="AA277" s="328">
        <v>138.25</v>
      </c>
      <c r="AB277" s="328">
        <v>125.52</v>
      </c>
      <c r="AC277" s="328">
        <v>127.16</v>
      </c>
      <c r="AD277" s="328">
        <v>110.1</v>
      </c>
      <c r="AE277" s="328">
        <v>118.37</v>
      </c>
      <c r="AF277" s="328">
        <v>113.33</v>
      </c>
      <c r="AG277" s="328">
        <v>121.6</v>
      </c>
      <c r="AH277" s="328">
        <v>128.51</v>
      </c>
      <c r="AI277" s="328">
        <v>105.97</v>
      </c>
      <c r="AJ277" s="328">
        <v>126.41</v>
      </c>
      <c r="AK277" s="328">
        <v>147.07</v>
      </c>
      <c r="AL277" s="328">
        <v>139.86000000000001</v>
      </c>
      <c r="AM277" s="328">
        <v>159.91</v>
      </c>
      <c r="AN277" s="328">
        <v>143.1</v>
      </c>
      <c r="AO277" s="328">
        <v>139.84</v>
      </c>
      <c r="AP277" s="328">
        <v>121.33</v>
      </c>
      <c r="AQ277" s="328">
        <v>126.61</v>
      </c>
      <c r="AR277" s="328">
        <v>141.16</v>
      </c>
      <c r="AS277" s="325">
        <v>142.12</v>
      </c>
      <c r="AT277" s="325">
        <v>143.83000000000001</v>
      </c>
      <c r="AU277" s="325">
        <v>126.61</v>
      </c>
      <c r="AV277" s="325">
        <v>138.27000000000001</v>
      </c>
      <c r="AW277" s="325">
        <v>160.01</v>
      </c>
      <c r="AX277" s="325">
        <v>170.4</v>
      </c>
      <c r="AY277" s="325">
        <v>179.92</v>
      </c>
      <c r="BB277" s="652">
        <v>179.92158141100001</v>
      </c>
      <c r="BC277" s="653">
        <f t="shared" si="4"/>
        <v>179.92</v>
      </c>
    </row>
    <row r="278" spans="1:55" s="325" customFormat="1" ht="19.8">
      <c r="A278" s="329"/>
      <c r="B278" s="329" t="s">
        <v>449</v>
      </c>
      <c r="C278" s="332">
        <v>0.56000000000000005</v>
      </c>
      <c r="D278" s="332">
        <v>0.49</v>
      </c>
      <c r="E278" s="332">
        <v>0.56000000000000005</v>
      </c>
      <c r="F278" s="332">
        <v>0.53</v>
      </c>
      <c r="G278" s="332">
        <v>0.53</v>
      </c>
      <c r="H278" s="332">
        <v>1.1599999999999999</v>
      </c>
      <c r="I278" s="332">
        <v>0.89</v>
      </c>
      <c r="J278" s="332">
        <v>0.9</v>
      </c>
      <c r="K278" s="332">
        <v>1.1100000000000001</v>
      </c>
      <c r="L278" s="332">
        <v>1.1499999999999999</v>
      </c>
      <c r="M278" s="332">
        <v>1.1100000000000001</v>
      </c>
      <c r="N278" s="332">
        <v>0.91</v>
      </c>
      <c r="O278" s="493">
        <v>0.79</v>
      </c>
      <c r="P278" s="493">
        <v>0.77</v>
      </c>
      <c r="Q278" s="493">
        <v>0.94</v>
      </c>
      <c r="R278" s="493">
        <v>0.83</v>
      </c>
      <c r="S278" s="493">
        <v>0.72</v>
      </c>
      <c r="T278" s="493">
        <v>0.7</v>
      </c>
      <c r="U278" s="493">
        <v>0.54</v>
      </c>
      <c r="V278" s="493">
        <v>0.56000000000000005</v>
      </c>
      <c r="W278" s="493">
        <v>0.51</v>
      </c>
      <c r="X278" s="493">
        <v>0.79</v>
      </c>
      <c r="Y278" s="493">
        <v>0.63</v>
      </c>
      <c r="Z278" s="493">
        <v>2.0299999999999998</v>
      </c>
      <c r="AA278" s="330">
        <v>0.43</v>
      </c>
      <c r="AB278" s="330">
        <v>0.35</v>
      </c>
      <c r="AC278" s="330">
        <v>0.53</v>
      </c>
      <c r="AD278" s="330">
        <v>0.35</v>
      </c>
      <c r="AE278" s="330">
        <v>0.3</v>
      </c>
      <c r="AF278" s="330">
        <v>0.56000000000000005</v>
      </c>
      <c r="AG278" s="330">
        <v>0.72</v>
      </c>
      <c r="AH278" s="330">
        <v>0.35</v>
      </c>
      <c r="AI278" s="330">
        <v>0.51</v>
      </c>
      <c r="AJ278" s="330">
        <v>0.74</v>
      </c>
      <c r="AK278" s="330">
        <v>0.73</v>
      </c>
      <c r="AL278" s="330">
        <v>0.65</v>
      </c>
      <c r="AM278" s="330">
        <v>0.57999999999999996</v>
      </c>
      <c r="AN278" s="330">
        <v>0.65</v>
      </c>
      <c r="AO278" s="330">
        <v>0.5</v>
      </c>
      <c r="AP278" s="330">
        <v>0.38</v>
      </c>
      <c r="AQ278" s="330">
        <v>0.44</v>
      </c>
      <c r="AR278" s="330">
        <v>0.39</v>
      </c>
      <c r="AS278" s="325">
        <v>0.84</v>
      </c>
      <c r="AT278" s="325">
        <v>0.68</v>
      </c>
      <c r="AU278" s="325">
        <v>0.74</v>
      </c>
      <c r="AV278" s="325">
        <v>0.93</v>
      </c>
      <c r="AW278" s="325">
        <v>0.8</v>
      </c>
      <c r="AX278" s="325">
        <v>0.74</v>
      </c>
      <c r="AY278" s="325">
        <v>0.65</v>
      </c>
      <c r="BB278" s="652">
        <v>0.65490694589999998</v>
      </c>
      <c r="BC278" s="653">
        <f t="shared" si="4"/>
        <v>0.65</v>
      </c>
    </row>
    <row r="279" spans="1:55" s="325" customFormat="1" ht="19.8">
      <c r="A279" s="327"/>
      <c r="B279" s="327" t="s">
        <v>450</v>
      </c>
      <c r="C279" s="331">
        <v>0.33</v>
      </c>
      <c r="D279" s="331">
        <v>0.35</v>
      </c>
      <c r="E279" s="331">
        <v>0.27</v>
      </c>
      <c r="F279" s="331">
        <v>0.28999999999999998</v>
      </c>
      <c r="G279" s="331">
        <v>0.28999999999999998</v>
      </c>
      <c r="H279" s="331">
        <v>0.28999999999999998</v>
      </c>
      <c r="I279" s="331">
        <v>0.16</v>
      </c>
      <c r="J279" s="331">
        <v>0.21</v>
      </c>
      <c r="K279" s="331">
        <v>0.3</v>
      </c>
      <c r="L279" s="331">
        <v>0.27</v>
      </c>
      <c r="M279" s="331">
        <v>0.44</v>
      </c>
      <c r="N279" s="331">
        <v>0.26</v>
      </c>
      <c r="O279" s="492">
        <v>0.37</v>
      </c>
      <c r="P279" s="492">
        <v>0.31</v>
      </c>
      <c r="Q279" s="492">
        <v>0.41</v>
      </c>
      <c r="R279" s="492">
        <v>0.35</v>
      </c>
      <c r="S279" s="492">
        <v>0.28999999999999998</v>
      </c>
      <c r="T279" s="492">
        <v>0.28000000000000003</v>
      </c>
      <c r="U279" s="492">
        <v>0.21</v>
      </c>
      <c r="V279" s="492">
        <v>0.27</v>
      </c>
      <c r="W279" s="492">
        <v>0.23</v>
      </c>
      <c r="X279" s="492">
        <v>0.49</v>
      </c>
      <c r="Y279" s="492">
        <v>0.33</v>
      </c>
      <c r="Z279" s="492">
        <v>0.42</v>
      </c>
      <c r="AA279" s="328">
        <v>0.2</v>
      </c>
      <c r="AB279" s="328">
        <v>0.26</v>
      </c>
      <c r="AC279" s="328">
        <v>0.39</v>
      </c>
      <c r="AD279" s="328">
        <v>0.16</v>
      </c>
      <c r="AE279" s="328">
        <v>0.12</v>
      </c>
      <c r="AF279" s="328">
        <v>0.24</v>
      </c>
      <c r="AG279" s="328">
        <v>0.44</v>
      </c>
      <c r="AH279" s="328">
        <v>0.13</v>
      </c>
      <c r="AI279" s="328">
        <v>0.25</v>
      </c>
      <c r="AJ279" s="328">
        <v>0.3</v>
      </c>
      <c r="AK279" s="328">
        <v>0.28000000000000003</v>
      </c>
      <c r="AL279" s="328">
        <v>0.2</v>
      </c>
      <c r="AM279" s="328">
        <v>0.24</v>
      </c>
      <c r="AN279" s="328">
        <v>0.23</v>
      </c>
      <c r="AO279" s="328">
        <v>0.23</v>
      </c>
      <c r="AP279" s="328">
        <v>0.12</v>
      </c>
      <c r="AQ279" s="328">
        <v>0.24</v>
      </c>
      <c r="AR279" s="328">
        <v>0.21</v>
      </c>
      <c r="AS279" s="325">
        <v>0.42</v>
      </c>
      <c r="AT279" s="325">
        <v>0.24</v>
      </c>
      <c r="AU279" s="325">
        <v>0.31</v>
      </c>
      <c r="AV279" s="325">
        <v>0.4</v>
      </c>
      <c r="AW279" s="325">
        <v>0.25</v>
      </c>
      <c r="AX279" s="325">
        <v>0.2</v>
      </c>
      <c r="AY279" s="325">
        <v>0.21</v>
      </c>
      <c r="BB279" s="652">
        <v>0.20722960200000001</v>
      </c>
      <c r="BC279" s="653">
        <f t="shared" si="4"/>
        <v>0.21</v>
      </c>
    </row>
    <row r="280" spans="1:55" s="325" customFormat="1" ht="19.8">
      <c r="A280" s="329"/>
      <c r="B280" s="329" t="s">
        <v>451</v>
      </c>
      <c r="C280" s="332">
        <v>0.23</v>
      </c>
      <c r="D280" s="332">
        <v>0.14000000000000001</v>
      </c>
      <c r="E280" s="332">
        <v>0.28999999999999998</v>
      </c>
      <c r="F280" s="332">
        <v>0.24</v>
      </c>
      <c r="G280" s="332">
        <v>0.24</v>
      </c>
      <c r="H280" s="332">
        <v>0.88</v>
      </c>
      <c r="I280" s="332">
        <v>0.73</v>
      </c>
      <c r="J280" s="332">
        <v>0.7</v>
      </c>
      <c r="K280" s="332">
        <v>0.81</v>
      </c>
      <c r="L280" s="332">
        <v>0.88</v>
      </c>
      <c r="M280" s="332">
        <v>0.66</v>
      </c>
      <c r="N280" s="332">
        <v>0.65</v>
      </c>
      <c r="O280" s="493">
        <v>0.43</v>
      </c>
      <c r="P280" s="493">
        <v>0.47</v>
      </c>
      <c r="Q280" s="493">
        <v>0.53</v>
      </c>
      <c r="R280" s="493">
        <v>0.48</v>
      </c>
      <c r="S280" s="493">
        <v>0.43</v>
      </c>
      <c r="T280" s="493">
        <v>0.41</v>
      </c>
      <c r="U280" s="493">
        <v>0.33</v>
      </c>
      <c r="V280" s="493">
        <v>0.28999999999999998</v>
      </c>
      <c r="W280" s="493">
        <v>0.28000000000000003</v>
      </c>
      <c r="X280" s="493">
        <v>0.3</v>
      </c>
      <c r="Y280" s="493">
        <v>0.3</v>
      </c>
      <c r="Z280" s="493">
        <v>1.61</v>
      </c>
      <c r="AA280" s="330">
        <v>0.23</v>
      </c>
      <c r="AB280" s="330">
        <v>0.1</v>
      </c>
      <c r="AC280" s="330">
        <v>0.14000000000000001</v>
      </c>
      <c r="AD280" s="330">
        <v>0.19</v>
      </c>
      <c r="AE280" s="330">
        <v>0.18</v>
      </c>
      <c r="AF280" s="330">
        <v>0.31</v>
      </c>
      <c r="AG280" s="330">
        <v>0.28000000000000003</v>
      </c>
      <c r="AH280" s="330">
        <v>0.22</v>
      </c>
      <c r="AI280" s="330">
        <v>0.27</v>
      </c>
      <c r="AJ280" s="330">
        <v>0.44</v>
      </c>
      <c r="AK280" s="330">
        <v>0.45</v>
      </c>
      <c r="AL280" s="330">
        <v>0.45</v>
      </c>
      <c r="AM280" s="330">
        <v>0.34</v>
      </c>
      <c r="AN280" s="330">
        <v>0.42</v>
      </c>
      <c r="AO280" s="330">
        <v>0.28000000000000003</v>
      </c>
      <c r="AP280" s="330">
        <v>0.26</v>
      </c>
      <c r="AQ280" s="330">
        <v>0.2</v>
      </c>
      <c r="AR280" s="330">
        <v>0.18</v>
      </c>
      <c r="AS280" s="325">
        <v>0.42</v>
      </c>
      <c r="AT280" s="325">
        <v>0.44</v>
      </c>
      <c r="AU280" s="325">
        <v>0.43</v>
      </c>
      <c r="AV280" s="325">
        <v>0.53</v>
      </c>
      <c r="AW280" s="325">
        <v>0.55000000000000004</v>
      </c>
      <c r="AX280" s="325">
        <v>0.54</v>
      </c>
      <c r="AY280" s="325">
        <v>0.45</v>
      </c>
      <c r="BB280" s="652">
        <v>0.44767734390000002</v>
      </c>
      <c r="BC280" s="653">
        <f t="shared" si="4"/>
        <v>0.45</v>
      </c>
    </row>
    <row r="281" spans="1:55" s="325" customFormat="1" ht="19.8">
      <c r="A281" s="327"/>
      <c r="B281" s="327" t="s">
        <v>452</v>
      </c>
      <c r="C281" s="331">
        <v>14.33</v>
      </c>
      <c r="D281" s="331">
        <v>11.32</v>
      </c>
      <c r="E281" s="331">
        <v>13.22</v>
      </c>
      <c r="F281" s="331">
        <v>12.58</v>
      </c>
      <c r="G281" s="331">
        <v>12.26</v>
      </c>
      <c r="H281" s="331">
        <v>15.08</v>
      </c>
      <c r="I281" s="331">
        <v>14.86</v>
      </c>
      <c r="J281" s="331">
        <v>16.59</v>
      </c>
      <c r="K281" s="331">
        <v>15.17</v>
      </c>
      <c r="L281" s="331">
        <v>13.3</v>
      </c>
      <c r="M281" s="331">
        <v>19.670000000000002</v>
      </c>
      <c r="N281" s="331">
        <v>18.149999999999999</v>
      </c>
      <c r="O281" s="492">
        <v>17.45</v>
      </c>
      <c r="P281" s="492">
        <v>18.05</v>
      </c>
      <c r="Q281" s="492">
        <v>20.59</v>
      </c>
      <c r="R281" s="492">
        <v>13.96</v>
      </c>
      <c r="S281" s="492">
        <v>17.95</v>
      </c>
      <c r="T281" s="492">
        <v>22.9</v>
      </c>
      <c r="U281" s="492">
        <v>20.38</v>
      </c>
      <c r="V281" s="492">
        <v>23.79</v>
      </c>
      <c r="W281" s="492">
        <v>20.010000000000002</v>
      </c>
      <c r="X281" s="492">
        <v>22.75</v>
      </c>
      <c r="Y281" s="492">
        <v>28.06</v>
      </c>
      <c r="Z281" s="492">
        <v>31.89</v>
      </c>
      <c r="AA281" s="328">
        <v>29.66</v>
      </c>
      <c r="AB281" s="328">
        <v>21.73</v>
      </c>
      <c r="AC281" s="328">
        <v>23.01</v>
      </c>
      <c r="AD281" s="328">
        <v>18.809999999999999</v>
      </c>
      <c r="AE281" s="328">
        <v>18.059999999999999</v>
      </c>
      <c r="AF281" s="328">
        <v>17.84</v>
      </c>
      <c r="AG281" s="328">
        <v>17.48</v>
      </c>
      <c r="AH281" s="328">
        <v>17.09</v>
      </c>
      <c r="AI281" s="328">
        <v>16.04</v>
      </c>
      <c r="AJ281" s="328">
        <v>19.670000000000002</v>
      </c>
      <c r="AK281" s="328">
        <v>26.6</v>
      </c>
      <c r="AL281" s="328">
        <v>28.31</v>
      </c>
      <c r="AM281" s="328">
        <v>30.99</v>
      </c>
      <c r="AN281" s="328">
        <v>30.41</v>
      </c>
      <c r="AO281" s="328">
        <v>31.7</v>
      </c>
      <c r="AP281" s="328">
        <v>27.38</v>
      </c>
      <c r="AQ281" s="328">
        <v>24.91</v>
      </c>
      <c r="AR281" s="328">
        <v>27.87</v>
      </c>
      <c r="AS281" s="325">
        <v>28.39</v>
      </c>
      <c r="AT281" s="325">
        <v>25.91</v>
      </c>
      <c r="AU281" s="325">
        <v>22.38</v>
      </c>
      <c r="AV281" s="325">
        <v>24.53</v>
      </c>
      <c r="AW281" s="325">
        <v>28.87</v>
      </c>
      <c r="AX281" s="325">
        <v>27.76</v>
      </c>
      <c r="AY281" s="325">
        <v>28.17</v>
      </c>
      <c r="BB281" s="652">
        <v>28.1657843124</v>
      </c>
      <c r="BC281" s="653">
        <f t="shared" si="4"/>
        <v>28.17</v>
      </c>
    </row>
    <row r="282" spans="1:55" s="325" customFormat="1" ht="19.8">
      <c r="A282" s="329"/>
      <c r="B282" s="329" t="s">
        <v>453</v>
      </c>
      <c r="C282" s="332">
        <v>6.41</v>
      </c>
      <c r="D282" s="332">
        <v>5.24</v>
      </c>
      <c r="E282" s="332">
        <v>7.61</v>
      </c>
      <c r="F282" s="332">
        <v>7.26</v>
      </c>
      <c r="G282" s="332">
        <v>6.43</v>
      </c>
      <c r="H282" s="332">
        <v>7.94</v>
      </c>
      <c r="I282" s="332">
        <v>7.29</v>
      </c>
      <c r="J282" s="332">
        <v>8.02</v>
      </c>
      <c r="K282" s="332">
        <v>7.48</v>
      </c>
      <c r="L282" s="332">
        <v>5.98</v>
      </c>
      <c r="M282" s="332">
        <v>10.37</v>
      </c>
      <c r="N282" s="332">
        <v>8.1999999999999993</v>
      </c>
      <c r="O282" s="493">
        <v>7.55</v>
      </c>
      <c r="P282" s="493">
        <v>10.039999999999999</v>
      </c>
      <c r="Q282" s="493">
        <v>10.53</v>
      </c>
      <c r="R282" s="493">
        <v>6.6</v>
      </c>
      <c r="S282" s="493">
        <v>8.61</v>
      </c>
      <c r="T282" s="493">
        <v>13.42</v>
      </c>
      <c r="U282" s="493">
        <v>10.95</v>
      </c>
      <c r="V282" s="493">
        <v>13.28</v>
      </c>
      <c r="W282" s="493">
        <v>10.58</v>
      </c>
      <c r="X282" s="493">
        <v>12.33</v>
      </c>
      <c r="Y282" s="493">
        <v>16.41</v>
      </c>
      <c r="Z282" s="493">
        <v>18.27</v>
      </c>
      <c r="AA282" s="330">
        <v>16.79</v>
      </c>
      <c r="AB282" s="330">
        <v>12.16</v>
      </c>
      <c r="AC282" s="330">
        <v>12.04</v>
      </c>
      <c r="AD282" s="330">
        <v>8.35</v>
      </c>
      <c r="AE282" s="330">
        <v>8.18</v>
      </c>
      <c r="AF282" s="330">
        <v>8.74</v>
      </c>
      <c r="AG282" s="330">
        <v>8.86</v>
      </c>
      <c r="AH282" s="330">
        <v>7.99</v>
      </c>
      <c r="AI282" s="330">
        <v>7.08</v>
      </c>
      <c r="AJ282" s="330">
        <v>7.92</v>
      </c>
      <c r="AK282" s="330">
        <v>9.67</v>
      </c>
      <c r="AL282" s="330">
        <v>9.34</v>
      </c>
      <c r="AM282" s="330">
        <v>12.19</v>
      </c>
      <c r="AN282" s="330">
        <v>11.41</v>
      </c>
      <c r="AO282" s="330">
        <v>12.36</v>
      </c>
      <c r="AP282" s="330">
        <v>9.67</v>
      </c>
      <c r="AQ282" s="330">
        <v>7.09</v>
      </c>
      <c r="AR282" s="330">
        <v>8.86</v>
      </c>
      <c r="AS282" s="325">
        <v>9.44</v>
      </c>
      <c r="AT282" s="325">
        <v>8.59</v>
      </c>
      <c r="AU282" s="325">
        <v>7.31</v>
      </c>
      <c r="AV282" s="325">
        <v>7.04</v>
      </c>
      <c r="AW282" s="325">
        <v>9.4</v>
      </c>
      <c r="AX282" s="325">
        <v>10.17</v>
      </c>
      <c r="AY282" s="325">
        <v>11.6</v>
      </c>
      <c r="BB282" s="652">
        <v>11.6013619194</v>
      </c>
      <c r="BC282" s="653">
        <f t="shared" si="4"/>
        <v>11.6</v>
      </c>
    </row>
    <row r="283" spans="1:55" s="325" customFormat="1" ht="19.8">
      <c r="A283" s="327"/>
      <c r="B283" s="327" t="s">
        <v>454</v>
      </c>
      <c r="C283" s="331">
        <v>7.92</v>
      </c>
      <c r="D283" s="331">
        <v>6.08</v>
      </c>
      <c r="E283" s="331">
        <v>5.61</v>
      </c>
      <c r="F283" s="331">
        <v>5.31</v>
      </c>
      <c r="G283" s="331">
        <v>5.82</v>
      </c>
      <c r="H283" s="331">
        <v>7.14</v>
      </c>
      <c r="I283" s="331">
        <v>7.57</v>
      </c>
      <c r="J283" s="331">
        <v>8.57</v>
      </c>
      <c r="K283" s="331">
        <v>7.69</v>
      </c>
      <c r="L283" s="331">
        <v>7.33</v>
      </c>
      <c r="M283" s="331">
        <v>9.2899999999999991</v>
      </c>
      <c r="N283" s="331">
        <v>9.9499999999999993</v>
      </c>
      <c r="O283" s="492">
        <v>9.9</v>
      </c>
      <c r="P283" s="492">
        <v>8.01</v>
      </c>
      <c r="Q283" s="492">
        <v>10.06</v>
      </c>
      <c r="R283" s="492">
        <v>7.36</v>
      </c>
      <c r="S283" s="492">
        <v>9.33</v>
      </c>
      <c r="T283" s="492">
        <v>9.49</v>
      </c>
      <c r="U283" s="492">
        <v>9.43</v>
      </c>
      <c r="V283" s="492">
        <v>10.51</v>
      </c>
      <c r="W283" s="492">
        <v>9.43</v>
      </c>
      <c r="X283" s="492">
        <v>10.42</v>
      </c>
      <c r="Y283" s="492">
        <v>11.65</v>
      </c>
      <c r="Z283" s="492">
        <v>13.62</v>
      </c>
      <c r="AA283" s="328">
        <v>12.86</v>
      </c>
      <c r="AB283" s="328">
        <v>9.57</v>
      </c>
      <c r="AC283" s="328">
        <v>10.97</v>
      </c>
      <c r="AD283" s="328">
        <v>10.46</v>
      </c>
      <c r="AE283" s="328">
        <v>9.8699999999999992</v>
      </c>
      <c r="AF283" s="328">
        <v>9.09</v>
      </c>
      <c r="AG283" s="328">
        <v>8.6199999999999992</v>
      </c>
      <c r="AH283" s="328">
        <v>9.11</v>
      </c>
      <c r="AI283" s="328">
        <v>8.9600000000000009</v>
      </c>
      <c r="AJ283" s="328">
        <v>11.74</v>
      </c>
      <c r="AK283" s="328">
        <v>16.93</v>
      </c>
      <c r="AL283" s="328">
        <v>18.96</v>
      </c>
      <c r="AM283" s="328">
        <v>18.8</v>
      </c>
      <c r="AN283" s="328">
        <v>19</v>
      </c>
      <c r="AO283" s="328">
        <v>19.329999999999998</v>
      </c>
      <c r="AP283" s="328">
        <v>17.71</v>
      </c>
      <c r="AQ283" s="328">
        <v>17.82</v>
      </c>
      <c r="AR283" s="328">
        <v>19.02</v>
      </c>
      <c r="AS283" s="325">
        <v>18.95</v>
      </c>
      <c r="AT283" s="325">
        <v>17.32</v>
      </c>
      <c r="AU283" s="325">
        <v>15.07</v>
      </c>
      <c r="AV283" s="325">
        <v>17.489999999999998</v>
      </c>
      <c r="AW283" s="325">
        <v>19.47</v>
      </c>
      <c r="AX283" s="325">
        <v>17.579999999999998</v>
      </c>
      <c r="AY283" s="325">
        <v>16.559999999999999</v>
      </c>
      <c r="BB283" s="652">
        <v>16.564422393000001</v>
      </c>
      <c r="BC283" s="653">
        <f t="shared" si="4"/>
        <v>16.559999999999999</v>
      </c>
    </row>
    <row r="284" spans="1:55" s="325" customFormat="1" ht="19.8">
      <c r="A284" s="329"/>
      <c r="B284" s="329" t="s">
        <v>455</v>
      </c>
      <c r="C284" s="332">
        <v>3.62</v>
      </c>
      <c r="D284" s="332">
        <v>3.59</v>
      </c>
      <c r="E284" s="332">
        <v>3.7</v>
      </c>
      <c r="F284" s="332">
        <v>3.41</v>
      </c>
      <c r="G284" s="332">
        <v>3.7</v>
      </c>
      <c r="H284" s="332">
        <v>3.67</v>
      </c>
      <c r="I284" s="332">
        <v>4.57</v>
      </c>
      <c r="J284" s="332">
        <v>5.19</v>
      </c>
      <c r="K284" s="332">
        <v>5.33</v>
      </c>
      <c r="L284" s="332">
        <v>4.57</v>
      </c>
      <c r="M284" s="332">
        <v>5.42</v>
      </c>
      <c r="N284" s="332">
        <v>5.48</v>
      </c>
      <c r="O284" s="493">
        <v>5.64</v>
      </c>
      <c r="P284" s="493">
        <v>5.18</v>
      </c>
      <c r="Q284" s="493">
        <v>5.67</v>
      </c>
      <c r="R284" s="493">
        <v>3.44</v>
      </c>
      <c r="S284" s="493">
        <v>4.66</v>
      </c>
      <c r="T284" s="493">
        <v>4.47</v>
      </c>
      <c r="U284" s="493">
        <v>4.3099999999999996</v>
      </c>
      <c r="V284" s="493">
        <v>6.59</v>
      </c>
      <c r="W284" s="493">
        <v>5.93</v>
      </c>
      <c r="X284" s="493">
        <v>5.49</v>
      </c>
      <c r="Y284" s="493">
        <v>7.55</v>
      </c>
      <c r="Z284" s="493">
        <v>9.25</v>
      </c>
      <c r="AA284" s="330">
        <v>9.5399999999999991</v>
      </c>
      <c r="AB284" s="330">
        <v>8.4499999999999993</v>
      </c>
      <c r="AC284" s="330">
        <v>8.4600000000000009</v>
      </c>
      <c r="AD284" s="330">
        <v>6.85</v>
      </c>
      <c r="AE284" s="330">
        <v>6.38</v>
      </c>
      <c r="AF284" s="330">
        <v>7.04</v>
      </c>
      <c r="AG284" s="330">
        <v>9</v>
      </c>
      <c r="AH284" s="330">
        <v>8.11</v>
      </c>
      <c r="AI284" s="330">
        <v>6.28</v>
      </c>
      <c r="AJ284" s="330">
        <v>7.76</v>
      </c>
      <c r="AK284" s="330">
        <v>7.45</v>
      </c>
      <c r="AL284" s="330">
        <v>7.38</v>
      </c>
      <c r="AM284" s="330">
        <v>6.95</v>
      </c>
      <c r="AN284" s="330">
        <v>5.73</v>
      </c>
      <c r="AO284" s="330">
        <v>5.98</v>
      </c>
      <c r="AP284" s="330">
        <v>4.88</v>
      </c>
      <c r="AQ284" s="330">
        <v>4.57</v>
      </c>
      <c r="AR284" s="330">
        <v>5.61</v>
      </c>
      <c r="AS284" s="325">
        <v>7.26</v>
      </c>
      <c r="AT284" s="325">
        <v>6.93</v>
      </c>
      <c r="AU284" s="325">
        <v>5.25</v>
      </c>
      <c r="AV284" s="325">
        <v>6.36</v>
      </c>
      <c r="AW284" s="325">
        <v>6.88</v>
      </c>
      <c r="AX284" s="325">
        <v>7.93</v>
      </c>
      <c r="AY284" s="325">
        <v>7.25</v>
      </c>
      <c r="BB284" s="652">
        <v>7.2510812361000001</v>
      </c>
      <c r="BC284" s="653">
        <f t="shared" si="4"/>
        <v>7.25</v>
      </c>
    </row>
    <row r="285" spans="1:55" s="325" customFormat="1" ht="30">
      <c r="A285" s="327"/>
      <c r="B285" s="327" t="s">
        <v>456</v>
      </c>
      <c r="C285" s="331">
        <v>1.73</v>
      </c>
      <c r="D285" s="331">
        <v>1.57</v>
      </c>
      <c r="E285" s="331">
        <v>1.68</v>
      </c>
      <c r="F285" s="331">
        <v>1.6</v>
      </c>
      <c r="G285" s="331">
        <v>1.43</v>
      </c>
      <c r="H285" s="331">
        <v>1.63</v>
      </c>
      <c r="I285" s="331">
        <v>2.2400000000000002</v>
      </c>
      <c r="J285" s="331">
        <v>2.25</v>
      </c>
      <c r="K285" s="331">
        <v>2.5099999999999998</v>
      </c>
      <c r="L285" s="331">
        <v>2.12</v>
      </c>
      <c r="M285" s="331">
        <v>2.79</v>
      </c>
      <c r="N285" s="331">
        <v>2.65</v>
      </c>
      <c r="O285" s="492">
        <v>2.8</v>
      </c>
      <c r="P285" s="492">
        <v>2.39</v>
      </c>
      <c r="Q285" s="492">
        <v>2</v>
      </c>
      <c r="R285" s="492">
        <v>1.37</v>
      </c>
      <c r="S285" s="492">
        <v>2.21</v>
      </c>
      <c r="T285" s="492">
        <v>2.0499999999999998</v>
      </c>
      <c r="U285" s="492">
        <v>1.9</v>
      </c>
      <c r="V285" s="492">
        <v>2.83</v>
      </c>
      <c r="W285" s="492">
        <v>2.73</v>
      </c>
      <c r="X285" s="492">
        <v>2.68</v>
      </c>
      <c r="Y285" s="492">
        <v>3.77</v>
      </c>
      <c r="Z285" s="492">
        <v>6.3</v>
      </c>
      <c r="AA285" s="328">
        <v>6.25</v>
      </c>
      <c r="AB285" s="328">
        <v>5.05</v>
      </c>
      <c r="AC285" s="328">
        <v>5.51</v>
      </c>
      <c r="AD285" s="328">
        <v>4.5599999999999996</v>
      </c>
      <c r="AE285" s="328">
        <v>3.89</v>
      </c>
      <c r="AF285" s="328">
        <v>4.25</v>
      </c>
      <c r="AG285" s="328">
        <v>5.36</v>
      </c>
      <c r="AH285" s="328">
        <v>5.0999999999999996</v>
      </c>
      <c r="AI285" s="328">
        <v>2.94</v>
      </c>
      <c r="AJ285" s="328">
        <v>3.31</v>
      </c>
      <c r="AK285" s="328">
        <v>2.92</v>
      </c>
      <c r="AL285" s="328">
        <v>3.37</v>
      </c>
      <c r="AM285" s="328">
        <v>3.38</v>
      </c>
      <c r="AN285" s="328">
        <v>2.68</v>
      </c>
      <c r="AO285" s="328">
        <v>2.85</v>
      </c>
      <c r="AP285" s="328">
        <v>2.33</v>
      </c>
      <c r="AQ285" s="328">
        <v>2.13</v>
      </c>
      <c r="AR285" s="328">
        <v>2.75</v>
      </c>
      <c r="AS285" s="325">
        <v>3.61</v>
      </c>
      <c r="AT285" s="325">
        <v>3.36</v>
      </c>
      <c r="AU285" s="325">
        <v>2.58</v>
      </c>
      <c r="AV285" s="325">
        <v>2.75</v>
      </c>
      <c r="AW285" s="325">
        <v>3.41</v>
      </c>
      <c r="AX285" s="325">
        <v>4.1399999999999997</v>
      </c>
      <c r="AY285" s="325">
        <v>3.7</v>
      </c>
      <c r="BB285" s="652">
        <v>3.6991367484</v>
      </c>
      <c r="BC285" s="653">
        <f t="shared" si="4"/>
        <v>3.7</v>
      </c>
    </row>
    <row r="286" spans="1:55" s="325" customFormat="1" ht="30">
      <c r="A286" s="329"/>
      <c r="B286" s="329" t="s">
        <v>457</v>
      </c>
      <c r="C286" s="332">
        <v>1.89</v>
      </c>
      <c r="D286" s="332">
        <v>2.02</v>
      </c>
      <c r="E286" s="332">
        <v>2.0299999999999998</v>
      </c>
      <c r="F286" s="332">
        <v>1.81</v>
      </c>
      <c r="G286" s="332">
        <v>2.27</v>
      </c>
      <c r="H286" s="332">
        <v>2.04</v>
      </c>
      <c r="I286" s="332">
        <v>2.33</v>
      </c>
      <c r="J286" s="332">
        <v>2.93</v>
      </c>
      <c r="K286" s="332">
        <v>2.83</v>
      </c>
      <c r="L286" s="332">
        <v>2.4500000000000002</v>
      </c>
      <c r="M286" s="332">
        <v>2.62</v>
      </c>
      <c r="N286" s="332">
        <v>2.83</v>
      </c>
      <c r="O286" s="493">
        <v>2.84</v>
      </c>
      <c r="P286" s="493">
        <v>2.79</v>
      </c>
      <c r="Q286" s="493">
        <v>3.68</v>
      </c>
      <c r="R286" s="493">
        <v>2.08</v>
      </c>
      <c r="S286" s="493">
        <v>2.4500000000000002</v>
      </c>
      <c r="T286" s="493">
        <v>2.42</v>
      </c>
      <c r="U286" s="493">
        <v>2.41</v>
      </c>
      <c r="V286" s="493">
        <v>3.76</v>
      </c>
      <c r="W286" s="493">
        <v>3.2</v>
      </c>
      <c r="X286" s="493">
        <v>2.82</v>
      </c>
      <c r="Y286" s="493">
        <v>3.78</v>
      </c>
      <c r="Z286" s="493">
        <v>2.95</v>
      </c>
      <c r="AA286" s="330">
        <v>3.29</v>
      </c>
      <c r="AB286" s="330">
        <v>3.4</v>
      </c>
      <c r="AC286" s="330">
        <v>2.95</v>
      </c>
      <c r="AD286" s="330">
        <v>2.29</v>
      </c>
      <c r="AE286" s="330">
        <v>2.4900000000000002</v>
      </c>
      <c r="AF286" s="330">
        <v>2.78</v>
      </c>
      <c r="AG286" s="330">
        <v>3.63</v>
      </c>
      <c r="AH286" s="330">
        <v>3.01</v>
      </c>
      <c r="AI286" s="330">
        <v>3.35</v>
      </c>
      <c r="AJ286" s="330">
        <v>4.46</v>
      </c>
      <c r="AK286" s="330">
        <v>4.53</v>
      </c>
      <c r="AL286" s="330">
        <v>4.01</v>
      </c>
      <c r="AM286" s="330">
        <v>3.56</v>
      </c>
      <c r="AN286" s="330">
        <v>3.06</v>
      </c>
      <c r="AO286" s="330">
        <v>3.13</v>
      </c>
      <c r="AP286" s="330">
        <v>2.5499999999999998</v>
      </c>
      <c r="AQ286" s="330">
        <v>2.44</v>
      </c>
      <c r="AR286" s="330">
        <v>2.86</v>
      </c>
      <c r="AS286" s="325">
        <v>3.65</v>
      </c>
      <c r="AT286" s="325">
        <v>3.57</v>
      </c>
      <c r="AU286" s="325">
        <v>2.67</v>
      </c>
      <c r="AV286" s="325">
        <v>3.62</v>
      </c>
      <c r="AW286" s="325">
        <v>3.47</v>
      </c>
      <c r="AX286" s="325">
        <v>3.79</v>
      </c>
      <c r="AY286" s="325">
        <v>3.55</v>
      </c>
      <c r="BB286" s="652">
        <v>3.5519444877000002</v>
      </c>
      <c r="BC286" s="653">
        <f t="shared" si="4"/>
        <v>3.55</v>
      </c>
    </row>
    <row r="287" spans="1:55" s="325" customFormat="1" ht="30">
      <c r="A287" s="327"/>
      <c r="B287" s="327" t="s">
        <v>458</v>
      </c>
      <c r="C287" s="331">
        <v>25.46</v>
      </c>
      <c r="D287" s="331">
        <v>23.1</v>
      </c>
      <c r="E287" s="331">
        <v>26.29</v>
      </c>
      <c r="F287" s="331">
        <v>24.74</v>
      </c>
      <c r="G287" s="331">
        <v>22.62</v>
      </c>
      <c r="H287" s="331">
        <v>30.34</v>
      </c>
      <c r="I287" s="331">
        <v>31</v>
      </c>
      <c r="J287" s="331">
        <v>34.76</v>
      </c>
      <c r="K287" s="331">
        <v>30.1</v>
      </c>
      <c r="L287" s="331">
        <v>23.91</v>
      </c>
      <c r="M287" s="331">
        <v>37.229999999999997</v>
      </c>
      <c r="N287" s="331">
        <v>31.43</v>
      </c>
      <c r="O287" s="492">
        <v>33.44</v>
      </c>
      <c r="P287" s="492">
        <v>28.95</v>
      </c>
      <c r="Q287" s="492">
        <v>34.96</v>
      </c>
      <c r="R287" s="492">
        <v>24.84</v>
      </c>
      <c r="S287" s="492">
        <v>34.42</v>
      </c>
      <c r="T287" s="492">
        <v>30.34</v>
      </c>
      <c r="U287" s="492">
        <v>31.87</v>
      </c>
      <c r="V287" s="492">
        <v>36.24</v>
      </c>
      <c r="W287" s="492">
        <v>27.36</v>
      </c>
      <c r="X287" s="492">
        <v>29.67</v>
      </c>
      <c r="Y287" s="492">
        <v>34.89</v>
      </c>
      <c r="Z287" s="492">
        <v>34.83</v>
      </c>
      <c r="AA287" s="328">
        <v>37.39</v>
      </c>
      <c r="AB287" s="328">
        <v>35.92</v>
      </c>
      <c r="AC287" s="328">
        <v>39.5</v>
      </c>
      <c r="AD287" s="328">
        <v>32.61</v>
      </c>
      <c r="AE287" s="328">
        <v>36.39</v>
      </c>
      <c r="AF287" s="328">
        <v>34.729999999999997</v>
      </c>
      <c r="AG287" s="328">
        <v>36.15</v>
      </c>
      <c r="AH287" s="328">
        <v>35.86</v>
      </c>
      <c r="AI287" s="328">
        <v>29.8</v>
      </c>
      <c r="AJ287" s="328">
        <v>36.979999999999997</v>
      </c>
      <c r="AK287" s="328">
        <v>46.14</v>
      </c>
      <c r="AL287" s="328">
        <v>45.69</v>
      </c>
      <c r="AM287" s="328">
        <v>51.22</v>
      </c>
      <c r="AN287" s="328">
        <v>42.97</v>
      </c>
      <c r="AO287" s="328">
        <v>44.41</v>
      </c>
      <c r="AP287" s="328">
        <v>38.44</v>
      </c>
      <c r="AQ287" s="328">
        <v>40.53</v>
      </c>
      <c r="AR287" s="328">
        <v>42.19</v>
      </c>
      <c r="AS287" s="325">
        <v>38.18</v>
      </c>
      <c r="AT287" s="325">
        <v>41.17</v>
      </c>
      <c r="AU287" s="325">
        <v>34.89</v>
      </c>
      <c r="AV287" s="325">
        <v>40.17</v>
      </c>
      <c r="AW287" s="325">
        <v>46.65</v>
      </c>
      <c r="AX287" s="325">
        <v>52.58</v>
      </c>
      <c r="AY287" s="325">
        <v>60.24</v>
      </c>
      <c r="BB287" s="652">
        <v>60.238874962399997</v>
      </c>
      <c r="BC287" s="653">
        <f t="shared" si="4"/>
        <v>60.24</v>
      </c>
    </row>
    <row r="288" spans="1:55" s="325" customFormat="1" ht="30">
      <c r="A288" s="329"/>
      <c r="B288" s="329" t="s">
        <v>459</v>
      </c>
      <c r="C288" s="332">
        <v>8.5500000000000007</v>
      </c>
      <c r="D288" s="332">
        <v>8.07</v>
      </c>
      <c r="E288" s="332">
        <v>9.64</v>
      </c>
      <c r="F288" s="332">
        <v>9.17</v>
      </c>
      <c r="G288" s="332">
        <v>7.55</v>
      </c>
      <c r="H288" s="332">
        <v>10.53</v>
      </c>
      <c r="I288" s="332">
        <v>12.29</v>
      </c>
      <c r="J288" s="332">
        <v>13.3</v>
      </c>
      <c r="K288" s="332">
        <v>12.66</v>
      </c>
      <c r="L288" s="332">
        <v>8.9700000000000006</v>
      </c>
      <c r="M288" s="332">
        <v>14.52</v>
      </c>
      <c r="N288" s="332">
        <v>11.95</v>
      </c>
      <c r="O288" s="493">
        <v>13.27</v>
      </c>
      <c r="P288" s="493">
        <v>10.56</v>
      </c>
      <c r="Q288" s="493">
        <v>12.36</v>
      </c>
      <c r="R288" s="493">
        <v>8.33</v>
      </c>
      <c r="S288" s="493">
        <v>11.47</v>
      </c>
      <c r="T288" s="493">
        <v>10.27</v>
      </c>
      <c r="U288" s="493">
        <v>10.66</v>
      </c>
      <c r="V288" s="493">
        <v>13.18</v>
      </c>
      <c r="W288" s="493">
        <v>9.8000000000000007</v>
      </c>
      <c r="X288" s="493">
        <v>9.8000000000000007</v>
      </c>
      <c r="Y288" s="493">
        <v>11.19</v>
      </c>
      <c r="Z288" s="493">
        <v>12.29</v>
      </c>
      <c r="AA288" s="330">
        <v>12.75</v>
      </c>
      <c r="AB288" s="330">
        <v>12.23</v>
      </c>
      <c r="AC288" s="330">
        <v>13.03</v>
      </c>
      <c r="AD288" s="330">
        <v>11.16</v>
      </c>
      <c r="AE288" s="330">
        <v>11.64</v>
      </c>
      <c r="AF288" s="330">
        <v>12.73</v>
      </c>
      <c r="AG288" s="330">
        <v>14.08</v>
      </c>
      <c r="AH288" s="330">
        <v>13.85</v>
      </c>
      <c r="AI288" s="330">
        <v>11.49</v>
      </c>
      <c r="AJ288" s="330">
        <v>14.59</v>
      </c>
      <c r="AK288" s="330">
        <v>19.7</v>
      </c>
      <c r="AL288" s="330">
        <v>19.309999999999999</v>
      </c>
      <c r="AM288" s="330">
        <v>22.17</v>
      </c>
      <c r="AN288" s="330">
        <v>17.45</v>
      </c>
      <c r="AO288" s="330">
        <v>16.52</v>
      </c>
      <c r="AP288" s="330">
        <v>13.08</v>
      </c>
      <c r="AQ288" s="330">
        <v>13.84</v>
      </c>
      <c r="AR288" s="330">
        <v>15.53</v>
      </c>
      <c r="AS288" s="325">
        <v>13.37</v>
      </c>
      <c r="AT288" s="325">
        <v>12.87</v>
      </c>
      <c r="AU288" s="325">
        <v>11.04</v>
      </c>
      <c r="AV288" s="325">
        <v>12.97</v>
      </c>
      <c r="AW288" s="325">
        <v>18</v>
      </c>
      <c r="AX288" s="325">
        <v>18.88</v>
      </c>
      <c r="AY288" s="325">
        <v>24.66</v>
      </c>
      <c r="BB288" s="652">
        <v>24.659763573399999</v>
      </c>
      <c r="BC288" s="653">
        <f t="shared" si="4"/>
        <v>24.66</v>
      </c>
    </row>
    <row r="289" spans="1:55" s="325" customFormat="1" ht="30">
      <c r="A289" s="327"/>
      <c r="B289" s="327" t="s">
        <v>460</v>
      </c>
      <c r="C289" s="331">
        <v>16.91</v>
      </c>
      <c r="D289" s="331">
        <v>15.02</v>
      </c>
      <c r="E289" s="331">
        <v>16.649999999999999</v>
      </c>
      <c r="F289" s="331">
        <v>15.58</v>
      </c>
      <c r="G289" s="331">
        <v>15.08</v>
      </c>
      <c r="H289" s="331">
        <v>19.809999999999999</v>
      </c>
      <c r="I289" s="331">
        <v>18.71</v>
      </c>
      <c r="J289" s="331">
        <v>21.45</v>
      </c>
      <c r="K289" s="331">
        <v>17.440000000000001</v>
      </c>
      <c r="L289" s="331">
        <v>14.94</v>
      </c>
      <c r="M289" s="331">
        <v>22.7</v>
      </c>
      <c r="N289" s="331">
        <v>19.47</v>
      </c>
      <c r="O289" s="492">
        <v>20.170000000000002</v>
      </c>
      <c r="P289" s="492">
        <v>18.399999999999999</v>
      </c>
      <c r="Q289" s="492">
        <v>22.6</v>
      </c>
      <c r="R289" s="492">
        <v>16.510000000000002</v>
      </c>
      <c r="S289" s="492">
        <v>22.96</v>
      </c>
      <c r="T289" s="492">
        <v>20.07</v>
      </c>
      <c r="U289" s="492">
        <v>21.2</v>
      </c>
      <c r="V289" s="492">
        <v>23.05</v>
      </c>
      <c r="W289" s="492">
        <v>17.57</v>
      </c>
      <c r="X289" s="492">
        <v>19.87</v>
      </c>
      <c r="Y289" s="492">
        <v>23.7</v>
      </c>
      <c r="Z289" s="492">
        <v>22.54</v>
      </c>
      <c r="AA289" s="328">
        <v>24.64</v>
      </c>
      <c r="AB289" s="328">
        <v>23.69</v>
      </c>
      <c r="AC289" s="328">
        <v>26.47</v>
      </c>
      <c r="AD289" s="328">
        <v>21.45</v>
      </c>
      <c r="AE289" s="328">
        <v>24.75</v>
      </c>
      <c r="AF289" s="328">
        <v>22.01</v>
      </c>
      <c r="AG289" s="328">
        <v>22.07</v>
      </c>
      <c r="AH289" s="328">
        <v>22.01</v>
      </c>
      <c r="AI289" s="328">
        <v>18.309999999999999</v>
      </c>
      <c r="AJ289" s="328">
        <v>22.39</v>
      </c>
      <c r="AK289" s="328">
        <v>26.44</v>
      </c>
      <c r="AL289" s="328">
        <v>26.38</v>
      </c>
      <c r="AM289" s="328">
        <v>29.05</v>
      </c>
      <c r="AN289" s="328">
        <v>25.52</v>
      </c>
      <c r="AO289" s="328">
        <v>27.9</v>
      </c>
      <c r="AP289" s="328">
        <v>25.37</v>
      </c>
      <c r="AQ289" s="328">
        <v>26.69</v>
      </c>
      <c r="AR289" s="328">
        <v>26.66</v>
      </c>
      <c r="AS289" s="325">
        <v>24.81</v>
      </c>
      <c r="AT289" s="325">
        <v>28.3</v>
      </c>
      <c r="AU289" s="325">
        <v>23.85</v>
      </c>
      <c r="AV289" s="325">
        <v>27.2</v>
      </c>
      <c r="AW289" s="325">
        <v>28.65</v>
      </c>
      <c r="AX289" s="325">
        <v>33.700000000000003</v>
      </c>
      <c r="AY289" s="325">
        <v>35.58</v>
      </c>
      <c r="BB289" s="652">
        <v>35.579111388999998</v>
      </c>
      <c r="BC289" s="653">
        <f t="shared" si="4"/>
        <v>35.58</v>
      </c>
    </row>
    <row r="290" spans="1:55" s="325" customFormat="1" ht="19.8">
      <c r="A290" s="329"/>
      <c r="B290" s="329" t="s">
        <v>461</v>
      </c>
      <c r="C290" s="332">
        <v>20.79</v>
      </c>
      <c r="D290" s="332">
        <v>19.760000000000002</v>
      </c>
      <c r="E290" s="332">
        <v>22.08</v>
      </c>
      <c r="F290" s="332">
        <v>20.82</v>
      </c>
      <c r="G290" s="332">
        <v>24.64</v>
      </c>
      <c r="H290" s="332">
        <v>27.16</v>
      </c>
      <c r="I290" s="332">
        <v>25.01</v>
      </c>
      <c r="J290" s="332">
        <v>26.46</v>
      </c>
      <c r="K290" s="332">
        <v>23.32</v>
      </c>
      <c r="L290" s="332">
        <v>18.75</v>
      </c>
      <c r="M290" s="332">
        <v>26.56</v>
      </c>
      <c r="N290" s="332">
        <v>25.62</v>
      </c>
      <c r="O290" s="493">
        <v>28.27</v>
      </c>
      <c r="P290" s="493">
        <v>23.66</v>
      </c>
      <c r="Q290" s="493">
        <v>30.27</v>
      </c>
      <c r="R290" s="493">
        <v>23.51</v>
      </c>
      <c r="S290" s="493">
        <v>30.95</v>
      </c>
      <c r="T290" s="493">
        <v>31.69</v>
      </c>
      <c r="U290" s="493">
        <v>31.63</v>
      </c>
      <c r="V290" s="493">
        <v>33.83</v>
      </c>
      <c r="W290" s="493">
        <v>26.71</v>
      </c>
      <c r="X290" s="493">
        <v>26.18</v>
      </c>
      <c r="Y290" s="493">
        <v>31.95</v>
      </c>
      <c r="Z290" s="493">
        <v>29.76</v>
      </c>
      <c r="AA290" s="330">
        <v>36.119999999999997</v>
      </c>
      <c r="AB290" s="330">
        <v>30.46</v>
      </c>
      <c r="AC290" s="330">
        <v>30.61</v>
      </c>
      <c r="AD290" s="330">
        <v>30.11</v>
      </c>
      <c r="AE290" s="330">
        <v>33.409999999999997</v>
      </c>
      <c r="AF290" s="330">
        <v>29.94</v>
      </c>
      <c r="AG290" s="330">
        <v>33.19</v>
      </c>
      <c r="AH290" s="330">
        <v>33.770000000000003</v>
      </c>
      <c r="AI290" s="330">
        <v>26.6</v>
      </c>
      <c r="AJ290" s="330">
        <v>25.86</v>
      </c>
      <c r="AK290" s="330">
        <v>31.11</v>
      </c>
      <c r="AL290" s="330">
        <v>28.55</v>
      </c>
      <c r="AM290" s="330">
        <v>38.630000000000003</v>
      </c>
      <c r="AN290" s="330">
        <v>32.409999999999997</v>
      </c>
      <c r="AO290" s="330">
        <v>31.9</v>
      </c>
      <c r="AP290" s="330">
        <v>29.07</v>
      </c>
      <c r="AQ290" s="330">
        <v>32.42</v>
      </c>
      <c r="AR290" s="330">
        <v>36.409999999999997</v>
      </c>
      <c r="AS290" s="325">
        <v>33.090000000000003</v>
      </c>
      <c r="AT290" s="325">
        <v>31.04</v>
      </c>
      <c r="AU290" s="325">
        <v>28.17</v>
      </c>
      <c r="AV290" s="325">
        <v>32.9</v>
      </c>
      <c r="AW290" s="325">
        <v>42.65</v>
      </c>
      <c r="AX290" s="325">
        <v>44.23</v>
      </c>
      <c r="AY290" s="325">
        <v>43.9</v>
      </c>
      <c r="BB290" s="652">
        <v>43.899469065799998</v>
      </c>
      <c r="BC290" s="653">
        <f t="shared" si="4"/>
        <v>43.9</v>
      </c>
    </row>
    <row r="291" spans="1:55" s="325" customFormat="1" ht="30">
      <c r="A291" s="327"/>
      <c r="B291" s="327" t="s">
        <v>462</v>
      </c>
      <c r="C291" s="331">
        <v>7.78</v>
      </c>
      <c r="D291" s="331">
        <v>7.97</v>
      </c>
      <c r="E291" s="331">
        <v>10.25</v>
      </c>
      <c r="F291" s="331">
        <v>8.0299999999999994</v>
      </c>
      <c r="G291" s="331">
        <v>10.86</v>
      </c>
      <c r="H291" s="331">
        <v>11.66</v>
      </c>
      <c r="I291" s="331">
        <v>11.47</v>
      </c>
      <c r="J291" s="331">
        <v>11.59</v>
      </c>
      <c r="K291" s="331">
        <v>9.75</v>
      </c>
      <c r="L291" s="331">
        <v>8.2100000000000009</v>
      </c>
      <c r="M291" s="331">
        <v>12.95</v>
      </c>
      <c r="N291" s="331">
        <v>10.82</v>
      </c>
      <c r="O291" s="492">
        <v>12.12</v>
      </c>
      <c r="P291" s="492">
        <v>13.06</v>
      </c>
      <c r="Q291" s="492">
        <v>14.19</v>
      </c>
      <c r="R291" s="492">
        <v>10.24</v>
      </c>
      <c r="S291" s="492">
        <v>14.32</v>
      </c>
      <c r="T291" s="492">
        <v>16.23</v>
      </c>
      <c r="U291" s="492">
        <v>16.059999999999999</v>
      </c>
      <c r="V291" s="492">
        <v>15.22</v>
      </c>
      <c r="W291" s="492">
        <v>11.05</v>
      </c>
      <c r="X291" s="492">
        <v>11.28</v>
      </c>
      <c r="Y291" s="492">
        <v>14.41</v>
      </c>
      <c r="Z291" s="492">
        <v>14.68</v>
      </c>
      <c r="AA291" s="328">
        <v>16.07</v>
      </c>
      <c r="AB291" s="328">
        <v>14.12</v>
      </c>
      <c r="AC291" s="328">
        <v>14.97</v>
      </c>
      <c r="AD291" s="328">
        <v>14.8</v>
      </c>
      <c r="AE291" s="328">
        <v>13.4</v>
      </c>
      <c r="AF291" s="328">
        <v>13.33</v>
      </c>
      <c r="AG291" s="328">
        <v>15.79</v>
      </c>
      <c r="AH291" s="328">
        <v>15.46</v>
      </c>
      <c r="AI291" s="328">
        <v>11.26</v>
      </c>
      <c r="AJ291" s="328">
        <v>11.4</v>
      </c>
      <c r="AK291" s="328">
        <v>11.68</v>
      </c>
      <c r="AL291" s="328">
        <v>12.65</v>
      </c>
      <c r="AM291" s="328">
        <v>17.93</v>
      </c>
      <c r="AN291" s="328">
        <v>14.76</v>
      </c>
      <c r="AO291" s="328">
        <v>15.66</v>
      </c>
      <c r="AP291" s="328">
        <v>14.79</v>
      </c>
      <c r="AQ291" s="328">
        <v>14.52</v>
      </c>
      <c r="AR291" s="328">
        <v>17.649999999999999</v>
      </c>
      <c r="AS291" s="325">
        <v>13.7</v>
      </c>
      <c r="AT291" s="325">
        <v>13.84</v>
      </c>
      <c r="AU291" s="325">
        <v>12.86</v>
      </c>
      <c r="AV291" s="325">
        <v>14.57</v>
      </c>
      <c r="AW291" s="325">
        <v>15.53</v>
      </c>
      <c r="AX291" s="325">
        <v>17.97</v>
      </c>
      <c r="AY291" s="325">
        <v>18.579999999999998</v>
      </c>
      <c r="BB291" s="652">
        <v>18.5843732656</v>
      </c>
      <c r="BC291" s="653">
        <f t="shared" si="4"/>
        <v>18.579999999999998</v>
      </c>
    </row>
    <row r="292" spans="1:55" s="325" customFormat="1" ht="30">
      <c r="A292" s="329"/>
      <c r="B292" s="329" t="s">
        <v>463</v>
      </c>
      <c r="C292" s="332">
        <v>13.01</v>
      </c>
      <c r="D292" s="332">
        <v>11.79</v>
      </c>
      <c r="E292" s="332">
        <v>11.82</v>
      </c>
      <c r="F292" s="332">
        <v>12.8</v>
      </c>
      <c r="G292" s="332">
        <v>13.78</v>
      </c>
      <c r="H292" s="332">
        <v>15.5</v>
      </c>
      <c r="I292" s="332">
        <v>13.54</v>
      </c>
      <c r="J292" s="332">
        <v>14.88</v>
      </c>
      <c r="K292" s="332">
        <v>13.57</v>
      </c>
      <c r="L292" s="332">
        <v>10.54</v>
      </c>
      <c r="M292" s="332">
        <v>13.62</v>
      </c>
      <c r="N292" s="332">
        <v>14.81</v>
      </c>
      <c r="O292" s="493">
        <v>16.149999999999999</v>
      </c>
      <c r="P292" s="493">
        <v>10.6</v>
      </c>
      <c r="Q292" s="493">
        <v>16.079999999999998</v>
      </c>
      <c r="R292" s="493">
        <v>13.27</v>
      </c>
      <c r="S292" s="493">
        <v>16.63</v>
      </c>
      <c r="T292" s="493">
        <v>15.46</v>
      </c>
      <c r="U292" s="493">
        <v>15.57</v>
      </c>
      <c r="V292" s="493">
        <v>18.62</v>
      </c>
      <c r="W292" s="493">
        <v>15.66</v>
      </c>
      <c r="X292" s="493">
        <v>14.89</v>
      </c>
      <c r="Y292" s="493">
        <v>17.54</v>
      </c>
      <c r="Z292" s="493">
        <v>15.08</v>
      </c>
      <c r="AA292" s="330">
        <v>20.05</v>
      </c>
      <c r="AB292" s="330">
        <v>16.34</v>
      </c>
      <c r="AC292" s="330">
        <v>15.64</v>
      </c>
      <c r="AD292" s="330">
        <v>15.3</v>
      </c>
      <c r="AE292" s="330">
        <v>20.010000000000002</v>
      </c>
      <c r="AF292" s="330">
        <v>16.61</v>
      </c>
      <c r="AG292" s="330">
        <v>17.399999999999999</v>
      </c>
      <c r="AH292" s="330">
        <v>18.309999999999999</v>
      </c>
      <c r="AI292" s="330">
        <v>15.34</v>
      </c>
      <c r="AJ292" s="330">
        <v>14.46</v>
      </c>
      <c r="AK292" s="330">
        <v>19.420000000000002</v>
      </c>
      <c r="AL292" s="330">
        <v>15.89</v>
      </c>
      <c r="AM292" s="330">
        <v>20.7</v>
      </c>
      <c r="AN292" s="330">
        <v>17.649999999999999</v>
      </c>
      <c r="AO292" s="330">
        <v>16.239999999999998</v>
      </c>
      <c r="AP292" s="330">
        <v>14.28</v>
      </c>
      <c r="AQ292" s="330">
        <v>17.89</v>
      </c>
      <c r="AR292" s="330">
        <v>18.760000000000002</v>
      </c>
      <c r="AS292" s="325">
        <v>19.38</v>
      </c>
      <c r="AT292" s="325">
        <v>17.21</v>
      </c>
      <c r="AU292" s="325">
        <v>15.3</v>
      </c>
      <c r="AV292" s="325">
        <v>18.329999999999998</v>
      </c>
      <c r="AW292" s="325">
        <v>27.12</v>
      </c>
      <c r="AX292" s="325">
        <v>26.25</v>
      </c>
      <c r="AY292" s="325">
        <v>25.32</v>
      </c>
      <c r="BB292" s="652">
        <v>25.315095800200002</v>
      </c>
      <c r="BC292" s="653">
        <f t="shared" si="4"/>
        <v>25.32</v>
      </c>
    </row>
    <row r="293" spans="1:55" s="325" customFormat="1" ht="19.8">
      <c r="A293" s="327"/>
      <c r="B293" s="327" t="s">
        <v>464</v>
      </c>
      <c r="C293" s="331">
        <v>18.100000000000001</v>
      </c>
      <c r="D293" s="331">
        <v>19.13</v>
      </c>
      <c r="E293" s="331">
        <v>20.59</v>
      </c>
      <c r="F293" s="331">
        <v>20.21</v>
      </c>
      <c r="G293" s="331">
        <v>21.91</v>
      </c>
      <c r="H293" s="331">
        <v>22.22</v>
      </c>
      <c r="I293" s="331">
        <v>23.15</v>
      </c>
      <c r="J293" s="331">
        <v>27.57</v>
      </c>
      <c r="K293" s="331">
        <v>26.65</v>
      </c>
      <c r="L293" s="331">
        <v>21.3</v>
      </c>
      <c r="M293" s="331">
        <v>27.05</v>
      </c>
      <c r="N293" s="331">
        <v>26.87</v>
      </c>
      <c r="O293" s="492">
        <v>24.81</v>
      </c>
      <c r="P293" s="492">
        <v>22.84</v>
      </c>
      <c r="Q293" s="492">
        <v>20.69</v>
      </c>
      <c r="R293" s="492">
        <v>18.12</v>
      </c>
      <c r="S293" s="492">
        <v>21.87</v>
      </c>
      <c r="T293" s="492">
        <v>20.78</v>
      </c>
      <c r="U293" s="492">
        <v>22.16</v>
      </c>
      <c r="V293" s="492">
        <v>30.27</v>
      </c>
      <c r="W293" s="492">
        <v>26.86</v>
      </c>
      <c r="X293" s="492">
        <v>29.08</v>
      </c>
      <c r="Y293" s="492">
        <v>30.46</v>
      </c>
      <c r="Z293" s="492">
        <v>25.39</v>
      </c>
      <c r="AA293" s="328">
        <v>25.11</v>
      </c>
      <c r="AB293" s="328">
        <v>28.61</v>
      </c>
      <c r="AC293" s="328">
        <v>25.03</v>
      </c>
      <c r="AD293" s="328">
        <v>21.38</v>
      </c>
      <c r="AE293" s="328">
        <v>23.83</v>
      </c>
      <c r="AF293" s="328">
        <v>23.23</v>
      </c>
      <c r="AG293" s="328">
        <v>25.07</v>
      </c>
      <c r="AH293" s="328">
        <v>33.32</v>
      </c>
      <c r="AI293" s="328">
        <v>26.74</v>
      </c>
      <c r="AJ293" s="328">
        <v>35.4</v>
      </c>
      <c r="AK293" s="328">
        <v>35.049999999999997</v>
      </c>
      <c r="AL293" s="328">
        <v>29.28</v>
      </c>
      <c r="AM293" s="328">
        <v>31.54</v>
      </c>
      <c r="AN293" s="328">
        <v>30.93</v>
      </c>
      <c r="AO293" s="328">
        <v>25.35</v>
      </c>
      <c r="AP293" s="328">
        <v>21.18</v>
      </c>
      <c r="AQ293" s="328">
        <v>23.75</v>
      </c>
      <c r="AR293" s="328">
        <v>28.69</v>
      </c>
      <c r="AS293" s="325">
        <v>34.36</v>
      </c>
      <c r="AT293" s="325">
        <v>38.090000000000003</v>
      </c>
      <c r="AU293" s="325">
        <v>35.18</v>
      </c>
      <c r="AV293" s="325">
        <v>33.380000000000003</v>
      </c>
      <c r="AW293" s="325">
        <v>34.159999999999997</v>
      </c>
      <c r="AX293" s="325">
        <v>37.159999999999997</v>
      </c>
      <c r="AY293" s="325">
        <v>39.71</v>
      </c>
      <c r="BB293" s="652">
        <v>39.711464888400002</v>
      </c>
      <c r="BC293" s="653">
        <f t="shared" si="4"/>
        <v>39.71</v>
      </c>
    </row>
    <row r="294" spans="1:55" s="325" customFormat="1" ht="19.8">
      <c r="A294" s="329"/>
      <c r="B294" s="329" t="s">
        <v>465</v>
      </c>
      <c r="C294" s="332">
        <v>0.05</v>
      </c>
      <c r="D294" s="332">
        <v>0.1</v>
      </c>
      <c r="E294" s="332">
        <v>0.08</v>
      </c>
      <c r="F294" s="332">
        <v>0.02</v>
      </c>
      <c r="G294" s="332">
        <v>0.02</v>
      </c>
      <c r="H294" s="332">
        <v>0.04</v>
      </c>
      <c r="I294" s="332">
        <v>0.02</v>
      </c>
      <c r="J294" s="332">
        <v>0.31</v>
      </c>
      <c r="K294" s="332">
        <v>0.27</v>
      </c>
      <c r="L294" s="332">
        <v>0.05</v>
      </c>
      <c r="M294" s="332">
        <v>0.04</v>
      </c>
      <c r="N294" s="332">
        <v>0.18</v>
      </c>
      <c r="O294" s="493">
        <v>0.52</v>
      </c>
      <c r="P294" s="493">
        <v>7.0000000000000007E-2</v>
      </c>
      <c r="Q294" s="493">
        <v>0.08</v>
      </c>
      <c r="R294" s="493">
        <v>0.13</v>
      </c>
      <c r="S294" s="493">
        <v>0.03</v>
      </c>
      <c r="T294" s="493">
        <v>0.02</v>
      </c>
      <c r="U294" s="493">
        <v>0.21</v>
      </c>
      <c r="V294" s="493">
        <v>0.05</v>
      </c>
      <c r="W294" s="493">
        <v>0.11</v>
      </c>
      <c r="X294" s="493">
        <v>0.08</v>
      </c>
      <c r="Y294" s="493">
        <v>0.03</v>
      </c>
      <c r="Z294" s="493">
        <v>0.12</v>
      </c>
      <c r="AA294" s="330">
        <v>0.12</v>
      </c>
      <c r="AB294" s="330">
        <v>0.26</v>
      </c>
      <c r="AC294" s="330">
        <v>0.04</v>
      </c>
      <c r="AD294" s="330">
        <v>7.0000000000000007E-2</v>
      </c>
      <c r="AE294" s="330">
        <v>0.09</v>
      </c>
      <c r="AF294" s="330">
        <v>0.09</v>
      </c>
      <c r="AG294" s="330">
        <v>0.06</v>
      </c>
      <c r="AH294" s="330">
        <v>0.17</v>
      </c>
      <c r="AI294" s="330">
        <v>0.03</v>
      </c>
      <c r="AJ294" s="330">
        <v>0.08</v>
      </c>
      <c r="AK294" s="330">
        <v>0.2</v>
      </c>
      <c r="AL294" s="330">
        <v>0.05</v>
      </c>
      <c r="AM294" s="330">
        <v>0.11</v>
      </c>
      <c r="AN294" s="330">
        <v>0.09</v>
      </c>
      <c r="AO294" s="330">
        <v>0.1</v>
      </c>
      <c r="AP294" s="330">
        <v>0.06</v>
      </c>
      <c r="AQ294" s="330">
        <v>0.27</v>
      </c>
      <c r="AR294" s="330">
        <v>0.13</v>
      </c>
      <c r="AS294" s="325">
        <v>0.09</v>
      </c>
      <c r="AT294" s="325">
        <v>0.23</v>
      </c>
      <c r="AU294" s="325">
        <v>0.04</v>
      </c>
      <c r="AV294" s="325">
        <v>0.04</v>
      </c>
      <c r="AW294" s="325">
        <v>0.24</v>
      </c>
      <c r="AX294" s="325">
        <v>0.08</v>
      </c>
      <c r="AY294" s="325">
        <v>0.13</v>
      </c>
      <c r="BB294" s="652">
        <v>0.125744297</v>
      </c>
      <c r="BC294" s="653">
        <f t="shared" si="4"/>
        <v>0.13</v>
      </c>
    </row>
    <row r="295" spans="1:55" s="325" customFormat="1" ht="25.5" customHeight="1">
      <c r="A295" s="327"/>
      <c r="B295" s="327" t="s">
        <v>466</v>
      </c>
      <c r="C295" s="331">
        <v>1</v>
      </c>
      <c r="D295" s="331">
        <v>0.75</v>
      </c>
      <c r="E295" s="331">
        <v>0.56999999999999995</v>
      </c>
      <c r="F295" s="331">
        <v>0.74</v>
      </c>
      <c r="G295" s="331">
        <v>0.63</v>
      </c>
      <c r="H295" s="331">
        <v>0.83</v>
      </c>
      <c r="I295" s="331">
        <v>0.9</v>
      </c>
      <c r="J295" s="331">
        <v>1.18</v>
      </c>
      <c r="K295" s="331">
        <v>0.79</v>
      </c>
      <c r="L295" s="331">
        <v>0.68</v>
      </c>
      <c r="M295" s="331">
        <v>1.06</v>
      </c>
      <c r="N295" s="331">
        <v>0.89</v>
      </c>
      <c r="O295" s="492">
        <v>0.99</v>
      </c>
      <c r="P295" s="492">
        <v>0.45</v>
      </c>
      <c r="Q295" s="492">
        <v>0.88</v>
      </c>
      <c r="R295" s="492">
        <v>0.41</v>
      </c>
      <c r="S295" s="492">
        <v>0.65</v>
      </c>
      <c r="T295" s="492">
        <v>0.69</v>
      </c>
      <c r="U295" s="492">
        <v>0.59</v>
      </c>
      <c r="V295" s="492">
        <v>0.84</v>
      </c>
      <c r="W295" s="492">
        <v>0.93</v>
      </c>
      <c r="X295" s="492">
        <v>0.93</v>
      </c>
      <c r="Y295" s="492">
        <v>1.07</v>
      </c>
      <c r="Z295" s="492">
        <v>0.97</v>
      </c>
      <c r="AA295" s="328">
        <v>1.02</v>
      </c>
      <c r="AB295" s="328">
        <v>1.1499999999999999</v>
      </c>
      <c r="AC295" s="328">
        <v>0.89</v>
      </c>
      <c r="AD295" s="328">
        <v>1.0900000000000001</v>
      </c>
      <c r="AE295" s="328">
        <v>0.8</v>
      </c>
      <c r="AF295" s="328">
        <v>1.1200000000000001</v>
      </c>
      <c r="AG295" s="328">
        <v>0.91</v>
      </c>
      <c r="AH295" s="328">
        <v>1.72</v>
      </c>
      <c r="AI295" s="328">
        <v>1</v>
      </c>
      <c r="AJ295" s="328">
        <v>1.3</v>
      </c>
      <c r="AK295" s="328">
        <v>2.75</v>
      </c>
      <c r="AL295" s="328">
        <v>1.48</v>
      </c>
      <c r="AM295" s="328">
        <v>1.34</v>
      </c>
      <c r="AN295" s="328">
        <v>0.94</v>
      </c>
      <c r="AO295" s="328">
        <v>1.03</v>
      </c>
      <c r="AP295" s="328">
        <v>0.64</v>
      </c>
      <c r="AQ295" s="328">
        <v>0.91</v>
      </c>
      <c r="AR295" s="328">
        <v>1.19</v>
      </c>
      <c r="AS295" s="325">
        <v>0.64</v>
      </c>
      <c r="AT295" s="325">
        <v>1.25</v>
      </c>
      <c r="AU295" s="325">
        <v>0.82</v>
      </c>
      <c r="AV295" s="325">
        <v>1.24</v>
      </c>
      <c r="AW295" s="325">
        <v>1.89</v>
      </c>
      <c r="AX295" s="325">
        <v>2.12</v>
      </c>
      <c r="AY295" s="325">
        <v>1.71</v>
      </c>
      <c r="BB295" s="652">
        <v>1.7069109199000001</v>
      </c>
      <c r="BC295" s="653">
        <f t="shared" si="4"/>
        <v>1.71</v>
      </c>
    </row>
    <row r="296" spans="1:55" s="325" customFormat="1" ht="19.8">
      <c r="A296" s="329"/>
      <c r="B296" s="329" t="s">
        <v>467</v>
      </c>
      <c r="C296" s="332">
        <v>17.05</v>
      </c>
      <c r="D296" s="332">
        <v>18.28</v>
      </c>
      <c r="E296" s="332">
        <v>19.940000000000001</v>
      </c>
      <c r="F296" s="332">
        <v>19.45</v>
      </c>
      <c r="G296" s="332">
        <v>21.26</v>
      </c>
      <c r="H296" s="332">
        <v>21.36</v>
      </c>
      <c r="I296" s="332">
        <v>22.23</v>
      </c>
      <c r="J296" s="332">
        <v>26.09</v>
      </c>
      <c r="K296" s="332">
        <v>25.59</v>
      </c>
      <c r="L296" s="332">
        <v>20.57</v>
      </c>
      <c r="M296" s="332">
        <v>25.95</v>
      </c>
      <c r="N296" s="332">
        <v>25.81</v>
      </c>
      <c r="O296" s="493">
        <v>23.3</v>
      </c>
      <c r="P296" s="493">
        <v>22.33</v>
      </c>
      <c r="Q296" s="493">
        <v>19.73</v>
      </c>
      <c r="R296" s="493">
        <v>17.579999999999998</v>
      </c>
      <c r="S296" s="493">
        <v>21.19</v>
      </c>
      <c r="T296" s="493">
        <v>20.07</v>
      </c>
      <c r="U296" s="493">
        <v>21.35</v>
      </c>
      <c r="V296" s="493">
        <v>29.37</v>
      </c>
      <c r="W296" s="493">
        <v>25.81</v>
      </c>
      <c r="X296" s="493">
        <v>28.07</v>
      </c>
      <c r="Y296" s="493">
        <v>29.36</v>
      </c>
      <c r="Z296" s="493">
        <v>24.29</v>
      </c>
      <c r="AA296" s="330">
        <v>23.98</v>
      </c>
      <c r="AB296" s="330">
        <v>27.19</v>
      </c>
      <c r="AC296" s="330">
        <v>24.1</v>
      </c>
      <c r="AD296" s="330">
        <v>20.22</v>
      </c>
      <c r="AE296" s="330">
        <v>22.95</v>
      </c>
      <c r="AF296" s="330">
        <v>22.02</v>
      </c>
      <c r="AG296" s="330">
        <v>24.1</v>
      </c>
      <c r="AH296" s="330">
        <v>31.43</v>
      </c>
      <c r="AI296" s="330">
        <v>25.71</v>
      </c>
      <c r="AJ296" s="330">
        <v>34.01</v>
      </c>
      <c r="AK296" s="330">
        <v>32.090000000000003</v>
      </c>
      <c r="AL296" s="330">
        <v>27.76</v>
      </c>
      <c r="AM296" s="330">
        <v>30.09</v>
      </c>
      <c r="AN296" s="330">
        <v>29.9</v>
      </c>
      <c r="AO296" s="330">
        <v>24.21</v>
      </c>
      <c r="AP296" s="330">
        <v>20.48</v>
      </c>
      <c r="AQ296" s="330">
        <v>22.57</v>
      </c>
      <c r="AR296" s="330">
        <v>27.37</v>
      </c>
      <c r="AS296" s="325">
        <v>33.630000000000003</v>
      </c>
      <c r="AT296" s="325">
        <v>36.61</v>
      </c>
      <c r="AU296" s="325">
        <v>34.32</v>
      </c>
      <c r="AV296" s="325">
        <v>32.1</v>
      </c>
      <c r="AW296" s="325">
        <v>32.03</v>
      </c>
      <c r="AX296" s="325">
        <v>34.97</v>
      </c>
      <c r="AY296" s="325">
        <v>37.880000000000003</v>
      </c>
      <c r="BB296" s="652">
        <v>37.878809671500001</v>
      </c>
      <c r="BC296" s="653">
        <f t="shared" si="4"/>
        <v>37.880000000000003</v>
      </c>
    </row>
    <row r="297" spans="1:55" s="325" customFormat="1" ht="19.8">
      <c r="A297" s="327"/>
      <c r="B297" s="327" t="s">
        <v>468</v>
      </c>
      <c r="C297" s="331">
        <v>45.59</v>
      </c>
      <c r="D297" s="331">
        <v>39</v>
      </c>
      <c r="E297" s="331">
        <v>39.35</v>
      </c>
      <c r="F297" s="331">
        <v>39.619999999999997</v>
      </c>
      <c r="G297" s="331">
        <v>50.19</v>
      </c>
      <c r="H297" s="331">
        <v>57.81</v>
      </c>
      <c r="I297" s="331">
        <v>61.34</v>
      </c>
      <c r="J297" s="331">
        <v>64.7</v>
      </c>
      <c r="K297" s="331">
        <v>57.98</v>
      </c>
      <c r="L297" s="331">
        <v>52.84</v>
      </c>
      <c r="M297" s="331">
        <v>60.75</v>
      </c>
      <c r="N297" s="331">
        <v>58.19</v>
      </c>
      <c r="O297" s="492">
        <v>71.28</v>
      </c>
      <c r="P297" s="492">
        <v>63.01</v>
      </c>
      <c r="Q297" s="492">
        <v>59.23</v>
      </c>
      <c r="R297" s="492">
        <v>57.42</v>
      </c>
      <c r="S297" s="492">
        <v>71.02</v>
      </c>
      <c r="T297" s="492">
        <v>67.84</v>
      </c>
      <c r="U297" s="492">
        <v>61.05</v>
      </c>
      <c r="V297" s="492">
        <v>62.8</v>
      </c>
      <c r="W297" s="492">
        <v>56.93</v>
      </c>
      <c r="X297" s="492">
        <v>55.83</v>
      </c>
      <c r="Y297" s="492">
        <v>68.489999999999995</v>
      </c>
      <c r="Z297" s="492">
        <v>60.49</v>
      </c>
      <c r="AA297" s="328">
        <v>80.55</v>
      </c>
      <c r="AB297" s="328">
        <v>65.98</v>
      </c>
      <c r="AC297" s="328">
        <v>56.1</v>
      </c>
      <c r="AD297" s="328">
        <v>61.76</v>
      </c>
      <c r="AE297" s="328">
        <v>65.11</v>
      </c>
      <c r="AF297" s="328">
        <v>63.54</v>
      </c>
      <c r="AG297" s="328">
        <v>66.89</v>
      </c>
      <c r="AH297" s="328">
        <v>73.010000000000005</v>
      </c>
      <c r="AI297" s="328">
        <v>53.49</v>
      </c>
      <c r="AJ297" s="328">
        <v>68.209999999999994</v>
      </c>
      <c r="AK297" s="328">
        <v>77.040000000000006</v>
      </c>
      <c r="AL297" s="328">
        <v>65.760000000000005</v>
      </c>
      <c r="AM297" s="328">
        <v>89.91</v>
      </c>
      <c r="AN297" s="328">
        <v>69.709999999999994</v>
      </c>
      <c r="AO297" s="328">
        <v>65.959999999999994</v>
      </c>
      <c r="AP297" s="328">
        <v>66.58</v>
      </c>
      <c r="AQ297" s="328">
        <v>78.36</v>
      </c>
      <c r="AR297" s="328">
        <v>83.4</v>
      </c>
      <c r="AS297" s="325">
        <v>84.46</v>
      </c>
      <c r="AT297" s="325">
        <v>76.2</v>
      </c>
      <c r="AU297" s="325">
        <v>61.75</v>
      </c>
      <c r="AV297" s="325">
        <v>66.84</v>
      </c>
      <c r="AW297" s="325">
        <v>67.900000000000006</v>
      </c>
      <c r="AX297" s="325">
        <v>78.8</v>
      </c>
      <c r="AY297" s="325">
        <v>92.33</v>
      </c>
      <c r="BB297" s="652">
        <v>92.3278907065</v>
      </c>
      <c r="BC297" s="653">
        <f t="shared" si="4"/>
        <v>92.33</v>
      </c>
    </row>
    <row r="298" spans="1:55" s="325" customFormat="1" ht="19.8">
      <c r="A298" s="329"/>
      <c r="B298" s="329" t="s">
        <v>469</v>
      </c>
      <c r="C298" s="332">
        <v>14.94</v>
      </c>
      <c r="D298" s="332">
        <v>11.22</v>
      </c>
      <c r="E298" s="332">
        <v>9</v>
      </c>
      <c r="F298" s="332">
        <v>8.34</v>
      </c>
      <c r="G298" s="332">
        <v>12.38</v>
      </c>
      <c r="H298" s="332">
        <v>13.76</v>
      </c>
      <c r="I298" s="332">
        <v>13.27</v>
      </c>
      <c r="J298" s="332">
        <v>18.48</v>
      </c>
      <c r="K298" s="332">
        <v>13.11</v>
      </c>
      <c r="L298" s="332">
        <v>12.64</v>
      </c>
      <c r="M298" s="332">
        <v>16.149999999999999</v>
      </c>
      <c r="N298" s="332">
        <v>13.95</v>
      </c>
      <c r="O298" s="493">
        <v>20.82</v>
      </c>
      <c r="P298" s="493">
        <v>19.87</v>
      </c>
      <c r="Q298" s="493">
        <v>12.96</v>
      </c>
      <c r="R298" s="493">
        <v>16.47</v>
      </c>
      <c r="S298" s="493">
        <v>24.08</v>
      </c>
      <c r="T298" s="493">
        <v>17.68</v>
      </c>
      <c r="U298" s="493">
        <v>17.45</v>
      </c>
      <c r="V298" s="493">
        <v>17.18</v>
      </c>
      <c r="W298" s="493">
        <v>13.18</v>
      </c>
      <c r="X298" s="493">
        <v>14.78</v>
      </c>
      <c r="Y298" s="493">
        <v>18.3</v>
      </c>
      <c r="Z298" s="493">
        <v>12.9</v>
      </c>
      <c r="AA298" s="330">
        <v>24.57</v>
      </c>
      <c r="AB298" s="330">
        <v>16.95</v>
      </c>
      <c r="AC298" s="330">
        <v>11.51</v>
      </c>
      <c r="AD298" s="330">
        <v>12.81</v>
      </c>
      <c r="AE298" s="330">
        <v>19.05</v>
      </c>
      <c r="AF298" s="330">
        <v>16.47</v>
      </c>
      <c r="AG298" s="330">
        <v>16.05</v>
      </c>
      <c r="AH298" s="330">
        <v>17.760000000000002</v>
      </c>
      <c r="AI298" s="330">
        <v>9.6</v>
      </c>
      <c r="AJ298" s="330">
        <v>13.1</v>
      </c>
      <c r="AK298" s="330">
        <v>16.11</v>
      </c>
      <c r="AL298" s="330">
        <v>14.76</v>
      </c>
      <c r="AM298" s="330">
        <v>20.02</v>
      </c>
      <c r="AN298" s="330">
        <v>13.91</v>
      </c>
      <c r="AO298" s="330">
        <v>12.67</v>
      </c>
      <c r="AP298" s="330">
        <v>15.3</v>
      </c>
      <c r="AQ298" s="330">
        <v>20.92</v>
      </c>
      <c r="AR298" s="330">
        <v>24.3</v>
      </c>
      <c r="AS298" s="325">
        <v>21.34</v>
      </c>
      <c r="AT298" s="325">
        <v>18.61</v>
      </c>
      <c r="AU298" s="325">
        <v>12.61</v>
      </c>
      <c r="AV298" s="325">
        <v>19.010000000000002</v>
      </c>
      <c r="AW298" s="325">
        <v>16.86</v>
      </c>
      <c r="AX298" s="325">
        <v>19.29</v>
      </c>
      <c r="AY298" s="325">
        <v>27.32</v>
      </c>
      <c r="BB298" s="652">
        <v>27.321827220399999</v>
      </c>
      <c r="BC298" s="653">
        <f t="shared" si="4"/>
        <v>27.32</v>
      </c>
    </row>
    <row r="299" spans="1:55" s="325" customFormat="1" ht="19.8">
      <c r="A299" s="327"/>
      <c r="B299" s="327" t="s">
        <v>470</v>
      </c>
      <c r="C299" s="331">
        <v>5.53</v>
      </c>
      <c r="D299" s="331">
        <v>5.14</v>
      </c>
      <c r="E299" s="331">
        <v>7.07</v>
      </c>
      <c r="F299" s="331">
        <v>6.5</v>
      </c>
      <c r="G299" s="331">
        <v>7.43</v>
      </c>
      <c r="H299" s="331">
        <v>8.8000000000000007</v>
      </c>
      <c r="I299" s="331">
        <v>7.7</v>
      </c>
      <c r="J299" s="331">
        <v>8.65</v>
      </c>
      <c r="K299" s="331">
        <v>7.45</v>
      </c>
      <c r="L299" s="331">
        <v>7.29</v>
      </c>
      <c r="M299" s="331">
        <v>7.41</v>
      </c>
      <c r="N299" s="331">
        <v>7.12</v>
      </c>
      <c r="O299" s="492">
        <v>11.16</v>
      </c>
      <c r="P299" s="492">
        <v>10.199999999999999</v>
      </c>
      <c r="Q299" s="492">
        <v>8.57</v>
      </c>
      <c r="R299" s="492">
        <v>7.75</v>
      </c>
      <c r="S299" s="492">
        <v>10.029999999999999</v>
      </c>
      <c r="T299" s="492">
        <v>11.49</v>
      </c>
      <c r="U299" s="492">
        <v>10.23</v>
      </c>
      <c r="V299" s="492">
        <v>11.29</v>
      </c>
      <c r="W299" s="492">
        <v>9.32</v>
      </c>
      <c r="X299" s="492">
        <v>8.5</v>
      </c>
      <c r="Y299" s="492">
        <v>10.07</v>
      </c>
      <c r="Z299" s="492">
        <v>11.03</v>
      </c>
      <c r="AA299" s="328">
        <v>12.84</v>
      </c>
      <c r="AB299" s="328">
        <v>11.71</v>
      </c>
      <c r="AC299" s="328">
        <v>10.63</v>
      </c>
      <c r="AD299" s="328">
        <v>10.61</v>
      </c>
      <c r="AE299" s="328">
        <v>9.4600000000000009</v>
      </c>
      <c r="AF299" s="328">
        <v>11.86</v>
      </c>
      <c r="AG299" s="328">
        <v>12.17</v>
      </c>
      <c r="AH299" s="328">
        <v>13.62</v>
      </c>
      <c r="AI299" s="328">
        <v>10.130000000000001</v>
      </c>
      <c r="AJ299" s="328">
        <v>11.12</v>
      </c>
      <c r="AK299" s="328">
        <v>11.64</v>
      </c>
      <c r="AL299" s="328">
        <v>12.37</v>
      </c>
      <c r="AM299" s="328">
        <v>15.4</v>
      </c>
      <c r="AN299" s="328">
        <v>13.26</v>
      </c>
      <c r="AO299" s="328">
        <v>10.63</v>
      </c>
      <c r="AP299" s="328">
        <v>11.79</v>
      </c>
      <c r="AQ299" s="328">
        <v>11.93</v>
      </c>
      <c r="AR299" s="328">
        <v>13.02</v>
      </c>
      <c r="AS299" s="325">
        <v>14.36</v>
      </c>
      <c r="AT299" s="325">
        <v>13.24</v>
      </c>
      <c r="AU299" s="325">
        <v>9.74</v>
      </c>
      <c r="AV299" s="325">
        <v>10.96</v>
      </c>
      <c r="AW299" s="325">
        <v>10.53</v>
      </c>
      <c r="AX299" s="325">
        <v>11.35</v>
      </c>
      <c r="AY299" s="325">
        <v>12.51</v>
      </c>
      <c r="BB299" s="652">
        <v>12.511213445999999</v>
      </c>
      <c r="BC299" s="653">
        <f t="shared" si="4"/>
        <v>12.51</v>
      </c>
    </row>
    <row r="300" spans="1:55" s="325" customFormat="1" ht="19.8">
      <c r="A300" s="329"/>
      <c r="B300" s="329" t="s">
        <v>471</v>
      </c>
      <c r="C300" s="332">
        <v>12.75</v>
      </c>
      <c r="D300" s="332">
        <v>9.17</v>
      </c>
      <c r="E300" s="332">
        <v>10.039999999999999</v>
      </c>
      <c r="F300" s="332">
        <v>11.9</v>
      </c>
      <c r="G300" s="332">
        <v>13.98</v>
      </c>
      <c r="H300" s="332">
        <v>16.97</v>
      </c>
      <c r="I300" s="332">
        <v>17.2</v>
      </c>
      <c r="J300" s="332">
        <v>16.47</v>
      </c>
      <c r="K300" s="332">
        <v>17.39</v>
      </c>
      <c r="L300" s="332">
        <v>13.57</v>
      </c>
      <c r="M300" s="332">
        <v>17.09</v>
      </c>
      <c r="N300" s="332">
        <v>15</v>
      </c>
      <c r="O300" s="493">
        <v>17.190000000000001</v>
      </c>
      <c r="P300" s="493">
        <v>13.93</v>
      </c>
      <c r="Q300" s="493">
        <v>16.71</v>
      </c>
      <c r="R300" s="493">
        <v>16.72</v>
      </c>
      <c r="S300" s="493">
        <v>16.43</v>
      </c>
      <c r="T300" s="493">
        <v>15.98</v>
      </c>
      <c r="U300" s="493">
        <v>13.44</v>
      </c>
      <c r="V300" s="493">
        <v>15.03</v>
      </c>
      <c r="W300" s="493">
        <v>15.16</v>
      </c>
      <c r="X300" s="493">
        <v>12.29</v>
      </c>
      <c r="Y300" s="493">
        <v>16.63</v>
      </c>
      <c r="Z300" s="493">
        <v>15.09</v>
      </c>
      <c r="AA300" s="330">
        <v>15.78</v>
      </c>
      <c r="AB300" s="330">
        <v>18.38</v>
      </c>
      <c r="AC300" s="330">
        <v>13.78</v>
      </c>
      <c r="AD300" s="330">
        <v>19.260000000000002</v>
      </c>
      <c r="AE300" s="330">
        <v>17.14</v>
      </c>
      <c r="AF300" s="330">
        <v>16.14</v>
      </c>
      <c r="AG300" s="330">
        <v>17.8</v>
      </c>
      <c r="AH300" s="330">
        <v>19.25</v>
      </c>
      <c r="AI300" s="330">
        <v>15.39</v>
      </c>
      <c r="AJ300" s="330">
        <v>22.71</v>
      </c>
      <c r="AK300" s="330">
        <v>24.2</v>
      </c>
      <c r="AL300" s="330">
        <v>18.41</v>
      </c>
      <c r="AM300" s="330">
        <v>27.45</v>
      </c>
      <c r="AN300" s="330">
        <v>20.52</v>
      </c>
      <c r="AO300" s="330">
        <v>22.07</v>
      </c>
      <c r="AP300" s="330">
        <v>21.38</v>
      </c>
      <c r="AQ300" s="330">
        <v>23.12</v>
      </c>
      <c r="AR300" s="330">
        <v>21.71</v>
      </c>
      <c r="AS300" s="325">
        <v>23.33</v>
      </c>
      <c r="AT300" s="325">
        <v>18.420000000000002</v>
      </c>
      <c r="AU300" s="325">
        <v>20.239999999999998</v>
      </c>
      <c r="AV300" s="325">
        <v>18.23</v>
      </c>
      <c r="AW300" s="325">
        <v>18.79</v>
      </c>
      <c r="AX300" s="325">
        <v>21.32</v>
      </c>
      <c r="AY300" s="325">
        <v>23.87</v>
      </c>
      <c r="BB300" s="652">
        <v>23.8677260505</v>
      </c>
      <c r="BC300" s="653">
        <f t="shared" si="4"/>
        <v>23.87</v>
      </c>
    </row>
    <row r="301" spans="1:55" s="325" customFormat="1" ht="19.8">
      <c r="A301" s="327"/>
      <c r="B301" s="327" t="s">
        <v>472</v>
      </c>
      <c r="C301" s="331">
        <v>12.38</v>
      </c>
      <c r="D301" s="331">
        <v>13.47</v>
      </c>
      <c r="E301" s="331">
        <v>13.24</v>
      </c>
      <c r="F301" s="331">
        <v>12.88</v>
      </c>
      <c r="G301" s="331">
        <v>16.41</v>
      </c>
      <c r="H301" s="331">
        <v>18.28</v>
      </c>
      <c r="I301" s="331">
        <v>23.16</v>
      </c>
      <c r="J301" s="331">
        <v>21.1</v>
      </c>
      <c r="K301" s="331">
        <v>20.03</v>
      </c>
      <c r="L301" s="331">
        <v>19.34</v>
      </c>
      <c r="M301" s="331">
        <v>20.100000000000001</v>
      </c>
      <c r="N301" s="331">
        <v>22.12</v>
      </c>
      <c r="O301" s="492">
        <v>22.11</v>
      </c>
      <c r="P301" s="492">
        <v>19.02</v>
      </c>
      <c r="Q301" s="492">
        <v>20.99</v>
      </c>
      <c r="R301" s="492">
        <v>16.47</v>
      </c>
      <c r="S301" s="492">
        <v>20.49</v>
      </c>
      <c r="T301" s="492">
        <v>22.69</v>
      </c>
      <c r="U301" s="492">
        <v>19.93</v>
      </c>
      <c r="V301" s="492">
        <v>19.3</v>
      </c>
      <c r="W301" s="492">
        <v>19.28</v>
      </c>
      <c r="X301" s="492">
        <v>20.260000000000002</v>
      </c>
      <c r="Y301" s="492">
        <v>23.48</v>
      </c>
      <c r="Z301" s="492">
        <v>21.46</v>
      </c>
      <c r="AA301" s="328">
        <v>27.36</v>
      </c>
      <c r="AB301" s="328">
        <v>18.920000000000002</v>
      </c>
      <c r="AC301" s="328">
        <v>20.170000000000002</v>
      </c>
      <c r="AD301" s="328">
        <v>19.07</v>
      </c>
      <c r="AE301" s="328">
        <v>19.47</v>
      </c>
      <c r="AF301" s="328">
        <v>19.059999999999999</v>
      </c>
      <c r="AG301" s="328">
        <v>20.88</v>
      </c>
      <c r="AH301" s="328">
        <v>22.39</v>
      </c>
      <c r="AI301" s="328">
        <v>18.37</v>
      </c>
      <c r="AJ301" s="328">
        <v>21.28</v>
      </c>
      <c r="AK301" s="328">
        <v>25.09</v>
      </c>
      <c r="AL301" s="328">
        <v>20.22</v>
      </c>
      <c r="AM301" s="328">
        <v>27.04</v>
      </c>
      <c r="AN301" s="328">
        <v>22.02</v>
      </c>
      <c r="AO301" s="328">
        <v>20.58</v>
      </c>
      <c r="AP301" s="328">
        <v>18.11</v>
      </c>
      <c r="AQ301" s="328">
        <v>22.38</v>
      </c>
      <c r="AR301" s="328">
        <v>24.38</v>
      </c>
      <c r="AS301" s="325">
        <v>25.43</v>
      </c>
      <c r="AT301" s="325">
        <v>25.94</v>
      </c>
      <c r="AU301" s="325">
        <v>19.149999999999999</v>
      </c>
      <c r="AV301" s="325">
        <v>18.64</v>
      </c>
      <c r="AW301" s="325">
        <v>21.72</v>
      </c>
      <c r="AX301" s="325">
        <v>26.84</v>
      </c>
      <c r="AY301" s="325">
        <v>28.63</v>
      </c>
      <c r="BB301" s="652">
        <v>28.627123989600001</v>
      </c>
      <c r="BC301" s="653">
        <f t="shared" si="4"/>
        <v>28.63</v>
      </c>
    </row>
    <row r="302" spans="1:55" s="325" customFormat="1" ht="19.8">
      <c r="A302" s="329"/>
      <c r="B302" s="329" t="s">
        <v>473</v>
      </c>
      <c r="C302" s="332">
        <v>46.89</v>
      </c>
      <c r="D302" s="332">
        <v>38.479999999999997</v>
      </c>
      <c r="E302" s="332">
        <v>43.78</v>
      </c>
      <c r="F302" s="332">
        <v>39.549999999999997</v>
      </c>
      <c r="G302" s="332">
        <v>45.41</v>
      </c>
      <c r="H302" s="332">
        <v>48.16</v>
      </c>
      <c r="I302" s="332">
        <v>45.46</v>
      </c>
      <c r="J302" s="332">
        <v>49.82</v>
      </c>
      <c r="K302" s="332">
        <v>45.8</v>
      </c>
      <c r="L302" s="332">
        <v>42.43</v>
      </c>
      <c r="M302" s="332">
        <v>47</v>
      </c>
      <c r="N302" s="332">
        <v>44.97</v>
      </c>
      <c r="O302" s="493">
        <v>43</v>
      </c>
      <c r="P302" s="493">
        <v>35.200000000000003</v>
      </c>
      <c r="Q302" s="493">
        <v>44.76</v>
      </c>
      <c r="R302" s="493">
        <v>37.89</v>
      </c>
      <c r="S302" s="493">
        <v>42.05</v>
      </c>
      <c r="T302" s="493">
        <v>39.409999999999997</v>
      </c>
      <c r="U302" s="493">
        <v>37.94</v>
      </c>
      <c r="V302" s="493">
        <v>44.1</v>
      </c>
      <c r="W302" s="493">
        <v>41.47</v>
      </c>
      <c r="X302" s="493">
        <v>43.42</v>
      </c>
      <c r="Y302" s="493">
        <v>49.06</v>
      </c>
      <c r="Z302" s="493">
        <v>46.03</v>
      </c>
      <c r="AA302" s="330">
        <v>46.32</v>
      </c>
      <c r="AB302" s="330">
        <v>38.26</v>
      </c>
      <c r="AC302" s="330">
        <v>34.93</v>
      </c>
      <c r="AD302" s="330">
        <v>41.53</v>
      </c>
      <c r="AE302" s="330">
        <v>44.1</v>
      </c>
      <c r="AF302" s="330">
        <v>40.06</v>
      </c>
      <c r="AG302" s="330">
        <v>42.44</v>
      </c>
      <c r="AH302" s="330">
        <v>46.62</v>
      </c>
      <c r="AI302" s="330">
        <v>42.1</v>
      </c>
      <c r="AJ302" s="330">
        <v>51.7</v>
      </c>
      <c r="AK302" s="330">
        <v>51.56</v>
      </c>
      <c r="AL302" s="330">
        <v>46.17</v>
      </c>
      <c r="AM302" s="330">
        <v>50.66</v>
      </c>
      <c r="AN302" s="330">
        <v>35.56</v>
      </c>
      <c r="AO302" s="330">
        <v>38.090000000000003</v>
      </c>
      <c r="AP302" s="330">
        <v>42.22</v>
      </c>
      <c r="AQ302" s="330">
        <v>43.9</v>
      </c>
      <c r="AR302" s="330">
        <v>45.04</v>
      </c>
      <c r="AS302" s="325">
        <v>44.45</v>
      </c>
      <c r="AT302" s="325">
        <v>46.15</v>
      </c>
      <c r="AU302" s="325">
        <v>47.53</v>
      </c>
      <c r="AV302" s="325">
        <v>54.18</v>
      </c>
      <c r="AW302" s="325">
        <v>55.18</v>
      </c>
      <c r="AX302" s="325">
        <v>63.38</v>
      </c>
      <c r="AY302" s="325">
        <v>56.68</v>
      </c>
      <c r="BB302" s="652">
        <v>56.675815610199997</v>
      </c>
      <c r="BC302" s="653">
        <f t="shared" si="4"/>
        <v>56.68</v>
      </c>
    </row>
    <row r="303" spans="1:55" s="325" customFormat="1" ht="19.8">
      <c r="A303" s="327"/>
      <c r="B303" s="327" t="s">
        <v>474</v>
      </c>
      <c r="C303" s="331">
        <v>415.38</v>
      </c>
      <c r="D303" s="331">
        <v>369.19</v>
      </c>
      <c r="E303" s="331">
        <v>495.13</v>
      </c>
      <c r="F303" s="331">
        <v>435.25</v>
      </c>
      <c r="G303" s="331">
        <v>440.47</v>
      </c>
      <c r="H303" s="331">
        <v>299.77</v>
      </c>
      <c r="I303" s="331">
        <v>282.60000000000002</v>
      </c>
      <c r="J303" s="331">
        <v>328.65</v>
      </c>
      <c r="K303" s="331">
        <v>345.25</v>
      </c>
      <c r="L303" s="331">
        <v>286.13</v>
      </c>
      <c r="M303" s="331">
        <v>336.91</v>
      </c>
      <c r="N303" s="331">
        <v>399.32</v>
      </c>
      <c r="O303" s="492">
        <v>328.86</v>
      </c>
      <c r="P303" s="492">
        <v>306.35000000000002</v>
      </c>
      <c r="Q303" s="492">
        <v>420.91</v>
      </c>
      <c r="R303" s="492">
        <v>343.89</v>
      </c>
      <c r="S303" s="492">
        <v>355.65</v>
      </c>
      <c r="T303" s="492">
        <v>360.67</v>
      </c>
      <c r="U303" s="492">
        <v>319.23</v>
      </c>
      <c r="V303" s="492">
        <v>347.37</v>
      </c>
      <c r="W303" s="492">
        <v>278.79000000000002</v>
      </c>
      <c r="X303" s="492">
        <v>342.99</v>
      </c>
      <c r="Y303" s="492">
        <v>319.14999999999998</v>
      </c>
      <c r="Z303" s="492">
        <v>298.13</v>
      </c>
      <c r="AA303" s="328">
        <v>327.54000000000002</v>
      </c>
      <c r="AB303" s="328">
        <v>325.60000000000002</v>
      </c>
      <c r="AC303" s="328">
        <v>339.26</v>
      </c>
      <c r="AD303" s="328">
        <v>295.88</v>
      </c>
      <c r="AE303" s="328">
        <v>325.55</v>
      </c>
      <c r="AF303" s="328">
        <v>305.51</v>
      </c>
      <c r="AG303" s="328">
        <v>375.73</v>
      </c>
      <c r="AH303" s="328">
        <v>298.02</v>
      </c>
      <c r="AI303" s="328">
        <v>311.26</v>
      </c>
      <c r="AJ303" s="328">
        <v>382.16</v>
      </c>
      <c r="AK303" s="328">
        <v>353.61</v>
      </c>
      <c r="AL303" s="328">
        <v>336.02</v>
      </c>
      <c r="AM303" s="328">
        <v>380.74</v>
      </c>
      <c r="AN303" s="328">
        <v>281.22000000000003</v>
      </c>
      <c r="AO303" s="328">
        <v>356.42</v>
      </c>
      <c r="AP303" s="328">
        <v>333.14</v>
      </c>
      <c r="AQ303" s="328">
        <v>373.57</v>
      </c>
      <c r="AR303" s="328">
        <v>376.85</v>
      </c>
      <c r="AS303" s="325">
        <v>404.09</v>
      </c>
      <c r="AT303" s="325">
        <v>339.37</v>
      </c>
      <c r="AU303" s="325">
        <v>433.59</v>
      </c>
      <c r="AV303" s="325">
        <v>349.32</v>
      </c>
      <c r="AW303" s="325">
        <v>366.97</v>
      </c>
      <c r="AX303" s="325">
        <v>332.55</v>
      </c>
      <c r="AY303" s="325">
        <v>372.4</v>
      </c>
      <c r="BB303" s="652">
        <v>372.3959843838</v>
      </c>
      <c r="BC303" s="653">
        <f t="shared" si="4"/>
        <v>372.4</v>
      </c>
    </row>
    <row r="304" spans="1:55" s="325" customFormat="1" ht="19.8">
      <c r="A304" s="329"/>
      <c r="B304" s="329" t="s">
        <v>475</v>
      </c>
      <c r="C304" s="332">
        <v>176.32</v>
      </c>
      <c r="D304" s="332">
        <v>171.09</v>
      </c>
      <c r="E304" s="332">
        <v>228.83</v>
      </c>
      <c r="F304" s="332">
        <v>220.07</v>
      </c>
      <c r="G304" s="332">
        <v>187.24</v>
      </c>
      <c r="H304" s="332">
        <v>171.45</v>
      </c>
      <c r="I304" s="332">
        <v>185.12</v>
      </c>
      <c r="J304" s="332">
        <v>228.19</v>
      </c>
      <c r="K304" s="332">
        <v>176.05</v>
      </c>
      <c r="L304" s="332">
        <v>161.81</v>
      </c>
      <c r="M304" s="332">
        <v>193.09</v>
      </c>
      <c r="N304" s="332">
        <v>180.34</v>
      </c>
      <c r="O304" s="493">
        <v>209.15</v>
      </c>
      <c r="P304" s="493">
        <v>185.64</v>
      </c>
      <c r="Q304" s="493">
        <v>230.48</v>
      </c>
      <c r="R304" s="493">
        <v>206.4</v>
      </c>
      <c r="S304" s="493">
        <v>225.51</v>
      </c>
      <c r="T304" s="493">
        <v>210.27</v>
      </c>
      <c r="U304" s="493">
        <v>204.18</v>
      </c>
      <c r="V304" s="493">
        <v>233.9</v>
      </c>
      <c r="W304" s="493">
        <v>177.52</v>
      </c>
      <c r="X304" s="493">
        <v>220.2</v>
      </c>
      <c r="Y304" s="493">
        <v>219.71</v>
      </c>
      <c r="Z304" s="493">
        <v>180.27</v>
      </c>
      <c r="AA304" s="330">
        <v>211.14</v>
      </c>
      <c r="AB304" s="330">
        <v>216.61</v>
      </c>
      <c r="AC304" s="330">
        <v>204.72</v>
      </c>
      <c r="AD304" s="330">
        <v>191.24</v>
      </c>
      <c r="AE304" s="330">
        <v>213.4</v>
      </c>
      <c r="AF304" s="330">
        <v>193.93</v>
      </c>
      <c r="AG304" s="330">
        <v>242.19</v>
      </c>
      <c r="AH304" s="330">
        <v>181.99</v>
      </c>
      <c r="AI304" s="330">
        <v>189.75</v>
      </c>
      <c r="AJ304" s="330">
        <v>244.97</v>
      </c>
      <c r="AK304" s="330">
        <v>193</v>
      </c>
      <c r="AL304" s="330">
        <v>212.93</v>
      </c>
      <c r="AM304" s="330">
        <v>237.86</v>
      </c>
      <c r="AN304" s="330">
        <v>182.89</v>
      </c>
      <c r="AO304" s="330">
        <v>217.27</v>
      </c>
      <c r="AP304" s="330">
        <v>210.92</v>
      </c>
      <c r="AQ304" s="330">
        <v>244.67</v>
      </c>
      <c r="AR304" s="330">
        <v>254.1</v>
      </c>
      <c r="AS304" s="325">
        <v>234.59</v>
      </c>
      <c r="AT304" s="325">
        <v>216.78</v>
      </c>
      <c r="AU304" s="325">
        <v>259.95</v>
      </c>
      <c r="AV304" s="325">
        <v>218.39</v>
      </c>
      <c r="AW304" s="325">
        <v>229.23</v>
      </c>
      <c r="AX304" s="325">
        <v>214.15</v>
      </c>
      <c r="AY304" s="325">
        <v>259.75</v>
      </c>
      <c r="BB304" s="652">
        <v>259.7468404256</v>
      </c>
      <c r="BC304" s="653">
        <f t="shared" si="4"/>
        <v>259.75</v>
      </c>
    </row>
    <row r="305" spans="1:55" s="325" customFormat="1" ht="19.8">
      <c r="A305" s="327"/>
      <c r="B305" s="327" t="s">
        <v>476</v>
      </c>
      <c r="C305" s="331">
        <v>15.61</v>
      </c>
      <c r="D305" s="331">
        <v>10.06</v>
      </c>
      <c r="E305" s="331">
        <v>16.73</v>
      </c>
      <c r="F305" s="331">
        <v>14.06</v>
      </c>
      <c r="G305" s="331">
        <v>18.11</v>
      </c>
      <c r="H305" s="331">
        <v>14.34</v>
      </c>
      <c r="I305" s="331">
        <v>12.77</v>
      </c>
      <c r="J305" s="331">
        <v>11.72</v>
      </c>
      <c r="K305" s="331">
        <v>12.47</v>
      </c>
      <c r="L305" s="331">
        <v>9.3000000000000007</v>
      </c>
      <c r="M305" s="331">
        <v>12.99</v>
      </c>
      <c r="N305" s="331">
        <v>10.8</v>
      </c>
      <c r="O305" s="492">
        <v>12.41</v>
      </c>
      <c r="P305" s="492">
        <v>9.57</v>
      </c>
      <c r="Q305" s="492">
        <v>13.4</v>
      </c>
      <c r="R305" s="492">
        <v>9.8800000000000008</v>
      </c>
      <c r="S305" s="492">
        <v>12.96</v>
      </c>
      <c r="T305" s="492">
        <v>10.18</v>
      </c>
      <c r="U305" s="492">
        <v>9.27</v>
      </c>
      <c r="V305" s="492">
        <v>10.24</v>
      </c>
      <c r="W305" s="492">
        <v>6.72</v>
      </c>
      <c r="X305" s="492">
        <v>9.32</v>
      </c>
      <c r="Y305" s="492">
        <v>7.96</v>
      </c>
      <c r="Z305" s="492">
        <v>8.5299999999999994</v>
      </c>
      <c r="AA305" s="328">
        <v>11.42</v>
      </c>
      <c r="AB305" s="328">
        <v>9.1300000000000008</v>
      </c>
      <c r="AC305" s="328">
        <v>12.29</v>
      </c>
      <c r="AD305" s="328">
        <v>9.17</v>
      </c>
      <c r="AE305" s="328">
        <v>11.15</v>
      </c>
      <c r="AF305" s="328">
        <v>10.64</v>
      </c>
      <c r="AG305" s="328">
        <v>11.5</v>
      </c>
      <c r="AH305" s="328">
        <v>12.16</v>
      </c>
      <c r="AI305" s="328">
        <v>10.28</v>
      </c>
      <c r="AJ305" s="328">
        <v>15.41</v>
      </c>
      <c r="AK305" s="328">
        <v>16.809999999999999</v>
      </c>
      <c r="AL305" s="328">
        <v>12.68</v>
      </c>
      <c r="AM305" s="328">
        <v>14.45</v>
      </c>
      <c r="AN305" s="328">
        <v>9.59</v>
      </c>
      <c r="AO305" s="328">
        <v>12.81</v>
      </c>
      <c r="AP305" s="328">
        <v>11.86</v>
      </c>
      <c r="AQ305" s="328">
        <v>14.82</v>
      </c>
      <c r="AR305" s="328">
        <v>14.81</v>
      </c>
      <c r="AS305" s="325">
        <v>16.059999999999999</v>
      </c>
      <c r="AT305" s="325">
        <v>13.61</v>
      </c>
      <c r="AU305" s="325">
        <v>15.14</v>
      </c>
      <c r="AV305" s="325">
        <v>10.34</v>
      </c>
      <c r="AW305" s="325">
        <v>10.4</v>
      </c>
      <c r="AX305" s="325">
        <v>10.16</v>
      </c>
      <c r="AY305" s="325">
        <v>13.82</v>
      </c>
      <c r="BB305" s="652">
        <v>13.8241103902</v>
      </c>
      <c r="BC305" s="653">
        <f t="shared" si="4"/>
        <v>13.82</v>
      </c>
    </row>
    <row r="306" spans="1:55" s="325" customFormat="1" ht="19.8">
      <c r="A306" s="329"/>
      <c r="B306" s="329" t="s">
        <v>477</v>
      </c>
      <c r="C306" s="332">
        <v>5.33</v>
      </c>
      <c r="D306" s="332">
        <v>2.09</v>
      </c>
      <c r="E306" s="332">
        <v>3.95</v>
      </c>
      <c r="F306" s="332">
        <v>6.92</v>
      </c>
      <c r="G306" s="332">
        <v>3.1</v>
      </c>
      <c r="H306" s="332">
        <v>3.63</v>
      </c>
      <c r="I306" s="332">
        <v>2.92</v>
      </c>
      <c r="J306" s="332">
        <v>5.42</v>
      </c>
      <c r="K306" s="332">
        <v>5.76</v>
      </c>
      <c r="L306" s="332">
        <v>2.0099999999999998</v>
      </c>
      <c r="M306" s="332">
        <v>3.97</v>
      </c>
      <c r="N306" s="332">
        <v>4.95</v>
      </c>
      <c r="O306" s="493">
        <v>2.63</v>
      </c>
      <c r="P306" s="493">
        <v>5.88</v>
      </c>
      <c r="Q306" s="493">
        <v>4.71</v>
      </c>
      <c r="R306" s="493">
        <v>4.9000000000000004</v>
      </c>
      <c r="S306" s="493">
        <v>4.55</v>
      </c>
      <c r="T306" s="493">
        <v>5</v>
      </c>
      <c r="U306" s="493">
        <v>5.99</v>
      </c>
      <c r="V306" s="493">
        <v>5.89</v>
      </c>
      <c r="W306" s="493">
        <v>2.97</v>
      </c>
      <c r="X306" s="493">
        <v>3.39</v>
      </c>
      <c r="Y306" s="493">
        <v>4.57</v>
      </c>
      <c r="Z306" s="493">
        <v>1.9</v>
      </c>
      <c r="AA306" s="330">
        <v>5.97</v>
      </c>
      <c r="AB306" s="330">
        <v>9.15</v>
      </c>
      <c r="AC306" s="330">
        <v>3.31</v>
      </c>
      <c r="AD306" s="330">
        <v>2.9</v>
      </c>
      <c r="AE306" s="330">
        <v>5.89</v>
      </c>
      <c r="AF306" s="330">
        <v>3.44</v>
      </c>
      <c r="AG306" s="330">
        <v>3.48</v>
      </c>
      <c r="AH306" s="330">
        <v>5.6</v>
      </c>
      <c r="AI306" s="330">
        <v>3.26</v>
      </c>
      <c r="AJ306" s="330">
        <v>4.79</v>
      </c>
      <c r="AK306" s="330">
        <v>2.65</v>
      </c>
      <c r="AL306" s="330">
        <v>2.2999999999999998</v>
      </c>
      <c r="AM306" s="330">
        <v>8.68</v>
      </c>
      <c r="AN306" s="330">
        <v>2.85</v>
      </c>
      <c r="AO306" s="330">
        <v>3.27</v>
      </c>
      <c r="AP306" s="330">
        <v>1.85</v>
      </c>
      <c r="AQ306" s="330">
        <v>3.22</v>
      </c>
      <c r="AR306" s="330">
        <v>5</v>
      </c>
      <c r="AS306" s="325">
        <v>4.8600000000000003</v>
      </c>
      <c r="AT306" s="325">
        <v>4.5199999999999996</v>
      </c>
      <c r="AU306" s="325">
        <v>1.99</v>
      </c>
      <c r="AV306" s="325">
        <v>5.92</v>
      </c>
      <c r="AW306" s="325">
        <v>6.19</v>
      </c>
      <c r="AX306" s="325">
        <v>6.03</v>
      </c>
      <c r="AY306" s="325">
        <v>4.45</v>
      </c>
      <c r="BB306" s="652">
        <v>4.4453828504999997</v>
      </c>
      <c r="BC306" s="653">
        <f t="shared" si="4"/>
        <v>4.45</v>
      </c>
    </row>
    <row r="307" spans="1:55" s="325" customFormat="1" ht="30">
      <c r="A307" s="327"/>
      <c r="B307" s="327" t="s">
        <v>478</v>
      </c>
      <c r="C307" s="331">
        <v>218.12</v>
      </c>
      <c r="D307" s="331">
        <v>185.95</v>
      </c>
      <c r="E307" s="331">
        <v>245.62</v>
      </c>
      <c r="F307" s="331">
        <v>194.19</v>
      </c>
      <c r="G307" s="331">
        <v>232.02</v>
      </c>
      <c r="H307" s="331">
        <v>110.35</v>
      </c>
      <c r="I307" s="331">
        <v>81.78</v>
      </c>
      <c r="J307" s="331">
        <v>83.32</v>
      </c>
      <c r="K307" s="331">
        <v>150.97</v>
      </c>
      <c r="L307" s="331">
        <v>113.01</v>
      </c>
      <c r="M307" s="331">
        <v>126.85</v>
      </c>
      <c r="N307" s="331">
        <v>203.23</v>
      </c>
      <c r="O307" s="492">
        <v>104.67</v>
      </c>
      <c r="P307" s="492">
        <v>105.27</v>
      </c>
      <c r="Q307" s="492">
        <v>172.32</v>
      </c>
      <c r="R307" s="492">
        <v>122.71</v>
      </c>
      <c r="S307" s="492">
        <v>112.64</v>
      </c>
      <c r="T307" s="492">
        <v>135.22</v>
      </c>
      <c r="U307" s="492">
        <v>99.78</v>
      </c>
      <c r="V307" s="492">
        <v>97.34</v>
      </c>
      <c r="W307" s="492">
        <v>91.59</v>
      </c>
      <c r="X307" s="492">
        <v>110.09</v>
      </c>
      <c r="Y307" s="492">
        <v>86.91</v>
      </c>
      <c r="Z307" s="492">
        <v>107.43</v>
      </c>
      <c r="AA307" s="328">
        <v>99.02</v>
      </c>
      <c r="AB307" s="328">
        <v>90.71</v>
      </c>
      <c r="AC307" s="328">
        <v>118.95</v>
      </c>
      <c r="AD307" s="328">
        <v>92.58</v>
      </c>
      <c r="AE307" s="328">
        <v>95.1</v>
      </c>
      <c r="AF307" s="328">
        <v>97.51</v>
      </c>
      <c r="AG307" s="328">
        <v>118.56</v>
      </c>
      <c r="AH307" s="328">
        <v>98.28</v>
      </c>
      <c r="AI307" s="328">
        <v>107.98</v>
      </c>
      <c r="AJ307" s="328">
        <v>117</v>
      </c>
      <c r="AK307" s="328">
        <v>141.15</v>
      </c>
      <c r="AL307" s="328">
        <v>108.11</v>
      </c>
      <c r="AM307" s="328">
        <v>119.75</v>
      </c>
      <c r="AN307" s="328">
        <v>85.89</v>
      </c>
      <c r="AO307" s="328">
        <v>123.07</v>
      </c>
      <c r="AP307" s="328">
        <v>108.52</v>
      </c>
      <c r="AQ307" s="328">
        <v>110.85</v>
      </c>
      <c r="AR307" s="328">
        <v>102.94</v>
      </c>
      <c r="AS307" s="325">
        <v>148.58000000000001</v>
      </c>
      <c r="AT307" s="325">
        <v>104.47</v>
      </c>
      <c r="AU307" s="325">
        <v>156.51</v>
      </c>
      <c r="AV307" s="325">
        <v>114.67</v>
      </c>
      <c r="AW307" s="325">
        <v>121.16</v>
      </c>
      <c r="AX307" s="325">
        <v>102.21</v>
      </c>
      <c r="AY307" s="325">
        <v>94.38</v>
      </c>
      <c r="BB307" s="652">
        <v>94.379650717499999</v>
      </c>
      <c r="BC307" s="653">
        <f t="shared" si="4"/>
        <v>94.38</v>
      </c>
    </row>
    <row r="308" spans="1:55" s="325" customFormat="1" ht="19.8">
      <c r="A308" s="329"/>
      <c r="B308" s="329" t="s">
        <v>479</v>
      </c>
      <c r="C308" s="332">
        <v>47.12</v>
      </c>
      <c r="D308" s="332">
        <v>38.11</v>
      </c>
      <c r="E308" s="332">
        <v>46.16</v>
      </c>
      <c r="F308" s="332">
        <v>44.19</v>
      </c>
      <c r="G308" s="332">
        <v>49.33</v>
      </c>
      <c r="H308" s="332">
        <v>48.69</v>
      </c>
      <c r="I308" s="332">
        <v>40.65</v>
      </c>
      <c r="J308" s="332">
        <v>47.88</v>
      </c>
      <c r="K308" s="332">
        <v>45.76</v>
      </c>
      <c r="L308" s="332">
        <v>40.75</v>
      </c>
      <c r="M308" s="332">
        <v>47.63</v>
      </c>
      <c r="N308" s="332">
        <v>42.72</v>
      </c>
      <c r="O308" s="493">
        <v>49.13</v>
      </c>
      <c r="P308" s="493">
        <v>48.66</v>
      </c>
      <c r="Q308" s="493">
        <v>57.29</v>
      </c>
      <c r="R308" s="493">
        <v>47.25</v>
      </c>
      <c r="S308" s="493">
        <v>57.42</v>
      </c>
      <c r="T308" s="493">
        <v>51.37</v>
      </c>
      <c r="U308" s="493">
        <v>49.71</v>
      </c>
      <c r="V308" s="493">
        <v>50.45</v>
      </c>
      <c r="W308" s="493">
        <v>40.11</v>
      </c>
      <c r="X308" s="493">
        <v>45.83</v>
      </c>
      <c r="Y308" s="493">
        <v>47.75</v>
      </c>
      <c r="Z308" s="493">
        <v>51.16</v>
      </c>
      <c r="AA308" s="330">
        <v>52.9</v>
      </c>
      <c r="AB308" s="330">
        <v>44.51</v>
      </c>
      <c r="AC308" s="330">
        <v>53.22</v>
      </c>
      <c r="AD308" s="330">
        <v>45.27</v>
      </c>
      <c r="AE308" s="330">
        <v>58.1</v>
      </c>
      <c r="AF308" s="330">
        <v>50.21</v>
      </c>
      <c r="AG308" s="330">
        <v>52.98</v>
      </c>
      <c r="AH308" s="330">
        <v>48.86</v>
      </c>
      <c r="AI308" s="330">
        <v>48.91</v>
      </c>
      <c r="AJ308" s="330">
        <v>54.25</v>
      </c>
      <c r="AK308" s="330">
        <v>48.75</v>
      </c>
      <c r="AL308" s="330">
        <v>48.97</v>
      </c>
      <c r="AM308" s="330">
        <v>53.69</v>
      </c>
      <c r="AN308" s="330">
        <v>49.62</v>
      </c>
      <c r="AO308" s="330">
        <v>57.19</v>
      </c>
      <c r="AP308" s="330">
        <v>56.63</v>
      </c>
      <c r="AQ308" s="330">
        <v>55.41</v>
      </c>
      <c r="AR308" s="330">
        <v>54.03</v>
      </c>
      <c r="AS308" s="325">
        <v>54.94</v>
      </c>
      <c r="AT308" s="325">
        <v>52.75</v>
      </c>
      <c r="AU308" s="325">
        <v>58.72</v>
      </c>
      <c r="AV308" s="325">
        <v>60.63</v>
      </c>
      <c r="AW308" s="325">
        <v>51.97</v>
      </c>
      <c r="AX308" s="325">
        <v>64.89</v>
      </c>
      <c r="AY308" s="325">
        <v>58.75</v>
      </c>
      <c r="BB308" s="652">
        <v>58.749262561599998</v>
      </c>
      <c r="BC308" s="653">
        <f t="shared" si="4"/>
        <v>58.75</v>
      </c>
    </row>
    <row r="309" spans="1:55" s="325" customFormat="1" ht="19.8">
      <c r="A309" s="327"/>
      <c r="B309" s="327" t="s">
        <v>480</v>
      </c>
      <c r="C309" s="331">
        <v>29.19</v>
      </c>
      <c r="D309" s="331">
        <v>25.18</v>
      </c>
      <c r="E309" s="331">
        <v>29.73</v>
      </c>
      <c r="F309" s="331">
        <v>26.06</v>
      </c>
      <c r="G309" s="331">
        <v>28.24</v>
      </c>
      <c r="H309" s="331">
        <v>29.88</v>
      </c>
      <c r="I309" s="331">
        <v>25.27</v>
      </c>
      <c r="J309" s="331">
        <v>29.11</v>
      </c>
      <c r="K309" s="331">
        <v>26.81</v>
      </c>
      <c r="L309" s="331">
        <v>25.61</v>
      </c>
      <c r="M309" s="331">
        <v>28.36</v>
      </c>
      <c r="N309" s="331">
        <v>26.24</v>
      </c>
      <c r="O309" s="492">
        <v>29.73</v>
      </c>
      <c r="P309" s="492">
        <v>28.81</v>
      </c>
      <c r="Q309" s="492">
        <v>34.71</v>
      </c>
      <c r="R309" s="492">
        <v>28.41</v>
      </c>
      <c r="S309" s="492">
        <v>32.03</v>
      </c>
      <c r="T309" s="492">
        <v>30.96</v>
      </c>
      <c r="U309" s="492">
        <v>28.58</v>
      </c>
      <c r="V309" s="492">
        <v>31.03</v>
      </c>
      <c r="W309" s="492">
        <v>25.86</v>
      </c>
      <c r="X309" s="492">
        <v>27.53</v>
      </c>
      <c r="Y309" s="492">
        <v>29.02</v>
      </c>
      <c r="Z309" s="492">
        <v>28.28</v>
      </c>
      <c r="AA309" s="328">
        <v>29.45</v>
      </c>
      <c r="AB309" s="328">
        <v>26.76</v>
      </c>
      <c r="AC309" s="328">
        <v>30.61</v>
      </c>
      <c r="AD309" s="328">
        <v>27.28</v>
      </c>
      <c r="AE309" s="328">
        <v>33.17</v>
      </c>
      <c r="AF309" s="328">
        <v>31.37</v>
      </c>
      <c r="AG309" s="328">
        <v>31.18</v>
      </c>
      <c r="AH309" s="328">
        <v>28.51</v>
      </c>
      <c r="AI309" s="328">
        <v>31.04</v>
      </c>
      <c r="AJ309" s="328">
        <v>31.93</v>
      </c>
      <c r="AK309" s="328">
        <v>29.9</v>
      </c>
      <c r="AL309" s="328">
        <v>26.85</v>
      </c>
      <c r="AM309" s="328">
        <v>30.31</v>
      </c>
      <c r="AN309" s="328">
        <v>28.2</v>
      </c>
      <c r="AO309" s="328">
        <v>31.55</v>
      </c>
      <c r="AP309" s="328">
        <v>33.76</v>
      </c>
      <c r="AQ309" s="328">
        <v>34.15</v>
      </c>
      <c r="AR309" s="328">
        <v>31.12</v>
      </c>
      <c r="AS309" s="325">
        <v>32.07</v>
      </c>
      <c r="AT309" s="325">
        <v>30.73</v>
      </c>
      <c r="AU309" s="325">
        <v>33.9</v>
      </c>
      <c r="AV309" s="325">
        <v>35.47</v>
      </c>
      <c r="AW309" s="325">
        <v>30.88</v>
      </c>
      <c r="AX309" s="325">
        <v>33.46</v>
      </c>
      <c r="AY309" s="325">
        <v>33.81</v>
      </c>
      <c r="BB309" s="652">
        <v>33.8136967035</v>
      </c>
      <c r="BC309" s="653">
        <f t="shared" si="4"/>
        <v>33.81</v>
      </c>
    </row>
    <row r="310" spans="1:55" s="325" customFormat="1" ht="19.8">
      <c r="A310" s="329"/>
      <c r="B310" s="329" t="s">
        <v>481</v>
      </c>
      <c r="C310" s="332">
        <v>4.3</v>
      </c>
      <c r="D310" s="332">
        <v>3.48</v>
      </c>
      <c r="E310" s="332">
        <v>5.44</v>
      </c>
      <c r="F310" s="332">
        <v>5.96</v>
      </c>
      <c r="G310" s="332">
        <v>7.51</v>
      </c>
      <c r="H310" s="332">
        <v>5.69</v>
      </c>
      <c r="I310" s="332">
        <v>5.52</v>
      </c>
      <c r="J310" s="332">
        <v>7.59</v>
      </c>
      <c r="K310" s="332">
        <v>6.23</v>
      </c>
      <c r="L310" s="332">
        <v>4.6500000000000004</v>
      </c>
      <c r="M310" s="332">
        <v>7.5</v>
      </c>
      <c r="N310" s="332">
        <v>5.49</v>
      </c>
      <c r="O310" s="493">
        <v>6.52</v>
      </c>
      <c r="P310" s="493">
        <v>6.5</v>
      </c>
      <c r="Q310" s="493">
        <v>9.4700000000000006</v>
      </c>
      <c r="R310" s="493">
        <v>8.15</v>
      </c>
      <c r="S310" s="493">
        <v>10.77</v>
      </c>
      <c r="T310" s="493">
        <v>8.11</v>
      </c>
      <c r="U310" s="493">
        <v>6.27</v>
      </c>
      <c r="V310" s="493">
        <v>8.1300000000000008</v>
      </c>
      <c r="W310" s="493">
        <v>5.18</v>
      </c>
      <c r="X310" s="493">
        <v>7.54</v>
      </c>
      <c r="Y310" s="493">
        <v>6.71</v>
      </c>
      <c r="Z310" s="493">
        <v>7.32</v>
      </c>
      <c r="AA310" s="330">
        <v>10.88</v>
      </c>
      <c r="AB310" s="330">
        <v>7.8</v>
      </c>
      <c r="AC310" s="330">
        <v>11.02</v>
      </c>
      <c r="AD310" s="330">
        <v>8.11</v>
      </c>
      <c r="AE310" s="330">
        <v>11.66</v>
      </c>
      <c r="AF310" s="330">
        <v>6.82</v>
      </c>
      <c r="AG310" s="330">
        <v>8.49</v>
      </c>
      <c r="AH310" s="330">
        <v>8.5500000000000007</v>
      </c>
      <c r="AI310" s="330">
        <v>6.07</v>
      </c>
      <c r="AJ310" s="330">
        <v>8.51</v>
      </c>
      <c r="AK310" s="330">
        <v>6.36</v>
      </c>
      <c r="AL310" s="330">
        <v>8.4600000000000009</v>
      </c>
      <c r="AM310" s="330">
        <v>8.48</v>
      </c>
      <c r="AN310" s="330">
        <v>8.76</v>
      </c>
      <c r="AO310" s="330">
        <v>11.21</v>
      </c>
      <c r="AP310" s="330">
        <v>9.34</v>
      </c>
      <c r="AQ310" s="330">
        <v>7.52</v>
      </c>
      <c r="AR310" s="330">
        <v>8.9</v>
      </c>
      <c r="AS310" s="325">
        <v>7.97</v>
      </c>
      <c r="AT310" s="325">
        <v>6.71</v>
      </c>
      <c r="AU310" s="325">
        <v>8.89</v>
      </c>
      <c r="AV310" s="325">
        <v>8.27</v>
      </c>
      <c r="AW310" s="325">
        <v>7.82</v>
      </c>
      <c r="AX310" s="325">
        <v>9.5299999999999994</v>
      </c>
      <c r="AY310" s="325">
        <v>8.0500000000000007</v>
      </c>
      <c r="BB310" s="652">
        <v>8.0504513885000009</v>
      </c>
      <c r="BC310" s="653">
        <f t="shared" si="4"/>
        <v>8.0500000000000007</v>
      </c>
    </row>
    <row r="311" spans="1:55" s="325" customFormat="1" ht="19.8">
      <c r="A311" s="327"/>
      <c r="B311" s="327" t="s">
        <v>482</v>
      </c>
      <c r="C311" s="331">
        <v>13.62</v>
      </c>
      <c r="D311" s="331">
        <v>9.4600000000000009</v>
      </c>
      <c r="E311" s="331">
        <v>10.98</v>
      </c>
      <c r="F311" s="331">
        <v>12.17</v>
      </c>
      <c r="G311" s="331">
        <v>13.58</v>
      </c>
      <c r="H311" s="331">
        <v>13.12</v>
      </c>
      <c r="I311" s="331">
        <v>9.86</v>
      </c>
      <c r="J311" s="331">
        <v>11.18</v>
      </c>
      <c r="K311" s="331">
        <v>12.72</v>
      </c>
      <c r="L311" s="331">
        <v>10.49</v>
      </c>
      <c r="M311" s="331">
        <v>11.78</v>
      </c>
      <c r="N311" s="331">
        <v>11</v>
      </c>
      <c r="O311" s="492">
        <v>12.88</v>
      </c>
      <c r="P311" s="492">
        <v>13.34</v>
      </c>
      <c r="Q311" s="492">
        <v>13.11</v>
      </c>
      <c r="R311" s="492">
        <v>10.69</v>
      </c>
      <c r="S311" s="492">
        <v>14.62</v>
      </c>
      <c r="T311" s="492">
        <v>12.3</v>
      </c>
      <c r="U311" s="492">
        <v>14.87</v>
      </c>
      <c r="V311" s="492">
        <v>11.29</v>
      </c>
      <c r="W311" s="492">
        <v>9.07</v>
      </c>
      <c r="X311" s="492">
        <v>10.76</v>
      </c>
      <c r="Y311" s="492">
        <v>12.02</v>
      </c>
      <c r="Z311" s="492">
        <v>15.56</v>
      </c>
      <c r="AA311" s="328">
        <v>12.57</v>
      </c>
      <c r="AB311" s="328">
        <v>9.9499999999999993</v>
      </c>
      <c r="AC311" s="328">
        <v>11.59</v>
      </c>
      <c r="AD311" s="328">
        <v>9.8800000000000008</v>
      </c>
      <c r="AE311" s="328">
        <v>13.28</v>
      </c>
      <c r="AF311" s="328">
        <v>12.02</v>
      </c>
      <c r="AG311" s="328">
        <v>13.31</v>
      </c>
      <c r="AH311" s="328">
        <v>11.8</v>
      </c>
      <c r="AI311" s="328">
        <v>11.81</v>
      </c>
      <c r="AJ311" s="328">
        <v>13.81</v>
      </c>
      <c r="AK311" s="328">
        <v>12.49</v>
      </c>
      <c r="AL311" s="328">
        <v>13.65</v>
      </c>
      <c r="AM311" s="328">
        <v>14.9</v>
      </c>
      <c r="AN311" s="328">
        <v>12.66</v>
      </c>
      <c r="AO311" s="328">
        <v>14.43</v>
      </c>
      <c r="AP311" s="328">
        <v>13.53</v>
      </c>
      <c r="AQ311" s="328">
        <v>13.74</v>
      </c>
      <c r="AR311" s="328">
        <v>14.01</v>
      </c>
      <c r="AS311" s="325">
        <v>14.89</v>
      </c>
      <c r="AT311" s="325">
        <v>15.31</v>
      </c>
      <c r="AU311" s="325">
        <v>15.93</v>
      </c>
      <c r="AV311" s="325">
        <v>16.88</v>
      </c>
      <c r="AW311" s="325">
        <v>13.26</v>
      </c>
      <c r="AX311" s="325">
        <v>21.9</v>
      </c>
      <c r="AY311" s="325">
        <v>16.89</v>
      </c>
      <c r="BB311" s="652">
        <v>16.885114469600001</v>
      </c>
      <c r="BC311" s="653">
        <f t="shared" si="4"/>
        <v>16.89</v>
      </c>
    </row>
    <row r="312" spans="1:55" s="325" customFormat="1" ht="19.8">
      <c r="A312" s="329"/>
      <c r="B312" s="329" t="s">
        <v>483</v>
      </c>
      <c r="C312" s="332">
        <v>205.14</v>
      </c>
      <c r="D312" s="332">
        <v>175.6</v>
      </c>
      <c r="E312" s="332">
        <v>175.89</v>
      </c>
      <c r="F312" s="332">
        <v>184.58</v>
      </c>
      <c r="G312" s="332">
        <v>206.37</v>
      </c>
      <c r="H312" s="332">
        <v>208.85</v>
      </c>
      <c r="I312" s="332">
        <v>205.23</v>
      </c>
      <c r="J312" s="332">
        <v>215.06</v>
      </c>
      <c r="K312" s="332">
        <v>200.37</v>
      </c>
      <c r="L312" s="332">
        <v>184.23</v>
      </c>
      <c r="M312" s="332">
        <v>211.92</v>
      </c>
      <c r="N312" s="332">
        <v>206.43</v>
      </c>
      <c r="O312" s="493">
        <v>211.34</v>
      </c>
      <c r="P312" s="493">
        <v>164.97</v>
      </c>
      <c r="Q312" s="493">
        <v>220.83</v>
      </c>
      <c r="R312" s="493">
        <v>189.3</v>
      </c>
      <c r="S312" s="493">
        <v>220.74</v>
      </c>
      <c r="T312" s="493">
        <v>209.8</v>
      </c>
      <c r="U312" s="493">
        <v>197.79</v>
      </c>
      <c r="V312" s="493">
        <v>218.22</v>
      </c>
      <c r="W312" s="493">
        <v>182.67</v>
      </c>
      <c r="X312" s="493">
        <v>208.42</v>
      </c>
      <c r="Y312" s="493">
        <v>209.37</v>
      </c>
      <c r="Z312" s="493">
        <v>204.27</v>
      </c>
      <c r="AA312" s="330">
        <v>243.11</v>
      </c>
      <c r="AB312" s="330">
        <v>199.29</v>
      </c>
      <c r="AC312" s="330">
        <v>190.08</v>
      </c>
      <c r="AD312" s="330">
        <v>194.72</v>
      </c>
      <c r="AE312" s="330">
        <v>214.86</v>
      </c>
      <c r="AF312" s="330">
        <v>204.69</v>
      </c>
      <c r="AG312" s="330">
        <v>227.97</v>
      </c>
      <c r="AH312" s="330">
        <v>213.53</v>
      </c>
      <c r="AI312" s="330">
        <v>200.43</v>
      </c>
      <c r="AJ312" s="330">
        <v>235.98</v>
      </c>
      <c r="AK312" s="330">
        <v>236.13</v>
      </c>
      <c r="AL312" s="330">
        <v>217.9</v>
      </c>
      <c r="AM312" s="330">
        <v>252.46</v>
      </c>
      <c r="AN312" s="330">
        <v>195.51</v>
      </c>
      <c r="AO312" s="330">
        <v>212.18</v>
      </c>
      <c r="AP312" s="330">
        <v>224.54</v>
      </c>
      <c r="AQ312" s="330">
        <v>245.95</v>
      </c>
      <c r="AR312" s="330">
        <v>245.1</v>
      </c>
      <c r="AS312" s="325">
        <v>246.96</v>
      </c>
      <c r="AT312" s="325">
        <v>239.69</v>
      </c>
      <c r="AU312" s="325">
        <v>238.49</v>
      </c>
      <c r="AV312" s="325">
        <v>250.87</v>
      </c>
      <c r="AW312" s="325">
        <v>246.49</v>
      </c>
      <c r="AX312" s="325">
        <v>291.17</v>
      </c>
      <c r="AY312" s="325">
        <v>291.83999999999997</v>
      </c>
      <c r="BB312" s="652">
        <v>291.83674587040002</v>
      </c>
      <c r="BC312" s="653">
        <f t="shared" si="4"/>
        <v>291.83999999999997</v>
      </c>
    </row>
    <row r="313" spans="1:55" s="325" customFormat="1" ht="19.8">
      <c r="A313" s="327"/>
      <c r="B313" s="327" t="s">
        <v>484</v>
      </c>
      <c r="C313" s="331">
        <v>7.43</v>
      </c>
      <c r="D313" s="331">
        <v>5.79</v>
      </c>
      <c r="E313" s="331">
        <v>7.15</v>
      </c>
      <c r="F313" s="331">
        <v>5.65</v>
      </c>
      <c r="G313" s="331">
        <v>8.18</v>
      </c>
      <c r="H313" s="331">
        <v>8.08</v>
      </c>
      <c r="I313" s="331">
        <v>6.12</v>
      </c>
      <c r="J313" s="331">
        <v>8.6300000000000008</v>
      </c>
      <c r="K313" s="331">
        <v>6.87</v>
      </c>
      <c r="L313" s="331">
        <v>5.52</v>
      </c>
      <c r="M313" s="331">
        <v>6.1</v>
      </c>
      <c r="N313" s="331">
        <v>5.41</v>
      </c>
      <c r="O313" s="492">
        <v>5.85</v>
      </c>
      <c r="P313" s="492">
        <v>4.8</v>
      </c>
      <c r="Q313" s="492">
        <v>6.29</v>
      </c>
      <c r="R313" s="492">
        <v>5.46</v>
      </c>
      <c r="S313" s="492">
        <v>6.24</v>
      </c>
      <c r="T313" s="492">
        <v>5.97</v>
      </c>
      <c r="U313" s="492">
        <v>5.17</v>
      </c>
      <c r="V313" s="492">
        <v>5.4</v>
      </c>
      <c r="W313" s="492">
        <v>4.13</v>
      </c>
      <c r="X313" s="492">
        <v>4.88</v>
      </c>
      <c r="Y313" s="492">
        <v>4.93</v>
      </c>
      <c r="Z313" s="492">
        <v>4.22</v>
      </c>
      <c r="AA313" s="328">
        <v>6.35</v>
      </c>
      <c r="AB313" s="328">
        <v>6.43</v>
      </c>
      <c r="AC313" s="328">
        <v>5.55</v>
      </c>
      <c r="AD313" s="328">
        <v>5.72</v>
      </c>
      <c r="AE313" s="328">
        <v>6.44</v>
      </c>
      <c r="AF313" s="328">
        <v>5.04</v>
      </c>
      <c r="AG313" s="328">
        <v>5.99</v>
      </c>
      <c r="AH313" s="328">
        <v>5.98</v>
      </c>
      <c r="AI313" s="328">
        <v>5.58</v>
      </c>
      <c r="AJ313" s="328">
        <v>6.06</v>
      </c>
      <c r="AK313" s="328">
        <v>7.13</v>
      </c>
      <c r="AL313" s="328">
        <v>5.48</v>
      </c>
      <c r="AM313" s="328">
        <v>8.69</v>
      </c>
      <c r="AN313" s="328">
        <v>5.84</v>
      </c>
      <c r="AO313" s="328">
        <v>6.76</v>
      </c>
      <c r="AP313" s="328">
        <v>7.19</v>
      </c>
      <c r="AQ313" s="328">
        <v>6.53</v>
      </c>
      <c r="AR313" s="328">
        <v>7.11</v>
      </c>
      <c r="AS313" s="325">
        <v>6.84</v>
      </c>
      <c r="AT313" s="325">
        <v>6.61</v>
      </c>
      <c r="AU313" s="325">
        <v>4.66</v>
      </c>
      <c r="AV313" s="325">
        <v>4.45</v>
      </c>
      <c r="AW313" s="325">
        <v>4.76</v>
      </c>
      <c r="AX313" s="325">
        <v>5.1100000000000003</v>
      </c>
      <c r="AY313" s="325">
        <v>5.29</v>
      </c>
      <c r="BB313" s="652">
        <v>5.293701113</v>
      </c>
      <c r="BC313" s="653">
        <f t="shared" si="4"/>
        <v>5.29</v>
      </c>
    </row>
    <row r="314" spans="1:55" s="325" customFormat="1" ht="19.8">
      <c r="A314" s="329"/>
      <c r="B314" s="329" t="s">
        <v>485</v>
      </c>
      <c r="C314" s="332">
        <v>55.45</v>
      </c>
      <c r="D314" s="332">
        <v>44.04</v>
      </c>
      <c r="E314" s="332">
        <v>41.35</v>
      </c>
      <c r="F314" s="332">
        <v>50.91</v>
      </c>
      <c r="G314" s="332">
        <v>50.18</v>
      </c>
      <c r="H314" s="332">
        <v>51.34</v>
      </c>
      <c r="I314" s="332">
        <v>47.68</v>
      </c>
      <c r="J314" s="332">
        <v>47.61</v>
      </c>
      <c r="K314" s="332">
        <v>42.89</v>
      </c>
      <c r="L314" s="332">
        <v>37.659999999999997</v>
      </c>
      <c r="M314" s="332">
        <v>48.84</v>
      </c>
      <c r="N314" s="332">
        <v>46.3</v>
      </c>
      <c r="O314" s="493">
        <v>41.49</v>
      </c>
      <c r="P314" s="493">
        <v>30.28</v>
      </c>
      <c r="Q314" s="493">
        <v>41.92</v>
      </c>
      <c r="R314" s="493">
        <v>42.28</v>
      </c>
      <c r="S314" s="493">
        <v>48.24</v>
      </c>
      <c r="T314" s="493">
        <v>45.42</v>
      </c>
      <c r="U314" s="493">
        <v>43.35</v>
      </c>
      <c r="V314" s="493">
        <v>47.93</v>
      </c>
      <c r="W314" s="493">
        <v>40.71</v>
      </c>
      <c r="X314" s="493">
        <v>48.36</v>
      </c>
      <c r="Y314" s="493">
        <v>43.25</v>
      </c>
      <c r="Z314" s="493">
        <v>40.94</v>
      </c>
      <c r="AA314" s="330">
        <v>55.51</v>
      </c>
      <c r="AB314" s="330">
        <v>39.049999999999997</v>
      </c>
      <c r="AC314" s="330">
        <v>35.979999999999997</v>
      </c>
      <c r="AD314" s="330">
        <v>40.33</v>
      </c>
      <c r="AE314" s="330">
        <v>40.090000000000003</v>
      </c>
      <c r="AF314" s="330">
        <v>46.64</v>
      </c>
      <c r="AG314" s="330">
        <v>50.3</v>
      </c>
      <c r="AH314" s="330">
        <v>48.85</v>
      </c>
      <c r="AI314" s="330">
        <v>50.25</v>
      </c>
      <c r="AJ314" s="330">
        <v>59.22</v>
      </c>
      <c r="AK314" s="330">
        <v>63.36</v>
      </c>
      <c r="AL314" s="330">
        <v>54.15</v>
      </c>
      <c r="AM314" s="330">
        <v>59.44</v>
      </c>
      <c r="AN314" s="330">
        <v>40.65</v>
      </c>
      <c r="AO314" s="330">
        <v>54.15</v>
      </c>
      <c r="AP314" s="330">
        <v>62.86</v>
      </c>
      <c r="AQ314" s="330">
        <v>70.69</v>
      </c>
      <c r="AR314" s="330">
        <v>72.31</v>
      </c>
      <c r="AS314" s="325">
        <v>76.63</v>
      </c>
      <c r="AT314" s="325">
        <v>74.66</v>
      </c>
      <c r="AU314" s="325">
        <v>76</v>
      </c>
      <c r="AV314" s="325">
        <v>82.93</v>
      </c>
      <c r="AW314" s="325">
        <v>78.94</v>
      </c>
      <c r="AX314" s="325">
        <v>93.06</v>
      </c>
      <c r="AY314" s="325">
        <v>96.89</v>
      </c>
      <c r="BB314" s="652">
        <v>96.888699559599999</v>
      </c>
      <c r="BC314" s="653">
        <f t="shared" si="4"/>
        <v>96.89</v>
      </c>
    </row>
    <row r="315" spans="1:55" s="325" customFormat="1" ht="19.8">
      <c r="A315" s="327"/>
      <c r="B315" s="327" t="s">
        <v>486</v>
      </c>
      <c r="C315" s="331">
        <v>51.03</v>
      </c>
      <c r="D315" s="331">
        <v>50.44</v>
      </c>
      <c r="E315" s="331">
        <v>54.52</v>
      </c>
      <c r="F315" s="331">
        <v>51.47</v>
      </c>
      <c r="G315" s="331">
        <v>61.14</v>
      </c>
      <c r="H315" s="331">
        <v>58.7</v>
      </c>
      <c r="I315" s="331">
        <v>66.73</v>
      </c>
      <c r="J315" s="331">
        <v>67.73</v>
      </c>
      <c r="K315" s="331">
        <v>64.27</v>
      </c>
      <c r="L315" s="331">
        <v>66.72</v>
      </c>
      <c r="M315" s="331">
        <v>74.27</v>
      </c>
      <c r="N315" s="331">
        <v>78.94</v>
      </c>
      <c r="O315" s="492">
        <v>79.16</v>
      </c>
      <c r="P315" s="492">
        <v>65.61</v>
      </c>
      <c r="Q315" s="492">
        <v>83.18</v>
      </c>
      <c r="R315" s="492">
        <v>67.3</v>
      </c>
      <c r="S315" s="492">
        <v>82.68</v>
      </c>
      <c r="T315" s="492">
        <v>74.790000000000006</v>
      </c>
      <c r="U315" s="492">
        <v>71.510000000000005</v>
      </c>
      <c r="V315" s="492">
        <v>74.77</v>
      </c>
      <c r="W315" s="492">
        <v>60.93</v>
      </c>
      <c r="X315" s="492">
        <v>73.209999999999994</v>
      </c>
      <c r="Y315" s="492">
        <v>65.790000000000006</v>
      </c>
      <c r="Z315" s="492">
        <v>69.91</v>
      </c>
      <c r="AA315" s="328">
        <v>83.39</v>
      </c>
      <c r="AB315" s="328">
        <v>73.94</v>
      </c>
      <c r="AC315" s="328">
        <v>75.77</v>
      </c>
      <c r="AD315" s="328">
        <v>65.099999999999994</v>
      </c>
      <c r="AE315" s="328">
        <v>75.45</v>
      </c>
      <c r="AF315" s="328">
        <v>67.819999999999993</v>
      </c>
      <c r="AG315" s="328">
        <v>77.89</v>
      </c>
      <c r="AH315" s="328">
        <v>70.099999999999994</v>
      </c>
      <c r="AI315" s="328">
        <v>58.12</v>
      </c>
      <c r="AJ315" s="328">
        <v>77.150000000000006</v>
      </c>
      <c r="AK315" s="328">
        <v>68.87</v>
      </c>
      <c r="AL315" s="328">
        <v>65.22</v>
      </c>
      <c r="AM315" s="328">
        <v>75.23</v>
      </c>
      <c r="AN315" s="328">
        <v>66.81</v>
      </c>
      <c r="AO315" s="328">
        <v>62.18</v>
      </c>
      <c r="AP315" s="328">
        <v>56.44</v>
      </c>
      <c r="AQ315" s="328">
        <v>63.14</v>
      </c>
      <c r="AR315" s="328">
        <v>57.71</v>
      </c>
      <c r="AS315" s="325">
        <v>64.63</v>
      </c>
      <c r="AT315" s="325">
        <v>60.42</v>
      </c>
      <c r="AU315" s="325">
        <v>55.36</v>
      </c>
      <c r="AV315" s="325">
        <v>64.52</v>
      </c>
      <c r="AW315" s="325">
        <v>58.4</v>
      </c>
      <c r="AX315" s="325">
        <v>76.319999999999993</v>
      </c>
      <c r="AY315" s="325">
        <v>69.63</v>
      </c>
      <c r="BB315" s="652">
        <v>69.626617983200006</v>
      </c>
      <c r="BC315" s="653">
        <f t="shared" si="4"/>
        <v>69.63</v>
      </c>
    </row>
    <row r="316" spans="1:55" s="325" customFormat="1" ht="19.8">
      <c r="A316" s="329"/>
      <c r="B316" s="329" t="s">
        <v>487</v>
      </c>
      <c r="C316" s="332">
        <v>6.74</v>
      </c>
      <c r="D316" s="332">
        <v>7.5</v>
      </c>
      <c r="E316" s="332">
        <v>5.68</v>
      </c>
      <c r="F316" s="332">
        <v>7.74</v>
      </c>
      <c r="G316" s="332">
        <v>9.51</v>
      </c>
      <c r="H316" s="332">
        <v>9.32</v>
      </c>
      <c r="I316" s="332">
        <v>10.29</v>
      </c>
      <c r="J316" s="332">
        <v>11.45</v>
      </c>
      <c r="K316" s="332">
        <v>10.34</v>
      </c>
      <c r="L316" s="332">
        <v>10.92</v>
      </c>
      <c r="M316" s="332">
        <v>12.78</v>
      </c>
      <c r="N316" s="332">
        <v>13.55</v>
      </c>
      <c r="O316" s="493">
        <v>14.01</v>
      </c>
      <c r="P316" s="493">
        <v>9.0500000000000007</v>
      </c>
      <c r="Q316" s="493">
        <v>13.8</v>
      </c>
      <c r="R316" s="493">
        <v>12.46</v>
      </c>
      <c r="S316" s="493">
        <v>14.1</v>
      </c>
      <c r="T316" s="493">
        <v>15.15</v>
      </c>
      <c r="U316" s="493">
        <v>12.17</v>
      </c>
      <c r="V316" s="493">
        <v>14.02</v>
      </c>
      <c r="W316" s="493">
        <v>11.95</v>
      </c>
      <c r="X316" s="493">
        <v>11.78</v>
      </c>
      <c r="Y316" s="493">
        <v>15.28</v>
      </c>
      <c r="Z316" s="493">
        <v>13.28</v>
      </c>
      <c r="AA316" s="330">
        <v>15.62</v>
      </c>
      <c r="AB316" s="330">
        <v>12.9</v>
      </c>
      <c r="AC316" s="330">
        <v>15.14</v>
      </c>
      <c r="AD316" s="330">
        <v>14.29</v>
      </c>
      <c r="AE316" s="330">
        <v>13.97</v>
      </c>
      <c r="AF316" s="330">
        <v>13.4</v>
      </c>
      <c r="AG316" s="330">
        <v>12.44</v>
      </c>
      <c r="AH316" s="330">
        <v>13.56</v>
      </c>
      <c r="AI316" s="330">
        <v>12.6</v>
      </c>
      <c r="AJ316" s="330">
        <v>14.84</v>
      </c>
      <c r="AK316" s="330">
        <v>15.46</v>
      </c>
      <c r="AL316" s="330">
        <v>13.31</v>
      </c>
      <c r="AM316" s="330">
        <v>15.59</v>
      </c>
      <c r="AN316" s="330">
        <v>11.56</v>
      </c>
      <c r="AO316" s="330">
        <v>11.66</v>
      </c>
      <c r="AP316" s="330">
        <v>12</v>
      </c>
      <c r="AQ316" s="330">
        <v>13.27</v>
      </c>
      <c r="AR316" s="330">
        <v>11.99</v>
      </c>
      <c r="AS316" s="325">
        <v>13.1</v>
      </c>
      <c r="AT316" s="325">
        <v>12.09</v>
      </c>
      <c r="AU316" s="325">
        <v>11.96</v>
      </c>
      <c r="AV316" s="325">
        <v>13.49</v>
      </c>
      <c r="AW316" s="325">
        <v>14.22</v>
      </c>
      <c r="AX316" s="325">
        <v>17.96</v>
      </c>
      <c r="AY316" s="325">
        <v>17.5</v>
      </c>
      <c r="BB316" s="652">
        <v>17.5017381366</v>
      </c>
      <c r="BC316" s="653">
        <f t="shared" si="4"/>
        <v>17.5</v>
      </c>
    </row>
    <row r="317" spans="1:55" s="325" customFormat="1" ht="19.8">
      <c r="A317" s="327"/>
      <c r="B317" s="327" t="s">
        <v>488</v>
      </c>
      <c r="C317" s="331">
        <v>44.29</v>
      </c>
      <c r="D317" s="331">
        <v>42.94</v>
      </c>
      <c r="E317" s="331">
        <v>48.84</v>
      </c>
      <c r="F317" s="331">
        <v>43.73</v>
      </c>
      <c r="G317" s="331">
        <v>51.62</v>
      </c>
      <c r="H317" s="331">
        <v>49.38</v>
      </c>
      <c r="I317" s="331">
        <v>56.44</v>
      </c>
      <c r="J317" s="331">
        <v>56.28</v>
      </c>
      <c r="K317" s="331">
        <v>53.93</v>
      </c>
      <c r="L317" s="331">
        <v>55.8</v>
      </c>
      <c r="M317" s="331">
        <v>61.49</v>
      </c>
      <c r="N317" s="331">
        <v>65.400000000000006</v>
      </c>
      <c r="O317" s="492">
        <v>65.150000000000006</v>
      </c>
      <c r="P317" s="492">
        <v>56.56</v>
      </c>
      <c r="Q317" s="492">
        <v>69.38</v>
      </c>
      <c r="R317" s="492">
        <v>54.84</v>
      </c>
      <c r="S317" s="492">
        <v>68.59</v>
      </c>
      <c r="T317" s="492">
        <v>59.64</v>
      </c>
      <c r="U317" s="492">
        <v>59.34</v>
      </c>
      <c r="V317" s="492">
        <v>60.75</v>
      </c>
      <c r="W317" s="492">
        <v>48.98</v>
      </c>
      <c r="X317" s="492">
        <v>61.43</v>
      </c>
      <c r="Y317" s="492">
        <v>50.51</v>
      </c>
      <c r="Z317" s="492">
        <v>56.63</v>
      </c>
      <c r="AA317" s="328">
        <v>67.760000000000005</v>
      </c>
      <c r="AB317" s="328">
        <v>61.04</v>
      </c>
      <c r="AC317" s="328">
        <v>60.63</v>
      </c>
      <c r="AD317" s="328">
        <v>50.81</v>
      </c>
      <c r="AE317" s="328">
        <v>61.48</v>
      </c>
      <c r="AF317" s="328">
        <v>54.42</v>
      </c>
      <c r="AG317" s="328">
        <v>65.459999999999994</v>
      </c>
      <c r="AH317" s="328">
        <v>56.54</v>
      </c>
      <c r="AI317" s="328">
        <v>45.52</v>
      </c>
      <c r="AJ317" s="328">
        <v>62.31</v>
      </c>
      <c r="AK317" s="328">
        <v>53.41</v>
      </c>
      <c r="AL317" s="328">
        <v>51.92</v>
      </c>
      <c r="AM317" s="328">
        <v>59.64</v>
      </c>
      <c r="AN317" s="328">
        <v>55.26</v>
      </c>
      <c r="AO317" s="328">
        <v>50.52</v>
      </c>
      <c r="AP317" s="328">
        <v>44.45</v>
      </c>
      <c r="AQ317" s="328">
        <v>49.87</v>
      </c>
      <c r="AR317" s="328">
        <v>45.73</v>
      </c>
      <c r="AS317" s="325">
        <v>51.53</v>
      </c>
      <c r="AT317" s="325">
        <v>48.33</v>
      </c>
      <c r="AU317" s="325">
        <v>43.4</v>
      </c>
      <c r="AV317" s="325">
        <v>51.02</v>
      </c>
      <c r="AW317" s="325">
        <v>44.17</v>
      </c>
      <c r="AX317" s="325">
        <v>58.36</v>
      </c>
      <c r="AY317" s="325">
        <v>52.12</v>
      </c>
      <c r="BB317" s="652">
        <v>52.124879846600003</v>
      </c>
      <c r="BC317" s="653">
        <f t="shared" si="4"/>
        <v>52.12</v>
      </c>
    </row>
    <row r="318" spans="1:55" s="325" customFormat="1" ht="19.8">
      <c r="A318" s="329"/>
      <c r="B318" s="329" t="s">
        <v>489</v>
      </c>
      <c r="C318" s="332">
        <v>91.23</v>
      </c>
      <c r="D318" s="332">
        <v>75.319999999999993</v>
      </c>
      <c r="E318" s="332">
        <v>72.86</v>
      </c>
      <c r="F318" s="332">
        <v>76.55</v>
      </c>
      <c r="G318" s="332">
        <v>86.87</v>
      </c>
      <c r="H318" s="332">
        <v>90.73</v>
      </c>
      <c r="I318" s="332">
        <v>84.7</v>
      </c>
      <c r="J318" s="332">
        <v>91.09</v>
      </c>
      <c r="K318" s="332">
        <v>86.33</v>
      </c>
      <c r="L318" s="332">
        <v>74.33</v>
      </c>
      <c r="M318" s="332">
        <v>82.71</v>
      </c>
      <c r="N318" s="332">
        <v>75.77</v>
      </c>
      <c r="O318" s="493">
        <v>84.85</v>
      </c>
      <c r="P318" s="493">
        <v>64.290000000000006</v>
      </c>
      <c r="Q318" s="493">
        <v>89.45</v>
      </c>
      <c r="R318" s="493">
        <v>74.260000000000005</v>
      </c>
      <c r="S318" s="493">
        <v>83.57</v>
      </c>
      <c r="T318" s="493">
        <v>83.62</v>
      </c>
      <c r="U318" s="493">
        <v>77.75</v>
      </c>
      <c r="V318" s="493">
        <v>90.12</v>
      </c>
      <c r="W318" s="493">
        <v>76.900000000000006</v>
      </c>
      <c r="X318" s="493">
        <v>81.98</v>
      </c>
      <c r="Y318" s="493">
        <v>95.4</v>
      </c>
      <c r="Z318" s="493">
        <v>89.2</v>
      </c>
      <c r="AA318" s="330">
        <v>97.86</v>
      </c>
      <c r="AB318" s="330">
        <v>79.88</v>
      </c>
      <c r="AC318" s="330">
        <v>72.78</v>
      </c>
      <c r="AD318" s="330">
        <v>83.57</v>
      </c>
      <c r="AE318" s="330">
        <v>92.88</v>
      </c>
      <c r="AF318" s="330">
        <v>85.2</v>
      </c>
      <c r="AG318" s="330">
        <v>93.79</v>
      </c>
      <c r="AH318" s="330">
        <v>88.6</v>
      </c>
      <c r="AI318" s="330">
        <v>86.48</v>
      </c>
      <c r="AJ318" s="330">
        <v>93.55</v>
      </c>
      <c r="AK318" s="330">
        <v>96.78</v>
      </c>
      <c r="AL318" s="330">
        <v>93.06</v>
      </c>
      <c r="AM318" s="330">
        <v>109.1</v>
      </c>
      <c r="AN318" s="330">
        <v>82.2</v>
      </c>
      <c r="AO318" s="330">
        <v>89.08</v>
      </c>
      <c r="AP318" s="330">
        <v>98.05</v>
      </c>
      <c r="AQ318" s="330">
        <v>105.59</v>
      </c>
      <c r="AR318" s="330">
        <v>107.97</v>
      </c>
      <c r="AS318" s="325">
        <v>98.85</v>
      </c>
      <c r="AT318" s="325">
        <v>98</v>
      </c>
      <c r="AU318" s="325">
        <v>102.46</v>
      </c>
      <c r="AV318" s="325">
        <v>98.98</v>
      </c>
      <c r="AW318" s="325">
        <v>104.39</v>
      </c>
      <c r="AX318" s="325">
        <v>116.69</v>
      </c>
      <c r="AY318" s="325">
        <v>120.03</v>
      </c>
      <c r="BB318" s="652">
        <v>120.02772721460001</v>
      </c>
      <c r="BC318" s="653">
        <f t="shared" si="4"/>
        <v>120.03</v>
      </c>
    </row>
    <row r="319" spans="1:55" s="325" customFormat="1" ht="12.75" customHeight="1">
      <c r="A319" s="327"/>
      <c r="B319" s="327" t="s">
        <v>490</v>
      </c>
      <c r="C319" s="331">
        <v>4.33</v>
      </c>
      <c r="D319" s="331">
        <v>4.5599999999999996</v>
      </c>
      <c r="E319" s="331">
        <v>4.72</v>
      </c>
      <c r="F319" s="331">
        <v>4.6399999999999997</v>
      </c>
      <c r="G319" s="331">
        <v>4.79</v>
      </c>
      <c r="H319" s="331">
        <v>4.6900000000000004</v>
      </c>
      <c r="I319" s="331">
        <v>3.82</v>
      </c>
      <c r="J319" s="331">
        <v>3.87</v>
      </c>
      <c r="K319" s="331">
        <v>5.73</v>
      </c>
      <c r="L319" s="331">
        <v>5.14</v>
      </c>
      <c r="M319" s="331">
        <v>3.41</v>
      </c>
      <c r="N319" s="331">
        <v>4.4400000000000004</v>
      </c>
      <c r="O319" s="492">
        <v>3.86</v>
      </c>
      <c r="P319" s="492">
        <v>3.55</v>
      </c>
      <c r="Q319" s="492">
        <v>4.45</v>
      </c>
      <c r="R319" s="492">
        <v>3.87</v>
      </c>
      <c r="S319" s="492">
        <v>3.73</v>
      </c>
      <c r="T319" s="492">
        <v>3.72</v>
      </c>
      <c r="U319" s="492">
        <v>3.6</v>
      </c>
      <c r="V319" s="492">
        <v>3.88</v>
      </c>
      <c r="W319" s="492">
        <v>3.66</v>
      </c>
      <c r="X319" s="492">
        <v>3.95</v>
      </c>
      <c r="Y319" s="492">
        <v>3.27</v>
      </c>
      <c r="Z319" s="492">
        <v>4</v>
      </c>
      <c r="AA319" s="328">
        <v>4.74</v>
      </c>
      <c r="AB319" s="328">
        <v>3.11</v>
      </c>
      <c r="AC319" s="328">
        <v>3.18</v>
      </c>
      <c r="AD319" s="328">
        <v>4.04</v>
      </c>
      <c r="AE319" s="328">
        <v>4.24</v>
      </c>
      <c r="AF319" s="328">
        <v>3.63</v>
      </c>
      <c r="AG319" s="328">
        <v>3.94</v>
      </c>
      <c r="AH319" s="328">
        <v>3.7</v>
      </c>
      <c r="AI319" s="328">
        <v>3.66</v>
      </c>
      <c r="AJ319" s="328">
        <v>4.29</v>
      </c>
      <c r="AK319" s="328">
        <v>3.78</v>
      </c>
      <c r="AL319" s="328">
        <v>3.58</v>
      </c>
      <c r="AM319" s="328">
        <v>4.3899999999999997</v>
      </c>
      <c r="AN319" s="328">
        <v>4.2699999999999996</v>
      </c>
      <c r="AO319" s="328">
        <v>5.33</v>
      </c>
      <c r="AP319" s="328">
        <v>4.09</v>
      </c>
      <c r="AQ319" s="328">
        <v>4.17</v>
      </c>
      <c r="AR319" s="328">
        <v>5.31</v>
      </c>
      <c r="AS319" s="325">
        <v>4.24</v>
      </c>
      <c r="AT319" s="325">
        <v>4.33</v>
      </c>
      <c r="AU319" s="325">
        <v>4.01</v>
      </c>
      <c r="AV319" s="325">
        <v>4.38</v>
      </c>
      <c r="AW319" s="325">
        <v>5.24</v>
      </c>
      <c r="AX319" s="325">
        <v>4.57</v>
      </c>
      <c r="AY319" s="325">
        <v>4.9400000000000004</v>
      </c>
      <c r="BB319" s="652">
        <v>4.9358855385</v>
      </c>
      <c r="BC319" s="653">
        <f t="shared" si="4"/>
        <v>4.9400000000000004</v>
      </c>
    </row>
    <row r="320" spans="1:55" s="325" customFormat="1" ht="19.8">
      <c r="A320" s="329"/>
      <c r="B320" s="329" t="s">
        <v>491</v>
      </c>
      <c r="C320" s="332">
        <v>14.53</v>
      </c>
      <c r="D320" s="332">
        <v>13.37</v>
      </c>
      <c r="E320" s="332">
        <v>11.85</v>
      </c>
      <c r="F320" s="332">
        <v>11.94</v>
      </c>
      <c r="G320" s="332">
        <v>13.64</v>
      </c>
      <c r="H320" s="332">
        <v>17.82</v>
      </c>
      <c r="I320" s="332">
        <v>14.04</v>
      </c>
      <c r="J320" s="332">
        <v>16.57</v>
      </c>
      <c r="K320" s="332">
        <v>16.97</v>
      </c>
      <c r="L320" s="332">
        <v>13.05</v>
      </c>
      <c r="M320" s="332">
        <v>15.06</v>
      </c>
      <c r="N320" s="332">
        <v>13.47</v>
      </c>
      <c r="O320" s="493">
        <v>17.02</v>
      </c>
      <c r="P320" s="493">
        <v>11.54</v>
      </c>
      <c r="Q320" s="493">
        <v>16.97</v>
      </c>
      <c r="R320" s="493">
        <v>12.72</v>
      </c>
      <c r="S320" s="493">
        <v>14.79</v>
      </c>
      <c r="T320" s="493">
        <v>15.6</v>
      </c>
      <c r="U320" s="493">
        <v>12.86</v>
      </c>
      <c r="V320" s="493">
        <v>16.22</v>
      </c>
      <c r="W320" s="493">
        <v>13.39</v>
      </c>
      <c r="X320" s="493">
        <v>14.73</v>
      </c>
      <c r="Y320" s="493">
        <v>15.58</v>
      </c>
      <c r="Z320" s="493">
        <v>13.93</v>
      </c>
      <c r="AA320" s="330">
        <v>17.14</v>
      </c>
      <c r="AB320" s="330">
        <v>13.53</v>
      </c>
      <c r="AC320" s="330">
        <v>10.63</v>
      </c>
      <c r="AD320" s="330">
        <v>14.8</v>
      </c>
      <c r="AE320" s="330">
        <v>15.53</v>
      </c>
      <c r="AF320" s="330">
        <v>14.98</v>
      </c>
      <c r="AG320" s="330">
        <v>16.55</v>
      </c>
      <c r="AH320" s="330">
        <v>15.52</v>
      </c>
      <c r="AI320" s="330">
        <v>15.54</v>
      </c>
      <c r="AJ320" s="330">
        <v>16.489999999999998</v>
      </c>
      <c r="AK320" s="330">
        <v>16.53</v>
      </c>
      <c r="AL320" s="330">
        <v>14.15</v>
      </c>
      <c r="AM320" s="330">
        <v>17.690000000000001</v>
      </c>
      <c r="AN320" s="330">
        <v>12.17</v>
      </c>
      <c r="AO320" s="330">
        <v>12.93</v>
      </c>
      <c r="AP320" s="330">
        <v>14.77</v>
      </c>
      <c r="AQ320" s="330">
        <v>15.76</v>
      </c>
      <c r="AR320" s="330">
        <v>17.2</v>
      </c>
      <c r="AS320" s="325">
        <v>15.83</v>
      </c>
      <c r="AT320" s="325">
        <v>15.6</v>
      </c>
      <c r="AU320" s="325">
        <v>15.1</v>
      </c>
      <c r="AV320" s="325">
        <v>14.44</v>
      </c>
      <c r="AW320" s="325">
        <v>17.5</v>
      </c>
      <c r="AX320" s="325">
        <v>17.59</v>
      </c>
      <c r="AY320" s="325">
        <v>21.16</v>
      </c>
      <c r="BB320" s="652">
        <v>21.158067790499999</v>
      </c>
      <c r="BC320" s="653">
        <f t="shared" si="4"/>
        <v>21.16</v>
      </c>
    </row>
    <row r="321" spans="1:55" s="325" customFormat="1" ht="19.8">
      <c r="A321" s="327"/>
      <c r="B321" s="327" t="s">
        <v>492</v>
      </c>
      <c r="C321" s="331">
        <v>23.36</v>
      </c>
      <c r="D321" s="331">
        <v>18.2</v>
      </c>
      <c r="E321" s="331">
        <v>17.149999999999999</v>
      </c>
      <c r="F321" s="331">
        <v>16.809999999999999</v>
      </c>
      <c r="G321" s="331">
        <v>21.63</v>
      </c>
      <c r="H321" s="331">
        <v>20.190000000000001</v>
      </c>
      <c r="I321" s="331">
        <v>19.239999999999998</v>
      </c>
      <c r="J321" s="331">
        <v>21.59</v>
      </c>
      <c r="K321" s="331">
        <v>20.72</v>
      </c>
      <c r="L321" s="331">
        <v>18.93</v>
      </c>
      <c r="M321" s="331">
        <v>19.12</v>
      </c>
      <c r="N321" s="331">
        <v>17.14</v>
      </c>
      <c r="O321" s="492">
        <v>18.829999999999998</v>
      </c>
      <c r="P321" s="492">
        <v>17.96</v>
      </c>
      <c r="Q321" s="492">
        <v>23.75</v>
      </c>
      <c r="R321" s="492">
        <v>19.03</v>
      </c>
      <c r="S321" s="492">
        <v>20.059999999999999</v>
      </c>
      <c r="T321" s="492">
        <v>18.48</v>
      </c>
      <c r="U321" s="492">
        <v>18.53</v>
      </c>
      <c r="V321" s="492">
        <v>21.15</v>
      </c>
      <c r="W321" s="492">
        <v>17.46</v>
      </c>
      <c r="X321" s="492">
        <v>20.73</v>
      </c>
      <c r="Y321" s="492">
        <v>23.72</v>
      </c>
      <c r="Z321" s="492">
        <v>21.36</v>
      </c>
      <c r="AA321" s="328">
        <v>24.15</v>
      </c>
      <c r="AB321" s="328">
        <v>21.74</v>
      </c>
      <c r="AC321" s="328">
        <v>22.61</v>
      </c>
      <c r="AD321" s="328">
        <v>21.19</v>
      </c>
      <c r="AE321" s="328">
        <v>24.44</v>
      </c>
      <c r="AF321" s="328">
        <v>22.74</v>
      </c>
      <c r="AG321" s="328">
        <v>23.97</v>
      </c>
      <c r="AH321" s="328">
        <v>23.42</v>
      </c>
      <c r="AI321" s="328">
        <v>20.190000000000001</v>
      </c>
      <c r="AJ321" s="328">
        <v>24.87</v>
      </c>
      <c r="AK321" s="328">
        <v>23.36</v>
      </c>
      <c r="AL321" s="328">
        <v>22.77</v>
      </c>
      <c r="AM321" s="328">
        <v>27.02</v>
      </c>
      <c r="AN321" s="328">
        <v>21.83</v>
      </c>
      <c r="AO321" s="328">
        <v>21.36</v>
      </c>
      <c r="AP321" s="328">
        <v>24.16</v>
      </c>
      <c r="AQ321" s="328">
        <v>27.22</v>
      </c>
      <c r="AR321" s="328">
        <v>30.56</v>
      </c>
      <c r="AS321" s="325">
        <v>26.25</v>
      </c>
      <c r="AT321" s="325">
        <v>26.13</v>
      </c>
      <c r="AU321" s="325">
        <v>27.12</v>
      </c>
      <c r="AV321" s="325">
        <v>27.18</v>
      </c>
      <c r="AW321" s="325">
        <v>26.83</v>
      </c>
      <c r="AX321" s="325">
        <v>28.87</v>
      </c>
      <c r="AY321" s="325">
        <v>28.3</v>
      </c>
      <c r="BB321" s="652">
        <v>28.298192167300002</v>
      </c>
      <c r="BC321" s="653">
        <f t="shared" si="4"/>
        <v>28.3</v>
      </c>
    </row>
    <row r="322" spans="1:55" s="325" customFormat="1" ht="19.8">
      <c r="A322" s="329"/>
      <c r="B322" s="329" t="s">
        <v>493</v>
      </c>
      <c r="C322" s="332">
        <v>49.01</v>
      </c>
      <c r="D322" s="332">
        <v>39.200000000000003</v>
      </c>
      <c r="E322" s="332">
        <v>39.130000000000003</v>
      </c>
      <c r="F322" s="332">
        <v>43.16</v>
      </c>
      <c r="G322" s="332">
        <v>46.81</v>
      </c>
      <c r="H322" s="332">
        <v>48.02</v>
      </c>
      <c r="I322" s="332">
        <v>47.59</v>
      </c>
      <c r="J322" s="332">
        <v>49.05</v>
      </c>
      <c r="K322" s="332">
        <v>42.91</v>
      </c>
      <c r="L322" s="332">
        <v>37.22</v>
      </c>
      <c r="M322" s="332">
        <v>45.12</v>
      </c>
      <c r="N322" s="332">
        <v>40.72</v>
      </c>
      <c r="O322" s="493">
        <v>45.14</v>
      </c>
      <c r="P322" s="493">
        <v>31.23</v>
      </c>
      <c r="Q322" s="493">
        <v>44.28</v>
      </c>
      <c r="R322" s="493">
        <v>38.65</v>
      </c>
      <c r="S322" s="493">
        <v>44.99</v>
      </c>
      <c r="T322" s="493">
        <v>45.82</v>
      </c>
      <c r="U322" s="493">
        <v>42.76</v>
      </c>
      <c r="V322" s="493">
        <v>48.88</v>
      </c>
      <c r="W322" s="493">
        <v>42.39</v>
      </c>
      <c r="X322" s="493">
        <v>42.57</v>
      </c>
      <c r="Y322" s="493">
        <v>52.83</v>
      </c>
      <c r="Z322" s="493">
        <v>49.92</v>
      </c>
      <c r="AA322" s="330">
        <v>51.84</v>
      </c>
      <c r="AB322" s="330">
        <v>41.49</v>
      </c>
      <c r="AC322" s="330">
        <v>36.36</v>
      </c>
      <c r="AD322" s="330">
        <v>43.54</v>
      </c>
      <c r="AE322" s="330">
        <v>48.67</v>
      </c>
      <c r="AF322" s="330">
        <v>43.86</v>
      </c>
      <c r="AG322" s="330">
        <v>49.32</v>
      </c>
      <c r="AH322" s="330">
        <v>45.96</v>
      </c>
      <c r="AI322" s="330">
        <v>47.1</v>
      </c>
      <c r="AJ322" s="330">
        <v>47.9</v>
      </c>
      <c r="AK322" s="330">
        <v>53.1</v>
      </c>
      <c r="AL322" s="330">
        <v>52.55</v>
      </c>
      <c r="AM322" s="330">
        <v>60</v>
      </c>
      <c r="AN322" s="330">
        <v>43.93</v>
      </c>
      <c r="AO322" s="330">
        <v>49.46</v>
      </c>
      <c r="AP322" s="330">
        <v>55.04</v>
      </c>
      <c r="AQ322" s="330">
        <v>58.44</v>
      </c>
      <c r="AR322" s="330">
        <v>54.9</v>
      </c>
      <c r="AS322" s="325">
        <v>52.54</v>
      </c>
      <c r="AT322" s="325">
        <v>51.95</v>
      </c>
      <c r="AU322" s="325">
        <v>56.24</v>
      </c>
      <c r="AV322" s="325">
        <v>52.99</v>
      </c>
      <c r="AW322" s="325">
        <v>54.82</v>
      </c>
      <c r="AX322" s="325">
        <v>65.66</v>
      </c>
      <c r="AY322" s="325">
        <v>65.64</v>
      </c>
      <c r="BB322" s="652">
        <v>65.635581718300003</v>
      </c>
      <c r="BC322" s="653">
        <f t="shared" si="4"/>
        <v>65.64</v>
      </c>
    </row>
    <row r="323" spans="1:55" s="325" customFormat="1" ht="25.5" customHeight="1">
      <c r="A323" s="327"/>
      <c r="B323" s="327" t="s">
        <v>494</v>
      </c>
      <c r="C323" s="331">
        <v>2.08</v>
      </c>
      <c r="D323" s="331">
        <v>2.42</v>
      </c>
      <c r="E323" s="331">
        <v>2.54</v>
      </c>
      <c r="F323" s="331">
        <v>2.1800000000000002</v>
      </c>
      <c r="G323" s="331">
        <v>1.89</v>
      </c>
      <c r="H323" s="331">
        <v>2.31</v>
      </c>
      <c r="I323" s="331">
        <v>1.72</v>
      </c>
      <c r="J323" s="331">
        <v>2.19</v>
      </c>
      <c r="K323" s="331">
        <v>2.0299999999999998</v>
      </c>
      <c r="L323" s="331">
        <v>1.87</v>
      </c>
      <c r="M323" s="331">
        <v>2.5</v>
      </c>
      <c r="N323" s="331">
        <v>2.54</v>
      </c>
      <c r="O323" s="492">
        <v>3.51</v>
      </c>
      <c r="P323" s="492">
        <v>2.34</v>
      </c>
      <c r="Q323" s="492">
        <v>2.15</v>
      </c>
      <c r="R323" s="492">
        <v>2.08</v>
      </c>
      <c r="S323" s="492">
        <v>2.59</v>
      </c>
      <c r="T323" s="492">
        <v>2.35</v>
      </c>
      <c r="U323" s="492">
        <v>2.2200000000000002</v>
      </c>
      <c r="V323" s="492">
        <v>2.31</v>
      </c>
      <c r="W323" s="492">
        <v>2.63</v>
      </c>
      <c r="X323" s="492">
        <v>2.5299999999999998</v>
      </c>
      <c r="Y323" s="492">
        <v>2.67</v>
      </c>
      <c r="Z323" s="492">
        <v>2.2599999999999998</v>
      </c>
      <c r="AA323" s="328">
        <v>2.2999999999999998</v>
      </c>
      <c r="AB323" s="328">
        <v>2.06</v>
      </c>
      <c r="AC323" s="328">
        <v>3.9</v>
      </c>
      <c r="AD323" s="328">
        <v>3.07</v>
      </c>
      <c r="AE323" s="328">
        <v>3.2</v>
      </c>
      <c r="AF323" s="328">
        <v>6.06</v>
      </c>
      <c r="AG323" s="328">
        <v>4.42</v>
      </c>
      <c r="AH323" s="328">
        <v>2.58</v>
      </c>
      <c r="AI323" s="328">
        <v>3.31</v>
      </c>
      <c r="AJ323" s="328">
        <v>3.67</v>
      </c>
      <c r="AK323" s="328">
        <v>3.03</v>
      </c>
      <c r="AL323" s="328">
        <v>2.5</v>
      </c>
      <c r="AM323" s="328">
        <v>3.93</v>
      </c>
      <c r="AN323" s="328">
        <v>3.71</v>
      </c>
      <c r="AO323" s="328">
        <v>2.74</v>
      </c>
      <c r="AP323" s="328">
        <v>3.53</v>
      </c>
      <c r="AQ323" s="328">
        <v>3.7</v>
      </c>
      <c r="AR323" s="328">
        <v>4.03</v>
      </c>
      <c r="AS323" s="325">
        <v>5.19</v>
      </c>
      <c r="AT323" s="325">
        <v>3.93</v>
      </c>
      <c r="AU323" s="325">
        <v>3.8</v>
      </c>
      <c r="AV323" s="325">
        <v>4.3099999999999996</v>
      </c>
      <c r="AW323" s="325">
        <v>4.49</v>
      </c>
      <c r="AX323" s="325">
        <v>4.17</v>
      </c>
      <c r="AY323" s="325">
        <v>6.47</v>
      </c>
      <c r="BB323" s="652">
        <v>6.4699697756000001</v>
      </c>
      <c r="BC323" s="653">
        <f t="shared" si="4"/>
        <v>6.47</v>
      </c>
    </row>
    <row r="324" spans="1:55" s="325" customFormat="1" ht="19.8">
      <c r="A324" s="329"/>
      <c r="B324" s="329" t="s">
        <v>495</v>
      </c>
      <c r="C324" s="332">
        <v>0.56000000000000005</v>
      </c>
      <c r="D324" s="332">
        <v>1.1000000000000001</v>
      </c>
      <c r="E324" s="332">
        <v>1.01</v>
      </c>
      <c r="F324" s="332">
        <v>0.4</v>
      </c>
      <c r="G324" s="332">
        <v>0.25</v>
      </c>
      <c r="H324" s="332">
        <v>0.4</v>
      </c>
      <c r="I324" s="332">
        <v>0.27</v>
      </c>
      <c r="J324" s="332">
        <v>0.44</v>
      </c>
      <c r="K324" s="332">
        <v>0.54</v>
      </c>
      <c r="L324" s="332">
        <v>0.54</v>
      </c>
      <c r="M324" s="332">
        <v>0.81</v>
      </c>
      <c r="N324" s="332">
        <v>0.92</v>
      </c>
      <c r="O324" s="493">
        <v>2.16</v>
      </c>
      <c r="P324" s="493">
        <v>1.01</v>
      </c>
      <c r="Q324" s="493">
        <v>0.53</v>
      </c>
      <c r="R324" s="493">
        <v>0.67</v>
      </c>
      <c r="S324" s="493">
        <v>0.65</v>
      </c>
      <c r="T324" s="493">
        <v>0.65</v>
      </c>
      <c r="U324" s="493">
        <v>0.86</v>
      </c>
      <c r="V324" s="493">
        <v>0.7</v>
      </c>
      <c r="W324" s="493">
        <v>0.63</v>
      </c>
      <c r="X324" s="493">
        <v>0.81</v>
      </c>
      <c r="Y324" s="493">
        <v>0.99</v>
      </c>
      <c r="Z324" s="493">
        <v>0.66</v>
      </c>
      <c r="AA324" s="330">
        <v>0.65</v>
      </c>
      <c r="AB324" s="330">
        <v>0.52</v>
      </c>
      <c r="AC324" s="330">
        <v>0.85</v>
      </c>
      <c r="AD324" s="330">
        <v>0.9</v>
      </c>
      <c r="AE324" s="330">
        <v>0.95</v>
      </c>
      <c r="AF324" s="330">
        <v>3.34</v>
      </c>
      <c r="AG324" s="330">
        <v>1.8</v>
      </c>
      <c r="AH324" s="330">
        <v>0.53</v>
      </c>
      <c r="AI324" s="330">
        <v>0.9</v>
      </c>
      <c r="AJ324" s="330">
        <v>0.83</v>
      </c>
      <c r="AK324" s="330">
        <v>0.87</v>
      </c>
      <c r="AL324" s="330">
        <v>0.75</v>
      </c>
      <c r="AM324" s="330">
        <v>1.08</v>
      </c>
      <c r="AN324" s="330">
        <v>0.84</v>
      </c>
      <c r="AO324" s="330">
        <v>0.89</v>
      </c>
      <c r="AP324" s="330">
        <v>1.04</v>
      </c>
      <c r="AQ324" s="330">
        <v>1.1100000000000001</v>
      </c>
      <c r="AR324" s="330">
        <v>2.0299999999999998</v>
      </c>
      <c r="AS324" s="325">
        <v>2.74</v>
      </c>
      <c r="AT324" s="325">
        <v>1.0900000000000001</v>
      </c>
      <c r="AU324" s="325">
        <v>1.04</v>
      </c>
      <c r="AV324" s="325">
        <v>1.28</v>
      </c>
      <c r="AW324" s="325">
        <v>0.7</v>
      </c>
      <c r="AX324" s="325">
        <v>1.45</v>
      </c>
      <c r="AY324" s="325">
        <v>2.94</v>
      </c>
      <c r="BB324" s="652">
        <v>2.9401846514000001</v>
      </c>
      <c r="BC324" s="653">
        <f t="shared" si="4"/>
        <v>2.94</v>
      </c>
    </row>
    <row r="325" spans="1:55" s="325" customFormat="1" ht="19.8">
      <c r="A325" s="327"/>
      <c r="B325" s="327" t="s">
        <v>496</v>
      </c>
      <c r="C325" s="331">
        <v>1.52</v>
      </c>
      <c r="D325" s="331">
        <v>1.31</v>
      </c>
      <c r="E325" s="331">
        <v>1.53</v>
      </c>
      <c r="F325" s="331">
        <v>1.78</v>
      </c>
      <c r="G325" s="331">
        <v>1.65</v>
      </c>
      <c r="H325" s="331">
        <v>1.91</v>
      </c>
      <c r="I325" s="331">
        <v>1.45</v>
      </c>
      <c r="J325" s="331">
        <v>1.75</v>
      </c>
      <c r="K325" s="331">
        <v>1.5</v>
      </c>
      <c r="L325" s="331">
        <v>1.33</v>
      </c>
      <c r="M325" s="331">
        <v>1.69</v>
      </c>
      <c r="N325" s="331">
        <v>1.62</v>
      </c>
      <c r="O325" s="492">
        <v>1.35</v>
      </c>
      <c r="P325" s="492">
        <v>1.33</v>
      </c>
      <c r="Q325" s="492">
        <v>1.63</v>
      </c>
      <c r="R325" s="492">
        <v>1.41</v>
      </c>
      <c r="S325" s="492">
        <v>1.94</v>
      </c>
      <c r="T325" s="492">
        <v>1.7</v>
      </c>
      <c r="U325" s="492">
        <v>1.36</v>
      </c>
      <c r="V325" s="492">
        <v>1.62</v>
      </c>
      <c r="W325" s="492">
        <v>2.0099999999999998</v>
      </c>
      <c r="X325" s="492">
        <v>1.72</v>
      </c>
      <c r="Y325" s="492">
        <v>1.68</v>
      </c>
      <c r="Z325" s="492">
        <v>1.6</v>
      </c>
      <c r="AA325" s="328">
        <v>1.65</v>
      </c>
      <c r="AB325" s="328">
        <v>1.55</v>
      </c>
      <c r="AC325" s="328">
        <v>3.05</v>
      </c>
      <c r="AD325" s="328">
        <v>2.17</v>
      </c>
      <c r="AE325" s="328">
        <v>2.25</v>
      </c>
      <c r="AF325" s="328">
        <v>2.73</v>
      </c>
      <c r="AG325" s="328">
        <v>2.62</v>
      </c>
      <c r="AH325" s="328">
        <v>2.0499999999999998</v>
      </c>
      <c r="AI325" s="328">
        <v>2.41</v>
      </c>
      <c r="AJ325" s="328">
        <v>2.84</v>
      </c>
      <c r="AK325" s="328">
        <v>2.16</v>
      </c>
      <c r="AL325" s="328">
        <v>1.75</v>
      </c>
      <c r="AM325" s="328">
        <v>2.85</v>
      </c>
      <c r="AN325" s="328">
        <v>2.87</v>
      </c>
      <c r="AO325" s="328">
        <v>1.84</v>
      </c>
      <c r="AP325" s="328">
        <v>2.5</v>
      </c>
      <c r="AQ325" s="328">
        <v>2.6</v>
      </c>
      <c r="AR325" s="328">
        <v>2</v>
      </c>
      <c r="AS325" s="325">
        <v>2.44</v>
      </c>
      <c r="AT325" s="325">
        <v>2.84</v>
      </c>
      <c r="AU325" s="325">
        <v>2.77</v>
      </c>
      <c r="AV325" s="325">
        <v>3.02</v>
      </c>
      <c r="AW325" s="325">
        <v>3.8</v>
      </c>
      <c r="AX325" s="325">
        <v>2.72</v>
      </c>
      <c r="AY325" s="325">
        <v>3.53</v>
      </c>
      <c r="BB325" s="652">
        <v>3.5297851242</v>
      </c>
      <c r="BC325" s="653">
        <f t="shared" si="4"/>
        <v>3.53</v>
      </c>
    </row>
    <row r="326" spans="1:55" s="325" customFormat="1" ht="30">
      <c r="A326" s="329"/>
      <c r="B326" s="329" t="s">
        <v>497</v>
      </c>
      <c r="C326" s="332">
        <v>135.96</v>
      </c>
      <c r="D326" s="332">
        <v>112.46</v>
      </c>
      <c r="E326" s="332">
        <v>97.91</v>
      </c>
      <c r="F326" s="332">
        <v>112.14</v>
      </c>
      <c r="G326" s="332">
        <v>128.30000000000001</v>
      </c>
      <c r="H326" s="332">
        <v>138.24</v>
      </c>
      <c r="I326" s="332">
        <v>131.47</v>
      </c>
      <c r="J326" s="332">
        <v>135.72</v>
      </c>
      <c r="K326" s="332">
        <v>120.55</v>
      </c>
      <c r="L326" s="332">
        <v>104.34</v>
      </c>
      <c r="M326" s="332">
        <v>129.91</v>
      </c>
      <c r="N326" s="332">
        <v>125.41</v>
      </c>
      <c r="O326" s="493">
        <v>137.77000000000001</v>
      </c>
      <c r="P326" s="493">
        <v>79.680000000000007</v>
      </c>
      <c r="Q326" s="493">
        <v>122.45</v>
      </c>
      <c r="R326" s="493">
        <v>118.79</v>
      </c>
      <c r="S326" s="493">
        <v>133.11000000000001</v>
      </c>
      <c r="T326" s="493">
        <v>127.85</v>
      </c>
      <c r="U326" s="493">
        <v>116.33</v>
      </c>
      <c r="V326" s="493">
        <v>136.82</v>
      </c>
      <c r="W326" s="493">
        <v>112.9</v>
      </c>
      <c r="X326" s="493">
        <v>122.52</v>
      </c>
      <c r="Y326" s="493">
        <v>147.97999999999999</v>
      </c>
      <c r="Z326" s="493">
        <v>129.13</v>
      </c>
      <c r="AA326" s="330">
        <v>148.77000000000001</v>
      </c>
      <c r="AB326" s="330">
        <v>131.54</v>
      </c>
      <c r="AC326" s="330">
        <v>82.45</v>
      </c>
      <c r="AD326" s="330">
        <v>132.76</v>
      </c>
      <c r="AE326" s="330">
        <v>142.47</v>
      </c>
      <c r="AF326" s="330">
        <v>127.18</v>
      </c>
      <c r="AG326" s="330">
        <v>148.26</v>
      </c>
      <c r="AH326" s="330">
        <v>140.66</v>
      </c>
      <c r="AI326" s="330">
        <v>138.97999999999999</v>
      </c>
      <c r="AJ326" s="330">
        <v>157.85</v>
      </c>
      <c r="AK326" s="330">
        <v>161.25</v>
      </c>
      <c r="AL326" s="330">
        <v>155.47</v>
      </c>
      <c r="AM326" s="330">
        <v>180.63</v>
      </c>
      <c r="AN326" s="330">
        <v>110.18</v>
      </c>
      <c r="AO326" s="330">
        <v>119.78</v>
      </c>
      <c r="AP326" s="330">
        <v>146.04</v>
      </c>
      <c r="AQ326" s="330">
        <v>161.15</v>
      </c>
      <c r="AR326" s="330">
        <v>157.86000000000001</v>
      </c>
      <c r="AS326" s="325">
        <v>170.66</v>
      </c>
      <c r="AT326" s="325">
        <v>170.01</v>
      </c>
      <c r="AU326" s="325">
        <v>166.64</v>
      </c>
      <c r="AV326" s="325">
        <v>160.66999999999999</v>
      </c>
      <c r="AW326" s="325">
        <v>172.67</v>
      </c>
      <c r="AX326" s="325">
        <v>189.29</v>
      </c>
      <c r="AY326" s="325">
        <v>203.53</v>
      </c>
      <c r="BB326" s="652">
        <v>203.52728560599999</v>
      </c>
      <c r="BC326" s="653">
        <f t="shared" ref="BC326:BC389" si="5">ROUND(BB326,2)</f>
        <v>203.53</v>
      </c>
    </row>
    <row r="327" spans="1:55" s="325" customFormat="1" ht="19.8">
      <c r="A327" s="327"/>
      <c r="B327" s="327" t="s">
        <v>498</v>
      </c>
      <c r="C327" s="331">
        <v>17.12</v>
      </c>
      <c r="D327" s="331">
        <v>13.81</v>
      </c>
      <c r="E327" s="331">
        <v>9.51</v>
      </c>
      <c r="F327" s="331">
        <v>14.42</v>
      </c>
      <c r="G327" s="331">
        <v>15.47</v>
      </c>
      <c r="H327" s="331">
        <v>18.32</v>
      </c>
      <c r="I327" s="331">
        <v>15.32</v>
      </c>
      <c r="J327" s="331">
        <v>17.97</v>
      </c>
      <c r="K327" s="331">
        <v>16.559999999999999</v>
      </c>
      <c r="L327" s="331">
        <v>12.64</v>
      </c>
      <c r="M327" s="331">
        <v>17.54</v>
      </c>
      <c r="N327" s="331">
        <v>16.03</v>
      </c>
      <c r="O327" s="492">
        <v>20.52</v>
      </c>
      <c r="P327" s="492">
        <v>7.26</v>
      </c>
      <c r="Q327" s="492">
        <v>14.49</v>
      </c>
      <c r="R327" s="492">
        <v>14.96</v>
      </c>
      <c r="S327" s="492">
        <v>16.62</v>
      </c>
      <c r="T327" s="492">
        <v>16.25</v>
      </c>
      <c r="U327" s="492">
        <v>13.66</v>
      </c>
      <c r="V327" s="492">
        <v>16.14</v>
      </c>
      <c r="W327" s="492">
        <v>14.08</v>
      </c>
      <c r="X327" s="492">
        <v>14.18</v>
      </c>
      <c r="Y327" s="492">
        <v>19.63</v>
      </c>
      <c r="Z327" s="492">
        <v>15.98</v>
      </c>
      <c r="AA327" s="328">
        <v>24</v>
      </c>
      <c r="AB327" s="328">
        <v>16.37</v>
      </c>
      <c r="AC327" s="328">
        <v>9.36</v>
      </c>
      <c r="AD327" s="328">
        <v>15.84</v>
      </c>
      <c r="AE327" s="328">
        <v>17.649999999999999</v>
      </c>
      <c r="AF327" s="328">
        <v>15.78</v>
      </c>
      <c r="AG327" s="328">
        <v>17.239999999999998</v>
      </c>
      <c r="AH327" s="328">
        <v>15.19</v>
      </c>
      <c r="AI327" s="328">
        <v>17.45</v>
      </c>
      <c r="AJ327" s="328">
        <v>16.87</v>
      </c>
      <c r="AK327" s="328">
        <v>17.55</v>
      </c>
      <c r="AL327" s="328">
        <v>16</v>
      </c>
      <c r="AM327" s="328">
        <v>23.22</v>
      </c>
      <c r="AN327" s="328">
        <v>10.72</v>
      </c>
      <c r="AO327" s="328">
        <v>9.99</v>
      </c>
      <c r="AP327" s="328">
        <v>15.25</v>
      </c>
      <c r="AQ327" s="328">
        <v>18.170000000000002</v>
      </c>
      <c r="AR327" s="328">
        <v>16.84</v>
      </c>
      <c r="AS327" s="325">
        <v>18.37</v>
      </c>
      <c r="AT327" s="325">
        <v>16.97</v>
      </c>
      <c r="AU327" s="325">
        <v>17.79</v>
      </c>
      <c r="AV327" s="325">
        <v>16.34</v>
      </c>
      <c r="AW327" s="325">
        <v>16.760000000000002</v>
      </c>
      <c r="AX327" s="325">
        <v>19.97</v>
      </c>
      <c r="AY327" s="325">
        <v>22.2</v>
      </c>
      <c r="BB327" s="652">
        <v>22.2041867893</v>
      </c>
      <c r="BC327" s="653">
        <f t="shared" si="5"/>
        <v>22.2</v>
      </c>
    </row>
    <row r="328" spans="1:55" s="325" customFormat="1" ht="30">
      <c r="A328" s="329"/>
      <c r="B328" s="329" t="s">
        <v>499</v>
      </c>
      <c r="C328" s="332">
        <v>118.84</v>
      </c>
      <c r="D328" s="332">
        <v>98.64</v>
      </c>
      <c r="E328" s="332">
        <v>88.41</v>
      </c>
      <c r="F328" s="332">
        <v>97.72</v>
      </c>
      <c r="G328" s="332">
        <v>112.83</v>
      </c>
      <c r="H328" s="332">
        <v>119.91</v>
      </c>
      <c r="I328" s="332">
        <v>116.16</v>
      </c>
      <c r="J328" s="332">
        <v>117.75</v>
      </c>
      <c r="K328" s="332">
        <v>103.99</v>
      </c>
      <c r="L328" s="332">
        <v>91.7</v>
      </c>
      <c r="M328" s="332">
        <v>112.36</v>
      </c>
      <c r="N328" s="332">
        <v>109.38</v>
      </c>
      <c r="O328" s="493">
        <v>117.25</v>
      </c>
      <c r="P328" s="493">
        <v>72.41</v>
      </c>
      <c r="Q328" s="493">
        <v>107.96</v>
      </c>
      <c r="R328" s="493">
        <v>103.83</v>
      </c>
      <c r="S328" s="493">
        <v>116.49</v>
      </c>
      <c r="T328" s="493">
        <v>111.6</v>
      </c>
      <c r="U328" s="493">
        <v>102.67</v>
      </c>
      <c r="V328" s="493">
        <v>120.68</v>
      </c>
      <c r="W328" s="493">
        <v>98.81</v>
      </c>
      <c r="X328" s="493">
        <v>108.34</v>
      </c>
      <c r="Y328" s="493">
        <v>128.35</v>
      </c>
      <c r="Z328" s="493">
        <v>113.15</v>
      </c>
      <c r="AA328" s="330">
        <v>124.77</v>
      </c>
      <c r="AB328" s="330">
        <v>115.17</v>
      </c>
      <c r="AC328" s="330">
        <v>73.099999999999994</v>
      </c>
      <c r="AD328" s="330">
        <v>116.92</v>
      </c>
      <c r="AE328" s="330">
        <v>124.82</v>
      </c>
      <c r="AF328" s="330">
        <v>111.4</v>
      </c>
      <c r="AG328" s="330">
        <v>131.03</v>
      </c>
      <c r="AH328" s="330">
        <v>125.47</v>
      </c>
      <c r="AI328" s="330">
        <v>121.53</v>
      </c>
      <c r="AJ328" s="330">
        <v>140.97999999999999</v>
      </c>
      <c r="AK328" s="330">
        <v>143.69</v>
      </c>
      <c r="AL328" s="330">
        <v>139.47</v>
      </c>
      <c r="AM328" s="330">
        <v>157.41</v>
      </c>
      <c r="AN328" s="330">
        <v>99.46</v>
      </c>
      <c r="AO328" s="330">
        <v>109.79</v>
      </c>
      <c r="AP328" s="330">
        <v>130.79</v>
      </c>
      <c r="AQ328" s="330">
        <v>142.97999999999999</v>
      </c>
      <c r="AR328" s="330">
        <v>141.02000000000001</v>
      </c>
      <c r="AS328" s="325">
        <v>152.29</v>
      </c>
      <c r="AT328" s="325">
        <v>153.04</v>
      </c>
      <c r="AU328" s="325">
        <v>148.85</v>
      </c>
      <c r="AV328" s="325">
        <v>144.34</v>
      </c>
      <c r="AW328" s="325">
        <v>155.91</v>
      </c>
      <c r="AX328" s="325">
        <v>169.33</v>
      </c>
      <c r="AY328" s="325">
        <v>181.32</v>
      </c>
      <c r="BB328" s="652">
        <v>181.3230988167</v>
      </c>
      <c r="BC328" s="653">
        <f t="shared" si="5"/>
        <v>181.32</v>
      </c>
    </row>
    <row r="329" spans="1:55" s="325" customFormat="1" ht="19.8">
      <c r="A329" s="327"/>
      <c r="B329" s="327" t="s">
        <v>500</v>
      </c>
      <c r="C329" s="331">
        <v>35.08</v>
      </c>
      <c r="D329" s="331">
        <v>23.94</v>
      </c>
      <c r="E329" s="331">
        <v>29.68</v>
      </c>
      <c r="F329" s="331">
        <v>31.7</v>
      </c>
      <c r="G329" s="331">
        <v>33.01</v>
      </c>
      <c r="H329" s="331">
        <v>31.82</v>
      </c>
      <c r="I329" s="331">
        <v>30.59</v>
      </c>
      <c r="J329" s="331">
        <v>36.04</v>
      </c>
      <c r="K329" s="331">
        <v>32.24</v>
      </c>
      <c r="L329" s="331">
        <v>29.94</v>
      </c>
      <c r="M329" s="331">
        <v>31.42</v>
      </c>
      <c r="N329" s="331">
        <v>29.74</v>
      </c>
      <c r="O329" s="492">
        <v>34.81</v>
      </c>
      <c r="P329" s="492">
        <v>25.86</v>
      </c>
      <c r="Q329" s="492">
        <v>36.76</v>
      </c>
      <c r="R329" s="492">
        <v>32.1</v>
      </c>
      <c r="S329" s="492">
        <v>38.76</v>
      </c>
      <c r="T329" s="492">
        <v>32.909999999999997</v>
      </c>
      <c r="U329" s="492">
        <v>32.11</v>
      </c>
      <c r="V329" s="492">
        <v>46.28</v>
      </c>
      <c r="W329" s="492">
        <v>37.61</v>
      </c>
      <c r="X329" s="492">
        <v>37.67</v>
      </c>
      <c r="Y329" s="492">
        <v>37.46</v>
      </c>
      <c r="Z329" s="492">
        <v>30.54</v>
      </c>
      <c r="AA329" s="328">
        <v>37.22</v>
      </c>
      <c r="AB329" s="328">
        <v>32.64</v>
      </c>
      <c r="AC329" s="328">
        <v>33.049999999999997</v>
      </c>
      <c r="AD329" s="328">
        <v>37.6</v>
      </c>
      <c r="AE329" s="328">
        <v>38.97</v>
      </c>
      <c r="AF329" s="328">
        <v>36.32</v>
      </c>
      <c r="AG329" s="328">
        <v>42.08</v>
      </c>
      <c r="AH329" s="328">
        <v>43.29</v>
      </c>
      <c r="AI329" s="328">
        <v>42.25</v>
      </c>
      <c r="AJ329" s="328">
        <v>46.19</v>
      </c>
      <c r="AK329" s="328">
        <v>46.85</v>
      </c>
      <c r="AL329" s="328">
        <v>42.96</v>
      </c>
      <c r="AM329" s="328">
        <v>49.92</v>
      </c>
      <c r="AN329" s="328">
        <v>34.24</v>
      </c>
      <c r="AO329" s="328">
        <v>43.12</v>
      </c>
      <c r="AP329" s="328">
        <v>47.65</v>
      </c>
      <c r="AQ329" s="328">
        <v>54.84</v>
      </c>
      <c r="AR329" s="328">
        <v>53.21</v>
      </c>
      <c r="AS329" s="325">
        <v>56.66</v>
      </c>
      <c r="AT329" s="325">
        <v>61.37</v>
      </c>
      <c r="AU329" s="325">
        <v>55.35</v>
      </c>
      <c r="AV329" s="325">
        <v>59.32</v>
      </c>
      <c r="AW329" s="325">
        <v>56.18</v>
      </c>
      <c r="AX329" s="325">
        <v>66.73</v>
      </c>
      <c r="AY329" s="325">
        <v>63.22</v>
      </c>
      <c r="BB329" s="652">
        <v>63.216289795800002</v>
      </c>
      <c r="BC329" s="653">
        <f t="shared" si="5"/>
        <v>63.22</v>
      </c>
    </row>
    <row r="330" spans="1:55" s="325" customFormat="1" ht="19.8">
      <c r="A330" s="329"/>
      <c r="B330" s="329" t="s">
        <v>501</v>
      </c>
      <c r="C330" s="332">
        <v>24.6</v>
      </c>
      <c r="D330" s="332">
        <v>16.12</v>
      </c>
      <c r="E330" s="332">
        <v>20.43</v>
      </c>
      <c r="F330" s="332">
        <v>20.88</v>
      </c>
      <c r="G330" s="332">
        <v>23.06</v>
      </c>
      <c r="H330" s="332">
        <v>21.11</v>
      </c>
      <c r="I330" s="332">
        <v>21.06</v>
      </c>
      <c r="J330" s="332">
        <v>24.48</v>
      </c>
      <c r="K330" s="332">
        <v>21.42</v>
      </c>
      <c r="L330" s="332">
        <v>18.12</v>
      </c>
      <c r="M330" s="332">
        <v>19.78</v>
      </c>
      <c r="N330" s="332">
        <v>17.5</v>
      </c>
      <c r="O330" s="493">
        <v>19.989999999999998</v>
      </c>
      <c r="P330" s="493">
        <v>14.36</v>
      </c>
      <c r="Q330" s="493">
        <v>20.38</v>
      </c>
      <c r="R330" s="493">
        <v>18.63</v>
      </c>
      <c r="S330" s="493">
        <v>22.84</v>
      </c>
      <c r="T330" s="493">
        <v>19.3</v>
      </c>
      <c r="U330" s="493">
        <v>19.309999999999999</v>
      </c>
      <c r="V330" s="493">
        <v>26.75</v>
      </c>
      <c r="W330" s="493">
        <v>21.03</v>
      </c>
      <c r="X330" s="493">
        <v>21.73</v>
      </c>
      <c r="Y330" s="493">
        <v>21.52</v>
      </c>
      <c r="Z330" s="493">
        <v>17.05</v>
      </c>
      <c r="AA330" s="330">
        <v>22.63</v>
      </c>
      <c r="AB330" s="330">
        <v>17.690000000000001</v>
      </c>
      <c r="AC330" s="330">
        <v>18.97</v>
      </c>
      <c r="AD330" s="330">
        <v>21.99</v>
      </c>
      <c r="AE330" s="330">
        <v>22.31</v>
      </c>
      <c r="AF330" s="330">
        <v>20.46</v>
      </c>
      <c r="AG330" s="330">
        <v>24.53</v>
      </c>
      <c r="AH330" s="330">
        <v>26.86</v>
      </c>
      <c r="AI330" s="330">
        <v>25.48</v>
      </c>
      <c r="AJ330" s="330">
        <v>26.7</v>
      </c>
      <c r="AK330" s="330">
        <v>26.35</v>
      </c>
      <c r="AL330" s="330">
        <v>24.89</v>
      </c>
      <c r="AM330" s="330">
        <v>30.69</v>
      </c>
      <c r="AN330" s="330">
        <v>19.87</v>
      </c>
      <c r="AO330" s="330">
        <v>26.32</v>
      </c>
      <c r="AP330" s="330">
        <v>28.04</v>
      </c>
      <c r="AQ330" s="330">
        <v>32.96</v>
      </c>
      <c r="AR330" s="330">
        <v>32.01</v>
      </c>
      <c r="AS330" s="325">
        <v>33.54</v>
      </c>
      <c r="AT330" s="325">
        <v>39.61</v>
      </c>
      <c r="AU330" s="325">
        <v>34.880000000000003</v>
      </c>
      <c r="AV330" s="325">
        <v>37</v>
      </c>
      <c r="AW330" s="325">
        <v>35.29</v>
      </c>
      <c r="AX330" s="325">
        <v>38.72</v>
      </c>
      <c r="AY330" s="325">
        <v>39.46</v>
      </c>
      <c r="BB330" s="652">
        <v>39.460052150499997</v>
      </c>
      <c r="BC330" s="653">
        <f t="shared" si="5"/>
        <v>39.46</v>
      </c>
    </row>
    <row r="331" spans="1:55" s="325" customFormat="1" ht="19.8">
      <c r="A331" s="327"/>
      <c r="B331" s="327" t="s">
        <v>502</v>
      </c>
      <c r="C331" s="331">
        <v>7.76</v>
      </c>
      <c r="D331" s="331">
        <v>6</v>
      </c>
      <c r="E331" s="331">
        <v>7.65</v>
      </c>
      <c r="F331" s="331">
        <v>8.76</v>
      </c>
      <c r="G331" s="331">
        <v>7.91</v>
      </c>
      <c r="H331" s="331">
        <v>8.52</v>
      </c>
      <c r="I331" s="331">
        <v>7.37</v>
      </c>
      <c r="J331" s="331">
        <v>9.25</v>
      </c>
      <c r="K331" s="331">
        <v>8.3800000000000008</v>
      </c>
      <c r="L331" s="331">
        <v>9.07</v>
      </c>
      <c r="M331" s="331">
        <v>9.2799999999999994</v>
      </c>
      <c r="N331" s="331">
        <v>9.94</v>
      </c>
      <c r="O331" s="492">
        <v>10.39</v>
      </c>
      <c r="P331" s="492">
        <v>7.92</v>
      </c>
      <c r="Q331" s="492">
        <v>11.26</v>
      </c>
      <c r="R331" s="492">
        <v>10.08</v>
      </c>
      <c r="S331" s="492">
        <v>11.7</v>
      </c>
      <c r="T331" s="492">
        <v>9.9</v>
      </c>
      <c r="U331" s="492">
        <v>10.09</v>
      </c>
      <c r="V331" s="492">
        <v>15.19</v>
      </c>
      <c r="W331" s="492">
        <v>13.04</v>
      </c>
      <c r="X331" s="492">
        <v>11.51</v>
      </c>
      <c r="Y331" s="492">
        <v>11.98</v>
      </c>
      <c r="Z331" s="492">
        <v>11.2</v>
      </c>
      <c r="AA331" s="328">
        <v>12.6</v>
      </c>
      <c r="AB331" s="328">
        <v>11.75</v>
      </c>
      <c r="AC331" s="328">
        <v>10.130000000000001</v>
      </c>
      <c r="AD331" s="328">
        <v>11.78</v>
      </c>
      <c r="AE331" s="328">
        <v>13.43</v>
      </c>
      <c r="AF331" s="328">
        <v>12.36</v>
      </c>
      <c r="AG331" s="328">
        <v>13.93</v>
      </c>
      <c r="AH331" s="328">
        <v>14.15</v>
      </c>
      <c r="AI331" s="328">
        <v>14.12</v>
      </c>
      <c r="AJ331" s="328">
        <v>15.42</v>
      </c>
      <c r="AK331" s="328">
        <v>15.92</v>
      </c>
      <c r="AL331" s="328">
        <v>14.58</v>
      </c>
      <c r="AM331" s="328">
        <v>16.829999999999998</v>
      </c>
      <c r="AN331" s="328">
        <v>12.28</v>
      </c>
      <c r="AO331" s="328">
        <v>14.12</v>
      </c>
      <c r="AP331" s="328">
        <v>16.420000000000002</v>
      </c>
      <c r="AQ331" s="328">
        <v>17.18</v>
      </c>
      <c r="AR331" s="328">
        <v>16.64</v>
      </c>
      <c r="AS331" s="325">
        <v>17.829999999999998</v>
      </c>
      <c r="AT331" s="325">
        <v>16.510000000000002</v>
      </c>
      <c r="AU331" s="325">
        <v>15.49</v>
      </c>
      <c r="AV331" s="325">
        <v>17.28</v>
      </c>
      <c r="AW331" s="325">
        <v>16.14</v>
      </c>
      <c r="AX331" s="325">
        <v>21.25</v>
      </c>
      <c r="AY331" s="325">
        <v>19.350000000000001</v>
      </c>
      <c r="BB331" s="652">
        <v>19.353333174799999</v>
      </c>
      <c r="BC331" s="653">
        <f t="shared" si="5"/>
        <v>19.350000000000001</v>
      </c>
    </row>
    <row r="332" spans="1:55" s="325" customFormat="1" ht="19.8">
      <c r="A332" s="329"/>
      <c r="B332" s="329" t="s">
        <v>503</v>
      </c>
      <c r="C332" s="332">
        <v>2.73</v>
      </c>
      <c r="D332" s="332">
        <v>1.82</v>
      </c>
      <c r="E332" s="332">
        <v>1.61</v>
      </c>
      <c r="F332" s="332">
        <v>2.06</v>
      </c>
      <c r="G332" s="332">
        <v>2.0299999999999998</v>
      </c>
      <c r="H332" s="332">
        <v>2.19</v>
      </c>
      <c r="I332" s="332">
        <v>2.16</v>
      </c>
      <c r="J332" s="332">
        <v>2.31</v>
      </c>
      <c r="K332" s="332">
        <v>2.44</v>
      </c>
      <c r="L332" s="332">
        <v>2.75</v>
      </c>
      <c r="M332" s="332">
        <v>2.36</v>
      </c>
      <c r="N332" s="332">
        <v>2.2999999999999998</v>
      </c>
      <c r="O332" s="493">
        <v>4.43</v>
      </c>
      <c r="P332" s="493">
        <v>3.58</v>
      </c>
      <c r="Q332" s="493">
        <v>5.12</v>
      </c>
      <c r="R332" s="493">
        <v>3.39</v>
      </c>
      <c r="S332" s="493">
        <v>4.22</v>
      </c>
      <c r="T332" s="493">
        <v>3.71</v>
      </c>
      <c r="U332" s="493">
        <v>2.72</v>
      </c>
      <c r="V332" s="493">
        <v>4.3499999999999996</v>
      </c>
      <c r="W332" s="493">
        <v>3.53</v>
      </c>
      <c r="X332" s="493">
        <v>4.43</v>
      </c>
      <c r="Y332" s="493">
        <v>3.96</v>
      </c>
      <c r="Z332" s="493">
        <v>2.29</v>
      </c>
      <c r="AA332" s="330">
        <v>1.99</v>
      </c>
      <c r="AB332" s="330">
        <v>3.2</v>
      </c>
      <c r="AC332" s="330">
        <v>3.96</v>
      </c>
      <c r="AD332" s="330">
        <v>3.83</v>
      </c>
      <c r="AE332" s="330">
        <v>3.24</v>
      </c>
      <c r="AF332" s="330">
        <v>3.5</v>
      </c>
      <c r="AG332" s="330">
        <v>3.61</v>
      </c>
      <c r="AH332" s="330">
        <v>2.2799999999999998</v>
      </c>
      <c r="AI332" s="330">
        <v>2.65</v>
      </c>
      <c r="AJ332" s="330">
        <v>4.07</v>
      </c>
      <c r="AK332" s="330">
        <v>4.57</v>
      </c>
      <c r="AL332" s="330">
        <v>3.48</v>
      </c>
      <c r="AM332" s="330">
        <v>2.4</v>
      </c>
      <c r="AN332" s="330">
        <v>2.08</v>
      </c>
      <c r="AO332" s="330">
        <v>2.68</v>
      </c>
      <c r="AP332" s="330">
        <v>3.19</v>
      </c>
      <c r="AQ332" s="330">
        <v>4.7</v>
      </c>
      <c r="AR332" s="330">
        <v>4.57</v>
      </c>
      <c r="AS332" s="325">
        <v>5.29</v>
      </c>
      <c r="AT332" s="325">
        <v>5.25</v>
      </c>
      <c r="AU332" s="325">
        <v>4.9800000000000004</v>
      </c>
      <c r="AV332" s="325">
        <v>5.03</v>
      </c>
      <c r="AW332" s="325">
        <v>4.75</v>
      </c>
      <c r="AX332" s="325">
        <v>6.76</v>
      </c>
      <c r="AY332" s="325">
        <v>4.4000000000000004</v>
      </c>
      <c r="BB332" s="652">
        <v>4.4029044705000002</v>
      </c>
      <c r="BC332" s="653">
        <f t="shared" si="5"/>
        <v>4.4000000000000004</v>
      </c>
    </row>
    <row r="333" spans="1:55" s="325" customFormat="1" ht="19.8">
      <c r="A333" s="327"/>
      <c r="B333" s="327" t="s">
        <v>504</v>
      </c>
      <c r="C333" s="331">
        <v>15.06</v>
      </c>
      <c r="D333" s="331">
        <v>14.63</v>
      </c>
      <c r="E333" s="331">
        <v>23.24</v>
      </c>
      <c r="F333" s="331">
        <v>17.02</v>
      </c>
      <c r="G333" s="331">
        <v>16.61</v>
      </c>
      <c r="H333" s="331">
        <v>14.49</v>
      </c>
      <c r="I333" s="331">
        <v>13.45</v>
      </c>
      <c r="J333" s="331">
        <v>14.39</v>
      </c>
      <c r="K333" s="331">
        <v>18.7</v>
      </c>
      <c r="L333" s="331">
        <v>12.92</v>
      </c>
      <c r="M333" s="331">
        <v>15.61</v>
      </c>
      <c r="N333" s="331">
        <v>13.54</v>
      </c>
      <c r="O333" s="492">
        <v>16.23</v>
      </c>
      <c r="P333" s="492">
        <v>14.3</v>
      </c>
      <c r="Q333" s="492">
        <v>18.64</v>
      </c>
      <c r="R333" s="492">
        <v>12.55</v>
      </c>
      <c r="S333" s="492">
        <v>17.14</v>
      </c>
      <c r="T333" s="492">
        <v>15.5</v>
      </c>
      <c r="U333" s="492">
        <v>14.88</v>
      </c>
      <c r="V333" s="492">
        <v>16.32</v>
      </c>
      <c r="W333" s="492">
        <v>14.5</v>
      </c>
      <c r="X333" s="492">
        <v>14.29</v>
      </c>
      <c r="Y333" s="492">
        <v>15.96</v>
      </c>
      <c r="Z333" s="492">
        <v>14.36</v>
      </c>
      <c r="AA333" s="328">
        <v>16.63</v>
      </c>
      <c r="AB333" s="328">
        <v>16.05</v>
      </c>
      <c r="AC333" s="328">
        <v>18.73</v>
      </c>
      <c r="AD333" s="328">
        <v>13.68</v>
      </c>
      <c r="AE333" s="328">
        <v>16.36</v>
      </c>
      <c r="AF333" s="328">
        <v>12.57</v>
      </c>
      <c r="AG333" s="328">
        <v>15.03</v>
      </c>
      <c r="AH333" s="328">
        <v>15.08</v>
      </c>
      <c r="AI333" s="328">
        <v>14.35</v>
      </c>
      <c r="AJ333" s="328">
        <v>16.64</v>
      </c>
      <c r="AK333" s="328">
        <v>16.84</v>
      </c>
      <c r="AL333" s="328">
        <v>15.41</v>
      </c>
      <c r="AM333" s="328">
        <v>18.23</v>
      </c>
      <c r="AN333" s="328">
        <v>18.829999999999998</v>
      </c>
      <c r="AO333" s="328">
        <v>19.82</v>
      </c>
      <c r="AP333" s="328">
        <v>16.41</v>
      </c>
      <c r="AQ333" s="328">
        <v>19.04</v>
      </c>
      <c r="AR333" s="328">
        <v>18.79</v>
      </c>
      <c r="AS333" s="325">
        <v>19.850000000000001</v>
      </c>
      <c r="AT333" s="325">
        <v>20.14</v>
      </c>
      <c r="AU333" s="325">
        <v>16.920000000000002</v>
      </c>
      <c r="AV333" s="325">
        <v>19.36</v>
      </c>
      <c r="AW333" s="325">
        <v>18.559999999999999</v>
      </c>
      <c r="AX333" s="325">
        <v>20.46</v>
      </c>
      <c r="AY333" s="325">
        <v>20.45</v>
      </c>
      <c r="BB333" s="652">
        <v>20.450698366299999</v>
      </c>
      <c r="BC333" s="653">
        <f t="shared" si="5"/>
        <v>20.45</v>
      </c>
    </row>
    <row r="334" spans="1:55" s="325" customFormat="1" ht="19.8">
      <c r="A334" s="329"/>
      <c r="B334" s="329" t="s">
        <v>505</v>
      </c>
      <c r="C334" s="332">
        <v>32.880000000000003</v>
      </c>
      <c r="D334" s="332">
        <v>35.42</v>
      </c>
      <c r="E334" s="332">
        <v>35.93</v>
      </c>
      <c r="F334" s="332">
        <v>33.72</v>
      </c>
      <c r="G334" s="332">
        <v>33.75</v>
      </c>
      <c r="H334" s="332">
        <v>38.130000000000003</v>
      </c>
      <c r="I334" s="332">
        <v>34.04</v>
      </c>
      <c r="J334" s="332">
        <v>41.05</v>
      </c>
      <c r="K334" s="332">
        <v>36.340000000000003</v>
      </c>
      <c r="L334" s="332">
        <v>31.6</v>
      </c>
      <c r="M334" s="332">
        <v>33.96</v>
      </c>
      <c r="N334" s="332">
        <v>29.22</v>
      </c>
      <c r="O334" s="493">
        <v>35.380000000000003</v>
      </c>
      <c r="P334" s="493">
        <v>28.97</v>
      </c>
      <c r="Q334" s="493">
        <v>38</v>
      </c>
      <c r="R334" s="493">
        <v>30.3</v>
      </c>
      <c r="S334" s="493">
        <v>34.200000000000003</v>
      </c>
      <c r="T334" s="493">
        <v>35.5</v>
      </c>
      <c r="U334" s="493">
        <v>29.75</v>
      </c>
      <c r="V334" s="493">
        <v>31.83</v>
      </c>
      <c r="W334" s="493">
        <v>31.07</v>
      </c>
      <c r="X334" s="493">
        <v>29.11</v>
      </c>
      <c r="Y334" s="493">
        <v>39.270000000000003</v>
      </c>
      <c r="Z334" s="493">
        <v>29.65</v>
      </c>
      <c r="AA334" s="330">
        <v>33.74</v>
      </c>
      <c r="AB334" s="330">
        <v>35</v>
      </c>
      <c r="AC334" s="330">
        <v>31.48</v>
      </c>
      <c r="AD334" s="330">
        <v>34.44</v>
      </c>
      <c r="AE334" s="330">
        <v>36.979999999999997</v>
      </c>
      <c r="AF334" s="330">
        <v>32.99</v>
      </c>
      <c r="AG334" s="330">
        <v>39.659999999999997</v>
      </c>
      <c r="AH334" s="330">
        <v>35.28</v>
      </c>
      <c r="AI334" s="330">
        <v>34.229999999999997</v>
      </c>
      <c r="AJ334" s="330">
        <v>37.229999999999997</v>
      </c>
      <c r="AK334" s="330">
        <v>34.82</v>
      </c>
      <c r="AL334" s="330">
        <v>35.520000000000003</v>
      </c>
      <c r="AM334" s="330">
        <v>41.79</v>
      </c>
      <c r="AN334" s="330">
        <v>38</v>
      </c>
      <c r="AO334" s="330">
        <v>34.56</v>
      </c>
      <c r="AP334" s="330">
        <v>37.86</v>
      </c>
      <c r="AQ334" s="330">
        <v>38.46</v>
      </c>
      <c r="AR334" s="330">
        <v>37.24</v>
      </c>
      <c r="AS334" s="325">
        <v>41.71</v>
      </c>
      <c r="AT334" s="325">
        <v>40.86</v>
      </c>
      <c r="AU334" s="325">
        <v>38.020000000000003</v>
      </c>
      <c r="AV334" s="325">
        <v>36.659999999999997</v>
      </c>
      <c r="AW334" s="325">
        <v>36.590000000000003</v>
      </c>
      <c r="AX334" s="325">
        <v>42.26</v>
      </c>
      <c r="AY334" s="325">
        <v>44.5</v>
      </c>
      <c r="BB334" s="652">
        <v>44.495697152200002</v>
      </c>
      <c r="BC334" s="653">
        <f t="shared" si="5"/>
        <v>44.5</v>
      </c>
    </row>
    <row r="335" spans="1:55" s="325" customFormat="1" ht="30">
      <c r="A335" s="327"/>
      <c r="B335" s="327" t="s">
        <v>506</v>
      </c>
      <c r="C335" s="331">
        <v>2.81</v>
      </c>
      <c r="D335" s="331">
        <v>3.05</v>
      </c>
      <c r="E335" s="331">
        <v>1.82</v>
      </c>
      <c r="F335" s="331">
        <v>2.83</v>
      </c>
      <c r="G335" s="331">
        <v>2.4300000000000002</v>
      </c>
      <c r="H335" s="331">
        <v>2.77</v>
      </c>
      <c r="I335" s="331">
        <v>3.3</v>
      </c>
      <c r="J335" s="331">
        <v>3.94</v>
      </c>
      <c r="K335" s="331">
        <v>3.05</v>
      </c>
      <c r="L335" s="331">
        <v>2.06</v>
      </c>
      <c r="M335" s="331">
        <v>2.0699999999999998</v>
      </c>
      <c r="N335" s="331">
        <v>2.2599999999999998</v>
      </c>
      <c r="O335" s="492">
        <v>2.66</v>
      </c>
      <c r="P335" s="492">
        <v>2.72</v>
      </c>
      <c r="Q335" s="492">
        <v>6.39</v>
      </c>
      <c r="R335" s="492">
        <v>2.42</v>
      </c>
      <c r="S335" s="492">
        <v>3.11</v>
      </c>
      <c r="T335" s="492">
        <v>3.92</v>
      </c>
      <c r="U335" s="492">
        <v>2.7</v>
      </c>
      <c r="V335" s="492">
        <v>2.4500000000000002</v>
      </c>
      <c r="W335" s="492">
        <v>2.4</v>
      </c>
      <c r="X335" s="492">
        <v>3.08</v>
      </c>
      <c r="Y335" s="492">
        <v>2.84</v>
      </c>
      <c r="Z335" s="492">
        <v>2.71</v>
      </c>
      <c r="AA335" s="328">
        <v>4.33</v>
      </c>
      <c r="AB335" s="328">
        <v>4.51</v>
      </c>
      <c r="AC335" s="328">
        <v>4.03</v>
      </c>
      <c r="AD335" s="328">
        <v>3.79</v>
      </c>
      <c r="AE335" s="328">
        <v>3.53</v>
      </c>
      <c r="AF335" s="328">
        <v>3.27</v>
      </c>
      <c r="AG335" s="328">
        <v>4.53</v>
      </c>
      <c r="AH335" s="328">
        <v>3.76</v>
      </c>
      <c r="AI335" s="328">
        <v>3.02</v>
      </c>
      <c r="AJ335" s="328">
        <v>3.06</v>
      </c>
      <c r="AK335" s="328">
        <v>3.58</v>
      </c>
      <c r="AL335" s="328">
        <v>3.81</v>
      </c>
      <c r="AM335" s="328">
        <v>4.1399999999999997</v>
      </c>
      <c r="AN335" s="328">
        <v>7.45</v>
      </c>
      <c r="AO335" s="328">
        <v>4.82</v>
      </c>
      <c r="AP335" s="328">
        <v>3.94</v>
      </c>
      <c r="AQ335" s="328">
        <v>3.37</v>
      </c>
      <c r="AR335" s="328">
        <v>3.89</v>
      </c>
      <c r="AS335" s="325">
        <v>4.1399999999999997</v>
      </c>
      <c r="AT335" s="325">
        <v>5.09</v>
      </c>
      <c r="AU335" s="325">
        <v>4</v>
      </c>
      <c r="AV335" s="325">
        <v>4.7699999999999996</v>
      </c>
      <c r="AW335" s="325">
        <v>3.61</v>
      </c>
      <c r="AX335" s="325">
        <v>3.87</v>
      </c>
      <c r="AY335" s="325">
        <v>3.44</v>
      </c>
      <c r="BB335" s="652">
        <v>3.4408870345999998</v>
      </c>
      <c r="BC335" s="653">
        <f t="shared" si="5"/>
        <v>3.44</v>
      </c>
    </row>
    <row r="336" spans="1:55" s="325" customFormat="1" ht="19.8">
      <c r="A336" s="329"/>
      <c r="B336" s="329" t="s">
        <v>507</v>
      </c>
      <c r="C336" s="332">
        <v>30.07</v>
      </c>
      <c r="D336" s="332">
        <v>32.369999999999997</v>
      </c>
      <c r="E336" s="332">
        <v>34.11</v>
      </c>
      <c r="F336" s="332">
        <v>30.89</v>
      </c>
      <c r="G336" s="332">
        <v>31.32</v>
      </c>
      <c r="H336" s="332">
        <v>35.36</v>
      </c>
      <c r="I336" s="332">
        <v>30.74</v>
      </c>
      <c r="J336" s="332">
        <v>37.119999999999997</v>
      </c>
      <c r="K336" s="332">
        <v>33.29</v>
      </c>
      <c r="L336" s="332">
        <v>29.54</v>
      </c>
      <c r="M336" s="332">
        <v>31.9</v>
      </c>
      <c r="N336" s="332">
        <v>26.95</v>
      </c>
      <c r="O336" s="493">
        <v>32.729999999999997</v>
      </c>
      <c r="P336" s="493">
        <v>26.25</v>
      </c>
      <c r="Q336" s="493">
        <v>31.61</v>
      </c>
      <c r="R336" s="493">
        <v>27.88</v>
      </c>
      <c r="S336" s="493">
        <v>31.08</v>
      </c>
      <c r="T336" s="493">
        <v>31.58</v>
      </c>
      <c r="U336" s="493">
        <v>27.04</v>
      </c>
      <c r="V336" s="493">
        <v>29.37</v>
      </c>
      <c r="W336" s="493">
        <v>28.67</v>
      </c>
      <c r="X336" s="493">
        <v>26.03</v>
      </c>
      <c r="Y336" s="493">
        <v>36.43</v>
      </c>
      <c r="Z336" s="493">
        <v>26.94</v>
      </c>
      <c r="AA336" s="330">
        <v>29.41</v>
      </c>
      <c r="AB336" s="330">
        <v>30.49</v>
      </c>
      <c r="AC336" s="330">
        <v>27.44</v>
      </c>
      <c r="AD336" s="330">
        <v>30.65</v>
      </c>
      <c r="AE336" s="330">
        <v>33.44</v>
      </c>
      <c r="AF336" s="330">
        <v>29.72</v>
      </c>
      <c r="AG336" s="330">
        <v>35.14</v>
      </c>
      <c r="AH336" s="330">
        <v>31.52</v>
      </c>
      <c r="AI336" s="330">
        <v>31.21</v>
      </c>
      <c r="AJ336" s="330">
        <v>34.18</v>
      </c>
      <c r="AK336" s="330">
        <v>31.24</v>
      </c>
      <c r="AL336" s="330">
        <v>31.71</v>
      </c>
      <c r="AM336" s="330">
        <v>37.65</v>
      </c>
      <c r="AN336" s="330">
        <v>30.55</v>
      </c>
      <c r="AO336" s="330">
        <v>29.73</v>
      </c>
      <c r="AP336" s="330">
        <v>33.92</v>
      </c>
      <c r="AQ336" s="330">
        <v>35.090000000000003</v>
      </c>
      <c r="AR336" s="330">
        <v>33.35</v>
      </c>
      <c r="AS336" s="325">
        <v>37.57</v>
      </c>
      <c r="AT336" s="325">
        <v>35.770000000000003</v>
      </c>
      <c r="AU336" s="325">
        <v>34.020000000000003</v>
      </c>
      <c r="AV336" s="325">
        <v>31.89</v>
      </c>
      <c r="AW336" s="325">
        <v>32.979999999999997</v>
      </c>
      <c r="AX336" s="325">
        <v>38.39</v>
      </c>
      <c r="AY336" s="325">
        <v>41.05</v>
      </c>
      <c r="BB336" s="652">
        <v>41.054810117599999</v>
      </c>
      <c r="BC336" s="653">
        <f t="shared" si="5"/>
        <v>41.05</v>
      </c>
    </row>
    <row r="337" spans="1:55" s="325" customFormat="1" ht="30">
      <c r="A337" s="327"/>
      <c r="B337" s="327" t="s">
        <v>508</v>
      </c>
      <c r="C337" s="331">
        <v>29.08</v>
      </c>
      <c r="D337" s="331">
        <v>27.91</v>
      </c>
      <c r="E337" s="331">
        <v>23.98</v>
      </c>
      <c r="F337" s="331">
        <v>30.45</v>
      </c>
      <c r="G337" s="331">
        <v>31.73</v>
      </c>
      <c r="H337" s="331">
        <v>31.14</v>
      </c>
      <c r="I337" s="331">
        <v>30.91</v>
      </c>
      <c r="J337" s="331">
        <v>37.51</v>
      </c>
      <c r="K337" s="331">
        <v>31.57</v>
      </c>
      <c r="L337" s="331">
        <v>27.03</v>
      </c>
      <c r="M337" s="331">
        <v>32.61</v>
      </c>
      <c r="N337" s="331">
        <v>32.049999999999997</v>
      </c>
      <c r="O337" s="492">
        <v>35.26</v>
      </c>
      <c r="P337" s="492">
        <v>31.45</v>
      </c>
      <c r="Q337" s="492">
        <v>36.49</v>
      </c>
      <c r="R337" s="492">
        <v>29.72</v>
      </c>
      <c r="S337" s="492">
        <v>42.94</v>
      </c>
      <c r="T337" s="492">
        <v>33.549999999999997</v>
      </c>
      <c r="U337" s="492">
        <v>36</v>
      </c>
      <c r="V337" s="492">
        <v>41.32</v>
      </c>
      <c r="W337" s="492">
        <v>36.93</v>
      </c>
      <c r="X337" s="492">
        <v>39.81</v>
      </c>
      <c r="Y337" s="492">
        <v>38.6</v>
      </c>
      <c r="Z337" s="492">
        <v>32.299999999999997</v>
      </c>
      <c r="AA337" s="328">
        <v>37.17</v>
      </c>
      <c r="AB337" s="328">
        <v>40.200000000000003</v>
      </c>
      <c r="AC337" s="328">
        <v>34.11</v>
      </c>
      <c r="AD337" s="328">
        <v>36.770000000000003</v>
      </c>
      <c r="AE337" s="328">
        <v>44.87</v>
      </c>
      <c r="AF337" s="328">
        <v>40.340000000000003</v>
      </c>
      <c r="AG337" s="328">
        <v>46.73</v>
      </c>
      <c r="AH337" s="328">
        <v>47.45</v>
      </c>
      <c r="AI337" s="328">
        <v>46.86</v>
      </c>
      <c r="AJ337" s="328">
        <v>55.51</v>
      </c>
      <c r="AK337" s="328">
        <v>50.15</v>
      </c>
      <c r="AL337" s="328">
        <v>47.59</v>
      </c>
      <c r="AM337" s="328">
        <v>56.88</v>
      </c>
      <c r="AN337" s="328">
        <v>43.12</v>
      </c>
      <c r="AO337" s="328">
        <v>46.9</v>
      </c>
      <c r="AP337" s="328">
        <v>46.62</v>
      </c>
      <c r="AQ337" s="328">
        <v>45.34</v>
      </c>
      <c r="AR337" s="328">
        <v>66.55</v>
      </c>
      <c r="AS337" s="325">
        <v>67.12</v>
      </c>
      <c r="AT337" s="325">
        <v>64.03</v>
      </c>
      <c r="AU337" s="325">
        <v>74.040000000000006</v>
      </c>
      <c r="AV337" s="325">
        <v>66.87</v>
      </c>
      <c r="AW337" s="325">
        <v>56.38</v>
      </c>
      <c r="AX337" s="325">
        <v>66.150000000000006</v>
      </c>
      <c r="AY337" s="325">
        <v>62.54</v>
      </c>
      <c r="BB337" s="652">
        <v>62.540588269399997</v>
      </c>
      <c r="BC337" s="653">
        <f t="shared" si="5"/>
        <v>62.54</v>
      </c>
    </row>
    <row r="338" spans="1:55" s="325" customFormat="1" ht="19.8">
      <c r="A338" s="329"/>
      <c r="B338" s="329" t="s">
        <v>509</v>
      </c>
      <c r="C338" s="332">
        <v>3.13</v>
      </c>
      <c r="D338" s="332">
        <v>3.31</v>
      </c>
      <c r="E338" s="332">
        <v>3.03</v>
      </c>
      <c r="F338" s="332">
        <v>3.62</v>
      </c>
      <c r="G338" s="332">
        <v>3.67</v>
      </c>
      <c r="H338" s="332">
        <v>4.13</v>
      </c>
      <c r="I338" s="332">
        <v>4.18</v>
      </c>
      <c r="J338" s="332">
        <v>5.35</v>
      </c>
      <c r="K338" s="332">
        <v>4.17</v>
      </c>
      <c r="L338" s="332">
        <v>4.2</v>
      </c>
      <c r="M338" s="332">
        <v>4.76</v>
      </c>
      <c r="N338" s="332">
        <v>4.05</v>
      </c>
      <c r="O338" s="493">
        <v>5.52</v>
      </c>
      <c r="P338" s="493">
        <v>3.67</v>
      </c>
      <c r="Q338" s="493">
        <v>4.97</v>
      </c>
      <c r="R338" s="493">
        <v>3.45</v>
      </c>
      <c r="S338" s="493">
        <v>5.41</v>
      </c>
      <c r="T338" s="493">
        <v>4.5599999999999996</v>
      </c>
      <c r="U338" s="493">
        <v>4.59</v>
      </c>
      <c r="V338" s="493">
        <v>5.21</v>
      </c>
      <c r="W338" s="493">
        <v>3.23</v>
      </c>
      <c r="X338" s="493">
        <v>4.24</v>
      </c>
      <c r="Y338" s="493">
        <v>4.43</v>
      </c>
      <c r="Z338" s="493">
        <v>3.79</v>
      </c>
      <c r="AA338" s="330">
        <v>4.24</v>
      </c>
      <c r="AB338" s="330">
        <v>3.14</v>
      </c>
      <c r="AC338" s="330">
        <v>3.31</v>
      </c>
      <c r="AD338" s="330">
        <v>3.65</v>
      </c>
      <c r="AE338" s="330">
        <v>5.27</v>
      </c>
      <c r="AF338" s="330">
        <v>3.63</v>
      </c>
      <c r="AG338" s="330">
        <v>4.5</v>
      </c>
      <c r="AH338" s="330">
        <v>3.38</v>
      </c>
      <c r="AI338" s="330">
        <v>4.32</v>
      </c>
      <c r="AJ338" s="330">
        <v>4.4400000000000004</v>
      </c>
      <c r="AK338" s="330">
        <v>4.0999999999999996</v>
      </c>
      <c r="AL338" s="330">
        <v>5.35</v>
      </c>
      <c r="AM338" s="330">
        <v>4.6100000000000003</v>
      </c>
      <c r="AN338" s="330">
        <v>4.03</v>
      </c>
      <c r="AO338" s="330">
        <v>4.04</v>
      </c>
      <c r="AP338" s="330">
        <v>4.21</v>
      </c>
      <c r="AQ338" s="330">
        <v>4.8</v>
      </c>
      <c r="AR338" s="330">
        <v>4.07</v>
      </c>
      <c r="AS338" s="325">
        <v>5.08</v>
      </c>
      <c r="AT338" s="325">
        <v>4.74</v>
      </c>
      <c r="AU338" s="325">
        <v>4.01</v>
      </c>
      <c r="AV338" s="325">
        <v>4.53</v>
      </c>
      <c r="AW338" s="325">
        <v>3.26</v>
      </c>
      <c r="AX338" s="325">
        <v>4.05</v>
      </c>
      <c r="AY338" s="325">
        <v>4.18</v>
      </c>
      <c r="BB338" s="652">
        <v>4.1815219262000003</v>
      </c>
      <c r="BC338" s="653">
        <f t="shared" si="5"/>
        <v>4.18</v>
      </c>
    </row>
    <row r="339" spans="1:55" s="325" customFormat="1" ht="19.8">
      <c r="A339" s="327"/>
      <c r="B339" s="327" t="s">
        <v>510</v>
      </c>
      <c r="C339" s="331">
        <v>10.52</v>
      </c>
      <c r="D339" s="331">
        <v>8.19</v>
      </c>
      <c r="E339" s="331">
        <v>6.22</v>
      </c>
      <c r="F339" s="331">
        <v>10.95</v>
      </c>
      <c r="G339" s="331">
        <v>9.4600000000000009</v>
      </c>
      <c r="H339" s="331">
        <v>10.16</v>
      </c>
      <c r="I339" s="331">
        <v>9.3800000000000008</v>
      </c>
      <c r="J339" s="331">
        <v>12.72</v>
      </c>
      <c r="K339" s="331">
        <v>8.9499999999999993</v>
      </c>
      <c r="L339" s="331">
        <v>7.85</v>
      </c>
      <c r="M339" s="331">
        <v>10.19</v>
      </c>
      <c r="N339" s="331">
        <v>9.48</v>
      </c>
      <c r="O339" s="492">
        <v>10.85</v>
      </c>
      <c r="P339" s="492">
        <v>9.9700000000000006</v>
      </c>
      <c r="Q339" s="492">
        <v>10.61</v>
      </c>
      <c r="R339" s="492">
        <v>10.19</v>
      </c>
      <c r="S339" s="492">
        <v>12</v>
      </c>
      <c r="T339" s="492">
        <v>8.48</v>
      </c>
      <c r="U339" s="492">
        <v>9.35</v>
      </c>
      <c r="V339" s="492">
        <v>10.93</v>
      </c>
      <c r="W339" s="492">
        <v>9.49</v>
      </c>
      <c r="X339" s="492">
        <v>12.62</v>
      </c>
      <c r="Y339" s="492">
        <v>12.5</v>
      </c>
      <c r="Z339" s="492">
        <v>10.83</v>
      </c>
      <c r="AA339" s="328">
        <v>14.55</v>
      </c>
      <c r="AB339" s="328">
        <v>14.48</v>
      </c>
      <c r="AC339" s="328">
        <v>10.08</v>
      </c>
      <c r="AD339" s="328">
        <v>12.29</v>
      </c>
      <c r="AE339" s="328">
        <v>17.95</v>
      </c>
      <c r="AF339" s="328">
        <v>15.18</v>
      </c>
      <c r="AG339" s="328">
        <v>20.9</v>
      </c>
      <c r="AH339" s="328">
        <v>19.899999999999999</v>
      </c>
      <c r="AI339" s="328">
        <v>19.78</v>
      </c>
      <c r="AJ339" s="328">
        <v>21.54</v>
      </c>
      <c r="AK339" s="328">
        <v>21.98</v>
      </c>
      <c r="AL339" s="328">
        <v>19.73</v>
      </c>
      <c r="AM339" s="328">
        <v>28.03</v>
      </c>
      <c r="AN339" s="328">
        <v>17.059999999999999</v>
      </c>
      <c r="AO339" s="328">
        <v>19.39</v>
      </c>
      <c r="AP339" s="328">
        <v>18.48</v>
      </c>
      <c r="AQ339" s="328">
        <v>19.02</v>
      </c>
      <c r="AR339" s="328">
        <v>22.86</v>
      </c>
      <c r="AS339" s="325">
        <v>25.52</v>
      </c>
      <c r="AT339" s="325">
        <v>29.55</v>
      </c>
      <c r="AU339" s="325">
        <v>21.55</v>
      </c>
      <c r="AV339" s="325">
        <v>23.13</v>
      </c>
      <c r="AW339" s="325">
        <v>26.19</v>
      </c>
      <c r="AX339" s="325">
        <v>28.18</v>
      </c>
      <c r="AY339" s="325">
        <v>27.23</v>
      </c>
      <c r="BB339" s="652">
        <v>27.2250935241</v>
      </c>
      <c r="BC339" s="653">
        <f t="shared" si="5"/>
        <v>27.23</v>
      </c>
    </row>
    <row r="340" spans="1:55" s="325" customFormat="1" ht="19.8">
      <c r="A340" s="329"/>
      <c r="B340" s="329" t="s">
        <v>511</v>
      </c>
      <c r="C340" s="332">
        <v>12.67</v>
      </c>
      <c r="D340" s="332">
        <v>11.47</v>
      </c>
      <c r="E340" s="332">
        <v>11.98</v>
      </c>
      <c r="F340" s="332">
        <v>12.14</v>
      </c>
      <c r="G340" s="332">
        <v>13.21</v>
      </c>
      <c r="H340" s="332">
        <v>11.72</v>
      </c>
      <c r="I340" s="332">
        <v>12.89</v>
      </c>
      <c r="J340" s="332">
        <v>13.72</v>
      </c>
      <c r="K340" s="332">
        <v>12.18</v>
      </c>
      <c r="L340" s="332">
        <v>9.56</v>
      </c>
      <c r="M340" s="332">
        <v>11.09</v>
      </c>
      <c r="N340" s="332">
        <v>11.58</v>
      </c>
      <c r="O340" s="493">
        <v>13.85</v>
      </c>
      <c r="P340" s="493">
        <v>12.26</v>
      </c>
      <c r="Q340" s="493">
        <v>15.22</v>
      </c>
      <c r="R340" s="493">
        <v>13.51</v>
      </c>
      <c r="S340" s="493">
        <v>13.46</v>
      </c>
      <c r="T340" s="493">
        <v>11.52</v>
      </c>
      <c r="U340" s="493">
        <v>11.55</v>
      </c>
      <c r="V340" s="493">
        <v>13.91</v>
      </c>
      <c r="W340" s="493">
        <v>12.69</v>
      </c>
      <c r="X340" s="493">
        <v>12.64</v>
      </c>
      <c r="Y340" s="493">
        <v>15.26</v>
      </c>
      <c r="Z340" s="493">
        <v>12.31</v>
      </c>
      <c r="AA340" s="330">
        <v>14.27</v>
      </c>
      <c r="AB340" s="330">
        <v>14.24</v>
      </c>
      <c r="AC340" s="330">
        <v>12.6</v>
      </c>
      <c r="AD340" s="330">
        <v>15.06</v>
      </c>
      <c r="AE340" s="330">
        <v>14.29</v>
      </c>
      <c r="AF340" s="330">
        <v>14.38</v>
      </c>
      <c r="AG340" s="330">
        <v>15.39</v>
      </c>
      <c r="AH340" s="330">
        <v>15.07</v>
      </c>
      <c r="AI340" s="330">
        <v>13.5</v>
      </c>
      <c r="AJ340" s="330">
        <v>15.38</v>
      </c>
      <c r="AK340" s="330">
        <v>14</v>
      </c>
      <c r="AL340" s="330">
        <v>14.79</v>
      </c>
      <c r="AM340" s="330">
        <v>16.95</v>
      </c>
      <c r="AN340" s="330">
        <v>15.77</v>
      </c>
      <c r="AO340" s="330">
        <v>18.27</v>
      </c>
      <c r="AP340" s="330">
        <v>17.3</v>
      </c>
      <c r="AQ340" s="330">
        <v>14.69</v>
      </c>
      <c r="AR340" s="330">
        <v>16.16</v>
      </c>
      <c r="AS340" s="325">
        <v>18.48</v>
      </c>
      <c r="AT340" s="325">
        <v>18.510000000000002</v>
      </c>
      <c r="AU340" s="325">
        <v>18.03</v>
      </c>
      <c r="AV340" s="325">
        <v>19.600000000000001</v>
      </c>
      <c r="AW340" s="325">
        <v>18.760000000000002</v>
      </c>
      <c r="AX340" s="325">
        <v>19.420000000000002</v>
      </c>
      <c r="AY340" s="325">
        <v>21.44</v>
      </c>
      <c r="BB340" s="652">
        <v>21.435604939299999</v>
      </c>
      <c r="BC340" s="653">
        <f t="shared" si="5"/>
        <v>21.44</v>
      </c>
    </row>
    <row r="341" spans="1:55" s="325" customFormat="1" ht="19.8">
      <c r="A341" s="327"/>
      <c r="B341" s="327" t="s">
        <v>512</v>
      </c>
      <c r="C341" s="331">
        <v>2.35</v>
      </c>
      <c r="D341" s="331">
        <v>4.63</v>
      </c>
      <c r="E341" s="331">
        <v>2.25</v>
      </c>
      <c r="F341" s="331">
        <v>3.25</v>
      </c>
      <c r="G341" s="331">
        <v>4.87</v>
      </c>
      <c r="H341" s="331">
        <v>4.5999999999999996</v>
      </c>
      <c r="I341" s="331">
        <v>4.1100000000000003</v>
      </c>
      <c r="J341" s="331">
        <v>5</v>
      </c>
      <c r="K341" s="331">
        <v>4.8899999999999997</v>
      </c>
      <c r="L341" s="331">
        <v>3.53</v>
      </c>
      <c r="M341" s="331">
        <v>5.1100000000000003</v>
      </c>
      <c r="N341" s="331">
        <v>6.31</v>
      </c>
      <c r="O341" s="492">
        <v>4.68</v>
      </c>
      <c r="P341" s="492">
        <v>5.34</v>
      </c>
      <c r="Q341" s="492">
        <v>5.22</v>
      </c>
      <c r="R341" s="492">
        <v>2.23</v>
      </c>
      <c r="S341" s="492">
        <v>11.75</v>
      </c>
      <c r="T341" s="492">
        <v>8.39</v>
      </c>
      <c r="U341" s="492">
        <v>9.7899999999999991</v>
      </c>
      <c r="V341" s="492">
        <v>10.34</v>
      </c>
      <c r="W341" s="492">
        <v>9.52</v>
      </c>
      <c r="X341" s="492">
        <v>7.81</v>
      </c>
      <c r="Y341" s="492">
        <v>4.84</v>
      </c>
      <c r="Z341" s="492">
        <v>4.5</v>
      </c>
      <c r="AA341" s="328">
        <v>3.52</v>
      </c>
      <c r="AB341" s="328">
        <v>8</v>
      </c>
      <c r="AC341" s="328">
        <v>7.79</v>
      </c>
      <c r="AD341" s="328">
        <v>5.05</v>
      </c>
      <c r="AE341" s="328">
        <v>6.33</v>
      </c>
      <c r="AF341" s="328">
        <v>6.11</v>
      </c>
      <c r="AG341" s="328">
        <v>5.33</v>
      </c>
      <c r="AH341" s="328">
        <v>7.98</v>
      </c>
      <c r="AI341" s="328">
        <v>6.87</v>
      </c>
      <c r="AJ341" s="328">
        <v>10.61</v>
      </c>
      <c r="AK341" s="328">
        <v>6.86</v>
      </c>
      <c r="AL341" s="328">
        <v>5.8</v>
      </c>
      <c r="AM341" s="328">
        <v>6.05</v>
      </c>
      <c r="AN341" s="328">
        <v>4.96</v>
      </c>
      <c r="AO341" s="328">
        <v>4.4800000000000004</v>
      </c>
      <c r="AP341" s="328">
        <v>5.69</v>
      </c>
      <c r="AQ341" s="328">
        <v>5.4</v>
      </c>
      <c r="AR341" s="328">
        <v>21.97</v>
      </c>
      <c r="AS341" s="325">
        <v>16.36</v>
      </c>
      <c r="AT341" s="325">
        <v>8.61</v>
      </c>
      <c r="AU341" s="325">
        <v>26.78</v>
      </c>
      <c r="AV341" s="325">
        <v>15.55</v>
      </c>
      <c r="AW341" s="325">
        <v>5.94</v>
      </c>
      <c r="AX341" s="325">
        <v>12.33</v>
      </c>
      <c r="AY341" s="325">
        <v>7.5</v>
      </c>
      <c r="BB341" s="652">
        <v>7.5040464576000003</v>
      </c>
      <c r="BC341" s="653">
        <f t="shared" si="5"/>
        <v>7.5</v>
      </c>
    </row>
    <row r="342" spans="1:55" s="325" customFormat="1" ht="19.8">
      <c r="A342" s="329"/>
      <c r="B342" s="329" t="s">
        <v>513</v>
      </c>
      <c r="C342" s="332">
        <v>0.41</v>
      </c>
      <c r="D342" s="332">
        <v>0.32</v>
      </c>
      <c r="E342" s="332">
        <v>0.51</v>
      </c>
      <c r="F342" s="332">
        <v>0.49</v>
      </c>
      <c r="G342" s="332">
        <v>0.53</v>
      </c>
      <c r="H342" s="332">
        <v>0.54</v>
      </c>
      <c r="I342" s="332">
        <v>0.35</v>
      </c>
      <c r="J342" s="332">
        <v>0.73</v>
      </c>
      <c r="K342" s="332">
        <v>1.38</v>
      </c>
      <c r="L342" s="332">
        <v>1.89</v>
      </c>
      <c r="M342" s="332">
        <v>1.46</v>
      </c>
      <c r="N342" s="332">
        <v>0.63</v>
      </c>
      <c r="O342" s="493">
        <v>0.36</v>
      </c>
      <c r="P342" s="493">
        <v>0.21</v>
      </c>
      <c r="Q342" s="493">
        <v>0.46</v>
      </c>
      <c r="R342" s="493">
        <v>0.35</v>
      </c>
      <c r="S342" s="493">
        <v>0.33</v>
      </c>
      <c r="T342" s="493">
        <v>0.59</v>
      </c>
      <c r="U342" s="493">
        <v>0.73</v>
      </c>
      <c r="V342" s="493">
        <v>0.93</v>
      </c>
      <c r="W342" s="493">
        <v>2</v>
      </c>
      <c r="X342" s="493">
        <v>2.5</v>
      </c>
      <c r="Y342" s="493">
        <v>1.57</v>
      </c>
      <c r="Z342" s="493">
        <v>0.87</v>
      </c>
      <c r="AA342" s="330">
        <v>0.57999999999999996</v>
      </c>
      <c r="AB342" s="330">
        <v>0.35</v>
      </c>
      <c r="AC342" s="330">
        <v>0.33</v>
      </c>
      <c r="AD342" s="330">
        <v>0.73</v>
      </c>
      <c r="AE342" s="330">
        <v>1.03</v>
      </c>
      <c r="AF342" s="330">
        <v>1.04</v>
      </c>
      <c r="AG342" s="330">
        <v>0.61</v>
      </c>
      <c r="AH342" s="330">
        <v>1.1200000000000001</v>
      </c>
      <c r="AI342" s="330">
        <v>2.39</v>
      </c>
      <c r="AJ342" s="330">
        <v>3.54</v>
      </c>
      <c r="AK342" s="330">
        <v>3.21</v>
      </c>
      <c r="AL342" s="330">
        <v>1.92</v>
      </c>
      <c r="AM342" s="330">
        <v>1.23</v>
      </c>
      <c r="AN342" s="330">
        <v>1.3</v>
      </c>
      <c r="AO342" s="330">
        <v>0.72</v>
      </c>
      <c r="AP342" s="330">
        <v>0.93</v>
      </c>
      <c r="AQ342" s="330">
        <v>1.44</v>
      </c>
      <c r="AR342" s="330">
        <v>1.49</v>
      </c>
      <c r="AS342" s="325">
        <v>1.68</v>
      </c>
      <c r="AT342" s="325">
        <v>2.61</v>
      </c>
      <c r="AU342" s="325">
        <v>3.67</v>
      </c>
      <c r="AV342" s="325">
        <v>4.0599999999999996</v>
      </c>
      <c r="AW342" s="325">
        <v>2.2400000000000002</v>
      </c>
      <c r="AX342" s="325">
        <v>2.17</v>
      </c>
      <c r="AY342" s="325">
        <v>2.19</v>
      </c>
      <c r="BB342" s="652">
        <v>2.1943214221999998</v>
      </c>
      <c r="BC342" s="653">
        <f t="shared" si="5"/>
        <v>2.19</v>
      </c>
    </row>
    <row r="343" spans="1:55" s="325" customFormat="1" ht="19.8">
      <c r="A343" s="327"/>
      <c r="B343" s="327" t="s">
        <v>514</v>
      </c>
      <c r="C343" s="331">
        <v>823.56</v>
      </c>
      <c r="D343" s="331">
        <v>598.27</v>
      </c>
      <c r="E343" s="331">
        <v>742.96</v>
      </c>
      <c r="F343" s="331">
        <v>663.51</v>
      </c>
      <c r="G343" s="331">
        <v>706.43</v>
      </c>
      <c r="H343" s="331">
        <v>606.42999999999995</v>
      </c>
      <c r="I343" s="331">
        <v>551.79</v>
      </c>
      <c r="J343" s="331">
        <v>647.54999999999995</v>
      </c>
      <c r="K343" s="331">
        <v>780.14</v>
      </c>
      <c r="L343" s="331">
        <v>793.01</v>
      </c>
      <c r="M343" s="331">
        <v>572.97</v>
      </c>
      <c r="N343" s="331">
        <v>584.24</v>
      </c>
      <c r="O343" s="492">
        <v>920.63</v>
      </c>
      <c r="P343" s="492">
        <v>500.79</v>
      </c>
      <c r="Q343" s="492">
        <v>630.44000000000005</v>
      </c>
      <c r="R343" s="492">
        <v>606.58000000000004</v>
      </c>
      <c r="S343" s="492">
        <v>602.67999999999995</v>
      </c>
      <c r="T343" s="492">
        <v>513.16999999999996</v>
      </c>
      <c r="U343" s="492">
        <v>676.88</v>
      </c>
      <c r="V343" s="492">
        <v>542.25</v>
      </c>
      <c r="W343" s="492">
        <v>769.6</v>
      </c>
      <c r="X343" s="492">
        <v>882.43</v>
      </c>
      <c r="Y343" s="492">
        <v>730.42</v>
      </c>
      <c r="Z343" s="492">
        <v>490.67</v>
      </c>
      <c r="AA343" s="328">
        <v>836.24</v>
      </c>
      <c r="AB343" s="328">
        <v>566.77</v>
      </c>
      <c r="AC343" s="328">
        <v>623.9</v>
      </c>
      <c r="AD343" s="328">
        <v>709.8</v>
      </c>
      <c r="AE343" s="328">
        <v>633.91999999999996</v>
      </c>
      <c r="AF343" s="328">
        <v>603.26</v>
      </c>
      <c r="AG343" s="328">
        <v>742.4</v>
      </c>
      <c r="AH343" s="328">
        <v>510.49</v>
      </c>
      <c r="AI343" s="328">
        <v>750.71</v>
      </c>
      <c r="AJ343" s="328">
        <v>934.98</v>
      </c>
      <c r="AK343" s="328">
        <v>808.27</v>
      </c>
      <c r="AL343" s="328">
        <v>591.04999999999995</v>
      </c>
      <c r="AM343" s="328">
        <v>765.66</v>
      </c>
      <c r="AN343" s="328">
        <v>588.58000000000004</v>
      </c>
      <c r="AO343" s="328">
        <v>778.08</v>
      </c>
      <c r="AP343" s="328">
        <v>802.21</v>
      </c>
      <c r="AQ343" s="328">
        <v>685.2</v>
      </c>
      <c r="AR343" s="328">
        <v>662.65</v>
      </c>
      <c r="AS343" s="325">
        <v>747.71</v>
      </c>
      <c r="AT343" s="325">
        <v>690.11</v>
      </c>
      <c r="AU343" s="325">
        <v>907.76</v>
      </c>
      <c r="AV343" s="325">
        <v>885.12</v>
      </c>
      <c r="AW343" s="325">
        <v>926.82</v>
      </c>
      <c r="AX343" s="325">
        <v>900.01</v>
      </c>
      <c r="AY343" s="325">
        <v>844.47</v>
      </c>
      <c r="BB343" s="652">
        <v>844.46658614859996</v>
      </c>
      <c r="BC343" s="653">
        <f t="shared" si="5"/>
        <v>844.47</v>
      </c>
    </row>
    <row r="344" spans="1:55" s="325" customFormat="1" ht="19.8">
      <c r="A344" s="329"/>
      <c r="B344" s="329" t="s">
        <v>515</v>
      </c>
      <c r="C344" s="332">
        <v>56.35</v>
      </c>
      <c r="D344" s="332">
        <v>62.12</v>
      </c>
      <c r="E344" s="332">
        <v>67.12</v>
      </c>
      <c r="F344" s="332">
        <v>66.150000000000006</v>
      </c>
      <c r="G344" s="332">
        <v>60.95</v>
      </c>
      <c r="H344" s="332">
        <v>40.840000000000003</v>
      </c>
      <c r="I344" s="332">
        <v>28.77</v>
      </c>
      <c r="J344" s="332">
        <v>32.6</v>
      </c>
      <c r="K344" s="332">
        <v>34.340000000000003</v>
      </c>
      <c r="L344" s="332">
        <v>32.03</v>
      </c>
      <c r="M344" s="332">
        <v>41.55</v>
      </c>
      <c r="N344" s="332">
        <v>42.67</v>
      </c>
      <c r="O344" s="493">
        <v>48.16</v>
      </c>
      <c r="P344" s="493">
        <v>45.52</v>
      </c>
      <c r="Q344" s="493">
        <v>61.46</v>
      </c>
      <c r="R344" s="493">
        <v>49.9</v>
      </c>
      <c r="S344" s="493">
        <v>65.56</v>
      </c>
      <c r="T344" s="493">
        <v>47.12</v>
      </c>
      <c r="U344" s="493">
        <v>38.619999999999997</v>
      </c>
      <c r="V344" s="493">
        <v>42.8</v>
      </c>
      <c r="W344" s="493">
        <v>30.35</v>
      </c>
      <c r="X344" s="493">
        <v>34.25</v>
      </c>
      <c r="Y344" s="493">
        <v>44.49</v>
      </c>
      <c r="Z344" s="493">
        <v>49.18</v>
      </c>
      <c r="AA344" s="330">
        <v>61.97</v>
      </c>
      <c r="AB344" s="330">
        <v>56.21</v>
      </c>
      <c r="AC344" s="330">
        <v>60.86</v>
      </c>
      <c r="AD344" s="330">
        <v>78.55</v>
      </c>
      <c r="AE344" s="330">
        <v>83.07</v>
      </c>
      <c r="AF344" s="330">
        <v>61.46</v>
      </c>
      <c r="AG344" s="330">
        <v>53.93</v>
      </c>
      <c r="AH344" s="330">
        <v>37.31</v>
      </c>
      <c r="AI344" s="330">
        <v>26.62</v>
      </c>
      <c r="AJ344" s="330">
        <v>44.75</v>
      </c>
      <c r="AK344" s="330">
        <v>44.6</v>
      </c>
      <c r="AL344" s="330">
        <v>57.11</v>
      </c>
      <c r="AM344" s="330">
        <v>81.77</v>
      </c>
      <c r="AN344" s="330">
        <v>82.29</v>
      </c>
      <c r="AO344" s="330">
        <v>85.73</v>
      </c>
      <c r="AP344" s="330">
        <v>74.08</v>
      </c>
      <c r="AQ344" s="330">
        <v>60.7</v>
      </c>
      <c r="AR344" s="330">
        <v>37.69</v>
      </c>
      <c r="AS344" s="325">
        <v>36.659999999999997</v>
      </c>
      <c r="AT344" s="325">
        <v>38.229999999999997</v>
      </c>
      <c r="AU344" s="325">
        <v>29.1</v>
      </c>
      <c r="AV344" s="325">
        <v>40.56</v>
      </c>
      <c r="AW344" s="325">
        <v>41.87</v>
      </c>
      <c r="AX344" s="325">
        <v>72.59</v>
      </c>
      <c r="AY344" s="325">
        <v>79.7</v>
      </c>
      <c r="BB344" s="652">
        <v>79.704755582700002</v>
      </c>
      <c r="BC344" s="653">
        <f t="shared" si="5"/>
        <v>79.7</v>
      </c>
    </row>
    <row r="345" spans="1:55" s="325" customFormat="1" ht="19.8">
      <c r="A345" s="327"/>
      <c r="B345" s="327" t="s">
        <v>516</v>
      </c>
      <c r="C345" s="331">
        <v>56.43</v>
      </c>
      <c r="D345" s="331">
        <v>43.26</v>
      </c>
      <c r="E345" s="331">
        <v>45.54</v>
      </c>
      <c r="F345" s="331">
        <v>46.58</v>
      </c>
      <c r="G345" s="331">
        <v>47.94</v>
      </c>
      <c r="H345" s="331">
        <v>49.9</v>
      </c>
      <c r="I345" s="331">
        <v>44.81</v>
      </c>
      <c r="J345" s="331">
        <v>52.38</v>
      </c>
      <c r="K345" s="331">
        <v>46.8</v>
      </c>
      <c r="L345" s="331">
        <v>42.16</v>
      </c>
      <c r="M345" s="331">
        <v>49.36</v>
      </c>
      <c r="N345" s="331">
        <v>40.270000000000003</v>
      </c>
      <c r="O345" s="492">
        <v>45.51</v>
      </c>
      <c r="P345" s="492">
        <v>29.37</v>
      </c>
      <c r="Q345" s="492">
        <v>45.71</v>
      </c>
      <c r="R345" s="492">
        <v>43.69</v>
      </c>
      <c r="S345" s="492">
        <v>51.36</v>
      </c>
      <c r="T345" s="492">
        <v>41.84</v>
      </c>
      <c r="U345" s="492">
        <v>37.479999999999997</v>
      </c>
      <c r="V345" s="492">
        <v>43.65</v>
      </c>
      <c r="W345" s="492">
        <v>40.71</v>
      </c>
      <c r="X345" s="492">
        <v>41.59</v>
      </c>
      <c r="Y345" s="492">
        <v>45.37</v>
      </c>
      <c r="Z345" s="492">
        <v>39.58</v>
      </c>
      <c r="AA345" s="328">
        <v>40.58</v>
      </c>
      <c r="AB345" s="328">
        <v>34.520000000000003</v>
      </c>
      <c r="AC345" s="328">
        <v>29.14</v>
      </c>
      <c r="AD345" s="328">
        <v>40.18</v>
      </c>
      <c r="AE345" s="328">
        <v>38.799999999999997</v>
      </c>
      <c r="AF345" s="328">
        <v>32.93</v>
      </c>
      <c r="AG345" s="328">
        <v>42.63</v>
      </c>
      <c r="AH345" s="328">
        <v>41.18</v>
      </c>
      <c r="AI345" s="328">
        <v>39.28</v>
      </c>
      <c r="AJ345" s="328">
        <v>49.81</v>
      </c>
      <c r="AK345" s="328">
        <v>48.19</v>
      </c>
      <c r="AL345" s="328">
        <v>43.22</v>
      </c>
      <c r="AM345" s="328">
        <v>52.74</v>
      </c>
      <c r="AN345" s="328">
        <v>36.979999999999997</v>
      </c>
      <c r="AO345" s="328">
        <v>40.200000000000003</v>
      </c>
      <c r="AP345" s="328">
        <v>50.45</v>
      </c>
      <c r="AQ345" s="328">
        <v>47.35</v>
      </c>
      <c r="AR345" s="328">
        <v>52.93</v>
      </c>
      <c r="AS345" s="325">
        <v>53.8</v>
      </c>
      <c r="AT345" s="325">
        <v>58.42</v>
      </c>
      <c r="AU345" s="325">
        <v>55.43</v>
      </c>
      <c r="AV345" s="325">
        <v>49.69</v>
      </c>
      <c r="AW345" s="325">
        <v>54.99</v>
      </c>
      <c r="AX345" s="325">
        <v>61.99</v>
      </c>
      <c r="AY345" s="325">
        <v>58.83</v>
      </c>
      <c r="BB345" s="652">
        <v>58.825035435799997</v>
      </c>
      <c r="BC345" s="653">
        <f t="shared" si="5"/>
        <v>58.83</v>
      </c>
    </row>
    <row r="346" spans="1:55" s="325" customFormat="1" ht="19.8">
      <c r="A346" s="329"/>
      <c r="B346" s="329" t="s">
        <v>517</v>
      </c>
      <c r="C346" s="332">
        <v>52.43</v>
      </c>
      <c r="D346" s="332">
        <v>43.65</v>
      </c>
      <c r="E346" s="332">
        <v>47.35</v>
      </c>
      <c r="F346" s="332">
        <v>54.23</v>
      </c>
      <c r="G346" s="332">
        <v>53.01</v>
      </c>
      <c r="H346" s="332">
        <v>58.17</v>
      </c>
      <c r="I346" s="332">
        <v>52.38</v>
      </c>
      <c r="J346" s="332">
        <v>61.04</v>
      </c>
      <c r="K346" s="332">
        <v>51.16</v>
      </c>
      <c r="L346" s="332">
        <v>62.07</v>
      </c>
      <c r="M346" s="332">
        <v>56.85</v>
      </c>
      <c r="N346" s="332">
        <v>57.84</v>
      </c>
      <c r="O346" s="493">
        <v>62.63</v>
      </c>
      <c r="P346" s="493">
        <v>46.07</v>
      </c>
      <c r="Q346" s="493">
        <v>55.57</v>
      </c>
      <c r="R346" s="493">
        <v>53.08</v>
      </c>
      <c r="S346" s="493">
        <v>58.57</v>
      </c>
      <c r="T346" s="493">
        <v>50.61</v>
      </c>
      <c r="U346" s="493">
        <v>64.59</v>
      </c>
      <c r="V346" s="493">
        <v>57.61</v>
      </c>
      <c r="W346" s="493">
        <v>59.77</v>
      </c>
      <c r="X346" s="493">
        <v>61.15</v>
      </c>
      <c r="Y346" s="493">
        <v>54.38</v>
      </c>
      <c r="Z346" s="493">
        <v>54.81</v>
      </c>
      <c r="AA346" s="330">
        <v>80.150000000000006</v>
      </c>
      <c r="AB346" s="330">
        <v>53.98</v>
      </c>
      <c r="AC346" s="330">
        <v>56.92</v>
      </c>
      <c r="AD346" s="330">
        <v>67.540000000000006</v>
      </c>
      <c r="AE346" s="330">
        <v>58.65</v>
      </c>
      <c r="AF346" s="330">
        <v>65.239999999999995</v>
      </c>
      <c r="AG346" s="330">
        <v>79.709999999999994</v>
      </c>
      <c r="AH346" s="330">
        <v>62.23</v>
      </c>
      <c r="AI346" s="330">
        <v>76.03</v>
      </c>
      <c r="AJ346" s="330">
        <v>68.930000000000007</v>
      </c>
      <c r="AK346" s="330">
        <v>67.95</v>
      </c>
      <c r="AL346" s="330">
        <v>65.790000000000006</v>
      </c>
      <c r="AM346" s="330">
        <v>74.239999999999995</v>
      </c>
      <c r="AN346" s="330">
        <v>50.24</v>
      </c>
      <c r="AO346" s="330">
        <v>60.65</v>
      </c>
      <c r="AP346" s="330">
        <v>68.44</v>
      </c>
      <c r="AQ346" s="330">
        <v>64.489999999999995</v>
      </c>
      <c r="AR346" s="330">
        <v>74.11</v>
      </c>
      <c r="AS346" s="325">
        <v>84.17</v>
      </c>
      <c r="AT346" s="325">
        <v>79.59</v>
      </c>
      <c r="AU346" s="325">
        <v>70.94</v>
      </c>
      <c r="AV346" s="325">
        <v>82.65</v>
      </c>
      <c r="AW346" s="325">
        <v>73.09</v>
      </c>
      <c r="AX346" s="325">
        <v>84.91</v>
      </c>
      <c r="AY346" s="325">
        <v>84.56</v>
      </c>
      <c r="BB346" s="652">
        <v>84.563819367400001</v>
      </c>
      <c r="BC346" s="653">
        <f t="shared" si="5"/>
        <v>84.56</v>
      </c>
    </row>
    <row r="347" spans="1:55" s="325" customFormat="1" ht="19.8">
      <c r="A347" s="327"/>
      <c r="B347" s="327" t="s">
        <v>518</v>
      </c>
      <c r="C347" s="331">
        <v>0.06</v>
      </c>
      <c r="D347" s="331">
        <v>0.02</v>
      </c>
      <c r="E347" s="331">
        <v>0.03</v>
      </c>
      <c r="F347" s="331">
        <v>0.03</v>
      </c>
      <c r="G347" s="331">
        <v>0.09</v>
      </c>
      <c r="H347" s="331">
        <v>0.05</v>
      </c>
      <c r="I347" s="331">
        <v>0.01</v>
      </c>
      <c r="J347" s="331">
        <v>0.06</v>
      </c>
      <c r="K347" s="331">
        <v>0.04</v>
      </c>
      <c r="L347" s="331">
        <v>0.04</v>
      </c>
      <c r="M347" s="331">
        <v>0.04</v>
      </c>
      <c r="N347" s="331">
        <v>0.03</v>
      </c>
      <c r="O347" s="492">
        <v>0.04</v>
      </c>
      <c r="P347" s="492">
        <v>0.02</v>
      </c>
      <c r="Q347" s="492">
        <v>0.05</v>
      </c>
      <c r="R347" s="492">
        <v>0.06</v>
      </c>
      <c r="S347" s="492">
        <v>0.04</v>
      </c>
      <c r="T347" s="492">
        <v>0.02</v>
      </c>
      <c r="U347" s="492">
        <v>0.02</v>
      </c>
      <c r="V347" s="492">
        <v>0.01</v>
      </c>
      <c r="W347" s="492">
        <v>0.01</v>
      </c>
      <c r="X347" s="492">
        <v>0.02</v>
      </c>
      <c r="Y347" s="492">
        <v>0.01</v>
      </c>
      <c r="Z347" s="492">
        <v>0.02</v>
      </c>
      <c r="AA347" s="328">
        <v>0.1</v>
      </c>
      <c r="AB347" s="328">
        <v>1.88</v>
      </c>
      <c r="AC347" s="328">
        <v>0.03</v>
      </c>
      <c r="AD347" s="328">
        <v>0.03</v>
      </c>
      <c r="AE347" s="328">
        <v>0</v>
      </c>
      <c r="AF347" s="328">
        <v>0.03</v>
      </c>
      <c r="AG347" s="328">
        <v>0.11</v>
      </c>
      <c r="AH347" s="328">
        <v>0.02</v>
      </c>
      <c r="AI347" s="328">
        <v>0.09</v>
      </c>
      <c r="AJ347" s="328">
        <v>0.09</v>
      </c>
      <c r="AK347" s="328">
        <v>0.02</v>
      </c>
      <c r="AL347" s="328">
        <v>0.2</v>
      </c>
      <c r="AM347" s="328">
        <v>0.13</v>
      </c>
      <c r="AN347" s="328">
        <v>0.02</v>
      </c>
      <c r="AO347" s="328">
        <v>0.16</v>
      </c>
      <c r="AP347" s="328">
        <v>0.06</v>
      </c>
      <c r="AQ347" s="328">
        <v>0.03</v>
      </c>
      <c r="AR347" s="328">
        <v>0.04</v>
      </c>
      <c r="AS347" s="325">
        <v>0.06</v>
      </c>
      <c r="AT347" s="325">
        <v>0.04</v>
      </c>
      <c r="AU347" s="325">
        <v>0.01</v>
      </c>
      <c r="AV347" s="325">
        <v>0.15</v>
      </c>
      <c r="AW347" s="325">
        <v>0.08</v>
      </c>
      <c r="AX347" s="325">
        <v>0.04</v>
      </c>
      <c r="AY347" s="325">
        <v>0.04</v>
      </c>
      <c r="BB347" s="652">
        <v>4.1810332300000003E-2</v>
      </c>
      <c r="BC347" s="653">
        <f t="shared" si="5"/>
        <v>0.04</v>
      </c>
    </row>
    <row r="348" spans="1:55" s="325" customFormat="1" ht="19.8">
      <c r="A348" s="329"/>
      <c r="B348" s="329" t="s">
        <v>519</v>
      </c>
      <c r="C348" s="332">
        <v>14.79</v>
      </c>
      <c r="D348" s="332">
        <v>16.41</v>
      </c>
      <c r="E348" s="332">
        <v>13.33</v>
      </c>
      <c r="F348" s="332">
        <v>11.41</v>
      </c>
      <c r="G348" s="332">
        <v>15.23</v>
      </c>
      <c r="H348" s="332">
        <v>12.84</v>
      </c>
      <c r="I348" s="332">
        <v>14.21</v>
      </c>
      <c r="J348" s="332">
        <v>16.11</v>
      </c>
      <c r="K348" s="332">
        <v>11.74</v>
      </c>
      <c r="L348" s="332">
        <v>12.76</v>
      </c>
      <c r="M348" s="332">
        <v>11.09</v>
      </c>
      <c r="N348" s="332">
        <v>11.53</v>
      </c>
      <c r="O348" s="493">
        <v>13.58</v>
      </c>
      <c r="P348" s="493">
        <v>15.13</v>
      </c>
      <c r="Q348" s="493">
        <v>17.079999999999998</v>
      </c>
      <c r="R348" s="493">
        <v>16.8</v>
      </c>
      <c r="S348" s="493">
        <v>15.84</v>
      </c>
      <c r="T348" s="493">
        <v>11.4</v>
      </c>
      <c r="U348" s="493">
        <v>10.72</v>
      </c>
      <c r="V348" s="493">
        <v>12.03</v>
      </c>
      <c r="W348" s="493">
        <v>11.01</v>
      </c>
      <c r="X348" s="493">
        <v>11.67</v>
      </c>
      <c r="Y348" s="493">
        <v>14.91</v>
      </c>
      <c r="Z348" s="493">
        <v>11.21</v>
      </c>
      <c r="AA348" s="330">
        <v>14.98</v>
      </c>
      <c r="AB348" s="330">
        <v>13.51</v>
      </c>
      <c r="AC348" s="330">
        <v>15.04</v>
      </c>
      <c r="AD348" s="330">
        <v>16.52</v>
      </c>
      <c r="AE348" s="330">
        <v>15.45</v>
      </c>
      <c r="AF348" s="330">
        <v>12.02</v>
      </c>
      <c r="AG348" s="330">
        <v>14.87</v>
      </c>
      <c r="AH348" s="330">
        <v>12.27</v>
      </c>
      <c r="AI348" s="330">
        <v>11.59</v>
      </c>
      <c r="AJ348" s="330">
        <v>15.03</v>
      </c>
      <c r="AK348" s="330">
        <v>12.43</v>
      </c>
      <c r="AL348" s="330">
        <v>15.1</v>
      </c>
      <c r="AM348" s="330">
        <v>18.059999999999999</v>
      </c>
      <c r="AN348" s="330">
        <v>15.71</v>
      </c>
      <c r="AO348" s="330">
        <v>19.059999999999999</v>
      </c>
      <c r="AP348" s="330">
        <v>16.47</v>
      </c>
      <c r="AQ348" s="330">
        <v>15.71</v>
      </c>
      <c r="AR348" s="330">
        <v>16.309999999999999</v>
      </c>
      <c r="AS348" s="325">
        <v>16.16</v>
      </c>
      <c r="AT348" s="325">
        <v>15.52</v>
      </c>
      <c r="AU348" s="325">
        <v>18.43</v>
      </c>
      <c r="AV348" s="325">
        <v>16.87</v>
      </c>
      <c r="AW348" s="325">
        <v>18.13</v>
      </c>
      <c r="AX348" s="325">
        <v>17.329999999999998</v>
      </c>
      <c r="AY348" s="325">
        <v>22</v>
      </c>
      <c r="BB348" s="652">
        <v>22.001400718100001</v>
      </c>
      <c r="BC348" s="653">
        <f t="shared" si="5"/>
        <v>22</v>
      </c>
    </row>
    <row r="349" spans="1:55" s="325" customFormat="1" ht="30">
      <c r="A349" s="327"/>
      <c r="B349" s="327" t="s">
        <v>520</v>
      </c>
      <c r="C349" s="331">
        <v>600.16999999999996</v>
      </c>
      <c r="D349" s="331">
        <v>395.26</v>
      </c>
      <c r="E349" s="331">
        <v>526.73</v>
      </c>
      <c r="F349" s="331">
        <v>451.23</v>
      </c>
      <c r="G349" s="331">
        <v>484.82</v>
      </c>
      <c r="H349" s="331">
        <v>406.86</v>
      </c>
      <c r="I349" s="331">
        <v>378.26</v>
      </c>
      <c r="J349" s="331">
        <v>442.9</v>
      </c>
      <c r="K349" s="331">
        <v>603.29</v>
      </c>
      <c r="L349" s="331">
        <v>608.82000000000005</v>
      </c>
      <c r="M349" s="331">
        <v>378.03</v>
      </c>
      <c r="N349" s="331">
        <v>399.46</v>
      </c>
      <c r="O349" s="492">
        <v>710.23</v>
      </c>
      <c r="P349" s="492">
        <v>336.51</v>
      </c>
      <c r="Q349" s="492">
        <v>409.97</v>
      </c>
      <c r="R349" s="492">
        <v>405.47</v>
      </c>
      <c r="S349" s="492">
        <v>368.73</v>
      </c>
      <c r="T349" s="492">
        <v>322.45</v>
      </c>
      <c r="U349" s="492">
        <v>486.38</v>
      </c>
      <c r="V349" s="492">
        <v>345.3</v>
      </c>
      <c r="W349" s="492">
        <v>595.38</v>
      </c>
      <c r="X349" s="492">
        <v>695.13</v>
      </c>
      <c r="Y349" s="492">
        <v>530.5</v>
      </c>
      <c r="Z349" s="492">
        <v>299.79000000000002</v>
      </c>
      <c r="AA349" s="328">
        <v>595.26</v>
      </c>
      <c r="AB349" s="328">
        <v>371.73</v>
      </c>
      <c r="AC349" s="328">
        <v>424.08</v>
      </c>
      <c r="AD349" s="328">
        <v>460.53</v>
      </c>
      <c r="AE349" s="328">
        <v>391.96</v>
      </c>
      <c r="AF349" s="328">
        <v>390.45</v>
      </c>
      <c r="AG349" s="328">
        <v>506.41</v>
      </c>
      <c r="AH349" s="328">
        <v>319.99</v>
      </c>
      <c r="AI349" s="328">
        <v>559.54</v>
      </c>
      <c r="AJ349" s="328">
        <v>717.13</v>
      </c>
      <c r="AK349" s="328">
        <v>588.22</v>
      </c>
      <c r="AL349" s="328">
        <v>369.31</v>
      </c>
      <c r="AM349" s="328">
        <v>490.82</v>
      </c>
      <c r="AN349" s="328">
        <v>365.38</v>
      </c>
      <c r="AO349" s="328">
        <v>523.80999999999995</v>
      </c>
      <c r="AP349" s="328">
        <v>535.92999999999995</v>
      </c>
      <c r="AQ349" s="328">
        <v>450.18</v>
      </c>
      <c r="AR349" s="328">
        <v>435.92</v>
      </c>
      <c r="AS349" s="325">
        <v>506.58</v>
      </c>
      <c r="AT349" s="325">
        <v>454.02</v>
      </c>
      <c r="AU349" s="325">
        <v>679.5</v>
      </c>
      <c r="AV349" s="325">
        <v>649.86</v>
      </c>
      <c r="AW349" s="325">
        <v>690.6</v>
      </c>
      <c r="AX349" s="325">
        <v>613.80999999999995</v>
      </c>
      <c r="AY349" s="325">
        <v>551.66999999999996</v>
      </c>
      <c r="BB349" s="652">
        <v>551.67009968360003</v>
      </c>
      <c r="BC349" s="653">
        <f t="shared" si="5"/>
        <v>551.66999999999996</v>
      </c>
    </row>
    <row r="350" spans="1:55" s="325" customFormat="1" ht="19.8">
      <c r="A350" s="329"/>
      <c r="B350" s="329" t="s">
        <v>521</v>
      </c>
      <c r="C350" s="332">
        <v>8.7899999999999991</v>
      </c>
      <c r="D350" s="332">
        <v>8.3800000000000008</v>
      </c>
      <c r="E350" s="332">
        <v>7.81</v>
      </c>
      <c r="F350" s="332">
        <v>7.98</v>
      </c>
      <c r="G350" s="332">
        <v>11.89</v>
      </c>
      <c r="H350" s="332">
        <v>9.2899999999999991</v>
      </c>
      <c r="I350" s="332">
        <v>6.19</v>
      </c>
      <c r="J350" s="332">
        <v>7.27</v>
      </c>
      <c r="K350" s="332">
        <v>7.16</v>
      </c>
      <c r="L350" s="332">
        <v>5.74</v>
      </c>
      <c r="M350" s="332">
        <v>6.01</v>
      </c>
      <c r="N350" s="332">
        <v>5.33</v>
      </c>
      <c r="O350" s="493">
        <v>7.32</v>
      </c>
      <c r="P350" s="493">
        <v>6.75</v>
      </c>
      <c r="Q350" s="493">
        <v>8.86</v>
      </c>
      <c r="R350" s="493">
        <v>9</v>
      </c>
      <c r="S350" s="493">
        <v>9.89</v>
      </c>
      <c r="T350" s="493">
        <v>9.84</v>
      </c>
      <c r="U350" s="493">
        <v>7.28</v>
      </c>
      <c r="V350" s="493">
        <v>8.5299999999999994</v>
      </c>
      <c r="W350" s="493">
        <v>6.06</v>
      </c>
      <c r="X350" s="493">
        <v>7.85</v>
      </c>
      <c r="Y350" s="493">
        <v>7.76</v>
      </c>
      <c r="Z350" s="493">
        <v>5.91</v>
      </c>
      <c r="AA350" s="330">
        <v>10.09</v>
      </c>
      <c r="AB350" s="330">
        <v>8.01</v>
      </c>
      <c r="AC350" s="330">
        <v>10.46</v>
      </c>
      <c r="AD350" s="330">
        <v>9.93</v>
      </c>
      <c r="AE350" s="330">
        <v>9.85</v>
      </c>
      <c r="AF350" s="330">
        <v>9.75</v>
      </c>
      <c r="AG350" s="330">
        <v>10.34</v>
      </c>
      <c r="AH350" s="330">
        <v>7.39</v>
      </c>
      <c r="AI350" s="330">
        <v>7.11</v>
      </c>
      <c r="AJ350" s="330">
        <v>8.58</v>
      </c>
      <c r="AK350" s="330">
        <v>8.86</v>
      </c>
      <c r="AL350" s="330">
        <v>7.73</v>
      </c>
      <c r="AM350" s="330">
        <v>10.56</v>
      </c>
      <c r="AN350" s="330">
        <v>8.83</v>
      </c>
      <c r="AO350" s="330">
        <v>11.88</v>
      </c>
      <c r="AP350" s="330">
        <v>10.210000000000001</v>
      </c>
      <c r="AQ350" s="330">
        <v>9.3000000000000007</v>
      </c>
      <c r="AR350" s="330">
        <v>8.31</v>
      </c>
      <c r="AS350" s="325">
        <v>9.58</v>
      </c>
      <c r="AT350" s="325">
        <v>7.37</v>
      </c>
      <c r="AU350" s="325">
        <v>8.39</v>
      </c>
      <c r="AV350" s="325">
        <v>10.86</v>
      </c>
      <c r="AW350" s="325">
        <v>9.65</v>
      </c>
      <c r="AX350" s="325">
        <v>8.75</v>
      </c>
      <c r="AY350" s="325">
        <v>8.31</v>
      </c>
      <c r="BB350" s="652">
        <v>8.3139246366999995</v>
      </c>
      <c r="BC350" s="653">
        <f t="shared" si="5"/>
        <v>8.31</v>
      </c>
    </row>
    <row r="351" spans="1:55" s="325" customFormat="1" ht="19.8">
      <c r="A351" s="327"/>
      <c r="B351" s="327" t="s">
        <v>522</v>
      </c>
      <c r="C351" s="331">
        <v>34.549999999999997</v>
      </c>
      <c r="D351" s="331">
        <v>29.18</v>
      </c>
      <c r="E351" s="331">
        <v>35.06</v>
      </c>
      <c r="F351" s="331">
        <v>25.91</v>
      </c>
      <c r="G351" s="331">
        <v>32.5</v>
      </c>
      <c r="H351" s="331">
        <v>28.46</v>
      </c>
      <c r="I351" s="331">
        <v>27.17</v>
      </c>
      <c r="J351" s="331">
        <v>35.19</v>
      </c>
      <c r="K351" s="331">
        <v>25.61</v>
      </c>
      <c r="L351" s="331">
        <v>29.39</v>
      </c>
      <c r="M351" s="331">
        <v>30.03</v>
      </c>
      <c r="N351" s="331">
        <v>27.11</v>
      </c>
      <c r="O351" s="492">
        <v>33.17</v>
      </c>
      <c r="P351" s="492">
        <v>21.43</v>
      </c>
      <c r="Q351" s="492">
        <v>31.74</v>
      </c>
      <c r="R351" s="492">
        <v>28.58</v>
      </c>
      <c r="S351" s="492">
        <v>32.71</v>
      </c>
      <c r="T351" s="492">
        <v>29.89</v>
      </c>
      <c r="U351" s="492">
        <v>31.8</v>
      </c>
      <c r="V351" s="492">
        <v>32.31</v>
      </c>
      <c r="W351" s="492">
        <v>26.32</v>
      </c>
      <c r="X351" s="492">
        <v>30.76</v>
      </c>
      <c r="Y351" s="492">
        <v>33</v>
      </c>
      <c r="Z351" s="492">
        <v>30.16</v>
      </c>
      <c r="AA351" s="328">
        <v>33.119999999999997</v>
      </c>
      <c r="AB351" s="328">
        <v>26.93</v>
      </c>
      <c r="AC351" s="328">
        <v>27.38</v>
      </c>
      <c r="AD351" s="328">
        <v>36.53</v>
      </c>
      <c r="AE351" s="328">
        <v>36.14</v>
      </c>
      <c r="AF351" s="328">
        <v>31.38</v>
      </c>
      <c r="AG351" s="328">
        <v>34.4</v>
      </c>
      <c r="AH351" s="328">
        <v>30.1</v>
      </c>
      <c r="AI351" s="328">
        <v>30.47</v>
      </c>
      <c r="AJ351" s="328">
        <v>30.67</v>
      </c>
      <c r="AK351" s="328">
        <v>38</v>
      </c>
      <c r="AL351" s="328">
        <v>32.590000000000003</v>
      </c>
      <c r="AM351" s="328">
        <v>37.33</v>
      </c>
      <c r="AN351" s="328">
        <v>29.14</v>
      </c>
      <c r="AO351" s="328">
        <v>36.58</v>
      </c>
      <c r="AP351" s="328">
        <v>46.58</v>
      </c>
      <c r="AQ351" s="328">
        <v>37.43</v>
      </c>
      <c r="AR351" s="328">
        <v>37.35</v>
      </c>
      <c r="AS351" s="325">
        <v>40.700000000000003</v>
      </c>
      <c r="AT351" s="325">
        <v>36.909999999999997</v>
      </c>
      <c r="AU351" s="325">
        <v>45.96</v>
      </c>
      <c r="AV351" s="325">
        <v>34.49</v>
      </c>
      <c r="AW351" s="325">
        <v>38.409999999999997</v>
      </c>
      <c r="AX351" s="325">
        <v>40.590000000000003</v>
      </c>
      <c r="AY351" s="325">
        <v>39.35</v>
      </c>
      <c r="BB351" s="652">
        <v>39.345740392000003</v>
      </c>
      <c r="BC351" s="653">
        <f t="shared" si="5"/>
        <v>39.35</v>
      </c>
    </row>
    <row r="352" spans="1:55" s="325" customFormat="1" ht="19.8">
      <c r="A352" s="329"/>
      <c r="B352" s="329" t="s">
        <v>523</v>
      </c>
      <c r="C352" s="332">
        <v>101.71</v>
      </c>
      <c r="D352" s="332">
        <v>53.36</v>
      </c>
      <c r="E352" s="332">
        <v>106.96</v>
      </c>
      <c r="F352" s="332">
        <v>80.709999999999994</v>
      </c>
      <c r="G352" s="332">
        <v>140.07</v>
      </c>
      <c r="H352" s="332">
        <v>105.89</v>
      </c>
      <c r="I352" s="332">
        <v>93.37</v>
      </c>
      <c r="J352" s="332">
        <v>98.91</v>
      </c>
      <c r="K352" s="332">
        <v>132.57</v>
      </c>
      <c r="L352" s="332">
        <v>124.07</v>
      </c>
      <c r="M352" s="332">
        <v>133.09</v>
      </c>
      <c r="N352" s="332">
        <v>83.46</v>
      </c>
      <c r="O352" s="493">
        <v>171.51</v>
      </c>
      <c r="P352" s="493">
        <v>211.98</v>
      </c>
      <c r="Q352" s="493">
        <v>153.16</v>
      </c>
      <c r="R352" s="493">
        <v>104.81</v>
      </c>
      <c r="S352" s="493">
        <v>99.01</v>
      </c>
      <c r="T352" s="493">
        <v>126.14</v>
      </c>
      <c r="U352" s="493">
        <v>113.23</v>
      </c>
      <c r="V352" s="493">
        <v>164.97</v>
      </c>
      <c r="W352" s="493">
        <v>179.75</v>
      </c>
      <c r="X352" s="493">
        <v>110.12</v>
      </c>
      <c r="Y352" s="493">
        <v>136.91</v>
      </c>
      <c r="Z352" s="493">
        <v>93.83</v>
      </c>
      <c r="AA352" s="330">
        <v>106.34</v>
      </c>
      <c r="AB352" s="330">
        <v>206.77</v>
      </c>
      <c r="AC352" s="330">
        <v>172.39</v>
      </c>
      <c r="AD352" s="330">
        <v>108.98</v>
      </c>
      <c r="AE352" s="330">
        <v>115.18</v>
      </c>
      <c r="AF352" s="330">
        <v>122.47</v>
      </c>
      <c r="AG352" s="330">
        <v>122.84</v>
      </c>
      <c r="AH352" s="330">
        <v>169.39</v>
      </c>
      <c r="AI352" s="330">
        <v>222.5</v>
      </c>
      <c r="AJ352" s="330">
        <v>214.12</v>
      </c>
      <c r="AK352" s="330">
        <v>143.13</v>
      </c>
      <c r="AL352" s="330">
        <v>156.58000000000001</v>
      </c>
      <c r="AM352" s="330">
        <v>189.45</v>
      </c>
      <c r="AN352" s="330">
        <v>516.08000000000004</v>
      </c>
      <c r="AO352" s="330">
        <v>213.78</v>
      </c>
      <c r="AP352" s="330">
        <v>138.46</v>
      </c>
      <c r="AQ352" s="330">
        <v>154.19999999999999</v>
      </c>
      <c r="AR352" s="330">
        <v>146.04</v>
      </c>
      <c r="AS352" s="325">
        <v>153.79</v>
      </c>
      <c r="AT352" s="325">
        <v>295.08999999999997</v>
      </c>
      <c r="AU352" s="325">
        <v>276.12</v>
      </c>
      <c r="AV352" s="325">
        <v>168.17</v>
      </c>
      <c r="AW352" s="325">
        <v>197.51</v>
      </c>
      <c r="AX352" s="325">
        <v>184.58</v>
      </c>
      <c r="AY352" s="325">
        <v>292.58</v>
      </c>
      <c r="BB352" s="652">
        <v>292.58370148659998</v>
      </c>
      <c r="BC352" s="653">
        <f t="shared" si="5"/>
        <v>292.58</v>
      </c>
    </row>
    <row r="353" spans="1:55" s="325" customFormat="1" ht="19.8">
      <c r="A353" s="327"/>
      <c r="B353" s="327" t="s">
        <v>524</v>
      </c>
      <c r="C353" s="331">
        <v>95.21</v>
      </c>
      <c r="D353" s="331">
        <v>47.61</v>
      </c>
      <c r="E353" s="331">
        <v>101.13</v>
      </c>
      <c r="F353" s="331">
        <v>73.55</v>
      </c>
      <c r="G353" s="331">
        <v>132.4</v>
      </c>
      <c r="H353" s="331">
        <v>99.41</v>
      </c>
      <c r="I353" s="331">
        <v>86.5</v>
      </c>
      <c r="J353" s="331">
        <v>90.98</v>
      </c>
      <c r="K353" s="331">
        <v>126.26</v>
      </c>
      <c r="L353" s="331">
        <v>118.03</v>
      </c>
      <c r="M353" s="331">
        <v>126.3</v>
      </c>
      <c r="N353" s="331">
        <v>76.709999999999994</v>
      </c>
      <c r="O353" s="492">
        <v>163.89</v>
      </c>
      <c r="P353" s="492">
        <v>205.23</v>
      </c>
      <c r="Q353" s="492">
        <v>146.03</v>
      </c>
      <c r="R353" s="492">
        <v>98.63</v>
      </c>
      <c r="S353" s="492">
        <v>91.47</v>
      </c>
      <c r="T353" s="492">
        <v>118.83</v>
      </c>
      <c r="U353" s="492">
        <v>104.18</v>
      </c>
      <c r="V353" s="492">
        <v>156.55000000000001</v>
      </c>
      <c r="W353" s="492">
        <v>171.6</v>
      </c>
      <c r="X353" s="492">
        <v>101.1</v>
      </c>
      <c r="Y353" s="492">
        <v>127.42</v>
      </c>
      <c r="Z353" s="492">
        <v>83.52</v>
      </c>
      <c r="AA353" s="328">
        <v>96.28</v>
      </c>
      <c r="AB353" s="328">
        <v>198.37</v>
      </c>
      <c r="AC353" s="328">
        <v>159.53</v>
      </c>
      <c r="AD353" s="328">
        <v>99.32</v>
      </c>
      <c r="AE353" s="328">
        <v>105.73</v>
      </c>
      <c r="AF353" s="328">
        <v>113.74</v>
      </c>
      <c r="AG353" s="328">
        <v>112.12</v>
      </c>
      <c r="AH353" s="328">
        <v>160.75</v>
      </c>
      <c r="AI353" s="328">
        <v>214.29</v>
      </c>
      <c r="AJ353" s="328">
        <v>203.87</v>
      </c>
      <c r="AK353" s="328">
        <v>133.38</v>
      </c>
      <c r="AL353" s="328">
        <v>146.52000000000001</v>
      </c>
      <c r="AM353" s="328">
        <v>179.37</v>
      </c>
      <c r="AN353" s="328">
        <v>508.39</v>
      </c>
      <c r="AO353" s="328">
        <v>205.38</v>
      </c>
      <c r="AP353" s="328">
        <v>131.03</v>
      </c>
      <c r="AQ353" s="328">
        <v>145.19</v>
      </c>
      <c r="AR353" s="328">
        <v>136.93</v>
      </c>
      <c r="AS353" s="325">
        <v>144.05000000000001</v>
      </c>
      <c r="AT353" s="325">
        <v>285.47000000000003</v>
      </c>
      <c r="AU353" s="325">
        <v>266.52</v>
      </c>
      <c r="AV353" s="325">
        <v>157.44999999999999</v>
      </c>
      <c r="AW353" s="325">
        <v>184.31</v>
      </c>
      <c r="AX353" s="325">
        <v>169.48</v>
      </c>
      <c r="AY353" s="325">
        <v>276.97000000000003</v>
      </c>
      <c r="BB353" s="652">
        <v>276.96552216089998</v>
      </c>
      <c r="BC353" s="653">
        <f t="shared" si="5"/>
        <v>276.97000000000003</v>
      </c>
    </row>
    <row r="354" spans="1:55" s="325" customFormat="1" ht="19.8">
      <c r="A354" s="329"/>
      <c r="B354" s="329" t="s">
        <v>525</v>
      </c>
      <c r="C354" s="332">
        <v>6.49</v>
      </c>
      <c r="D354" s="332">
        <v>5.76</v>
      </c>
      <c r="E354" s="332">
        <v>5.83</v>
      </c>
      <c r="F354" s="332">
        <v>7.17</v>
      </c>
      <c r="G354" s="332">
        <v>7.67</v>
      </c>
      <c r="H354" s="332">
        <v>6.48</v>
      </c>
      <c r="I354" s="332">
        <v>6.87</v>
      </c>
      <c r="J354" s="332">
        <v>7.93</v>
      </c>
      <c r="K354" s="332">
        <v>6.3</v>
      </c>
      <c r="L354" s="332">
        <v>6.03</v>
      </c>
      <c r="M354" s="332">
        <v>6.79</v>
      </c>
      <c r="N354" s="332">
        <v>6.75</v>
      </c>
      <c r="O354" s="493">
        <v>7.62</v>
      </c>
      <c r="P354" s="493">
        <v>6.76</v>
      </c>
      <c r="Q354" s="493">
        <v>7.13</v>
      </c>
      <c r="R354" s="493">
        <v>6.18</v>
      </c>
      <c r="S354" s="493">
        <v>7.54</v>
      </c>
      <c r="T354" s="493">
        <v>7.31</v>
      </c>
      <c r="U354" s="493">
        <v>9.0500000000000007</v>
      </c>
      <c r="V354" s="493">
        <v>8.42</v>
      </c>
      <c r="W354" s="493">
        <v>8.15</v>
      </c>
      <c r="X354" s="493">
        <v>9.02</v>
      </c>
      <c r="Y354" s="493">
        <v>9.49</v>
      </c>
      <c r="Z354" s="493">
        <v>10.31</v>
      </c>
      <c r="AA354" s="330">
        <v>10.06</v>
      </c>
      <c r="AB354" s="330">
        <v>8.4</v>
      </c>
      <c r="AC354" s="330">
        <v>12.86</v>
      </c>
      <c r="AD354" s="330">
        <v>9.67</v>
      </c>
      <c r="AE354" s="330">
        <v>9.4499999999999993</v>
      </c>
      <c r="AF354" s="330">
        <v>8.73</v>
      </c>
      <c r="AG354" s="330">
        <v>10.72</v>
      </c>
      <c r="AH354" s="330">
        <v>8.64</v>
      </c>
      <c r="AI354" s="330">
        <v>8.2100000000000009</v>
      </c>
      <c r="AJ354" s="330">
        <v>10.25</v>
      </c>
      <c r="AK354" s="330">
        <v>9.75</v>
      </c>
      <c r="AL354" s="330">
        <v>10.06</v>
      </c>
      <c r="AM354" s="330">
        <v>10.09</v>
      </c>
      <c r="AN354" s="330">
        <v>7.68</v>
      </c>
      <c r="AO354" s="330">
        <v>8.4</v>
      </c>
      <c r="AP354" s="330">
        <v>7.43</v>
      </c>
      <c r="AQ354" s="330">
        <v>9.01</v>
      </c>
      <c r="AR354" s="330">
        <v>9.11</v>
      </c>
      <c r="AS354" s="325">
        <v>9.74</v>
      </c>
      <c r="AT354" s="325">
        <v>9.61</v>
      </c>
      <c r="AU354" s="325">
        <v>9.6</v>
      </c>
      <c r="AV354" s="325">
        <v>10.72</v>
      </c>
      <c r="AW354" s="325">
        <v>13.2</v>
      </c>
      <c r="AX354" s="325">
        <v>15.11</v>
      </c>
      <c r="AY354" s="325">
        <v>15.62</v>
      </c>
      <c r="BB354" s="652">
        <v>15.6181793257</v>
      </c>
      <c r="BC354" s="653">
        <f t="shared" si="5"/>
        <v>15.62</v>
      </c>
    </row>
    <row r="355" spans="1:55" s="325" customFormat="1" ht="19.8">
      <c r="A355" s="327"/>
      <c r="B355" s="327" t="s">
        <v>526</v>
      </c>
      <c r="C355" s="331">
        <v>65.31</v>
      </c>
      <c r="D355" s="331">
        <v>59.76</v>
      </c>
      <c r="E355" s="331">
        <v>64.89</v>
      </c>
      <c r="F355" s="331">
        <v>68.69</v>
      </c>
      <c r="G355" s="331">
        <v>74.06</v>
      </c>
      <c r="H355" s="331">
        <v>74.37</v>
      </c>
      <c r="I355" s="331">
        <v>71.98</v>
      </c>
      <c r="J355" s="331">
        <v>73.67</v>
      </c>
      <c r="K355" s="331">
        <v>79.34</v>
      </c>
      <c r="L355" s="331">
        <v>76.709999999999994</v>
      </c>
      <c r="M355" s="331">
        <v>75.37</v>
      </c>
      <c r="N355" s="331">
        <v>71.05</v>
      </c>
      <c r="O355" s="492">
        <v>73.97</v>
      </c>
      <c r="P355" s="492">
        <v>83.74</v>
      </c>
      <c r="Q355" s="492">
        <v>94.13</v>
      </c>
      <c r="R355" s="492">
        <v>88.66</v>
      </c>
      <c r="S355" s="492">
        <v>82.39</v>
      </c>
      <c r="T355" s="492">
        <v>80.81</v>
      </c>
      <c r="U355" s="492">
        <v>82.34</v>
      </c>
      <c r="V355" s="492">
        <v>100.97</v>
      </c>
      <c r="W355" s="492">
        <v>88.26</v>
      </c>
      <c r="X355" s="492">
        <v>96.89</v>
      </c>
      <c r="Y355" s="492">
        <v>88.69</v>
      </c>
      <c r="Z355" s="492">
        <v>69.010000000000005</v>
      </c>
      <c r="AA355" s="328">
        <v>77.510000000000005</v>
      </c>
      <c r="AB355" s="328">
        <v>74</v>
      </c>
      <c r="AC355" s="328">
        <v>76.88</v>
      </c>
      <c r="AD355" s="328">
        <v>73.290000000000006</v>
      </c>
      <c r="AE355" s="328">
        <v>69.239999999999995</v>
      </c>
      <c r="AF355" s="328">
        <v>68.05</v>
      </c>
      <c r="AG355" s="328">
        <v>74.349999999999994</v>
      </c>
      <c r="AH355" s="328">
        <v>78.3</v>
      </c>
      <c r="AI355" s="328">
        <v>76.959999999999994</v>
      </c>
      <c r="AJ355" s="328">
        <v>85.19</v>
      </c>
      <c r="AK355" s="328">
        <v>77.78</v>
      </c>
      <c r="AL355" s="328">
        <v>66.290000000000006</v>
      </c>
      <c r="AM355" s="328">
        <v>63.96</v>
      </c>
      <c r="AN355" s="328">
        <v>76.650000000000006</v>
      </c>
      <c r="AO355" s="328">
        <v>75.48</v>
      </c>
      <c r="AP355" s="328">
        <v>64.09</v>
      </c>
      <c r="AQ355" s="328">
        <v>70.5</v>
      </c>
      <c r="AR355" s="328">
        <v>70.7</v>
      </c>
      <c r="AS355" s="325">
        <v>75.599999999999994</v>
      </c>
      <c r="AT355" s="325">
        <v>79.48</v>
      </c>
      <c r="AU355" s="325">
        <v>89.23</v>
      </c>
      <c r="AV355" s="325">
        <v>76.19</v>
      </c>
      <c r="AW355" s="325">
        <v>77.19</v>
      </c>
      <c r="AX355" s="325">
        <v>72.849999999999994</v>
      </c>
      <c r="AY355" s="325">
        <v>80.91</v>
      </c>
      <c r="BB355" s="652">
        <v>80.912589958599995</v>
      </c>
      <c r="BC355" s="653">
        <f t="shared" si="5"/>
        <v>80.91</v>
      </c>
    </row>
    <row r="356" spans="1:55" s="325" customFormat="1" ht="19.8">
      <c r="A356" s="329"/>
      <c r="B356" s="329" t="s">
        <v>527</v>
      </c>
      <c r="C356" s="332">
        <v>27.97</v>
      </c>
      <c r="D356" s="332">
        <v>32</v>
      </c>
      <c r="E356" s="332">
        <v>31.05</v>
      </c>
      <c r="F356" s="332">
        <v>35.56</v>
      </c>
      <c r="G356" s="332">
        <v>40.520000000000003</v>
      </c>
      <c r="H356" s="332">
        <v>41.34</v>
      </c>
      <c r="I356" s="332">
        <v>37.49</v>
      </c>
      <c r="J356" s="332">
        <v>37.869999999999997</v>
      </c>
      <c r="K356" s="332">
        <v>40.96</v>
      </c>
      <c r="L356" s="332">
        <v>41.01</v>
      </c>
      <c r="M356" s="332">
        <v>39.89</v>
      </c>
      <c r="N356" s="332">
        <v>41.82</v>
      </c>
      <c r="O356" s="493">
        <v>45.55</v>
      </c>
      <c r="P356" s="493">
        <v>38.33</v>
      </c>
      <c r="Q356" s="493">
        <v>53.44</v>
      </c>
      <c r="R356" s="493">
        <v>52.42</v>
      </c>
      <c r="S356" s="493">
        <v>41.5</v>
      </c>
      <c r="T356" s="493">
        <v>41.47</v>
      </c>
      <c r="U356" s="493">
        <v>42.29</v>
      </c>
      <c r="V356" s="493">
        <v>53.78</v>
      </c>
      <c r="W356" s="493">
        <v>48.86</v>
      </c>
      <c r="X356" s="493">
        <v>53.48</v>
      </c>
      <c r="Y356" s="493">
        <v>45.99</v>
      </c>
      <c r="Z356" s="493">
        <v>34.619999999999997</v>
      </c>
      <c r="AA356" s="330">
        <v>42.72</v>
      </c>
      <c r="AB356" s="330">
        <v>40.299999999999997</v>
      </c>
      <c r="AC356" s="330">
        <v>36.56</v>
      </c>
      <c r="AD356" s="330">
        <v>40.049999999999997</v>
      </c>
      <c r="AE356" s="330">
        <v>34.28</v>
      </c>
      <c r="AF356" s="330">
        <v>38.76</v>
      </c>
      <c r="AG356" s="330">
        <v>48.74</v>
      </c>
      <c r="AH356" s="330">
        <v>49.79</v>
      </c>
      <c r="AI356" s="330">
        <v>45.88</v>
      </c>
      <c r="AJ356" s="330">
        <v>56.44</v>
      </c>
      <c r="AK356" s="330">
        <v>49.22</v>
      </c>
      <c r="AL356" s="330">
        <v>40.69</v>
      </c>
      <c r="AM356" s="330">
        <v>39.03</v>
      </c>
      <c r="AN356" s="330">
        <v>58</v>
      </c>
      <c r="AO356" s="330">
        <v>48.16</v>
      </c>
      <c r="AP356" s="330">
        <v>38.86</v>
      </c>
      <c r="AQ356" s="330">
        <v>45.65</v>
      </c>
      <c r="AR356" s="330">
        <v>42.01</v>
      </c>
      <c r="AS356" s="325">
        <v>50.5</v>
      </c>
      <c r="AT356" s="325">
        <v>49.34</v>
      </c>
      <c r="AU356" s="325">
        <v>61.23</v>
      </c>
      <c r="AV356" s="325">
        <v>49.01</v>
      </c>
      <c r="AW356" s="325">
        <v>50.04</v>
      </c>
      <c r="AX356" s="325">
        <v>46.71</v>
      </c>
      <c r="AY356" s="325">
        <v>53.7</v>
      </c>
      <c r="BB356" s="652">
        <v>53.697419646999997</v>
      </c>
      <c r="BC356" s="653">
        <f t="shared" si="5"/>
        <v>53.7</v>
      </c>
    </row>
    <row r="357" spans="1:55" s="325" customFormat="1" ht="19.8">
      <c r="A357" s="327"/>
      <c r="B357" s="327" t="s">
        <v>528</v>
      </c>
      <c r="C357" s="331">
        <v>2.2400000000000002</v>
      </c>
      <c r="D357" s="331">
        <v>0.81</v>
      </c>
      <c r="E357" s="331">
        <v>0.71</v>
      </c>
      <c r="F357" s="331">
        <v>1.0900000000000001</v>
      </c>
      <c r="G357" s="331">
        <v>1.29</v>
      </c>
      <c r="H357" s="331">
        <v>0.95</v>
      </c>
      <c r="I357" s="331">
        <v>2.06</v>
      </c>
      <c r="J357" s="331">
        <v>1.48</v>
      </c>
      <c r="K357" s="331">
        <v>1.22</v>
      </c>
      <c r="L357" s="331">
        <v>0.94</v>
      </c>
      <c r="M357" s="331">
        <v>1.27</v>
      </c>
      <c r="N357" s="331">
        <v>1.1100000000000001</v>
      </c>
      <c r="O357" s="492">
        <v>1.05</v>
      </c>
      <c r="P357" s="492">
        <v>10.36</v>
      </c>
      <c r="Q357" s="492">
        <v>0.98</v>
      </c>
      <c r="R357" s="492">
        <v>1.31</v>
      </c>
      <c r="S357" s="492">
        <v>1.37</v>
      </c>
      <c r="T357" s="492">
        <v>1.37</v>
      </c>
      <c r="U357" s="492">
        <v>0.87</v>
      </c>
      <c r="V357" s="492">
        <v>1.43</v>
      </c>
      <c r="W357" s="492">
        <v>0.99</v>
      </c>
      <c r="X357" s="492">
        <v>1.03</v>
      </c>
      <c r="Y357" s="492">
        <v>1.35</v>
      </c>
      <c r="Z357" s="492">
        <v>1.1200000000000001</v>
      </c>
      <c r="AA357" s="328">
        <v>1.2</v>
      </c>
      <c r="AB357" s="328">
        <v>1.1399999999999999</v>
      </c>
      <c r="AC357" s="328">
        <v>0.84</v>
      </c>
      <c r="AD357" s="328">
        <v>1.29</v>
      </c>
      <c r="AE357" s="328">
        <v>1.53</v>
      </c>
      <c r="AF357" s="328">
        <v>1.39</v>
      </c>
      <c r="AG357" s="328">
        <v>1.52</v>
      </c>
      <c r="AH357" s="328">
        <v>1.21</v>
      </c>
      <c r="AI357" s="328">
        <v>1.17</v>
      </c>
      <c r="AJ357" s="328">
        <v>2.1</v>
      </c>
      <c r="AK357" s="328">
        <v>1.51</v>
      </c>
      <c r="AL357" s="328">
        <v>1.46</v>
      </c>
      <c r="AM357" s="328">
        <v>1.62</v>
      </c>
      <c r="AN357" s="328">
        <v>1</v>
      </c>
      <c r="AO357" s="328">
        <v>1.2</v>
      </c>
      <c r="AP357" s="328">
        <v>1.07</v>
      </c>
      <c r="AQ357" s="328">
        <v>1.62</v>
      </c>
      <c r="AR357" s="328">
        <v>2.12</v>
      </c>
      <c r="AS357" s="325">
        <v>1.32</v>
      </c>
      <c r="AT357" s="325">
        <v>1.58</v>
      </c>
      <c r="AU357" s="325">
        <v>1.0900000000000001</v>
      </c>
      <c r="AV357" s="325">
        <v>1.74</v>
      </c>
      <c r="AW357" s="325">
        <v>1.34</v>
      </c>
      <c r="AX357" s="325">
        <v>1.79</v>
      </c>
      <c r="AY357" s="325">
        <v>1.36</v>
      </c>
      <c r="BB357" s="652">
        <v>1.3587695366000001</v>
      </c>
      <c r="BC357" s="653">
        <f t="shared" si="5"/>
        <v>1.36</v>
      </c>
    </row>
    <row r="358" spans="1:55" s="325" customFormat="1" ht="19.8">
      <c r="A358" s="329"/>
      <c r="B358" s="329" t="s">
        <v>529</v>
      </c>
      <c r="C358" s="332">
        <v>35.1</v>
      </c>
      <c r="D358" s="332">
        <v>26.95</v>
      </c>
      <c r="E358" s="332">
        <v>33.14</v>
      </c>
      <c r="F358" s="332">
        <v>32.049999999999997</v>
      </c>
      <c r="G358" s="332">
        <v>32.25</v>
      </c>
      <c r="H358" s="332">
        <v>32.07</v>
      </c>
      <c r="I358" s="332">
        <v>32.43</v>
      </c>
      <c r="J358" s="332">
        <v>34.32</v>
      </c>
      <c r="K358" s="332">
        <v>37.17</v>
      </c>
      <c r="L358" s="332">
        <v>34.76</v>
      </c>
      <c r="M358" s="332">
        <v>34.21</v>
      </c>
      <c r="N358" s="332">
        <v>28.12</v>
      </c>
      <c r="O358" s="493">
        <v>27.37</v>
      </c>
      <c r="P358" s="493">
        <v>35.049999999999997</v>
      </c>
      <c r="Q358" s="493">
        <v>39.72</v>
      </c>
      <c r="R358" s="493">
        <v>34.93</v>
      </c>
      <c r="S358" s="493">
        <v>39.51</v>
      </c>
      <c r="T358" s="493">
        <v>37.979999999999997</v>
      </c>
      <c r="U358" s="493">
        <v>39.18</v>
      </c>
      <c r="V358" s="493">
        <v>45.76</v>
      </c>
      <c r="W358" s="493">
        <v>38.409999999999997</v>
      </c>
      <c r="X358" s="493">
        <v>42.38</v>
      </c>
      <c r="Y358" s="493">
        <v>41.35</v>
      </c>
      <c r="Z358" s="493">
        <v>33.28</v>
      </c>
      <c r="AA358" s="330">
        <v>33.6</v>
      </c>
      <c r="AB358" s="330">
        <v>32.549999999999997</v>
      </c>
      <c r="AC358" s="330">
        <v>39.49</v>
      </c>
      <c r="AD358" s="330">
        <v>31.94</v>
      </c>
      <c r="AE358" s="330">
        <v>33.42</v>
      </c>
      <c r="AF358" s="330">
        <v>27.9</v>
      </c>
      <c r="AG358" s="330">
        <v>24.09</v>
      </c>
      <c r="AH358" s="330">
        <v>27.3</v>
      </c>
      <c r="AI358" s="330">
        <v>29.91</v>
      </c>
      <c r="AJ358" s="330">
        <v>26.66</v>
      </c>
      <c r="AK358" s="330">
        <v>27.04</v>
      </c>
      <c r="AL358" s="330">
        <v>24.14</v>
      </c>
      <c r="AM358" s="330">
        <v>23.31</v>
      </c>
      <c r="AN358" s="330">
        <v>17.649999999999999</v>
      </c>
      <c r="AO358" s="330">
        <v>26.11</v>
      </c>
      <c r="AP358" s="330">
        <v>24.16</v>
      </c>
      <c r="AQ358" s="330">
        <v>23.23</v>
      </c>
      <c r="AR358" s="330">
        <v>26.57</v>
      </c>
      <c r="AS358" s="325">
        <v>23.78</v>
      </c>
      <c r="AT358" s="325">
        <v>28.57</v>
      </c>
      <c r="AU358" s="325">
        <v>26.92</v>
      </c>
      <c r="AV358" s="325">
        <v>25.45</v>
      </c>
      <c r="AW358" s="325">
        <v>25.81</v>
      </c>
      <c r="AX358" s="325">
        <v>24.35</v>
      </c>
      <c r="AY358" s="325">
        <v>25.86</v>
      </c>
      <c r="BB358" s="652">
        <v>25.856400775000001</v>
      </c>
      <c r="BC358" s="653">
        <f t="shared" si="5"/>
        <v>25.86</v>
      </c>
    </row>
    <row r="359" spans="1:55" s="325" customFormat="1" ht="19.8">
      <c r="A359" s="327"/>
      <c r="B359" s="327" t="s">
        <v>530</v>
      </c>
      <c r="C359" s="331">
        <v>7.61</v>
      </c>
      <c r="D359" s="331">
        <v>8.23</v>
      </c>
      <c r="E359" s="331">
        <v>8.25</v>
      </c>
      <c r="F359" s="331">
        <v>8.75</v>
      </c>
      <c r="G359" s="331">
        <v>8.82</v>
      </c>
      <c r="H359" s="331">
        <v>9.08</v>
      </c>
      <c r="I359" s="331">
        <v>9.66</v>
      </c>
      <c r="J359" s="331">
        <v>9.8800000000000008</v>
      </c>
      <c r="K359" s="331">
        <v>10.210000000000001</v>
      </c>
      <c r="L359" s="331">
        <v>9.77</v>
      </c>
      <c r="M359" s="331">
        <v>9.51</v>
      </c>
      <c r="N359" s="331">
        <v>7.73</v>
      </c>
      <c r="O359" s="492">
        <v>9.18</v>
      </c>
      <c r="P359" s="492">
        <v>6.03</v>
      </c>
      <c r="Q359" s="492">
        <v>7.48</v>
      </c>
      <c r="R359" s="492">
        <v>8</v>
      </c>
      <c r="S359" s="492">
        <v>9.83</v>
      </c>
      <c r="T359" s="492">
        <v>8.6</v>
      </c>
      <c r="U359" s="492">
        <v>8.82</v>
      </c>
      <c r="V359" s="492">
        <v>11.55</v>
      </c>
      <c r="W359" s="492">
        <v>8.77</v>
      </c>
      <c r="X359" s="492">
        <v>8.15</v>
      </c>
      <c r="Y359" s="492">
        <v>32.4</v>
      </c>
      <c r="Z359" s="492">
        <v>8.41</v>
      </c>
      <c r="AA359" s="328">
        <v>9.5299999999999994</v>
      </c>
      <c r="AB359" s="328">
        <v>8.5299999999999994</v>
      </c>
      <c r="AC359" s="328">
        <v>7.12</v>
      </c>
      <c r="AD359" s="328">
        <v>9.5500000000000007</v>
      </c>
      <c r="AE359" s="328">
        <v>13.77</v>
      </c>
      <c r="AF359" s="328">
        <v>9.16</v>
      </c>
      <c r="AG359" s="328">
        <v>52.86</v>
      </c>
      <c r="AH359" s="328">
        <v>10.64</v>
      </c>
      <c r="AI359" s="328">
        <v>40.58</v>
      </c>
      <c r="AJ359" s="328">
        <v>14.82</v>
      </c>
      <c r="AK359" s="328">
        <v>8.89</v>
      </c>
      <c r="AL359" s="328">
        <v>8.1999999999999993</v>
      </c>
      <c r="AM359" s="328">
        <v>13.21</v>
      </c>
      <c r="AN359" s="328">
        <v>6.58</v>
      </c>
      <c r="AO359" s="328">
        <v>7.57</v>
      </c>
      <c r="AP359" s="328">
        <v>8.9499999999999993</v>
      </c>
      <c r="AQ359" s="328">
        <v>12.88</v>
      </c>
      <c r="AR359" s="328">
        <v>11.68</v>
      </c>
      <c r="AS359" s="325">
        <v>12.47</v>
      </c>
      <c r="AT359" s="325">
        <v>13.32</v>
      </c>
      <c r="AU359" s="325">
        <v>12.46</v>
      </c>
      <c r="AV359" s="325">
        <v>11.57</v>
      </c>
      <c r="AW359" s="325">
        <v>13.59</v>
      </c>
      <c r="AX359" s="325">
        <v>12.97</v>
      </c>
      <c r="AY359" s="325">
        <v>9.5299999999999994</v>
      </c>
      <c r="BB359" s="652">
        <v>9.5300220305999996</v>
      </c>
      <c r="BC359" s="653">
        <f t="shared" si="5"/>
        <v>9.5299999999999994</v>
      </c>
    </row>
    <row r="360" spans="1:55" s="325" customFormat="1" ht="19.8">
      <c r="A360" s="329"/>
      <c r="B360" s="329" t="s">
        <v>531</v>
      </c>
      <c r="C360" s="332">
        <v>903.49</v>
      </c>
      <c r="D360" s="332">
        <v>922.68</v>
      </c>
      <c r="E360" s="330">
        <v>1137.53</v>
      </c>
      <c r="F360" s="332">
        <v>888.22</v>
      </c>
      <c r="G360" s="332">
        <v>966.5</v>
      </c>
      <c r="H360" s="330">
        <v>1055.17</v>
      </c>
      <c r="I360" s="332">
        <v>936.56</v>
      </c>
      <c r="J360" s="330">
        <v>1162.83</v>
      </c>
      <c r="K360" s="330">
        <v>1070.47</v>
      </c>
      <c r="L360" s="330">
        <v>1085.6400000000001</v>
      </c>
      <c r="M360" s="330">
        <v>1084.95</v>
      </c>
      <c r="N360" s="330">
        <v>1080.8800000000001</v>
      </c>
      <c r="O360" s="493">
        <v>1214.1500000000001</v>
      </c>
      <c r="P360" s="493">
        <v>1291.98</v>
      </c>
      <c r="Q360" s="493">
        <v>1329.22</v>
      </c>
      <c r="R360" s="493">
        <v>1221.8699999999999</v>
      </c>
      <c r="S360" s="493">
        <v>1289.1600000000001</v>
      </c>
      <c r="T360" s="493">
        <v>1164.19</v>
      </c>
      <c r="U360" s="493">
        <v>1808.89</v>
      </c>
      <c r="V360" s="493">
        <v>1267.3900000000001</v>
      </c>
      <c r="W360" s="493">
        <v>1351.79</v>
      </c>
      <c r="X360" s="493">
        <v>1448.47</v>
      </c>
      <c r="Y360" s="493">
        <v>1318.82</v>
      </c>
      <c r="Z360" s="493">
        <v>1143.82</v>
      </c>
      <c r="AA360" s="330">
        <v>1010.82</v>
      </c>
      <c r="AB360" s="330">
        <v>1070.98</v>
      </c>
      <c r="AC360" s="330">
        <v>1070.24</v>
      </c>
      <c r="AD360" s="330">
        <v>1037.43</v>
      </c>
      <c r="AE360" s="330">
        <v>931.8</v>
      </c>
      <c r="AF360" s="330">
        <v>905.77</v>
      </c>
      <c r="AG360" s="330">
        <v>993.51</v>
      </c>
      <c r="AH360" s="330">
        <v>966.95</v>
      </c>
      <c r="AI360" s="330">
        <v>856.81</v>
      </c>
      <c r="AJ360" s="330">
        <v>1128.28</v>
      </c>
      <c r="AK360" s="330">
        <v>985.75</v>
      </c>
      <c r="AL360" s="330">
        <v>900.77</v>
      </c>
      <c r="AM360" s="330">
        <v>1025.06</v>
      </c>
      <c r="AN360" s="330">
        <v>979.52</v>
      </c>
      <c r="AO360" s="330">
        <v>1042.24</v>
      </c>
      <c r="AP360" s="330">
        <v>1031.55</v>
      </c>
      <c r="AQ360" s="330">
        <v>1153.8399999999999</v>
      </c>
      <c r="AR360" s="330">
        <v>1011.65</v>
      </c>
      <c r="AS360" s="325">
        <v>1014.75</v>
      </c>
      <c r="AT360" s="325">
        <v>1018.61</v>
      </c>
      <c r="AU360" s="325">
        <v>1129.3</v>
      </c>
      <c r="AV360" s="325">
        <v>1108.9000000000001</v>
      </c>
      <c r="AW360" s="325">
        <v>1084.57</v>
      </c>
      <c r="AX360" s="325">
        <v>1254.33</v>
      </c>
      <c r="AY360" s="325">
        <v>1042.29</v>
      </c>
      <c r="BB360" s="652">
        <v>1042.2933027096999</v>
      </c>
      <c r="BC360" s="653">
        <f t="shared" si="5"/>
        <v>1042.29</v>
      </c>
    </row>
    <row r="361" spans="1:55" s="325" customFormat="1" ht="19.8">
      <c r="A361" s="327"/>
      <c r="B361" s="327" t="s">
        <v>532</v>
      </c>
      <c r="C361" s="331">
        <v>64.84</v>
      </c>
      <c r="D361" s="331">
        <v>72.97</v>
      </c>
      <c r="E361" s="331">
        <v>138.63</v>
      </c>
      <c r="F361" s="331">
        <v>105.69</v>
      </c>
      <c r="G361" s="331">
        <v>86.17</v>
      </c>
      <c r="H361" s="331">
        <v>101.05</v>
      </c>
      <c r="I361" s="331">
        <v>104.68</v>
      </c>
      <c r="J361" s="331">
        <v>131.69</v>
      </c>
      <c r="K361" s="331">
        <v>110.1</v>
      </c>
      <c r="L361" s="331">
        <v>109.67</v>
      </c>
      <c r="M361" s="331">
        <v>113.43</v>
      </c>
      <c r="N361" s="331">
        <v>90.86</v>
      </c>
      <c r="O361" s="492">
        <v>105.86</v>
      </c>
      <c r="P361" s="492">
        <v>124.4</v>
      </c>
      <c r="Q361" s="492">
        <v>181.22</v>
      </c>
      <c r="R361" s="492">
        <v>156.97</v>
      </c>
      <c r="S361" s="492">
        <v>114.16</v>
      </c>
      <c r="T361" s="492">
        <v>141.75</v>
      </c>
      <c r="U361" s="492">
        <v>115.41</v>
      </c>
      <c r="V361" s="492">
        <v>109.55</v>
      </c>
      <c r="W361" s="492">
        <v>105.56</v>
      </c>
      <c r="X361" s="492">
        <v>134.71</v>
      </c>
      <c r="Y361" s="492">
        <v>110.37</v>
      </c>
      <c r="Z361" s="492">
        <v>100.76</v>
      </c>
      <c r="AA361" s="328">
        <v>56.28</v>
      </c>
      <c r="AB361" s="328">
        <v>61.91</v>
      </c>
      <c r="AC361" s="328">
        <v>73.760000000000005</v>
      </c>
      <c r="AD361" s="328">
        <v>74.22</v>
      </c>
      <c r="AE361" s="328">
        <v>69.31</v>
      </c>
      <c r="AF361" s="328">
        <v>71.099999999999994</v>
      </c>
      <c r="AG361" s="328">
        <v>56.25</v>
      </c>
      <c r="AH361" s="328">
        <v>75.069999999999993</v>
      </c>
      <c r="AI361" s="328">
        <v>52.47</v>
      </c>
      <c r="AJ361" s="328">
        <v>82.03</v>
      </c>
      <c r="AK361" s="328">
        <v>83.04</v>
      </c>
      <c r="AL361" s="328">
        <v>82.08</v>
      </c>
      <c r="AM361" s="328">
        <v>67.38</v>
      </c>
      <c r="AN361" s="328">
        <v>54.52</v>
      </c>
      <c r="AO361" s="328">
        <v>70.239999999999995</v>
      </c>
      <c r="AP361" s="328">
        <v>59.34</v>
      </c>
      <c r="AQ361" s="328">
        <v>77.55</v>
      </c>
      <c r="AR361" s="328">
        <v>80.209999999999994</v>
      </c>
      <c r="AS361" s="325">
        <v>52.11</v>
      </c>
      <c r="AT361" s="325">
        <v>60.37</v>
      </c>
      <c r="AU361" s="325">
        <v>68.319999999999993</v>
      </c>
      <c r="AV361" s="325">
        <v>69.77</v>
      </c>
      <c r="AW361" s="325">
        <v>48.98</v>
      </c>
      <c r="AX361" s="325">
        <v>60.43</v>
      </c>
      <c r="AY361" s="325">
        <v>34.15</v>
      </c>
      <c r="BB361" s="652">
        <v>34.151745856700003</v>
      </c>
      <c r="BC361" s="653">
        <f t="shared" si="5"/>
        <v>34.15</v>
      </c>
    </row>
    <row r="362" spans="1:55" s="325" customFormat="1" ht="30">
      <c r="A362" s="329"/>
      <c r="B362" s="329" t="s">
        <v>568</v>
      </c>
      <c r="C362" s="332">
        <v>43.05</v>
      </c>
      <c r="D362" s="332">
        <v>52.52</v>
      </c>
      <c r="E362" s="332">
        <v>112.03</v>
      </c>
      <c r="F362" s="332">
        <v>82.6</v>
      </c>
      <c r="G362" s="332">
        <v>69.19</v>
      </c>
      <c r="H362" s="332">
        <v>84.84</v>
      </c>
      <c r="I362" s="332">
        <v>85.37</v>
      </c>
      <c r="J362" s="332">
        <v>108.35</v>
      </c>
      <c r="K362" s="332">
        <v>93.86</v>
      </c>
      <c r="L362" s="332">
        <v>89.74</v>
      </c>
      <c r="M362" s="332">
        <v>81.260000000000005</v>
      </c>
      <c r="N362" s="332">
        <v>69.58</v>
      </c>
      <c r="O362" s="493">
        <v>83.48</v>
      </c>
      <c r="P362" s="493">
        <v>97.14</v>
      </c>
      <c r="Q362" s="493">
        <v>144.28</v>
      </c>
      <c r="R362" s="493">
        <v>125.34</v>
      </c>
      <c r="S362" s="493">
        <v>88.68</v>
      </c>
      <c r="T362" s="493">
        <v>114.17</v>
      </c>
      <c r="U362" s="493">
        <v>88.04</v>
      </c>
      <c r="V362" s="493">
        <v>92.5</v>
      </c>
      <c r="W362" s="493">
        <v>77.16</v>
      </c>
      <c r="X362" s="493">
        <v>99.08</v>
      </c>
      <c r="Y362" s="493">
        <v>74.849999999999994</v>
      </c>
      <c r="Z362" s="493">
        <v>60.6</v>
      </c>
      <c r="AA362" s="330">
        <v>30.61</v>
      </c>
      <c r="AB362" s="330">
        <v>43.19</v>
      </c>
      <c r="AC362" s="330">
        <v>45.51</v>
      </c>
      <c r="AD362" s="330">
        <v>43.2</v>
      </c>
      <c r="AE362" s="330">
        <v>37.5</v>
      </c>
      <c r="AF362" s="330">
        <v>45.54</v>
      </c>
      <c r="AG362" s="330">
        <v>31.44</v>
      </c>
      <c r="AH362" s="330">
        <v>42.47</v>
      </c>
      <c r="AI362" s="330">
        <v>28.6</v>
      </c>
      <c r="AJ362" s="330">
        <v>39.909999999999997</v>
      </c>
      <c r="AK362" s="330">
        <v>43.61</v>
      </c>
      <c r="AL362" s="330">
        <v>39.26</v>
      </c>
      <c r="AM362" s="330">
        <v>30.99</v>
      </c>
      <c r="AN362" s="330">
        <v>28.01</v>
      </c>
      <c r="AO362" s="330">
        <v>27.76</v>
      </c>
      <c r="AP362" s="330">
        <v>26.16</v>
      </c>
      <c r="AQ362" s="330">
        <v>40.6</v>
      </c>
      <c r="AR362" s="330">
        <v>42.78</v>
      </c>
      <c r="AS362" s="325">
        <v>30.5</v>
      </c>
      <c r="AT362" s="325">
        <v>25.46</v>
      </c>
      <c r="AU362" s="325">
        <v>37.380000000000003</v>
      </c>
      <c r="AV362" s="325">
        <v>35.18</v>
      </c>
      <c r="AW362" s="325">
        <v>33.33</v>
      </c>
      <c r="AX362" s="325">
        <v>38</v>
      </c>
      <c r="AY362" s="325">
        <v>20.18</v>
      </c>
      <c r="BB362" s="652">
        <v>20.1782044827</v>
      </c>
      <c r="BC362" s="653">
        <f t="shared" si="5"/>
        <v>20.18</v>
      </c>
    </row>
    <row r="363" spans="1:55" s="325" customFormat="1" ht="30">
      <c r="A363" s="327"/>
      <c r="B363" s="327" t="s">
        <v>569</v>
      </c>
      <c r="C363" s="331">
        <v>21.79</v>
      </c>
      <c r="D363" s="331">
        <v>20.45</v>
      </c>
      <c r="E363" s="331">
        <v>26.6</v>
      </c>
      <c r="F363" s="331">
        <v>23.09</v>
      </c>
      <c r="G363" s="331">
        <v>16.98</v>
      </c>
      <c r="H363" s="331">
        <v>16.21</v>
      </c>
      <c r="I363" s="331">
        <v>19.309999999999999</v>
      </c>
      <c r="J363" s="331">
        <v>23.35</v>
      </c>
      <c r="K363" s="331">
        <v>16.239999999999998</v>
      </c>
      <c r="L363" s="331">
        <v>19.93</v>
      </c>
      <c r="M363" s="331">
        <v>32.17</v>
      </c>
      <c r="N363" s="331">
        <v>21.28</v>
      </c>
      <c r="O363" s="492">
        <v>22.37</v>
      </c>
      <c r="P363" s="492">
        <v>27.26</v>
      </c>
      <c r="Q363" s="492">
        <v>36.94</v>
      </c>
      <c r="R363" s="492">
        <v>31.63</v>
      </c>
      <c r="S363" s="492">
        <v>25.48</v>
      </c>
      <c r="T363" s="492">
        <v>27.58</v>
      </c>
      <c r="U363" s="492">
        <v>27.37</v>
      </c>
      <c r="V363" s="492">
        <v>17.05</v>
      </c>
      <c r="W363" s="492">
        <v>28.4</v>
      </c>
      <c r="X363" s="492">
        <v>35.630000000000003</v>
      </c>
      <c r="Y363" s="492">
        <v>35.520000000000003</v>
      </c>
      <c r="Z363" s="492">
        <v>40.159999999999997</v>
      </c>
      <c r="AA363" s="328">
        <v>25.67</v>
      </c>
      <c r="AB363" s="328">
        <v>18.72</v>
      </c>
      <c r="AC363" s="328">
        <v>28.25</v>
      </c>
      <c r="AD363" s="328">
        <v>31.02</v>
      </c>
      <c r="AE363" s="328">
        <v>31.82</v>
      </c>
      <c r="AF363" s="328">
        <v>25.56</v>
      </c>
      <c r="AG363" s="328">
        <v>24.82</v>
      </c>
      <c r="AH363" s="328">
        <v>32.6</v>
      </c>
      <c r="AI363" s="328">
        <v>23.87</v>
      </c>
      <c r="AJ363" s="328">
        <v>42.12</v>
      </c>
      <c r="AK363" s="328">
        <v>39.43</v>
      </c>
      <c r="AL363" s="328">
        <v>42.81</v>
      </c>
      <c r="AM363" s="328">
        <v>36.39</v>
      </c>
      <c r="AN363" s="328">
        <v>26.51</v>
      </c>
      <c r="AO363" s="328">
        <v>42.49</v>
      </c>
      <c r="AP363" s="328">
        <v>33.18</v>
      </c>
      <c r="AQ363" s="328">
        <v>36.950000000000003</v>
      </c>
      <c r="AR363" s="328">
        <v>37.43</v>
      </c>
      <c r="AS363" s="325">
        <v>21.61</v>
      </c>
      <c r="AT363" s="325">
        <v>34.909999999999997</v>
      </c>
      <c r="AU363" s="325">
        <v>30.94</v>
      </c>
      <c r="AV363" s="325">
        <v>34.590000000000003</v>
      </c>
      <c r="AW363" s="325">
        <v>15.65</v>
      </c>
      <c r="AX363" s="325">
        <v>22.43</v>
      </c>
      <c r="AY363" s="325">
        <v>13.97</v>
      </c>
      <c r="BB363" s="652">
        <v>13.973541374</v>
      </c>
      <c r="BC363" s="653">
        <f t="shared" si="5"/>
        <v>13.97</v>
      </c>
    </row>
    <row r="364" spans="1:55" s="325" customFormat="1" ht="19.8">
      <c r="A364" s="329"/>
      <c r="B364" s="329" t="s">
        <v>533</v>
      </c>
      <c r="C364" s="332">
        <v>49.3</v>
      </c>
      <c r="D364" s="332">
        <v>53.79</v>
      </c>
      <c r="E364" s="332">
        <v>63.03</v>
      </c>
      <c r="F364" s="332">
        <v>36.479999999999997</v>
      </c>
      <c r="G364" s="332">
        <v>39.840000000000003</v>
      </c>
      <c r="H364" s="332">
        <v>54.71</v>
      </c>
      <c r="I364" s="332">
        <v>41.39</v>
      </c>
      <c r="J364" s="332">
        <v>45.2</v>
      </c>
      <c r="K364" s="332">
        <v>102.72</v>
      </c>
      <c r="L364" s="332">
        <v>138.30000000000001</v>
      </c>
      <c r="M364" s="332">
        <v>105.49</v>
      </c>
      <c r="N364" s="332">
        <v>166.51</v>
      </c>
      <c r="O364" s="493">
        <v>241.46</v>
      </c>
      <c r="P364" s="493">
        <v>225</v>
      </c>
      <c r="Q364" s="493">
        <v>235.01</v>
      </c>
      <c r="R364" s="493">
        <v>290.07</v>
      </c>
      <c r="S364" s="493">
        <v>260.18</v>
      </c>
      <c r="T364" s="493">
        <v>164.56</v>
      </c>
      <c r="U364" s="493">
        <v>179.25</v>
      </c>
      <c r="V364" s="493">
        <v>247.23</v>
      </c>
      <c r="W364" s="493">
        <v>407.55</v>
      </c>
      <c r="X364" s="493">
        <v>429.37</v>
      </c>
      <c r="Y364" s="493">
        <v>406.43</v>
      </c>
      <c r="Z364" s="493">
        <v>271.86</v>
      </c>
      <c r="AA364" s="330">
        <v>211.91</v>
      </c>
      <c r="AB364" s="330">
        <v>206.39</v>
      </c>
      <c r="AC364" s="330">
        <v>245.04</v>
      </c>
      <c r="AD364" s="330">
        <v>246.37</v>
      </c>
      <c r="AE364" s="330">
        <v>109.18</v>
      </c>
      <c r="AF364" s="330">
        <v>118.12</v>
      </c>
      <c r="AG364" s="330">
        <v>162.91999999999999</v>
      </c>
      <c r="AH364" s="330">
        <v>155.75</v>
      </c>
      <c r="AI364" s="330">
        <v>55.42</v>
      </c>
      <c r="AJ364" s="330">
        <v>275.77999999999997</v>
      </c>
      <c r="AK364" s="330">
        <v>177.82</v>
      </c>
      <c r="AL364" s="330">
        <v>173.4</v>
      </c>
      <c r="AM364" s="330">
        <v>204.15</v>
      </c>
      <c r="AN364" s="330">
        <v>188.64</v>
      </c>
      <c r="AO364" s="330">
        <v>230.8</v>
      </c>
      <c r="AP364" s="330">
        <v>209.06</v>
      </c>
      <c r="AQ364" s="330">
        <v>229.08</v>
      </c>
      <c r="AR364" s="330">
        <v>105.35</v>
      </c>
      <c r="AS364" s="325">
        <v>143.77000000000001</v>
      </c>
      <c r="AT364" s="325">
        <v>148.01</v>
      </c>
      <c r="AU364" s="325">
        <v>207.48</v>
      </c>
      <c r="AV364" s="325">
        <v>180.4</v>
      </c>
      <c r="AW364" s="325">
        <v>207.2</v>
      </c>
      <c r="AX364" s="325">
        <v>423.71</v>
      </c>
      <c r="AY364" s="325">
        <v>121.63</v>
      </c>
      <c r="BB364" s="652">
        <v>121.6305202102</v>
      </c>
      <c r="BC364" s="653">
        <f t="shared" si="5"/>
        <v>121.63</v>
      </c>
    </row>
    <row r="365" spans="1:55" s="325" customFormat="1" ht="19.8">
      <c r="A365" s="327"/>
      <c r="B365" s="327" t="s">
        <v>534</v>
      </c>
      <c r="C365" s="331">
        <v>48.73</v>
      </c>
      <c r="D365" s="331">
        <v>52.89</v>
      </c>
      <c r="E365" s="331">
        <v>61.52</v>
      </c>
      <c r="F365" s="331">
        <v>36.450000000000003</v>
      </c>
      <c r="G365" s="331">
        <v>39.840000000000003</v>
      </c>
      <c r="H365" s="331">
        <v>54.71</v>
      </c>
      <c r="I365" s="331">
        <v>41.39</v>
      </c>
      <c r="J365" s="331">
        <v>45.2</v>
      </c>
      <c r="K365" s="331">
        <v>102.72</v>
      </c>
      <c r="L365" s="331">
        <v>138.18</v>
      </c>
      <c r="M365" s="331">
        <v>105.48</v>
      </c>
      <c r="N365" s="331">
        <v>166.51</v>
      </c>
      <c r="O365" s="492">
        <v>241.46</v>
      </c>
      <c r="P365" s="492">
        <v>225</v>
      </c>
      <c r="Q365" s="492">
        <v>235.01</v>
      </c>
      <c r="R365" s="492">
        <v>290.06</v>
      </c>
      <c r="S365" s="492">
        <v>260.18</v>
      </c>
      <c r="T365" s="492">
        <v>164.54</v>
      </c>
      <c r="U365" s="492">
        <v>179.23</v>
      </c>
      <c r="V365" s="492">
        <v>246.69</v>
      </c>
      <c r="W365" s="492">
        <v>407.55</v>
      </c>
      <c r="X365" s="492">
        <v>429.28</v>
      </c>
      <c r="Y365" s="492">
        <v>406.43</v>
      </c>
      <c r="Z365" s="492">
        <v>271.76</v>
      </c>
      <c r="AA365" s="328">
        <v>211.56</v>
      </c>
      <c r="AB365" s="328">
        <v>206.39</v>
      </c>
      <c r="AC365" s="328">
        <v>245.04</v>
      </c>
      <c r="AD365" s="328">
        <v>246.37</v>
      </c>
      <c r="AE365" s="328">
        <v>109.09</v>
      </c>
      <c r="AF365" s="328">
        <v>118.12</v>
      </c>
      <c r="AG365" s="328">
        <v>162.91999999999999</v>
      </c>
      <c r="AH365" s="328">
        <v>155.75</v>
      </c>
      <c r="AI365" s="328">
        <v>55.42</v>
      </c>
      <c r="AJ365" s="328">
        <v>275.77999999999997</v>
      </c>
      <c r="AK365" s="328">
        <v>177.82</v>
      </c>
      <c r="AL365" s="328">
        <v>173.15</v>
      </c>
      <c r="AM365" s="328">
        <v>203.99</v>
      </c>
      <c r="AN365" s="328">
        <v>188.64</v>
      </c>
      <c r="AO365" s="328">
        <v>230.8</v>
      </c>
      <c r="AP365" s="328">
        <v>209.06</v>
      </c>
      <c r="AQ365" s="328">
        <v>229.08</v>
      </c>
      <c r="AR365" s="328">
        <v>105.35</v>
      </c>
      <c r="AS365" s="325">
        <v>143.77000000000001</v>
      </c>
      <c r="AT365" s="325">
        <v>148.01</v>
      </c>
      <c r="AU365" s="325">
        <v>207.22</v>
      </c>
      <c r="AV365" s="325">
        <v>180.4</v>
      </c>
      <c r="AW365" s="325">
        <v>207.2</v>
      </c>
      <c r="AX365" s="325">
        <v>423.71</v>
      </c>
      <c r="AY365" s="325">
        <v>121.58</v>
      </c>
      <c r="BB365" s="652">
        <v>121.58353810849999</v>
      </c>
      <c r="BC365" s="653">
        <f t="shared" si="5"/>
        <v>121.58</v>
      </c>
    </row>
    <row r="366" spans="1:55" s="325" customFormat="1" ht="30">
      <c r="A366" s="329"/>
      <c r="B366" s="329" t="s">
        <v>570</v>
      </c>
      <c r="C366" s="332">
        <v>18.55</v>
      </c>
      <c r="D366" s="332">
        <v>9.25</v>
      </c>
      <c r="E366" s="332">
        <v>30.01</v>
      </c>
      <c r="F366" s="332">
        <v>20.09</v>
      </c>
      <c r="G366" s="332">
        <v>17.53</v>
      </c>
      <c r="H366" s="332">
        <v>18.04</v>
      </c>
      <c r="I366" s="332">
        <v>16.79</v>
      </c>
      <c r="J366" s="332">
        <v>10.53</v>
      </c>
      <c r="K366" s="332">
        <v>7.76</v>
      </c>
      <c r="L366" s="332">
        <v>9.25</v>
      </c>
      <c r="M366" s="332">
        <v>18.510000000000002</v>
      </c>
      <c r="N366" s="332">
        <v>9.2200000000000006</v>
      </c>
      <c r="O366" s="493">
        <v>22.52</v>
      </c>
      <c r="P366" s="493">
        <v>19.13</v>
      </c>
      <c r="Q366" s="493">
        <v>11.96</v>
      </c>
      <c r="R366" s="493">
        <v>21.24</v>
      </c>
      <c r="S366" s="493">
        <v>22.58</v>
      </c>
      <c r="T366" s="493">
        <v>22.52</v>
      </c>
      <c r="U366" s="493">
        <v>20.420000000000002</v>
      </c>
      <c r="V366" s="493">
        <v>10.92</v>
      </c>
      <c r="W366" s="493">
        <v>24.73</v>
      </c>
      <c r="X366" s="493">
        <v>28.96</v>
      </c>
      <c r="Y366" s="493">
        <v>36.979999999999997</v>
      </c>
      <c r="Z366" s="493">
        <v>17.12</v>
      </c>
      <c r="AA366" s="330">
        <v>7.17</v>
      </c>
      <c r="AB366" s="330">
        <v>5.61</v>
      </c>
      <c r="AC366" s="330">
        <v>14.55</v>
      </c>
      <c r="AD366" s="330">
        <v>12.97</v>
      </c>
      <c r="AE366" s="330">
        <v>26.4</v>
      </c>
      <c r="AF366" s="330">
        <v>25.04</v>
      </c>
      <c r="AG366" s="330">
        <v>21.41</v>
      </c>
      <c r="AH366" s="330">
        <v>17.170000000000002</v>
      </c>
      <c r="AI366" s="330">
        <v>10.6</v>
      </c>
      <c r="AJ366" s="330">
        <v>26.32</v>
      </c>
      <c r="AK366" s="330">
        <v>17.329999999999998</v>
      </c>
      <c r="AL366" s="330">
        <v>12.27</v>
      </c>
      <c r="AM366" s="330">
        <v>11.19</v>
      </c>
      <c r="AN366" s="330">
        <v>15.34</v>
      </c>
      <c r="AO366" s="330">
        <v>18.13</v>
      </c>
      <c r="AP366" s="330">
        <v>9.02</v>
      </c>
      <c r="AQ366" s="330">
        <v>6.98</v>
      </c>
      <c r="AR366" s="330">
        <v>9.7799999999999994</v>
      </c>
      <c r="AS366" s="325">
        <v>9.17</v>
      </c>
      <c r="AT366" s="325">
        <v>2.64</v>
      </c>
      <c r="AU366" s="325">
        <v>14.13</v>
      </c>
      <c r="AV366" s="325">
        <v>11.89</v>
      </c>
      <c r="AW366" s="325">
        <v>6.57</v>
      </c>
      <c r="AX366" s="325">
        <v>9.75</v>
      </c>
      <c r="AY366" s="325">
        <v>7.65</v>
      </c>
      <c r="BB366" s="652">
        <v>7.6478154611000004</v>
      </c>
      <c r="BC366" s="653">
        <f t="shared" si="5"/>
        <v>7.65</v>
      </c>
    </row>
    <row r="367" spans="1:55" s="325" customFormat="1" ht="30">
      <c r="A367" s="327"/>
      <c r="B367" s="327" t="s">
        <v>571</v>
      </c>
      <c r="C367" s="331">
        <v>23.44</v>
      </c>
      <c r="D367" s="331">
        <v>11.88</v>
      </c>
      <c r="E367" s="331">
        <v>18.829999999999998</v>
      </c>
      <c r="F367" s="331">
        <v>8.1999999999999993</v>
      </c>
      <c r="G367" s="331">
        <v>14.9</v>
      </c>
      <c r="H367" s="331">
        <v>22.14</v>
      </c>
      <c r="I367" s="331">
        <v>8.99</v>
      </c>
      <c r="J367" s="331">
        <v>28.91</v>
      </c>
      <c r="K367" s="331">
        <v>71.53</v>
      </c>
      <c r="L367" s="331">
        <v>46.33</v>
      </c>
      <c r="M367" s="331">
        <v>74.489999999999995</v>
      </c>
      <c r="N367" s="331">
        <v>131.97</v>
      </c>
      <c r="O367" s="492">
        <v>206.3</v>
      </c>
      <c r="P367" s="492">
        <v>171.64</v>
      </c>
      <c r="Q367" s="492">
        <v>198.75</v>
      </c>
      <c r="R367" s="492">
        <v>245.5</v>
      </c>
      <c r="S367" s="492">
        <v>231.76</v>
      </c>
      <c r="T367" s="492">
        <v>130.07</v>
      </c>
      <c r="U367" s="492">
        <v>153.08000000000001</v>
      </c>
      <c r="V367" s="492">
        <v>225.3</v>
      </c>
      <c r="W367" s="492">
        <v>347.64</v>
      </c>
      <c r="X367" s="492">
        <v>237.61</v>
      </c>
      <c r="Y367" s="492">
        <v>348.49</v>
      </c>
      <c r="Z367" s="492">
        <v>239.23</v>
      </c>
      <c r="AA367" s="328">
        <v>185.58</v>
      </c>
      <c r="AB367" s="328">
        <v>158.88</v>
      </c>
      <c r="AC367" s="328">
        <v>174.13</v>
      </c>
      <c r="AD367" s="328">
        <v>226.8</v>
      </c>
      <c r="AE367" s="328">
        <v>72.03</v>
      </c>
      <c r="AF367" s="328">
        <v>61</v>
      </c>
      <c r="AG367" s="328">
        <v>135.03</v>
      </c>
      <c r="AH367" s="328">
        <v>124.42</v>
      </c>
      <c r="AI367" s="328">
        <v>37.880000000000003</v>
      </c>
      <c r="AJ367" s="328">
        <v>191.43</v>
      </c>
      <c r="AK367" s="328">
        <v>143.82</v>
      </c>
      <c r="AL367" s="328">
        <v>146.65</v>
      </c>
      <c r="AM367" s="328">
        <v>181.3</v>
      </c>
      <c r="AN367" s="328">
        <v>140.32</v>
      </c>
      <c r="AO367" s="328">
        <v>197.43</v>
      </c>
      <c r="AP367" s="328">
        <v>185.43</v>
      </c>
      <c r="AQ367" s="328">
        <v>206.53</v>
      </c>
      <c r="AR367" s="328">
        <v>86.98</v>
      </c>
      <c r="AS367" s="325">
        <v>112.9</v>
      </c>
      <c r="AT367" s="325">
        <v>133.63</v>
      </c>
      <c r="AU367" s="325">
        <v>176.75</v>
      </c>
      <c r="AV367" s="325">
        <v>115.62</v>
      </c>
      <c r="AW367" s="325">
        <v>192.74</v>
      </c>
      <c r="AX367" s="325">
        <v>402.1</v>
      </c>
      <c r="AY367" s="325">
        <v>103.9</v>
      </c>
      <c r="BB367" s="652">
        <v>103.8950816186</v>
      </c>
      <c r="BC367" s="653">
        <f t="shared" si="5"/>
        <v>103.9</v>
      </c>
    </row>
    <row r="368" spans="1:55" s="325" customFormat="1" ht="30">
      <c r="A368" s="329"/>
      <c r="B368" s="329" t="s">
        <v>572</v>
      </c>
      <c r="C368" s="332">
        <v>5.49</v>
      </c>
      <c r="D368" s="332">
        <v>31.73</v>
      </c>
      <c r="E368" s="332">
        <v>12.52</v>
      </c>
      <c r="F368" s="332">
        <v>7.77</v>
      </c>
      <c r="G368" s="332">
        <v>7.34</v>
      </c>
      <c r="H368" s="332">
        <v>14.1</v>
      </c>
      <c r="I368" s="332">
        <v>15.57</v>
      </c>
      <c r="J368" s="332">
        <v>5.65</v>
      </c>
      <c r="K368" s="332">
        <v>22.92</v>
      </c>
      <c r="L368" s="332">
        <v>82.56</v>
      </c>
      <c r="M368" s="332">
        <v>12.22</v>
      </c>
      <c r="N368" s="332">
        <v>20.88</v>
      </c>
      <c r="O368" s="493">
        <v>7.79</v>
      </c>
      <c r="P368" s="493">
        <v>30.39</v>
      </c>
      <c r="Q368" s="493">
        <v>22.04</v>
      </c>
      <c r="R368" s="493">
        <v>18.84</v>
      </c>
      <c r="S368" s="493">
        <v>5.61</v>
      </c>
      <c r="T368" s="493">
        <v>10.64</v>
      </c>
      <c r="U368" s="493">
        <v>5.17</v>
      </c>
      <c r="V368" s="493">
        <v>7.35</v>
      </c>
      <c r="W368" s="493">
        <v>34.39</v>
      </c>
      <c r="X368" s="493">
        <v>160.44999999999999</v>
      </c>
      <c r="Y368" s="493">
        <v>16.28</v>
      </c>
      <c r="Z368" s="493">
        <v>9.14</v>
      </c>
      <c r="AA368" s="330">
        <v>15</v>
      </c>
      <c r="AB368" s="330">
        <v>41.73</v>
      </c>
      <c r="AC368" s="330">
        <v>55.56</v>
      </c>
      <c r="AD368" s="330">
        <v>4.3899999999999997</v>
      </c>
      <c r="AE368" s="330">
        <v>10.49</v>
      </c>
      <c r="AF368" s="330">
        <v>28.67</v>
      </c>
      <c r="AG368" s="330">
        <v>5.26</v>
      </c>
      <c r="AH368" s="330">
        <v>8.09</v>
      </c>
      <c r="AI368" s="330">
        <v>3.35</v>
      </c>
      <c r="AJ368" s="330">
        <v>50.05</v>
      </c>
      <c r="AK368" s="330">
        <v>7.72</v>
      </c>
      <c r="AL368" s="330">
        <v>10.06</v>
      </c>
      <c r="AM368" s="330">
        <v>10.08</v>
      </c>
      <c r="AN368" s="330">
        <v>31.43</v>
      </c>
      <c r="AO368" s="330">
        <v>13.62</v>
      </c>
      <c r="AP368" s="330">
        <v>12.85</v>
      </c>
      <c r="AQ368" s="330">
        <v>12.72</v>
      </c>
      <c r="AR368" s="330">
        <v>7.81</v>
      </c>
      <c r="AS368" s="325">
        <v>19.41</v>
      </c>
      <c r="AT368" s="325">
        <v>9.35</v>
      </c>
      <c r="AU368" s="325">
        <v>13.27</v>
      </c>
      <c r="AV368" s="325">
        <v>51.2</v>
      </c>
      <c r="AW368" s="325">
        <v>6.91</v>
      </c>
      <c r="AX368" s="325">
        <v>8.0399999999999991</v>
      </c>
      <c r="AY368" s="325">
        <v>7.04</v>
      </c>
      <c r="BB368" s="652">
        <v>7.0415661060000003</v>
      </c>
      <c r="BC368" s="653">
        <f t="shared" si="5"/>
        <v>7.04</v>
      </c>
    </row>
    <row r="369" spans="1:55" s="325" customFormat="1" ht="30">
      <c r="A369" s="327"/>
      <c r="B369" s="327" t="s">
        <v>573</v>
      </c>
      <c r="C369" s="331">
        <v>1.23</v>
      </c>
      <c r="D369" s="331">
        <v>0.02</v>
      </c>
      <c r="E369" s="331">
        <v>0.15</v>
      </c>
      <c r="F369" s="331">
        <v>0.39</v>
      </c>
      <c r="G369" s="331">
        <v>0.06</v>
      </c>
      <c r="H369" s="331">
        <v>0.42</v>
      </c>
      <c r="I369" s="331">
        <v>0.04</v>
      </c>
      <c r="J369" s="331">
        <v>0.09</v>
      </c>
      <c r="K369" s="331">
        <v>0.5</v>
      </c>
      <c r="L369" s="331">
        <v>0.04</v>
      </c>
      <c r="M369" s="331">
        <v>0.25</v>
      </c>
      <c r="N369" s="331">
        <v>4.43</v>
      </c>
      <c r="O369" s="492">
        <v>4.84</v>
      </c>
      <c r="P369" s="492">
        <v>3.83</v>
      </c>
      <c r="Q369" s="492">
        <v>2.25</v>
      </c>
      <c r="R369" s="492">
        <v>4.4800000000000004</v>
      </c>
      <c r="S369" s="492">
        <v>0.23</v>
      </c>
      <c r="T369" s="492">
        <v>1.29</v>
      </c>
      <c r="U369" s="492">
        <v>0.56000000000000005</v>
      </c>
      <c r="V369" s="492">
        <v>3.1</v>
      </c>
      <c r="W369" s="492">
        <v>0.78</v>
      </c>
      <c r="X369" s="492">
        <v>2.2599999999999998</v>
      </c>
      <c r="Y369" s="492">
        <v>4.67</v>
      </c>
      <c r="Z369" s="492">
        <v>6.26</v>
      </c>
      <c r="AA369" s="328">
        <v>3.8</v>
      </c>
      <c r="AB369" s="328">
        <v>0.15</v>
      </c>
      <c r="AC369" s="328">
        <v>0.8</v>
      </c>
      <c r="AD369" s="328">
        <v>2.2000000000000002</v>
      </c>
      <c r="AE369" s="328">
        <v>0.17</v>
      </c>
      <c r="AF369" s="328">
        <v>3.41</v>
      </c>
      <c r="AG369" s="328">
        <v>1.22</v>
      </c>
      <c r="AH369" s="328">
        <v>6.06</v>
      </c>
      <c r="AI369" s="328">
        <v>3.59</v>
      </c>
      <c r="AJ369" s="328">
        <v>7.98</v>
      </c>
      <c r="AK369" s="328">
        <v>8.9499999999999993</v>
      </c>
      <c r="AL369" s="328">
        <v>4.16</v>
      </c>
      <c r="AM369" s="328">
        <v>1.41</v>
      </c>
      <c r="AN369" s="328">
        <v>1.54</v>
      </c>
      <c r="AO369" s="328">
        <v>1.61</v>
      </c>
      <c r="AP369" s="328">
        <v>1.76</v>
      </c>
      <c r="AQ369" s="328">
        <v>2.85</v>
      </c>
      <c r="AR369" s="328">
        <v>0.77</v>
      </c>
      <c r="AS369" s="325">
        <v>2.2799999999999998</v>
      </c>
      <c r="AT369" s="325">
        <v>2.39</v>
      </c>
      <c r="AU369" s="325">
        <v>3.06</v>
      </c>
      <c r="AV369" s="325">
        <v>1.68</v>
      </c>
      <c r="AW369" s="325">
        <v>0.96</v>
      </c>
      <c r="AX369" s="325">
        <v>3.81</v>
      </c>
      <c r="AY369" s="325">
        <v>2.99</v>
      </c>
      <c r="BB369" s="652">
        <v>2.9934095189000001</v>
      </c>
      <c r="BC369" s="653">
        <f t="shared" si="5"/>
        <v>2.99</v>
      </c>
    </row>
    <row r="370" spans="1:55" s="325" customFormat="1" ht="19.8">
      <c r="A370" s="329"/>
      <c r="B370" s="329" t="s">
        <v>574</v>
      </c>
      <c r="C370" s="332">
        <v>0.02</v>
      </c>
      <c r="D370" s="332">
        <v>0.01</v>
      </c>
      <c r="E370" s="332">
        <v>0.01</v>
      </c>
      <c r="F370" s="332">
        <v>0.01</v>
      </c>
      <c r="G370" s="332">
        <v>0.01</v>
      </c>
      <c r="H370" s="332">
        <v>0.01</v>
      </c>
      <c r="I370" s="332">
        <v>0.01</v>
      </c>
      <c r="J370" s="332">
        <v>0.02</v>
      </c>
      <c r="K370" s="332">
        <v>0.01</v>
      </c>
      <c r="L370" s="332">
        <v>0.01</v>
      </c>
      <c r="M370" s="332">
        <v>0.01</v>
      </c>
      <c r="N370" s="332">
        <v>0.02</v>
      </c>
      <c r="O370" s="493">
        <v>0.01</v>
      </c>
      <c r="P370" s="493">
        <v>0.01</v>
      </c>
      <c r="Q370" s="493">
        <v>0.01</v>
      </c>
      <c r="R370" s="493">
        <v>0</v>
      </c>
      <c r="S370" s="493">
        <v>0.01</v>
      </c>
      <c r="T370" s="493">
        <v>0.01</v>
      </c>
      <c r="U370" s="493">
        <v>0</v>
      </c>
      <c r="V370" s="493">
        <v>0.01</v>
      </c>
      <c r="W370" s="493">
        <v>0.01</v>
      </c>
      <c r="X370" s="493">
        <v>0</v>
      </c>
      <c r="Y370" s="493">
        <v>0.01</v>
      </c>
      <c r="Z370" s="493">
        <v>0</v>
      </c>
      <c r="AA370" s="330">
        <v>0.01</v>
      </c>
      <c r="AB370" s="330">
        <v>0.01</v>
      </c>
      <c r="AC370" s="330">
        <v>0.01</v>
      </c>
      <c r="AD370" s="330">
        <v>0.01</v>
      </c>
      <c r="AE370" s="330">
        <v>0.01</v>
      </c>
      <c r="AF370" s="330">
        <v>0</v>
      </c>
      <c r="AG370" s="330">
        <v>0</v>
      </c>
      <c r="AH370" s="330">
        <v>0.01</v>
      </c>
      <c r="AI370" s="330">
        <v>0</v>
      </c>
      <c r="AJ370" s="330">
        <v>0</v>
      </c>
      <c r="AK370" s="330">
        <v>0.01</v>
      </c>
      <c r="AL370" s="330">
        <v>0.01</v>
      </c>
      <c r="AM370" s="330">
        <v>0.01</v>
      </c>
      <c r="AN370" s="330">
        <v>0</v>
      </c>
      <c r="AO370" s="330">
        <v>0.01</v>
      </c>
      <c r="AP370" s="330">
        <v>0</v>
      </c>
      <c r="AQ370" s="330">
        <v>0</v>
      </c>
      <c r="AR370" s="330">
        <v>0.01</v>
      </c>
      <c r="AS370" s="325">
        <v>0.02</v>
      </c>
      <c r="AT370" s="325">
        <v>0.01</v>
      </c>
      <c r="AU370" s="325">
        <v>0.01</v>
      </c>
      <c r="AV370" s="325">
        <v>0.01</v>
      </c>
      <c r="AW370" s="325">
        <v>0.01</v>
      </c>
      <c r="AX370" s="325">
        <v>0.01</v>
      </c>
      <c r="AY370" s="325">
        <v>0.01</v>
      </c>
      <c r="BB370" s="652">
        <v>5.6654039000000002E-3</v>
      </c>
      <c r="BC370" s="653">
        <f t="shared" si="5"/>
        <v>0.01</v>
      </c>
    </row>
    <row r="371" spans="1:55" s="325" customFormat="1" ht="19.8">
      <c r="A371" s="327"/>
      <c r="B371" s="327" t="s">
        <v>535</v>
      </c>
      <c r="C371" s="331">
        <v>0.56000000000000005</v>
      </c>
      <c r="D371" s="331">
        <v>0.9</v>
      </c>
      <c r="E371" s="331">
        <v>1.5</v>
      </c>
      <c r="F371" s="331">
        <v>0.03</v>
      </c>
      <c r="G371" s="331">
        <v>0</v>
      </c>
      <c r="H371" s="331">
        <v>0</v>
      </c>
      <c r="I371" s="331">
        <v>0</v>
      </c>
      <c r="J371" s="331">
        <v>0</v>
      </c>
      <c r="K371" s="331">
        <v>0</v>
      </c>
      <c r="L371" s="331">
        <v>0.12</v>
      </c>
      <c r="M371" s="331">
        <v>0.01</v>
      </c>
      <c r="N371" s="331">
        <v>0</v>
      </c>
      <c r="O371" s="495">
        <v>0</v>
      </c>
      <c r="P371" s="495">
        <v>0</v>
      </c>
      <c r="Q371" s="495">
        <v>0</v>
      </c>
      <c r="R371" s="492">
        <v>0</v>
      </c>
      <c r="S371" s="492">
        <v>0</v>
      </c>
      <c r="T371" s="492">
        <v>0.02</v>
      </c>
      <c r="U371" s="492">
        <v>0.01</v>
      </c>
      <c r="V371" s="492">
        <v>0.54</v>
      </c>
      <c r="W371" s="492">
        <v>0</v>
      </c>
      <c r="X371" s="492">
        <v>0.08</v>
      </c>
      <c r="Y371" s="492">
        <v>0</v>
      </c>
      <c r="Z371" s="492">
        <v>0.1</v>
      </c>
      <c r="AA371" s="368">
        <v>0.35</v>
      </c>
      <c r="AB371" s="368">
        <v>0</v>
      </c>
      <c r="AC371" s="368">
        <v>0</v>
      </c>
      <c r="AD371" s="328">
        <v>0</v>
      </c>
      <c r="AE371" s="328">
        <v>0.09</v>
      </c>
      <c r="AF371" s="328">
        <v>0</v>
      </c>
      <c r="AG371" s="328">
        <v>0</v>
      </c>
      <c r="AH371" s="328">
        <v>0</v>
      </c>
      <c r="AI371" s="328">
        <v>0</v>
      </c>
      <c r="AJ371" s="328">
        <v>0</v>
      </c>
      <c r="AK371" s="328">
        <v>0</v>
      </c>
      <c r="AL371" s="328">
        <v>0.25</v>
      </c>
      <c r="AM371" s="328">
        <v>0.16</v>
      </c>
      <c r="AN371" s="328">
        <v>0</v>
      </c>
      <c r="AO371" s="328">
        <v>0</v>
      </c>
      <c r="AP371" s="328">
        <v>0</v>
      </c>
      <c r="AQ371" s="328">
        <v>0</v>
      </c>
      <c r="AR371" s="328">
        <v>0</v>
      </c>
      <c r="AS371" s="325">
        <v>0</v>
      </c>
      <c r="AT371" s="325">
        <v>0</v>
      </c>
      <c r="AU371" s="325">
        <v>0.27</v>
      </c>
      <c r="AV371" s="325">
        <v>0</v>
      </c>
      <c r="AW371" s="325">
        <v>0</v>
      </c>
      <c r="AX371" s="325">
        <v>0</v>
      </c>
      <c r="AY371" s="325">
        <v>0.05</v>
      </c>
      <c r="BB371" s="652">
        <v>4.6982101700000001E-2</v>
      </c>
      <c r="BC371" s="653">
        <f t="shared" si="5"/>
        <v>0.05</v>
      </c>
    </row>
    <row r="372" spans="1:55" s="325" customFormat="1" ht="19.8">
      <c r="A372" s="329"/>
      <c r="B372" s="329" t="s">
        <v>536</v>
      </c>
      <c r="C372" s="332">
        <v>22.59</v>
      </c>
      <c r="D372" s="332">
        <v>23.13</v>
      </c>
      <c r="E372" s="332">
        <v>69.8</v>
      </c>
      <c r="F372" s="332">
        <v>26.26</v>
      </c>
      <c r="G372" s="332">
        <v>21.99</v>
      </c>
      <c r="H372" s="332">
        <v>29.44</v>
      </c>
      <c r="I372" s="332">
        <v>25.88</v>
      </c>
      <c r="J372" s="332">
        <v>28.58</v>
      </c>
      <c r="K372" s="332">
        <v>48.13</v>
      </c>
      <c r="L372" s="332">
        <v>25.96</v>
      </c>
      <c r="M372" s="332">
        <v>27.39</v>
      </c>
      <c r="N372" s="332">
        <v>22.17</v>
      </c>
      <c r="O372" s="493">
        <v>25.45</v>
      </c>
      <c r="P372" s="493">
        <v>97.73</v>
      </c>
      <c r="Q372" s="493">
        <v>40.06</v>
      </c>
      <c r="R372" s="493">
        <v>36.57</v>
      </c>
      <c r="S372" s="493">
        <v>50.65</v>
      </c>
      <c r="T372" s="493">
        <v>55.92</v>
      </c>
      <c r="U372" s="493">
        <v>722.18</v>
      </c>
      <c r="V372" s="493">
        <v>31.6</v>
      </c>
      <c r="W372" s="493">
        <v>28.06</v>
      </c>
      <c r="X372" s="493">
        <v>23.83</v>
      </c>
      <c r="Y372" s="493">
        <v>25.58</v>
      </c>
      <c r="Z372" s="493">
        <v>30.59</v>
      </c>
      <c r="AA372" s="330">
        <v>22.05</v>
      </c>
      <c r="AB372" s="330">
        <v>39.61</v>
      </c>
      <c r="AC372" s="330">
        <v>85.81</v>
      </c>
      <c r="AD372" s="330">
        <v>27.08</v>
      </c>
      <c r="AE372" s="330">
        <v>37.89</v>
      </c>
      <c r="AF372" s="330">
        <v>30.32</v>
      </c>
      <c r="AG372" s="330">
        <v>24.46</v>
      </c>
      <c r="AH372" s="330">
        <v>25.06</v>
      </c>
      <c r="AI372" s="330">
        <v>30.56</v>
      </c>
      <c r="AJ372" s="330">
        <v>30.75</v>
      </c>
      <c r="AK372" s="330">
        <v>29.64</v>
      </c>
      <c r="AL372" s="330">
        <v>25.25</v>
      </c>
      <c r="AM372" s="330">
        <v>25.57</v>
      </c>
      <c r="AN372" s="330">
        <v>32.1</v>
      </c>
      <c r="AO372" s="330">
        <v>25.62</v>
      </c>
      <c r="AP372" s="330">
        <v>24.76</v>
      </c>
      <c r="AQ372" s="330">
        <v>26.84</v>
      </c>
      <c r="AR372" s="330">
        <v>28.16</v>
      </c>
      <c r="AS372" s="325">
        <v>28.47</v>
      </c>
      <c r="AT372" s="325">
        <v>31.41</v>
      </c>
      <c r="AU372" s="325">
        <v>41.33</v>
      </c>
      <c r="AV372" s="325">
        <v>36.35</v>
      </c>
      <c r="AW372" s="325">
        <v>24.99</v>
      </c>
      <c r="AX372" s="325">
        <v>33.79</v>
      </c>
      <c r="AY372" s="325">
        <v>43.26</v>
      </c>
      <c r="BB372" s="652">
        <v>43.259415936000003</v>
      </c>
      <c r="BC372" s="653">
        <f t="shared" si="5"/>
        <v>43.26</v>
      </c>
    </row>
    <row r="373" spans="1:55" s="325" customFormat="1" ht="30">
      <c r="A373" s="327"/>
      <c r="B373" s="327" t="s">
        <v>575</v>
      </c>
      <c r="C373" s="331">
        <v>4.1100000000000003</v>
      </c>
      <c r="D373" s="331">
        <v>3.33</v>
      </c>
      <c r="E373" s="331">
        <v>5.21</v>
      </c>
      <c r="F373" s="331">
        <v>2.94</v>
      </c>
      <c r="G373" s="331">
        <v>4.47</v>
      </c>
      <c r="H373" s="331">
        <v>6.58</v>
      </c>
      <c r="I373" s="331">
        <v>3.28</v>
      </c>
      <c r="J373" s="331">
        <v>3.37</v>
      </c>
      <c r="K373" s="331">
        <v>4.0999999999999996</v>
      </c>
      <c r="L373" s="331">
        <v>2.27</v>
      </c>
      <c r="M373" s="331">
        <v>4.13</v>
      </c>
      <c r="N373" s="331">
        <v>3.09</v>
      </c>
      <c r="O373" s="492">
        <v>3.1</v>
      </c>
      <c r="P373" s="492">
        <v>4.01</v>
      </c>
      <c r="Q373" s="492">
        <v>6.57</v>
      </c>
      <c r="R373" s="492">
        <v>4.99</v>
      </c>
      <c r="S373" s="492">
        <v>6.3</v>
      </c>
      <c r="T373" s="492">
        <v>6.74</v>
      </c>
      <c r="U373" s="492">
        <v>4.08</v>
      </c>
      <c r="V373" s="492">
        <v>3.69</v>
      </c>
      <c r="W373" s="492">
        <v>2.93</v>
      </c>
      <c r="X373" s="492">
        <v>5.1100000000000003</v>
      </c>
      <c r="Y373" s="492">
        <v>4.5999999999999996</v>
      </c>
      <c r="Z373" s="492">
        <v>5.59</v>
      </c>
      <c r="AA373" s="328">
        <v>3.5</v>
      </c>
      <c r="AB373" s="328">
        <v>3.22</v>
      </c>
      <c r="AC373" s="328">
        <v>2.41</v>
      </c>
      <c r="AD373" s="328">
        <v>2.78</v>
      </c>
      <c r="AE373" s="328">
        <v>2.0099999999999998</v>
      </c>
      <c r="AF373" s="328">
        <v>2.76</v>
      </c>
      <c r="AG373" s="328">
        <v>4.21</v>
      </c>
      <c r="AH373" s="328">
        <v>3.37</v>
      </c>
      <c r="AI373" s="328">
        <v>2.0499999999999998</v>
      </c>
      <c r="AJ373" s="328">
        <v>2.7</v>
      </c>
      <c r="AK373" s="328">
        <v>3</v>
      </c>
      <c r="AL373" s="328">
        <v>3.2</v>
      </c>
      <c r="AM373" s="328">
        <v>4.16</v>
      </c>
      <c r="AN373" s="328">
        <v>3.52</v>
      </c>
      <c r="AO373" s="328">
        <v>3.58</v>
      </c>
      <c r="AP373" s="328">
        <v>3.3</v>
      </c>
      <c r="AQ373" s="328">
        <v>3.13</v>
      </c>
      <c r="AR373" s="328">
        <v>4.25</v>
      </c>
      <c r="AS373" s="325">
        <v>4.04</v>
      </c>
      <c r="AT373" s="325">
        <v>2.69</v>
      </c>
      <c r="AU373" s="325">
        <v>2.5499999999999998</v>
      </c>
      <c r="AV373" s="325">
        <v>3.14</v>
      </c>
      <c r="AW373" s="325">
        <v>3.52</v>
      </c>
      <c r="AX373" s="325">
        <v>4.0199999999999996</v>
      </c>
      <c r="AY373" s="325">
        <v>3.8</v>
      </c>
      <c r="BB373" s="652">
        <v>3.8018209996999999</v>
      </c>
      <c r="BC373" s="653">
        <f t="shared" si="5"/>
        <v>3.8</v>
      </c>
    </row>
    <row r="374" spans="1:55" s="325" customFormat="1" ht="30">
      <c r="A374" s="329"/>
      <c r="B374" s="329" t="s">
        <v>576</v>
      </c>
      <c r="C374" s="332">
        <v>2.95</v>
      </c>
      <c r="D374" s="332">
        <v>5.33</v>
      </c>
      <c r="E374" s="332">
        <v>5.17</v>
      </c>
      <c r="F374" s="332">
        <v>4.82</v>
      </c>
      <c r="G374" s="332">
        <v>2.92</v>
      </c>
      <c r="H374" s="332">
        <v>1.63</v>
      </c>
      <c r="I374" s="332">
        <v>3.68</v>
      </c>
      <c r="J374" s="332">
        <v>3.43</v>
      </c>
      <c r="K374" s="332">
        <v>3.22</v>
      </c>
      <c r="L374" s="332">
        <v>4.6900000000000004</v>
      </c>
      <c r="M374" s="332">
        <v>8.27</v>
      </c>
      <c r="N374" s="332">
        <v>5</v>
      </c>
      <c r="O374" s="493">
        <v>5.13</v>
      </c>
      <c r="P374" s="493">
        <v>7.72</v>
      </c>
      <c r="Q374" s="493">
        <v>10.97</v>
      </c>
      <c r="R374" s="493">
        <v>8.1</v>
      </c>
      <c r="S374" s="493">
        <v>4.37</v>
      </c>
      <c r="T374" s="493">
        <v>15.24</v>
      </c>
      <c r="U374" s="493">
        <v>11.18</v>
      </c>
      <c r="V374" s="493">
        <v>5.55</v>
      </c>
      <c r="W374" s="493">
        <v>6.01</v>
      </c>
      <c r="X374" s="493">
        <v>5.61</v>
      </c>
      <c r="Y374" s="493">
        <v>6.47</v>
      </c>
      <c r="Z374" s="493">
        <v>7.81</v>
      </c>
      <c r="AA374" s="330">
        <v>4.4000000000000004</v>
      </c>
      <c r="AB374" s="330">
        <v>7.34</v>
      </c>
      <c r="AC374" s="330">
        <v>16.489999999999998</v>
      </c>
      <c r="AD374" s="330">
        <v>14.8</v>
      </c>
      <c r="AE374" s="330">
        <v>23.57</v>
      </c>
      <c r="AF374" s="330">
        <v>15.18</v>
      </c>
      <c r="AG374" s="330">
        <v>4.92</v>
      </c>
      <c r="AH374" s="330">
        <v>7.96</v>
      </c>
      <c r="AI374" s="330">
        <v>16.510000000000002</v>
      </c>
      <c r="AJ374" s="330">
        <v>8.35</v>
      </c>
      <c r="AK374" s="330">
        <v>7.61</v>
      </c>
      <c r="AL374" s="330">
        <v>5.25</v>
      </c>
      <c r="AM374" s="330">
        <v>3.6</v>
      </c>
      <c r="AN374" s="330">
        <v>5.5</v>
      </c>
      <c r="AO374" s="330">
        <v>6.68</v>
      </c>
      <c r="AP374" s="330">
        <v>5.94</v>
      </c>
      <c r="AQ374" s="330">
        <v>9.48</v>
      </c>
      <c r="AR374" s="330">
        <v>6.69</v>
      </c>
      <c r="AS374" s="325">
        <v>8.77</v>
      </c>
      <c r="AT374" s="325">
        <v>8.89</v>
      </c>
      <c r="AU374" s="325">
        <v>15.62</v>
      </c>
      <c r="AV374" s="325">
        <v>13.13</v>
      </c>
      <c r="AW374" s="325">
        <v>9.7799999999999994</v>
      </c>
      <c r="AX374" s="325">
        <v>12.71</v>
      </c>
      <c r="AY374" s="325">
        <v>15.73</v>
      </c>
      <c r="BB374" s="652">
        <v>15.7274223078</v>
      </c>
      <c r="BC374" s="653">
        <f t="shared" si="5"/>
        <v>15.73</v>
      </c>
    </row>
    <row r="375" spans="1:55" s="325" customFormat="1" ht="30">
      <c r="A375" s="327"/>
      <c r="B375" s="327" t="s">
        <v>577</v>
      </c>
      <c r="C375" s="331">
        <v>15.53</v>
      </c>
      <c r="D375" s="331">
        <v>14.47</v>
      </c>
      <c r="E375" s="331">
        <v>59.41</v>
      </c>
      <c r="F375" s="331">
        <v>18.5</v>
      </c>
      <c r="G375" s="331">
        <v>14.59</v>
      </c>
      <c r="H375" s="331">
        <v>21.23</v>
      </c>
      <c r="I375" s="331">
        <v>18.93</v>
      </c>
      <c r="J375" s="331">
        <v>21.77</v>
      </c>
      <c r="K375" s="331">
        <v>40.81</v>
      </c>
      <c r="L375" s="331">
        <v>19</v>
      </c>
      <c r="M375" s="331">
        <v>15</v>
      </c>
      <c r="N375" s="331">
        <v>14.08</v>
      </c>
      <c r="O375" s="492">
        <v>17.23</v>
      </c>
      <c r="P375" s="492">
        <v>86</v>
      </c>
      <c r="Q375" s="492">
        <v>22.52</v>
      </c>
      <c r="R375" s="492">
        <v>23.47</v>
      </c>
      <c r="S375" s="492">
        <v>39.99</v>
      </c>
      <c r="T375" s="492">
        <v>33.94</v>
      </c>
      <c r="U375" s="492">
        <v>706.92</v>
      </c>
      <c r="V375" s="492">
        <v>22.36</v>
      </c>
      <c r="W375" s="492">
        <v>19.12</v>
      </c>
      <c r="X375" s="492">
        <v>13.11</v>
      </c>
      <c r="Y375" s="492">
        <v>14.51</v>
      </c>
      <c r="Z375" s="492">
        <v>17.190000000000001</v>
      </c>
      <c r="AA375" s="328">
        <v>14.15</v>
      </c>
      <c r="AB375" s="328">
        <v>29.06</v>
      </c>
      <c r="AC375" s="328">
        <v>66.91</v>
      </c>
      <c r="AD375" s="328">
        <v>9.49</v>
      </c>
      <c r="AE375" s="328">
        <v>12.31</v>
      </c>
      <c r="AF375" s="328">
        <v>12.38</v>
      </c>
      <c r="AG375" s="328">
        <v>15.33</v>
      </c>
      <c r="AH375" s="328">
        <v>13.74</v>
      </c>
      <c r="AI375" s="328">
        <v>12</v>
      </c>
      <c r="AJ375" s="328">
        <v>19.690000000000001</v>
      </c>
      <c r="AK375" s="328">
        <v>19.03</v>
      </c>
      <c r="AL375" s="328">
        <v>16.79</v>
      </c>
      <c r="AM375" s="328">
        <v>17.82</v>
      </c>
      <c r="AN375" s="328">
        <v>23.07</v>
      </c>
      <c r="AO375" s="328">
        <v>15.35</v>
      </c>
      <c r="AP375" s="328">
        <v>15.51</v>
      </c>
      <c r="AQ375" s="328">
        <v>14.23</v>
      </c>
      <c r="AR375" s="328">
        <v>17.22</v>
      </c>
      <c r="AS375" s="325">
        <v>15.66</v>
      </c>
      <c r="AT375" s="325">
        <v>19.82</v>
      </c>
      <c r="AU375" s="325">
        <v>23.16</v>
      </c>
      <c r="AV375" s="325">
        <v>20.079999999999998</v>
      </c>
      <c r="AW375" s="325">
        <v>11.7</v>
      </c>
      <c r="AX375" s="325">
        <v>17.059999999999999</v>
      </c>
      <c r="AY375" s="325">
        <v>23.73</v>
      </c>
      <c r="BB375" s="652">
        <v>23.7301726285</v>
      </c>
      <c r="BC375" s="653">
        <f t="shared" si="5"/>
        <v>23.73</v>
      </c>
    </row>
    <row r="376" spans="1:55" s="325" customFormat="1" ht="19.8">
      <c r="A376" s="329"/>
      <c r="B376" s="329" t="s">
        <v>537</v>
      </c>
      <c r="C376" s="332">
        <v>636.98</v>
      </c>
      <c r="D376" s="332">
        <v>642.54999999999995</v>
      </c>
      <c r="E376" s="332">
        <v>712.01</v>
      </c>
      <c r="F376" s="332">
        <v>588.69000000000005</v>
      </c>
      <c r="G376" s="332">
        <v>691.89</v>
      </c>
      <c r="H376" s="332">
        <v>735.99</v>
      </c>
      <c r="I376" s="332">
        <v>635.92999999999995</v>
      </c>
      <c r="J376" s="332">
        <v>817.4</v>
      </c>
      <c r="K376" s="332">
        <v>688.48</v>
      </c>
      <c r="L376" s="332">
        <v>693.6</v>
      </c>
      <c r="M376" s="332">
        <v>711.95</v>
      </c>
      <c r="N376" s="332">
        <v>669.43</v>
      </c>
      <c r="O376" s="493">
        <v>698.19</v>
      </c>
      <c r="P376" s="493">
        <v>720.33</v>
      </c>
      <c r="Q376" s="493">
        <v>714.62</v>
      </c>
      <c r="R376" s="493">
        <v>626.26</v>
      </c>
      <c r="S376" s="493">
        <v>727.95</v>
      </c>
      <c r="T376" s="493">
        <v>678.09</v>
      </c>
      <c r="U376" s="493">
        <v>680.87</v>
      </c>
      <c r="V376" s="493">
        <v>741.19</v>
      </c>
      <c r="W376" s="493">
        <v>704.31</v>
      </c>
      <c r="X376" s="493">
        <v>755.84</v>
      </c>
      <c r="Y376" s="493">
        <v>671.14</v>
      </c>
      <c r="Z376" s="493">
        <v>644.79</v>
      </c>
      <c r="AA376" s="330">
        <v>629.37</v>
      </c>
      <c r="AB376" s="330">
        <v>665.29</v>
      </c>
      <c r="AC376" s="330">
        <v>574.11</v>
      </c>
      <c r="AD376" s="330">
        <v>603.04999999999995</v>
      </c>
      <c r="AE376" s="330">
        <v>616.59</v>
      </c>
      <c r="AF376" s="330">
        <v>601.92999999999995</v>
      </c>
      <c r="AG376" s="330">
        <v>663.31</v>
      </c>
      <c r="AH376" s="330">
        <v>634.4</v>
      </c>
      <c r="AI376" s="330">
        <v>631.58000000000004</v>
      </c>
      <c r="AJ376" s="330">
        <v>650.16999999999996</v>
      </c>
      <c r="AK376" s="330">
        <v>604.1</v>
      </c>
      <c r="AL376" s="330">
        <v>539.24</v>
      </c>
      <c r="AM376" s="330">
        <v>622.74</v>
      </c>
      <c r="AN376" s="330">
        <v>615.34</v>
      </c>
      <c r="AO376" s="330">
        <v>611.73</v>
      </c>
      <c r="AP376" s="330">
        <v>642.03</v>
      </c>
      <c r="AQ376" s="330">
        <v>719.26</v>
      </c>
      <c r="AR376" s="330">
        <v>696.49</v>
      </c>
      <c r="AS376" s="325">
        <v>681.05</v>
      </c>
      <c r="AT376" s="325">
        <v>674.67</v>
      </c>
      <c r="AU376" s="325">
        <v>708.15</v>
      </c>
      <c r="AV376" s="325">
        <v>704.52</v>
      </c>
      <c r="AW376" s="325">
        <v>691.9</v>
      </c>
      <c r="AX376" s="325">
        <v>616.80999999999995</v>
      </c>
      <c r="AY376" s="325">
        <v>706.63</v>
      </c>
      <c r="BB376" s="652">
        <v>706.6259449954</v>
      </c>
      <c r="BC376" s="653">
        <f t="shared" si="5"/>
        <v>706.63</v>
      </c>
    </row>
    <row r="377" spans="1:55" s="325" customFormat="1" ht="19.8">
      <c r="A377" s="327"/>
      <c r="B377" s="327" t="s">
        <v>538</v>
      </c>
      <c r="C377" s="331">
        <v>39.659999999999997</v>
      </c>
      <c r="D377" s="331">
        <v>36.79</v>
      </c>
      <c r="E377" s="331">
        <v>47.93</v>
      </c>
      <c r="F377" s="331">
        <v>46.8</v>
      </c>
      <c r="G377" s="331">
        <v>49.49</v>
      </c>
      <c r="H377" s="331">
        <v>47.03</v>
      </c>
      <c r="I377" s="331">
        <v>44.39</v>
      </c>
      <c r="J377" s="331">
        <v>53.59</v>
      </c>
      <c r="K377" s="331">
        <v>49.99</v>
      </c>
      <c r="L377" s="331">
        <v>38.28</v>
      </c>
      <c r="M377" s="331">
        <v>37.53</v>
      </c>
      <c r="N377" s="331">
        <v>33.85</v>
      </c>
      <c r="O377" s="492">
        <v>34.07</v>
      </c>
      <c r="P377" s="492">
        <v>44.4</v>
      </c>
      <c r="Q377" s="492">
        <v>54.1</v>
      </c>
      <c r="R377" s="492">
        <v>49.04</v>
      </c>
      <c r="S377" s="492">
        <v>58.9</v>
      </c>
      <c r="T377" s="492">
        <v>51.45</v>
      </c>
      <c r="U377" s="492">
        <v>58.25</v>
      </c>
      <c r="V377" s="492">
        <v>58.02</v>
      </c>
      <c r="W377" s="492">
        <v>44.55</v>
      </c>
      <c r="X377" s="492">
        <v>50.44</v>
      </c>
      <c r="Y377" s="492">
        <v>47.3</v>
      </c>
      <c r="Z377" s="492">
        <v>39.99</v>
      </c>
      <c r="AA377" s="328">
        <v>44.36</v>
      </c>
      <c r="AB377" s="328">
        <v>44.04</v>
      </c>
      <c r="AC377" s="328">
        <v>49.18</v>
      </c>
      <c r="AD377" s="328">
        <v>51.72</v>
      </c>
      <c r="AE377" s="328">
        <v>52.05</v>
      </c>
      <c r="AF377" s="328">
        <v>47.32</v>
      </c>
      <c r="AG377" s="328">
        <v>50.47</v>
      </c>
      <c r="AH377" s="328">
        <v>49.6</v>
      </c>
      <c r="AI377" s="328">
        <v>46.31</v>
      </c>
      <c r="AJ377" s="328">
        <v>49.36</v>
      </c>
      <c r="AK377" s="328">
        <v>44.57</v>
      </c>
      <c r="AL377" s="328">
        <v>42.49</v>
      </c>
      <c r="AM377" s="328">
        <v>50.62</v>
      </c>
      <c r="AN377" s="328">
        <v>49.53</v>
      </c>
      <c r="AO377" s="328">
        <v>56.35</v>
      </c>
      <c r="AP377" s="328">
        <v>57.46</v>
      </c>
      <c r="AQ377" s="328">
        <v>56.72</v>
      </c>
      <c r="AR377" s="328">
        <v>53.94</v>
      </c>
      <c r="AS377" s="325">
        <v>56.99</v>
      </c>
      <c r="AT377" s="325">
        <v>57.39</v>
      </c>
      <c r="AU377" s="325">
        <v>59.14</v>
      </c>
      <c r="AV377" s="325">
        <v>55.7</v>
      </c>
      <c r="AW377" s="325">
        <v>54.15</v>
      </c>
      <c r="AX377" s="325">
        <v>53.19</v>
      </c>
      <c r="AY377" s="325">
        <v>50.57</v>
      </c>
      <c r="BB377" s="652">
        <v>50.5681738575</v>
      </c>
      <c r="BC377" s="653">
        <f t="shared" si="5"/>
        <v>50.57</v>
      </c>
    </row>
    <row r="378" spans="1:55" s="325" customFormat="1" ht="30">
      <c r="A378" s="329"/>
      <c r="B378" s="329" t="s">
        <v>539</v>
      </c>
      <c r="C378" s="332">
        <v>467.59</v>
      </c>
      <c r="D378" s="332">
        <v>479.59</v>
      </c>
      <c r="E378" s="332">
        <v>516.69000000000005</v>
      </c>
      <c r="F378" s="332">
        <v>423.09</v>
      </c>
      <c r="G378" s="332">
        <v>503.34</v>
      </c>
      <c r="H378" s="332">
        <v>540.02</v>
      </c>
      <c r="I378" s="332">
        <v>468.92</v>
      </c>
      <c r="J378" s="332">
        <v>604.4</v>
      </c>
      <c r="K378" s="332">
        <v>504.3</v>
      </c>
      <c r="L378" s="332">
        <v>507.31</v>
      </c>
      <c r="M378" s="332">
        <v>534.12</v>
      </c>
      <c r="N378" s="332">
        <v>504.3</v>
      </c>
      <c r="O378" s="493">
        <v>515.59</v>
      </c>
      <c r="P378" s="493">
        <v>536.13</v>
      </c>
      <c r="Q378" s="493">
        <v>522.03</v>
      </c>
      <c r="R378" s="493">
        <v>462.93</v>
      </c>
      <c r="S378" s="493">
        <v>529.54</v>
      </c>
      <c r="T378" s="493">
        <v>496.2</v>
      </c>
      <c r="U378" s="493">
        <v>492.11</v>
      </c>
      <c r="V378" s="493">
        <v>545.62</v>
      </c>
      <c r="W378" s="493">
        <v>524.95000000000005</v>
      </c>
      <c r="X378" s="493">
        <v>561.49</v>
      </c>
      <c r="Y378" s="493">
        <v>488.97</v>
      </c>
      <c r="Z378" s="493">
        <v>484.29</v>
      </c>
      <c r="AA378" s="330">
        <v>449.56</v>
      </c>
      <c r="AB378" s="330">
        <v>490.79</v>
      </c>
      <c r="AC378" s="330">
        <v>408.7</v>
      </c>
      <c r="AD378" s="330">
        <v>428.7</v>
      </c>
      <c r="AE378" s="330">
        <v>439.71</v>
      </c>
      <c r="AF378" s="330">
        <v>430.08</v>
      </c>
      <c r="AG378" s="330">
        <v>469.93</v>
      </c>
      <c r="AH378" s="330">
        <v>441.88</v>
      </c>
      <c r="AI378" s="330">
        <v>450.05</v>
      </c>
      <c r="AJ378" s="330">
        <v>462.91</v>
      </c>
      <c r="AK378" s="330">
        <v>435.25</v>
      </c>
      <c r="AL378" s="330">
        <v>388.32</v>
      </c>
      <c r="AM378" s="330">
        <v>442.58</v>
      </c>
      <c r="AN378" s="330">
        <v>431.18</v>
      </c>
      <c r="AO378" s="330">
        <v>418</v>
      </c>
      <c r="AP378" s="330">
        <v>445.68</v>
      </c>
      <c r="AQ378" s="330">
        <v>500.75</v>
      </c>
      <c r="AR378" s="330">
        <v>490.25</v>
      </c>
      <c r="AS378" s="325">
        <v>479.6</v>
      </c>
      <c r="AT378" s="325">
        <v>470.55</v>
      </c>
      <c r="AU378" s="325">
        <v>492.36</v>
      </c>
      <c r="AV378" s="325">
        <v>486.08</v>
      </c>
      <c r="AW378" s="325">
        <v>482.91</v>
      </c>
      <c r="AX378" s="325">
        <v>433.53</v>
      </c>
      <c r="AY378" s="325">
        <v>469.99</v>
      </c>
      <c r="BB378" s="652">
        <v>469.9873252809</v>
      </c>
      <c r="BC378" s="653">
        <f t="shared" si="5"/>
        <v>469.99</v>
      </c>
    </row>
    <row r="379" spans="1:55" s="325" customFormat="1" ht="19.8">
      <c r="A379" s="327"/>
      <c r="B379" s="327" t="s">
        <v>540</v>
      </c>
      <c r="C379" s="331">
        <v>129.72999999999999</v>
      </c>
      <c r="D379" s="331">
        <v>126.17</v>
      </c>
      <c r="E379" s="331">
        <v>147.38999999999999</v>
      </c>
      <c r="F379" s="331">
        <v>118.8</v>
      </c>
      <c r="G379" s="331">
        <v>139.05000000000001</v>
      </c>
      <c r="H379" s="331">
        <v>148.94</v>
      </c>
      <c r="I379" s="331">
        <v>122.62</v>
      </c>
      <c r="J379" s="331">
        <v>159.41</v>
      </c>
      <c r="K379" s="331">
        <v>134.19</v>
      </c>
      <c r="L379" s="331">
        <v>148</v>
      </c>
      <c r="M379" s="331">
        <v>140.31</v>
      </c>
      <c r="N379" s="331">
        <v>131.27000000000001</v>
      </c>
      <c r="O379" s="492">
        <v>148.53</v>
      </c>
      <c r="P379" s="492">
        <v>139.80000000000001</v>
      </c>
      <c r="Q379" s="492">
        <v>138.49</v>
      </c>
      <c r="R379" s="492">
        <v>114.3</v>
      </c>
      <c r="S379" s="492">
        <v>139.52000000000001</v>
      </c>
      <c r="T379" s="492">
        <v>130.43</v>
      </c>
      <c r="U379" s="492">
        <v>130.51</v>
      </c>
      <c r="V379" s="492">
        <v>137.54</v>
      </c>
      <c r="W379" s="492">
        <v>134.81</v>
      </c>
      <c r="X379" s="492">
        <v>143.91</v>
      </c>
      <c r="Y379" s="492">
        <v>134.88</v>
      </c>
      <c r="Z379" s="492">
        <v>120.51</v>
      </c>
      <c r="AA379" s="328">
        <v>135.46</v>
      </c>
      <c r="AB379" s="328">
        <v>130.44999999999999</v>
      </c>
      <c r="AC379" s="328">
        <v>116.22</v>
      </c>
      <c r="AD379" s="328">
        <v>122.63</v>
      </c>
      <c r="AE379" s="328">
        <v>124.83</v>
      </c>
      <c r="AF379" s="328">
        <v>124.53</v>
      </c>
      <c r="AG379" s="328">
        <v>142.91</v>
      </c>
      <c r="AH379" s="328">
        <v>142.93</v>
      </c>
      <c r="AI379" s="328">
        <v>135.22</v>
      </c>
      <c r="AJ379" s="328">
        <v>137.9</v>
      </c>
      <c r="AK379" s="328">
        <v>124.28</v>
      </c>
      <c r="AL379" s="328">
        <v>108.44</v>
      </c>
      <c r="AM379" s="328">
        <v>129.53</v>
      </c>
      <c r="AN379" s="328">
        <v>134.62</v>
      </c>
      <c r="AO379" s="328">
        <v>137.38</v>
      </c>
      <c r="AP379" s="328">
        <v>138.88</v>
      </c>
      <c r="AQ379" s="328">
        <v>161.78</v>
      </c>
      <c r="AR379" s="328">
        <v>152.30000000000001</v>
      </c>
      <c r="AS379" s="325">
        <v>144.46</v>
      </c>
      <c r="AT379" s="325">
        <v>146.74</v>
      </c>
      <c r="AU379" s="325">
        <v>156.65</v>
      </c>
      <c r="AV379" s="325">
        <v>162.74</v>
      </c>
      <c r="AW379" s="325">
        <v>154.84</v>
      </c>
      <c r="AX379" s="325">
        <v>130.09</v>
      </c>
      <c r="AY379" s="325">
        <v>186.07</v>
      </c>
      <c r="BB379" s="652">
        <v>186.07044585700001</v>
      </c>
      <c r="BC379" s="653">
        <f t="shared" si="5"/>
        <v>186.07</v>
      </c>
    </row>
    <row r="380" spans="1:55" s="325" customFormat="1" ht="19.8">
      <c r="A380" s="329"/>
      <c r="B380" s="329" t="s">
        <v>541</v>
      </c>
      <c r="C380" s="332">
        <v>18.09</v>
      </c>
      <c r="D380" s="332">
        <v>24.92</v>
      </c>
      <c r="E380" s="332">
        <v>31.16</v>
      </c>
      <c r="F380" s="332">
        <v>27.01</v>
      </c>
      <c r="G380" s="332">
        <v>28.5</v>
      </c>
      <c r="H380" s="332">
        <v>29.87</v>
      </c>
      <c r="I380" s="332">
        <v>30.61</v>
      </c>
      <c r="J380" s="332">
        <v>38.94</v>
      </c>
      <c r="K380" s="332">
        <v>36.020000000000003</v>
      </c>
      <c r="L380" s="332">
        <v>30.45</v>
      </c>
      <c r="M380" s="332">
        <v>35.46</v>
      </c>
      <c r="N380" s="332">
        <v>44.57</v>
      </c>
      <c r="O380" s="493">
        <v>36.75</v>
      </c>
      <c r="P380" s="493">
        <v>38.03</v>
      </c>
      <c r="Q380" s="493">
        <v>47.34</v>
      </c>
      <c r="R380" s="493">
        <v>34.58</v>
      </c>
      <c r="S380" s="493">
        <v>41.59</v>
      </c>
      <c r="T380" s="493">
        <v>42.08</v>
      </c>
      <c r="U380" s="493">
        <v>38.93</v>
      </c>
      <c r="V380" s="493">
        <v>60.83</v>
      </c>
      <c r="W380" s="493">
        <v>40.68</v>
      </c>
      <c r="X380" s="493">
        <v>29.89</v>
      </c>
      <c r="Y380" s="493">
        <v>31.56</v>
      </c>
      <c r="Z380" s="493">
        <v>27.37</v>
      </c>
      <c r="AA380" s="330">
        <v>15.92</v>
      </c>
      <c r="AB380" s="330">
        <v>20.78</v>
      </c>
      <c r="AC380" s="330">
        <v>19.239999999999998</v>
      </c>
      <c r="AD380" s="330">
        <v>18.329999999999998</v>
      </c>
      <c r="AE380" s="330">
        <v>27.87</v>
      </c>
      <c r="AF380" s="330">
        <v>22.15</v>
      </c>
      <c r="AG380" s="330">
        <v>19.25</v>
      </c>
      <c r="AH380" s="330">
        <v>17.420000000000002</v>
      </c>
      <c r="AI380" s="330">
        <v>18.899999999999999</v>
      </c>
      <c r="AJ380" s="330">
        <v>12.02</v>
      </c>
      <c r="AK380" s="330">
        <v>14.28</v>
      </c>
      <c r="AL380" s="330">
        <v>11.24</v>
      </c>
      <c r="AM380" s="330">
        <v>16.920000000000002</v>
      </c>
      <c r="AN380" s="330">
        <v>11.42</v>
      </c>
      <c r="AO380" s="330">
        <v>22.2</v>
      </c>
      <c r="AP380" s="330">
        <v>23.96</v>
      </c>
      <c r="AQ380" s="330">
        <v>21.75</v>
      </c>
      <c r="AR380" s="330">
        <v>27.26</v>
      </c>
      <c r="AS380" s="325">
        <v>27.44</v>
      </c>
      <c r="AT380" s="325">
        <v>30.54</v>
      </c>
      <c r="AU380" s="325">
        <v>25.43</v>
      </c>
      <c r="AV380" s="325">
        <v>33.56</v>
      </c>
      <c r="AW380" s="325">
        <v>25.15</v>
      </c>
      <c r="AX380" s="325">
        <v>26.16</v>
      </c>
      <c r="AY380" s="325">
        <v>32.56</v>
      </c>
      <c r="BB380" s="652">
        <v>32.562167498900003</v>
      </c>
      <c r="BC380" s="653">
        <f t="shared" si="5"/>
        <v>32.56</v>
      </c>
    </row>
    <row r="381" spans="1:55" s="325" customFormat="1" ht="30">
      <c r="A381" s="327"/>
      <c r="B381" s="327" t="s">
        <v>578</v>
      </c>
      <c r="C381" s="331">
        <v>16.62</v>
      </c>
      <c r="D381" s="331">
        <v>24.12</v>
      </c>
      <c r="E381" s="331">
        <v>30.24</v>
      </c>
      <c r="F381" s="331">
        <v>26.63</v>
      </c>
      <c r="G381" s="331">
        <v>26.35</v>
      </c>
      <c r="H381" s="331">
        <v>29.24</v>
      </c>
      <c r="I381" s="331">
        <v>29.66</v>
      </c>
      <c r="J381" s="331">
        <v>37.78</v>
      </c>
      <c r="K381" s="331">
        <v>35.619999999999997</v>
      </c>
      <c r="L381" s="331">
        <v>28.6</v>
      </c>
      <c r="M381" s="331">
        <v>34.01</v>
      </c>
      <c r="N381" s="331">
        <v>44.09</v>
      </c>
      <c r="O381" s="492">
        <v>36.18</v>
      </c>
      <c r="P381" s="492">
        <v>37.200000000000003</v>
      </c>
      <c r="Q381" s="492">
        <v>46.24</v>
      </c>
      <c r="R381" s="492">
        <v>34.299999999999997</v>
      </c>
      <c r="S381" s="492">
        <v>41.04</v>
      </c>
      <c r="T381" s="492">
        <v>40.99</v>
      </c>
      <c r="U381" s="492">
        <v>38.340000000000003</v>
      </c>
      <c r="V381" s="492">
        <v>59.99</v>
      </c>
      <c r="W381" s="492">
        <v>39.119999999999997</v>
      </c>
      <c r="X381" s="492">
        <v>29.29</v>
      </c>
      <c r="Y381" s="492">
        <v>31</v>
      </c>
      <c r="Z381" s="492">
        <v>26.64</v>
      </c>
      <c r="AA381" s="328">
        <v>15.38</v>
      </c>
      <c r="AB381" s="328">
        <v>19.91</v>
      </c>
      <c r="AC381" s="328">
        <v>18.46</v>
      </c>
      <c r="AD381" s="328">
        <v>17.95</v>
      </c>
      <c r="AE381" s="328">
        <v>27.08</v>
      </c>
      <c r="AF381" s="328">
        <v>22</v>
      </c>
      <c r="AG381" s="328">
        <v>18.97</v>
      </c>
      <c r="AH381" s="328">
        <v>16.899999999999999</v>
      </c>
      <c r="AI381" s="328">
        <v>18.45</v>
      </c>
      <c r="AJ381" s="328">
        <v>11.61</v>
      </c>
      <c r="AK381" s="328">
        <v>13.82</v>
      </c>
      <c r="AL381" s="328">
        <v>10.7</v>
      </c>
      <c r="AM381" s="328">
        <v>16.420000000000002</v>
      </c>
      <c r="AN381" s="328">
        <v>11.08</v>
      </c>
      <c r="AO381" s="328">
        <v>21.66</v>
      </c>
      <c r="AP381" s="328">
        <v>23.25</v>
      </c>
      <c r="AQ381" s="328">
        <v>20.84</v>
      </c>
      <c r="AR381" s="328">
        <v>26.38</v>
      </c>
      <c r="AS381" s="325">
        <v>26.85</v>
      </c>
      <c r="AT381" s="325">
        <v>29.96</v>
      </c>
      <c r="AU381" s="325">
        <v>25.14</v>
      </c>
      <c r="AV381" s="325">
        <v>32.89</v>
      </c>
      <c r="AW381" s="325">
        <v>24.67</v>
      </c>
      <c r="AX381" s="325">
        <v>24.16</v>
      </c>
      <c r="AY381" s="325">
        <v>30.68</v>
      </c>
      <c r="BB381" s="652">
        <v>30.677605164599999</v>
      </c>
      <c r="BC381" s="653">
        <f t="shared" si="5"/>
        <v>30.68</v>
      </c>
    </row>
    <row r="382" spans="1:55" s="325" customFormat="1" ht="30">
      <c r="A382" s="329"/>
      <c r="B382" s="329" t="s">
        <v>579</v>
      </c>
      <c r="C382" s="332">
        <v>1.46</v>
      </c>
      <c r="D382" s="332">
        <v>0.8</v>
      </c>
      <c r="E382" s="332">
        <v>0.92</v>
      </c>
      <c r="F382" s="332">
        <v>0.38</v>
      </c>
      <c r="G382" s="332">
        <v>2.15</v>
      </c>
      <c r="H382" s="332">
        <v>0.63</v>
      </c>
      <c r="I382" s="332">
        <v>0.95</v>
      </c>
      <c r="J382" s="332">
        <v>1.1599999999999999</v>
      </c>
      <c r="K382" s="332">
        <v>0.4</v>
      </c>
      <c r="L382" s="332">
        <v>1.84</v>
      </c>
      <c r="M382" s="332">
        <v>1.45</v>
      </c>
      <c r="N382" s="332">
        <v>0.48</v>
      </c>
      <c r="O382" s="493">
        <v>0.56999999999999995</v>
      </c>
      <c r="P382" s="493">
        <v>0.84</v>
      </c>
      <c r="Q382" s="493">
        <v>1.0900000000000001</v>
      </c>
      <c r="R382" s="493">
        <v>0.28000000000000003</v>
      </c>
      <c r="S382" s="493">
        <v>0.56000000000000005</v>
      </c>
      <c r="T382" s="493">
        <v>1.0900000000000001</v>
      </c>
      <c r="U382" s="493">
        <v>0.59</v>
      </c>
      <c r="V382" s="493">
        <v>0.84</v>
      </c>
      <c r="W382" s="493">
        <v>1.56</v>
      </c>
      <c r="X382" s="493">
        <v>0.6</v>
      </c>
      <c r="Y382" s="493">
        <v>0.56000000000000005</v>
      </c>
      <c r="Z382" s="493">
        <v>0.73</v>
      </c>
      <c r="AA382" s="330">
        <v>0.55000000000000004</v>
      </c>
      <c r="AB382" s="330">
        <v>0.87</v>
      </c>
      <c r="AC382" s="330">
        <v>0.78</v>
      </c>
      <c r="AD382" s="330">
        <v>0.37</v>
      </c>
      <c r="AE382" s="330">
        <v>0.79</v>
      </c>
      <c r="AF382" s="330">
        <v>0.15</v>
      </c>
      <c r="AG382" s="330">
        <v>0.28000000000000003</v>
      </c>
      <c r="AH382" s="330">
        <v>0.52</v>
      </c>
      <c r="AI382" s="330">
        <v>0.45</v>
      </c>
      <c r="AJ382" s="330">
        <v>0.41</v>
      </c>
      <c r="AK382" s="330">
        <v>0.46</v>
      </c>
      <c r="AL382" s="330">
        <v>0.53</v>
      </c>
      <c r="AM382" s="330">
        <v>0.5</v>
      </c>
      <c r="AN382" s="330">
        <v>0.34</v>
      </c>
      <c r="AO382" s="330">
        <v>0.54</v>
      </c>
      <c r="AP382" s="330">
        <v>0.71</v>
      </c>
      <c r="AQ382" s="330">
        <v>0.91</v>
      </c>
      <c r="AR382" s="330">
        <v>0.88</v>
      </c>
      <c r="AS382" s="325">
        <v>0.59</v>
      </c>
      <c r="AT382" s="325">
        <v>0.59</v>
      </c>
      <c r="AU382" s="325">
        <v>0.28000000000000003</v>
      </c>
      <c r="AV382" s="325">
        <v>0.68</v>
      </c>
      <c r="AW382" s="325">
        <v>0.48</v>
      </c>
      <c r="AX382" s="325">
        <v>2.0099999999999998</v>
      </c>
      <c r="AY382" s="325">
        <v>1.88</v>
      </c>
      <c r="BB382" s="652">
        <v>1.8845623343</v>
      </c>
      <c r="BC382" s="653">
        <f t="shared" si="5"/>
        <v>1.88</v>
      </c>
    </row>
    <row r="383" spans="1:55" s="325" customFormat="1" ht="19.8">
      <c r="A383" s="327"/>
      <c r="B383" s="327" t="s">
        <v>542</v>
      </c>
      <c r="C383" s="331">
        <v>6.69</v>
      </c>
      <c r="D383" s="331">
        <v>4.18</v>
      </c>
      <c r="E383" s="331">
        <v>4.3099999999999996</v>
      </c>
      <c r="F383" s="331">
        <v>4.29</v>
      </c>
      <c r="G383" s="331">
        <v>4.3499999999999996</v>
      </c>
      <c r="H383" s="331">
        <v>4.9000000000000004</v>
      </c>
      <c r="I383" s="331">
        <v>4.3600000000000003</v>
      </c>
      <c r="J383" s="331">
        <v>4.38</v>
      </c>
      <c r="K383" s="331">
        <v>3.54</v>
      </c>
      <c r="L383" s="331">
        <v>3.04</v>
      </c>
      <c r="M383" s="331">
        <v>2.2999999999999998</v>
      </c>
      <c r="N383" s="331">
        <v>3.39</v>
      </c>
      <c r="O383" s="492">
        <v>3.48</v>
      </c>
      <c r="P383" s="492">
        <v>2.79</v>
      </c>
      <c r="Q383" s="492">
        <v>3.35</v>
      </c>
      <c r="R383" s="492">
        <v>3.9</v>
      </c>
      <c r="S383" s="492">
        <v>3.72</v>
      </c>
      <c r="T383" s="492">
        <v>4.28</v>
      </c>
      <c r="U383" s="492">
        <v>3.23</v>
      </c>
      <c r="V383" s="492">
        <v>3.46</v>
      </c>
      <c r="W383" s="492">
        <v>1.92</v>
      </c>
      <c r="X383" s="492">
        <v>2.1</v>
      </c>
      <c r="Y383" s="492">
        <v>2.6</v>
      </c>
      <c r="Z383" s="492">
        <v>3.14</v>
      </c>
      <c r="AA383" s="328">
        <v>2.99</v>
      </c>
      <c r="AB383" s="328">
        <v>3.32</v>
      </c>
      <c r="AC383" s="328">
        <v>2.41</v>
      </c>
      <c r="AD383" s="328">
        <v>3.02</v>
      </c>
      <c r="AE383" s="328">
        <v>3.89</v>
      </c>
      <c r="AF383" s="328">
        <v>3.65</v>
      </c>
      <c r="AG383" s="328">
        <v>3.08</v>
      </c>
      <c r="AH383" s="328">
        <v>3.24</v>
      </c>
      <c r="AI383" s="328">
        <v>2.85</v>
      </c>
      <c r="AJ383" s="328">
        <v>2.59</v>
      </c>
      <c r="AK383" s="328">
        <v>3.7</v>
      </c>
      <c r="AL383" s="328">
        <v>4.54</v>
      </c>
      <c r="AM383" s="328">
        <v>4.17</v>
      </c>
      <c r="AN383" s="328">
        <v>3.92</v>
      </c>
      <c r="AO383" s="328">
        <v>2.5099999999999998</v>
      </c>
      <c r="AP383" s="328">
        <v>3.17</v>
      </c>
      <c r="AQ383" s="328">
        <v>4.07</v>
      </c>
      <c r="AR383" s="328">
        <v>3.02</v>
      </c>
      <c r="AS383" s="325">
        <v>2.71</v>
      </c>
      <c r="AT383" s="325">
        <v>4.7699999999999996</v>
      </c>
      <c r="AU383" s="325">
        <v>3.98</v>
      </c>
      <c r="AV383" s="325">
        <v>2.74</v>
      </c>
      <c r="AW383" s="325">
        <v>3.3</v>
      </c>
      <c r="AX383" s="325">
        <v>3.86</v>
      </c>
      <c r="AY383" s="325">
        <v>4.91</v>
      </c>
      <c r="BB383" s="652">
        <v>4.9063299625000001</v>
      </c>
      <c r="BC383" s="653">
        <f t="shared" si="5"/>
        <v>4.91</v>
      </c>
    </row>
    <row r="384" spans="1:55" s="325" customFormat="1" ht="30">
      <c r="A384" s="329"/>
      <c r="B384" s="329" t="s">
        <v>543</v>
      </c>
      <c r="C384" s="332">
        <v>105.01</v>
      </c>
      <c r="D384" s="332">
        <v>101.15</v>
      </c>
      <c r="E384" s="332">
        <v>118.6</v>
      </c>
      <c r="F384" s="332">
        <v>99.8</v>
      </c>
      <c r="G384" s="332">
        <v>93.76</v>
      </c>
      <c r="H384" s="332">
        <v>99.22</v>
      </c>
      <c r="I384" s="332">
        <v>93.71</v>
      </c>
      <c r="J384" s="332">
        <v>96.64</v>
      </c>
      <c r="K384" s="332">
        <v>81.489999999999995</v>
      </c>
      <c r="L384" s="332">
        <v>84.62</v>
      </c>
      <c r="M384" s="332">
        <v>88.92</v>
      </c>
      <c r="N384" s="332">
        <v>83.94</v>
      </c>
      <c r="O384" s="493">
        <v>102.97</v>
      </c>
      <c r="P384" s="493">
        <v>83.69</v>
      </c>
      <c r="Q384" s="493">
        <v>107.62</v>
      </c>
      <c r="R384" s="493">
        <v>73.52</v>
      </c>
      <c r="S384" s="493">
        <v>90.9</v>
      </c>
      <c r="T384" s="493">
        <v>77.510000000000005</v>
      </c>
      <c r="U384" s="493">
        <v>69.010000000000005</v>
      </c>
      <c r="V384" s="493">
        <v>73.53</v>
      </c>
      <c r="W384" s="493">
        <v>63.71</v>
      </c>
      <c r="X384" s="493">
        <v>72.73</v>
      </c>
      <c r="Y384" s="493">
        <v>71.14</v>
      </c>
      <c r="Z384" s="493">
        <v>65.3</v>
      </c>
      <c r="AA384" s="330">
        <v>72.28</v>
      </c>
      <c r="AB384" s="330">
        <v>73.69</v>
      </c>
      <c r="AC384" s="330">
        <v>69.86</v>
      </c>
      <c r="AD384" s="330">
        <v>65.37</v>
      </c>
      <c r="AE384" s="330">
        <v>67.069999999999993</v>
      </c>
      <c r="AF384" s="330">
        <v>58.5</v>
      </c>
      <c r="AG384" s="330">
        <v>64.23</v>
      </c>
      <c r="AH384" s="330">
        <v>56</v>
      </c>
      <c r="AI384" s="330">
        <v>65.03</v>
      </c>
      <c r="AJ384" s="330">
        <v>74.95</v>
      </c>
      <c r="AK384" s="330">
        <v>73.16</v>
      </c>
      <c r="AL384" s="330">
        <v>65.02</v>
      </c>
      <c r="AM384" s="330">
        <v>84.14</v>
      </c>
      <c r="AN384" s="330">
        <v>73.59</v>
      </c>
      <c r="AO384" s="330">
        <v>79.14</v>
      </c>
      <c r="AP384" s="330">
        <v>69.239999999999995</v>
      </c>
      <c r="AQ384" s="330">
        <v>75.3</v>
      </c>
      <c r="AR384" s="330">
        <v>71.16</v>
      </c>
      <c r="AS384" s="325">
        <v>79.2</v>
      </c>
      <c r="AT384" s="325">
        <v>68.84</v>
      </c>
      <c r="AU384" s="325">
        <v>74.599999999999994</v>
      </c>
      <c r="AV384" s="325">
        <v>81.55</v>
      </c>
      <c r="AW384" s="325">
        <v>83.05</v>
      </c>
      <c r="AX384" s="325">
        <v>89.56</v>
      </c>
      <c r="AY384" s="325">
        <v>99.16</v>
      </c>
      <c r="BB384" s="652">
        <v>99.157178250000001</v>
      </c>
      <c r="BC384" s="653">
        <f t="shared" si="5"/>
        <v>99.16</v>
      </c>
    </row>
    <row r="385" spans="1:55" s="325" customFormat="1" ht="19.8">
      <c r="A385" s="327"/>
      <c r="B385" s="327" t="s">
        <v>544</v>
      </c>
      <c r="C385" s="331">
        <v>301.70999999999998</v>
      </c>
      <c r="D385" s="331">
        <v>396.86</v>
      </c>
      <c r="E385" s="331">
        <v>338.41</v>
      </c>
      <c r="F385" s="331">
        <v>292.74</v>
      </c>
      <c r="G385" s="331">
        <v>321.61</v>
      </c>
      <c r="H385" s="331">
        <v>319.36</v>
      </c>
      <c r="I385" s="331">
        <v>289.06</v>
      </c>
      <c r="J385" s="331">
        <v>348.1</v>
      </c>
      <c r="K385" s="331">
        <v>328.91</v>
      </c>
      <c r="L385" s="331">
        <v>277.19</v>
      </c>
      <c r="M385" s="331">
        <v>342.48</v>
      </c>
      <c r="N385" s="331">
        <v>281.93</v>
      </c>
      <c r="O385" s="492">
        <v>329.99</v>
      </c>
      <c r="P385" s="492">
        <v>494.71</v>
      </c>
      <c r="Q385" s="492">
        <v>331.82</v>
      </c>
      <c r="R385" s="492">
        <v>285.66000000000003</v>
      </c>
      <c r="S385" s="492">
        <v>340.86</v>
      </c>
      <c r="T385" s="492">
        <v>314.8</v>
      </c>
      <c r="U385" s="492">
        <v>351.78</v>
      </c>
      <c r="V385" s="492">
        <v>413.14</v>
      </c>
      <c r="W385" s="492">
        <v>291.17</v>
      </c>
      <c r="X385" s="492">
        <v>368.66</v>
      </c>
      <c r="Y385" s="492">
        <v>302.13</v>
      </c>
      <c r="Z385" s="492">
        <v>296.55</v>
      </c>
      <c r="AA385" s="328">
        <v>415.54</v>
      </c>
      <c r="AB385" s="328">
        <v>386.69</v>
      </c>
      <c r="AC385" s="328">
        <v>349.08</v>
      </c>
      <c r="AD385" s="328">
        <v>325.95</v>
      </c>
      <c r="AE385" s="328">
        <v>375.85</v>
      </c>
      <c r="AF385" s="328">
        <v>296.77</v>
      </c>
      <c r="AG385" s="328">
        <v>371.13</v>
      </c>
      <c r="AH385" s="328">
        <v>359.22</v>
      </c>
      <c r="AI385" s="328">
        <v>350.68</v>
      </c>
      <c r="AJ385" s="328">
        <v>319.89</v>
      </c>
      <c r="AK385" s="328">
        <v>350.81</v>
      </c>
      <c r="AL385" s="328">
        <v>435.38</v>
      </c>
      <c r="AM385" s="328">
        <v>632.04</v>
      </c>
      <c r="AN385" s="328">
        <v>944.47</v>
      </c>
      <c r="AO385" s="328">
        <v>341.43</v>
      </c>
      <c r="AP385" s="328">
        <v>378.51</v>
      </c>
      <c r="AQ385" s="328">
        <v>357.8</v>
      </c>
      <c r="AR385" s="328">
        <v>384.98</v>
      </c>
      <c r="AS385" s="325">
        <v>399.97</v>
      </c>
      <c r="AT385" s="325">
        <v>385.15</v>
      </c>
      <c r="AU385" s="325">
        <v>403.49</v>
      </c>
      <c r="AV385" s="325">
        <v>426.79</v>
      </c>
      <c r="AW385" s="325">
        <v>595.15</v>
      </c>
      <c r="AX385" s="325">
        <v>479.76</v>
      </c>
      <c r="AY385" s="325">
        <v>697.78</v>
      </c>
      <c r="BB385" s="652">
        <v>697.783463643</v>
      </c>
      <c r="BC385" s="653">
        <f t="shared" si="5"/>
        <v>697.78</v>
      </c>
    </row>
    <row r="386" spans="1:55" s="325" customFormat="1" ht="19.8">
      <c r="A386" s="329"/>
      <c r="B386" s="329" t="s">
        <v>545</v>
      </c>
      <c r="C386" s="332">
        <v>15.32</v>
      </c>
      <c r="D386" s="332">
        <v>160.1</v>
      </c>
      <c r="E386" s="332">
        <v>46.94</v>
      </c>
      <c r="F386" s="332">
        <v>8.86</v>
      </c>
      <c r="G386" s="332">
        <v>19.79</v>
      </c>
      <c r="H386" s="332">
        <v>19.14</v>
      </c>
      <c r="I386" s="332">
        <v>24.8</v>
      </c>
      <c r="J386" s="332">
        <v>31.03</v>
      </c>
      <c r="K386" s="332">
        <v>29.28</v>
      </c>
      <c r="L386" s="332">
        <v>14.11</v>
      </c>
      <c r="M386" s="332">
        <v>44.25</v>
      </c>
      <c r="N386" s="332">
        <v>20.76</v>
      </c>
      <c r="O386" s="493">
        <v>31.55</v>
      </c>
      <c r="P386" s="493">
        <v>236.57</v>
      </c>
      <c r="Q386" s="493">
        <v>46.63</v>
      </c>
      <c r="R386" s="493">
        <v>11.86</v>
      </c>
      <c r="S386" s="493">
        <v>14.69</v>
      </c>
      <c r="T386" s="493">
        <v>15.53</v>
      </c>
      <c r="U386" s="493">
        <v>17.09</v>
      </c>
      <c r="V386" s="493">
        <v>80.94</v>
      </c>
      <c r="W386" s="493">
        <v>14.16</v>
      </c>
      <c r="X386" s="493">
        <v>15.76</v>
      </c>
      <c r="Y386" s="493">
        <v>9.73</v>
      </c>
      <c r="Z386" s="493">
        <v>11.71</v>
      </c>
      <c r="AA386" s="330">
        <v>7.73</v>
      </c>
      <c r="AB386" s="330">
        <v>41.03</v>
      </c>
      <c r="AC386" s="330">
        <v>38.380000000000003</v>
      </c>
      <c r="AD386" s="330">
        <v>5.92</v>
      </c>
      <c r="AE386" s="330">
        <v>55.76</v>
      </c>
      <c r="AF386" s="330">
        <v>9.5399999999999991</v>
      </c>
      <c r="AG386" s="330">
        <v>10.199999999999999</v>
      </c>
      <c r="AH386" s="330">
        <v>7.17</v>
      </c>
      <c r="AI386" s="330">
        <v>10.41</v>
      </c>
      <c r="AJ386" s="330">
        <v>7.94</v>
      </c>
      <c r="AK386" s="330">
        <v>7.62</v>
      </c>
      <c r="AL386" s="330">
        <v>12.88</v>
      </c>
      <c r="AM386" s="330">
        <v>15.03</v>
      </c>
      <c r="AN386" s="330">
        <v>329.23</v>
      </c>
      <c r="AO386" s="330">
        <v>9.3800000000000008</v>
      </c>
      <c r="AP386" s="330">
        <v>32.28</v>
      </c>
      <c r="AQ386" s="330">
        <v>9.6</v>
      </c>
      <c r="AR386" s="330">
        <v>13.1</v>
      </c>
      <c r="AS386" s="325">
        <v>13.46</v>
      </c>
      <c r="AT386" s="325">
        <v>8.32</v>
      </c>
      <c r="AU386" s="325">
        <v>26.99</v>
      </c>
      <c r="AV386" s="325">
        <v>10.86</v>
      </c>
      <c r="AW386" s="325">
        <v>9.74</v>
      </c>
      <c r="AX386" s="325">
        <v>29.25</v>
      </c>
      <c r="AY386" s="325">
        <v>16.98</v>
      </c>
      <c r="BB386" s="652">
        <v>16.978958800299999</v>
      </c>
      <c r="BC386" s="653">
        <f t="shared" si="5"/>
        <v>16.98</v>
      </c>
    </row>
    <row r="387" spans="1:55" s="325" customFormat="1" ht="30">
      <c r="A387" s="327"/>
      <c r="B387" s="327" t="s">
        <v>546</v>
      </c>
      <c r="C387" s="331">
        <v>14.41</v>
      </c>
      <c r="D387" s="331">
        <v>159.15</v>
      </c>
      <c r="E387" s="331">
        <v>45.86</v>
      </c>
      <c r="F387" s="331">
        <v>8.74</v>
      </c>
      <c r="G387" s="331">
        <v>16.52</v>
      </c>
      <c r="H387" s="331">
        <v>18.18</v>
      </c>
      <c r="I387" s="331">
        <v>23.84</v>
      </c>
      <c r="J387" s="331">
        <v>29.33</v>
      </c>
      <c r="K387" s="331">
        <v>28.73</v>
      </c>
      <c r="L387" s="331">
        <v>14.11</v>
      </c>
      <c r="M387" s="331">
        <v>42.39</v>
      </c>
      <c r="N387" s="331">
        <v>18.96</v>
      </c>
      <c r="O387" s="492">
        <v>31.53</v>
      </c>
      <c r="P387" s="492">
        <v>236.56</v>
      </c>
      <c r="Q387" s="492">
        <v>20.2</v>
      </c>
      <c r="R387" s="492">
        <v>11.66</v>
      </c>
      <c r="S387" s="492">
        <v>13.26</v>
      </c>
      <c r="T387" s="492">
        <v>11.77</v>
      </c>
      <c r="U387" s="492">
        <v>17.09</v>
      </c>
      <c r="V387" s="492">
        <v>28.42</v>
      </c>
      <c r="W387" s="492">
        <v>11.53</v>
      </c>
      <c r="X387" s="492">
        <v>15.18</v>
      </c>
      <c r="Y387" s="492">
        <v>8.4600000000000009</v>
      </c>
      <c r="Z387" s="492">
        <v>11.43</v>
      </c>
      <c r="AA387" s="328">
        <v>7.61</v>
      </c>
      <c r="AB387" s="328">
        <v>19</v>
      </c>
      <c r="AC387" s="328">
        <v>36.67</v>
      </c>
      <c r="AD387" s="328">
        <v>5.82</v>
      </c>
      <c r="AE387" s="328">
        <v>7.12</v>
      </c>
      <c r="AF387" s="328">
        <v>9.49</v>
      </c>
      <c r="AG387" s="328">
        <v>8.69</v>
      </c>
      <c r="AH387" s="328">
        <v>7.1</v>
      </c>
      <c r="AI387" s="328">
        <v>10.34</v>
      </c>
      <c r="AJ387" s="328">
        <v>6.97</v>
      </c>
      <c r="AK387" s="328">
        <v>7.62</v>
      </c>
      <c r="AL387" s="328">
        <v>12.11</v>
      </c>
      <c r="AM387" s="328">
        <v>11.29</v>
      </c>
      <c r="AN387" s="328">
        <v>24.8</v>
      </c>
      <c r="AO387" s="328">
        <v>7.31</v>
      </c>
      <c r="AP387" s="328">
        <v>32.28</v>
      </c>
      <c r="AQ387" s="328">
        <v>9.41</v>
      </c>
      <c r="AR387" s="328">
        <v>12.91</v>
      </c>
      <c r="AS387" s="325">
        <v>12.91</v>
      </c>
      <c r="AT387" s="325">
        <v>7.72</v>
      </c>
      <c r="AU387" s="325">
        <v>26.14</v>
      </c>
      <c r="AV387" s="325">
        <v>10.24</v>
      </c>
      <c r="AW387" s="325">
        <v>8.98</v>
      </c>
      <c r="AX387" s="325">
        <v>28.67</v>
      </c>
      <c r="AY387" s="325">
        <v>16.77</v>
      </c>
      <c r="BB387" s="652">
        <v>16.7720378745</v>
      </c>
      <c r="BC387" s="653">
        <f t="shared" si="5"/>
        <v>16.77</v>
      </c>
    </row>
    <row r="388" spans="1:55" s="325" customFormat="1" ht="19.8">
      <c r="A388" s="329"/>
      <c r="B388" s="329" t="s">
        <v>547</v>
      </c>
      <c r="C388" s="332">
        <v>0.91</v>
      </c>
      <c r="D388" s="332">
        <v>0.96</v>
      </c>
      <c r="E388" s="332">
        <v>1.0900000000000001</v>
      </c>
      <c r="F388" s="332">
        <v>0.12</v>
      </c>
      <c r="G388" s="332">
        <v>3.27</v>
      </c>
      <c r="H388" s="332">
        <v>0.96</v>
      </c>
      <c r="I388" s="332">
        <v>0.95</v>
      </c>
      <c r="J388" s="332">
        <v>1.71</v>
      </c>
      <c r="K388" s="332">
        <v>0.55000000000000004</v>
      </c>
      <c r="L388" s="332">
        <v>0.01</v>
      </c>
      <c r="M388" s="332">
        <v>1.86</v>
      </c>
      <c r="N388" s="332">
        <v>1.8</v>
      </c>
      <c r="O388" s="493">
        <v>0.02</v>
      </c>
      <c r="P388" s="493">
        <v>0.01</v>
      </c>
      <c r="Q388" s="493">
        <v>26.44</v>
      </c>
      <c r="R388" s="493">
        <v>0.2</v>
      </c>
      <c r="S388" s="493">
        <v>1.43</v>
      </c>
      <c r="T388" s="493">
        <v>3.76</v>
      </c>
      <c r="U388" s="493">
        <v>0</v>
      </c>
      <c r="V388" s="493">
        <v>52.52</v>
      </c>
      <c r="W388" s="493">
        <v>2.62</v>
      </c>
      <c r="X388" s="493">
        <v>0.57999999999999996</v>
      </c>
      <c r="Y388" s="493">
        <v>1.27</v>
      </c>
      <c r="Z388" s="493">
        <v>0.28000000000000003</v>
      </c>
      <c r="AA388" s="330">
        <v>0.13</v>
      </c>
      <c r="AB388" s="330">
        <v>22.03</v>
      </c>
      <c r="AC388" s="330">
        <v>1.71</v>
      </c>
      <c r="AD388" s="330">
        <v>0.1</v>
      </c>
      <c r="AE388" s="330">
        <v>0.05</v>
      </c>
      <c r="AF388" s="330">
        <v>0.06</v>
      </c>
      <c r="AG388" s="330">
        <v>1.51</v>
      </c>
      <c r="AH388" s="330">
        <v>0.08</v>
      </c>
      <c r="AI388" s="330">
        <v>7.0000000000000007E-2</v>
      </c>
      <c r="AJ388" s="330">
        <v>0.97</v>
      </c>
      <c r="AK388" s="330">
        <v>0</v>
      </c>
      <c r="AL388" s="330">
        <v>0.77</v>
      </c>
      <c r="AM388" s="330">
        <v>3.74</v>
      </c>
      <c r="AN388" s="330">
        <v>304.43</v>
      </c>
      <c r="AO388" s="330">
        <v>2.0699999999999998</v>
      </c>
      <c r="AP388" s="330">
        <v>0</v>
      </c>
      <c r="AQ388" s="330">
        <v>0.19</v>
      </c>
      <c r="AR388" s="330">
        <v>0.19</v>
      </c>
      <c r="AS388" s="325">
        <v>0.56000000000000005</v>
      </c>
      <c r="AT388" s="325">
        <v>0.6</v>
      </c>
      <c r="AU388" s="325">
        <v>0.85</v>
      </c>
      <c r="AV388" s="325">
        <v>0.62</v>
      </c>
      <c r="AW388" s="325">
        <v>0.76</v>
      </c>
      <c r="AX388" s="325">
        <v>0.57999999999999996</v>
      </c>
      <c r="AY388" s="325">
        <v>0.21</v>
      </c>
      <c r="BB388" s="652">
        <v>0.20692092579999999</v>
      </c>
      <c r="BC388" s="653">
        <f t="shared" si="5"/>
        <v>0.21</v>
      </c>
    </row>
    <row r="389" spans="1:55" s="325" customFormat="1" ht="19.8">
      <c r="A389" s="329"/>
      <c r="B389" s="329" t="s">
        <v>580</v>
      </c>
      <c r="C389" s="332">
        <v>0</v>
      </c>
      <c r="D389" s="332">
        <v>0</v>
      </c>
      <c r="E389" s="332">
        <v>0</v>
      </c>
      <c r="F389" s="332">
        <v>0</v>
      </c>
      <c r="G389" s="332">
        <v>0</v>
      </c>
      <c r="H389" s="332">
        <v>0</v>
      </c>
      <c r="I389" s="332">
        <v>0</v>
      </c>
      <c r="J389" s="332">
        <v>0</v>
      </c>
      <c r="K389" s="332">
        <v>0</v>
      </c>
      <c r="L389" s="332">
        <v>0</v>
      </c>
      <c r="M389" s="332">
        <v>0</v>
      </c>
      <c r="N389" s="332">
        <v>0</v>
      </c>
      <c r="O389" s="493">
        <v>0</v>
      </c>
      <c r="P389" s="493">
        <v>0</v>
      </c>
      <c r="Q389" s="493">
        <v>0</v>
      </c>
      <c r="R389" s="493">
        <v>0</v>
      </c>
      <c r="S389" s="493">
        <v>0</v>
      </c>
      <c r="T389" s="493">
        <v>0</v>
      </c>
      <c r="U389" s="493">
        <v>0</v>
      </c>
      <c r="V389" s="493">
        <v>0</v>
      </c>
      <c r="W389" s="493">
        <v>0</v>
      </c>
      <c r="X389" s="493">
        <v>0</v>
      </c>
      <c r="Y389" s="493">
        <v>0</v>
      </c>
      <c r="Z389" s="493">
        <v>0</v>
      </c>
      <c r="AA389" s="330">
        <v>0</v>
      </c>
      <c r="AB389" s="330">
        <v>0</v>
      </c>
      <c r="AC389" s="330">
        <v>0</v>
      </c>
      <c r="AD389" s="330">
        <v>0</v>
      </c>
      <c r="AE389" s="330">
        <v>48.59</v>
      </c>
      <c r="AF389" s="330">
        <v>0</v>
      </c>
      <c r="AG389" s="330">
        <v>0</v>
      </c>
      <c r="AH389" s="330">
        <v>0</v>
      </c>
      <c r="AI389" s="330">
        <v>0</v>
      </c>
      <c r="AJ389" s="330">
        <v>0</v>
      </c>
      <c r="AK389" s="330">
        <v>0</v>
      </c>
      <c r="AL389" s="330">
        <v>0</v>
      </c>
      <c r="AM389" s="330">
        <v>0</v>
      </c>
      <c r="AN389" s="330">
        <v>0</v>
      </c>
      <c r="AO389" s="330">
        <v>0</v>
      </c>
      <c r="AP389" s="330">
        <v>0</v>
      </c>
      <c r="AQ389" s="330">
        <v>0</v>
      </c>
      <c r="AR389" s="330">
        <v>0</v>
      </c>
      <c r="AS389" s="325">
        <v>0</v>
      </c>
      <c r="AT389" s="325">
        <v>0</v>
      </c>
      <c r="AU389" s="325">
        <v>0</v>
      </c>
      <c r="AV389" s="325">
        <v>0</v>
      </c>
      <c r="AW389" s="325">
        <v>0</v>
      </c>
      <c r="AX389" s="325">
        <v>0</v>
      </c>
      <c r="AY389" s="325">
        <v>0</v>
      </c>
      <c r="BB389" s="652"/>
      <c r="BC389" s="653">
        <f t="shared" si="5"/>
        <v>0</v>
      </c>
    </row>
    <row r="390" spans="1:55" s="325" customFormat="1" ht="19.8">
      <c r="A390" s="327"/>
      <c r="B390" s="327" t="s">
        <v>581</v>
      </c>
      <c r="C390" s="331">
        <v>286.39</v>
      </c>
      <c r="D390" s="331">
        <v>236.76</v>
      </c>
      <c r="E390" s="331">
        <v>291.47000000000003</v>
      </c>
      <c r="F390" s="331">
        <v>283.88</v>
      </c>
      <c r="G390" s="331">
        <v>301.82</v>
      </c>
      <c r="H390" s="331">
        <v>300.22000000000003</v>
      </c>
      <c r="I390" s="331">
        <v>264.26</v>
      </c>
      <c r="J390" s="331">
        <v>317.07</v>
      </c>
      <c r="K390" s="331">
        <v>299.63</v>
      </c>
      <c r="L390" s="331">
        <v>263.07</v>
      </c>
      <c r="M390" s="331">
        <v>298.23</v>
      </c>
      <c r="N390" s="331">
        <v>261.17</v>
      </c>
      <c r="O390" s="492">
        <v>298.44</v>
      </c>
      <c r="P390" s="492">
        <v>258.14</v>
      </c>
      <c r="Q390" s="492">
        <v>285.19</v>
      </c>
      <c r="R390" s="492">
        <v>273.81</v>
      </c>
      <c r="S390" s="492">
        <v>326.17</v>
      </c>
      <c r="T390" s="492">
        <v>299.27</v>
      </c>
      <c r="U390" s="492">
        <v>334.68</v>
      </c>
      <c r="V390" s="492">
        <v>332.19</v>
      </c>
      <c r="W390" s="492">
        <v>277.01</v>
      </c>
      <c r="X390" s="492">
        <v>352.9</v>
      </c>
      <c r="Y390" s="492">
        <v>292.39999999999998</v>
      </c>
      <c r="Z390" s="492">
        <v>284.83</v>
      </c>
      <c r="AA390" s="328">
        <v>407.81</v>
      </c>
      <c r="AB390" s="328">
        <v>345.66</v>
      </c>
      <c r="AC390" s="328">
        <v>310.70999999999998</v>
      </c>
      <c r="AD390" s="328">
        <v>320.02999999999997</v>
      </c>
      <c r="AE390" s="328">
        <v>320.08999999999997</v>
      </c>
      <c r="AF390" s="328">
        <v>287.23</v>
      </c>
      <c r="AG390" s="328">
        <v>360.94</v>
      </c>
      <c r="AH390" s="328">
        <v>352.05</v>
      </c>
      <c r="AI390" s="328">
        <v>340.27</v>
      </c>
      <c r="AJ390" s="328">
        <v>311.95</v>
      </c>
      <c r="AK390" s="328">
        <v>343.19</v>
      </c>
      <c r="AL390" s="328">
        <v>422.5</v>
      </c>
      <c r="AM390" s="328">
        <v>617.01</v>
      </c>
      <c r="AN390" s="328">
        <v>615.24</v>
      </c>
      <c r="AO390" s="328">
        <v>332.05</v>
      </c>
      <c r="AP390" s="328">
        <v>346.24</v>
      </c>
      <c r="AQ390" s="328">
        <v>348.2</v>
      </c>
      <c r="AR390" s="328">
        <v>371.89</v>
      </c>
      <c r="AS390" s="325">
        <v>386.51</v>
      </c>
      <c r="AT390" s="325">
        <v>376.83</v>
      </c>
      <c r="AU390" s="325">
        <v>376.5</v>
      </c>
      <c r="AV390" s="325">
        <v>415.92</v>
      </c>
      <c r="AW390" s="325">
        <v>585.41</v>
      </c>
      <c r="AX390" s="325">
        <v>450.51</v>
      </c>
      <c r="AY390" s="325">
        <v>680.8</v>
      </c>
      <c r="BB390" s="652">
        <v>680.8045048427</v>
      </c>
      <c r="BC390" s="653">
        <f t="shared" ref="BC390:BC392" si="6">ROUND(BB390,2)</f>
        <v>680.8</v>
      </c>
    </row>
    <row r="391" spans="1:55" s="325" customFormat="1" ht="19.8">
      <c r="A391" s="329"/>
      <c r="B391" s="329" t="s">
        <v>582</v>
      </c>
      <c r="C391" s="332">
        <v>0.44</v>
      </c>
      <c r="D391" s="332">
        <v>0.33</v>
      </c>
      <c r="E391" s="332">
        <v>0.48</v>
      </c>
      <c r="F391" s="332">
        <v>0.52</v>
      </c>
      <c r="G391" s="332">
        <v>0.34</v>
      </c>
      <c r="H391" s="332">
        <v>0.04</v>
      </c>
      <c r="I391" s="332">
        <v>0.16</v>
      </c>
      <c r="J391" s="332">
        <v>7.0000000000000007E-2</v>
      </c>
      <c r="K391" s="332">
        <v>0.13</v>
      </c>
      <c r="L391" s="332">
        <v>0.05</v>
      </c>
      <c r="M391" s="332">
        <v>0.21</v>
      </c>
      <c r="N391" s="332">
        <v>0.06</v>
      </c>
      <c r="O391" s="493">
        <v>0.12</v>
      </c>
      <c r="P391" s="493">
        <v>0.08</v>
      </c>
      <c r="Q391" s="493">
        <v>0.85</v>
      </c>
      <c r="R391" s="493">
        <v>0.13</v>
      </c>
      <c r="S391" s="493">
        <v>0.12</v>
      </c>
      <c r="T391" s="493">
        <v>7.0000000000000007E-2</v>
      </c>
      <c r="U391" s="493">
        <v>7.0000000000000007E-2</v>
      </c>
      <c r="V391" s="493">
        <v>0.08</v>
      </c>
      <c r="W391" s="493">
        <v>0.09</v>
      </c>
      <c r="X391" s="493">
        <v>7.0000000000000007E-2</v>
      </c>
      <c r="Y391" s="493">
        <v>0.05</v>
      </c>
      <c r="Z391" s="493">
        <v>0.08</v>
      </c>
      <c r="AA391" s="330">
        <v>0.08</v>
      </c>
      <c r="AB391" s="330">
        <v>7.0000000000000007E-2</v>
      </c>
      <c r="AC391" s="330">
        <v>0.12</v>
      </c>
      <c r="AD391" s="330">
        <v>0.21</v>
      </c>
      <c r="AE391" s="330">
        <v>0.24</v>
      </c>
      <c r="AF391" s="330">
        <v>0.22</v>
      </c>
      <c r="AG391" s="330">
        <v>0.36</v>
      </c>
      <c r="AH391" s="330">
        <v>0.23</v>
      </c>
      <c r="AI391" s="330">
        <v>0.21</v>
      </c>
      <c r="AJ391" s="330">
        <v>0.24</v>
      </c>
      <c r="AK391" s="330">
        <v>0.28000000000000003</v>
      </c>
      <c r="AL391" s="330">
        <v>0.1</v>
      </c>
      <c r="AM391" s="330">
        <v>0.27</v>
      </c>
      <c r="AN391" s="330">
        <v>0.14000000000000001</v>
      </c>
      <c r="AO391" s="330">
        <v>0.05</v>
      </c>
      <c r="AP391" s="330">
        <v>0.1</v>
      </c>
      <c r="AQ391" s="330">
        <v>0.06</v>
      </c>
      <c r="AR391" s="330">
        <v>0.03</v>
      </c>
      <c r="AS391" s="325">
        <v>1.95</v>
      </c>
      <c r="AT391" s="325">
        <v>0.1</v>
      </c>
      <c r="AU391" s="325">
        <v>0.04</v>
      </c>
      <c r="AV391" s="325">
        <v>0.15</v>
      </c>
      <c r="AW391" s="325">
        <v>0.09</v>
      </c>
      <c r="AX391" s="325">
        <v>0.11</v>
      </c>
      <c r="AY391" s="325">
        <v>0.04</v>
      </c>
      <c r="BB391" s="652">
        <v>4.05438469E-2</v>
      </c>
      <c r="BC391" s="653">
        <f t="shared" si="6"/>
        <v>0.04</v>
      </c>
    </row>
    <row r="392" spans="1:55" s="325" customFormat="1" ht="19.8">
      <c r="A392" s="327"/>
      <c r="B392" s="327" t="s">
        <v>583</v>
      </c>
      <c r="C392" s="331">
        <v>285.95</v>
      </c>
      <c r="D392" s="331">
        <v>236.43</v>
      </c>
      <c r="E392" s="331">
        <v>290.99</v>
      </c>
      <c r="F392" s="331">
        <v>283.36</v>
      </c>
      <c r="G392" s="331">
        <v>301.48</v>
      </c>
      <c r="H392" s="331">
        <v>300.18</v>
      </c>
      <c r="I392" s="331">
        <v>264.10000000000002</v>
      </c>
      <c r="J392" s="331">
        <v>317</v>
      </c>
      <c r="K392" s="331">
        <v>299.5</v>
      </c>
      <c r="L392" s="331">
        <v>263.02</v>
      </c>
      <c r="M392" s="331">
        <v>298.02</v>
      </c>
      <c r="N392" s="331">
        <v>261.11</v>
      </c>
      <c r="O392" s="492">
        <v>298.33</v>
      </c>
      <c r="P392" s="492">
        <v>258.06</v>
      </c>
      <c r="Q392" s="492">
        <v>284.33999999999997</v>
      </c>
      <c r="R392" s="492">
        <v>273.68</v>
      </c>
      <c r="S392" s="492">
        <v>326.05</v>
      </c>
      <c r="T392" s="492">
        <v>299.2</v>
      </c>
      <c r="U392" s="492">
        <v>334.62</v>
      </c>
      <c r="V392" s="492">
        <v>332.11</v>
      </c>
      <c r="W392" s="492">
        <v>276.92</v>
      </c>
      <c r="X392" s="492">
        <v>352.83</v>
      </c>
      <c r="Y392" s="492">
        <v>292.35000000000002</v>
      </c>
      <c r="Z392" s="492">
        <v>284.75</v>
      </c>
      <c r="AA392" s="328">
        <v>407.72</v>
      </c>
      <c r="AB392" s="328">
        <v>345.59</v>
      </c>
      <c r="AC392" s="328">
        <v>310.58999999999997</v>
      </c>
      <c r="AD392" s="328">
        <v>319.82</v>
      </c>
      <c r="AE392" s="328">
        <v>319.85000000000002</v>
      </c>
      <c r="AF392" s="328">
        <v>287.01</v>
      </c>
      <c r="AG392" s="328">
        <v>360.58</v>
      </c>
      <c r="AH392" s="328">
        <v>351.82</v>
      </c>
      <c r="AI392" s="328">
        <v>340.06</v>
      </c>
      <c r="AJ392" s="328">
        <v>311.70999999999998</v>
      </c>
      <c r="AK392" s="328">
        <v>342.9</v>
      </c>
      <c r="AL392" s="328">
        <v>422.39</v>
      </c>
      <c r="AM392" s="328">
        <v>616.74</v>
      </c>
      <c r="AN392" s="328">
        <v>615.1</v>
      </c>
      <c r="AO392" s="328">
        <v>332</v>
      </c>
      <c r="AP392" s="328">
        <v>346.14</v>
      </c>
      <c r="AQ392" s="328">
        <v>348.14</v>
      </c>
      <c r="AR392" s="328">
        <v>371.85</v>
      </c>
      <c r="AS392" s="325">
        <v>384.56</v>
      </c>
      <c r="AT392" s="325">
        <v>376.73</v>
      </c>
      <c r="AU392" s="325">
        <v>376.46</v>
      </c>
      <c r="AV392" s="325">
        <v>415.77</v>
      </c>
      <c r="AW392" s="325">
        <v>585.32000000000005</v>
      </c>
      <c r="AX392" s="325">
        <v>450.41</v>
      </c>
      <c r="AY392" s="325">
        <v>680.76</v>
      </c>
      <c r="BB392" s="652">
        <v>680.76396099579995</v>
      </c>
      <c r="BC392" s="653">
        <f t="shared" si="6"/>
        <v>680.76</v>
      </c>
    </row>
    <row r="393" spans="1:55" s="325" customFormat="1" ht="12.75" customHeight="1">
      <c r="A393" s="714" t="s">
        <v>584</v>
      </c>
      <c r="B393" s="715"/>
      <c r="C393" s="396" t="s">
        <v>552</v>
      </c>
      <c r="D393" s="397"/>
      <c r="E393" s="397"/>
      <c r="F393" s="397"/>
      <c r="G393" s="397"/>
      <c r="H393" s="397"/>
      <c r="I393" s="397"/>
      <c r="J393" s="397"/>
      <c r="K393" s="397"/>
      <c r="L393" s="397"/>
      <c r="M393" s="397"/>
      <c r="N393" s="398"/>
      <c r="O393" s="711" t="s">
        <v>553</v>
      </c>
      <c r="P393" s="712"/>
      <c r="Q393" s="712"/>
      <c r="R393" s="712"/>
      <c r="S393" s="712"/>
      <c r="T393" s="712"/>
      <c r="U393" s="712"/>
      <c r="V393" s="712"/>
      <c r="W393" s="712"/>
      <c r="X393" s="712"/>
      <c r="Y393" s="712"/>
      <c r="Z393" s="713"/>
      <c r="AA393" s="711" t="s">
        <v>553</v>
      </c>
      <c r="AB393" s="712"/>
      <c r="AC393" s="712"/>
      <c r="AD393" s="712"/>
      <c r="AE393" s="712"/>
      <c r="AF393" s="712"/>
      <c r="AG393" s="712"/>
      <c r="AH393" s="712"/>
      <c r="AI393" s="712"/>
      <c r="AJ393" s="712"/>
      <c r="AK393" s="712"/>
      <c r="AL393" s="713"/>
    </row>
    <row r="394" spans="1:55" s="325" customFormat="1" ht="14.25" customHeight="1">
      <c r="A394" s="716"/>
      <c r="B394" s="717"/>
      <c r="C394" s="326" t="s">
        <v>555</v>
      </c>
      <c r="D394" s="326" t="s">
        <v>556</v>
      </c>
      <c r="E394" s="326" t="s">
        <v>557</v>
      </c>
      <c r="F394" s="326" t="s">
        <v>558</v>
      </c>
      <c r="G394" s="326" t="s">
        <v>559</v>
      </c>
      <c r="H394" s="326" t="s">
        <v>560</v>
      </c>
      <c r="I394" s="326" t="s">
        <v>561</v>
      </c>
      <c r="J394" s="326" t="s">
        <v>562</v>
      </c>
      <c r="K394" s="326" t="s">
        <v>563</v>
      </c>
      <c r="L394" s="326" t="s">
        <v>564</v>
      </c>
      <c r="M394" s="326" t="s">
        <v>565</v>
      </c>
      <c r="N394" s="326" t="s">
        <v>566</v>
      </c>
      <c r="O394" s="326" t="s">
        <v>555</v>
      </c>
      <c r="P394" s="326" t="s">
        <v>556</v>
      </c>
      <c r="Q394" s="326" t="s">
        <v>557</v>
      </c>
      <c r="R394" s="326" t="s">
        <v>558</v>
      </c>
      <c r="S394" s="326" t="s">
        <v>559</v>
      </c>
      <c r="T394" s="326" t="s">
        <v>560</v>
      </c>
      <c r="U394" s="326" t="s">
        <v>561</v>
      </c>
      <c r="V394" s="326" t="s">
        <v>562</v>
      </c>
      <c r="W394" s="326" t="s">
        <v>563</v>
      </c>
      <c r="X394" s="326" t="s">
        <v>564</v>
      </c>
      <c r="Y394" s="326" t="s">
        <v>565</v>
      </c>
      <c r="Z394" s="326" t="s">
        <v>566</v>
      </c>
      <c r="AA394" s="326" t="s">
        <v>555</v>
      </c>
      <c r="AB394" s="326" t="s">
        <v>556</v>
      </c>
      <c r="AC394" s="326" t="s">
        <v>557</v>
      </c>
      <c r="AD394" s="326" t="s">
        <v>558</v>
      </c>
      <c r="AE394" s="326" t="s">
        <v>559</v>
      </c>
      <c r="AF394" s="326" t="s">
        <v>560</v>
      </c>
      <c r="AG394" s="326" t="s">
        <v>561</v>
      </c>
      <c r="AH394" s="326" t="s">
        <v>562</v>
      </c>
      <c r="AI394" s="326" t="s">
        <v>563</v>
      </c>
      <c r="AJ394" s="326" t="s">
        <v>564</v>
      </c>
      <c r="AK394" s="326" t="s">
        <v>565</v>
      </c>
      <c r="AL394" s="326" t="s">
        <v>566</v>
      </c>
    </row>
    <row r="395" spans="1:55" s="325" customFormat="1" ht="13.8">
      <c r="A395" s="329"/>
      <c r="B395" s="329" t="s">
        <v>176</v>
      </c>
      <c r="C395" s="332"/>
      <c r="D395" s="332"/>
      <c r="E395" s="332"/>
      <c r="F395" s="332"/>
      <c r="G395" s="332"/>
      <c r="H395" s="332"/>
      <c r="I395" s="332"/>
      <c r="J395" s="332"/>
      <c r="K395" s="332"/>
      <c r="L395" s="332"/>
      <c r="M395" s="332"/>
      <c r="N395" s="332"/>
      <c r="O395" s="369">
        <f>IFERROR(((O5-N5)*100/N5),"n.a.")</f>
        <v>10.046298003795735</v>
      </c>
      <c r="P395" s="369">
        <f t="shared" ref="P395:AF410" si="7">IFERROR(((P5-O5)*100/O5),"n.a.")</f>
        <v>-6.3585577255042915</v>
      </c>
      <c r="Q395" s="369">
        <f t="shared" si="7"/>
        <v>6.5760111425657657</v>
      </c>
      <c r="R395" s="369">
        <f t="shared" si="7"/>
        <v>-7.0028140406670225</v>
      </c>
      <c r="S395" s="369">
        <f t="shared" si="7"/>
        <v>12.977787716808395</v>
      </c>
      <c r="T395" s="369">
        <f t="shared" si="7"/>
        <v>-5.6546902720981329</v>
      </c>
      <c r="U395" s="369">
        <f t="shared" si="7"/>
        <v>-2.2197150996220731</v>
      </c>
      <c r="V395" s="369">
        <f t="shared" si="7"/>
        <v>-0.67450683106187082</v>
      </c>
      <c r="W395" s="369">
        <f t="shared" si="7"/>
        <v>-2.1274539058658415</v>
      </c>
      <c r="X395" s="369">
        <f t="shared" si="7"/>
        <v>3.8167686527106892</v>
      </c>
      <c r="Y395" s="369">
        <f t="shared" si="7"/>
        <v>5.9238933287227482</v>
      </c>
      <c r="Z395" s="369">
        <f t="shared" si="7"/>
        <v>-15.785026149510447</v>
      </c>
      <c r="AA395" s="369">
        <f t="shared" si="7"/>
        <v>16.773562333651725</v>
      </c>
      <c r="AB395" s="369">
        <f t="shared" si="7"/>
        <v>-5.5840264425844985</v>
      </c>
      <c r="AC395" s="369">
        <f t="shared" si="7"/>
        <v>9.0808651591261551</v>
      </c>
      <c r="AD395" s="369">
        <f t="shared" si="7"/>
        <v>-3.8586087972378782</v>
      </c>
      <c r="AE395" s="369">
        <f t="shared" si="7"/>
        <v>1.7306470707129156</v>
      </c>
      <c r="AF395" s="369">
        <f t="shared" si="7"/>
        <v>-3.8395478274992563</v>
      </c>
      <c r="AG395" s="369">
        <f t="shared" ref="AG395:AK454" si="8">IFERROR(((AG5-AF5)*100/AF5),"n.a.")</f>
        <v>10.187092203931245</v>
      </c>
      <c r="AH395" s="369">
        <f t="shared" si="8"/>
        <v>-4.5827692163452376</v>
      </c>
      <c r="AI395" s="369">
        <f t="shared" si="8"/>
        <v>-1.1765338923175603</v>
      </c>
      <c r="AJ395" s="369">
        <f t="shared" ref="AJ395:AY410" si="9">IFERROR(((AJ5-AI5)*100/AI5),"n.a.")</f>
        <v>9.5327321839053365</v>
      </c>
      <c r="AK395" s="369">
        <f t="shared" si="9"/>
        <v>-7.5657680263882723</v>
      </c>
      <c r="AL395" s="369">
        <f t="shared" si="9"/>
        <v>-3.9849948422693071</v>
      </c>
      <c r="AM395" s="369">
        <f t="shared" si="9"/>
        <v>9.4357320457798046</v>
      </c>
      <c r="AN395" s="369">
        <f t="shared" si="9"/>
        <v>-9.1837578641019348</v>
      </c>
      <c r="AO395" s="369">
        <f t="shared" si="9"/>
        <v>15.829199085864389</v>
      </c>
      <c r="AP395" s="369">
        <f t="shared" si="9"/>
        <v>1.1478168034315659</v>
      </c>
      <c r="AQ395" s="369">
        <f t="shared" si="9"/>
        <v>3.3146507836527279</v>
      </c>
      <c r="AR395" s="369">
        <f t="shared" si="9"/>
        <v>-7.4967778939910295</v>
      </c>
      <c r="AS395" s="369">
        <f t="shared" si="9"/>
        <v>3.0695885002861365</v>
      </c>
      <c r="AT395" s="369">
        <f t="shared" si="9"/>
        <v>5.1273912172639724</v>
      </c>
      <c r="AU395" s="369">
        <f t="shared" si="9"/>
        <v>-4.0393771953594289E-2</v>
      </c>
      <c r="AV395" s="369">
        <f t="shared" si="9"/>
        <v>8.6777648502890159</v>
      </c>
      <c r="AW395" s="369">
        <f t="shared" si="9"/>
        <v>-6.5070341709308783</v>
      </c>
      <c r="AX395" s="369">
        <f t="shared" si="9"/>
        <v>-2.9565352268027065</v>
      </c>
      <c r="AY395" s="369">
        <f>IFERROR(((AY5-AX5)*100/AX5),"n.a.")</f>
        <v>19.111986781610373</v>
      </c>
    </row>
    <row r="396" spans="1:55" s="325" customFormat="1" ht="13.8">
      <c r="A396" s="327"/>
      <c r="B396" s="327" t="s">
        <v>177</v>
      </c>
      <c r="C396" s="331"/>
      <c r="D396" s="331"/>
      <c r="E396" s="331"/>
      <c r="F396" s="331"/>
      <c r="G396" s="331"/>
      <c r="H396" s="331"/>
      <c r="I396" s="331"/>
      <c r="J396" s="331"/>
      <c r="K396" s="331"/>
      <c r="L396" s="331"/>
      <c r="M396" s="331"/>
      <c r="N396" s="331"/>
      <c r="O396" s="369">
        <f t="shared" ref="O396:AD459" si="10">IFERROR(((O6-N6)*100/N6),"n.a.")</f>
        <v>7.9499419595234304</v>
      </c>
      <c r="P396" s="369">
        <f t="shared" si="10"/>
        <v>-1.1058192151931172</v>
      </c>
      <c r="Q396" s="369">
        <f t="shared" si="10"/>
        <v>-28.970865932023855</v>
      </c>
      <c r="R396" s="369">
        <f t="shared" si="10"/>
        <v>32.117020856709516</v>
      </c>
      <c r="S396" s="369">
        <f t="shared" si="10"/>
        <v>-5.7188339553632197</v>
      </c>
      <c r="T396" s="369">
        <f t="shared" si="10"/>
        <v>6.0084603249688069</v>
      </c>
      <c r="U396" s="369">
        <f t="shared" si="10"/>
        <v>-15.18295208529935</v>
      </c>
      <c r="V396" s="369">
        <f t="shared" si="10"/>
        <v>-9.9513921578005373</v>
      </c>
      <c r="W396" s="369">
        <f t="shared" si="10"/>
        <v>31.088704266929053</v>
      </c>
      <c r="X396" s="369">
        <f t="shared" si="10"/>
        <v>-18.066665102859417</v>
      </c>
      <c r="Y396" s="369">
        <f t="shared" si="10"/>
        <v>20.515643422110816</v>
      </c>
      <c r="Z396" s="369">
        <f t="shared" si="10"/>
        <v>-6.668696711327649</v>
      </c>
      <c r="AA396" s="369">
        <f t="shared" si="10"/>
        <v>-7.0065831337567763</v>
      </c>
      <c r="AB396" s="369">
        <f t="shared" si="10"/>
        <v>-7.9156972765840949</v>
      </c>
      <c r="AC396" s="369">
        <f t="shared" si="10"/>
        <v>26.158892975169767</v>
      </c>
      <c r="AD396" s="369">
        <f t="shared" si="10"/>
        <v>-17.428675462645646</v>
      </c>
      <c r="AE396" s="369">
        <f t="shared" si="7"/>
        <v>11.833964965798463</v>
      </c>
      <c r="AF396" s="369">
        <f t="shared" si="7"/>
        <v>0.18207965114929264</v>
      </c>
      <c r="AG396" s="369">
        <f t="shared" si="8"/>
        <v>7.9571211928272998</v>
      </c>
      <c r="AH396" s="369">
        <f t="shared" si="8"/>
        <v>-18.988682838533677</v>
      </c>
      <c r="AI396" s="369">
        <f t="shared" si="8"/>
        <v>3.4129114580851501</v>
      </c>
      <c r="AJ396" s="369">
        <f t="shared" si="8"/>
        <v>13.763010900228862</v>
      </c>
      <c r="AK396" s="369">
        <f t="shared" si="8"/>
        <v>-21.742270987427915</v>
      </c>
      <c r="AL396" s="369">
        <f t="shared" ref="AL396:AM411" si="11">IFERROR(((AL6-AK6)*100/AK6),"n.a.")</f>
        <v>8.9902954496441616</v>
      </c>
      <c r="AM396" s="369">
        <f t="shared" si="11"/>
        <v>-0.2598663469123369</v>
      </c>
      <c r="AN396" s="369">
        <f t="shared" ref="AN396:AR459" si="12">IFERROR(((AN6-AM6)*100/AM6),"n.a.")</f>
        <v>-13.992900522673883</v>
      </c>
      <c r="AO396" s="369">
        <f t="shared" si="12"/>
        <v>39.712444834002227</v>
      </c>
      <c r="AP396" s="369">
        <f t="shared" si="12"/>
        <v>-19.203050087830903</v>
      </c>
      <c r="AQ396" s="369">
        <f t="shared" si="9"/>
        <v>-4.1801300109523014</v>
      </c>
      <c r="AR396" s="369">
        <f t="shared" si="9"/>
        <v>4.4108239053974421</v>
      </c>
      <c r="AS396" s="369">
        <f t="shared" si="9"/>
        <v>-17.969260598666718</v>
      </c>
      <c r="AT396" s="369">
        <f t="shared" si="9"/>
        <v>32.379577067357161</v>
      </c>
      <c r="AU396" s="369">
        <f t="shared" si="9"/>
        <v>-2.8161808775550679</v>
      </c>
      <c r="AV396" s="369">
        <f t="shared" si="9"/>
        <v>3.4866348245457828</v>
      </c>
      <c r="AW396" s="369">
        <f t="shared" si="9"/>
        <v>-27.738505768621788</v>
      </c>
      <c r="AX396" s="369">
        <f t="shared" si="9"/>
        <v>8.3867027370222704</v>
      </c>
      <c r="AY396" s="369">
        <f t="shared" si="9"/>
        <v>18.634932459751223</v>
      </c>
    </row>
    <row r="397" spans="1:55" s="325" customFormat="1" ht="13.8">
      <c r="A397" s="329"/>
      <c r="B397" s="329" t="s">
        <v>178</v>
      </c>
      <c r="C397" s="332"/>
      <c r="D397" s="332"/>
      <c r="E397" s="332"/>
      <c r="F397" s="332"/>
      <c r="G397" s="332"/>
      <c r="H397" s="332"/>
      <c r="I397" s="332"/>
      <c r="J397" s="332"/>
      <c r="K397" s="332"/>
      <c r="L397" s="332"/>
      <c r="M397" s="332"/>
      <c r="N397" s="332"/>
      <c r="O397" s="369">
        <f t="shared" si="10"/>
        <v>13.810171487864045</v>
      </c>
      <c r="P397" s="369">
        <f t="shared" si="7"/>
        <v>-8.7244043072222368</v>
      </c>
      <c r="Q397" s="369">
        <f t="shared" si="7"/>
        <v>-28.528813284785333</v>
      </c>
      <c r="R397" s="369">
        <f t="shared" si="7"/>
        <v>28.685014424189223</v>
      </c>
      <c r="S397" s="369">
        <f t="shared" si="7"/>
        <v>2.7334333757718738</v>
      </c>
      <c r="T397" s="369">
        <f t="shared" si="7"/>
        <v>-2.1896350370177391</v>
      </c>
      <c r="U397" s="369">
        <f t="shared" si="7"/>
        <v>-2.415379559645074</v>
      </c>
      <c r="V397" s="369">
        <f t="shared" si="7"/>
        <v>-31.672372827449447</v>
      </c>
      <c r="W397" s="369">
        <f t="shared" si="7"/>
        <v>55.116670043645186</v>
      </c>
      <c r="X397" s="369">
        <f t="shared" si="7"/>
        <v>-19.93313492693915</v>
      </c>
      <c r="Y397" s="369">
        <f t="shared" si="7"/>
        <v>39.575387464450287</v>
      </c>
      <c r="Z397" s="369">
        <f t="shared" si="7"/>
        <v>-10.854209445585219</v>
      </c>
      <c r="AA397" s="369">
        <f t="shared" si="7"/>
        <v>-7.0519612602803844E-2</v>
      </c>
      <c r="AB397" s="369">
        <f t="shared" si="7"/>
        <v>-23.294632471843165</v>
      </c>
      <c r="AC397" s="369">
        <f t="shared" si="7"/>
        <v>39.946279062241373</v>
      </c>
      <c r="AD397" s="369">
        <f t="shared" si="7"/>
        <v>-10.950156586545443</v>
      </c>
      <c r="AE397" s="369">
        <f t="shared" si="7"/>
        <v>2.0748550420869427</v>
      </c>
      <c r="AF397" s="369">
        <f t="shared" si="7"/>
        <v>-9.6542299948392483</v>
      </c>
      <c r="AG397" s="369">
        <f t="shared" si="8"/>
        <v>24.033146948791185</v>
      </c>
      <c r="AH397" s="369">
        <f t="shared" si="8"/>
        <v>-25.980916798017734</v>
      </c>
      <c r="AI397" s="369">
        <f t="shared" si="8"/>
        <v>9.3591440063796369</v>
      </c>
      <c r="AJ397" s="369">
        <f t="shared" si="8"/>
        <v>20.888190844037712</v>
      </c>
      <c r="AK397" s="369">
        <f t="shared" si="8"/>
        <v>-30.964138936762563</v>
      </c>
      <c r="AL397" s="369">
        <f t="shared" si="11"/>
        <v>16.66386615137187</v>
      </c>
      <c r="AM397" s="369">
        <f t="shared" si="11"/>
        <v>-0.6041027962387725</v>
      </c>
      <c r="AN397" s="369">
        <f t="shared" si="12"/>
        <v>-10.459267110215004</v>
      </c>
      <c r="AO397" s="369">
        <f t="shared" si="12"/>
        <v>37.99347124480984</v>
      </c>
      <c r="AP397" s="369">
        <f t="shared" si="12"/>
        <v>-20.401482355148698</v>
      </c>
      <c r="AQ397" s="369">
        <f t="shared" si="9"/>
        <v>-10.435390243183743</v>
      </c>
      <c r="AR397" s="369">
        <f t="shared" si="9"/>
        <v>4.9377958048005537</v>
      </c>
      <c r="AS397" s="369">
        <f t="shared" si="9"/>
        <v>-23.534865389008075</v>
      </c>
      <c r="AT397" s="369">
        <f t="shared" si="9"/>
        <v>52.540913510537351</v>
      </c>
      <c r="AU397" s="369">
        <f t="shared" si="9"/>
        <v>-2.2255756891566558</v>
      </c>
      <c r="AV397" s="369">
        <f t="shared" si="9"/>
        <v>3.4493050728308781</v>
      </c>
      <c r="AW397" s="369">
        <f t="shared" si="9"/>
        <v>-42.119629176885049</v>
      </c>
      <c r="AX397" s="369">
        <f t="shared" si="9"/>
        <v>41.036959302134917</v>
      </c>
      <c r="AY397" s="369">
        <f t="shared" si="9"/>
        <v>6.0660738866773336</v>
      </c>
    </row>
    <row r="398" spans="1:55" s="325" customFormat="1" ht="13.8">
      <c r="A398" s="327"/>
      <c r="B398" s="327" t="s">
        <v>179</v>
      </c>
      <c r="C398" s="331"/>
      <c r="D398" s="331"/>
      <c r="E398" s="331"/>
      <c r="F398" s="331"/>
      <c r="G398" s="331"/>
      <c r="H398" s="331"/>
      <c r="I398" s="331"/>
      <c r="J398" s="331"/>
      <c r="K398" s="331"/>
      <c r="L398" s="331"/>
      <c r="M398" s="331"/>
      <c r="N398" s="331"/>
      <c r="O398" s="369">
        <f t="shared" si="10"/>
        <v>-34.339952061077746</v>
      </c>
      <c r="P398" s="369">
        <f t="shared" si="7"/>
        <v>-14.171755639182456</v>
      </c>
      <c r="Q398" s="369">
        <f t="shared" si="7"/>
        <v>-28.780718336483933</v>
      </c>
      <c r="R398" s="369">
        <f t="shared" si="7"/>
        <v>16.600309666003106</v>
      </c>
      <c r="S398" s="369">
        <f t="shared" si="7"/>
        <v>3.0984223339340331</v>
      </c>
      <c r="T398" s="369">
        <f t="shared" si="7"/>
        <v>25.600294397252298</v>
      </c>
      <c r="U398" s="369">
        <f t="shared" si="7"/>
        <v>-31.669800034182188</v>
      </c>
      <c r="V398" s="369">
        <f t="shared" si="7"/>
        <v>26.441792324733793</v>
      </c>
      <c r="W398" s="369">
        <f t="shared" si="7"/>
        <v>37.851127564573559</v>
      </c>
      <c r="X398" s="369">
        <f t="shared" si="7"/>
        <v>-10.811808118081183</v>
      </c>
      <c r="Y398" s="369">
        <f t="shared" si="7"/>
        <v>-12.756861122603778</v>
      </c>
      <c r="Z398" s="369">
        <f t="shared" si="7"/>
        <v>-29.784487301085473</v>
      </c>
      <c r="AA398" s="369">
        <f t="shared" si="7"/>
        <v>45.206558853326335</v>
      </c>
      <c r="AB398" s="369">
        <f t="shared" si="7"/>
        <v>-41.957156515672239</v>
      </c>
      <c r="AC398" s="369">
        <f t="shared" si="7"/>
        <v>59.037485531119231</v>
      </c>
      <c r="AD398" s="369">
        <f t="shared" si="7"/>
        <v>-43.145872407132664</v>
      </c>
      <c r="AE398" s="369">
        <f t="shared" si="7"/>
        <v>81.87592319054653</v>
      </c>
      <c r="AF398" s="369">
        <f t="shared" si="7"/>
        <v>38.720593410758269</v>
      </c>
      <c r="AG398" s="369">
        <f t="shared" si="8"/>
        <v>-44.998243628273684</v>
      </c>
      <c r="AH398" s="369">
        <f t="shared" si="8"/>
        <v>-0.1454726085722283</v>
      </c>
      <c r="AI398" s="369">
        <f t="shared" si="8"/>
        <v>20.363856021035424</v>
      </c>
      <c r="AJ398" s="369">
        <f t="shared" si="8"/>
        <v>-26.406683592135565</v>
      </c>
      <c r="AK398" s="369">
        <f t="shared" si="8"/>
        <v>31.902603393637932</v>
      </c>
      <c r="AL398" s="369">
        <f t="shared" si="11"/>
        <v>-30.484763700504832</v>
      </c>
      <c r="AM398" s="369">
        <f t="shared" si="11"/>
        <v>18.715548166943737</v>
      </c>
      <c r="AN398" s="369">
        <f t="shared" si="12"/>
        <v>7.6466686320754711</v>
      </c>
      <c r="AO398" s="369">
        <f t="shared" si="12"/>
        <v>-22.282701721954059</v>
      </c>
      <c r="AP398" s="369">
        <f t="shared" si="12"/>
        <v>-12.901946965025115</v>
      </c>
      <c r="AQ398" s="369">
        <f t="shared" si="9"/>
        <v>59.358721488899022</v>
      </c>
      <c r="AR398" s="369">
        <f t="shared" si="9"/>
        <v>-17.089812757854652</v>
      </c>
      <c r="AS398" s="369">
        <f t="shared" si="9"/>
        <v>1.0258373205741653</v>
      </c>
      <c r="AT398" s="369">
        <f t="shared" si="9"/>
        <v>41.791384079111893</v>
      </c>
      <c r="AU398" s="369">
        <f t="shared" si="9"/>
        <v>-25.457606284905012</v>
      </c>
      <c r="AV398" s="369">
        <f t="shared" si="9"/>
        <v>2.0397189561227411</v>
      </c>
      <c r="AW398" s="369">
        <f t="shared" si="9"/>
        <v>-6.4008431406990942</v>
      </c>
      <c r="AX398" s="369">
        <f t="shared" si="9"/>
        <v>-1.5576323987539069</v>
      </c>
      <c r="AY398" s="369">
        <f t="shared" si="9"/>
        <v>24.287021503736483</v>
      </c>
    </row>
    <row r="399" spans="1:55" s="325" customFormat="1" ht="13.8">
      <c r="A399" s="329"/>
      <c r="B399" s="329" t="s">
        <v>180</v>
      </c>
      <c r="C399" s="332"/>
      <c r="D399" s="332"/>
      <c r="E399" s="332"/>
      <c r="F399" s="332"/>
      <c r="G399" s="332"/>
      <c r="H399" s="330"/>
      <c r="I399" s="332"/>
      <c r="J399" s="332"/>
      <c r="K399" s="332"/>
      <c r="L399" s="330"/>
      <c r="M399" s="332"/>
      <c r="N399" s="332"/>
      <c r="O399" s="369">
        <f t="shared" si="10"/>
        <v>2.4414648789273543</v>
      </c>
      <c r="P399" s="369">
        <f t="shared" si="7"/>
        <v>-68.402031646806023</v>
      </c>
      <c r="Q399" s="369">
        <f t="shared" si="7"/>
        <v>-98.114374034003092</v>
      </c>
      <c r="R399" s="369">
        <f t="shared" si="7"/>
        <v>4616.3934426229507</v>
      </c>
      <c r="S399" s="369">
        <f t="shared" si="7"/>
        <v>-99.026763990267639</v>
      </c>
      <c r="T399" s="369">
        <f t="shared" si="7"/>
        <v>21535.714285714283</v>
      </c>
      <c r="U399" s="369">
        <f t="shared" si="7"/>
        <v>-57.13106635853417</v>
      </c>
      <c r="V399" s="369">
        <f t="shared" si="7"/>
        <v>129.4185598767809</v>
      </c>
      <c r="W399" s="369">
        <f t="shared" si="7"/>
        <v>8.0396106075864484</v>
      </c>
      <c r="X399" s="369">
        <f t="shared" si="7"/>
        <v>66.257573403759494</v>
      </c>
      <c r="Y399" s="369">
        <f t="shared" si="7"/>
        <v>24.341244627172486</v>
      </c>
      <c r="Z399" s="369">
        <f t="shared" si="7"/>
        <v>-69.241752461110678</v>
      </c>
      <c r="AA399" s="369">
        <f t="shared" si="7"/>
        <v>-79.3794282922062</v>
      </c>
      <c r="AB399" s="369">
        <f t="shared" si="7"/>
        <v>-98.341232227488149</v>
      </c>
      <c r="AC399" s="369">
        <f t="shared" si="7"/>
        <v>307.14285714285705</v>
      </c>
      <c r="AD399" s="369">
        <f t="shared" si="7"/>
        <v>-31.578947368421044</v>
      </c>
      <c r="AE399" s="369">
        <f t="shared" si="7"/>
        <v>-64.102564102564102</v>
      </c>
      <c r="AF399" s="369">
        <f t="shared" si="7"/>
        <v>6249.9999999999991</v>
      </c>
      <c r="AG399" s="369">
        <f t="shared" si="8"/>
        <v>-94.37570303712036</v>
      </c>
      <c r="AH399" s="369">
        <f t="shared" si="8"/>
        <v>-84</v>
      </c>
      <c r="AI399" s="369">
        <f t="shared" si="8"/>
        <v>250</v>
      </c>
      <c r="AJ399" s="369">
        <f t="shared" si="8"/>
        <v>-78.571428571428584</v>
      </c>
      <c r="AK399" s="369">
        <f t="shared" si="8"/>
        <v>333.33333333333337</v>
      </c>
      <c r="AL399" s="369">
        <f t="shared" si="11"/>
        <v>1657.6923076923078</v>
      </c>
      <c r="AM399" s="369">
        <f t="shared" si="11"/>
        <v>-94.529540481400431</v>
      </c>
      <c r="AN399" s="369">
        <f t="shared" si="12"/>
        <v>0</v>
      </c>
      <c r="AO399" s="369">
        <f t="shared" si="12"/>
        <v>1704</v>
      </c>
      <c r="AP399" s="369">
        <f t="shared" si="12"/>
        <v>33.481152993348111</v>
      </c>
      <c r="AQ399" s="369">
        <f t="shared" si="9"/>
        <v>-95.016611295681074</v>
      </c>
      <c r="AR399" s="369">
        <f t="shared" si="9"/>
        <v>1436.666666666667</v>
      </c>
      <c r="AS399" s="369">
        <f t="shared" si="9"/>
        <v>-88.069414316702833</v>
      </c>
      <c r="AT399" s="369">
        <f t="shared" si="9"/>
        <v>8592.7272727272739</v>
      </c>
      <c r="AU399" s="369">
        <f t="shared" si="9"/>
        <v>-99.979083873666596</v>
      </c>
      <c r="AV399" s="369">
        <f t="shared" si="9"/>
        <v>2799.9999999999995</v>
      </c>
      <c r="AW399" s="369">
        <f t="shared" si="9"/>
        <v>1731.0344827586207</v>
      </c>
      <c r="AX399" s="369">
        <f t="shared" si="9"/>
        <v>0.18832391713748919</v>
      </c>
      <c r="AY399" s="369">
        <f t="shared" si="9"/>
        <v>5.26315789473683</v>
      </c>
    </row>
    <row r="400" spans="1:55" s="325" customFormat="1" ht="19.8">
      <c r="A400" s="327"/>
      <c r="B400" s="327" t="s">
        <v>181</v>
      </c>
      <c r="C400" s="331"/>
      <c r="D400" s="331"/>
      <c r="E400" s="331"/>
      <c r="F400" s="331"/>
      <c r="G400" s="331"/>
      <c r="H400" s="331"/>
      <c r="I400" s="334"/>
      <c r="J400" s="328"/>
      <c r="K400" s="331"/>
      <c r="L400" s="331"/>
      <c r="M400" s="331"/>
      <c r="N400" s="331"/>
      <c r="O400" s="369">
        <f t="shared" si="10"/>
        <v>-71.369567819944933</v>
      </c>
      <c r="P400" s="369">
        <f t="shared" si="7"/>
        <v>-42.80786117499477</v>
      </c>
      <c r="Q400" s="369">
        <f t="shared" si="7"/>
        <v>-89.544872966550898</v>
      </c>
      <c r="R400" s="369">
        <f t="shared" si="7"/>
        <v>-99.825174825174827</v>
      </c>
      <c r="S400" s="369">
        <f t="shared" si="7"/>
        <v>-100</v>
      </c>
      <c r="T400" s="369" t="str">
        <f t="shared" si="7"/>
        <v>n.a.</v>
      </c>
      <c r="U400" s="369">
        <f t="shared" si="7"/>
        <v>-99.849680571213838</v>
      </c>
      <c r="V400" s="369">
        <f t="shared" si="7"/>
        <v>-50</v>
      </c>
      <c r="W400" s="369">
        <f t="shared" si="7"/>
        <v>322300.00000000006</v>
      </c>
      <c r="X400" s="369">
        <f t="shared" si="7"/>
        <v>-100</v>
      </c>
      <c r="Y400" s="369" t="str">
        <f t="shared" si="7"/>
        <v>n.a.</v>
      </c>
      <c r="Z400" s="369">
        <f t="shared" si="7"/>
        <v>-100</v>
      </c>
      <c r="AA400" s="369" t="str">
        <f t="shared" si="7"/>
        <v>n.a.</v>
      </c>
      <c r="AB400" s="369">
        <f t="shared" si="7"/>
        <v>-67.988252569750358</v>
      </c>
      <c r="AC400" s="369">
        <f t="shared" si="7"/>
        <v>157.27828746177366</v>
      </c>
      <c r="AD400" s="369">
        <f t="shared" si="7"/>
        <v>-98.407226910733399</v>
      </c>
      <c r="AE400" s="369">
        <f t="shared" si="7"/>
        <v>-43.28358208955224</v>
      </c>
      <c r="AF400" s="369">
        <f t="shared" si="7"/>
        <v>4428.9473684210534</v>
      </c>
      <c r="AG400" s="369">
        <f t="shared" si="8"/>
        <v>-59.29692039511913</v>
      </c>
      <c r="AH400" s="369">
        <f t="shared" si="8"/>
        <v>-99.78586723768737</v>
      </c>
      <c r="AI400" s="369">
        <f t="shared" si="8"/>
        <v>866.66666666666674</v>
      </c>
      <c r="AJ400" s="369">
        <f t="shared" si="8"/>
        <v>-96.551724137931032</v>
      </c>
      <c r="AK400" s="369">
        <f t="shared" si="8"/>
        <v>700.00000000000011</v>
      </c>
      <c r="AL400" s="369">
        <f t="shared" si="11"/>
        <v>-25.000000000000004</v>
      </c>
      <c r="AM400" s="369">
        <f t="shared" si="11"/>
        <v>8950</v>
      </c>
      <c r="AN400" s="369">
        <f t="shared" si="12"/>
        <v>-100</v>
      </c>
      <c r="AO400" s="369" t="str">
        <f t="shared" si="12"/>
        <v>n.a.</v>
      </c>
      <c r="AP400" s="369" t="str">
        <f t="shared" si="12"/>
        <v>n.a.</v>
      </c>
      <c r="AQ400" s="369" t="str">
        <f t="shared" si="9"/>
        <v>n.a.</v>
      </c>
      <c r="AR400" s="369">
        <f t="shared" si="9"/>
        <v>-99.578059071729967</v>
      </c>
      <c r="AS400" s="369">
        <f t="shared" si="9"/>
        <v>1550</v>
      </c>
      <c r="AT400" s="369">
        <f t="shared" si="9"/>
        <v>-93.939393939393938</v>
      </c>
      <c r="AU400" s="369">
        <f t="shared" si="9"/>
        <v>400</v>
      </c>
      <c r="AV400" s="369">
        <f t="shared" si="9"/>
        <v>-20.000000000000004</v>
      </c>
      <c r="AW400" s="369">
        <f t="shared" si="9"/>
        <v>-87.500000000000014</v>
      </c>
      <c r="AX400" s="369">
        <f t="shared" si="9"/>
        <v>98500</v>
      </c>
      <c r="AY400" s="369">
        <f t="shared" si="9"/>
        <v>-99.898580121703858</v>
      </c>
    </row>
    <row r="401" spans="1:51" s="325" customFormat="1" ht="13.8">
      <c r="A401" s="329"/>
      <c r="B401" s="329" t="s">
        <v>182</v>
      </c>
      <c r="C401" s="332"/>
      <c r="D401" s="332"/>
      <c r="E401" s="332"/>
      <c r="F401" s="332"/>
      <c r="G401" s="332"/>
      <c r="H401" s="332"/>
      <c r="I401" s="332"/>
      <c r="J401" s="332"/>
      <c r="K401" s="332"/>
      <c r="L401" s="332"/>
      <c r="M401" s="332"/>
      <c r="N401" s="330"/>
      <c r="O401" s="369">
        <f t="shared" si="10"/>
        <v>-51.938775510204081</v>
      </c>
      <c r="P401" s="369">
        <f t="shared" si="7"/>
        <v>1314.0127388535029</v>
      </c>
      <c r="Q401" s="369">
        <f t="shared" si="7"/>
        <v>-32.417417417417411</v>
      </c>
      <c r="R401" s="369">
        <f t="shared" si="7"/>
        <v>-14.06354143523661</v>
      </c>
      <c r="S401" s="369">
        <f t="shared" si="7"/>
        <v>-75.827300930713548</v>
      </c>
      <c r="T401" s="369">
        <f t="shared" si="7"/>
        <v>421.4973262032085</v>
      </c>
      <c r="U401" s="369">
        <f t="shared" si="7"/>
        <v>63.822805578342894</v>
      </c>
      <c r="V401" s="369">
        <f t="shared" si="7"/>
        <v>-98.222333500250372</v>
      </c>
      <c r="W401" s="369">
        <f t="shared" si="7"/>
        <v>-61.971830985915489</v>
      </c>
      <c r="X401" s="369">
        <f t="shared" si="7"/>
        <v>-24.074074074074083</v>
      </c>
      <c r="Y401" s="369">
        <f t="shared" si="7"/>
        <v>9114.6341463414647</v>
      </c>
      <c r="Z401" s="369">
        <f t="shared" si="7"/>
        <v>17.231339332980408</v>
      </c>
      <c r="AA401" s="369">
        <f t="shared" si="7"/>
        <v>-1.9417475728155327</v>
      </c>
      <c r="AB401" s="369">
        <f t="shared" si="7"/>
        <v>-67.856320515772509</v>
      </c>
      <c r="AC401" s="369">
        <f t="shared" si="7"/>
        <v>204.65616045845272</v>
      </c>
      <c r="AD401" s="369">
        <f t="shared" si="7"/>
        <v>-91.394309898894903</v>
      </c>
      <c r="AE401" s="369">
        <f t="shared" si="7"/>
        <v>1341.2568306010928</v>
      </c>
      <c r="AF401" s="369">
        <f t="shared" si="7"/>
        <v>-14.710900473933645</v>
      </c>
      <c r="AG401" s="369">
        <f t="shared" si="8"/>
        <v>-99.355412313847523</v>
      </c>
      <c r="AH401" s="369">
        <f t="shared" si="8"/>
        <v>1517.2413793103451</v>
      </c>
      <c r="AI401" s="369">
        <f t="shared" si="8"/>
        <v>474.41364605543708</v>
      </c>
      <c r="AJ401" s="369">
        <f t="shared" si="8"/>
        <v>-28.841870824053451</v>
      </c>
      <c r="AK401" s="369">
        <f t="shared" si="8"/>
        <v>81.116327595200815</v>
      </c>
      <c r="AL401" s="369">
        <f t="shared" si="11"/>
        <v>-98.819124423963132</v>
      </c>
      <c r="AM401" s="369">
        <f t="shared" si="11"/>
        <v>12336.585365853662</v>
      </c>
      <c r="AN401" s="369">
        <f t="shared" si="12"/>
        <v>-99.117474014512652</v>
      </c>
      <c r="AO401" s="369">
        <f t="shared" si="12"/>
        <v>73.333333333333329</v>
      </c>
      <c r="AP401" s="369">
        <f t="shared" si="12"/>
        <v>28.205128205128201</v>
      </c>
      <c r="AQ401" s="369">
        <f t="shared" si="9"/>
        <v>3171</v>
      </c>
      <c r="AR401" s="369">
        <f t="shared" si="9"/>
        <v>-97.309691225924794</v>
      </c>
      <c r="AS401" s="369">
        <f t="shared" si="9"/>
        <v>-40.909090909090907</v>
      </c>
      <c r="AT401" s="369">
        <f t="shared" si="9"/>
        <v>32.692307692307679</v>
      </c>
      <c r="AU401" s="369">
        <f t="shared" si="9"/>
        <v>3111.594202898551</v>
      </c>
      <c r="AV401" s="369">
        <f t="shared" si="9"/>
        <v>-97.427797833935017</v>
      </c>
      <c r="AW401" s="369">
        <f t="shared" si="9"/>
        <v>3954.385964912281</v>
      </c>
      <c r="AX401" s="369">
        <f t="shared" si="9"/>
        <v>-58.632626568585032</v>
      </c>
      <c r="AY401" s="369">
        <f t="shared" si="9"/>
        <v>238.91213389121333</v>
      </c>
    </row>
    <row r="402" spans="1:51" s="325" customFormat="1" ht="13.8">
      <c r="A402" s="327"/>
      <c r="B402" s="327" t="s">
        <v>183</v>
      </c>
      <c r="C402" s="331"/>
      <c r="D402" s="331"/>
      <c r="E402" s="331"/>
      <c r="F402" s="331"/>
      <c r="G402" s="331"/>
      <c r="H402" s="331"/>
      <c r="I402" s="331"/>
      <c r="J402" s="331"/>
      <c r="K402" s="331"/>
      <c r="L402" s="331"/>
      <c r="M402" s="331"/>
      <c r="N402" s="331"/>
      <c r="O402" s="369">
        <f t="shared" si="10"/>
        <v>-2.434552307222166</v>
      </c>
      <c r="P402" s="369">
        <f t="shared" si="7"/>
        <v>5.9459177281269504</v>
      </c>
      <c r="Q402" s="369">
        <f t="shared" si="7"/>
        <v>-7.4402562207440237</v>
      </c>
      <c r="R402" s="369">
        <f t="shared" si="7"/>
        <v>7.8786265637476776</v>
      </c>
      <c r="S402" s="369">
        <f t="shared" si="7"/>
        <v>47.693066864051318</v>
      </c>
      <c r="T402" s="369">
        <f t="shared" si="7"/>
        <v>-19.298362846642171</v>
      </c>
      <c r="U402" s="369">
        <f t="shared" si="7"/>
        <v>-33.182909662995783</v>
      </c>
      <c r="V402" s="369">
        <f t="shared" si="7"/>
        <v>72.185389429332673</v>
      </c>
      <c r="W402" s="369">
        <f t="shared" si="7"/>
        <v>24.185828925114269</v>
      </c>
      <c r="X402" s="369">
        <f t="shared" si="7"/>
        <v>-17.397855694001741</v>
      </c>
      <c r="Y402" s="369">
        <f t="shared" si="7"/>
        <v>-31.712621904160528</v>
      </c>
      <c r="Z402" s="369">
        <f t="shared" si="7"/>
        <v>-27.581424021370594</v>
      </c>
      <c r="AA402" s="369">
        <f t="shared" si="7"/>
        <v>41.306660991700355</v>
      </c>
      <c r="AB402" s="369">
        <f t="shared" si="7"/>
        <v>-42.218875502008032</v>
      </c>
      <c r="AC402" s="369">
        <f t="shared" si="7"/>
        <v>74.62206776715901</v>
      </c>
      <c r="AD402" s="369">
        <f t="shared" si="7"/>
        <v>-13.383750435345044</v>
      </c>
      <c r="AE402" s="369">
        <f t="shared" si="7"/>
        <v>45.160549141248779</v>
      </c>
      <c r="AF402" s="369">
        <f t="shared" si="7"/>
        <v>59.340746309999602</v>
      </c>
      <c r="AG402" s="369">
        <f t="shared" si="8"/>
        <v>-46.430079221198497</v>
      </c>
      <c r="AH402" s="369">
        <f t="shared" si="8"/>
        <v>19.948078438644476</v>
      </c>
      <c r="AI402" s="369">
        <f t="shared" si="8"/>
        <v>5.0707273711061314</v>
      </c>
      <c r="AJ402" s="369">
        <f t="shared" si="8"/>
        <v>-20.863679835209307</v>
      </c>
      <c r="AK402" s="369">
        <f t="shared" si="8"/>
        <v>28.200241703077076</v>
      </c>
      <c r="AL402" s="369">
        <f t="shared" si="11"/>
        <v>-24.712664515427285</v>
      </c>
      <c r="AM402" s="369">
        <f t="shared" si="11"/>
        <v>-14.153623886347225</v>
      </c>
      <c r="AN402" s="369">
        <f t="shared" si="12"/>
        <v>54.123190844833402</v>
      </c>
      <c r="AO402" s="369">
        <f t="shared" si="12"/>
        <v>-24.51772584989445</v>
      </c>
      <c r="AP402" s="369">
        <f t="shared" si="12"/>
        <v>-18.082746648664287</v>
      </c>
      <c r="AQ402" s="369">
        <f t="shared" si="9"/>
        <v>44.861078408288208</v>
      </c>
      <c r="AR402" s="369">
        <f t="shared" si="9"/>
        <v>-2.4381323905888088</v>
      </c>
      <c r="AS402" s="369">
        <f t="shared" si="9"/>
        <v>3.1946353450789235</v>
      </c>
      <c r="AT402" s="369">
        <f t="shared" si="9"/>
        <v>21.024378430739439</v>
      </c>
      <c r="AU402" s="369">
        <f t="shared" si="9"/>
        <v>-21.72753043188262</v>
      </c>
      <c r="AV402" s="369">
        <f t="shared" si="9"/>
        <v>15.700894759267159</v>
      </c>
      <c r="AW402" s="369">
        <f t="shared" si="9"/>
        <v>-26.411342294236789</v>
      </c>
      <c r="AX402" s="369">
        <f t="shared" si="9"/>
        <v>-1.2510634038933093</v>
      </c>
      <c r="AY402" s="369">
        <f t="shared" si="9"/>
        <v>28.206557543201743</v>
      </c>
    </row>
    <row r="403" spans="1:51" s="325" customFormat="1" ht="13.8">
      <c r="A403" s="329"/>
      <c r="B403" s="329" t="s">
        <v>184</v>
      </c>
      <c r="C403" s="332"/>
      <c r="D403" s="332"/>
      <c r="E403" s="332"/>
      <c r="F403" s="332"/>
      <c r="G403" s="332"/>
      <c r="H403" s="332"/>
      <c r="I403" s="332"/>
      <c r="J403" s="332"/>
      <c r="K403" s="332"/>
      <c r="L403" s="332"/>
      <c r="M403" s="332"/>
      <c r="N403" s="332"/>
      <c r="O403" s="369">
        <f t="shared" si="10"/>
        <v>38.737727910238441</v>
      </c>
      <c r="P403" s="369">
        <f t="shared" si="7"/>
        <v>-50.909826122118886</v>
      </c>
      <c r="Q403" s="369">
        <f t="shared" si="7"/>
        <v>32.084019769357489</v>
      </c>
      <c r="R403" s="369">
        <f t="shared" si="7"/>
        <v>43.997505456813222</v>
      </c>
      <c r="S403" s="369">
        <f t="shared" si="7"/>
        <v>-62.862711130359465</v>
      </c>
      <c r="T403" s="369">
        <f t="shared" si="7"/>
        <v>87.055393586005835</v>
      </c>
      <c r="U403" s="369">
        <f t="shared" si="7"/>
        <v>-60.785536159601001</v>
      </c>
      <c r="V403" s="369">
        <f t="shared" si="7"/>
        <v>18.839427662957068</v>
      </c>
      <c r="W403" s="369">
        <f t="shared" si="7"/>
        <v>-11.036789297658855</v>
      </c>
      <c r="X403" s="369">
        <f t="shared" si="7"/>
        <v>220</v>
      </c>
      <c r="Y403" s="369">
        <f t="shared" si="7"/>
        <v>-67.058270676691734</v>
      </c>
      <c r="Z403" s="369">
        <f t="shared" si="7"/>
        <v>187.51783166904426</v>
      </c>
      <c r="AA403" s="369">
        <f t="shared" si="7"/>
        <v>-16.199454229719674</v>
      </c>
      <c r="AB403" s="369">
        <f t="shared" si="7"/>
        <v>85.671995263469512</v>
      </c>
      <c r="AC403" s="369">
        <f t="shared" si="7"/>
        <v>-53.74681122448979</v>
      </c>
      <c r="AD403" s="369">
        <f t="shared" si="7"/>
        <v>-18.579800068941744</v>
      </c>
      <c r="AE403" s="369">
        <f t="shared" si="7"/>
        <v>166.8501270110076</v>
      </c>
      <c r="AF403" s="369">
        <f t="shared" si="7"/>
        <v>-65.952720926542909</v>
      </c>
      <c r="AG403" s="369">
        <f t="shared" si="8"/>
        <v>139.18918918918916</v>
      </c>
      <c r="AH403" s="369">
        <f t="shared" si="8"/>
        <v>-65.147087473212551</v>
      </c>
      <c r="AI403" s="369">
        <f t="shared" si="8"/>
        <v>120.06707657909443</v>
      </c>
      <c r="AJ403" s="369">
        <f t="shared" si="8"/>
        <v>-62.103124206248403</v>
      </c>
      <c r="AK403" s="369">
        <f t="shared" si="8"/>
        <v>20.241286863270787</v>
      </c>
      <c r="AL403" s="369">
        <f t="shared" si="11"/>
        <v>-11.426978818283169</v>
      </c>
      <c r="AM403" s="369">
        <f t="shared" si="11"/>
        <v>129.26368785399623</v>
      </c>
      <c r="AN403" s="369">
        <f t="shared" si="12"/>
        <v>-54.268460060389792</v>
      </c>
      <c r="AO403" s="369">
        <f t="shared" si="12"/>
        <v>-13.865546218487399</v>
      </c>
      <c r="AP403" s="369">
        <f t="shared" si="12"/>
        <v>45.156794425087099</v>
      </c>
      <c r="AQ403" s="369">
        <f t="shared" si="9"/>
        <v>50.072011521843507</v>
      </c>
      <c r="AR403" s="369">
        <f t="shared" si="9"/>
        <v>-49.936020473448501</v>
      </c>
      <c r="AS403" s="369">
        <f t="shared" si="9"/>
        <v>-5.6230031948881845</v>
      </c>
      <c r="AT403" s="369">
        <f t="shared" si="9"/>
        <v>75.152335815842946</v>
      </c>
      <c r="AU403" s="369">
        <f t="shared" si="9"/>
        <v>-14.9980672593738</v>
      </c>
      <c r="AV403" s="369">
        <f t="shared" si="9"/>
        <v>-44.747612551159612</v>
      </c>
      <c r="AW403" s="369">
        <f t="shared" si="9"/>
        <v>214.15637860082307</v>
      </c>
      <c r="AX403" s="369">
        <f t="shared" si="9"/>
        <v>5.3707099816609825</v>
      </c>
      <c r="AY403" s="369">
        <f t="shared" si="9"/>
        <v>-13.003480855295864</v>
      </c>
    </row>
    <row r="404" spans="1:51" s="325" customFormat="1" ht="13.8">
      <c r="A404" s="327"/>
      <c r="B404" s="327" t="s">
        <v>185</v>
      </c>
      <c r="C404" s="331"/>
      <c r="D404" s="331"/>
      <c r="E404" s="331"/>
      <c r="F404" s="331"/>
      <c r="G404" s="331"/>
      <c r="H404" s="331"/>
      <c r="I404" s="331"/>
      <c r="J404" s="331"/>
      <c r="K404" s="331"/>
      <c r="L404" s="331"/>
      <c r="M404" s="331"/>
      <c r="N404" s="331"/>
      <c r="O404" s="369">
        <f t="shared" si="10"/>
        <v>22.3251906949017</v>
      </c>
      <c r="P404" s="369">
        <f t="shared" si="7"/>
        <v>41.440074429319836</v>
      </c>
      <c r="Q404" s="369">
        <f t="shared" si="7"/>
        <v>-38.81849931872641</v>
      </c>
      <c r="R404" s="369">
        <f t="shared" si="7"/>
        <v>61.072571355433269</v>
      </c>
      <c r="S404" s="369">
        <f t="shared" si="7"/>
        <v>-23.515248796147677</v>
      </c>
      <c r="T404" s="369">
        <f t="shared" si="7"/>
        <v>26.435539671490762</v>
      </c>
      <c r="U404" s="369">
        <f t="shared" si="7"/>
        <v>-38.957090502719844</v>
      </c>
      <c r="V404" s="369">
        <f t="shared" si="7"/>
        <v>34.033760499676937</v>
      </c>
      <c r="W404" s="369">
        <f t="shared" si="7"/>
        <v>0.86069237026844525</v>
      </c>
      <c r="X404" s="369">
        <f t="shared" si="7"/>
        <v>-24.493169235671328</v>
      </c>
      <c r="Y404" s="369">
        <f t="shared" si="7"/>
        <v>-5.1866016088619187</v>
      </c>
      <c r="Z404" s="369">
        <f t="shared" si="7"/>
        <v>25.227756373701265</v>
      </c>
      <c r="AA404" s="369">
        <f t="shared" si="7"/>
        <v>-38.692730604764812</v>
      </c>
      <c r="AB404" s="369">
        <f t="shared" si="7"/>
        <v>79.194898365882821</v>
      </c>
      <c r="AC404" s="369">
        <f t="shared" si="7"/>
        <v>-5.6140812034940124</v>
      </c>
      <c r="AD404" s="369">
        <f t="shared" si="7"/>
        <v>-36.372497563170135</v>
      </c>
      <c r="AE404" s="369">
        <f t="shared" si="7"/>
        <v>33.274973906602469</v>
      </c>
      <c r="AF404" s="369">
        <f t="shared" si="7"/>
        <v>23.773494341147945</v>
      </c>
      <c r="AG404" s="369">
        <f t="shared" si="8"/>
        <v>0.77151517007011594</v>
      </c>
      <c r="AH404" s="369">
        <f t="shared" si="8"/>
        <v>-15.898526507671274</v>
      </c>
      <c r="AI404" s="369">
        <f t="shared" si="8"/>
        <v>-19.798665799677295</v>
      </c>
      <c r="AJ404" s="369">
        <f t="shared" si="8"/>
        <v>8.6706504113867044</v>
      </c>
      <c r="AK404" s="369">
        <f t="shared" si="8"/>
        <v>-12.413821688611325</v>
      </c>
      <c r="AL404" s="369">
        <f t="shared" si="11"/>
        <v>27.885919803135934</v>
      </c>
      <c r="AM404" s="369">
        <f t="shared" si="11"/>
        <v>-10.230412472863634</v>
      </c>
      <c r="AN404" s="369">
        <f t="shared" si="12"/>
        <v>-33.500508395394206</v>
      </c>
      <c r="AO404" s="369">
        <f t="shared" si="12"/>
        <v>120.62937785399919</v>
      </c>
      <c r="AP404" s="369">
        <f t="shared" si="12"/>
        <v>-29.296296990016664</v>
      </c>
      <c r="AQ404" s="369">
        <f t="shared" si="9"/>
        <v>-9.9025113913319895</v>
      </c>
      <c r="AR404" s="369">
        <f t="shared" si="9"/>
        <v>20.588062334607461</v>
      </c>
      <c r="AS404" s="369">
        <f t="shared" si="9"/>
        <v>-18.055691017263243</v>
      </c>
      <c r="AT404" s="369">
        <f t="shared" si="9"/>
        <v>-10.777516588805895</v>
      </c>
      <c r="AU404" s="369">
        <f t="shared" si="9"/>
        <v>8.5559446389861495</v>
      </c>
      <c r="AV404" s="369">
        <f t="shared" si="9"/>
        <v>4.3470914425277574</v>
      </c>
      <c r="AW404" s="369">
        <f t="shared" si="9"/>
        <v>4.8946725353667695</v>
      </c>
      <c r="AX404" s="369">
        <f t="shared" si="9"/>
        <v>-36.857247109015375</v>
      </c>
      <c r="AY404" s="369">
        <f t="shared" si="9"/>
        <v>67.232680639210528</v>
      </c>
    </row>
    <row r="405" spans="1:51" s="325" customFormat="1" ht="13.8">
      <c r="A405" s="329"/>
      <c r="B405" s="329" t="s">
        <v>186</v>
      </c>
      <c r="C405" s="332"/>
      <c r="D405" s="332"/>
      <c r="E405" s="332"/>
      <c r="F405" s="332"/>
      <c r="G405" s="332"/>
      <c r="H405" s="332"/>
      <c r="I405" s="332"/>
      <c r="J405" s="332"/>
      <c r="K405" s="332"/>
      <c r="L405" s="332"/>
      <c r="M405" s="332"/>
      <c r="N405" s="332"/>
      <c r="O405" s="369">
        <f t="shared" si="10"/>
        <v>15.816348423085181</v>
      </c>
      <c r="P405" s="369">
        <f t="shared" si="7"/>
        <v>43.583663690365931</v>
      </c>
      <c r="Q405" s="369">
        <f t="shared" si="7"/>
        <v>-39.114429230028215</v>
      </c>
      <c r="R405" s="369">
        <f t="shared" si="7"/>
        <v>67.747358309317974</v>
      </c>
      <c r="S405" s="369">
        <f t="shared" si="7"/>
        <v>-30.500652659059334</v>
      </c>
      <c r="T405" s="369">
        <f t="shared" si="7"/>
        <v>29.865377391641527</v>
      </c>
      <c r="U405" s="369">
        <f t="shared" si="7"/>
        <v>-37.909381006587417</v>
      </c>
      <c r="V405" s="369">
        <f t="shared" si="7"/>
        <v>37.762416409948145</v>
      </c>
      <c r="W405" s="369">
        <f t="shared" si="7"/>
        <v>-2.6714226498243785</v>
      </c>
      <c r="X405" s="369">
        <f t="shared" si="7"/>
        <v>-19.116839450826568</v>
      </c>
      <c r="Y405" s="369">
        <f t="shared" si="7"/>
        <v>-12.602538521228237</v>
      </c>
      <c r="Z405" s="369">
        <f t="shared" si="7"/>
        <v>34.168344616555416</v>
      </c>
      <c r="AA405" s="369">
        <f t="shared" si="7"/>
        <v>-39.345812062771792</v>
      </c>
      <c r="AB405" s="369">
        <f t="shared" si="7"/>
        <v>79.241349750623442</v>
      </c>
      <c r="AC405" s="369">
        <f t="shared" si="7"/>
        <v>-10.697709807502088</v>
      </c>
      <c r="AD405" s="369">
        <f t="shared" si="7"/>
        <v>-35.572487493762097</v>
      </c>
      <c r="AE405" s="369">
        <f t="shared" si="7"/>
        <v>24.776604386677494</v>
      </c>
      <c r="AF405" s="369">
        <f t="shared" si="7"/>
        <v>33.533187984496124</v>
      </c>
      <c r="AG405" s="369">
        <f t="shared" si="8"/>
        <v>-1.4535806612544844</v>
      </c>
      <c r="AH405" s="369">
        <f t="shared" si="8"/>
        <v>-18.544768391743556</v>
      </c>
      <c r="AI405" s="369">
        <f t="shared" si="8"/>
        <v>-17.293349906774402</v>
      </c>
      <c r="AJ405" s="369">
        <f t="shared" si="8"/>
        <v>16.16484210885864</v>
      </c>
      <c r="AK405" s="369">
        <f t="shared" si="8"/>
        <v>-11.91743362051221</v>
      </c>
      <c r="AL405" s="369">
        <f t="shared" si="11"/>
        <v>25.06008812925624</v>
      </c>
      <c r="AM405" s="369">
        <f t="shared" si="11"/>
        <v>-5.8938152310279426</v>
      </c>
      <c r="AN405" s="369">
        <f t="shared" si="12"/>
        <v>-34.822011062260678</v>
      </c>
      <c r="AO405" s="369">
        <f t="shared" si="12"/>
        <v>124.24005048197228</v>
      </c>
      <c r="AP405" s="369">
        <f t="shared" si="12"/>
        <v>-30.752809206823606</v>
      </c>
      <c r="AQ405" s="369">
        <f t="shared" si="9"/>
        <v>-16.112216585858022</v>
      </c>
      <c r="AR405" s="369">
        <f t="shared" si="9"/>
        <v>25.103568087665369</v>
      </c>
      <c r="AS405" s="369">
        <f t="shared" si="9"/>
        <v>-22.145222453666605</v>
      </c>
      <c r="AT405" s="369">
        <f t="shared" si="9"/>
        <v>-3.8828957072049834</v>
      </c>
      <c r="AU405" s="369">
        <f t="shared" si="9"/>
        <v>9.0038006530699715</v>
      </c>
      <c r="AV405" s="369">
        <f t="shared" si="9"/>
        <v>4.1022115274435755</v>
      </c>
      <c r="AW405" s="369">
        <f t="shared" si="9"/>
        <v>-1.9797153864297556</v>
      </c>
      <c r="AX405" s="369">
        <f t="shared" si="9"/>
        <v>-36.226257700205338</v>
      </c>
      <c r="AY405" s="369">
        <f t="shared" si="9"/>
        <v>85.659304724052916</v>
      </c>
    </row>
    <row r="406" spans="1:51" s="325" customFormat="1" ht="13.8">
      <c r="A406" s="327"/>
      <c r="B406" s="327" t="s">
        <v>187</v>
      </c>
      <c r="C406" s="331"/>
      <c r="D406" s="331"/>
      <c r="E406" s="331"/>
      <c r="F406" s="331"/>
      <c r="G406" s="331"/>
      <c r="H406" s="331"/>
      <c r="I406" s="331"/>
      <c r="J406" s="331"/>
      <c r="K406" s="331"/>
      <c r="L406" s="331"/>
      <c r="M406" s="331"/>
      <c r="N406" s="331"/>
      <c r="O406" s="369">
        <f t="shared" si="10"/>
        <v>139.12708600770216</v>
      </c>
      <c r="P406" s="369">
        <f t="shared" si="7"/>
        <v>22.804380502469396</v>
      </c>
      <c r="Q406" s="369">
        <f t="shared" si="7"/>
        <v>-35.810456373491867</v>
      </c>
      <c r="R406" s="369">
        <f t="shared" si="7"/>
        <v>-3.2824843366929946</v>
      </c>
      <c r="S406" s="369">
        <f t="shared" si="7"/>
        <v>93.310801295592171</v>
      </c>
      <c r="T406" s="369">
        <f t="shared" si="7"/>
        <v>5.8060756173963712</v>
      </c>
      <c r="U406" s="369">
        <f t="shared" si="7"/>
        <v>-46.688240154227479</v>
      </c>
      <c r="V406" s="369">
        <f t="shared" si="7"/>
        <v>1.9888931938525014</v>
      </c>
      <c r="W406" s="369">
        <f t="shared" si="7"/>
        <v>41.863998986957071</v>
      </c>
      <c r="X406" s="369">
        <f t="shared" si="7"/>
        <v>-67.31232705525305</v>
      </c>
      <c r="Y406" s="369">
        <f t="shared" si="7"/>
        <v>140.96122337520481</v>
      </c>
      <c r="Z406" s="369">
        <f t="shared" si="7"/>
        <v>-38.678603807796918</v>
      </c>
      <c r="AA406" s="369">
        <f t="shared" si="7"/>
        <v>-28.4790242099427</v>
      </c>
      <c r="AB406" s="369">
        <f t="shared" si="7"/>
        <v>78.578811369509026</v>
      </c>
      <c r="AC406" s="369">
        <f t="shared" si="7"/>
        <v>62.046013601504846</v>
      </c>
      <c r="AD406" s="369">
        <f t="shared" si="7"/>
        <v>-42.226984552192157</v>
      </c>
      <c r="AE406" s="369">
        <f t="shared" si="7"/>
        <v>102.76661514683151</v>
      </c>
      <c r="AF406" s="369">
        <f t="shared" si="7"/>
        <v>-25.352542114490426</v>
      </c>
      <c r="AG406" s="369">
        <f t="shared" si="8"/>
        <v>20.810783212498716</v>
      </c>
      <c r="AH406" s="369">
        <f t="shared" si="8"/>
        <v>3.5499957738145573</v>
      </c>
      <c r="AI406" s="369">
        <f t="shared" si="8"/>
        <v>-34.282915680352623</v>
      </c>
      <c r="AJ406" s="369">
        <f t="shared" si="8"/>
        <v>-45.832815799279594</v>
      </c>
      <c r="AK406" s="369">
        <f t="shared" si="8"/>
        <v>-20.155927539555144</v>
      </c>
      <c r="AL406" s="369">
        <f t="shared" si="11"/>
        <v>76.507754164273408</v>
      </c>
      <c r="AM406" s="369">
        <f t="shared" si="11"/>
        <v>-63.097949886104786</v>
      </c>
      <c r="AN406" s="369">
        <f t="shared" si="12"/>
        <v>7.5837742504409125</v>
      </c>
      <c r="AO406" s="369">
        <f t="shared" si="12"/>
        <v>52.622950819672155</v>
      </c>
      <c r="AP406" s="369">
        <f t="shared" si="12"/>
        <v>11.009667024704621</v>
      </c>
      <c r="AQ406" s="369">
        <f t="shared" si="9"/>
        <v>97.290759554910494</v>
      </c>
      <c r="AR406" s="369">
        <f t="shared" si="9"/>
        <v>-12.555174104953419</v>
      </c>
      <c r="AS406" s="369">
        <f t="shared" si="9"/>
        <v>24.887829500841281</v>
      </c>
      <c r="AT406" s="369">
        <f t="shared" si="9"/>
        <v>-55.911081172111814</v>
      </c>
      <c r="AU406" s="369">
        <f t="shared" si="9"/>
        <v>2.1645021645021498</v>
      </c>
      <c r="AV406" s="369">
        <f t="shared" si="9"/>
        <v>8.0757726819541436</v>
      </c>
      <c r="AW406" s="369">
        <f t="shared" si="9"/>
        <v>105.71955719557195</v>
      </c>
      <c r="AX406" s="369">
        <f t="shared" si="9"/>
        <v>-41.278026905829599</v>
      </c>
      <c r="AY406" s="369">
        <f t="shared" si="9"/>
        <v>-72.584956090110737</v>
      </c>
    </row>
    <row r="407" spans="1:51" s="325" customFormat="1" ht="13.8">
      <c r="A407" s="329"/>
      <c r="B407" s="329" t="s">
        <v>188</v>
      </c>
      <c r="C407" s="332"/>
      <c r="D407" s="332"/>
      <c r="E407" s="332"/>
      <c r="F407" s="332"/>
      <c r="G407" s="332"/>
      <c r="H407" s="332"/>
      <c r="I407" s="332"/>
      <c r="J407" s="332"/>
      <c r="K407" s="332"/>
      <c r="L407" s="332"/>
      <c r="M407" s="332"/>
      <c r="N407" s="332"/>
      <c r="O407" s="369">
        <f t="shared" si="10"/>
        <v>2.4605457513799207</v>
      </c>
      <c r="P407" s="369">
        <f t="shared" si="7"/>
        <v>-35.240335369323567</v>
      </c>
      <c r="Q407" s="369">
        <f t="shared" si="7"/>
        <v>21.230228471001766</v>
      </c>
      <c r="R407" s="369">
        <f t="shared" si="7"/>
        <v>-33.526626075190876</v>
      </c>
      <c r="S407" s="369">
        <f t="shared" si="7"/>
        <v>1.5556847920907142</v>
      </c>
      <c r="T407" s="369">
        <f t="shared" si="7"/>
        <v>-18.052970651395839</v>
      </c>
      <c r="U407" s="369">
        <f t="shared" si="7"/>
        <v>-34.993011879804328</v>
      </c>
      <c r="V407" s="369">
        <f t="shared" si="7"/>
        <v>114.96909432948129</v>
      </c>
      <c r="W407" s="369">
        <f t="shared" si="7"/>
        <v>-18.364795599449931</v>
      </c>
      <c r="X407" s="369">
        <f t="shared" si="7"/>
        <v>-3.5298621745788665</v>
      </c>
      <c r="Y407" s="369">
        <f t="shared" si="7"/>
        <v>-27.073577268037148</v>
      </c>
      <c r="Z407" s="369">
        <f t="shared" si="7"/>
        <v>49.259904222899429</v>
      </c>
      <c r="AA407" s="369">
        <f t="shared" si="7"/>
        <v>-36.779932915269058</v>
      </c>
      <c r="AB407" s="369">
        <f t="shared" si="7"/>
        <v>78.246828143021901</v>
      </c>
      <c r="AC407" s="369">
        <f t="shared" si="7"/>
        <v>8.1791122039601483</v>
      </c>
      <c r="AD407" s="369">
        <f t="shared" si="7"/>
        <v>-1.3039837301112613</v>
      </c>
      <c r="AE407" s="369">
        <f t="shared" si="7"/>
        <v>21.006060606060604</v>
      </c>
      <c r="AF407" s="369">
        <f t="shared" si="7"/>
        <v>-41.154963437844337</v>
      </c>
      <c r="AG407" s="369">
        <f t="shared" si="8"/>
        <v>-19.065452378925858</v>
      </c>
      <c r="AH407" s="369">
        <f t="shared" si="8"/>
        <v>16.237248922073821</v>
      </c>
      <c r="AI407" s="369">
        <f t="shared" si="8"/>
        <v>-3.5103591785035695</v>
      </c>
      <c r="AJ407" s="369">
        <f t="shared" si="8"/>
        <v>39.849976558837319</v>
      </c>
      <c r="AK407" s="369">
        <f t="shared" si="8"/>
        <v>-0.9654710023466293</v>
      </c>
      <c r="AL407" s="369">
        <f t="shared" si="11"/>
        <v>-12.497461241622103</v>
      </c>
      <c r="AM407" s="369">
        <f t="shared" si="11"/>
        <v>17.222437137330747</v>
      </c>
      <c r="AN407" s="369">
        <f t="shared" si="12"/>
        <v>-11.332585307900461</v>
      </c>
      <c r="AO407" s="369">
        <f t="shared" si="12"/>
        <v>-35.536697930623795</v>
      </c>
      <c r="AP407" s="369">
        <f t="shared" si="12"/>
        <v>10.288683602771377</v>
      </c>
      <c r="AQ407" s="369">
        <f t="shared" si="9"/>
        <v>73.678148884933506</v>
      </c>
      <c r="AR407" s="369">
        <f t="shared" si="9"/>
        <v>-18.211960453339771</v>
      </c>
      <c r="AS407" s="369">
        <f t="shared" si="9"/>
        <v>-12.795754404068687</v>
      </c>
      <c r="AT407" s="369">
        <f t="shared" si="9"/>
        <v>18.172597413574508</v>
      </c>
      <c r="AU407" s="369">
        <f t="shared" si="9"/>
        <v>-23.696445175595446</v>
      </c>
      <c r="AV407" s="369">
        <f t="shared" si="9"/>
        <v>9.3738282714655327E-2</v>
      </c>
      <c r="AW407" s="369">
        <f t="shared" si="9"/>
        <v>11.490915901854276</v>
      </c>
      <c r="AX407" s="369">
        <f t="shared" si="9"/>
        <v>-48.206635867282657</v>
      </c>
      <c r="AY407" s="369">
        <f t="shared" si="9"/>
        <v>184.21991566655856</v>
      </c>
    </row>
    <row r="408" spans="1:51" s="325" customFormat="1" ht="13.8">
      <c r="A408" s="327"/>
      <c r="B408" s="327" t="s">
        <v>189</v>
      </c>
      <c r="C408" s="331"/>
      <c r="D408" s="331"/>
      <c r="E408" s="331"/>
      <c r="F408" s="331"/>
      <c r="G408" s="331"/>
      <c r="H408" s="331"/>
      <c r="I408" s="331"/>
      <c r="J408" s="331"/>
      <c r="K408" s="331"/>
      <c r="L408" s="331"/>
      <c r="M408" s="331"/>
      <c r="N408" s="331"/>
      <c r="O408" s="369">
        <f t="shared" si="10"/>
        <v>25.277795828188971</v>
      </c>
      <c r="P408" s="369">
        <f t="shared" si="7"/>
        <v>4.6786659059079883</v>
      </c>
      <c r="Q408" s="369">
        <f t="shared" si="7"/>
        <v>-15.965512115356027</v>
      </c>
      <c r="R408" s="369">
        <f t="shared" si="7"/>
        <v>46.494486703225419</v>
      </c>
      <c r="S408" s="369">
        <f t="shared" si="7"/>
        <v>-23.550957977781351</v>
      </c>
      <c r="T408" s="369">
        <f t="shared" si="7"/>
        <v>7.4132575159269116</v>
      </c>
      <c r="U408" s="369">
        <f t="shared" si="7"/>
        <v>-0.54409097593254507</v>
      </c>
      <c r="V408" s="369">
        <f t="shared" si="7"/>
        <v>19.098077870872352</v>
      </c>
      <c r="W408" s="369">
        <f t="shared" si="7"/>
        <v>-3.0995241051107012</v>
      </c>
      <c r="X408" s="369">
        <f t="shared" si="7"/>
        <v>8.8529210796036857</v>
      </c>
      <c r="Y408" s="369">
        <f t="shared" si="7"/>
        <v>7.7052846325866007</v>
      </c>
      <c r="Z408" s="369">
        <f t="shared" si="7"/>
        <v>-28.699959931519313</v>
      </c>
      <c r="AA408" s="369">
        <f t="shared" si="7"/>
        <v>-11.484622458363143</v>
      </c>
      <c r="AB408" s="369">
        <f t="shared" si="7"/>
        <v>-2.2220939628304253</v>
      </c>
      <c r="AC408" s="369">
        <f t="shared" si="7"/>
        <v>8.4469629891978055</v>
      </c>
      <c r="AD408" s="369">
        <f t="shared" si="7"/>
        <v>7.4243413890703316</v>
      </c>
      <c r="AE408" s="369">
        <f t="shared" si="7"/>
        <v>0.84616943656262023</v>
      </c>
      <c r="AF408" s="369">
        <f t="shared" si="7"/>
        <v>12.274531477666688</v>
      </c>
      <c r="AG408" s="369">
        <f t="shared" si="8"/>
        <v>-3.7411617291685371</v>
      </c>
      <c r="AH408" s="369">
        <f t="shared" si="8"/>
        <v>26.796838679683876</v>
      </c>
      <c r="AI408" s="369">
        <f t="shared" si="8"/>
        <v>9.6502163232382454</v>
      </c>
      <c r="AJ408" s="369">
        <f t="shared" si="8"/>
        <v>1.8324082123988559</v>
      </c>
      <c r="AK408" s="369">
        <f t="shared" si="8"/>
        <v>-6.6329546200827618</v>
      </c>
      <c r="AL408" s="369">
        <f t="shared" si="11"/>
        <v>-32.538510234226628</v>
      </c>
      <c r="AM408" s="369">
        <f t="shared" si="11"/>
        <v>11.844437493483474</v>
      </c>
      <c r="AN408" s="369">
        <f t="shared" si="12"/>
        <v>-16.850004661135454</v>
      </c>
      <c r="AO408" s="369">
        <f t="shared" si="12"/>
        <v>-0.796008744884796</v>
      </c>
      <c r="AP408" s="369">
        <f t="shared" si="12"/>
        <v>39.396507882691985</v>
      </c>
      <c r="AQ408" s="369">
        <f t="shared" si="9"/>
        <v>-7.5033442782439463</v>
      </c>
      <c r="AR408" s="369">
        <f t="shared" si="9"/>
        <v>-2.585677973529672</v>
      </c>
      <c r="AS408" s="369">
        <f t="shared" si="9"/>
        <v>12.767680403095193</v>
      </c>
      <c r="AT408" s="369">
        <f t="shared" si="9"/>
        <v>7.5839782972951486</v>
      </c>
      <c r="AU408" s="369">
        <f t="shared" si="9"/>
        <v>8.4325286461230426</v>
      </c>
      <c r="AV408" s="369">
        <f t="shared" si="9"/>
        <v>4.5142095003590805</v>
      </c>
      <c r="AW408" s="369">
        <f t="shared" si="9"/>
        <v>-9.901508458492847</v>
      </c>
      <c r="AX408" s="369">
        <f t="shared" si="9"/>
        <v>-21.223896858543679</v>
      </c>
      <c r="AY408" s="369">
        <f t="shared" si="9"/>
        <v>-11.488635839749199</v>
      </c>
    </row>
    <row r="409" spans="1:51" s="325" customFormat="1" ht="13.8">
      <c r="A409" s="329"/>
      <c r="B409" s="329" t="s">
        <v>190</v>
      </c>
      <c r="C409" s="332"/>
      <c r="D409" s="332"/>
      <c r="E409" s="332"/>
      <c r="F409" s="332"/>
      <c r="G409" s="332"/>
      <c r="H409" s="332"/>
      <c r="I409" s="332"/>
      <c r="J409" s="332"/>
      <c r="K409" s="332"/>
      <c r="L409" s="332"/>
      <c r="M409" s="332"/>
      <c r="N409" s="332"/>
      <c r="O409" s="369">
        <f t="shared" si="10"/>
        <v>7.4049670252494186</v>
      </c>
      <c r="P409" s="369">
        <f t="shared" si="7"/>
        <v>-3.170970485215062</v>
      </c>
      <c r="Q409" s="369">
        <f t="shared" si="7"/>
        <v>12.749845876606445</v>
      </c>
      <c r="R409" s="369">
        <f t="shared" si="7"/>
        <v>-12.273780302125376</v>
      </c>
      <c r="S409" s="369">
        <f t="shared" si="7"/>
        <v>24.069538868698871</v>
      </c>
      <c r="T409" s="369">
        <f t="shared" si="7"/>
        <v>-9.5011608459490962</v>
      </c>
      <c r="U409" s="369">
        <f t="shared" si="7"/>
        <v>-1.0844186344421158</v>
      </c>
      <c r="V409" s="369">
        <f t="shared" si="7"/>
        <v>0.32359106653819342</v>
      </c>
      <c r="W409" s="369">
        <f t="shared" si="7"/>
        <v>-5.7435456110154881</v>
      </c>
      <c r="X409" s="369">
        <f t="shared" si="7"/>
        <v>10.546354290305501</v>
      </c>
      <c r="Y409" s="369">
        <f t="shared" si="7"/>
        <v>15.420765298116063</v>
      </c>
      <c r="Z409" s="369">
        <f t="shared" si="7"/>
        <v>-26.747144860749341</v>
      </c>
      <c r="AA409" s="369">
        <f t="shared" si="7"/>
        <v>17.268441546008869</v>
      </c>
      <c r="AB409" s="369">
        <f t="shared" si="7"/>
        <v>10.263813339775249</v>
      </c>
      <c r="AC409" s="369">
        <f t="shared" si="7"/>
        <v>6.9351899698117461E-2</v>
      </c>
      <c r="AD409" s="369">
        <f t="shared" si="7"/>
        <v>-7.270410281729915</v>
      </c>
      <c r="AE409" s="369">
        <f t="shared" si="7"/>
        <v>-2.6369822306964568</v>
      </c>
      <c r="AF409" s="369">
        <f t="shared" si="7"/>
        <v>-4.092455272479155</v>
      </c>
      <c r="AG409" s="369">
        <f t="shared" si="8"/>
        <v>16.230123647954699</v>
      </c>
      <c r="AH409" s="369">
        <f t="shared" si="8"/>
        <v>-6.5348955832933289</v>
      </c>
      <c r="AI409" s="369">
        <f t="shared" si="8"/>
        <v>8.2824907183132193E-2</v>
      </c>
      <c r="AJ409" s="369">
        <f t="shared" si="8"/>
        <v>22.031636667484609</v>
      </c>
      <c r="AK409" s="369">
        <f t="shared" si="8"/>
        <v>-9.5066553816067572</v>
      </c>
      <c r="AL409" s="369">
        <f t="shared" si="11"/>
        <v>-0.73981233107690481</v>
      </c>
      <c r="AM409" s="369">
        <f t="shared" si="11"/>
        <v>3.487261123198321</v>
      </c>
      <c r="AN409" s="369">
        <f t="shared" si="12"/>
        <v>-17.472815367888558</v>
      </c>
      <c r="AO409" s="369">
        <f t="shared" si="12"/>
        <v>31.494631742871874</v>
      </c>
      <c r="AP409" s="369">
        <f t="shared" si="12"/>
        <v>1.8940884324848297</v>
      </c>
      <c r="AQ409" s="369">
        <f t="shared" si="9"/>
        <v>7.920248975813343</v>
      </c>
      <c r="AR409" s="369">
        <f t="shared" si="9"/>
        <v>-5.9742164646391727</v>
      </c>
      <c r="AS409" s="369">
        <f t="shared" si="9"/>
        <v>3.5967605969231418</v>
      </c>
      <c r="AT409" s="369">
        <f t="shared" si="9"/>
        <v>-1.897470890242245</v>
      </c>
      <c r="AU409" s="369">
        <f t="shared" si="9"/>
        <v>-4.3859812261405722</v>
      </c>
      <c r="AV409" s="369">
        <f t="shared" si="9"/>
        <v>1.6984537820356491</v>
      </c>
      <c r="AW409" s="369">
        <f t="shared" si="9"/>
        <v>4.1730526476851049</v>
      </c>
      <c r="AX409" s="369">
        <f t="shared" si="9"/>
        <v>10.136010124871794</v>
      </c>
      <c r="AY409" s="369">
        <f t="shared" si="9"/>
        <v>1.7582620311643817</v>
      </c>
    </row>
    <row r="410" spans="1:51" s="325" customFormat="1" ht="13.8">
      <c r="A410" s="327"/>
      <c r="B410" s="327" t="s">
        <v>191</v>
      </c>
      <c r="C410" s="331"/>
      <c r="D410" s="331"/>
      <c r="E410" s="331"/>
      <c r="F410" s="331"/>
      <c r="G410" s="331"/>
      <c r="H410" s="331"/>
      <c r="I410" s="331"/>
      <c r="J410" s="331"/>
      <c r="K410" s="331"/>
      <c r="L410" s="331"/>
      <c r="M410" s="331"/>
      <c r="N410" s="331"/>
      <c r="O410" s="369">
        <f t="shared" si="10"/>
        <v>-33.235581622678403</v>
      </c>
      <c r="P410" s="369">
        <f t="shared" si="7"/>
        <v>18.301610541727673</v>
      </c>
      <c r="Q410" s="369">
        <f t="shared" si="7"/>
        <v>54.950495049504944</v>
      </c>
      <c r="R410" s="369">
        <f t="shared" si="7"/>
        <v>-6.3099041533546263</v>
      </c>
      <c r="S410" s="369">
        <f t="shared" si="7"/>
        <v>-17.902813299232733</v>
      </c>
      <c r="T410" s="369">
        <f t="shared" si="7"/>
        <v>25.441329179646928</v>
      </c>
      <c r="U410" s="369">
        <f t="shared" si="7"/>
        <v>-21.523178807947016</v>
      </c>
      <c r="V410" s="369">
        <f t="shared" si="7"/>
        <v>-0.94936708860759345</v>
      </c>
      <c r="W410" s="369">
        <f t="shared" si="7"/>
        <v>-36.528221512247072</v>
      </c>
      <c r="X410" s="369">
        <f t="shared" si="7"/>
        <v>91.275167785234899</v>
      </c>
      <c r="Y410" s="369">
        <f t="shared" si="7"/>
        <v>1.2280701754385859</v>
      </c>
      <c r="Z410" s="369">
        <f t="shared" si="7"/>
        <v>-25.736568457538986</v>
      </c>
      <c r="AA410" s="369">
        <f t="shared" si="7"/>
        <v>-2.567094515752633</v>
      </c>
      <c r="AB410" s="369">
        <f t="shared" si="7"/>
        <v>-33.173652694610773</v>
      </c>
      <c r="AC410" s="369">
        <f t="shared" si="7"/>
        <v>93.548387096774206</v>
      </c>
      <c r="AD410" s="369">
        <f t="shared" si="7"/>
        <v>10.74074074074074</v>
      </c>
      <c r="AE410" s="369">
        <f t="shared" ref="P410:AF425" si="13">IFERROR(((AE20-AD20)*100/AD20),"n.a.")</f>
        <v>-33.779264214046833</v>
      </c>
      <c r="AF410" s="369">
        <f t="shared" si="13"/>
        <v>-18.813131313131318</v>
      </c>
      <c r="AG410" s="369">
        <f t="shared" si="8"/>
        <v>29.237947122861602</v>
      </c>
      <c r="AH410" s="369">
        <f t="shared" si="8"/>
        <v>18.17087845968712</v>
      </c>
      <c r="AI410" s="369">
        <f t="shared" si="8"/>
        <v>-22.708757637474548</v>
      </c>
      <c r="AJ410" s="369">
        <f t="shared" si="8"/>
        <v>-15.546772068511196</v>
      </c>
      <c r="AK410" s="369">
        <f t="shared" si="8"/>
        <v>101.87207488299531</v>
      </c>
      <c r="AL410" s="369">
        <f t="shared" si="11"/>
        <v>-29.057187017001546</v>
      </c>
      <c r="AM410" s="369">
        <f t="shared" si="11"/>
        <v>-11.873638344226578</v>
      </c>
      <c r="AN410" s="369">
        <f t="shared" si="12"/>
        <v>-27.194066749072935</v>
      </c>
      <c r="AO410" s="369">
        <f t="shared" si="12"/>
        <v>93.887945670628184</v>
      </c>
      <c r="AP410" s="369">
        <f t="shared" si="12"/>
        <v>1.7513134851138292</v>
      </c>
      <c r="AQ410" s="369">
        <f t="shared" si="9"/>
        <v>-22.805507745266773</v>
      </c>
      <c r="AR410" s="369">
        <f t="shared" si="9"/>
        <v>-17.056856187290972</v>
      </c>
      <c r="AS410" s="369">
        <f t="shared" si="9"/>
        <v>38.440860215053767</v>
      </c>
      <c r="AT410" s="369">
        <f t="shared" si="9"/>
        <v>20.776699029126203</v>
      </c>
      <c r="AU410" s="369">
        <f t="shared" si="9"/>
        <v>-40.836012861736329</v>
      </c>
      <c r="AV410" s="369">
        <f t="shared" si="9"/>
        <v>62.092391304347814</v>
      </c>
      <c r="AW410" s="369">
        <f t="shared" si="9"/>
        <v>-0.50293378038558678</v>
      </c>
      <c r="AX410" s="369">
        <f t="shared" si="9"/>
        <v>-14.321819713563603</v>
      </c>
      <c r="AY410" s="369">
        <f t="shared" si="9"/>
        <v>45.82104228121927</v>
      </c>
    </row>
    <row r="411" spans="1:51" s="325" customFormat="1" ht="13.8">
      <c r="A411" s="329"/>
      <c r="B411" s="329" t="s">
        <v>192</v>
      </c>
      <c r="C411" s="332"/>
      <c r="D411" s="332"/>
      <c r="E411" s="332"/>
      <c r="F411" s="332"/>
      <c r="G411" s="332"/>
      <c r="H411" s="332"/>
      <c r="I411" s="332"/>
      <c r="J411" s="332"/>
      <c r="K411" s="332"/>
      <c r="L411" s="332"/>
      <c r="M411" s="332"/>
      <c r="N411" s="332"/>
      <c r="O411" s="369">
        <f t="shared" si="10"/>
        <v>-19.219219219219223</v>
      </c>
      <c r="P411" s="369">
        <f t="shared" si="13"/>
        <v>62.453531598513024</v>
      </c>
      <c r="Q411" s="369">
        <f t="shared" si="13"/>
        <v>42.334096109839813</v>
      </c>
      <c r="R411" s="369">
        <f t="shared" si="13"/>
        <v>-18.327974276527328</v>
      </c>
      <c r="S411" s="369">
        <f t="shared" si="13"/>
        <v>-57.677165354330711</v>
      </c>
      <c r="T411" s="369">
        <f t="shared" si="13"/>
        <v>198.60465116279067</v>
      </c>
      <c r="U411" s="369">
        <f t="shared" si="13"/>
        <v>-50.467289719626166</v>
      </c>
      <c r="V411" s="369">
        <f t="shared" si="13"/>
        <v>15.723270440251572</v>
      </c>
      <c r="W411" s="369">
        <f t="shared" si="13"/>
        <v>-42.663043478260875</v>
      </c>
      <c r="X411" s="369">
        <f t="shared" si="13"/>
        <v>125.59241706161139</v>
      </c>
      <c r="Y411" s="369">
        <f t="shared" si="13"/>
        <v>-30.042016806722685</v>
      </c>
      <c r="Z411" s="369">
        <f t="shared" si="13"/>
        <v>-11.411411411411407</v>
      </c>
      <c r="AA411" s="369">
        <f t="shared" si="13"/>
        <v>9.8305084745762716</v>
      </c>
      <c r="AB411" s="369">
        <f t="shared" si="13"/>
        <v>-33.333333333333329</v>
      </c>
      <c r="AC411" s="369">
        <f t="shared" si="13"/>
        <v>111.11111111111107</v>
      </c>
      <c r="AD411" s="369">
        <f t="shared" si="13"/>
        <v>-9.8684210526315645</v>
      </c>
      <c r="AE411" s="369">
        <f t="shared" si="13"/>
        <v>-24.574209245742097</v>
      </c>
      <c r="AF411" s="369">
        <f t="shared" si="13"/>
        <v>-36.774193548387103</v>
      </c>
      <c r="AG411" s="369">
        <f t="shared" si="8"/>
        <v>26.530612244897959</v>
      </c>
      <c r="AH411" s="369">
        <f t="shared" si="8"/>
        <v>111.69354838709677</v>
      </c>
      <c r="AI411" s="369">
        <f t="shared" si="8"/>
        <v>-42.095238095238095</v>
      </c>
      <c r="AJ411" s="369">
        <f t="shared" si="8"/>
        <v>-14.144736842105267</v>
      </c>
      <c r="AK411" s="369">
        <f t="shared" si="8"/>
        <v>117.24137931034484</v>
      </c>
      <c r="AL411" s="369">
        <f t="shared" si="11"/>
        <v>-87.47795414462081</v>
      </c>
      <c r="AM411" s="369">
        <f t="shared" si="11"/>
        <v>314.08450704225356</v>
      </c>
      <c r="AN411" s="369">
        <f t="shared" si="12"/>
        <v>-13.265306122448985</v>
      </c>
      <c r="AO411" s="369">
        <f t="shared" si="12"/>
        <v>58.039215686274538</v>
      </c>
      <c r="AP411" s="369">
        <f t="shared" si="12"/>
        <v>-16.129032258064523</v>
      </c>
      <c r="AQ411" s="369">
        <f t="shared" si="12"/>
        <v>-6.5088757396449637</v>
      </c>
      <c r="AR411" s="369">
        <f t="shared" si="12"/>
        <v>-29.746835443037973</v>
      </c>
      <c r="AS411" s="369">
        <f t="shared" ref="AS411:AV474" si="14">IFERROR(((AS21-AR21)*100/AR21),"n.a.")</f>
        <v>96.846846846846844</v>
      </c>
      <c r="AT411" s="369">
        <f t="shared" si="14"/>
        <v>30.205949656750576</v>
      </c>
      <c r="AU411" s="369">
        <f t="shared" si="14"/>
        <v>-55.360281195079089</v>
      </c>
      <c r="AV411" s="369">
        <f t="shared" si="14"/>
        <v>169.29133858267716</v>
      </c>
      <c r="AW411" s="369">
        <f t="shared" ref="AW411:AY473" si="15">IFERROR(((AW21-AV21)*100/AV21),"n.a.")</f>
        <v>-11.257309941520463</v>
      </c>
      <c r="AX411" s="369">
        <f t="shared" si="15"/>
        <v>-85.99670510708404</v>
      </c>
      <c r="AY411" s="369">
        <f t="shared" si="15"/>
        <v>445.88235294117641</v>
      </c>
    </row>
    <row r="412" spans="1:51" s="325" customFormat="1" ht="13.8">
      <c r="A412" s="327"/>
      <c r="B412" s="327" t="s">
        <v>193</v>
      </c>
      <c r="C412" s="331"/>
      <c r="D412" s="331"/>
      <c r="E412" s="331"/>
      <c r="F412" s="331"/>
      <c r="G412" s="331"/>
      <c r="H412" s="331"/>
      <c r="I412" s="331"/>
      <c r="J412" s="331"/>
      <c r="K412" s="331"/>
      <c r="L412" s="331"/>
      <c r="M412" s="331"/>
      <c r="N412" s="331"/>
      <c r="O412" s="369">
        <f t="shared" si="10"/>
        <v>-100</v>
      </c>
      <c r="P412" s="369" t="str">
        <f t="shared" si="13"/>
        <v>n.a.</v>
      </c>
      <c r="Q412" s="369">
        <f t="shared" si="13"/>
        <v>-56.000000000000007</v>
      </c>
      <c r="R412" s="369">
        <f t="shared" si="13"/>
        <v>-54.545454545454547</v>
      </c>
      <c r="S412" s="369">
        <f t="shared" si="13"/>
        <v>19.999999999999989</v>
      </c>
      <c r="T412" s="369">
        <f t="shared" si="13"/>
        <v>-50</v>
      </c>
      <c r="U412" s="369">
        <f t="shared" si="13"/>
        <v>200</v>
      </c>
      <c r="V412" s="369">
        <f t="shared" si="13"/>
        <v>477.77777777777789</v>
      </c>
      <c r="W412" s="369">
        <f t="shared" si="13"/>
        <v>-90.384615384615387</v>
      </c>
      <c r="X412" s="369">
        <f t="shared" si="13"/>
        <v>-40.000000000000007</v>
      </c>
      <c r="Y412" s="369">
        <f t="shared" si="13"/>
        <v>300</v>
      </c>
      <c r="Z412" s="369">
        <f t="shared" si="13"/>
        <v>-41.666666666666664</v>
      </c>
      <c r="AA412" s="369">
        <f t="shared" si="13"/>
        <v>-14.285714285714297</v>
      </c>
      <c r="AB412" s="369">
        <f t="shared" si="13"/>
        <v>150</v>
      </c>
      <c r="AC412" s="369">
        <f t="shared" si="13"/>
        <v>-80</v>
      </c>
      <c r="AD412" s="369">
        <f t="shared" si="13"/>
        <v>133.33333333333337</v>
      </c>
      <c r="AE412" s="369">
        <f t="shared" si="13"/>
        <v>-57.142857142857153</v>
      </c>
      <c r="AF412" s="369">
        <f t="shared" si="13"/>
        <v>633.33333333333337</v>
      </c>
      <c r="AG412" s="369">
        <f t="shared" si="8"/>
        <v>-40.909090909090907</v>
      </c>
      <c r="AH412" s="369">
        <f t="shared" si="8"/>
        <v>-100</v>
      </c>
      <c r="AI412" s="369" t="str">
        <f t="shared" si="8"/>
        <v>n.a.</v>
      </c>
      <c r="AJ412" s="369">
        <f t="shared" si="8"/>
        <v>-58.333333333333329</v>
      </c>
      <c r="AK412" s="369">
        <f t="shared" ref="AK412:AM454" si="16">IFERROR(((AK22-AJ22)*100/AJ22),"n.a.")</f>
        <v>100</v>
      </c>
      <c r="AL412" s="369">
        <f t="shared" si="16"/>
        <v>9.9999999999999947</v>
      </c>
      <c r="AM412" s="369">
        <f t="shared" si="16"/>
        <v>-77.272727272727266</v>
      </c>
      <c r="AN412" s="369">
        <f t="shared" si="12"/>
        <v>380</v>
      </c>
      <c r="AO412" s="369">
        <f t="shared" si="12"/>
        <v>-100</v>
      </c>
      <c r="AP412" s="369" t="str">
        <f t="shared" si="12"/>
        <v>n.a.</v>
      </c>
      <c r="AQ412" s="369">
        <f t="shared" si="12"/>
        <v>-100</v>
      </c>
      <c r="AR412" s="369" t="str">
        <f t="shared" si="12"/>
        <v>n.a.</v>
      </c>
      <c r="AS412" s="369">
        <f t="shared" si="14"/>
        <v>460.00000000000006</v>
      </c>
      <c r="AT412" s="369">
        <f t="shared" si="14"/>
        <v>39.285714285714278</v>
      </c>
      <c r="AU412" s="369">
        <f t="shared" si="14"/>
        <v>-58.974358974358971</v>
      </c>
      <c r="AV412" s="369">
        <f t="shared" si="14"/>
        <v>37.5</v>
      </c>
      <c r="AW412" s="369">
        <f t="shared" si="15"/>
        <v>654.5454545454545</v>
      </c>
      <c r="AX412" s="369">
        <f t="shared" si="15"/>
        <v>-67.46987951807229</v>
      </c>
      <c r="AY412" s="369">
        <f t="shared" si="15"/>
        <v>-83.333333333333343</v>
      </c>
    </row>
    <row r="413" spans="1:51" s="325" customFormat="1" ht="19.8">
      <c r="A413" s="329"/>
      <c r="B413" s="329" t="s">
        <v>194</v>
      </c>
      <c r="C413" s="332"/>
      <c r="D413" s="332"/>
      <c r="E413" s="332"/>
      <c r="F413" s="333"/>
      <c r="G413" s="332"/>
      <c r="H413" s="332"/>
      <c r="I413" s="332"/>
      <c r="J413" s="332"/>
      <c r="K413" s="332"/>
      <c r="L413" s="332"/>
      <c r="M413" s="333"/>
      <c r="N413" s="332"/>
      <c r="O413" s="369" t="str">
        <f t="shared" si="10"/>
        <v>n.a.</v>
      </c>
      <c r="P413" s="369">
        <f t="shared" si="13"/>
        <v>-100</v>
      </c>
      <c r="Q413" s="369" t="str">
        <f t="shared" si="13"/>
        <v>n.a.</v>
      </c>
      <c r="R413" s="369" t="str">
        <f t="shared" si="13"/>
        <v>n.a.</v>
      </c>
      <c r="S413" s="369">
        <f t="shared" si="13"/>
        <v>54.347826086956502</v>
      </c>
      <c r="T413" s="369">
        <f t="shared" si="13"/>
        <v>-100</v>
      </c>
      <c r="U413" s="369" t="str">
        <f t="shared" si="13"/>
        <v>n.a.</v>
      </c>
      <c r="V413" s="369" t="str">
        <f t="shared" si="13"/>
        <v>n.a.</v>
      </c>
      <c r="W413" s="369">
        <f t="shared" si="13"/>
        <v>-100</v>
      </c>
      <c r="X413" s="369" t="str">
        <f t="shared" si="13"/>
        <v>n.a.</v>
      </c>
      <c r="Y413" s="369" t="str">
        <f t="shared" si="13"/>
        <v>n.a.</v>
      </c>
      <c r="Z413" s="369">
        <f t="shared" si="13"/>
        <v>-100</v>
      </c>
      <c r="AA413" s="369" t="str">
        <f t="shared" si="13"/>
        <v>n.a.</v>
      </c>
      <c r="AB413" s="369" t="str">
        <f t="shared" si="13"/>
        <v>n.a.</v>
      </c>
      <c r="AC413" s="369" t="str">
        <f t="shared" si="13"/>
        <v>n.a.</v>
      </c>
      <c r="AD413" s="369">
        <f t="shared" si="13"/>
        <v>-100</v>
      </c>
      <c r="AE413" s="369" t="str">
        <f t="shared" si="13"/>
        <v>n.a.</v>
      </c>
      <c r="AF413" s="369" t="str">
        <f t="shared" si="13"/>
        <v>n.a.</v>
      </c>
      <c r="AG413" s="369">
        <f t="shared" si="8"/>
        <v>-100</v>
      </c>
      <c r="AH413" s="369" t="str">
        <f t="shared" si="8"/>
        <v>n.a.</v>
      </c>
      <c r="AI413" s="369" t="str">
        <f t="shared" si="8"/>
        <v>n.a.</v>
      </c>
      <c r="AJ413" s="369">
        <f t="shared" si="8"/>
        <v>100</v>
      </c>
      <c r="AK413" s="369">
        <f t="shared" si="16"/>
        <v>-100</v>
      </c>
      <c r="AL413" s="369" t="str">
        <f t="shared" si="16"/>
        <v>n.a.</v>
      </c>
      <c r="AM413" s="369" t="str">
        <f t="shared" si="16"/>
        <v>n.a.</v>
      </c>
      <c r="AN413" s="369" t="str">
        <f t="shared" si="12"/>
        <v>n.a.</v>
      </c>
      <c r="AO413" s="369" t="str">
        <f t="shared" si="12"/>
        <v>n.a.</v>
      </c>
      <c r="AP413" s="369">
        <f t="shared" si="12"/>
        <v>-100</v>
      </c>
      <c r="AQ413" s="369" t="str">
        <f t="shared" si="12"/>
        <v>n.a.</v>
      </c>
      <c r="AR413" s="369">
        <f t="shared" si="12"/>
        <v>800</v>
      </c>
      <c r="AS413" s="369">
        <f t="shared" si="14"/>
        <v>-100</v>
      </c>
      <c r="AT413" s="369" t="str">
        <f t="shared" si="14"/>
        <v>n.a.</v>
      </c>
      <c r="AU413" s="369" t="str">
        <f t="shared" si="14"/>
        <v>n.a.</v>
      </c>
      <c r="AV413" s="369" t="str">
        <f t="shared" si="14"/>
        <v>n.a.</v>
      </c>
      <c r="AW413" s="369" t="str">
        <f t="shared" si="15"/>
        <v>n.a.</v>
      </c>
      <c r="AX413" s="369" t="str">
        <f t="shared" si="15"/>
        <v>n.a.</v>
      </c>
      <c r="AY413" s="369" t="str">
        <f t="shared" si="15"/>
        <v>n.a.</v>
      </c>
    </row>
    <row r="414" spans="1:51" s="325" customFormat="1" ht="19.8">
      <c r="A414" s="327"/>
      <c r="B414" s="327" t="s">
        <v>195</v>
      </c>
      <c r="C414" s="334"/>
      <c r="D414" s="334"/>
      <c r="E414" s="334"/>
      <c r="F414" s="331"/>
      <c r="G414" s="331"/>
      <c r="H414" s="334"/>
      <c r="I414" s="331"/>
      <c r="J414" s="331"/>
      <c r="K414" s="334"/>
      <c r="L414" s="331"/>
      <c r="M414" s="334"/>
      <c r="N414" s="331"/>
      <c r="O414" s="369">
        <f t="shared" si="10"/>
        <v>-76.785714285714292</v>
      </c>
      <c r="P414" s="369">
        <f t="shared" si="13"/>
        <v>-100</v>
      </c>
      <c r="Q414" s="369" t="str">
        <f t="shared" si="13"/>
        <v>n.a.</v>
      </c>
      <c r="R414" s="369">
        <f t="shared" si="13"/>
        <v>-76.530612244897966</v>
      </c>
      <c r="S414" s="369">
        <f t="shared" si="13"/>
        <v>0</v>
      </c>
      <c r="T414" s="369">
        <f t="shared" si="13"/>
        <v>608.695652173913</v>
      </c>
      <c r="U414" s="369">
        <f t="shared" si="13"/>
        <v>-91.411042944785265</v>
      </c>
      <c r="V414" s="369">
        <f t="shared" si="13"/>
        <v>-100</v>
      </c>
      <c r="W414" s="369" t="str">
        <f t="shared" si="13"/>
        <v>n.a.</v>
      </c>
      <c r="X414" s="369" t="str">
        <f t="shared" si="13"/>
        <v>n.a.</v>
      </c>
      <c r="Y414" s="369">
        <f t="shared" si="13"/>
        <v>527.27272727272725</v>
      </c>
      <c r="Z414" s="369">
        <f t="shared" si="13"/>
        <v>-78.985507246376812</v>
      </c>
      <c r="AA414" s="369">
        <f t="shared" si="13"/>
        <v>148.27586206896552</v>
      </c>
      <c r="AB414" s="369">
        <f t="shared" si="13"/>
        <v>-100</v>
      </c>
      <c r="AC414" s="369" t="str">
        <f t="shared" si="13"/>
        <v>n.a.</v>
      </c>
      <c r="AD414" s="369" t="str">
        <f t="shared" si="13"/>
        <v>n.a.</v>
      </c>
      <c r="AE414" s="369">
        <f t="shared" si="13"/>
        <v>9.5238095238095326</v>
      </c>
      <c r="AF414" s="369">
        <f t="shared" si="13"/>
        <v>-100</v>
      </c>
      <c r="AG414" s="369" t="str">
        <f t="shared" si="8"/>
        <v>n.a.</v>
      </c>
      <c r="AH414" s="369" t="str">
        <f t="shared" si="8"/>
        <v>n.a.</v>
      </c>
      <c r="AI414" s="369">
        <f t="shared" si="8"/>
        <v>-99.999999999999986</v>
      </c>
      <c r="AJ414" s="369" t="str">
        <f t="shared" si="8"/>
        <v>n.a.</v>
      </c>
      <c r="AK414" s="369" t="str">
        <f t="shared" si="16"/>
        <v>n.a.</v>
      </c>
      <c r="AL414" s="369" t="str">
        <f t="shared" si="16"/>
        <v>n.a.</v>
      </c>
      <c r="AM414" s="369" t="str">
        <f t="shared" si="16"/>
        <v>n.a.</v>
      </c>
      <c r="AN414" s="369">
        <f t="shared" si="12"/>
        <v>-100</v>
      </c>
      <c r="AO414" s="369" t="str">
        <f t="shared" si="12"/>
        <v>n.a.</v>
      </c>
      <c r="AP414" s="369" t="str">
        <f t="shared" si="12"/>
        <v>n.a.</v>
      </c>
      <c r="AQ414" s="369">
        <f t="shared" si="12"/>
        <v>-100</v>
      </c>
      <c r="AR414" s="369" t="str">
        <f t="shared" si="12"/>
        <v>n.a.</v>
      </c>
      <c r="AS414" s="369">
        <f t="shared" si="14"/>
        <v>-30.882352941176478</v>
      </c>
      <c r="AT414" s="369">
        <f t="shared" si="14"/>
        <v>-48.936170212765958</v>
      </c>
      <c r="AU414" s="369">
        <f t="shared" si="14"/>
        <v>120.83333333333336</v>
      </c>
      <c r="AV414" s="369">
        <f t="shared" si="14"/>
        <v>96.226415094339615</v>
      </c>
      <c r="AW414" s="369">
        <f t="shared" si="15"/>
        <v>-65.384615384615387</v>
      </c>
      <c r="AX414" s="369">
        <f t="shared" si="15"/>
        <v>-100</v>
      </c>
      <c r="AY414" s="369" t="str">
        <f t="shared" si="15"/>
        <v>n.a.</v>
      </c>
    </row>
    <row r="415" spans="1:51" s="325" customFormat="1" ht="13.8">
      <c r="A415" s="329"/>
      <c r="B415" s="329" t="s">
        <v>196</v>
      </c>
      <c r="C415" s="332"/>
      <c r="D415" s="332"/>
      <c r="E415" s="332"/>
      <c r="F415" s="332"/>
      <c r="G415" s="332"/>
      <c r="H415" s="332"/>
      <c r="I415" s="332"/>
      <c r="J415" s="332"/>
      <c r="K415" s="332"/>
      <c r="L415" s="332"/>
      <c r="M415" s="332"/>
      <c r="N415" s="332"/>
      <c r="O415" s="369">
        <f t="shared" si="10"/>
        <v>37.88819875776398</v>
      </c>
      <c r="P415" s="369">
        <f t="shared" si="13"/>
        <v>82.882882882882853</v>
      </c>
      <c r="Q415" s="369">
        <f t="shared" si="13"/>
        <v>9.8522167487684822</v>
      </c>
      <c r="R415" s="369">
        <f t="shared" si="13"/>
        <v>-10.089686098654711</v>
      </c>
      <c r="S415" s="369">
        <f t="shared" si="13"/>
        <v>-74.064837905236914</v>
      </c>
      <c r="T415" s="369">
        <f t="shared" si="13"/>
        <v>343.26923076923077</v>
      </c>
      <c r="U415" s="369">
        <f t="shared" si="13"/>
        <v>-43.167028199566161</v>
      </c>
      <c r="V415" s="369">
        <f t="shared" si="13"/>
        <v>9.9236641221373958</v>
      </c>
      <c r="W415" s="369">
        <f t="shared" si="13"/>
        <v>-32.986111111111114</v>
      </c>
      <c r="X415" s="369">
        <f t="shared" si="13"/>
        <v>126.94300518134717</v>
      </c>
      <c r="Y415" s="369">
        <f t="shared" si="13"/>
        <v>-80.365296803652967</v>
      </c>
      <c r="Z415" s="369">
        <f t="shared" si="13"/>
        <v>174.41860465116278</v>
      </c>
      <c r="AA415" s="369">
        <f t="shared" si="13"/>
        <v>-5.9322033898304953</v>
      </c>
      <c r="AB415" s="369">
        <f t="shared" si="13"/>
        <v>-16.216216216216218</v>
      </c>
      <c r="AC415" s="369">
        <f t="shared" si="13"/>
        <v>131.18279569892471</v>
      </c>
      <c r="AD415" s="369">
        <f t="shared" si="13"/>
        <v>-16.279069767441854</v>
      </c>
      <c r="AE415" s="369">
        <f t="shared" si="13"/>
        <v>-31.388888888888886</v>
      </c>
      <c r="AF415" s="369">
        <f t="shared" si="13"/>
        <v>-48.582995951417004</v>
      </c>
      <c r="AG415" s="369">
        <f t="shared" si="8"/>
        <v>84.251968503936993</v>
      </c>
      <c r="AH415" s="369">
        <f t="shared" si="8"/>
        <v>101.70940170940172</v>
      </c>
      <c r="AI415" s="369">
        <f t="shared" si="8"/>
        <v>-41.525423728813564</v>
      </c>
      <c r="AJ415" s="369">
        <f t="shared" si="8"/>
        <v>-14.130434782608686</v>
      </c>
      <c r="AK415" s="369">
        <f t="shared" si="16"/>
        <v>123.62869198312235</v>
      </c>
      <c r="AL415" s="369">
        <f t="shared" si="16"/>
        <v>-93.207547169811306</v>
      </c>
      <c r="AM415" s="369">
        <f t="shared" si="16"/>
        <v>669.44444444444446</v>
      </c>
      <c r="AN415" s="369">
        <f t="shared" si="12"/>
        <v>-20.216606498194949</v>
      </c>
      <c r="AO415" s="369">
        <f t="shared" si="12"/>
        <v>66.515837104072418</v>
      </c>
      <c r="AP415" s="369">
        <f t="shared" si="12"/>
        <v>-32.880434782608695</v>
      </c>
      <c r="AQ415" s="369">
        <f t="shared" si="12"/>
        <v>25.50607287449392</v>
      </c>
      <c r="AR415" s="369">
        <f t="shared" si="12"/>
        <v>-62.258064516129039</v>
      </c>
      <c r="AS415" s="369">
        <f t="shared" si="14"/>
        <v>205.12820512820514</v>
      </c>
      <c r="AT415" s="369">
        <f t="shared" si="14"/>
        <v>39.495798319327747</v>
      </c>
      <c r="AU415" s="369">
        <f t="shared" si="14"/>
        <v>-63.45381526104417</v>
      </c>
      <c r="AV415" s="369">
        <f t="shared" si="14"/>
        <v>206.04395604395603</v>
      </c>
      <c r="AW415" s="369">
        <f t="shared" si="15"/>
        <v>-29.443447037701972</v>
      </c>
      <c r="AX415" s="369">
        <f t="shared" si="15"/>
        <v>-95.674300254452916</v>
      </c>
      <c r="AY415" s="369">
        <f t="shared" si="15"/>
        <v>2305.8823529411761</v>
      </c>
    </row>
    <row r="416" spans="1:51" s="325" customFormat="1" ht="13.8">
      <c r="A416" s="327"/>
      <c r="B416" s="327" t="s">
        <v>197</v>
      </c>
      <c r="C416" s="331"/>
      <c r="D416" s="331"/>
      <c r="E416" s="331"/>
      <c r="F416" s="331"/>
      <c r="G416" s="331"/>
      <c r="H416" s="331"/>
      <c r="I416" s="331"/>
      <c r="J416" s="331"/>
      <c r="K416" s="331"/>
      <c r="L416" s="331"/>
      <c r="M416" s="331"/>
      <c r="N416" s="331"/>
      <c r="O416" s="369">
        <f t="shared" si="10"/>
        <v>-88.709677419354847</v>
      </c>
      <c r="P416" s="369">
        <f t="shared" si="13"/>
        <v>-57.142857142857153</v>
      </c>
      <c r="Q416" s="369">
        <f t="shared" si="13"/>
        <v>2000</v>
      </c>
      <c r="R416" s="369">
        <f t="shared" si="13"/>
        <v>-66.666666666666671</v>
      </c>
      <c r="S416" s="369">
        <f t="shared" si="13"/>
        <v>-42.857142857142861</v>
      </c>
      <c r="T416" s="369">
        <f t="shared" si="13"/>
        <v>16.666666666666682</v>
      </c>
      <c r="U416" s="369">
        <f t="shared" si="13"/>
        <v>135.71428571428569</v>
      </c>
      <c r="V416" s="369">
        <f t="shared" si="13"/>
        <v>-96.969696969696969</v>
      </c>
      <c r="W416" s="369">
        <f t="shared" si="13"/>
        <v>0</v>
      </c>
      <c r="X416" s="369">
        <f t="shared" si="13"/>
        <v>1100</v>
      </c>
      <c r="Y416" s="369">
        <f t="shared" si="13"/>
        <v>516.66666666666674</v>
      </c>
      <c r="Z416" s="369">
        <f t="shared" si="13"/>
        <v>-70.270270270270274</v>
      </c>
      <c r="AA416" s="369">
        <f t="shared" si="13"/>
        <v>-50</v>
      </c>
      <c r="AB416" s="369">
        <f t="shared" si="13"/>
        <v>27.272727272727284</v>
      </c>
      <c r="AC416" s="369">
        <f t="shared" si="13"/>
        <v>-7.1428571428571486</v>
      </c>
      <c r="AD416" s="369">
        <f t="shared" si="13"/>
        <v>69.230769230769226</v>
      </c>
      <c r="AE416" s="369">
        <f t="shared" si="13"/>
        <v>63.636363636363626</v>
      </c>
      <c r="AF416" s="369">
        <f t="shared" si="13"/>
        <v>-61.1111111111111</v>
      </c>
      <c r="AG416" s="369">
        <f t="shared" si="8"/>
        <v>-92.857142857142847</v>
      </c>
      <c r="AH416" s="369">
        <f t="shared" si="8"/>
        <v>1399.9999999999998</v>
      </c>
      <c r="AI416" s="369">
        <f t="shared" si="8"/>
        <v>-100</v>
      </c>
      <c r="AJ416" s="369" t="str">
        <f t="shared" si="8"/>
        <v>n.a.</v>
      </c>
      <c r="AK416" s="369">
        <f t="shared" si="16"/>
        <v>77.777777777777786</v>
      </c>
      <c r="AL416" s="369">
        <f t="shared" si="16"/>
        <v>-18.75</v>
      </c>
      <c r="AM416" s="369">
        <f t="shared" si="16"/>
        <v>-84.615384615384613</v>
      </c>
      <c r="AN416" s="369">
        <f t="shared" si="12"/>
        <v>400</v>
      </c>
      <c r="AO416" s="369">
        <f t="shared" si="12"/>
        <v>-30</v>
      </c>
      <c r="AP416" s="369">
        <f t="shared" si="12"/>
        <v>-28.571428571428577</v>
      </c>
      <c r="AQ416" s="369">
        <f t="shared" si="12"/>
        <v>-20.000000000000004</v>
      </c>
      <c r="AR416" s="369">
        <f t="shared" si="12"/>
        <v>450</v>
      </c>
      <c r="AS416" s="369">
        <f t="shared" si="14"/>
        <v>-77.272727272727266</v>
      </c>
      <c r="AT416" s="369">
        <f t="shared" si="14"/>
        <v>-60.000000000000007</v>
      </c>
      <c r="AU416" s="369">
        <f t="shared" si="14"/>
        <v>49.999999999999993</v>
      </c>
      <c r="AV416" s="369">
        <f t="shared" si="14"/>
        <v>-66.666666666666657</v>
      </c>
      <c r="AW416" s="369">
        <f t="shared" si="15"/>
        <v>-100</v>
      </c>
      <c r="AX416" s="369" t="str">
        <f t="shared" si="15"/>
        <v>n.a.</v>
      </c>
      <c r="AY416" s="369">
        <f t="shared" si="15"/>
        <v>-100</v>
      </c>
    </row>
    <row r="417" spans="1:51" s="325" customFormat="1" ht="19.8">
      <c r="A417" s="329"/>
      <c r="B417" s="329" t="s">
        <v>198</v>
      </c>
      <c r="C417" s="333"/>
      <c r="D417" s="333"/>
      <c r="E417" s="332"/>
      <c r="F417" s="333"/>
      <c r="G417" s="332"/>
      <c r="H417" s="332"/>
      <c r="I417" s="332"/>
      <c r="J417" s="332"/>
      <c r="K417" s="332"/>
      <c r="L417" s="332"/>
      <c r="M417" s="333"/>
      <c r="N417" s="333"/>
      <c r="O417" s="369" t="str">
        <f t="shared" si="10"/>
        <v>n.a.</v>
      </c>
      <c r="P417" s="369" t="str">
        <f t="shared" si="13"/>
        <v>n.a.</v>
      </c>
      <c r="Q417" s="369">
        <f t="shared" si="13"/>
        <v>33.333333333333343</v>
      </c>
      <c r="R417" s="369">
        <f t="shared" si="13"/>
        <v>225</v>
      </c>
      <c r="S417" s="369">
        <f t="shared" si="13"/>
        <v>-100</v>
      </c>
      <c r="T417" s="369" t="str">
        <f t="shared" si="13"/>
        <v>n.a.</v>
      </c>
      <c r="U417" s="369" t="str">
        <f t="shared" si="13"/>
        <v>n.a.</v>
      </c>
      <c r="V417" s="369" t="str">
        <f t="shared" si="13"/>
        <v>n.a.</v>
      </c>
      <c r="W417" s="369" t="str">
        <f t="shared" si="13"/>
        <v>n.a.</v>
      </c>
      <c r="X417" s="369">
        <f t="shared" si="13"/>
        <v>-100</v>
      </c>
      <c r="Y417" s="369" t="str">
        <f t="shared" si="13"/>
        <v>n.a.</v>
      </c>
      <c r="Z417" s="369" t="str">
        <f t="shared" si="13"/>
        <v>n.a.</v>
      </c>
      <c r="AA417" s="369" t="str">
        <f t="shared" si="13"/>
        <v>n.a.</v>
      </c>
      <c r="AB417" s="369">
        <f t="shared" si="13"/>
        <v>-100</v>
      </c>
      <c r="AC417" s="369" t="str">
        <f t="shared" si="13"/>
        <v>n.a.</v>
      </c>
      <c r="AD417" s="369" t="str">
        <f t="shared" si="13"/>
        <v>n.a.</v>
      </c>
      <c r="AE417" s="369">
        <f t="shared" si="13"/>
        <v>0</v>
      </c>
      <c r="AF417" s="369">
        <f t="shared" si="13"/>
        <v>-100</v>
      </c>
      <c r="AG417" s="369" t="str">
        <f t="shared" si="8"/>
        <v>n.a.</v>
      </c>
      <c r="AH417" s="369" t="str">
        <f t="shared" si="8"/>
        <v>n.a.</v>
      </c>
      <c r="AI417" s="369">
        <f t="shared" si="8"/>
        <v>-100</v>
      </c>
      <c r="AJ417" s="369" t="str">
        <f t="shared" si="8"/>
        <v>n.a.</v>
      </c>
      <c r="AK417" s="369" t="str">
        <f t="shared" si="16"/>
        <v>n.a.</v>
      </c>
      <c r="AL417" s="369" t="str">
        <f t="shared" si="16"/>
        <v>n.a.</v>
      </c>
      <c r="AM417" s="369" t="str">
        <f t="shared" si="16"/>
        <v>n.a.</v>
      </c>
      <c r="AN417" s="369" t="str">
        <f t="shared" si="12"/>
        <v>n.a.</v>
      </c>
      <c r="AO417" s="369" t="str">
        <f t="shared" si="12"/>
        <v>n.a.</v>
      </c>
      <c r="AP417" s="369" t="str">
        <f t="shared" si="12"/>
        <v>n.a.</v>
      </c>
      <c r="AQ417" s="369" t="str">
        <f t="shared" si="12"/>
        <v>n.a.</v>
      </c>
      <c r="AR417" s="369" t="str">
        <f t="shared" si="12"/>
        <v>n.a.</v>
      </c>
      <c r="AS417" s="369" t="str">
        <f t="shared" si="14"/>
        <v>n.a.</v>
      </c>
      <c r="AT417" s="369" t="str">
        <f t="shared" si="14"/>
        <v>n.a.</v>
      </c>
      <c r="AU417" s="369">
        <f t="shared" si="14"/>
        <v>-100</v>
      </c>
      <c r="AV417" s="369" t="str">
        <f t="shared" si="14"/>
        <v>n.a.</v>
      </c>
      <c r="AW417" s="369" t="str">
        <f t="shared" si="15"/>
        <v>n.a.</v>
      </c>
      <c r="AX417" s="369">
        <f t="shared" si="15"/>
        <v>-81.818181818181813</v>
      </c>
      <c r="AY417" s="369">
        <f t="shared" si="15"/>
        <v>-100</v>
      </c>
    </row>
    <row r="418" spans="1:51" s="325" customFormat="1" ht="13.8">
      <c r="A418" s="327"/>
      <c r="B418" s="327" t="s">
        <v>199</v>
      </c>
      <c r="C418" s="331"/>
      <c r="D418" s="331"/>
      <c r="E418" s="331"/>
      <c r="F418" s="331"/>
      <c r="G418" s="331"/>
      <c r="H418" s="331"/>
      <c r="I418" s="331"/>
      <c r="J418" s="331"/>
      <c r="K418" s="331"/>
      <c r="L418" s="331"/>
      <c r="M418" s="331"/>
      <c r="N418" s="331"/>
      <c r="O418" s="369">
        <f t="shared" si="10"/>
        <v>-40.000000000000007</v>
      </c>
      <c r="P418" s="369">
        <f t="shared" si="13"/>
        <v>-10.628019323671486</v>
      </c>
      <c r="Q418" s="369">
        <f t="shared" si="13"/>
        <v>70.270270270270245</v>
      </c>
      <c r="R418" s="369">
        <f t="shared" si="13"/>
        <v>5.5555555555555651</v>
      </c>
      <c r="S418" s="369">
        <f t="shared" si="13"/>
        <v>12.481203007518797</v>
      </c>
      <c r="T418" s="369">
        <f t="shared" si="13"/>
        <v>-24.19786096256685</v>
      </c>
      <c r="U418" s="369">
        <f t="shared" si="13"/>
        <v>11.111111111111109</v>
      </c>
      <c r="V418" s="369">
        <f t="shared" si="13"/>
        <v>-9.3650793650793638</v>
      </c>
      <c r="W418" s="369">
        <f t="shared" si="13"/>
        <v>-32.749562171628725</v>
      </c>
      <c r="X418" s="369">
        <f t="shared" si="13"/>
        <v>72.916666666666671</v>
      </c>
      <c r="Y418" s="369">
        <f t="shared" si="13"/>
        <v>23.493975903614455</v>
      </c>
      <c r="Z418" s="369">
        <f t="shared" si="13"/>
        <v>-31.463414634146336</v>
      </c>
      <c r="AA418" s="369">
        <f t="shared" si="13"/>
        <v>-9.0747330960854047</v>
      </c>
      <c r="AB418" s="369">
        <f t="shared" si="13"/>
        <v>-33.07240704500979</v>
      </c>
      <c r="AC418" s="369">
        <f t="shared" si="13"/>
        <v>82.456140350877192</v>
      </c>
      <c r="AD418" s="369">
        <f t="shared" si="13"/>
        <v>25.641025641025635</v>
      </c>
      <c r="AE418" s="369">
        <f t="shared" si="13"/>
        <v>-38.520408163265301</v>
      </c>
      <c r="AF418" s="369">
        <f t="shared" si="13"/>
        <v>-7.2614107883817542</v>
      </c>
      <c r="AG418" s="369">
        <f t="shared" si="8"/>
        <v>30.425055928411641</v>
      </c>
      <c r="AH418" s="369">
        <f t="shared" si="8"/>
        <v>-21.612349914236702</v>
      </c>
      <c r="AI418" s="369">
        <f t="shared" si="8"/>
        <v>-0.21881838074399726</v>
      </c>
      <c r="AJ418" s="369">
        <f t="shared" si="8"/>
        <v>-16.666666666666661</v>
      </c>
      <c r="AK418" s="369">
        <f t="shared" si="16"/>
        <v>91.578947368421069</v>
      </c>
      <c r="AL418" s="369">
        <f t="shared" si="16"/>
        <v>16.34615384615385</v>
      </c>
      <c r="AM418" s="369">
        <f t="shared" si="16"/>
        <v>-39.197166469893737</v>
      </c>
      <c r="AN418" s="369">
        <f t="shared" si="12"/>
        <v>-35.339805825242721</v>
      </c>
      <c r="AO418" s="369">
        <f t="shared" si="12"/>
        <v>121.92192192192191</v>
      </c>
      <c r="AP418" s="369">
        <f t="shared" si="12"/>
        <v>11.366711772665775</v>
      </c>
      <c r="AQ418" s="369">
        <f t="shared" si="12"/>
        <v>-29.404617253948977</v>
      </c>
      <c r="AR418" s="369">
        <f t="shared" si="12"/>
        <v>-10.154905335628225</v>
      </c>
      <c r="AS418" s="369">
        <f t="shared" si="14"/>
        <v>13.601532567049809</v>
      </c>
      <c r="AT418" s="369">
        <f t="shared" si="14"/>
        <v>13.827993254637443</v>
      </c>
      <c r="AU418" s="369">
        <f t="shared" si="14"/>
        <v>-28.592592592592588</v>
      </c>
      <c r="AV418" s="369">
        <f t="shared" si="14"/>
        <v>5.3941908713692897</v>
      </c>
      <c r="AW418" s="369">
        <f t="shared" si="15"/>
        <v>14.173228346456687</v>
      </c>
      <c r="AX418" s="369">
        <f t="shared" si="15"/>
        <v>60.689655172413808</v>
      </c>
      <c r="AY418" s="369">
        <f t="shared" si="15"/>
        <v>9.3347639484978444</v>
      </c>
    </row>
    <row r="419" spans="1:51" s="325" customFormat="1" ht="13.8">
      <c r="A419" s="329"/>
      <c r="B419" s="329" t="s">
        <v>200</v>
      </c>
      <c r="C419" s="332"/>
      <c r="D419" s="332"/>
      <c r="E419" s="332"/>
      <c r="F419" s="332"/>
      <c r="G419" s="332"/>
      <c r="H419" s="332"/>
      <c r="I419" s="332"/>
      <c r="J419" s="332"/>
      <c r="K419" s="332"/>
      <c r="L419" s="332"/>
      <c r="M419" s="332"/>
      <c r="N419" s="332"/>
      <c r="O419" s="369">
        <f t="shared" si="10"/>
        <v>3.9343660716626014</v>
      </c>
      <c r="P419" s="369">
        <f t="shared" si="13"/>
        <v>12.521436497528507</v>
      </c>
      <c r="Q419" s="369">
        <f t="shared" si="13"/>
        <v>-5.9730595961180795</v>
      </c>
      <c r="R419" s="369">
        <f t="shared" si="13"/>
        <v>-12.704996186117457</v>
      </c>
      <c r="S419" s="369">
        <f t="shared" si="13"/>
        <v>15.539839440773294</v>
      </c>
      <c r="T419" s="369">
        <f t="shared" si="13"/>
        <v>-9.5289863635289365</v>
      </c>
      <c r="U419" s="369">
        <f t="shared" si="13"/>
        <v>-9.3858572137613976</v>
      </c>
      <c r="V419" s="369">
        <f t="shared" si="13"/>
        <v>10.418588560885604</v>
      </c>
      <c r="W419" s="369">
        <f t="shared" si="13"/>
        <v>-13.53976293666126</v>
      </c>
      <c r="X419" s="369">
        <f t="shared" si="13"/>
        <v>-1.4373716632443676</v>
      </c>
      <c r="Y419" s="369">
        <f t="shared" si="13"/>
        <v>13.890931372549032</v>
      </c>
      <c r="Z419" s="369">
        <f t="shared" si="13"/>
        <v>-11.233657932963897</v>
      </c>
      <c r="AA419" s="369">
        <f t="shared" si="13"/>
        <v>17.83744469361778</v>
      </c>
      <c r="AB419" s="369">
        <f t="shared" si="13"/>
        <v>-0.91040016459211082</v>
      </c>
      <c r="AC419" s="369">
        <f t="shared" si="13"/>
        <v>-11.479366727225543</v>
      </c>
      <c r="AD419" s="369">
        <f t="shared" si="13"/>
        <v>12.015128859178473</v>
      </c>
      <c r="AE419" s="369">
        <f t="shared" si="13"/>
        <v>2.8373249574662935</v>
      </c>
      <c r="AF419" s="369">
        <f t="shared" si="13"/>
        <v>-7.4753747868360119</v>
      </c>
      <c r="AG419" s="369">
        <f t="shared" si="8"/>
        <v>13.633362676056338</v>
      </c>
      <c r="AH419" s="369">
        <f t="shared" si="8"/>
        <v>2.9485813885930106</v>
      </c>
      <c r="AI419" s="369">
        <f t="shared" si="8"/>
        <v>-1.6060762827446702</v>
      </c>
      <c r="AJ419" s="369">
        <f t="shared" si="8"/>
        <v>8.9357837631144967</v>
      </c>
      <c r="AK419" s="369">
        <f t="shared" si="16"/>
        <v>-0.11188627089640449</v>
      </c>
      <c r="AL419" s="369">
        <f t="shared" si="16"/>
        <v>-7.9813753267004834</v>
      </c>
      <c r="AM419" s="369">
        <f t="shared" si="16"/>
        <v>13.986681623982614</v>
      </c>
      <c r="AN419" s="369">
        <f t="shared" si="12"/>
        <v>-17.545071926628562</v>
      </c>
      <c r="AO419" s="369">
        <f t="shared" si="12"/>
        <v>5.3989537305094331</v>
      </c>
      <c r="AP419" s="369">
        <f t="shared" si="12"/>
        <v>11.066403238242099</v>
      </c>
      <c r="AQ419" s="369">
        <f t="shared" si="12"/>
        <v>6.6902401457795451</v>
      </c>
      <c r="AR419" s="369">
        <f t="shared" si="12"/>
        <v>-3.62335048087676</v>
      </c>
      <c r="AS419" s="369">
        <f t="shared" si="14"/>
        <v>0.77638768750395726</v>
      </c>
      <c r="AT419" s="369">
        <f t="shared" si="14"/>
        <v>-9.5212175769883007</v>
      </c>
      <c r="AU419" s="369">
        <f t="shared" si="14"/>
        <v>4.4216663967236665</v>
      </c>
      <c r="AV419" s="369">
        <f t="shared" si="14"/>
        <v>3.7979171282960307</v>
      </c>
      <c r="AW419" s="369">
        <f t="shared" si="15"/>
        <v>-2.5275382119374892</v>
      </c>
      <c r="AX419" s="369">
        <f t="shared" si="15"/>
        <v>14.588261060008763</v>
      </c>
      <c r="AY419" s="369">
        <f t="shared" si="15"/>
        <v>13.054031841899036</v>
      </c>
    </row>
    <row r="420" spans="1:51" s="325" customFormat="1" ht="13.8">
      <c r="A420" s="327"/>
      <c r="B420" s="327" t="s">
        <v>201</v>
      </c>
      <c r="C420" s="331"/>
      <c r="D420" s="331"/>
      <c r="E420" s="331"/>
      <c r="F420" s="331"/>
      <c r="G420" s="331"/>
      <c r="H420" s="331"/>
      <c r="I420" s="331"/>
      <c r="J420" s="331"/>
      <c r="K420" s="331"/>
      <c r="L420" s="331"/>
      <c r="M420" s="331"/>
      <c r="N420" s="331"/>
      <c r="O420" s="369">
        <f t="shared" si="10"/>
        <v>1.1949546359814194</v>
      </c>
      <c r="P420" s="369">
        <f t="shared" si="13"/>
        <v>16.956046359064075</v>
      </c>
      <c r="Q420" s="369">
        <f t="shared" si="13"/>
        <v>-8.2566748934260765</v>
      </c>
      <c r="R420" s="369">
        <f t="shared" si="13"/>
        <v>-5.6329991032852336</v>
      </c>
      <c r="S420" s="369">
        <f t="shared" si="13"/>
        <v>16.167069799585338</v>
      </c>
      <c r="T420" s="369">
        <f t="shared" si="13"/>
        <v>-12.626882320133848</v>
      </c>
      <c r="U420" s="369">
        <f t="shared" si="13"/>
        <v>-14.141027277756507</v>
      </c>
      <c r="V420" s="369">
        <f t="shared" si="13"/>
        <v>16.172680412371133</v>
      </c>
      <c r="W420" s="369">
        <f t="shared" si="13"/>
        <v>-16.600537565595801</v>
      </c>
      <c r="X420" s="369">
        <f t="shared" si="13"/>
        <v>-7.0851237978309785</v>
      </c>
      <c r="Y420" s="369">
        <f t="shared" si="13"/>
        <v>20.624346198315262</v>
      </c>
      <c r="Z420" s="369">
        <f t="shared" si="13"/>
        <v>-14.455246702268482</v>
      </c>
      <c r="AA420" s="369">
        <f t="shared" si="13"/>
        <v>24.063600469533679</v>
      </c>
      <c r="AB420" s="369">
        <f t="shared" si="13"/>
        <v>-2.154653363151565</v>
      </c>
      <c r="AC420" s="369">
        <f t="shared" si="13"/>
        <v>-12.922508900707651</v>
      </c>
      <c r="AD420" s="369">
        <f t="shared" si="13"/>
        <v>15.683206299530559</v>
      </c>
      <c r="AE420" s="369">
        <f t="shared" si="13"/>
        <v>0.58032987171654771</v>
      </c>
      <c r="AF420" s="369">
        <f t="shared" si="13"/>
        <v>-9.8173615027547587</v>
      </c>
      <c r="AG420" s="369">
        <f t="shared" si="8"/>
        <v>19.612276313257652</v>
      </c>
      <c r="AH420" s="369">
        <f t="shared" si="8"/>
        <v>5.6384476171325195</v>
      </c>
      <c r="AI420" s="369">
        <f t="shared" si="8"/>
        <v>-3.7537594700574917</v>
      </c>
      <c r="AJ420" s="369">
        <f t="shared" si="8"/>
        <v>9.3825402476167756</v>
      </c>
      <c r="AK420" s="369">
        <f t="shared" si="16"/>
        <v>-4.5998625827215749</v>
      </c>
      <c r="AL420" s="369">
        <f t="shared" si="16"/>
        <v>-12.740229710776701</v>
      </c>
      <c r="AM420" s="369">
        <f t="shared" si="16"/>
        <v>17.128583840139015</v>
      </c>
      <c r="AN420" s="369">
        <f t="shared" si="12"/>
        <v>-24.507658643326032</v>
      </c>
      <c r="AO420" s="369">
        <f t="shared" si="12"/>
        <v>13.20068779169736</v>
      </c>
      <c r="AP420" s="369">
        <f t="shared" si="12"/>
        <v>13.570870584150686</v>
      </c>
      <c r="AQ420" s="369">
        <f t="shared" si="12"/>
        <v>5.7205089991975342</v>
      </c>
      <c r="AR420" s="369">
        <f t="shared" si="12"/>
        <v>-1.800043374539152</v>
      </c>
      <c r="AS420" s="369">
        <f t="shared" si="14"/>
        <v>-0.62941696113073453</v>
      </c>
      <c r="AT420" s="369">
        <f t="shared" si="14"/>
        <v>-7.3415564692373305</v>
      </c>
      <c r="AU420" s="369">
        <f t="shared" si="14"/>
        <v>4.6612032780331782</v>
      </c>
      <c r="AV420" s="369">
        <f t="shared" si="14"/>
        <v>-1.883044956265997</v>
      </c>
      <c r="AW420" s="369">
        <f t="shared" si="15"/>
        <v>-3.2777950794145077</v>
      </c>
      <c r="AX420" s="369">
        <f t="shared" si="15"/>
        <v>18.836029944457852</v>
      </c>
      <c r="AY420" s="369">
        <f t="shared" si="15"/>
        <v>17.682720314299274</v>
      </c>
    </row>
    <row r="421" spans="1:51" s="325" customFormat="1" ht="13.8">
      <c r="A421" s="329"/>
      <c r="B421" s="329" t="s">
        <v>202</v>
      </c>
      <c r="C421" s="332"/>
      <c r="D421" s="332"/>
      <c r="E421" s="332"/>
      <c r="F421" s="332"/>
      <c r="G421" s="332"/>
      <c r="H421" s="332"/>
      <c r="I421" s="332"/>
      <c r="J421" s="332"/>
      <c r="K421" s="332"/>
      <c r="L421" s="332"/>
      <c r="M421" s="332"/>
      <c r="N421" s="332"/>
      <c r="O421" s="369">
        <f t="shared" si="10"/>
        <v>-18.463170073274206</v>
      </c>
      <c r="P421" s="369">
        <f t="shared" si="13"/>
        <v>58.566867683575744</v>
      </c>
      <c r="Q421" s="369">
        <f t="shared" si="13"/>
        <v>-25.906040268456373</v>
      </c>
      <c r="R421" s="369">
        <f t="shared" si="13"/>
        <v>2.3953301127214126</v>
      </c>
      <c r="S421" s="369">
        <f t="shared" si="13"/>
        <v>22.813052879889927</v>
      </c>
      <c r="T421" s="369">
        <f t="shared" si="13"/>
        <v>-17.967186874749903</v>
      </c>
      <c r="U421" s="369">
        <f t="shared" si="13"/>
        <v>-28.780487804878049</v>
      </c>
      <c r="V421" s="369">
        <f t="shared" si="13"/>
        <v>14.739726027397266</v>
      </c>
      <c r="W421" s="369">
        <f t="shared" si="13"/>
        <v>-17.084527220630374</v>
      </c>
      <c r="X421" s="369">
        <f t="shared" si="13"/>
        <v>-8.7976961843052557</v>
      </c>
      <c r="Y421" s="369">
        <f t="shared" si="13"/>
        <v>22.055573097568676</v>
      </c>
      <c r="Z421" s="369">
        <f t="shared" si="13"/>
        <v>-26.581296080714015</v>
      </c>
      <c r="AA421" s="369">
        <f t="shared" si="13"/>
        <v>56.589147286821699</v>
      </c>
      <c r="AB421" s="369">
        <f t="shared" si="13"/>
        <v>-12.8037803780378</v>
      </c>
      <c r="AC421" s="369">
        <f t="shared" si="13"/>
        <v>-15.922580645161297</v>
      </c>
      <c r="AD421" s="369">
        <f t="shared" si="13"/>
        <v>27.117863720073668</v>
      </c>
      <c r="AE421" s="369">
        <f t="shared" si="13"/>
        <v>-10.274055293975618</v>
      </c>
      <c r="AF421" s="369">
        <f t="shared" si="13"/>
        <v>-8.5979547900968605</v>
      </c>
      <c r="AG421" s="369">
        <f t="shared" si="8"/>
        <v>27.749153540409235</v>
      </c>
      <c r="AH421" s="369">
        <f t="shared" si="8"/>
        <v>10.013828070984095</v>
      </c>
      <c r="AI421" s="369">
        <f t="shared" si="8"/>
        <v>-13.281659159945526</v>
      </c>
      <c r="AJ421" s="369">
        <f t="shared" si="8"/>
        <v>7.4646696460925144</v>
      </c>
      <c r="AK421" s="369">
        <f t="shared" si="16"/>
        <v>10.767674497021465</v>
      </c>
      <c r="AL421" s="369">
        <f t="shared" si="16"/>
        <v>-38.467782851344495</v>
      </c>
      <c r="AM421" s="369">
        <f t="shared" si="16"/>
        <v>26.92941952506596</v>
      </c>
      <c r="AN421" s="369">
        <f t="shared" si="12"/>
        <v>-11.77081979992205</v>
      </c>
      <c r="AO421" s="369">
        <f t="shared" si="12"/>
        <v>-22.824326314239435</v>
      </c>
      <c r="AP421" s="369">
        <f t="shared" si="12"/>
        <v>26.865102079755768</v>
      </c>
      <c r="AQ421" s="369">
        <f t="shared" si="12"/>
        <v>21.522033388479475</v>
      </c>
      <c r="AR421" s="369">
        <f t="shared" si="12"/>
        <v>-16.113861386138609</v>
      </c>
      <c r="AS421" s="369">
        <f t="shared" si="14"/>
        <v>-8.99970492770729</v>
      </c>
      <c r="AT421" s="369">
        <f t="shared" si="14"/>
        <v>7.3443579766536873</v>
      </c>
      <c r="AU421" s="369">
        <f t="shared" si="14"/>
        <v>14.620148013895193</v>
      </c>
      <c r="AV421" s="369">
        <f t="shared" si="14"/>
        <v>-19.317433126894194</v>
      </c>
      <c r="AW421" s="369">
        <f t="shared" si="15"/>
        <v>-11.301649518210018</v>
      </c>
      <c r="AX421" s="369">
        <f t="shared" si="15"/>
        <v>38.88786595470448</v>
      </c>
      <c r="AY421" s="369">
        <f t="shared" si="15"/>
        <v>19.872729683149931</v>
      </c>
    </row>
    <row r="422" spans="1:51" s="325" customFormat="1" ht="27.6">
      <c r="A422" s="327"/>
      <c r="B422" s="327" t="s">
        <v>203</v>
      </c>
      <c r="C422" s="331"/>
      <c r="D422" s="331"/>
      <c r="E422" s="331"/>
      <c r="F422" s="331"/>
      <c r="G422" s="331"/>
      <c r="H422" s="331"/>
      <c r="I422" s="331"/>
      <c r="J422" s="331"/>
      <c r="K422" s="331"/>
      <c r="L422" s="331"/>
      <c r="M422" s="331"/>
      <c r="N422" s="331"/>
      <c r="O422" s="369">
        <f t="shared" si="10"/>
        <v>24.093372238432686</v>
      </c>
      <c r="P422" s="369">
        <f t="shared" si="13"/>
        <v>-15.754114880752439</v>
      </c>
      <c r="Q422" s="369">
        <f t="shared" si="13"/>
        <v>39.354066985645957</v>
      </c>
      <c r="R422" s="369">
        <f t="shared" si="13"/>
        <v>-12.904148783977114</v>
      </c>
      <c r="S422" s="369">
        <f t="shared" si="13"/>
        <v>-19.645203679369249</v>
      </c>
      <c r="T422" s="369">
        <f t="shared" si="13"/>
        <v>0.89942763695829453</v>
      </c>
      <c r="U422" s="369">
        <f t="shared" si="13"/>
        <v>-10.81847649918962</v>
      </c>
      <c r="V422" s="369">
        <f t="shared" si="13"/>
        <v>-4.5888232621535732</v>
      </c>
      <c r="W422" s="369">
        <f t="shared" si="13"/>
        <v>-9.5238095238095237</v>
      </c>
      <c r="X422" s="369">
        <f t="shared" si="13"/>
        <v>-0.15789473684211125</v>
      </c>
      <c r="Y422" s="369">
        <f t="shared" si="13"/>
        <v>0.84343700579863023</v>
      </c>
      <c r="Z422" s="369">
        <f t="shared" si="13"/>
        <v>-12.179822268687916</v>
      </c>
      <c r="AA422" s="369">
        <f t="shared" si="13"/>
        <v>11.785714285714288</v>
      </c>
      <c r="AB422" s="369">
        <f t="shared" si="13"/>
        <v>17.625133120340781</v>
      </c>
      <c r="AC422" s="369">
        <f t="shared" si="13"/>
        <v>-17.247623358985962</v>
      </c>
      <c r="AD422" s="369">
        <f t="shared" si="13"/>
        <v>11.925601750547044</v>
      </c>
      <c r="AE422" s="369">
        <f t="shared" si="13"/>
        <v>3.9589442815249201</v>
      </c>
      <c r="AF422" s="369">
        <f t="shared" si="13"/>
        <v>-3.9022096850023429</v>
      </c>
      <c r="AG422" s="369">
        <f t="shared" si="8"/>
        <v>31.262230919765148</v>
      </c>
      <c r="AH422" s="369">
        <f t="shared" si="8"/>
        <v>4.8080506895266604</v>
      </c>
      <c r="AI422" s="369">
        <f t="shared" si="8"/>
        <v>7.7524893314366983</v>
      </c>
      <c r="AJ422" s="369">
        <f t="shared" si="8"/>
        <v>1.5511551155115473</v>
      </c>
      <c r="AK422" s="369">
        <f t="shared" si="16"/>
        <v>-15.859603509912249</v>
      </c>
      <c r="AL422" s="369">
        <f t="shared" si="16"/>
        <v>2.8968713789107765</v>
      </c>
      <c r="AM422" s="369">
        <f t="shared" si="16"/>
        <v>0.90090090090089503</v>
      </c>
      <c r="AN422" s="369">
        <f t="shared" si="12"/>
        <v>-22.507440476190482</v>
      </c>
      <c r="AO422" s="369">
        <f t="shared" si="12"/>
        <v>4.0806529044647215</v>
      </c>
      <c r="AP422" s="369">
        <f t="shared" si="12"/>
        <v>-0.46125461254613204</v>
      </c>
      <c r="AQ422" s="369">
        <f t="shared" si="12"/>
        <v>18.118628359592215</v>
      </c>
      <c r="AR422" s="369">
        <f t="shared" si="12"/>
        <v>-0.94154570419771855</v>
      </c>
      <c r="AS422" s="369">
        <f t="shared" si="14"/>
        <v>-0.31683168316831006</v>
      </c>
      <c r="AT422" s="369">
        <f t="shared" si="14"/>
        <v>-1.3110846245530465</v>
      </c>
      <c r="AU422" s="369">
        <f t="shared" si="14"/>
        <v>4.4283413848631294</v>
      </c>
      <c r="AV422" s="369">
        <f t="shared" si="14"/>
        <v>3.0840400925211915</v>
      </c>
      <c r="AW422" s="369">
        <f t="shared" si="15"/>
        <v>-0.89753178758413776</v>
      </c>
      <c r="AX422" s="369">
        <f t="shared" si="15"/>
        <v>23.320754716981131</v>
      </c>
      <c r="AY422" s="369">
        <f t="shared" si="15"/>
        <v>2.8151774785801766</v>
      </c>
    </row>
    <row r="423" spans="1:51" s="325" customFormat="1" ht="12.75" customHeight="1">
      <c r="A423" s="329"/>
      <c r="B423" s="329" t="s">
        <v>204</v>
      </c>
      <c r="C423" s="332"/>
      <c r="D423" s="332"/>
      <c r="E423" s="332"/>
      <c r="F423" s="332"/>
      <c r="G423" s="332"/>
      <c r="H423" s="332"/>
      <c r="I423" s="332"/>
      <c r="J423" s="332"/>
      <c r="K423" s="332"/>
      <c r="L423" s="332"/>
      <c r="M423" s="332"/>
      <c r="N423" s="332"/>
      <c r="O423" s="369">
        <f t="shared" si="10"/>
        <v>16.346055979643769</v>
      </c>
      <c r="P423" s="369">
        <f t="shared" si="13"/>
        <v>-5.3101215991601842</v>
      </c>
      <c r="Q423" s="369">
        <f t="shared" si="13"/>
        <v>2.5776053215077663</v>
      </c>
      <c r="R423" s="369">
        <f t="shared" si="13"/>
        <v>-10.528685940736736</v>
      </c>
      <c r="S423" s="369">
        <f t="shared" si="13"/>
        <v>20.33420575800282</v>
      </c>
      <c r="T423" s="369">
        <f t="shared" si="13"/>
        <v>-9.8209804249623627</v>
      </c>
      <c r="U423" s="369">
        <f t="shared" si="13"/>
        <v>-0.9833024118738426</v>
      </c>
      <c r="V423" s="369">
        <f t="shared" si="13"/>
        <v>21.444631815626757</v>
      </c>
      <c r="W423" s="369">
        <f t="shared" si="13"/>
        <v>-17.434235902183133</v>
      </c>
      <c r="X423" s="369">
        <f t="shared" si="13"/>
        <v>-7.1942446043165491</v>
      </c>
      <c r="Y423" s="369">
        <f t="shared" si="13"/>
        <v>23.467230443974632</v>
      </c>
      <c r="Z423" s="369">
        <f t="shared" si="13"/>
        <v>-7.1591650358773657</v>
      </c>
      <c r="AA423" s="369">
        <f t="shared" si="13"/>
        <v>9.6609871772352012</v>
      </c>
      <c r="AB423" s="369">
        <f t="shared" si="13"/>
        <v>2.4587538042607782</v>
      </c>
      <c r="AC423" s="369">
        <f t="shared" si="13"/>
        <v>-10.365043383100137</v>
      </c>
      <c r="AD423" s="369">
        <f t="shared" si="13"/>
        <v>9.7845992849045089</v>
      </c>
      <c r="AE423" s="369">
        <f t="shared" si="13"/>
        <v>7.1729287473190775</v>
      </c>
      <c r="AF423" s="369">
        <f t="shared" si="13"/>
        <v>-11.42158316039133</v>
      </c>
      <c r="AG423" s="369">
        <f t="shared" si="8"/>
        <v>12.994728474604624</v>
      </c>
      <c r="AH423" s="369">
        <f t="shared" si="8"/>
        <v>2.9991113744075917</v>
      </c>
      <c r="AI423" s="369">
        <f t="shared" si="8"/>
        <v>0.44575454741534587</v>
      </c>
      <c r="AJ423" s="369">
        <f t="shared" si="8"/>
        <v>12.22532388519074</v>
      </c>
      <c r="AK423" s="369">
        <f t="shared" si="16"/>
        <v>-11.110402449135778</v>
      </c>
      <c r="AL423" s="369">
        <f t="shared" si="16"/>
        <v>2.5471765803257393</v>
      </c>
      <c r="AM423" s="369">
        <f t="shared" si="16"/>
        <v>15.994962216624696</v>
      </c>
      <c r="AN423" s="369">
        <f t="shared" si="12"/>
        <v>-30.739534322596217</v>
      </c>
      <c r="AO423" s="369">
        <f t="shared" si="12"/>
        <v>36.160947570109748</v>
      </c>
      <c r="AP423" s="369">
        <f t="shared" si="12"/>
        <v>11.046437252142772</v>
      </c>
      <c r="AQ423" s="369">
        <f t="shared" si="12"/>
        <v>-1.8720119808766775</v>
      </c>
      <c r="AR423" s="369">
        <f t="shared" si="12"/>
        <v>4.8602958440948418</v>
      </c>
      <c r="AS423" s="369">
        <f t="shared" si="14"/>
        <v>2.5078369905956217</v>
      </c>
      <c r="AT423" s="369">
        <f t="shared" si="14"/>
        <v>-13.117081695063352</v>
      </c>
      <c r="AU423" s="369">
        <f t="shared" si="14"/>
        <v>0.5468258956631078</v>
      </c>
      <c r="AV423" s="369">
        <f t="shared" si="14"/>
        <v>5.5885478527223844</v>
      </c>
      <c r="AW423" s="369">
        <f t="shared" si="15"/>
        <v>-0.74003907406311054</v>
      </c>
      <c r="AX423" s="369">
        <f t="shared" si="15"/>
        <v>11.62471668853633</v>
      </c>
      <c r="AY423" s="369">
        <f t="shared" si="15"/>
        <v>19.401549559177131</v>
      </c>
    </row>
    <row r="424" spans="1:51" s="325" customFormat="1" ht="13.8">
      <c r="A424" s="327"/>
      <c r="B424" s="327" t="s">
        <v>205</v>
      </c>
      <c r="C424" s="331"/>
      <c r="D424" s="331"/>
      <c r="E424" s="331"/>
      <c r="F424" s="331"/>
      <c r="G424" s="331"/>
      <c r="H424" s="331"/>
      <c r="I424" s="331"/>
      <c r="J424" s="331"/>
      <c r="K424" s="331"/>
      <c r="L424" s="331"/>
      <c r="M424" s="331"/>
      <c r="N424" s="331"/>
      <c r="O424" s="369">
        <f t="shared" si="10"/>
        <v>33.684210526315788</v>
      </c>
      <c r="P424" s="369">
        <f t="shared" si="13"/>
        <v>-6.5791776027996463</v>
      </c>
      <c r="Q424" s="369">
        <f t="shared" si="13"/>
        <v>-0.82412436785914533</v>
      </c>
      <c r="R424" s="369">
        <f t="shared" si="13"/>
        <v>-31.935788479697834</v>
      </c>
      <c r="S424" s="369">
        <f t="shared" si="13"/>
        <v>10.405105438401776</v>
      </c>
      <c r="T424" s="369">
        <f t="shared" si="13"/>
        <v>0.45237496858507092</v>
      </c>
      <c r="U424" s="369">
        <f t="shared" si="13"/>
        <v>-12.934701025769334</v>
      </c>
      <c r="V424" s="369">
        <f t="shared" si="13"/>
        <v>-5.1436781609195386</v>
      </c>
      <c r="W424" s="369">
        <f t="shared" si="13"/>
        <v>-7.8461072402302232</v>
      </c>
      <c r="X424" s="369">
        <f t="shared" si="13"/>
        <v>27.251808021038784</v>
      </c>
      <c r="Y424" s="369">
        <f t="shared" si="13"/>
        <v>13.045724618961501</v>
      </c>
      <c r="Z424" s="369">
        <f t="shared" si="13"/>
        <v>-12.020109689213889</v>
      </c>
      <c r="AA424" s="369">
        <f t="shared" si="13"/>
        <v>24.961038961038962</v>
      </c>
      <c r="AB424" s="369">
        <f t="shared" si="13"/>
        <v>-0.70671378091872028</v>
      </c>
      <c r="AC424" s="369">
        <f t="shared" si="13"/>
        <v>-8.7293280301444458</v>
      </c>
      <c r="AD424" s="369">
        <f t="shared" si="13"/>
        <v>2.7522935779816415</v>
      </c>
      <c r="AE424" s="369">
        <f t="shared" si="13"/>
        <v>7.6339285714285756</v>
      </c>
      <c r="AF424" s="369">
        <f t="shared" si="13"/>
        <v>-2.1360431356283724</v>
      </c>
      <c r="AG424" s="369">
        <f t="shared" si="8"/>
        <v>1.6740834922653087</v>
      </c>
      <c r="AH424" s="369">
        <f t="shared" si="8"/>
        <v>0.58357649020425417</v>
      </c>
      <c r="AI424" s="369">
        <f t="shared" si="8"/>
        <v>-5.4496477414007369</v>
      </c>
      <c r="AJ424" s="369">
        <f t="shared" si="8"/>
        <v>10.848126232741606</v>
      </c>
      <c r="AK424" s="369">
        <f t="shared" si="16"/>
        <v>22.597864768683277</v>
      </c>
      <c r="AL424" s="369">
        <f t="shared" si="16"/>
        <v>12.4496049024351</v>
      </c>
      <c r="AM424" s="369">
        <f t="shared" si="16"/>
        <v>14.42707586404704</v>
      </c>
      <c r="AN424" s="369">
        <f t="shared" si="12"/>
        <v>-23.135731294648462</v>
      </c>
      <c r="AO424" s="369">
        <f t="shared" si="12"/>
        <v>1.0598402087069927</v>
      </c>
      <c r="AP424" s="369">
        <f t="shared" si="12"/>
        <v>13.39141658599549</v>
      </c>
      <c r="AQ424" s="369">
        <f t="shared" si="12"/>
        <v>-7.2140011383039377</v>
      </c>
      <c r="AR424" s="369">
        <f t="shared" si="12"/>
        <v>-19.490875632571683</v>
      </c>
      <c r="AS424" s="369">
        <f t="shared" si="14"/>
        <v>-0.22857142857142371</v>
      </c>
      <c r="AT424" s="369">
        <f t="shared" si="14"/>
        <v>-12.313860252004586</v>
      </c>
      <c r="AU424" s="369">
        <f t="shared" si="14"/>
        <v>13.564119311996508</v>
      </c>
      <c r="AV424" s="369">
        <f t="shared" si="14"/>
        <v>30.425613496932527</v>
      </c>
      <c r="AW424" s="369">
        <f t="shared" si="15"/>
        <v>-19.417903865941497</v>
      </c>
      <c r="AX424" s="369">
        <f t="shared" si="15"/>
        <v>34.221087194454576</v>
      </c>
      <c r="AY424" s="369">
        <f t="shared" si="15"/>
        <v>24.571894536558844</v>
      </c>
    </row>
    <row r="425" spans="1:51" s="325" customFormat="1" ht="13.8">
      <c r="A425" s="329"/>
      <c r="B425" s="329" t="s">
        <v>206</v>
      </c>
      <c r="C425" s="332"/>
      <c r="D425" s="332"/>
      <c r="E425" s="332"/>
      <c r="F425" s="332"/>
      <c r="G425" s="332"/>
      <c r="H425" s="332"/>
      <c r="I425" s="332"/>
      <c r="J425" s="332"/>
      <c r="K425" s="332"/>
      <c r="L425" s="332"/>
      <c r="M425" s="332"/>
      <c r="N425" s="332"/>
      <c r="O425" s="369">
        <f t="shared" si="10"/>
        <v>36.724090784796282</v>
      </c>
      <c r="P425" s="369">
        <f t="shared" si="13"/>
        <v>-3.0600000000000023</v>
      </c>
      <c r="Q425" s="369">
        <f t="shared" si="13"/>
        <v>-6.1068702290076358</v>
      </c>
      <c r="R425" s="369">
        <f t="shared" si="13"/>
        <v>-32.388486047022631</v>
      </c>
      <c r="S425" s="369">
        <f t="shared" si="13"/>
        <v>5.3298667533311574</v>
      </c>
      <c r="T425" s="369">
        <f t="shared" si="13"/>
        <v>2.4375192841715716</v>
      </c>
      <c r="U425" s="369">
        <f t="shared" si="13"/>
        <v>-16.415662650602414</v>
      </c>
      <c r="V425" s="369">
        <f t="shared" si="13"/>
        <v>-7.4954954954954891</v>
      </c>
      <c r="W425" s="369">
        <f t="shared" si="13"/>
        <v>-4.0124659135177287</v>
      </c>
      <c r="X425" s="369">
        <f t="shared" si="13"/>
        <v>32.224025974025963</v>
      </c>
      <c r="Y425" s="369">
        <f t="shared" si="13"/>
        <v>15.56169429097606</v>
      </c>
      <c r="Z425" s="369">
        <f t="shared" si="13"/>
        <v>-18.007968127490035</v>
      </c>
      <c r="AA425" s="369">
        <f t="shared" si="13"/>
        <v>28.279883381924197</v>
      </c>
      <c r="AB425" s="369">
        <f t="shared" si="13"/>
        <v>3.5606060606060517</v>
      </c>
      <c r="AC425" s="369">
        <f t="shared" si="13"/>
        <v>-11.85076810534016</v>
      </c>
      <c r="AD425" s="369">
        <f t="shared" si="13"/>
        <v>3.2088520055325138</v>
      </c>
      <c r="AE425" s="369">
        <f t="shared" ref="P425:AF440" si="17">IFERROR(((AE35-AD35)*100/AD35),"n.a.")</f>
        <v>7.6923076923076854</v>
      </c>
      <c r="AF425" s="369">
        <f t="shared" si="17"/>
        <v>-2.5883524141363843</v>
      </c>
      <c r="AG425" s="369">
        <f t="shared" si="8"/>
        <v>2.6060296371997853</v>
      </c>
      <c r="AH425" s="369">
        <f t="shared" si="8"/>
        <v>-0.99601593625497664</v>
      </c>
      <c r="AI425" s="369">
        <f t="shared" si="8"/>
        <v>-4.4014084507042259</v>
      </c>
      <c r="AJ425" s="369">
        <f t="shared" si="8"/>
        <v>13.101815311760074</v>
      </c>
      <c r="AK425" s="369">
        <f t="shared" si="16"/>
        <v>26.913235636194461</v>
      </c>
      <c r="AL425" s="369">
        <f t="shared" si="16"/>
        <v>14.332844574780058</v>
      </c>
      <c r="AM425" s="369">
        <f t="shared" si="16"/>
        <v>14.55594741904455</v>
      </c>
      <c r="AN425" s="369">
        <f t="shared" si="12"/>
        <v>-24.503218583823106</v>
      </c>
      <c r="AO425" s="369">
        <f t="shared" si="12"/>
        <v>2.1501390176088906</v>
      </c>
      <c r="AP425" s="369">
        <f t="shared" si="12"/>
        <v>10.742152059517334</v>
      </c>
      <c r="AQ425" s="369">
        <f t="shared" si="12"/>
        <v>-9.7493036211699202</v>
      </c>
      <c r="AR425" s="369">
        <f t="shared" ref="AR425:AY488" si="18">IFERROR(((AR35-AQ35)*100/AQ35),"n.a.")</f>
        <v>-22.222222222222214</v>
      </c>
      <c r="AS425" s="369">
        <f t="shared" si="14"/>
        <v>0.30345471521941048</v>
      </c>
      <c r="AT425" s="369">
        <f t="shared" si="14"/>
        <v>-9.1459157551780308</v>
      </c>
      <c r="AU425" s="369">
        <f t="shared" si="14"/>
        <v>9.1188524590163986</v>
      </c>
      <c r="AV425" s="369">
        <f t="shared" si="14"/>
        <v>39.201877934272289</v>
      </c>
      <c r="AW425" s="369">
        <f t="shared" si="15"/>
        <v>-23.575042158516016</v>
      </c>
      <c r="AX425" s="369">
        <f t="shared" si="15"/>
        <v>40.048543689320383</v>
      </c>
      <c r="AY425" s="369">
        <f t="shared" si="15"/>
        <v>23.759256341578695</v>
      </c>
    </row>
    <row r="426" spans="1:51" s="325" customFormat="1" ht="27.6">
      <c r="A426" s="327"/>
      <c r="B426" s="327" t="s">
        <v>207</v>
      </c>
      <c r="C426" s="331"/>
      <c r="D426" s="331"/>
      <c r="E426" s="331"/>
      <c r="F426" s="331"/>
      <c r="G426" s="331"/>
      <c r="H426" s="331"/>
      <c r="I426" s="331"/>
      <c r="J426" s="331"/>
      <c r="K426" s="331"/>
      <c r="L426" s="331"/>
      <c r="M426" s="331"/>
      <c r="N426" s="331"/>
      <c r="O426" s="369">
        <f t="shared" si="10"/>
        <v>21.951219512195131</v>
      </c>
      <c r="P426" s="369">
        <f t="shared" si="17"/>
        <v>-45</v>
      </c>
      <c r="Q426" s="369">
        <f t="shared" si="17"/>
        <v>55.636363636363647</v>
      </c>
      <c r="R426" s="369">
        <f t="shared" si="17"/>
        <v>-22.66355140186916</v>
      </c>
      <c r="S426" s="369">
        <f t="shared" si="17"/>
        <v>58.912386706948631</v>
      </c>
      <c r="T426" s="369">
        <f t="shared" si="17"/>
        <v>-20.342205323193905</v>
      </c>
      <c r="U426" s="369">
        <f t="shared" si="17"/>
        <v>-9.7852028639618265</v>
      </c>
      <c r="V426" s="369">
        <f t="shared" si="17"/>
        <v>5.0264550264550367</v>
      </c>
      <c r="W426" s="369">
        <f t="shared" si="17"/>
        <v>-26.448362720403029</v>
      </c>
      <c r="X426" s="369">
        <f t="shared" si="17"/>
        <v>22.602739726027401</v>
      </c>
      <c r="Y426" s="369">
        <f t="shared" si="17"/>
        <v>-4.748603351955305</v>
      </c>
      <c r="Z426" s="369">
        <f t="shared" si="17"/>
        <v>14.369501466275652</v>
      </c>
      <c r="AA426" s="369">
        <f t="shared" si="17"/>
        <v>29.230769230769234</v>
      </c>
      <c r="AB426" s="369">
        <f t="shared" si="17"/>
        <v>-13.293650793650794</v>
      </c>
      <c r="AC426" s="369">
        <f t="shared" si="17"/>
        <v>-11.21281464530893</v>
      </c>
      <c r="AD426" s="369">
        <f t="shared" si="17"/>
        <v>16.752577319587637</v>
      </c>
      <c r="AE426" s="369">
        <f t="shared" si="17"/>
        <v>4.4150110375275977</v>
      </c>
      <c r="AF426" s="369">
        <f t="shared" si="17"/>
        <v>-8.4566596194503241</v>
      </c>
      <c r="AG426" s="369">
        <f t="shared" si="8"/>
        <v>15.473441108545034</v>
      </c>
      <c r="AH426" s="369">
        <f t="shared" si="8"/>
        <v>-9.0000000000000036</v>
      </c>
      <c r="AI426" s="369">
        <f t="shared" si="8"/>
        <v>0.87912087912087988</v>
      </c>
      <c r="AJ426" s="369">
        <f t="shared" si="8"/>
        <v>-3.9215686274509745</v>
      </c>
      <c r="AK426" s="369">
        <f t="shared" si="16"/>
        <v>16.099773242630384</v>
      </c>
      <c r="AL426" s="369">
        <f t="shared" si="16"/>
        <v>-8.7890625000000018</v>
      </c>
      <c r="AM426" s="369">
        <f t="shared" si="16"/>
        <v>19.914346895074942</v>
      </c>
      <c r="AN426" s="369">
        <f t="shared" si="12"/>
        <v>-32.678571428571423</v>
      </c>
      <c r="AO426" s="369">
        <f t="shared" si="12"/>
        <v>12.73209549071618</v>
      </c>
      <c r="AP426" s="369">
        <f t="shared" si="12"/>
        <v>32.235294117647058</v>
      </c>
      <c r="AQ426" s="369">
        <f t="shared" si="12"/>
        <v>15.480427046263348</v>
      </c>
      <c r="AR426" s="369">
        <f t="shared" si="18"/>
        <v>-3.081664098613254</v>
      </c>
      <c r="AS426" s="369">
        <f t="shared" si="14"/>
        <v>0.15898251192368501</v>
      </c>
      <c r="AT426" s="369">
        <f t="shared" si="14"/>
        <v>-15.55555555555555</v>
      </c>
      <c r="AU426" s="369">
        <f t="shared" si="14"/>
        <v>24.624060150375932</v>
      </c>
      <c r="AV426" s="369">
        <f t="shared" si="14"/>
        <v>-21.870286576168933</v>
      </c>
      <c r="AW426" s="369">
        <f t="shared" si="15"/>
        <v>27.606177606177617</v>
      </c>
      <c r="AX426" s="369">
        <f t="shared" si="15"/>
        <v>13.918305597579424</v>
      </c>
      <c r="AY426" s="369">
        <f t="shared" si="15"/>
        <v>13.811420982735724</v>
      </c>
    </row>
    <row r="427" spans="1:51" s="325" customFormat="1" ht="27.6">
      <c r="A427" s="329"/>
      <c r="B427" s="329" t="s">
        <v>208</v>
      </c>
      <c r="C427" s="332"/>
      <c r="D427" s="332"/>
      <c r="E427" s="332"/>
      <c r="F427" s="332"/>
      <c r="G427" s="332"/>
      <c r="H427" s="332"/>
      <c r="I427" s="332"/>
      <c r="J427" s="332"/>
      <c r="K427" s="332"/>
      <c r="L427" s="332"/>
      <c r="M427" s="332"/>
      <c r="N427" s="332"/>
      <c r="O427" s="369">
        <f t="shared" si="10"/>
        <v>3.8461538461538494</v>
      </c>
      <c r="P427" s="369">
        <f t="shared" si="17"/>
        <v>0</v>
      </c>
      <c r="Q427" s="369">
        <f t="shared" si="17"/>
        <v>46.296296296296291</v>
      </c>
      <c r="R427" s="369">
        <f t="shared" si="17"/>
        <v>-37.974683544303801</v>
      </c>
      <c r="S427" s="369">
        <f t="shared" si="17"/>
        <v>7.6530612244897913</v>
      </c>
      <c r="T427" s="369">
        <f t="shared" si="17"/>
        <v>22.274881516587691</v>
      </c>
      <c r="U427" s="369">
        <f t="shared" si="17"/>
        <v>27.131782945736422</v>
      </c>
      <c r="V427" s="369">
        <f t="shared" si="17"/>
        <v>3.0487804878048808</v>
      </c>
      <c r="W427" s="369">
        <f t="shared" si="17"/>
        <v>-15.680473372781059</v>
      </c>
      <c r="X427" s="369">
        <f t="shared" si="17"/>
        <v>-10.526315789473694</v>
      </c>
      <c r="Y427" s="369">
        <f t="shared" si="17"/>
        <v>5.8823529411764852</v>
      </c>
      <c r="Z427" s="369">
        <f t="shared" si="17"/>
        <v>38.148148148148138</v>
      </c>
      <c r="AA427" s="369">
        <f t="shared" si="17"/>
        <v>-6.9705093833780101</v>
      </c>
      <c r="AB427" s="369">
        <f t="shared" si="17"/>
        <v>-31.123919308357348</v>
      </c>
      <c r="AC427" s="369">
        <f t="shared" si="17"/>
        <v>49.790794979079493</v>
      </c>
      <c r="AD427" s="369">
        <f t="shared" si="17"/>
        <v>-17.039106145251392</v>
      </c>
      <c r="AE427" s="369">
        <f t="shared" si="17"/>
        <v>11.447811447811443</v>
      </c>
      <c r="AF427" s="369">
        <f t="shared" si="17"/>
        <v>12.386706948640487</v>
      </c>
      <c r="AG427" s="369">
        <f t="shared" si="8"/>
        <v>-24.193548387096779</v>
      </c>
      <c r="AH427" s="369">
        <f t="shared" si="8"/>
        <v>40.070921985815616</v>
      </c>
      <c r="AI427" s="369">
        <f t="shared" si="8"/>
        <v>-23.29113924050634</v>
      </c>
      <c r="AJ427" s="369">
        <f t="shared" si="8"/>
        <v>4.9504950495049629</v>
      </c>
      <c r="AK427" s="369">
        <f t="shared" si="16"/>
        <v>-26.729559748427675</v>
      </c>
      <c r="AL427" s="369">
        <f t="shared" si="16"/>
        <v>14.592274678111581</v>
      </c>
      <c r="AM427" s="369">
        <f t="shared" si="16"/>
        <v>2.247191011235957</v>
      </c>
      <c r="AN427" s="369">
        <f t="shared" si="12"/>
        <v>32.234432234432226</v>
      </c>
      <c r="AO427" s="369">
        <f t="shared" si="12"/>
        <v>-27.423822714681435</v>
      </c>
      <c r="AP427" s="369">
        <f t="shared" si="12"/>
        <v>38.549618320610676</v>
      </c>
      <c r="AQ427" s="369">
        <f t="shared" si="12"/>
        <v>0.27548209366391824</v>
      </c>
      <c r="AR427" s="369">
        <f t="shared" si="18"/>
        <v>-7.417582417582417</v>
      </c>
      <c r="AS427" s="369">
        <f t="shared" si="14"/>
        <v>-7.7151335311572762</v>
      </c>
      <c r="AT427" s="369">
        <f t="shared" si="14"/>
        <v>-49.839228295819929</v>
      </c>
      <c r="AU427" s="369">
        <f t="shared" si="14"/>
        <v>88.461538461538453</v>
      </c>
      <c r="AV427" s="369">
        <f t="shared" si="14"/>
        <v>20.748299319727888</v>
      </c>
      <c r="AW427" s="369">
        <f t="shared" si="15"/>
        <v>-18.591549295774641</v>
      </c>
      <c r="AX427" s="369">
        <f t="shared" si="15"/>
        <v>-10.726643598615919</v>
      </c>
      <c r="AY427" s="369">
        <f t="shared" si="15"/>
        <v>75.968992248062008</v>
      </c>
    </row>
    <row r="428" spans="1:51" s="325" customFormat="1" ht="13.8">
      <c r="A428" s="327"/>
      <c r="B428" s="327" t="s">
        <v>209</v>
      </c>
      <c r="C428" s="331"/>
      <c r="D428" s="331"/>
      <c r="E428" s="331"/>
      <c r="F428" s="331"/>
      <c r="G428" s="331"/>
      <c r="H428" s="331"/>
      <c r="I428" s="331"/>
      <c r="J428" s="331"/>
      <c r="K428" s="331"/>
      <c r="L428" s="331"/>
      <c r="M428" s="331"/>
      <c r="N428" s="331"/>
      <c r="O428" s="369">
        <f t="shared" si="10"/>
        <v>28.489208633093515</v>
      </c>
      <c r="P428" s="369">
        <f t="shared" si="17"/>
        <v>-5.8230683090705444</v>
      </c>
      <c r="Q428" s="369">
        <f t="shared" si="17"/>
        <v>35.315101070154583</v>
      </c>
      <c r="R428" s="369">
        <f t="shared" si="17"/>
        <v>-35.588752196836559</v>
      </c>
      <c r="S428" s="369">
        <f t="shared" si="17"/>
        <v>49.795361527967266</v>
      </c>
      <c r="T428" s="369">
        <f t="shared" si="17"/>
        <v>4.280510018214926</v>
      </c>
      <c r="U428" s="369">
        <f t="shared" si="17"/>
        <v>1.310043668122274</v>
      </c>
      <c r="V428" s="369">
        <f t="shared" si="17"/>
        <v>-13.275862068965511</v>
      </c>
      <c r="W428" s="369">
        <f t="shared" si="17"/>
        <v>-5.666003976143144</v>
      </c>
      <c r="X428" s="369">
        <f t="shared" si="17"/>
        <v>14.436248682824017</v>
      </c>
      <c r="Y428" s="369">
        <f t="shared" si="17"/>
        <v>-14.82504604051565</v>
      </c>
      <c r="Z428" s="369">
        <f t="shared" si="17"/>
        <v>-5.5135135135135114</v>
      </c>
      <c r="AA428" s="369">
        <f t="shared" si="17"/>
        <v>12.128146453089251</v>
      </c>
      <c r="AB428" s="369">
        <f t="shared" si="17"/>
        <v>-6.1224489795918506</v>
      </c>
      <c r="AC428" s="369">
        <f t="shared" si="17"/>
        <v>4.5652173913043477</v>
      </c>
      <c r="AD428" s="369">
        <f t="shared" si="17"/>
        <v>-9.1476091476091383</v>
      </c>
      <c r="AE428" s="369">
        <f t="shared" si="17"/>
        <v>7.551487414187644</v>
      </c>
      <c r="AF428" s="369">
        <f t="shared" si="17"/>
        <v>-9.1489361702127781</v>
      </c>
      <c r="AG428" s="369">
        <f t="shared" si="8"/>
        <v>10.070257611241232</v>
      </c>
      <c r="AH428" s="369">
        <f t="shared" si="8"/>
        <v>-0.53191489361702882</v>
      </c>
      <c r="AI428" s="369">
        <f t="shared" si="8"/>
        <v>-2.032085561497321</v>
      </c>
      <c r="AJ428" s="369">
        <f t="shared" si="8"/>
        <v>-8.7336244541484795</v>
      </c>
      <c r="AK428" s="369">
        <f t="shared" si="16"/>
        <v>19.617224880382782</v>
      </c>
      <c r="AL428" s="369">
        <f t="shared" si="16"/>
        <v>-14.299999999999997</v>
      </c>
      <c r="AM428" s="369">
        <f t="shared" si="16"/>
        <v>-8.051341890315058</v>
      </c>
      <c r="AN428" s="369">
        <f t="shared" si="12"/>
        <v>-5.0761421319796884</v>
      </c>
      <c r="AO428" s="369">
        <f t="shared" si="12"/>
        <v>23.128342245989312</v>
      </c>
      <c r="AP428" s="369">
        <f t="shared" si="12"/>
        <v>-0.65146579804560789</v>
      </c>
      <c r="AQ428" s="369">
        <f t="shared" si="12"/>
        <v>0.87431693989071113</v>
      </c>
      <c r="AR428" s="369">
        <f t="shared" si="18"/>
        <v>-5.3087757313109449</v>
      </c>
      <c r="AS428" s="369">
        <f t="shared" si="14"/>
        <v>22.082379862700225</v>
      </c>
      <c r="AT428" s="369">
        <f t="shared" si="14"/>
        <v>-4.6860356138706658</v>
      </c>
      <c r="AU428" s="369">
        <f t="shared" si="14"/>
        <v>-9.7345132743362868</v>
      </c>
      <c r="AV428" s="369">
        <f t="shared" si="14"/>
        <v>9.1503267973856204</v>
      </c>
      <c r="AW428" s="369">
        <f t="shared" si="15"/>
        <v>0.69860279441118056</v>
      </c>
      <c r="AX428" s="369">
        <f t="shared" si="15"/>
        <v>-9.4152626362735319</v>
      </c>
      <c r="AY428" s="369">
        <f t="shared" si="15"/>
        <v>26.039387308533904</v>
      </c>
    </row>
    <row r="429" spans="1:51" s="325" customFormat="1" ht="13.8">
      <c r="A429" s="329"/>
      <c r="B429" s="329" t="s">
        <v>210</v>
      </c>
      <c r="C429" s="332"/>
      <c r="D429" s="332"/>
      <c r="E429" s="332"/>
      <c r="F429" s="332"/>
      <c r="G429" s="332"/>
      <c r="H429" s="332"/>
      <c r="I429" s="332"/>
      <c r="J429" s="332"/>
      <c r="K429" s="332"/>
      <c r="L429" s="332"/>
      <c r="M429" s="332"/>
      <c r="N429" s="332"/>
      <c r="O429" s="369">
        <f t="shared" si="10"/>
        <v>21.416526138279941</v>
      </c>
      <c r="P429" s="369">
        <f t="shared" si="17"/>
        <v>-5.1388888888888911</v>
      </c>
      <c r="Q429" s="369">
        <f t="shared" si="17"/>
        <v>38.067349926793547</v>
      </c>
      <c r="R429" s="369">
        <f t="shared" si="17"/>
        <v>-38.069989395546131</v>
      </c>
      <c r="S429" s="369">
        <f t="shared" si="17"/>
        <v>57.876712328767134</v>
      </c>
      <c r="T429" s="369">
        <f t="shared" si="17"/>
        <v>-4.2299349240780968</v>
      </c>
      <c r="U429" s="369">
        <f t="shared" si="17"/>
        <v>-16.761041902604763</v>
      </c>
      <c r="V429" s="369">
        <f t="shared" si="17"/>
        <v>16.054421768707481</v>
      </c>
      <c r="W429" s="369">
        <f t="shared" si="17"/>
        <v>-11.137162954279008</v>
      </c>
      <c r="X429" s="369">
        <f t="shared" si="17"/>
        <v>2.3746701846965661</v>
      </c>
      <c r="Y429" s="369">
        <f t="shared" si="17"/>
        <v>-4.896907216494844</v>
      </c>
      <c r="Z429" s="369">
        <f t="shared" si="17"/>
        <v>-7.3170731707317076</v>
      </c>
      <c r="AA429" s="369">
        <f t="shared" si="17"/>
        <v>6.8713450292397624</v>
      </c>
      <c r="AB429" s="369">
        <f t="shared" si="17"/>
        <v>2.4623803009576006</v>
      </c>
      <c r="AC429" s="369">
        <f t="shared" si="17"/>
        <v>4.1388518024031988</v>
      </c>
      <c r="AD429" s="369">
        <f t="shared" si="17"/>
        <v>-8.2051282051282008</v>
      </c>
      <c r="AE429" s="369">
        <f t="shared" si="17"/>
        <v>4.1899441340782095</v>
      </c>
      <c r="AF429" s="369">
        <f t="shared" si="17"/>
        <v>-6.434316353887394</v>
      </c>
      <c r="AG429" s="369">
        <f t="shared" si="8"/>
        <v>10.315186246418333</v>
      </c>
      <c r="AH429" s="369">
        <f t="shared" si="8"/>
        <v>-4.2857142857142865</v>
      </c>
      <c r="AI429" s="369">
        <f t="shared" si="8"/>
        <v>-4.2062415196743626</v>
      </c>
      <c r="AJ429" s="369">
        <f t="shared" si="8"/>
        <v>-6.5155807365439093</v>
      </c>
      <c r="AK429" s="369">
        <f t="shared" si="16"/>
        <v>18.636363636363644</v>
      </c>
      <c r="AL429" s="369">
        <f t="shared" si="16"/>
        <v>-8.0459770114942515</v>
      </c>
      <c r="AM429" s="369">
        <f t="shared" si="16"/>
        <v>-12.916666666666675</v>
      </c>
      <c r="AN429" s="369">
        <f t="shared" si="12"/>
        <v>-5.5821371610845238</v>
      </c>
      <c r="AO429" s="369">
        <f t="shared" si="12"/>
        <v>19.763513513513512</v>
      </c>
      <c r="AP429" s="369">
        <f t="shared" si="12"/>
        <v>1.6925246826516236</v>
      </c>
      <c r="AQ429" s="369">
        <f t="shared" si="12"/>
        <v>-2.0804438280166484</v>
      </c>
      <c r="AR429" s="369">
        <f t="shared" si="18"/>
        <v>-5.2407932011331333</v>
      </c>
      <c r="AS429" s="369">
        <f t="shared" si="14"/>
        <v>24.81315396113601</v>
      </c>
      <c r="AT429" s="369">
        <f t="shared" si="14"/>
        <v>-0.35928143712574084</v>
      </c>
      <c r="AU429" s="369">
        <f t="shared" si="14"/>
        <v>-11.298076923076929</v>
      </c>
      <c r="AV429" s="369">
        <f t="shared" si="14"/>
        <v>11.51761517615177</v>
      </c>
      <c r="AW429" s="369">
        <f t="shared" si="15"/>
        <v>-6.1968408262454515</v>
      </c>
      <c r="AX429" s="369">
        <f t="shared" si="15"/>
        <v>-4.2746113989637315</v>
      </c>
      <c r="AY429" s="369">
        <f t="shared" si="15"/>
        <v>19.350473612990537</v>
      </c>
    </row>
    <row r="430" spans="1:51" s="325" customFormat="1" ht="27.6">
      <c r="A430" s="327"/>
      <c r="B430" s="327" t="s">
        <v>211</v>
      </c>
      <c r="C430" s="331"/>
      <c r="D430" s="331"/>
      <c r="E430" s="331"/>
      <c r="F430" s="331"/>
      <c r="G430" s="331"/>
      <c r="H430" s="331"/>
      <c r="I430" s="331"/>
      <c r="J430" s="331"/>
      <c r="K430" s="331"/>
      <c r="L430" s="331"/>
      <c r="M430" s="331"/>
      <c r="N430" s="331"/>
      <c r="O430" s="369">
        <f t="shared" si="10"/>
        <v>81.690140845070431</v>
      </c>
      <c r="P430" s="369">
        <f t="shared" si="17"/>
        <v>-13.178294573643406</v>
      </c>
      <c r="Q430" s="369">
        <f t="shared" si="17"/>
        <v>26.785714285714267</v>
      </c>
      <c r="R430" s="369">
        <f t="shared" si="17"/>
        <v>-21.12676056338027</v>
      </c>
      <c r="S430" s="369">
        <f t="shared" si="17"/>
        <v>13.392857142857133</v>
      </c>
      <c r="T430" s="369">
        <f t="shared" si="17"/>
        <v>3.9370078740157513</v>
      </c>
      <c r="U430" s="369">
        <f t="shared" si="17"/>
        <v>-16.666666666666664</v>
      </c>
      <c r="V430" s="369">
        <f t="shared" si="17"/>
        <v>8.1818181818181674</v>
      </c>
      <c r="W430" s="369">
        <f t="shared" si="17"/>
        <v>19.327731092436977</v>
      </c>
      <c r="X430" s="369">
        <f t="shared" si="17"/>
        <v>-7.0422535211267512</v>
      </c>
      <c r="Y430" s="369">
        <f t="shared" si="17"/>
        <v>2.2727272727272747</v>
      </c>
      <c r="Z430" s="369">
        <f t="shared" si="17"/>
        <v>-7.4074074074074137</v>
      </c>
      <c r="AA430" s="369">
        <f t="shared" si="17"/>
        <v>22.400000000000002</v>
      </c>
      <c r="AB430" s="369">
        <f t="shared" si="17"/>
        <v>-23.529411764705888</v>
      </c>
      <c r="AC430" s="369">
        <f t="shared" si="17"/>
        <v>21.36752136752137</v>
      </c>
      <c r="AD430" s="369">
        <f t="shared" si="17"/>
        <v>-15.492957746478872</v>
      </c>
      <c r="AE430" s="369">
        <f t="shared" si="17"/>
        <v>31.666666666666679</v>
      </c>
      <c r="AF430" s="369">
        <f t="shared" si="17"/>
        <v>-24.050632911392412</v>
      </c>
      <c r="AG430" s="369">
        <f t="shared" si="8"/>
        <v>20.833333333333336</v>
      </c>
      <c r="AH430" s="369">
        <f t="shared" si="8"/>
        <v>-9.6551724137930961</v>
      </c>
      <c r="AI430" s="369">
        <f t="shared" si="8"/>
        <v>25.954198473282432</v>
      </c>
      <c r="AJ430" s="369">
        <f t="shared" si="8"/>
        <v>-21.818181818181809</v>
      </c>
      <c r="AK430" s="369">
        <f t="shared" si="16"/>
        <v>27.131782945736422</v>
      </c>
      <c r="AL430" s="369">
        <f t="shared" si="16"/>
        <v>-41.463414634146346</v>
      </c>
      <c r="AM430" s="369">
        <f t="shared" si="16"/>
        <v>6.2500000000000062</v>
      </c>
      <c r="AN430" s="369">
        <f t="shared" si="12"/>
        <v>31.372549019607849</v>
      </c>
      <c r="AO430" s="369">
        <f t="shared" si="12"/>
        <v>8.2089552238805865</v>
      </c>
      <c r="AP430" s="369">
        <f t="shared" si="12"/>
        <v>-6.8965517241379217</v>
      </c>
      <c r="AQ430" s="369">
        <f t="shared" si="12"/>
        <v>15.555555555555552</v>
      </c>
      <c r="AR430" s="369">
        <f t="shared" si="18"/>
        <v>3.205128205128208</v>
      </c>
      <c r="AS430" s="369">
        <f t="shared" si="14"/>
        <v>5.5900621118012328</v>
      </c>
      <c r="AT430" s="369">
        <f t="shared" si="14"/>
        <v>-28.823529411764707</v>
      </c>
      <c r="AU430" s="369">
        <f t="shared" si="14"/>
        <v>17.355371900826444</v>
      </c>
      <c r="AV430" s="369">
        <f t="shared" si="14"/>
        <v>-11.267605633802813</v>
      </c>
      <c r="AW430" s="369">
        <f t="shared" si="15"/>
        <v>30.952380952380945</v>
      </c>
      <c r="AX430" s="369">
        <f t="shared" si="15"/>
        <v>-10.909090909090905</v>
      </c>
      <c r="AY430" s="369">
        <f t="shared" si="15"/>
        <v>-12.925170068027207</v>
      </c>
    </row>
    <row r="431" spans="1:51" s="325" customFormat="1" ht="27.6">
      <c r="A431" s="329"/>
      <c r="B431" s="329" t="s">
        <v>212</v>
      </c>
      <c r="C431" s="332"/>
      <c r="D431" s="332"/>
      <c r="E431" s="332"/>
      <c r="F431" s="332"/>
      <c r="G431" s="332"/>
      <c r="H431" s="332"/>
      <c r="I431" s="332"/>
      <c r="J431" s="332"/>
      <c r="K431" s="332"/>
      <c r="L431" s="332"/>
      <c r="M431" s="332"/>
      <c r="N431" s="332"/>
      <c r="O431" s="369">
        <f t="shared" si="10"/>
        <v>41.935483870967744</v>
      </c>
      <c r="P431" s="369">
        <f t="shared" si="17"/>
        <v>4.5454545454545494</v>
      </c>
      <c r="Q431" s="369">
        <f t="shared" si="17"/>
        <v>15.217391304347828</v>
      </c>
      <c r="R431" s="369">
        <f t="shared" si="17"/>
        <v>-28.301886792452834</v>
      </c>
      <c r="S431" s="369">
        <f t="shared" si="17"/>
        <v>28.947368421052627</v>
      </c>
      <c r="T431" s="369">
        <f t="shared" si="17"/>
        <v>165.30612244897961</v>
      </c>
      <c r="U431" s="369">
        <f t="shared" si="17"/>
        <v>141.53846153846155</v>
      </c>
      <c r="V431" s="369">
        <f t="shared" si="17"/>
        <v>-89.490445859872608</v>
      </c>
      <c r="W431" s="369">
        <f t="shared" si="17"/>
        <v>51.515151515151516</v>
      </c>
      <c r="X431" s="369">
        <f t="shared" si="17"/>
        <v>254</v>
      </c>
      <c r="Y431" s="369">
        <f t="shared" si="17"/>
        <v>-70.621468926553675</v>
      </c>
      <c r="Z431" s="369">
        <f t="shared" si="17"/>
        <v>25</v>
      </c>
      <c r="AA431" s="369">
        <f t="shared" si="17"/>
        <v>49.230769230769226</v>
      </c>
      <c r="AB431" s="369">
        <f t="shared" si="17"/>
        <v>-44.329896907216487</v>
      </c>
      <c r="AC431" s="369">
        <f t="shared" si="17"/>
        <v>-27.777777777777779</v>
      </c>
      <c r="AD431" s="369">
        <f t="shared" si="17"/>
        <v>-2.5641025641025661</v>
      </c>
      <c r="AE431" s="369">
        <f t="shared" si="17"/>
        <v>-5.2631578947368469</v>
      </c>
      <c r="AF431" s="369">
        <f t="shared" si="17"/>
        <v>-2.7777777777777803</v>
      </c>
      <c r="AG431" s="369">
        <f t="shared" si="8"/>
        <v>-25.714285714285705</v>
      </c>
      <c r="AH431" s="369">
        <f t="shared" si="8"/>
        <v>157.69230769230768</v>
      </c>
      <c r="AI431" s="369">
        <f t="shared" si="8"/>
        <v>-31.343283582089555</v>
      </c>
      <c r="AJ431" s="369">
        <f t="shared" si="8"/>
        <v>2.1739130434782505</v>
      </c>
      <c r="AK431" s="369">
        <f t="shared" si="16"/>
        <v>12.765957446808523</v>
      </c>
      <c r="AL431" s="369">
        <f t="shared" si="16"/>
        <v>-22.641509433962273</v>
      </c>
      <c r="AM431" s="369">
        <f t="shared" si="16"/>
        <v>43.902439024390247</v>
      </c>
      <c r="AN431" s="369">
        <f t="shared" si="12"/>
        <v>-61.016949152542374</v>
      </c>
      <c r="AO431" s="369">
        <f t="shared" si="12"/>
        <v>191.30434782608697</v>
      </c>
      <c r="AP431" s="369">
        <f t="shared" si="12"/>
        <v>-11.940298507462696</v>
      </c>
      <c r="AQ431" s="369">
        <f t="shared" si="12"/>
        <v>3.3898305084745797</v>
      </c>
      <c r="AR431" s="369">
        <f t="shared" si="18"/>
        <v>-27.868852459016395</v>
      </c>
      <c r="AS431" s="369">
        <f t="shared" si="14"/>
        <v>40.909090909090907</v>
      </c>
      <c r="AT431" s="369">
        <f t="shared" si="14"/>
        <v>3.2258064516129061</v>
      </c>
      <c r="AU431" s="369">
        <f t="shared" si="14"/>
        <v>-39.0625</v>
      </c>
      <c r="AV431" s="369">
        <f t="shared" si="14"/>
        <v>35.897435897435898</v>
      </c>
      <c r="AW431" s="369">
        <f t="shared" si="15"/>
        <v>33.962264150943383</v>
      </c>
      <c r="AX431" s="369">
        <f t="shared" si="15"/>
        <v>-59.154929577464792</v>
      </c>
      <c r="AY431" s="369">
        <f t="shared" si="15"/>
        <v>386.20689655172413</v>
      </c>
    </row>
    <row r="432" spans="1:51" s="325" customFormat="1" ht="12.75" customHeight="1">
      <c r="A432" s="327"/>
      <c r="B432" s="327" t="s">
        <v>213</v>
      </c>
      <c r="C432" s="331"/>
      <c r="D432" s="331"/>
      <c r="E432" s="331"/>
      <c r="F432" s="331"/>
      <c r="G432" s="331"/>
      <c r="H432" s="331"/>
      <c r="I432" s="331"/>
      <c r="J432" s="331"/>
      <c r="K432" s="331"/>
      <c r="L432" s="331"/>
      <c r="M432" s="331"/>
      <c r="N432" s="331"/>
      <c r="O432" s="369">
        <f t="shared" si="10"/>
        <v>-3.8450637694851144</v>
      </c>
      <c r="P432" s="369">
        <f t="shared" si="17"/>
        <v>14.914521516997439</v>
      </c>
      <c r="Q432" s="369">
        <f t="shared" si="17"/>
        <v>-6.079001367989056</v>
      </c>
      <c r="R432" s="369">
        <f t="shared" si="17"/>
        <v>-16.85935366408739</v>
      </c>
      <c r="S432" s="369">
        <f t="shared" si="17"/>
        <v>13.226760100733602</v>
      </c>
      <c r="T432" s="369">
        <f t="shared" si="17"/>
        <v>-6.7788415046900603</v>
      </c>
      <c r="U432" s="369">
        <f t="shared" si="17"/>
        <v>2.4066390041493704</v>
      </c>
      <c r="V432" s="369">
        <f t="shared" si="17"/>
        <v>6.9286871961102143</v>
      </c>
      <c r="W432" s="369">
        <f t="shared" si="17"/>
        <v>-9.2743463433118674</v>
      </c>
      <c r="X432" s="369">
        <f t="shared" si="17"/>
        <v>-0.59517594236190163</v>
      </c>
      <c r="Y432" s="369">
        <f t="shared" si="17"/>
        <v>4.6848739495798251</v>
      </c>
      <c r="Z432" s="369">
        <f t="shared" si="17"/>
        <v>-4.3447722255669259</v>
      </c>
      <c r="AA432" s="369">
        <f t="shared" si="17"/>
        <v>3.2308821986782736</v>
      </c>
      <c r="AB432" s="369">
        <f t="shared" si="17"/>
        <v>2.438776547098878</v>
      </c>
      <c r="AC432" s="369">
        <f t="shared" si="17"/>
        <v>-10.971133816089676</v>
      </c>
      <c r="AD432" s="369">
        <f t="shared" si="17"/>
        <v>10.662952646239546</v>
      </c>
      <c r="AE432" s="369">
        <f t="shared" si="17"/>
        <v>5.4772452678211963</v>
      </c>
      <c r="AF432" s="369">
        <f t="shared" si="17"/>
        <v>-4.6296296296296378</v>
      </c>
      <c r="AG432" s="369">
        <f t="shared" si="8"/>
        <v>7.1464317886097488</v>
      </c>
      <c r="AH432" s="369">
        <f t="shared" si="8"/>
        <v>-1.9336758524054116</v>
      </c>
      <c r="AI432" s="369">
        <f t="shared" si="8"/>
        <v>5.5724899980948699</v>
      </c>
      <c r="AJ432" s="369">
        <f t="shared" si="8"/>
        <v>8.5897320220156956</v>
      </c>
      <c r="AK432" s="369">
        <f t="shared" si="16"/>
        <v>-0.71458246780224299</v>
      </c>
      <c r="AL432" s="369">
        <f t="shared" si="16"/>
        <v>-7.5403799481128058</v>
      </c>
      <c r="AM432" s="369">
        <f t="shared" si="16"/>
        <v>8.8522809558291105</v>
      </c>
      <c r="AN432" s="369">
        <f t="shared" si="12"/>
        <v>0.96457675037418633</v>
      </c>
      <c r="AO432" s="369">
        <f t="shared" si="12"/>
        <v>-6.5887003788502714</v>
      </c>
      <c r="AP432" s="369">
        <f t="shared" si="12"/>
        <v>5.6780109328160799</v>
      </c>
      <c r="AQ432" s="369">
        <f t="shared" si="12"/>
        <v>17.40363757717337</v>
      </c>
      <c r="AR432" s="369">
        <f t="shared" si="18"/>
        <v>0.24161455372370907</v>
      </c>
      <c r="AS432" s="369">
        <f t="shared" si="14"/>
        <v>2.5521054870267932</v>
      </c>
      <c r="AT432" s="369">
        <f t="shared" si="14"/>
        <v>-12.93377575003456</v>
      </c>
      <c r="AU432" s="369">
        <f t="shared" si="14"/>
        <v>1.7387852322350008</v>
      </c>
      <c r="AV432" s="369">
        <f t="shared" si="14"/>
        <v>4.1907288902762643</v>
      </c>
      <c r="AW432" s="369">
        <f t="shared" si="15"/>
        <v>7.2803535315706682</v>
      </c>
      <c r="AX432" s="369">
        <f t="shared" si="15"/>
        <v>1.3963555121133842</v>
      </c>
      <c r="AY432" s="369">
        <f t="shared" si="15"/>
        <v>-3.0090201748949781</v>
      </c>
    </row>
    <row r="433" spans="1:51" s="325" customFormat="1" ht="27.6">
      <c r="A433" s="329"/>
      <c r="B433" s="329" t="s">
        <v>214</v>
      </c>
      <c r="C433" s="332"/>
      <c r="D433" s="332"/>
      <c r="E433" s="332"/>
      <c r="F433" s="332"/>
      <c r="G433" s="332"/>
      <c r="H433" s="332"/>
      <c r="I433" s="332"/>
      <c r="J433" s="332"/>
      <c r="K433" s="332"/>
      <c r="L433" s="332"/>
      <c r="M433" s="332"/>
      <c r="N433" s="332"/>
      <c r="O433" s="369">
        <f t="shared" si="10"/>
        <v>21.397379912663745</v>
      </c>
      <c r="P433" s="369">
        <f t="shared" si="17"/>
        <v>25.899280575539574</v>
      </c>
      <c r="Q433" s="369">
        <f t="shared" si="17"/>
        <v>-33.714285714285715</v>
      </c>
      <c r="R433" s="369">
        <f t="shared" si="17"/>
        <v>25.862068965517246</v>
      </c>
      <c r="S433" s="369">
        <f t="shared" si="17"/>
        <v>-36.643835616438352</v>
      </c>
      <c r="T433" s="369">
        <f t="shared" si="17"/>
        <v>-20.000000000000007</v>
      </c>
      <c r="U433" s="369">
        <f t="shared" si="17"/>
        <v>4.0540540540540579</v>
      </c>
      <c r="V433" s="369">
        <f t="shared" si="17"/>
        <v>26.623376623376618</v>
      </c>
      <c r="W433" s="369">
        <f t="shared" si="17"/>
        <v>-45.641025641025635</v>
      </c>
      <c r="X433" s="369">
        <f t="shared" si="17"/>
        <v>31.132075471698098</v>
      </c>
      <c r="Y433" s="369">
        <f t="shared" si="17"/>
        <v>12.949640287769796</v>
      </c>
      <c r="Z433" s="369">
        <f t="shared" si="17"/>
        <v>-31.210191082802545</v>
      </c>
      <c r="AA433" s="369">
        <f t="shared" si="17"/>
        <v>24.074074074074073</v>
      </c>
      <c r="AB433" s="369">
        <f t="shared" si="17"/>
        <v>-34.32835820895523</v>
      </c>
      <c r="AC433" s="369">
        <f t="shared" si="17"/>
        <v>53.409090909090914</v>
      </c>
      <c r="AD433" s="369">
        <f t="shared" si="17"/>
        <v>43.703703703703688</v>
      </c>
      <c r="AE433" s="369">
        <f t="shared" si="17"/>
        <v>0.5154639175257737</v>
      </c>
      <c r="AF433" s="369">
        <f t="shared" si="17"/>
        <v>12.820512820512832</v>
      </c>
      <c r="AG433" s="369">
        <f t="shared" si="8"/>
        <v>-19.54545454545455</v>
      </c>
      <c r="AH433" s="369">
        <f t="shared" si="8"/>
        <v>57.627118644067799</v>
      </c>
      <c r="AI433" s="369">
        <f t="shared" si="8"/>
        <v>-26.523297491039436</v>
      </c>
      <c r="AJ433" s="369">
        <f t="shared" si="8"/>
        <v>82.439024390243929</v>
      </c>
      <c r="AK433" s="369">
        <f t="shared" si="16"/>
        <v>8.8235294117647065</v>
      </c>
      <c r="AL433" s="369">
        <f t="shared" si="16"/>
        <v>-15.233415233415236</v>
      </c>
      <c r="AM433" s="369">
        <f t="shared" si="16"/>
        <v>-4.9275362318840683</v>
      </c>
      <c r="AN433" s="369">
        <f t="shared" si="12"/>
        <v>-30.487804878048781</v>
      </c>
      <c r="AO433" s="369">
        <f t="shared" si="12"/>
        <v>7.4561403508772095</v>
      </c>
      <c r="AP433" s="369">
        <f t="shared" si="12"/>
        <v>15.918367346938762</v>
      </c>
      <c r="AQ433" s="369">
        <f t="shared" si="12"/>
        <v>40.492957746478886</v>
      </c>
      <c r="AR433" s="369">
        <f t="shared" si="18"/>
        <v>-10.025062656641612</v>
      </c>
      <c r="AS433" s="369">
        <f t="shared" si="14"/>
        <v>0.27855153203343264</v>
      </c>
      <c r="AT433" s="369">
        <f t="shared" si="14"/>
        <v>-41.111111111111107</v>
      </c>
      <c r="AU433" s="369">
        <f t="shared" si="14"/>
        <v>46.226415094339622</v>
      </c>
      <c r="AV433" s="369">
        <f t="shared" si="14"/>
        <v>13.225806451612893</v>
      </c>
      <c r="AW433" s="369">
        <f t="shared" si="15"/>
        <v>-41.025641025641029</v>
      </c>
      <c r="AX433" s="369">
        <f t="shared" si="15"/>
        <v>34.29951690821256</v>
      </c>
      <c r="AY433" s="369">
        <f t="shared" si="15"/>
        <v>40.287769784172667</v>
      </c>
    </row>
    <row r="434" spans="1:51" s="325" customFormat="1" ht="27.6">
      <c r="A434" s="327"/>
      <c r="B434" s="327" t="s">
        <v>215</v>
      </c>
      <c r="C434" s="331"/>
      <c r="D434" s="331"/>
      <c r="E434" s="331"/>
      <c r="F434" s="331"/>
      <c r="G434" s="331"/>
      <c r="H434" s="331"/>
      <c r="I434" s="331"/>
      <c r="J434" s="331"/>
      <c r="K434" s="331"/>
      <c r="L434" s="331"/>
      <c r="M434" s="331"/>
      <c r="N434" s="331"/>
      <c r="O434" s="369">
        <f t="shared" si="10"/>
        <v>-4.4032444959443824</v>
      </c>
      <c r="P434" s="369">
        <f t="shared" si="17"/>
        <v>14.616161616161616</v>
      </c>
      <c r="Q434" s="369">
        <f t="shared" si="17"/>
        <v>-5.2348638406627286</v>
      </c>
      <c r="R434" s="369">
        <f t="shared" si="17"/>
        <v>-17.781084348553897</v>
      </c>
      <c r="S434" s="369">
        <f t="shared" si="17"/>
        <v>14.873883044904428</v>
      </c>
      <c r="T434" s="369">
        <f t="shared" si="17"/>
        <v>-6.5380070894052773</v>
      </c>
      <c r="U434" s="369">
        <f t="shared" si="17"/>
        <v>2.3914875684787145</v>
      </c>
      <c r="V434" s="369">
        <f t="shared" si="17"/>
        <v>6.6056178619199528</v>
      </c>
      <c r="W434" s="369">
        <f t="shared" si="17"/>
        <v>-8.5899044493774781</v>
      </c>
      <c r="X434" s="369">
        <f t="shared" si="17"/>
        <v>-0.95026924295216086</v>
      </c>
      <c r="Y434" s="369">
        <f t="shared" si="17"/>
        <v>4.5517535443982471</v>
      </c>
      <c r="Z434" s="369">
        <f t="shared" si="17"/>
        <v>-3.9151712887438861</v>
      </c>
      <c r="AA434" s="369">
        <f t="shared" si="17"/>
        <v>3.0029711375212207</v>
      </c>
      <c r="AB434" s="369">
        <f t="shared" si="17"/>
        <v>2.9566292366333622</v>
      </c>
      <c r="AC434" s="369">
        <f t="shared" si="17"/>
        <v>-11.546928156894127</v>
      </c>
      <c r="AD434" s="369">
        <f t="shared" si="17"/>
        <v>10.158371040723969</v>
      </c>
      <c r="AE434" s="369">
        <f t="shared" si="17"/>
        <v>5.5863627028137177</v>
      </c>
      <c r="AF434" s="369">
        <f t="shared" si="17"/>
        <v>-4.9698502236918882</v>
      </c>
      <c r="AG434" s="369">
        <f t="shared" si="8"/>
        <v>7.757650189335803</v>
      </c>
      <c r="AH434" s="369">
        <f t="shared" si="8"/>
        <v>-2.9442492164498133</v>
      </c>
      <c r="AI434" s="369">
        <f t="shared" si="8"/>
        <v>6.4487718954887985</v>
      </c>
      <c r="AJ434" s="369">
        <f t="shared" si="8"/>
        <v>7.1980143408714818</v>
      </c>
      <c r="AK434" s="369">
        <f t="shared" si="16"/>
        <v>-1.0290712631849781</v>
      </c>
      <c r="AL434" s="369">
        <f t="shared" si="16"/>
        <v>-7.261069231435747</v>
      </c>
      <c r="AM434" s="369">
        <f t="shared" si="16"/>
        <v>9.2964589367467081</v>
      </c>
      <c r="AN434" s="369">
        <f t="shared" si="12"/>
        <v>1.8464694819627256</v>
      </c>
      <c r="AO434" s="369">
        <f t="shared" si="12"/>
        <v>-6.8574785966090337</v>
      </c>
      <c r="AP434" s="369">
        <f t="shared" si="12"/>
        <v>5.4519239434081266</v>
      </c>
      <c r="AQ434" s="369">
        <f t="shared" si="12"/>
        <v>16.843274653905311</v>
      </c>
      <c r="AR434" s="369">
        <f t="shared" si="18"/>
        <v>0.54121260879105471</v>
      </c>
      <c r="AS434" s="369">
        <f t="shared" si="14"/>
        <v>2.6114788681166825</v>
      </c>
      <c r="AT434" s="369">
        <f t="shared" si="14"/>
        <v>-12.21466042818659</v>
      </c>
      <c r="AU434" s="369">
        <f t="shared" si="14"/>
        <v>0.97714608737786313</v>
      </c>
      <c r="AV434" s="369">
        <f t="shared" si="14"/>
        <v>3.9667306461932128</v>
      </c>
      <c r="AW434" s="369">
        <f t="shared" si="15"/>
        <v>8.5846153846153808</v>
      </c>
      <c r="AX434" s="369">
        <f t="shared" si="15"/>
        <v>0.91385661660526496</v>
      </c>
      <c r="AY434" s="369">
        <f t="shared" si="15"/>
        <v>-3.8539838539838409</v>
      </c>
    </row>
    <row r="435" spans="1:51" s="325" customFormat="1" ht="13.8">
      <c r="A435" s="329"/>
      <c r="B435" s="329" t="s">
        <v>216</v>
      </c>
      <c r="C435" s="332"/>
      <c r="D435" s="332"/>
      <c r="E435" s="332"/>
      <c r="F435" s="332"/>
      <c r="G435" s="332"/>
      <c r="H435" s="332"/>
      <c r="I435" s="332"/>
      <c r="J435" s="332"/>
      <c r="K435" s="332"/>
      <c r="L435" s="332"/>
      <c r="M435" s="332"/>
      <c r="N435" s="332"/>
      <c r="O435" s="369">
        <f t="shared" si="10"/>
        <v>20.217471433837094</v>
      </c>
      <c r="P435" s="369">
        <f t="shared" si="17"/>
        <v>-14.18059175226124</v>
      </c>
      <c r="Q435" s="369">
        <f t="shared" si="17"/>
        <v>15.326902465166143</v>
      </c>
      <c r="R435" s="369">
        <f t="shared" si="17"/>
        <v>-18.866171003717472</v>
      </c>
      <c r="S435" s="369">
        <f t="shared" si="17"/>
        <v>26.804123711340203</v>
      </c>
      <c r="T435" s="369">
        <f t="shared" si="17"/>
        <v>-8.0698584763625405</v>
      </c>
      <c r="U435" s="369">
        <f t="shared" si="17"/>
        <v>-2.9970520799213975</v>
      </c>
      <c r="V435" s="369">
        <f t="shared" si="17"/>
        <v>6.2806010467668507</v>
      </c>
      <c r="W435" s="369">
        <f t="shared" si="17"/>
        <v>-4.0984908657664905</v>
      </c>
      <c r="X435" s="369">
        <f t="shared" si="17"/>
        <v>-3.3294682789464933</v>
      </c>
      <c r="Y435" s="369">
        <f t="shared" si="17"/>
        <v>1.216586703221386</v>
      </c>
      <c r="Z435" s="369">
        <f t="shared" si="17"/>
        <v>-3.8428982563060829</v>
      </c>
      <c r="AA435" s="369">
        <f t="shared" si="17"/>
        <v>4.4542253521126787</v>
      </c>
      <c r="AB435" s="369">
        <f t="shared" si="17"/>
        <v>-6.7419517950445221E-2</v>
      </c>
      <c r="AC435" s="369">
        <f t="shared" si="17"/>
        <v>-7.9102715466351796</v>
      </c>
      <c r="AD435" s="369">
        <f t="shared" si="17"/>
        <v>14.926739926739923</v>
      </c>
      <c r="AE435" s="369">
        <f t="shared" si="17"/>
        <v>-5.1633466135458201</v>
      </c>
      <c r="AF435" s="369">
        <f t="shared" si="17"/>
        <v>-0.84019492522265171</v>
      </c>
      <c r="AG435" s="369">
        <f t="shared" si="8"/>
        <v>6.6090493136756461</v>
      </c>
      <c r="AH435" s="369">
        <f t="shared" si="8"/>
        <v>-1.2557621999682074</v>
      </c>
      <c r="AI435" s="369">
        <f t="shared" si="8"/>
        <v>5.0225370251126815</v>
      </c>
      <c r="AJ435" s="369">
        <f t="shared" si="8"/>
        <v>2.0232985898222067</v>
      </c>
      <c r="AK435" s="369">
        <f t="shared" si="16"/>
        <v>-0.22536057692308545</v>
      </c>
      <c r="AL435" s="369">
        <f t="shared" si="16"/>
        <v>-9.9683782562867016</v>
      </c>
      <c r="AM435" s="369">
        <f t="shared" si="16"/>
        <v>5.3687907676869058</v>
      </c>
      <c r="AN435" s="369">
        <f t="shared" si="12"/>
        <v>-15.158730158730155</v>
      </c>
      <c r="AO435" s="369">
        <f t="shared" si="12"/>
        <v>15.453695042095411</v>
      </c>
      <c r="AP435" s="369">
        <f t="shared" si="12"/>
        <v>6.2226543509965913</v>
      </c>
      <c r="AQ435" s="369">
        <f t="shared" si="12"/>
        <v>2.4256292906178545</v>
      </c>
      <c r="AR435" s="369">
        <f t="shared" si="18"/>
        <v>2.8596961572832913</v>
      </c>
      <c r="AS435" s="369">
        <f t="shared" si="14"/>
        <v>5.8499855198378103</v>
      </c>
      <c r="AT435" s="369">
        <f t="shared" si="14"/>
        <v>-5.6224350205198359</v>
      </c>
      <c r="AU435" s="369">
        <f t="shared" si="14"/>
        <v>3.4497753297579501</v>
      </c>
      <c r="AV435" s="369">
        <f t="shared" si="14"/>
        <v>-1.289057026761947</v>
      </c>
      <c r="AW435" s="369">
        <f t="shared" si="15"/>
        <v>-1.3342796309439287</v>
      </c>
      <c r="AX435" s="369">
        <f t="shared" si="15"/>
        <v>3.6253776435045255</v>
      </c>
      <c r="AY435" s="369">
        <f t="shared" si="15"/>
        <v>6.8443704012217026</v>
      </c>
    </row>
    <row r="436" spans="1:51" s="325" customFormat="1" ht="13.8">
      <c r="A436" s="327"/>
      <c r="B436" s="327" t="s">
        <v>217</v>
      </c>
      <c r="C436" s="331"/>
      <c r="D436" s="331"/>
      <c r="E436" s="331"/>
      <c r="F436" s="331"/>
      <c r="G436" s="331"/>
      <c r="H436" s="331"/>
      <c r="I436" s="331"/>
      <c r="J436" s="331"/>
      <c r="K436" s="331"/>
      <c r="L436" s="331"/>
      <c r="M436" s="331"/>
      <c r="N436" s="331"/>
      <c r="O436" s="369">
        <f t="shared" si="10"/>
        <v>15.508021390374344</v>
      </c>
      <c r="P436" s="369">
        <f t="shared" si="17"/>
        <v>-8.3333333333333357</v>
      </c>
      <c r="Q436" s="369">
        <f t="shared" si="17"/>
        <v>13.636363636363633</v>
      </c>
      <c r="R436" s="369">
        <f t="shared" si="17"/>
        <v>-13.955555555555557</v>
      </c>
      <c r="S436" s="369">
        <f t="shared" si="17"/>
        <v>30.010330578512409</v>
      </c>
      <c r="T436" s="369">
        <f t="shared" si="17"/>
        <v>-11.164084227254676</v>
      </c>
      <c r="U436" s="369">
        <f t="shared" si="17"/>
        <v>-2.6386404293381034</v>
      </c>
      <c r="V436" s="369">
        <f t="shared" si="17"/>
        <v>5.5581074873679412</v>
      </c>
      <c r="W436" s="369">
        <f t="shared" si="17"/>
        <v>-8.3986074847693626</v>
      </c>
      <c r="X436" s="369">
        <f t="shared" si="17"/>
        <v>0.66508313539192665</v>
      </c>
      <c r="Y436" s="369">
        <f t="shared" si="17"/>
        <v>-1.2741859367626218</v>
      </c>
      <c r="Z436" s="369">
        <f t="shared" si="17"/>
        <v>14.770554493307838</v>
      </c>
      <c r="AA436" s="369">
        <f t="shared" si="17"/>
        <v>-12.911286963765102</v>
      </c>
      <c r="AB436" s="369">
        <f t="shared" si="17"/>
        <v>-1.0043041606886698</v>
      </c>
      <c r="AC436" s="369">
        <f t="shared" si="17"/>
        <v>-12.946859903381643</v>
      </c>
      <c r="AD436" s="369">
        <f t="shared" si="17"/>
        <v>23.307436182019977</v>
      </c>
      <c r="AE436" s="369">
        <f t="shared" si="17"/>
        <v>-5.265526552655257</v>
      </c>
      <c r="AF436" s="369">
        <f t="shared" si="17"/>
        <v>2.7078384798099777</v>
      </c>
      <c r="AG436" s="369">
        <f t="shared" si="8"/>
        <v>1.5263644773357923</v>
      </c>
      <c r="AH436" s="369">
        <f t="shared" si="8"/>
        <v>-3.2346241457858809</v>
      </c>
      <c r="AI436" s="369">
        <f t="shared" si="8"/>
        <v>18.455743879472703</v>
      </c>
      <c r="AJ436" s="369">
        <f t="shared" si="8"/>
        <v>-2.8219395866454722</v>
      </c>
      <c r="AK436" s="369">
        <f t="shared" si="16"/>
        <v>1.4723926380368075</v>
      </c>
      <c r="AL436" s="369">
        <f t="shared" si="16"/>
        <v>-3.8694074969770149</v>
      </c>
      <c r="AM436" s="369">
        <f t="shared" si="16"/>
        <v>-13.626834381551362</v>
      </c>
      <c r="AN436" s="369">
        <f t="shared" si="12"/>
        <v>-8.3495145631068066</v>
      </c>
      <c r="AO436" s="369">
        <f t="shared" si="12"/>
        <v>12.658898305084749</v>
      </c>
      <c r="AP436" s="369">
        <f t="shared" si="12"/>
        <v>14.104372355430185</v>
      </c>
      <c r="AQ436" s="369">
        <f t="shared" si="12"/>
        <v>-4.2851256695508821</v>
      </c>
      <c r="AR436" s="369">
        <f t="shared" si="18"/>
        <v>-1.3344812742143723</v>
      </c>
      <c r="AS436" s="369">
        <f t="shared" si="14"/>
        <v>2.8359511343804473</v>
      </c>
      <c r="AT436" s="369">
        <f t="shared" si="14"/>
        <v>5.0063640220619421</v>
      </c>
      <c r="AU436" s="369">
        <f t="shared" si="14"/>
        <v>-0.6060606060606003</v>
      </c>
      <c r="AV436" s="369">
        <f t="shared" si="14"/>
        <v>-3.7804878048780473</v>
      </c>
      <c r="AW436" s="369">
        <f t="shared" si="15"/>
        <v>-4.4359949302915105</v>
      </c>
      <c r="AX436" s="369">
        <f t="shared" si="15"/>
        <v>14.014146772767454</v>
      </c>
      <c r="AY436" s="369">
        <f t="shared" si="15"/>
        <v>3.489724699495937</v>
      </c>
    </row>
    <row r="437" spans="1:51" s="325" customFormat="1" ht="13.8">
      <c r="A437" s="329"/>
      <c r="B437" s="329" t="s">
        <v>218</v>
      </c>
      <c r="C437" s="332"/>
      <c r="D437" s="332"/>
      <c r="E437" s="332"/>
      <c r="F437" s="332"/>
      <c r="G437" s="332"/>
      <c r="H437" s="332"/>
      <c r="I437" s="332"/>
      <c r="J437" s="332"/>
      <c r="K437" s="332"/>
      <c r="L437" s="332"/>
      <c r="M437" s="332"/>
      <c r="N437" s="332"/>
      <c r="O437" s="369">
        <f t="shared" si="10"/>
        <v>22.694038245219346</v>
      </c>
      <c r="P437" s="369">
        <f t="shared" si="17"/>
        <v>-17.075406830162738</v>
      </c>
      <c r="Q437" s="369">
        <f t="shared" si="17"/>
        <v>16.224433388612486</v>
      </c>
      <c r="R437" s="369">
        <f t="shared" si="17"/>
        <v>-21.474435196194992</v>
      </c>
      <c r="S437" s="369">
        <f t="shared" si="17"/>
        <v>24.894003634161109</v>
      </c>
      <c r="T437" s="369">
        <f t="shared" si="17"/>
        <v>-6.1590688651794352</v>
      </c>
      <c r="U437" s="369">
        <f t="shared" si="17"/>
        <v>-3.2041343669250697</v>
      </c>
      <c r="V437" s="369">
        <f t="shared" si="17"/>
        <v>6.7004805125467106</v>
      </c>
      <c r="W437" s="369">
        <f t="shared" si="17"/>
        <v>-1.6262196647485578</v>
      </c>
      <c r="X437" s="369">
        <f t="shared" si="17"/>
        <v>-5.4679552390640858</v>
      </c>
      <c r="Y437" s="369">
        <f t="shared" si="17"/>
        <v>2.636534839924662</v>
      </c>
      <c r="Z437" s="369">
        <f t="shared" si="17"/>
        <v>-14.049803407601573</v>
      </c>
      <c r="AA437" s="369">
        <f t="shared" si="17"/>
        <v>17.169868862458074</v>
      </c>
      <c r="AB437" s="369">
        <f t="shared" si="17"/>
        <v>0.4424778761061991</v>
      </c>
      <c r="AC437" s="369">
        <f t="shared" si="17"/>
        <v>-5.208603265094597</v>
      </c>
      <c r="AD437" s="369">
        <f t="shared" si="17"/>
        <v>10.798250410060151</v>
      </c>
      <c r="AE437" s="369">
        <f t="shared" si="17"/>
        <v>-5.1073279052553673</v>
      </c>
      <c r="AF437" s="369">
        <f t="shared" si="17"/>
        <v>-2.7561102444097823</v>
      </c>
      <c r="AG437" s="369">
        <f t="shared" si="8"/>
        <v>9.518716577540113</v>
      </c>
      <c r="AH437" s="369">
        <f t="shared" si="8"/>
        <v>-0.19531249999999584</v>
      </c>
      <c r="AI437" s="369">
        <f t="shared" si="8"/>
        <v>-1.9324853228962795</v>
      </c>
      <c r="AJ437" s="369">
        <f t="shared" si="8"/>
        <v>5.0386630082314685</v>
      </c>
      <c r="AK437" s="369">
        <f t="shared" si="16"/>
        <v>-1.2111137497031537</v>
      </c>
      <c r="AL437" s="369">
        <f t="shared" si="16"/>
        <v>-13.629807692307697</v>
      </c>
      <c r="AM437" s="369">
        <f t="shared" si="16"/>
        <v>18.007236292791536</v>
      </c>
      <c r="AN437" s="369">
        <f t="shared" si="12"/>
        <v>-18.466981132075468</v>
      </c>
      <c r="AO437" s="369">
        <f t="shared" si="12"/>
        <v>17.008967312698879</v>
      </c>
      <c r="AP437" s="369">
        <f t="shared" si="12"/>
        <v>2.0519159456118623</v>
      </c>
      <c r="AQ437" s="369">
        <f t="shared" si="12"/>
        <v>6.3711240310077404</v>
      </c>
      <c r="AR437" s="369">
        <f t="shared" si="18"/>
        <v>5.0557959462537143</v>
      </c>
      <c r="AS437" s="369">
        <f t="shared" si="14"/>
        <v>7.3921526121829535</v>
      </c>
      <c r="AT437" s="369">
        <f t="shared" si="14"/>
        <v>-10.698425514735563</v>
      </c>
      <c r="AU437" s="369">
        <f t="shared" si="14"/>
        <v>5.718806509945753</v>
      </c>
      <c r="AV437" s="369">
        <f t="shared" si="14"/>
        <v>2.1381227282441757E-2</v>
      </c>
      <c r="AW437" s="369">
        <f t="shared" si="15"/>
        <v>0.23514322359982776</v>
      </c>
      <c r="AX437" s="369">
        <f t="shared" si="15"/>
        <v>-1.3862230752825733</v>
      </c>
      <c r="AY437" s="369">
        <f t="shared" si="15"/>
        <v>8.6937716262975684</v>
      </c>
    </row>
    <row r="438" spans="1:51" s="325" customFormat="1" ht="13.8">
      <c r="A438" s="327"/>
      <c r="B438" s="327" t="s">
        <v>219</v>
      </c>
      <c r="C438" s="331"/>
      <c r="D438" s="331"/>
      <c r="E438" s="331"/>
      <c r="F438" s="331"/>
      <c r="G438" s="331"/>
      <c r="H438" s="331"/>
      <c r="I438" s="331"/>
      <c r="J438" s="331"/>
      <c r="K438" s="331"/>
      <c r="L438" s="331"/>
      <c r="M438" s="331"/>
      <c r="N438" s="331"/>
      <c r="O438" s="369">
        <f t="shared" si="10"/>
        <v>-0.11683241672129381</v>
      </c>
      <c r="P438" s="369">
        <f t="shared" si="17"/>
        <v>-14.314161816729426</v>
      </c>
      <c r="Q438" s="369">
        <f t="shared" si="17"/>
        <v>29.399425995352026</v>
      </c>
      <c r="R438" s="369">
        <f t="shared" si="17"/>
        <v>-14.025102535469294</v>
      </c>
      <c r="S438" s="369">
        <f t="shared" si="17"/>
        <v>14.600554262011496</v>
      </c>
      <c r="T438" s="369">
        <f t="shared" si="17"/>
        <v>3.2512979076788087</v>
      </c>
      <c r="U438" s="369">
        <f t="shared" si="17"/>
        <v>-9.573214222483017</v>
      </c>
      <c r="V438" s="369">
        <f t="shared" si="17"/>
        <v>6.4678175451158593</v>
      </c>
      <c r="W438" s="369">
        <f t="shared" si="17"/>
        <v>-13.625186524032697</v>
      </c>
      <c r="X438" s="369">
        <f t="shared" si="17"/>
        <v>5.745413402112014</v>
      </c>
      <c r="Y438" s="369">
        <f t="shared" si="17"/>
        <v>6.7172121009911709</v>
      </c>
      <c r="Z438" s="369">
        <f t="shared" si="17"/>
        <v>-16.554545748568849</v>
      </c>
      <c r="AA438" s="369">
        <f t="shared" si="17"/>
        <v>9.7898619535797096</v>
      </c>
      <c r="AB438" s="369">
        <f t="shared" si="17"/>
        <v>5.351322091340216</v>
      </c>
      <c r="AC438" s="369">
        <f t="shared" si="17"/>
        <v>-14.701792206776764</v>
      </c>
      <c r="AD438" s="369">
        <f t="shared" si="17"/>
        <v>16.228090277550443</v>
      </c>
      <c r="AE438" s="369">
        <f t="shared" si="17"/>
        <v>-1.0100611782732665</v>
      </c>
      <c r="AF438" s="369">
        <f t="shared" si="17"/>
        <v>-4.5936456086637358</v>
      </c>
      <c r="AG438" s="369">
        <f t="shared" si="8"/>
        <v>19.873664620725449</v>
      </c>
      <c r="AH438" s="369">
        <f t="shared" si="8"/>
        <v>-5.4819945563201955</v>
      </c>
      <c r="AI438" s="369">
        <f t="shared" si="8"/>
        <v>-5.1818899710450159</v>
      </c>
      <c r="AJ438" s="369">
        <f t="shared" si="8"/>
        <v>14.835625489292479</v>
      </c>
      <c r="AK438" s="369">
        <f t="shared" si="16"/>
        <v>-3.7321046091661172</v>
      </c>
      <c r="AL438" s="369">
        <f t="shared" si="16"/>
        <v>-0.17327279667315318</v>
      </c>
      <c r="AM438" s="369">
        <f t="shared" si="16"/>
        <v>5.017030332607165</v>
      </c>
      <c r="AN438" s="369">
        <f t="shared" si="12"/>
        <v>-17.19692432989196</v>
      </c>
      <c r="AO438" s="369">
        <f t="shared" si="12"/>
        <v>15.877782213505045</v>
      </c>
      <c r="AP438" s="369">
        <f t="shared" si="12"/>
        <v>1.5278457375101175</v>
      </c>
      <c r="AQ438" s="369">
        <f t="shared" si="12"/>
        <v>7.2719851285027142</v>
      </c>
      <c r="AR438" s="369">
        <f t="shared" si="18"/>
        <v>0.83528554204164762</v>
      </c>
      <c r="AS438" s="369">
        <f t="shared" si="14"/>
        <v>2.5896676987146945</v>
      </c>
      <c r="AT438" s="369">
        <f t="shared" si="14"/>
        <v>-2.7582906043510342</v>
      </c>
      <c r="AU438" s="369">
        <f t="shared" si="14"/>
        <v>-5.05279756452149</v>
      </c>
      <c r="AV438" s="369">
        <f t="shared" si="14"/>
        <v>4.6276207664541822</v>
      </c>
      <c r="AW438" s="369">
        <f t="shared" si="15"/>
        <v>-0.73815127284071924</v>
      </c>
      <c r="AX438" s="369">
        <f t="shared" si="15"/>
        <v>12.833690749094151</v>
      </c>
      <c r="AY438" s="369">
        <f t="shared" si="15"/>
        <v>-1.6068912409476692</v>
      </c>
    </row>
    <row r="439" spans="1:51" s="325" customFormat="1" ht="13.8">
      <c r="A439" s="329"/>
      <c r="B439" s="329" t="s">
        <v>220</v>
      </c>
      <c r="C439" s="332"/>
      <c r="D439" s="332"/>
      <c r="E439" s="332"/>
      <c r="F439" s="332"/>
      <c r="G439" s="332"/>
      <c r="H439" s="332"/>
      <c r="I439" s="332"/>
      <c r="J439" s="332"/>
      <c r="K439" s="332"/>
      <c r="L439" s="332"/>
      <c r="M439" s="332"/>
      <c r="N439" s="332"/>
      <c r="O439" s="369">
        <f t="shared" si="10"/>
        <v>-8.138629283489097</v>
      </c>
      <c r="P439" s="369">
        <f t="shared" si="17"/>
        <v>-7.5879610004239044</v>
      </c>
      <c r="Q439" s="369">
        <f t="shared" si="17"/>
        <v>17.339449541284392</v>
      </c>
      <c r="R439" s="369">
        <f t="shared" si="17"/>
        <v>-23.103987490226729</v>
      </c>
      <c r="S439" s="369">
        <f t="shared" si="17"/>
        <v>39.857651245551601</v>
      </c>
      <c r="T439" s="369">
        <f t="shared" si="17"/>
        <v>26.608505997818963</v>
      </c>
      <c r="U439" s="369">
        <f t="shared" si="17"/>
        <v>-14.556416881998269</v>
      </c>
      <c r="V439" s="369">
        <f t="shared" si="17"/>
        <v>19.455645161290306</v>
      </c>
      <c r="W439" s="369">
        <f t="shared" si="17"/>
        <v>10.998593530239111</v>
      </c>
      <c r="X439" s="369">
        <f t="shared" si="17"/>
        <v>-22.959959452610242</v>
      </c>
      <c r="Y439" s="369">
        <f t="shared" si="17"/>
        <v>9.0460526315789487</v>
      </c>
      <c r="Z439" s="369">
        <f t="shared" si="17"/>
        <v>-23.318250377073898</v>
      </c>
      <c r="AA439" s="369">
        <f t="shared" si="17"/>
        <v>6.4122738001573518</v>
      </c>
      <c r="AB439" s="369">
        <f t="shared" si="17"/>
        <v>-9.8336414048059151</v>
      </c>
      <c r="AC439" s="369">
        <f t="shared" si="17"/>
        <v>-28.249282492824928</v>
      </c>
      <c r="AD439" s="369">
        <f t="shared" si="17"/>
        <v>20.11428571428571</v>
      </c>
      <c r="AE439" s="369">
        <f t="shared" si="17"/>
        <v>-1.7126546146527091</v>
      </c>
      <c r="AF439" s="369">
        <f t="shared" si="17"/>
        <v>22.8460793804453</v>
      </c>
      <c r="AG439" s="369">
        <f t="shared" si="8"/>
        <v>10.7565011820331</v>
      </c>
      <c r="AH439" s="369">
        <f t="shared" si="8"/>
        <v>-3.1305585200996053</v>
      </c>
      <c r="AI439" s="369">
        <f t="shared" si="8"/>
        <v>2.2034520749173625</v>
      </c>
      <c r="AJ439" s="369">
        <f t="shared" si="8"/>
        <v>27.991376212720084</v>
      </c>
      <c r="AK439" s="369">
        <f t="shared" si="16"/>
        <v>-15.637282425603585</v>
      </c>
      <c r="AL439" s="369">
        <f t="shared" si="16"/>
        <v>-11.314475873544101</v>
      </c>
      <c r="AM439" s="369">
        <f t="shared" si="16"/>
        <v>17.073170731707322</v>
      </c>
      <c r="AN439" s="369">
        <f t="shared" si="12"/>
        <v>-27.756410256410255</v>
      </c>
      <c r="AO439" s="369">
        <f t="shared" si="12"/>
        <v>9.7604259094942307</v>
      </c>
      <c r="AP439" s="369">
        <f t="shared" si="12"/>
        <v>16.006467259498795</v>
      </c>
      <c r="AQ439" s="369">
        <f t="shared" si="12"/>
        <v>18.466898954703836</v>
      </c>
      <c r="AR439" s="369">
        <f t="shared" si="18"/>
        <v>-7.2058823529411749</v>
      </c>
      <c r="AS439" s="369">
        <f t="shared" si="14"/>
        <v>12.107765451664013</v>
      </c>
      <c r="AT439" s="369">
        <f t="shared" si="14"/>
        <v>-0.22618037885212977</v>
      </c>
      <c r="AU439" s="369">
        <f t="shared" si="14"/>
        <v>13.856616605270617</v>
      </c>
      <c r="AV439" s="369">
        <f t="shared" si="14"/>
        <v>-30.263812842210054</v>
      </c>
      <c r="AW439" s="369">
        <f t="shared" si="15"/>
        <v>26.588151320485363</v>
      </c>
      <c r="AX439" s="369">
        <f t="shared" si="15"/>
        <v>-6.8790527206089589</v>
      </c>
      <c r="AY439" s="369">
        <f t="shared" si="15"/>
        <v>-13.139570087798971</v>
      </c>
    </row>
    <row r="440" spans="1:51" s="325" customFormat="1" ht="13.8">
      <c r="A440" s="327"/>
      <c r="B440" s="327" t="s">
        <v>221</v>
      </c>
      <c r="C440" s="331"/>
      <c r="D440" s="331"/>
      <c r="E440" s="331"/>
      <c r="F440" s="331"/>
      <c r="G440" s="331"/>
      <c r="H440" s="331"/>
      <c r="I440" s="331"/>
      <c r="J440" s="331"/>
      <c r="K440" s="331"/>
      <c r="L440" s="331"/>
      <c r="M440" s="331"/>
      <c r="N440" s="331"/>
      <c r="O440" s="369">
        <f t="shared" si="10"/>
        <v>18.400566171266803</v>
      </c>
      <c r="P440" s="369">
        <f t="shared" si="17"/>
        <v>-26.658696951583973</v>
      </c>
      <c r="Q440" s="369">
        <f t="shared" si="17"/>
        <v>13.067101331159998</v>
      </c>
      <c r="R440" s="369">
        <f t="shared" si="17"/>
        <v>5.5261893320519091</v>
      </c>
      <c r="S440" s="369">
        <f t="shared" si="17"/>
        <v>1.6165755919854299</v>
      </c>
      <c r="T440" s="369">
        <f t="shared" si="17"/>
        <v>-5.8032713421465454</v>
      </c>
      <c r="U440" s="369">
        <f t="shared" si="17"/>
        <v>-22.264509990485251</v>
      </c>
      <c r="V440" s="369">
        <f t="shared" si="17"/>
        <v>-0.94859241126071692</v>
      </c>
      <c r="W440" s="369">
        <f t="shared" si="17"/>
        <v>-24.806919987642875</v>
      </c>
      <c r="X440" s="369">
        <f t="shared" si="17"/>
        <v>6.2448644207066533</v>
      </c>
      <c r="Y440" s="369">
        <f t="shared" si="17"/>
        <v>-8.623356535189485</v>
      </c>
      <c r="Z440" s="369">
        <f t="shared" si="17"/>
        <v>5.120609394837075</v>
      </c>
      <c r="AA440" s="369">
        <f t="shared" si="17"/>
        <v>4.7906602254428394</v>
      </c>
      <c r="AB440" s="369">
        <f t="shared" si="17"/>
        <v>11.601997694967343</v>
      </c>
      <c r="AC440" s="369">
        <f t="shared" si="17"/>
        <v>12.082616179001727</v>
      </c>
      <c r="AD440" s="369">
        <f t="shared" si="17"/>
        <v>-20.976658476658482</v>
      </c>
      <c r="AE440" s="369">
        <f t="shared" ref="P440:AF455" si="19">IFERROR(((AE50-AD50)*100/AD50),"n.a.")</f>
        <v>0.31092110376991178</v>
      </c>
      <c r="AF440" s="369">
        <f t="shared" si="19"/>
        <v>24.951569159240609</v>
      </c>
      <c r="AG440" s="369">
        <f t="shared" si="8"/>
        <v>31.379844961240302</v>
      </c>
      <c r="AH440" s="369">
        <f t="shared" si="8"/>
        <v>-19.542128864762791</v>
      </c>
      <c r="AI440" s="369">
        <f t="shared" si="8"/>
        <v>-17.80580815488414</v>
      </c>
      <c r="AJ440" s="369">
        <f t="shared" si="8"/>
        <v>93.254817987152038</v>
      </c>
      <c r="AK440" s="369">
        <f t="shared" si="16"/>
        <v>-31.689750692520768</v>
      </c>
      <c r="AL440" s="369">
        <f t="shared" si="16"/>
        <v>-14.922952149229531</v>
      </c>
      <c r="AM440" s="369">
        <f t="shared" si="16"/>
        <v>21.448999046711155</v>
      </c>
      <c r="AN440" s="369">
        <f t="shared" si="12"/>
        <v>-10.465724751439037</v>
      </c>
      <c r="AO440" s="369">
        <f t="shared" si="12"/>
        <v>10.111046171829344</v>
      </c>
      <c r="AP440" s="369">
        <f t="shared" si="12"/>
        <v>-28.184713375796179</v>
      </c>
      <c r="AQ440" s="369">
        <f t="shared" si="12"/>
        <v>10.827790096082779</v>
      </c>
      <c r="AR440" s="369">
        <f t="shared" si="18"/>
        <v>-14.438146048682889</v>
      </c>
      <c r="AS440" s="369">
        <f t="shared" si="14"/>
        <v>-15.276695245518322</v>
      </c>
      <c r="AT440" s="369">
        <f t="shared" si="14"/>
        <v>-10.579576816927311</v>
      </c>
      <c r="AU440" s="369">
        <f t="shared" si="14"/>
        <v>96.141975308641975</v>
      </c>
      <c r="AV440" s="369">
        <f t="shared" si="14"/>
        <v>-23.787044322056133</v>
      </c>
      <c r="AW440" s="369">
        <f t="shared" si="15"/>
        <v>-16.10461114934618</v>
      </c>
      <c r="AX440" s="369">
        <f t="shared" si="15"/>
        <v>-14.930270713699757</v>
      </c>
      <c r="AY440" s="369">
        <f t="shared" si="15"/>
        <v>76.133076181292211</v>
      </c>
    </row>
    <row r="441" spans="1:51" s="325" customFormat="1" ht="27.6">
      <c r="A441" s="329"/>
      <c r="B441" s="329" t="s">
        <v>222</v>
      </c>
      <c r="C441" s="332"/>
      <c r="D441" s="332"/>
      <c r="E441" s="332"/>
      <c r="F441" s="332"/>
      <c r="G441" s="332"/>
      <c r="H441" s="332"/>
      <c r="I441" s="332"/>
      <c r="J441" s="332"/>
      <c r="K441" s="332"/>
      <c r="L441" s="332"/>
      <c r="M441" s="332"/>
      <c r="N441" s="332"/>
      <c r="O441" s="369">
        <f t="shared" si="10"/>
        <v>0.12753389716741112</v>
      </c>
      <c r="P441" s="369">
        <f t="shared" si="19"/>
        <v>-12.373801702755255</v>
      </c>
      <c r="Q441" s="369">
        <f t="shared" si="19"/>
        <v>27.7411408286921</v>
      </c>
      <c r="R441" s="369">
        <f t="shared" si="19"/>
        <v>-13.785462320255375</v>
      </c>
      <c r="S441" s="369">
        <f t="shared" si="19"/>
        <v>13.284012364975167</v>
      </c>
      <c r="T441" s="369">
        <f t="shared" si="19"/>
        <v>5.3005310342290226</v>
      </c>
      <c r="U441" s="369">
        <f t="shared" si="19"/>
        <v>-10.766238455177561</v>
      </c>
      <c r="V441" s="369">
        <f t="shared" si="19"/>
        <v>5.9236200843154903</v>
      </c>
      <c r="W441" s="369">
        <f t="shared" si="19"/>
        <v>-12.99049355866207</v>
      </c>
      <c r="X441" s="369">
        <f t="shared" si="19"/>
        <v>7.5085324232081883</v>
      </c>
      <c r="Y441" s="369">
        <f t="shared" si="19"/>
        <v>5.7149443456497391</v>
      </c>
      <c r="Z441" s="369">
        <f t="shared" si="19"/>
        <v>-18.14251091852692</v>
      </c>
      <c r="AA441" s="369">
        <f t="shared" si="19"/>
        <v>11.402193519906854</v>
      </c>
      <c r="AB441" s="369">
        <f t="shared" si="19"/>
        <v>4.0917413642326101</v>
      </c>
      <c r="AC441" s="369">
        <f t="shared" si="19"/>
        <v>-15.583136974343146</v>
      </c>
      <c r="AD441" s="369">
        <f t="shared" si="19"/>
        <v>16.355013023364297</v>
      </c>
      <c r="AE441" s="369">
        <f t="shared" si="19"/>
        <v>-1.5275643167390511</v>
      </c>
      <c r="AF441" s="369">
        <f t="shared" si="19"/>
        <v>-4.9577915908905954</v>
      </c>
      <c r="AG441" s="369">
        <f t="shared" si="8"/>
        <v>18.853617786916864</v>
      </c>
      <c r="AH441" s="369">
        <f t="shared" si="8"/>
        <v>-6.2512014609765583</v>
      </c>
      <c r="AI441" s="369">
        <f t="shared" si="8"/>
        <v>-2.9809429827371865</v>
      </c>
      <c r="AJ441" s="369">
        <f t="shared" si="8"/>
        <v>12.361465199529746</v>
      </c>
      <c r="AK441" s="369">
        <f t="shared" si="16"/>
        <v>-3.4921997154982942</v>
      </c>
      <c r="AL441" s="369">
        <f t="shared" si="16"/>
        <v>1.0250881648911967</v>
      </c>
      <c r="AM441" s="369">
        <f t="shared" si="16"/>
        <v>3.4546375343655011</v>
      </c>
      <c r="AN441" s="369">
        <f t="shared" si="12"/>
        <v>-16.127020758301573</v>
      </c>
      <c r="AO441" s="369">
        <f t="shared" si="12"/>
        <v>14.735862035422205</v>
      </c>
      <c r="AP441" s="369">
        <f t="shared" si="12"/>
        <v>3.2943940797800564</v>
      </c>
      <c r="AQ441" s="369">
        <f t="shared" si="12"/>
        <v>7.0481740527293955</v>
      </c>
      <c r="AR441" s="369">
        <f t="shared" si="18"/>
        <v>1.5679852785734172</v>
      </c>
      <c r="AS441" s="369">
        <f t="shared" si="14"/>
        <v>1.3793177823071989</v>
      </c>
      <c r="AT441" s="369">
        <f t="shared" si="14"/>
        <v>-5.0395719422164547</v>
      </c>
      <c r="AU441" s="369">
        <f t="shared" si="14"/>
        <v>-4.3542795050885692</v>
      </c>
      <c r="AV441" s="369">
        <f t="shared" si="14"/>
        <v>6.5910062484261784</v>
      </c>
      <c r="AW441" s="369">
        <f t="shared" si="15"/>
        <v>0.67191156918546613</v>
      </c>
      <c r="AX441" s="369">
        <f t="shared" si="15"/>
        <v>10.616619642983828</v>
      </c>
      <c r="AY441" s="369">
        <f t="shared" si="15"/>
        <v>1.1060953649571941</v>
      </c>
    </row>
    <row r="442" spans="1:51" s="325" customFormat="1" ht="27.6">
      <c r="A442" s="327"/>
      <c r="B442" s="327" t="s">
        <v>223</v>
      </c>
      <c r="C442" s="331"/>
      <c r="D442" s="331"/>
      <c r="E442" s="331"/>
      <c r="F442" s="331"/>
      <c r="G442" s="331"/>
      <c r="H442" s="331"/>
      <c r="I442" s="331"/>
      <c r="J442" s="331"/>
      <c r="K442" s="331"/>
      <c r="L442" s="331"/>
      <c r="M442" s="331"/>
      <c r="N442" s="331"/>
      <c r="O442" s="369">
        <f t="shared" si="10"/>
        <v>-0.42076447328398264</v>
      </c>
      <c r="P442" s="369">
        <f t="shared" si="19"/>
        <v>-4.4646948022196256</v>
      </c>
      <c r="Q442" s="369">
        <f t="shared" si="19"/>
        <v>6.5810508366194158</v>
      </c>
      <c r="R442" s="369">
        <f t="shared" si="19"/>
        <v>-18.001599920003997</v>
      </c>
      <c r="S442" s="369">
        <f t="shared" si="19"/>
        <v>11.527087588793025</v>
      </c>
      <c r="T442" s="369">
        <f t="shared" si="19"/>
        <v>8.9442895413044745</v>
      </c>
      <c r="U442" s="369">
        <f t="shared" si="19"/>
        <v>-3.1740854117529063</v>
      </c>
      <c r="V442" s="369">
        <f t="shared" si="19"/>
        <v>-4.9055430303972658</v>
      </c>
      <c r="W442" s="369">
        <f t="shared" si="19"/>
        <v>-3.3791148899062509</v>
      </c>
      <c r="X442" s="369">
        <f t="shared" si="19"/>
        <v>12.948443140794231</v>
      </c>
      <c r="Y442" s="369">
        <f t="shared" si="19"/>
        <v>-2.2074062976003272</v>
      </c>
      <c r="Z442" s="369">
        <f t="shared" si="19"/>
        <v>-23.614125577713665</v>
      </c>
      <c r="AA442" s="369">
        <f t="shared" si="19"/>
        <v>11.355507270600043</v>
      </c>
      <c r="AB442" s="369">
        <f t="shared" si="19"/>
        <v>9.4230307396733863</v>
      </c>
      <c r="AC442" s="369">
        <f t="shared" si="19"/>
        <v>-10.850182436695841</v>
      </c>
      <c r="AD442" s="369">
        <f t="shared" si="19"/>
        <v>2.9849827671098121</v>
      </c>
      <c r="AE442" s="369">
        <f t="shared" si="19"/>
        <v>0.70818143787723287</v>
      </c>
      <c r="AF442" s="369">
        <f t="shared" si="19"/>
        <v>-4.1658012639824245</v>
      </c>
      <c r="AG442" s="369">
        <f t="shared" si="8"/>
        <v>8.4398897798693433</v>
      </c>
      <c r="AH442" s="369">
        <f t="shared" si="8"/>
        <v>13.418986438258386</v>
      </c>
      <c r="AI442" s="369">
        <f t="shared" si="8"/>
        <v>-8.6444304594084258</v>
      </c>
      <c r="AJ442" s="369">
        <f t="shared" si="8"/>
        <v>13.190598219944324</v>
      </c>
      <c r="AK442" s="369">
        <f t="shared" si="16"/>
        <v>-14.844929159160614</v>
      </c>
      <c r="AL442" s="369">
        <f t="shared" si="16"/>
        <v>-5.4059462550028661</v>
      </c>
      <c r="AM442" s="369">
        <f t="shared" si="16"/>
        <v>15.567106893529569</v>
      </c>
      <c r="AN442" s="369">
        <f t="shared" si="12"/>
        <v>-11.895920502092039</v>
      </c>
      <c r="AO442" s="369">
        <f t="shared" si="12"/>
        <v>13.819714463803388</v>
      </c>
      <c r="AP442" s="369">
        <f t="shared" si="12"/>
        <v>-3.676949956971868</v>
      </c>
      <c r="AQ442" s="369">
        <f t="shared" si="12"/>
        <v>4.8406746622627708</v>
      </c>
      <c r="AR442" s="369">
        <f t="shared" si="18"/>
        <v>10.672692059393151</v>
      </c>
      <c r="AS442" s="369">
        <f t="shared" si="14"/>
        <v>-12.690746185076295</v>
      </c>
      <c r="AT442" s="369">
        <f t="shared" si="14"/>
        <v>16.523691172933532</v>
      </c>
      <c r="AU442" s="369">
        <f t="shared" si="14"/>
        <v>-13.214990138067062</v>
      </c>
      <c r="AV442" s="369">
        <f t="shared" si="14"/>
        <v>1.2024312896405951</v>
      </c>
      <c r="AW442" s="369">
        <f t="shared" si="15"/>
        <v>4.8622535579057331</v>
      </c>
      <c r="AX442" s="369">
        <f t="shared" si="15"/>
        <v>-5.4834773513957673</v>
      </c>
      <c r="AY442" s="369">
        <f t="shared" si="15"/>
        <v>5.9386115136345579</v>
      </c>
    </row>
    <row r="443" spans="1:51" s="325" customFormat="1" ht="13.8">
      <c r="A443" s="329"/>
      <c r="B443" s="329" t="s">
        <v>224</v>
      </c>
      <c r="C443" s="332"/>
      <c r="D443" s="332"/>
      <c r="E443" s="332"/>
      <c r="F443" s="332"/>
      <c r="G443" s="332"/>
      <c r="H443" s="332"/>
      <c r="I443" s="332"/>
      <c r="J443" s="332"/>
      <c r="K443" s="332"/>
      <c r="L443" s="332"/>
      <c r="M443" s="332"/>
      <c r="N443" s="332"/>
      <c r="O443" s="369">
        <f t="shared" si="10"/>
        <v>46.791131855309217</v>
      </c>
      <c r="P443" s="369">
        <f t="shared" si="19"/>
        <v>-40.222575516693169</v>
      </c>
      <c r="Q443" s="369">
        <f t="shared" si="19"/>
        <v>62.234042553191493</v>
      </c>
      <c r="R443" s="369">
        <f t="shared" si="19"/>
        <v>-44.303278688524586</v>
      </c>
      <c r="S443" s="369">
        <f t="shared" si="19"/>
        <v>49.595290654893297</v>
      </c>
      <c r="T443" s="369">
        <f t="shared" si="19"/>
        <v>8.9522872602065942</v>
      </c>
      <c r="U443" s="369">
        <f t="shared" si="19"/>
        <v>-23.476297968397287</v>
      </c>
      <c r="V443" s="369">
        <f t="shared" si="19"/>
        <v>-10.79646017699115</v>
      </c>
      <c r="W443" s="369">
        <f t="shared" si="19"/>
        <v>-4.0343915343915304</v>
      </c>
      <c r="X443" s="369">
        <f t="shared" si="19"/>
        <v>38.938662991040665</v>
      </c>
      <c r="Y443" s="369">
        <f t="shared" si="19"/>
        <v>-18.005952380952376</v>
      </c>
      <c r="Z443" s="369">
        <f t="shared" si="19"/>
        <v>-5.384150030248037</v>
      </c>
      <c r="AA443" s="369">
        <f t="shared" si="19"/>
        <v>-1.3427109974424607</v>
      </c>
      <c r="AB443" s="369">
        <f t="shared" si="19"/>
        <v>0.25923525599482128</v>
      </c>
      <c r="AC443" s="369">
        <f t="shared" si="19"/>
        <v>7.8862314156431834</v>
      </c>
      <c r="AD443" s="369">
        <f t="shared" si="19"/>
        <v>12.822049131216279</v>
      </c>
      <c r="AE443" s="369">
        <f t="shared" si="19"/>
        <v>-11.63037705788634</v>
      </c>
      <c r="AF443" s="369">
        <f t="shared" si="19"/>
        <v>6.2499999999999947</v>
      </c>
      <c r="AG443" s="369">
        <f t="shared" si="8"/>
        <v>-5.3733031674208105</v>
      </c>
      <c r="AH443" s="369">
        <f t="shared" si="8"/>
        <v>38.2546323968918</v>
      </c>
      <c r="AI443" s="369">
        <f t="shared" si="8"/>
        <v>-22.178988326848245</v>
      </c>
      <c r="AJ443" s="369">
        <f t="shared" si="8"/>
        <v>16.44444444444445</v>
      </c>
      <c r="AK443" s="369">
        <f t="shared" si="16"/>
        <v>-32.347328244274813</v>
      </c>
      <c r="AL443" s="369">
        <f t="shared" si="16"/>
        <v>42.80677009873061</v>
      </c>
      <c r="AM443" s="369">
        <f t="shared" si="16"/>
        <v>8.0987654320987676</v>
      </c>
      <c r="AN443" s="369">
        <f t="shared" si="12"/>
        <v>-27.775239835541342</v>
      </c>
      <c r="AO443" s="369">
        <f t="shared" si="12"/>
        <v>32.005060088551552</v>
      </c>
      <c r="AP443" s="369">
        <f t="shared" si="12"/>
        <v>67.369429803545742</v>
      </c>
      <c r="AQ443" s="369">
        <f t="shared" si="12"/>
        <v>-45.204695104494704</v>
      </c>
      <c r="AR443" s="369">
        <f t="shared" si="18"/>
        <v>4.1274817136886055</v>
      </c>
      <c r="AS443" s="369">
        <f t="shared" si="14"/>
        <v>37.330657300551941</v>
      </c>
      <c r="AT443" s="369">
        <f t="shared" si="14"/>
        <v>-21.994884910485933</v>
      </c>
      <c r="AU443" s="369">
        <f t="shared" si="14"/>
        <v>-18.079625292740058</v>
      </c>
      <c r="AV443" s="369">
        <f t="shared" si="14"/>
        <v>22.184105202973143</v>
      </c>
      <c r="AW443" s="369">
        <f t="shared" si="15"/>
        <v>-7.6743097800655145</v>
      </c>
      <c r="AX443" s="369">
        <f t="shared" si="15"/>
        <v>22.149011657374562</v>
      </c>
      <c r="AY443" s="369">
        <f t="shared" si="15"/>
        <v>2.0746887966804977</v>
      </c>
    </row>
    <row r="444" spans="1:51" s="325" customFormat="1" ht="13.8">
      <c r="A444" s="327"/>
      <c r="B444" s="327" t="s">
        <v>225</v>
      </c>
      <c r="C444" s="331"/>
      <c r="D444" s="331"/>
      <c r="E444" s="331"/>
      <c r="F444" s="331"/>
      <c r="G444" s="331"/>
      <c r="H444" s="331"/>
      <c r="I444" s="331"/>
      <c r="J444" s="331"/>
      <c r="K444" s="331"/>
      <c r="L444" s="331"/>
      <c r="M444" s="331"/>
      <c r="N444" s="331"/>
      <c r="O444" s="369">
        <f t="shared" si="10"/>
        <v>13.682691045885994</v>
      </c>
      <c r="P444" s="369">
        <f t="shared" si="19"/>
        <v>-9.9234291430989998</v>
      </c>
      <c r="Q444" s="369">
        <f t="shared" si="19"/>
        <v>13.643741990602319</v>
      </c>
      <c r="R444" s="369">
        <f t="shared" si="19"/>
        <v>-14.012930386408069</v>
      </c>
      <c r="S444" s="369">
        <f t="shared" si="19"/>
        <v>15.31736317538032</v>
      </c>
      <c r="T444" s="369">
        <f t="shared" si="19"/>
        <v>-0.97422289613343183</v>
      </c>
      <c r="U444" s="369">
        <f t="shared" si="19"/>
        <v>-14.699689928415573</v>
      </c>
      <c r="V444" s="369">
        <f t="shared" si="19"/>
        <v>4.9499618543284116</v>
      </c>
      <c r="W444" s="369">
        <f t="shared" si="19"/>
        <v>-0.78679551868639497</v>
      </c>
      <c r="X444" s="369">
        <f t="shared" si="19"/>
        <v>-1.1249030256012471</v>
      </c>
      <c r="Y444" s="369">
        <f t="shared" si="19"/>
        <v>6.5951789372738743</v>
      </c>
      <c r="Z444" s="369">
        <f t="shared" si="19"/>
        <v>-12.096180583953538</v>
      </c>
      <c r="AA444" s="369">
        <f t="shared" si="19"/>
        <v>18.496464458503901</v>
      </c>
      <c r="AB444" s="369">
        <f t="shared" si="19"/>
        <v>2.7363379396984921</v>
      </c>
      <c r="AC444" s="369">
        <f t="shared" si="19"/>
        <v>-9.828422943177042</v>
      </c>
      <c r="AD444" s="369">
        <f t="shared" si="19"/>
        <v>4.8904521761240796</v>
      </c>
      <c r="AE444" s="369">
        <f t="shared" si="19"/>
        <v>9.8016241768009333</v>
      </c>
      <c r="AF444" s="369">
        <f t="shared" si="19"/>
        <v>-8.7794826507708681</v>
      </c>
      <c r="AG444" s="369">
        <f t="shared" si="8"/>
        <v>10.124642007180023</v>
      </c>
      <c r="AH444" s="369">
        <f t="shared" si="8"/>
        <v>-7.7469689754953954</v>
      </c>
      <c r="AI444" s="369">
        <f t="shared" si="8"/>
        <v>-9.0447073771142694</v>
      </c>
      <c r="AJ444" s="369">
        <f t="shared" si="8"/>
        <v>17.810371922472491</v>
      </c>
      <c r="AK444" s="369">
        <f t="shared" si="16"/>
        <v>0.18156217578183234</v>
      </c>
      <c r="AL444" s="369">
        <f t="shared" si="16"/>
        <v>-0.5658911861523207</v>
      </c>
      <c r="AM444" s="369">
        <f t="shared" si="16"/>
        <v>24.601993750929939</v>
      </c>
      <c r="AN444" s="369">
        <f t="shared" si="12"/>
        <v>-16.350229864469529</v>
      </c>
      <c r="AO444" s="369">
        <f t="shared" si="12"/>
        <v>5.9348345883444544</v>
      </c>
      <c r="AP444" s="369">
        <f t="shared" si="12"/>
        <v>-4.2682926829268162</v>
      </c>
      <c r="AQ444" s="369">
        <f t="shared" si="12"/>
        <v>-1.5237357919555339</v>
      </c>
      <c r="AR444" s="369">
        <f t="shared" si="18"/>
        <v>-2.2584333905088601</v>
      </c>
      <c r="AS444" s="369">
        <f t="shared" si="14"/>
        <v>-1.3892951155308404</v>
      </c>
      <c r="AT444" s="369">
        <f t="shared" si="14"/>
        <v>-6.0321815215779466</v>
      </c>
      <c r="AU444" s="369">
        <f t="shared" si="14"/>
        <v>7.2913789702110945</v>
      </c>
      <c r="AV444" s="369">
        <f t="shared" si="14"/>
        <v>9.1641231199205748</v>
      </c>
      <c r="AW444" s="369">
        <f t="shared" si="15"/>
        <v>7.3404076132726841</v>
      </c>
      <c r="AX444" s="369">
        <f t="shared" si="15"/>
        <v>7.0110469495355359</v>
      </c>
      <c r="AY444" s="369">
        <f t="shared" si="15"/>
        <v>8.3963868848612808</v>
      </c>
    </row>
    <row r="445" spans="1:51" s="325" customFormat="1" ht="13.8">
      <c r="A445" s="329"/>
      <c r="B445" s="329" t="s">
        <v>226</v>
      </c>
      <c r="C445" s="332"/>
      <c r="D445" s="332"/>
      <c r="E445" s="332"/>
      <c r="F445" s="332"/>
      <c r="G445" s="332"/>
      <c r="H445" s="332"/>
      <c r="I445" s="332"/>
      <c r="J445" s="332"/>
      <c r="K445" s="332"/>
      <c r="L445" s="332"/>
      <c r="M445" s="332"/>
      <c r="N445" s="332"/>
      <c r="O445" s="369">
        <f t="shared" si="10"/>
        <v>7.3145000586097702</v>
      </c>
      <c r="P445" s="369">
        <f t="shared" si="19"/>
        <v>-12.616056799563077</v>
      </c>
      <c r="Q445" s="369">
        <f t="shared" si="19"/>
        <v>-2.7624999999999922</v>
      </c>
      <c r="R445" s="369">
        <f t="shared" si="19"/>
        <v>-14.629129708188724</v>
      </c>
      <c r="S445" s="369">
        <f t="shared" si="19"/>
        <v>40.325252221051052</v>
      </c>
      <c r="T445" s="369">
        <f t="shared" si="19"/>
        <v>2.5324605644382441</v>
      </c>
      <c r="U445" s="369">
        <f t="shared" si="19"/>
        <v>-9.0319204604918841</v>
      </c>
      <c r="V445" s="369">
        <f t="shared" si="19"/>
        <v>21.87068568798896</v>
      </c>
      <c r="W445" s="369">
        <f t="shared" si="19"/>
        <v>-3.9460020768432047</v>
      </c>
      <c r="X445" s="369">
        <f t="shared" si="19"/>
        <v>-13.631449631449636</v>
      </c>
      <c r="Y445" s="369">
        <f t="shared" si="19"/>
        <v>8.6709148839326406</v>
      </c>
      <c r="Z445" s="369">
        <f t="shared" si="19"/>
        <v>-16.869109947643977</v>
      </c>
      <c r="AA445" s="369">
        <f t="shared" si="19"/>
        <v>15.41755888650963</v>
      </c>
      <c r="AB445" s="369">
        <f t="shared" si="19"/>
        <v>8.3051402379133474</v>
      </c>
      <c r="AC445" s="369">
        <f t="shared" si="19"/>
        <v>1.6827891979040728</v>
      </c>
      <c r="AD445" s="369">
        <f t="shared" si="19"/>
        <v>-0.54504013477355784</v>
      </c>
      <c r="AE445" s="369">
        <f t="shared" si="19"/>
        <v>-3.0191311279394193</v>
      </c>
      <c r="AF445" s="369">
        <f t="shared" si="19"/>
        <v>2.9795540943183045</v>
      </c>
      <c r="AG445" s="369">
        <f t="shared" si="8"/>
        <v>12.181981442681824</v>
      </c>
      <c r="AH445" s="369">
        <f t="shared" si="8"/>
        <v>-12.00640341515475</v>
      </c>
      <c r="AI445" s="369">
        <f t="shared" si="8"/>
        <v>9.1873862947240781</v>
      </c>
      <c r="AJ445" s="369">
        <f t="shared" si="8"/>
        <v>3.785985374433031</v>
      </c>
      <c r="AK445" s="369">
        <f t="shared" si="16"/>
        <v>-0.6600071352122806</v>
      </c>
      <c r="AL445" s="369">
        <f t="shared" si="16"/>
        <v>-1.4006105225354664</v>
      </c>
      <c r="AM445" s="369">
        <f t="shared" si="16"/>
        <v>18.011291203788019</v>
      </c>
      <c r="AN445" s="369">
        <f t="shared" si="12"/>
        <v>-31.589506172839506</v>
      </c>
      <c r="AO445" s="369">
        <f t="shared" si="12"/>
        <v>27.769005188360033</v>
      </c>
      <c r="AP445" s="369">
        <f t="shared" si="12"/>
        <v>3.3898305084745792</v>
      </c>
      <c r="AQ445" s="369">
        <f t="shared" si="12"/>
        <v>12.653688524590157</v>
      </c>
      <c r="AR445" s="369">
        <f t="shared" si="18"/>
        <v>-4.4110959527057698</v>
      </c>
      <c r="AS445" s="369">
        <f t="shared" si="14"/>
        <v>4.4798604503647361</v>
      </c>
      <c r="AT445" s="369">
        <f t="shared" si="14"/>
        <v>-15.542232678151327</v>
      </c>
      <c r="AU445" s="369">
        <f t="shared" si="14"/>
        <v>8.6710396262018072</v>
      </c>
      <c r="AV445" s="369">
        <f t="shared" si="14"/>
        <v>-10.36877790639986</v>
      </c>
      <c r="AW445" s="369">
        <f t="shared" si="15"/>
        <v>-0.10147601476014707</v>
      </c>
      <c r="AX445" s="369">
        <f t="shared" si="15"/>
        <v>24.462092529319413</v>
      </c>
      <c r="AY445" s="369">
        <f t="shared" si="15"/>
        <v>-14.913191868229704</v>
      </c>
    </row>
    <row r="446" spans="1:51" s="325" customFormat="1" ht="13.8">
      <c r="A446" s="327"/>
      <c r="B446" s="327" t="s">
        <v>227</v>
      </c>
      <c r="C446" s="331"/>
      <c r="D446" s="331"/>
      <c r="E446" s="331"/>
      <c r="F446" s="331"/>
      <c r="G446" s="331"/>
      <c r="H446" s="331"/>
      <c r="I446" s="331"/>
      <c r="J446" s="331"/>
      <c r="K446" s="331"/>
      <c r="L446" s="331"/>
      <c r="M446" s="331"/>
      <c r="N446" s="331"/>
      <c r="O446" s="369">
        <f t="shared" si="10"/>
        <v>19.130024384488312</v>
      </c>
      <c r="P446" s="369">
        <f t="shared" si="19"/>
        <v>-22.066688676130727</v>
      </c>
      <c r="Q446" s="369">
        <f t="shared" si="19"/>
        <v>124.95975599423873</v>
      </c>
      <c r="R446" s="369">
        <f t="shared" si="19"/>
        <v>-13.159084061464286</v>
      </c>
      <c r="S446" s="369">
        <f t="shared" si="19"/>
        <v>-4.9093590077196732</v>
      </c>
      <c r="T446" s="369">
        <f t="shared" si="19"/>
        <v>-16.131533339414396</v>
      </c>
      <c r="U446" s="369">
        <f t="shared" si="19"/>
        <v>-0.8157050410571538</v>
      </c>
      <c r="V446" s="369">
        <f t="shared" si="19"/>
        <v>-2.5220680958385846</v>
      </c>
      <c r="W446" s="369">
        <f t="shared" si="19"/>
        <v>-32.875864784296077</v>
      </c>
      <c r="X446" s="369">
        <f t="shared" si="19"/>
        <v>61.999329646388475</v>
      </c>
      <c r="Y446" s="369">
        <f t="shared" si="19"/>
        <v>12.346764599389632</v>
      </c>
      <c r="Z446" s="369">
        <f t="shared" si="19"/>
        <v>-35.529465930018411</v>
      </c>
      <c r="AA446" s="369">
        <f t="shared" si="19"/>
        <v>41.783903449260869</v>
      </c>
      <c r="AB446" s="369">
        <f t="shared" si="19"/>
        <v>7.0262919310970178</v>
      </c>
      <c r="AC446" s="369">
        <f t="shared" si="19"/>
        <v>-49.136429949644693</v>
      </c>
      <c r="AD446" s="369">
        <f t="shared" si="19"/>
        <v>102.53515914137677</v>
      </c>
      <c r="AE446" s="369">
        <f t="shared" si="19"/>
        <v>-46.742804933759707</v>
      </c>
      <c r="AF446" s="369">
        <f t="shared" si="19"/>
        <v>-1.7327157316863921</v>
      </c>
      <c r="AG446" s="369">
        <f t="shared" si="8"/>
        <v>124.16201117318435</v>
      </c>
      <c r="AH446" s="369">
        <f t="shared" si="8"/>
        <v>-46.693925233644862</v>
      </c>
      <c r="AI446" s="369">
        <f t="shared" si="8"/>
        <v>37.840601943166057</v>
      </c>
      <c r="AJ446" s="369">
        <f t="shared" si="8"/>
        <v>-2.7823414065398273</v>
      </c>
      <c r="AK446" s="369">
        <f t="shared" si="16"/>
        <v>-7.7900130832969863</v>
      </c>
      <c r="AL446" s="369">
        <f t="shared" si="16"/>
        <v>9.0984333431865121</v>
      </c>
      <c r="AM446" s="369">
        <f t="shared" si="16"/>
        <v>-34.176872222824315</v>
      </c>
      <c r="AN446" s="369">
        <f t="shared" si="12"/>
        <v>-29.661644850580391</v>
      </c>
      <c r="AO446" s="369">
        <f t="shared" si="12"/>
        <v>45.634363295880163</v>
      </c>
      <c r="AP446" s="369">
        <f t="shared" si="12"/>
        <v>32.451981033512816</v>
      </c>
      <c r="AQ446" s="369">
        <f t="shared" si="12"/>
        <v>22.741338511012675</v>
      </c>
      <c r="AR446" s="369">
        <f t="shared" si="18"/>
        <v>-10.425626575708144</v>
      </c>
      <c r="AS446" s="369">
        <f t="shared" si="14"/>
        <v>31.594922737306845</v>
      </c>
      <c r="AT446" s="369">
        <f t="shared" si="14"/>
        <v>-53.201929125602845</v>
      </c>
      <c r="AU446" s="369">
        <f t="shared" si="14"/>
        <v>-14.445738865489743</v>
      </c>
      <c r="AV446" s="369">
        <f t="shared" si="14"/>
        <v>112.86267937572012</v>
      </c>
      <c r="AW446" s="369">
        <f t="shared" si="15"/>
        <v>-2.8343666961913154</v>
      </c>
      <c r="AX446" s="369">
        <f t="shared" si="15"/>
        <v>20.439582700293723</v>
      </c>
      <c r="AY446" s="369">
        <f t="shared" si="15"/>
        <v>6.6562946766462092</v>
      </c>
    </row>
    <row r="447" spans="1:51" s="325" customFormat="1" ht="27.6">
      <c r="A447" s="329"/>
      <c r="B447" s="329" t="s">
        <v>228</v>
      </c>
      <c r="C447" s="332"/>
      <c r="D447" s="332"/>
      <c r="E447" s="332"/>
      <c r="F447" s="332"/>
      <c r="G447" s="332"/>
      <c r="H447" s="332"/>
      <c r="I447" s="332"/>
      <c r="J447" s="332"/>
      <c r="K447" s="332"/>
      <c r="L447" s="332"/>
      <c r="M447" s="332"/>
      <c r="N447" s="332"/>
      <c r="O447" s="369">
        <f t="shared" si="10"/>
        <v>-2.5752855659397755</v>
      </c>
      <c r="P447" s="369">
        <f t="shared" si="19"/>
        <v>-2.5367725431677632</v>
      </c>
      <c r="Q447" s="369">
        <f t="shared" si="19"/>
        <v>-28.980752405949257</v>
      </c>
      <c r="R447" s="369">
        <f t="shared" si="19"/>
        <v>27.594702802587008</v>
      </c>
      <c r="S447" s="369">
        <f t="shared" si="19"/>
        <v>17.330436881486847</v>
      </c>
      <c r="T447" s="369">
        <f t="shared" si="19"/>
        <v>42.439827196050189</v>
      </c>
      <c r="U447" s="369">
        <f t="shared" si="19"/>
        <v>-37.52166377816291</v>
      </c>
      <c r="V447" s="369">
        <f t="shared" si="19"/>
        <v>14.355062413314844</v>
      </c>
      <c r="W447" s="369">
        <f t="shared" si="19"/>
        <v>8.2676369516878996</v>
      </c>
      <c r="X447" s="369">
        <f t="shared" si="19"/>
        <v>-26.530993278566093</v>
      </c>
      <c r="Y447" s="369">
        <f t="shared" si="19"/>
        <v>66.963151207115629</v>
      </c>
      <c r="Z447" s="369">
        <f t="shared" si="19"/>
        <v>-21.44596651445967</v>
      </c>
      <c r="AA447" s="369">
        <f t="shared" si="19"/>
        <v>-28.114706452237936</v>
      </c>
      <c r="AB447" s="369">
        <f t="shared" si="19"/>
        <v>38.167115902964944</v>
      </c>
      <c r="AC447" s="369">
        <f t="shared" si="19"/>
        <v>-3.0823253999219631</v>
      </c>
      <c r="AD447" s="369">
        <f t="shared" si="19"/>
        <v>34.158615136876023</v>
      </c>
      <c r="AE447" s="369">
        <f t="shared" si="19"/>
        <v>-32.033008252063027</v>
      </c>
      <c r="AF447" s="369">
        <f t="shared" si="19"/>
        <v>30.529801324503325</v>
      </c>
      <c r="AG447" s="369">
        <f t="shared" si="8"/>
        <v>5.3610688313884562</v>
      </c>
      <c r="AH447" s="369">
        <f t="shared" si="8"/>
        <v>0.70626003210273647</v>
      </c>
      <c r="AI447" s="369">
        <f t="shared" si="8"/>
        <v>5.5626394644564909</v>
      </c>
      <c r="AJ447" s="369">
        <f t="shared" si="8"/>
        <v>0.87573607126679487</v>
      </c>
      <c r="AK447" s="369">
        <f t="shared" si="16"/>
        <v>-6.0320311330639145</v>
      </c>
      <c r="AL447" s="369">
        <f t="shared" si="16"/>
        <v>11.850907932462563</v>
      </c>
      <c r="AM447" s="369">
        <f t="shared" si="16"/>
        <v>-4.0444317858160117</v>
      </c>
      <c r="AN447" s="369">
        <f t="shared" si="12"/>
        <v>-13.757791629563663</v>
      </c>
      <c r="AO447" s="369">
        <f t="shared" si="12"/>
        <v>-14.042333505420748</v>
      </c>
      <c r="AP447" s="369">
        <f t="shared" si="12"/>
        <v>17.677677677677671</v>
      </c>
      <c r="AQ447" s="369">
        <f t="shared" si="12"/>
        <v>32.953385505273907</v>
      </c>
      <c r="AR447" s="369">
        <f t="shared" si="18"/>
        <v>4.4273832373640349</v>
      </c>
      <c r="AS447" s="369">
        <f t="shared" si="14"/>
        <v>21.161622350202176</v>
      </c>
      <c r="AT447" s="369">
        <f t="shared" si="14"/>
        <v>-9.1828478964401281</v>
      </c>
      <c r="AU447" s="369">
        <f t="shared" si="14"/>
        <v>-11.826280623608008</v>
      </c>
      <c r="AV447" s="369">
        <f t="shared" si="14"/>
        <v>-7.9186663298812956</v>
      </c>
      <c r="AW447" s="369">
        <f t="shared" si="15"/>
        <v>-14.497325469757227</v>
      </c>
      <c r="AX447" s="369">
        <f t="shared" si="15"/>
        <v>20.324029515559836</v>
      </c>
      <c r="AY447" s="369">
        <f t="shared" si="15"/>
        <v>5.0126649780029204</v>
      </c>
    </row>
    <row r="448" spans="1:51" s="325" customFormat="1" ht="27.6">
      <c r="A448" s="327"/>
      <c r="B448" s="327" t="s">
        <v>229</v>
      </c>
      <c r="C448" s="331"/>
      <c r="D448" s="331"/>
      <c r="E448" s="331"/>
      <c r="F448" s="331"/>
      <c r="G448" s="331"/>
      <c r="H448" s="331"/>
      <c r="I448" s="331"/>
      <c r="J448" s="331"/>
      <c r="K448" s="331"/>
      <c r="L448" s="331"/>
      <c r="M448" s="331"/>
      <c r="N448" s="331"/>
      <c r="O448" s="369">
        <f t="shared" si="10"/>
        <v>-10.9529584476926</v>
      </c>
      <c r="P448" s="369">
        <f t="shared" si="19"/>
        <v>-6.3794710056626602</v>
      </c>
      <c r="Q448" s="369">
        <f t="shared" si="19"/>
        <v>18.880637010948622</v>
      </c>
      <c r="R448" s="369">
        <f t="shared" si="19"/>
        <v>-4.0638887099890528</v>
      </c>
      <c r="S448" s="369">
        <f t="shared" si="19"/>
        <v>14.272287862513419</v>
      </c>
      <c r="T448" s="369">
        <f t="shared" si="19"/>
        <v>8.1482786981553303</v>
      </c>
      <c r="U448" s="369">
        <f t="shared" si="19"/>
        <v>-15.617361073388016</v>
      </c>
      <c r="V448" s="369">
        <f t="shared" si="19"/>
        <v>10.814986481266887</v>
      </c>
      <c r="W448" s="369">
        <f t="shared" si="19"/>
        <v>-18.705704658998485</v>
      </c>
      <c r="X448" s="369">
        <f t="shared" si="19"/>
        <v>13.177075889666998</v>
      </c>
      <c r="Y448" s="369">
        <f t="shared" si="19"/>
        <v>6.6864503093825007</v>
      </c>
      <c r="Z448" s="369">
        <f t="shared" si="19"/>
        <v>-20.115996922530631</v>
      </c>
      <c r="AA448" s="369">
        <f t="shared" si="19"/>
        <v>31.182397392206255</v>
      </c>
      <c r="AB448" s="369">
        <f t="shared" si="19"/>
        <v>-13.141695374710556</v>
      </c>
      <c r="AC448" s="369">
        <f t="shared" si="19"/>
        <v>-11.970091027308207</v>
      </c>
      <c r="AD448" s="369">
        <f t="shared" si="19"/>
        <v>7.068468867715505</v>
      </c>
      <c r="AE448" s="369">
        <f t="shared" si="19"/>
        <v>13.383002207505521</v>
      </c>
      <c r="AF448" s="369">
        <f t="shared" si="19"/>
        <v>-6.7838890240934555</v>
      </c>
      <c r="AG448" s="369">
        <f t="shared" si="8"/>
        <v>14.757522354937658</v>
      </c>
      <c r="AH448" s="369">
        <f t="shared" si="8"/>
        <v>-1.7062905243999547</v>
      </c>
      <c r="AI448" s="369">
        <f t="shared" si="8"/>
        <v>-15.889364656868407</v>
      </c>
      <c r="AJ448" s="369">
        <f t="shared" si="8"/>
        <v>18.904788112272968</v>
      </c>
      <c r="AK448" s="369">
        <f t="shared" si="16"/>
        <v>17.426521638509605</v>
      </c>
      <c r="AL448" s="369">
        <f t="shared" si="16"/>
        <v>15.086716594402839</v>
      </c>
      <c r="AM448" s="369">
        <f t="shared" si="16"/>
        <v>-25.421697063104727</v>
      </c>
      <c r="AN448" s="369">
        <f t="shared" si="12"/>
        <v>-7.2904707233065382</v>
      </c>
      <c r="AO448" s="369">
        <f t="shared" si="12"/>
        <v>19.077399380804952</v>
      </c>
      <c r="AP448" s="369">
        <f t="shared" si="12"/>
        <v>-2.5635692371691574</v>
      </c>
      <c r="AQ448" s="369">
        <f t="shared" si="12"/>
        <v>16.084961041733383</v>
      </c>
      <c r="AR448" s="369">
        <f t="shared" si="18"/>
        <v>-4.4593600588451716</v>
      </c>
      <c r="AS448" s="369">
        <f t="shared" si="14"/>
        <v>1.958425560581269</v>
      </c>
      <c r="AT448" s="369">
        <f t="shared" si="14"/>
        <v>5.1347397234414194</v>
      </c>
      <c r="AU448" s="369">
        <f t="shared" si="14"/>
        <v>-6.7693136418727891</v>
      </c>
      <c r="AV448" s="369">
        <f t="shared" si="14"/>
        <v>5.1278347537194877</v>
      </c>
      <c r="AW448" s="369">
        <f t="shared" si="15"/>
        <v>-5.1754144911605806</v>
      </c>
      <c r="AX448" s="369">
        <f t="shared" si="15"/>
        <v>28.197449768160755</v>
      </c>
      <c r="AY448" s="369">
        <f t="shared" si="15"/>
        <v>-7.6068118453771483</v>
      </c>
    </row>
    <row r="449" spans="1:51" s="325" customFormat="1" ht="13.8">
      <c r="A449" s="329"/>
      <c r="B449" s="329" t="s">
        <v>230</v>
      </c>
      <c r="C449" s="332"/>
      <c r="D449" s="332"/>
      <c r="E449" s="332"/>
      <c r="F449" s="332"/>
      <c r="G449" s="332"/>
      <c r="H449" s="332"/>
      <c r="I449" s="332"/>
      <c r="J449" s="332"/>
      <c r="K449" s="332"/>
      <c r="L449" s="332"/>
      <c r="M449" s="332"/>
      <c r="N449" s="332"/>
      <c r="O449" s="369">
        <f t="shared" si="10"/>
        <v>0.42279041675055534</v>
      </c>
      <c r="P449" s="369">
        <f t="shared" si="19"/>
        <v>3.0473135525260546</v>
      </c>
      <c r="Q449" s="369">
        <f t="shared" si="19"/>
        <v>4.2607003891050681</v>
      </c>
      <c r="R449" s="369">
        <f t="shared" si="19"/>
        <v>-13.323381227841015</v>
      </c>
      <c r="S449" s="369">
        <f t="shared" si="19"/>
        <v>12.486544671689984</v>
      </c>
      <c r="T449" s="369">
        <f t="shared" si="19"/>
        <v>-1.837320574162681</v>
      </c>
      <c r="U449" s="369">
        <f t="shared" si="19"/>
        <v>16.90387989861572</v>
      </c>
      <c r="V449" s="369">
        <f t="shared" si="19"/>
        <v>-10.423615743829219</v>
      </c>
      <c r="W449" s="369">
        <f t="shared" si="19"/>
        <v>-10.296034258052506</v>
      </c>
      <c r="X449" s="369">
        <f t="shared" si="19"/>
        <v>6.4757160647571563</v>
      </c>
      <c r="Y449" s="369">
        <f t="shared" si="19"/>
        <v>-4.483430799220268</v>
      </c>
      <c r="Z449" s="369">
        <f t="shared" si="19"/>
        <v>-8.6326530612244827</v>
      </c>
      <c r="AA449" s="369">
        <f t="shared" si="19"/>
        <v>7.6613803886531153</v>
      </c>
      <c r="AB449" s="369">
        <f t="shared" si="19"/>
        <v>4.0663900414937624</v>
      </c>
      <c r="AC449" s="369">
        <f t="shared" si="19"/>
        <v>-11.124401913875595</v>
      </c>
      <c r="AD449" s="369">
        <f t="shared" si="19"/>
        <v>-3.1179901301031867</v>
      </c>
      <c r="AE449" s="369">
        <f t="shared" si="19"/>
        <v>0.27784209307711172</v>
      </c>
      <c r="AF449" s="369">
        <f t="shared" si="19"/>
        <v>9.9284229969983766</v>
      </c>
      <c r="AG449" s="369">
        <f t="shared" si="8"/>
        <v>1.7643352236925087</v>
      </c>
      <c r="AH449" s="369">
        <f t="shared" si="8"/>
        <v>2.9308565531475637</v>
      </c>
      <c r="AI449" s="369">
        <f t="shared" si="8"/>
        <v>-6.4567876478844974</v>
      </c>
      <c r="AJ449" s="369">
        <f t="shared" si="8"/>
        <v>10.911039657020373</v>
      </c>
      <c r="AK449" s="369">
        <f t="shared" si="16"/>
        <v>-8.6586780054116819</v>
      </c>
      <c r="AL449" s="369">
        <f t="shared" si="16"/>
        <v>-0.16927634363097396</v>
      </c>
      <c r="AM449" s="369">
        <f t="shared" si="16"/>
        <v>4.3874523103009757</v>
      </c>
      <c r="AN449" s="369">
        <f t="shared" si="12"/>
        <v>-4.8527918781725896</v>
      </c>
      <c r="AO449" s="369">
        <f t="shared" si="12"/>
        <v>-2.5181391378574469</v>
      </c>
      <c r="AP449" s="369">
        <f t="shared" si="12"/>
        <v>6.2390542907180411</v>
      </c>
      <c r="AQ449" s="369">
        <f t="shared" si="12"/>
        <v>-1.1539254069647686</v>
      </c>
      <c r="AR449" s="369">
        <f t="shared" si="18"/>
        <v>10.548259328747138</v>
      </c>
      <c r="AS449" s="369">
        <f t="shared" si="14"/>
        <v>-0.28285875919290698</v>
      </c>
      <c r="AT449" s="369">
        <f t="shared" si="14"/>
        <v>-15.242057488653559</v>
      </c>
      <c r="AU449" s="369">
        <f t="shared" si="14"/>
        <v>10.999553770638109</v>
      </c>
      <c r="AV449" s="369">
        <f t="shared" si="14"/>
        <v>-6.5527638190954729</v>
      </c>
      <c r="AW449" s="369">
        <f t="shared" si="15"/>
        <v>6.7971606797160602</v>
      </c>
      <c r="AX449" s="369">
        <f t="shared" si="15"/>
        <v>5.2970795568982929</v>
      </c>
      <c r="AY449" s="369">
        <f t="shared" si="15"/>
        <v>4.743687834736031</v>
      </c>
    </row>
    <row r="450" spans="1:51" s="325" customFormat="1" ht="27.6">
      <c r="A450" s="327"/>
      <c r="B450" s="327" t="s">
        <v>231</v>
      </c>
      <c r="C450" s="331"/>
      <c r="D450" s="331"/>
      <c r="E450" s="331"/>
      <c r="F450" s="331"/>
      <c r="G450" s="331"/>
      <c r="H450" s="331"/>
      <c r="I450" s="331"/>
      <c r="J450" s="331"/>
      <c r="K450" s="331"/>
      <c r="L450" s="331"/>
      <c r="M450" s="331"/>
      <c r="N450" s="331"/>
      <c r="O450" s="369">
        <f t="shared" si="10"/>
        <v>-0.65297399976255155</v>
      </c>
      <c r="P450" s="369">
        <f t="shared" si="19"/>
        <v>-20.57839388145317</v>
      </c>
      <c r="Q450" s="369">
        <f t="shared" si="19"/>
        <v>27.640686126993689</v>
      </c>
      <c r="R450" s="369">
        <f t="shared" si="19"/>
        <v>-23.435105505127897</v>
      </c>
      <c r="S450" s="369">
        <f t="shared" si="19"/>
        <v>7.1593533487297787</v>
      </c>
      <c r="T450" s="369">
        <f t="shared" si="19"/>
        <v>14.827586206896562</v>
      </c>
      <c r="U450" s="369">
        <f t="shared" si="19"/>
        <v>-14.076576576576576</v>
      </c>
      <c r="V450" s="369">
        <f t="shared" si="19"/>
        <v>24.552206203582351</v>
      </c>
      <c r="W450" s="369">
        <f t="shared" si="19"/>
        <v>-12.065941774815862</v>
      </c>
      <c r="X450" s="369">
        <f t="shared" si="19"/>
        <v>12.883925009972094</v>
      </c>
      <c r="Y450" s="369">
        <f t="shared" si="19"/>
        <v>2.8386336866902195</v>
      </c>
      <c r="Z450" s="369">
        <f t="shared" si="19"/>
        <v>-26.13675409460544</v>
      </c>
      <c r="AA450" s="369">
        <f t="shared" si="19"/>
        <v>30.655915645836579</v>
      </c>
      <c r="AB450" s="369">
        <f t="shared" si="19"/>
        <v>-7.8803702824590545</v>
      </c>
      <c r="AC450" s="369">
        <f t="shared" si="19"/>
        <v>-27.003349652151517</v>
      </c>
      <c r="AD450" s="369">
        <f t="shared" si="19"/>
        <v>34.327567949170493</v>
      </c>
      <c r="AE450" s="369">
        <f t="shared" si="19"/>
        <v>3.6263303113914138</v>
      </c>
      <c r="AF450" s="369">
        <f t="shared" si="19"/>
        <v>-7.8483580575630754</v>
      </c>
      <c r="AG450" s="369">
        <f t="shared" si="8"/>
        <v>23.486516235553097</v>
      </c>
      <c r="AH450" s="369">
        <f t="shared" si="8"/>
        <v>3.6768802228412225</v>
      </c>
      <c r="AI450" s="369">
        <f t="shared" si="8"/>
        <v>-0.40838259000536858</v>
      </c>
      <c r="AJ450" s="369">
        <f t="shared" si="8"/>
        <v>27.560159706485369</v>
      </c>
      <c r="AK450" s="369">
        <f t="shared" si="16"/>
        <v>-10.988918027239656</v>
      </c>
      <c r="AL450" s="369">
        <f t="shared" si="16"/>
        <v>1.3305455236647079</v>
      </c>
      <c r="AM450" s="369">
        <f t="shared" si="16"/>
        <v>4.1924592009003927</v>
      </c>
      <c r="AN450" s="369">
        <f t="shared" si="12"/>
        <v>-20.514897830587817</v>
      </c>
      <c r="AO450" s="369">
        <f t="shared" si="12"/>
        <v>14.224235560588905</v>
      </c>
      <c r="AP450" s="369">
        <f t="shared" si="12"/>
        <v>9.0323220305373795</v>
      </c>
      <c r="AQ450" s="369">
        <f t="shared" si="12"/>
        <v>-1.0366463580976635</v>
      </c>
      <c r="AR450" s="369">
        <f t="shared" si="18"/>
        <v>9.225397408802726</v>
      </c>
      <c r="AS450" s="369">
        <f t="shared" si="14"/>
        <v>10.170774795995628</v>
      </c>
      <c r="AT450" s="369">
        <f t="shared" si="14"/>
        <v>-3.1918142944410559</v>
      </c>
      <c r="AU450" s="369">
        <f t="shared" si="14"/>
        <v>15.183782931061682</v>
      </c>
      <c r="AV450" s="369">
        <f t="shared" si="14"/>
        <v>-23.906046702732311</v>
      </c>
      <c r="AW450" s="369">
        <f t="shared" si="15"/>
        <v>4.7786177105831555</v>
      </c>
      <c r="AX450" s="369">
        <f t="shared" si="15"/>
        <v>7.4980675083741213</v>
      </c>
      <c r="AY450" s="369">
        <f t="shared" si="15"/>
        <v>1.829658037711734</v>
      </c>
    </row>
    <row r="451" spans="1:51" s="325" customFormat="1" ht="27.6">
      <c r="A451" s="329"/>
      <c r="B451" s="329" t="s">
        <v>232</v>
      </c>
      <c r="C451" s="332"/>
      <c r="D451" s="332"/>
      <c r="E451" s="332"/>
      <c r="F451" s="332"/>
      <c r="G451" s="332"/>
      <c r="H451" s="332"/>
      <c r="I451" s="332"/>
      <c r="J451" s="332"/>
      <c r="K451" s="332"/>
      <c r="L451" s="332"/>
      <c r="M451" s="332"/>
      <c r="N451" s="332"/>
      <c r="O451" s="369">
        <f t="shared" si="10"/>
        <v>-27.627627627627628</v>
      </c>
      <c r="P451" s="369">
        <f t="shared" si="19"/>
        <v>-46.334716459197793</v>
      </c>
      <c r="Q451" s="369">
        <f t="shared" si="19"/>
        <v>83.247422680412384</v>
      </c>
      <c r="R451" s="369">
        <f t="shared" si="19"/>
        <v>-32.067510548523209</v>
      </c>
      <c r="S451" s="369">
        <f t="shared" si="19"/>
        <v>115.52795031055901</v>
      </c>
      <c r="T451" s="369">
        <f t="shared" si="19"/>
        <v>-22.574447646493752</v>
      </c>
      <c r="U451" s="369">
        <f t="shared" si="19"/>
        <v>34.11910669975186</v>
      </c>
      <c r="V451" s="369">
        <f t="shared" si="19"/>
        <v>-4.5328399629972269</v>
      </c>
      <c r="W451" s="369">
        <f t="shared" si="19"/>
        <v>-40.019379844961236</v>
      </c>
      <c r="X451" s="369">
        <f t="shared" si="19"/>
        <v>1.1308562197091985</v>
      </c>
      <c r="Y451" s="369">
        <f t="shared" si="19"/>
        <v>39.456869009584672</v>
      </c>
      <c r="Z451" s="369">
        <f t="shared" si="19"/>
        <v>-17.182130584192439</v>
      </c>
      <c r="AA451" s="369">
        <f t="shared" si="19"/>
        <v>-4.4260027662517327</v>
      </c>
      <c r="AB451" s="369">
        <f t="shared" si="19"/>
        <v>59.913169319826345</v>
      </c>
      <c r="AC451" s="369">
        <f t="shared" si="19"/>
        <v>-24.072398190045249</v>
      </c>
      <c r="AD451" s="369">
        <f t="shared" si="19"/>
        <v>10.011918951132298</v>
      </c>
      <c r="AE451" s="369">
        <f t="shared" si="19"/>
        <v>73.131094257854812</v>
      </c>
      <c r="AF451" s="369">
        <f t="shared" si="19"/>
        <v>-6.9461827284105198</v>
      </c>
      <c r="AG451" s="369">
        <f t="shared" si="8"/>
        <v>18.69535978480161</v>
      </c>
      <c r="AH451" s="369">
        <f t="shared" si="8"/>
        <v>-12.351274787535401</v>
      </c>
      <c r="AI451" s="369">
        <f t="shared" si="8"/>
        <v>7.8862314156431834</v>
      </c>
      <c r="AJ451" s="369">
        <f t="shared" si="8"/>
        <v>41.52186938286399</v>
      </c>
      <c r="AK451" s="369">
        <f t="shared" si="16"/>
        <v>-42.506350550381036</v>
      </c>
      <c r="AL451" s="369">
        <f t="shared" si="16"/>
        <v>55.301914580265098</v>
      </c>
      <c r="AM451" s="369">
        <f t="shared" si="16"/>
        <v>-3.6984352773826514</v>
      </c>
      <c r="AN451" s="369">
        <f t="shared" si="12"/>
        <v>-22.796651895617916</v>
      </c>
      <c r="AO451" s="369">
        <f t="shared" si="12"/>
        <v>26.08418367346939</v>
      </c>
      <c r="AP451" s="369">
        <f t="shared" si="12"/>
        <v>49.620637329286794</v>
      </c>
      <c r="AQ451" s="369">
        <f t="shared" si="12"/>
        <v>-23.867478025693032</v>
      </c>
      <c r="AR451" s="369">
        <f t="shared" si="18"/>
        <v>78.818827708703395</v>
      </c>
      <c r="AS451" s="369">
        <f t="shared" si="14"/>
        <v>-10.330270672957544</v>
      </c>
      <c r="AT451" s="369">
        <f t="shared" si="14"/>
        <v>-36.554970922182221</v>
      </c>
      <c r="AU451" s="369">
        <f t="shared" si="14"/>
        <v>-0.39284155390659037</v>
      </c>
      <c r="AV451" s="369">
        <f t="shared" si="14"/>
        <v>48.378615249780893</v>
      </c>
      <c r="AW451" s="369">
        <f t="shared" si="15"/>
        <v>-7.4719432959243983</v>
      </c>
      <c r="AX451" s="369">
        <f t="shared" si="15"/>
        <v>-30.226619853175869</v>
      </c>
      <c r="AY451" s="369">
        <f t="shared" si="15"/>
        <v>29.643183897529735</v>
      </c>
    </row>
    <row r="452" spans="1:51" s="325" customFormat="1" ht="13.8">
      <c r="A452" s="327"/>
      <c r="B452" s="327" t="s">
        <v>233</v>
      </c>
      <c r="C452" s="331"/>
      <c r="D452" s="331"/>
      <c r="E452" s="331"/>
      <c r="F452" s="331"/>
      <c r="G452" s="331"/>
      <c r="H452" s="331"/>
      <c r="I452" s="331"/>
      <c r="J452" s="331"/>
      <c r="K452" s="331"/>
      <c r="L452" s="331"/>
      <c r="M452" s="331"/>
      <c r="N452" s="331"/>
      <c r="O452" s="369">
        <f t="shared" si="10"/>
        <v>20.563961485557098</v>
      </c>
      <c r="P452" s="369">
        <f t="shared" si="19"/>
        <v>-38.239208975090335</v>
      </c>
      <c r="Q452" s="369">
        <f t="shared" si="19"/>
        <v>32.235221674876868</v>
      </c>
      <c r="R452" s="369">
        <f t="shared" si="19"/>
        <v>-19.278230500582072</v>
      </c>
      <c r="S452" s="369">
        <f t="shared" si="19"/>
        <v>16.844534179405816</v>
      </c>
      <c r="T452" s="369">
        <f t="shared" si="19"/>
        <v>10.861515675141938</v>
      </c>
      <c r="U452" s="369">
        <f t="shared" si="19"/>
        <v>8.439100423068373</v>
      </c>
      <c r="V452" s="369">
        <f t="shared" si="19"/>
        <v>-10.616016427104727</v>
      </c>
      <c r="W452" s="369">
        <f t="shared" si="19"/>
        <v>-2.7107741787273136</v>
      </c>
      <c r="X452" s="369">
        <f t="shared" si="19"/>
        <v>-6.8004722550177146</v>
      </c>
      <c r="Y452" s="369">
        <f t="shared" si="19"/>
        <v>6.6632885736002088</v>
      </c>
      <c r="Z452" s="369">
        <f t="shared" si="19"/>
        <v>-10.783847980997622</v>
      </c>
      <c r="AA452" s="369">
        <f t="shared" si="19"/>
        <v>-3.0883919062832899</v>
      </c>
      <c r="AB452" s="369">
        <f t="shared" si="19"/>
        <v>-11.236263736263727</v>
      </c>
      <c r="AC452" s="369">
        <f t="shared" si="19"/>
        <v>-6.8709377901578526</v>
      </c>
      <c r="AD452" s="369">
        <f t="shared" si="19"/>
        <v>13.260219341974071</v>
      </c>
      <c r="AE452" s="369">
        <f t="shared" si="19"/>
        <v>33.714788732394375</v>
      </c>
      <c r="AF452" s="369">
        <f t="shared" si="19"/>
        <v>-11.235461926706162</v>
      </c>
      <c r="AG452" s="369">
        <f t="shared" si="8"/>
        <v>7.9357231149567209</v>
      </c>
      <c r="AH452" s="369">
        <f t="shared" si="8"/>
        <v>4.3747136967476035</v>
      </c>
      <c r="AI452" s="369">
        <f t="shared" si="8"/>
        <v>-1.9530392802282215</v>
      </c>
      <c r="AJ452" s="369">
        <f t="shared" si="8"/>
        <v>7.96777081468219</v>
      </c>
      <c r="AK452" s="369">
        <f t="shared" si="16"/>
        <v>5.2031509121061319</v>
      </c>
      <c r="AL452" s="369">
        <f t="shared" si="16"/>
        <v>1.0049261083743803</v>
      </c>
      <c r="AM452" s="369">
        <f t="shared" si="16"/>
        <v>5.7744830277019146</v>
      </c>
      <c r="AN452" s="369">
        <f t="shared" si="12"/>
        <v>-13.684987089634825</v>
      </c>
      <c r="AO452" s="369">
        <f t="shared" si="12"/>
        <v>2.9273504273504374</v>
      </c>
      <c r="AP452" s="369">
        <f t="shared" si="12"/>
        <v>17.458999377205721</v>
      </c>
      <c r="AQ452" s="369">
        <f t="shared" si="12"/>
        <v>15.022976316719689</v>
      </c>
      <c r="AR452" s="369">
        <f t="shared" si="18"/>
        <v>-6.1155500921942174</v>
      </c>
      <c r="AS452" s="369">
        <f t="shared" si="14"/>
        <v>-1.1292962356792222</v>
      </c>
      <c r="AT452" s="369">
        <f t="shared" si="14"/>
        <v>1.1753021023009451</v>
      </c>
      <c r="AU452" s="369">
        <f t="shared" si="14"/>
        <v>-5.2028795811518327</v>
      </c>
      <c r="AV452" s="369">
        <f t="shared" si="14"/>
        <v>18.122195374525372</v>
      </c>
      <c r="AW452" s="369">
        <f t="shared" si="15"/>
        <v>-13.880771478667446</v>
      </c>
      <c r="AX452" s="369">
        <f t="shared" si="15"/>
        <v>17.628096369189006</v>
      </c>
      <c r="AY452" s="369">
        <f t="shared" si="15"/>
        <v>-1.3991057262368367</v>
      </c>
    </row>
    <row r="453" spans="1:51" s="325" customFormat="1" ht="27.6">
      <c r="A453" s="329"/>
      <c r="B453" s="329" t="s">
        <v>234</v>
      </c>
      <c r="C453" s="332"/>
      <c r="D453" s="332"/>
      <c r="E453" s="332"/>
      <c r="F453" s="332"/>
      <c r="G453" s="332"/>
      <c r="H453" s="332"/>
      <c r="I453" s="332"/>
      <c r="J453" s="332"/>
      <c r="K453" s="332"/>
      <c r="L453" s="332"/>
      <c r="M453" s="332"/>
      <c r="N453" s="332"/>
      <c r="O453" s="369">
        <f t="shared" si="10"/>
        <v>-21.967561384156557</v>
      </c>
      <c r="P453" s="369">
        <f t="shared" si="19"/>
        <v>-19.329842931937165</v>
      </c>
      <c r="Q453" s="369">
        <f t="shared" si="19"/>
        <v>68.568276220145378</v>
      </c>
      <c r="R453" s="369">
        <f t="shared" si="19"/>
        <v>-11.092288145381755</v>
      </c>
      <c r="S453" s="369">
        <f t="shared" si="19"/>
        <v>19.86402217218086</v>
      </c>
      <c r="T453" s="369">
        <f t="shared" si="19"/>
        <v>15.018606163517465</v>
      </c>
      <c r="U453" s="369">
        <f t="shared" si="19"/>
        <v>-21.274657620304062</v>
      </c>
      <c r="V453" s="369">
        <f t="shared" si="19"/>
        <v>23.18956230299645</v>
      </c>
      <c r="W453" s="369">
        <f t="shared" si="19"/>
        <v>-27.238866396761132</v>
      </c>
      <c r="X453" s="369">
        <f t="shared" si="19"/>
        <v>-7.6875139105274908</v>
      </c>
      <c r="Y453" s="369">
        <f t="shared" si="19"/>
        <v>5.048702864307069</v>
      </c>
      <c r="Z453" s="369">
        <f t="shared" si="19"/>
        <v>2.8505852650906625</v>
      </c>
      <c r="AA453" s="369">
        <f t="shared" si="19"/>
        <v>-19.52601981612068</v>
      </c>
      <c r="AB453" s="369">
        <f t="shared" si="19"/>
        <v>7.5758416061227862</v>
      </c>
      <c r="AC453" s="369">
        <f t="shared" si="19"/>
        <v>-9.9087487755838524</v>
      </c>
      <c r="AD453" s="369">
        <f t="shared" si="19"/>
        <v>15.616595135908435</v>
      </c>
      <c r="AE453" s="369">
        <f t="shared" si="19"/>
        <v>19.228865571174023</v>
      </c>
      <c r="AF453" s="369">
        <f t="shared" si="19"/>
        <v>-13.134625762796292</v>
      </c>
      <c r="AG453" s="369">
        <f t="shared" si="8"/>
        <v>4.0764635603345285</v>
      </c>
      <c r="AH453" s="369">
        <f t="shared" si="8"/>
        <v>-2.1902837726145696</v>
      </c>
      <c r="AI453" s="369">
        <f t="shared" si="8"/>
        <v>-8.4221398056429262</v>
      </c>
      <c r="AJ453" s="369">
        <f t="shared" si="8"/>
        <v>14.097503460296304</v>
      </c>
      <c r="AK453" s="369">
        <f t="shared" si="16"/>
        <v>9.7991643078582022</v>
      </c>
      <c r="AL453" s="369">
        <f t="shared" si="16"/>
        <v>-12.292331614698417</v>
      </c>
      <c r="AM453" s="369">
        <f t="shared" si="16"/>
        <v>16.240552393393674</v>
      </c>
      <c r="AN453" s="369">
        <f t="shared" si="12"/>
        <v>-13.738711619506329</v>
      </c>
      <c r="AO453" s="369">
        <f t="shared" si="12"/>
        <v>18.951237669830643</v>
      </c>
      <c r="AP453" s="369">
        <f t="shared" si="12"/>
        <v>-4.3692548406023919</v>
      </c>
      <c r="AQ453" s="369">
        <f t="shared" si="12"/>
        <v>8.5487565445026199</v>
      </c>
      <c r="AR453" s="369">
        <f t="shared" si="18"/>
        <v>-1.0890044464541362</v>
      </c>
      <c r="AS453" s="369">
        <f t="shared" si="14"/>
        <v>-5.7145034096537008</v>
      </c>
      <c r="AT453" s="369">
        <f t="shared" si="14"/>
        <v>14.537961129742623</v>
      </c>
      <c r="AU453" s="369">
        <f t="shared" si="14"/>
        <v>-8.2865911736691746</v>
      </c>
      <c r="AV453" s="369">
        <f t="shared" si="14"/>
        <v>-1.4462650973151745</v>
      </c>
      <c r="AW453" s="369">
        <f t="shared" si="15"/>
        <v>1.8577784716259427</v>
      </c>
      <c r="AX453" s="369">
        <f t="shared" si="15"/>
        <v>15.208061920453673</v>
      </c>
      <c r="AY453" s="369">
        <f t="shared" si="15"/>
        <v>-6.2693318255895241</v>
      </c>
    </row>
    <row r="454" spans="1:51" s="325" customFormat="1" ht="13.8">
      <c r="A454" s="327"/>
      <c r="B454" s="327" t="s">
        <v>235</v>
      </c>
      <c r="C454" s="331"/>
      <c r="D454" s="331"/>
      <c r="E454" s="331"/>
      <c r="F454" s="331"/>
      <c r="G454" s="331"/>
      <c r="H454" s="331"/>
      <c r="I454" s="331"/>
      <c r="J454" s="331"/>
      <c r="K454" s="331"/>
      <c r="L454" s="331"/>
      <c r="M454" s="331"/>
      <c r="N454" s="331"/>
      <c r="O454" s="369">
        <f t="shared" si="10"/>
        <v>-4.9189491335941762</v>
      </c>
      <c r="P454" s="369">
        <f t="shared" si="19"/>
        <v>-27.31013842124954</v>
      </c>
      <c r="Q454" s="369">
        <f t="shared" si="19"/>
        <v>51.67267112712301</v>
      </c>
      <c r="R454" s="369">
        <f t="shared" si="19"/>
        <v>-18.779388239856505</v>
      </c>
      <c r="S454" s="369">
        <f t="shared" si="19"/>
        <v>26.350343181139944</v>
      </c>
      <c r="T454" s="369">
        <f t="shared" si="19"/>
        <v>-13.660840812470472</v>
      </c>
      <c r="U454" s="369">
        <f t="shared" si="19"/>
        <v>5.5038844512528735</v>
      </c>
      <c r="V454" s="369">
        <f t="shared" si="19"/>
        <v>10.044596556730971</v>
      </c>
      <c r="W454" s="369">
        <f t="shared" si="19"/>
        <v>-20.899109372791099</v>
      </c>
      <c r="X454" s="369">
        <f t="shared" si="19"/>
        <v>-2.4127248897891165</v>
      </c>
      <c r="Y454" s="369">
        <f t="shared" si="19"/>
        <v>17.996459312618271</v>
      </c>
      <c r="Z454" s="369">
        <f t="shared" si="19"/>
        <v>-4.8579854105230416</v>
      </c>
      <c r="AA454" s="369">
        <f t="shared" si="19"/>
        <v>-0.59271343121261744</v>
      </c>
      <c r="AB454" s="369">
        <f t="shared" si="19"/>
        <v>16.798862206662658</v>
      </c>
      <c r="AC454" s="369">
        <f t="shared" si="19"/>
        <v>-10.509554140127388</v>
      </c>
      <c r="AD454" s="369">
        <f t="shared" si="19"/>
        <v>21.357546577349787</v>
      </c>
      <c r="AE454" s="369">
        <f t="shared" si="19"/>
        <v>2.2467549269050018</v>
      </c>
      <c r="AF454" s="369">
        <f t="shared" si="19"/>
        <v>-7.941796710248834</v>
      </c>
      <c r="AG454" s="369">
        <f t="shared" si="8"/>
        <v>25.789160214413336</v>
      </c>
      <c r="AH454" s="369">
        <f t="shared" si="8"/>
        <v>1.103583916083906</v>
      </c>
      <c r="AI454" s="369">
        <f t="shared" si="8"/>
        <v>-16.722504412983174</v>
      </c>
      <c r="AJ454" s="369">
        <f t="shared" si="8"/>
        <v>19.942034000951679</v>
      </c>
      <c r="AK454" s="369">
        <f t="shared" si="16"/>
        <v>1.7888700544595653</v>
      </c>
      <c r="AL454" s="369">
        <f t="shared" si="16"/>
        <v>-4.0286291322680094</v>
      </c>
      <c r="AM454" s="369">
        <f t="shared" si="16"/>
        <v>11.493022225503948</v>
      </c>
      <c r="AN454" s="369">
        <f t="shared" si="12"/>
        <v>-23.040498029736085</v>
      </c>
      <c r="AO454" s="369">
        <f t="shared" si="12"/>
        <v>24.400843337205803</v>
      </c>
      <c r="AP454" s="369">
        <f t="shared" si="12"/>
        <v>-5.9283342556723806</v>
      </c>
      <c r="AQ454" s="369">
        <f t="shared" si="12"/>
        <v>7.1365541583939871</v>
      </c>
      <c r="AR454" s="369">
        <f t="shared" si="18"/>
        <v>-1.2457531143827845</v>
      </c>
      <c r="AS454" s="369">
        <f t="shared" si="14"/>
        <v>10.943147067000282</v>
      </c>
      <c r="AT454" s="369">
        <f t="shared" si="14"/>
        <v>10.922474549725921</v>
      </c>
      <c r="AU454" s="369">
        <f t="shared" si="14"/>
        <v>-16.011521518129445</v>
      </c>
      <c r="AV454" s="369">
        <f t="shared" si="14"/>
        <v>1.7080223253311761</v>
      </c>
      <c r="AW454" s="369">
        <f t="shared" si="15"/>
        <v>-10.27438016528925</v>
      </c>
      <c r="AX454" s="369">
        <f t="shared" si="15"/>
        <v>32.871564365190466</v>
      </c>
      <c r="AY454" s="369">
        <f t="shared" si="15"/>
        <v>-20.269520851818978</v>
      </c>
    </row>
    <row r="455" spans="1:51" s="325" customFormat="1" ht="13.8">
      <c r="A455" s="329"/>
      <c r="B455" s="329" t="s">
        <v>236</v>
      </c>
      <c r="C455" s="332"/>
      <c r="D455" s="332"/>
      <c r="E455" s="332"/>
      <c r="F455" s="332"/>
      <c r="G455" s="332"/>
      <c r="H455" s="332"/>
      <c r="I455" s="332"/>
      <c r="J455" s="332"/>
      <c r="K455" s="332"/>
      <c r="L455" s="332"/>
      <c r="M455" s="332"/>
      <c r="N455" s="332"/>
      <c r="O455" s="369">
        <f t="shared" si="10"/>
        <v>13.915465745629719</v>
      </c>
      <c r="P455" s="369">
        <f t="shared" si="19"/>
        <v>-13.598582754915348</v>
      </c>
      <c r="Q455" s="369">
        <f t="shared" si="19"/>
        <v>17.994258939315515</v>
      </c>
      <c r="R455" s="369">
        <f t="shared" si="19"/>
        <v>-4.4821103008204233</v>
      </c>
      <c r="S455" s="369">
        <f t="shared" si="19"/>
        <v>4.0416813298897125</v>
      </c>
      <c r="T455" s="369">
        <f t="shared" si="19"/>
        <v>-1.9257118942377653</v>
      </c>
      <c r="U455" s="369">
        <f t="shared" si="19"/>
        <v>7.4028175600631245</v>
      </c>
      <c r="V455" s="369">
        <f t="shared" si="19"/>
        <v>-1.3269182622704498</v>
      </c>
      <c r="W455" s="369">
        <f t="shared" si="19"/>
        <v>0.65362721736827667</v>
      </c>
      <c r="X455" s="369">
        <f t="shared" si="19"/>
        <v>19.647524947802797</v>
      </c>
      <c r="Y455" s="369">
        <f t="shared" si="19"/>
        <v>4.1051783047990531</v>
      </c>
      <c r="Z455" s="369">
        <f t="shared" si="19"/>
        <v>-32.279792518159056</v>
      </c>
      <c r="AA455" s="369">
        <f t="shared" si="19"/>
        <v>15.886854722399073</v>
      </c>
      <c r="AB455" s="369">
        <f t="shared" si="19"/>
        <v>-13.70164816683484</v>
      </c>
      <c r="AC455" s="369">
        <f t="shared" si="19"/>
        <v>1.5817953864842507</v>
      </c>
      <c r="AD455" s="369">
        <f t="shared" si="19"/>
        <v>6.8515226316395381</v>
      </c>
      <c r="AE455" s="369">
        <f t="shared" ref="P455:AG470" si="20">IFERROR(((AE65-AD65)*100/AD65),"n.a.")</f>
        <v>0.98391266877333061</v>
      </c>
      <c r="AF455" s="369">
        <f t="shared" si="20"/>
        <v>3.5085223905364749</v>
      </c>
      <c r="AG455" s="369">
        <f t="shared" si="20"/>
        <v>13.217140370565463</v>
      </c>
      <c r="AH455" s="369">
        <f t="shared" ref="AH455:AM470" si="21">IFERROR(((AH65-AG65)*100/AG65),"n.a.")</f>
        <v>-4.9131164785370318</v>
      </c>
      <c r="AI455" s="369">
        <f t="shared" si="21"/>
        <v>-1.1078549736465568</v>
      </c>
      <c r="AJ455" s="369">
        <f t="shared" si="21"/>
        <v>12.308941690240827</v>
      </c>
      <c r="AK455" s="369">
        <f t="shared" si="21"/>
        <v>-2.9804860529151207</v>
      </c>
      <c r="AL455" s="369">
        <f t="shared" si="21"/>
        <v>-6.462949343784091</v>
      </c>
      <c r="AM455" s="369">
        <f t="shared" si="21"/>
        <v>17.718606700544044</v>
      </c>
      <c r="AN455" s="369">
        <f t="shared" si="12"/>
        <v>-17.927695721361808</v>
      </c>
      <c r="AO455" s="369">
        <f t="shared" si="12"/>
        <v>26.454058364419886</v>
      </c>
      <c r="AP455" s="369">
        <f t="shared" si="12"/>
        <v>12.500539896167153</v>
      </c>
      <c r="AQ455" s="369">
        <f t="shared" si="12"/>
        <v>-2.0363345977240952</v>
      </c>
      <c r="AR455" s="369">
        <f t="shared" si="18"/>
        <v>9.9140160837735838</v>
      </c>
      <c r="AS455" s="369">
        <f t="shared" si="14"/>
        <v>5.5159184342921055</v>
      </c>
      <c r="AT455" s="369">
        <f t="shared" si="14"/>
        <v>-0.78565611578374694</v>
      </c>
      <c r="AU455" s="369">
        <f t="shared" si="14"/>
        <v>1.9628345469779265</v>
      </c>
      <c r="AV455" s="369">
        <f t="shared" si="14"/>
        <v>-3.5521379969201936</v>
      </c>
      <c r="AW455" s="369">
        <f t="shared" si="15"/>
        <v>-3.7795902817462417</v>
      </c>
      <c r="AX455" s="369">
        <f t="shared" si="15"/>
        <v>9.5374016456580204</v>
      </c>
      <c r="AY455" s="369">
        <f t="shared" si="15"/>
        <v>17.677174280935461</v>
      </c>
    </row>
    <row r="456" spans="1:51" s="325" customFormat="1" ht="27.6">
      <c r="A456" s="327"/>
      <c r="B456" s="327" t="s">
        <v>237</v>
      </c>
      <c r="C456" s="331"/>
      <c r="D456" s="331"/>
      <c r="E456" s="331"/>
      <c r="F456" s="331"/>
      <c r="G456" s="331"/>
      <c r="H456" s="331"/>
      <c r="I456" s="331"/>
      <c r="J456" s="331"/>
      <c r="K456" s="331"/>
      <c r="L456" s="331"/>
      <c r="M456" s="331"/>
      <c r="N456" s="331"/>
      <c r="O456" s="369">
        <f t="shared" si="10"/>
        <v>5.6748466257668753</v>
      </c>
      <c r="P456" s="369">
        <f t="shared" si="20"/>
        <v>-8.8679245283018968</v>
      </c>
      <c r="Q456" s="369">
        <f t="shared" si="20"/>
        <v>45.062908106386359</v>
      </c>
      <c r="R456" s="369">
        <f t="shared" si="20"/>
        <v>-35.17044518856013</v>
      </c>
      <c r="S456" s="369">
        <f t="shared" si="20"/>
        <v>16.130397967823889</v>
      </c>
      <c r="T456" s="369">
        <f t="shared" si="20"/>
        <v>-6.875683558148018</v>
      </c>
      <c r="U456" s="369">
        <f t="shared" si="20"/>
        <v>-4.9326652051362334</v>
      </c>
      <c r="V456" s="369">
        <f t="shared" si="20"/>
        <v>16.331741064075111</v>
      </c>
      <c r="W456" s="369">
        <f t="shared" si="20"/>
        <v>-8.7929203539822911</v>
      </c>
      <c r="X456" s="369">
        <f t="shared" si="20"/>
        <v>1.97935263525575</v>
      </c>
      <c r="Y456" s="369">
        <f t="shared" si="20"/>
        <v>-3.9351499467194415</v>
      </c>
      <c r="Z456" s="369">
        <f t="shared" si="20"/>
        <v>-7.7569130813723097</v>
      </c>
      <c r="AA456" s="369">
        <f t="shared" si="20"/>
        <v>19.438240852087279</v>
      </c>
      <c r="AB456" s="369">
        <f t="shared" si="20"/>
        <v>-2.9485796476087898</v>
      </c>
      <c r="AC456" s="369">
        <f t="shared" si="20"/>
        <v>-0.82993701370876338</v>
      </c>
      <c r="AD456" s="369">
        <f t="shared" si="20"/>
        <v>-2.6227303295225428</v>
      </c>
      <c r="AE456" s="369">
        <f t="shared" si="20"/>
        <v>-1.0972989564149838</v>
      </c>
      <c r="AF456" s="369">
        <f t="shared" si="20"/>
        <v>-3.8947940103964482</v>
      </c>
      <c r="AG456" s="369">
        <f t="shared" si="20"/>
        <v>22.935335432308062</v>
      </c>
      <c r="AH456" s="369">
        <f t="shared" si="21"/>
        <v>-4.9514053060152294</v>
      </c>
      <c r="AI456" s="369">
        <f t="shared" si="21"/>
        <v>-7.4132928008843564</v>
      </c>
      <c r="AJ456" s="369">
        <f t="shared" si="21"/>
        <v>4.2683381837176322</v>
      </c>
      <c r="AK456" s="369">
        <f t="shared" si="21"/>
        <v>-1.5315250840907368</v>
      </c>
      <c r="AL456" s="369">
        <f t="shared" si="21"/>
        <v>-1.4317901010247829</v>
      </c>
      <c r="AM456" s="369">
        <f t="shared" si="21"/>
        <v>14.356289632797521</v>
      </c>
      <c r="AN456" s="369">
        <f t="shared" si="12"/>
        <v>-16.919208201689347</v>
      </c>
      <c r="AO456" s="369">
        <f t="shared" si="12"/>
        <v>9.6701590997283731</v>
      </c>
      <c r="AP456" s="369">
        <f t="shared" si="12"/>
        <v>0.12030288019247576</v>
      </c>
      <c r="AQ456" s="369">
        <f t="shared" si="12"/>
        <v>7.4851569126378328</v>
      </c>
      <c r="AR456" s="369">
        <f t="shared" si="18"/>
        <v>-5.878871572302228</v>
      </c>
      <c r="AS456" s="369">
        <f t="shared" si="14"/>
        <v>-0.51002585062529848</v>
      </c>
      <c r="AT456" s="369">
        <f t="shared" si="14"/>
        <v>6.0884831460674071</v>
      </c>
      <c r="AU456" s="369">
        <f t="shared" si="14"/>
        <v>0.92672271132587924</v>
      </c>
      <c r="AV456" s="369">
        <f t="shared" si="14"/>
        <v>-3.3973896504230385</v>
      </c>
      <c r="AW456" s="369">
        <f t="shared" si="15"/>
        <v>7.0676895919614342</v>
      </c>
      <c r="AX456" s="369">
        <f t="shared" si="15"/>
        <v>24.590995561192138</v>
      </c>
      <c r="AY456" s="369">
        <f t="shared" si="15"/>
        <v>20.169991856677537</v>
      </c>
    </row>
    <row r="457" spans="1:51" s="325" customFormat="1" ht="27.6">
      <c r="A457" s="329"/>
      <c r="B457" s="329" t="s">
        <v>238</v>
      </c>
      <c r="C457" s="332"/>
      <c r="D457" s="332"/>
      <c r="E457" s="332"/>
      <c r="F457" s="332"/>
      <c r="G457" s="332"/>
      <c r="H457" s="332"/>
      <c r="I457" s="332"/>
      <c r="J457" s="332"/>
      <c r="K457" s="332"/>
      <c r="L457" s="332"/>
      <c r="M457" s="332"/>
      <c r="N457" s="332"/>
      <c r="O457" s="369">
        <f t="shared" si="10"/>
        <v>-0.24565130792723711</v>
      </c>
      <c r="P457" s="369">
        <f t="shared" si="20"/>
        <v>-7.0449251247920195</v>
      </c>
      <c r="Q457" s="369">
        <f t="shared" si="20"/>
        <v>23.316507356889701</v>
      </c>
      <c r="R457" s="369">
        <f t="shared" si="20"/>
        <v>18.243047088196029</v>
      </c>
      <c r="S457" s="369">
        <f t="shared" si="20"/>
        <v>-13.493739258531804</v>
      </c>
      <c r="T457" s="369">
        <f t="shared" si="20"/>
        <v>35.210308225009939</v>
      </c>
      <c r="U457" s="369">
        <f t="shared" si="20"/>
        <v>21.526028547439143</v>
      </c>
      <c r="V457" s="369">
        <f t="shared" si="20"/>
        <v>-17.543829346230254</v>
      </c>
      <c r="W457" s="369">
        <f t="shared" si="20"/>
        <v>-22.560643512505756</v>
      </c>
      <c r="X457" s="369">
        <f t="shared" si="20"/>
        <v>10.005951092837051</v>
      </c>
      <c r="Y457" s="369">
        <f t="shared" si="20"/>
        <v>2.948336489045174</v>
      </c>
      <c r="Z457" s="369">
        <f t="shared" si="20"/>
        <v>-2.4052930779152653</v>
      </c>
      <c r="AA457" s="369">
        <f t="shared" si="20"/>
        <v>6.8870995374336248</v>
      </c>
      <c r="AB457" s="369">
        <f t="shared" si="20"/>
        <v>-31.113044672910036</v>
      </c>
      <c r="AC457" s="369">
        <f t="shared" si="20"/>
        <v>9.7224530496925379</v>
      </c>
      <c r="AD457" s="369">
        <f t="shared" si="20"/>
        <v>-3.0687670402908194</v>
      </c>
      <c r="AE457" s="369">
        <f t="shared" si="20"/>
        <v>8.9227115042035035</v>
      </c>
      <c r="AF457" s="369">
        <f t="shared" si="20"/>
        <v>26.403075863652028</v>
      </c>
      <c r="AG457" s="369">
        <f t="shared" si="20"/>
        <v>3.2709856085712916</v>
      </c>
      <c r="AH457" s="369">
        <f t="shared" si="21"/>
        <v>-7.2645345642378309</v>
      </c>
      <c r="AI457" s="369">
        <f t="shared" si="21"/>
        <v>3.5648257881014507</v>
      </c>
      <c r="AJ457" s="369">
        <f t="shared" si="21"/>
        <v>12.177873392227761</v>
      </c>
      <c r="AK457" s="369">
        <f t="shared" si="21"/>
        <v>-6.2756299092114647</v>
      </c>
      <c r="AL457" s="369">
        <f t="shared" si="21"/>
        <v>1.2081238163651824</v>
      </c>
      <c r="AM457" s="369">
        <f t="shared" si="21"/>
        <v>2.9509183980728757</v>
      </c>
      <c r="AN457" s="369">
        <f t="shared" si="12"/>
        <v>-13.803117035056209</v>
      </c>
      <c r="AO457" s="369">
        <f t="shared" si="12"/>
        <v>39.322329673525793</v>
      </c>
      <c r="AP457" s="369">
        <f t="shared" si="12"/>
        <v>4.8971000121775088</v>
      </c>
      <c r="AQ457" s="369">
        <f t="shared" si="12"/>
        <v>1.8723672426946107</v>
      </c>
      <c r="AR457" s="369">
        <f t="shared" si="18"/>
        <v>37.348397284581715</v>
      </c>
      <c r="AS457" s="369">
        <f t="shared" si="14"/>
        <v>10.661498891773036</v>
      </c>
      <c r="AT457" s="369">
        <f t="shared" si="14"/>
        <v>3.3289062165288592</v>
      </c>
      <c r="AU457" s="369">
        <f t="shared" si="14"/>
        <v>2.4307571108715411</v>
      </c>
      <c r="AV457" s="369">
        <f t="shared" si="14"/>
        <v>-15.047006081949457</v>
      </c>
      <c r="AW457" s="369">
        <f t="shared" si="15"/>
        <v>-7.8882165149854702</v>
      </c>
      <c r="AX457" s="369">
        <f t="shared" si="15"/>
        <v>8.3451879057496789</v>
      </c>
      <c r="AY457" s="369">
        <f t="shared" si="15"/>
        <v>33.620597046992692</v>
      </c>
    </row>
    <row r="458" spans="1:51" s="325" customFormat="1" ht="27.6">
      <c r="A458" s="327"/>
      <c r="B458" s="327" t="s">
        <v>239</v>
      </c>
      <c r="C458" s="331"/>
      <c r="D458" s="331"/>
      <c r="E458" s="331"/>
      <c r="F458" s="331"/>
      <c r="G458" s="331"/>
      <c r="H458" s="331"/>
      <c r="I458" s="331"/>
      <c r="J458" s="331"/>
      <c r="K458" s="331"/>
      <c r="L458" s="331"/>
      <c r="M458" s="331"/>
      <c r="N458" s="331"/>
      <c r="O458" s="369">
        <f t="shared" si="10"/>
        <v>-2.1236872812135443</v>
      </c>
      <c r="P458" s="369">
        <f t="shared" si="20"/>
        <v>-2.4439675727229342</v>
      </c>
      <c r="Q458" s="369">
        <f t="shared" si="20"/>
        <v>9.7519247219846079</v>
      </c>
      <c r="R458" s="369">
        <f t="shared" si="20"/>
        <v>61.557732991871731</v>
      </c>
      <c r="S458" s="369">
        <f t="shared" si="20"/>
        <v>-29.525483304042179</v>
      </c>
      <c r="T458" s="369">
        <f t="shared" si="20"/>
        <v>63.18517431910422</v>
      </c>
      <c r="U458" s="369">
        <f t="shared" si="20"/>
        <v>29.724627693045267</v>
      </c>
      <c r="V458" s="369">
        <f t="shared" si="20"/>
        <v>-26.188991291894762</v>
      </c>
      <c r="W458" s="369">
        <f t="shared" si="20"/>
        <v>-33.841339383508064</v>
      </c>
      <c r="X458" s="369">
        <f t="shared" si="20"/>
        <v>27.581476751336279</v>
      </c>
      <c r="Y458" s="369">
        <f t="shared" si="20"/>
        <v>6.7180780068218695</v>
      </c>
      <c r="Z458" s="369">
        <f t="shared" si="20"/>
        <v>-5.3328237909949863</v>
      </c>
      <c r="AA458" s="369">
        <f t="shared" si="20"/>
        <v>4.0478549671547475</v>
      </c>
      <c r="AB458" s="369">
        <f t="shared" si="20"/>
        <v>-37.214305869074494</v>
      </c>
      <c r="AC458" s="369">
        <f t="shared" si="20"/>
        <v>9.1006123251502835</v>
      </c>
      <c r="AD458" s="369">
        <f t="shared" si="20"/>
        <v>-5.9677668503166696</v>
      </c>
      <c r="AE458" s="369">
        <f t="shared" si="20"/>
        <v>13.508925637936692</v>
      </c>
      <c r="AF458" s="369">
        <f t="shared" si="20"/>
        <v>45.086593661054565</v>
      </c>
      <c r="AG458" s="369">
        <f t="shared" si="20"/>
        <v>-4.7348295926849575</v>
      </c>
      <c r="AH458" s="369">
        <f t="shared" si="21"/>
        <v>-14.516072737426269</v>
      </c>
      <c r="AI458" s="369">
        <f t="shared" si="21"/>
        <v>6.50824759105015</v>
      </c>
      <c r="AJ458" s="369">
        <f t="shared" si="21"/>
        <v>18.734186920187074</v>
      </c>
      <c r="AK458" s="369">
        <f t="shared" si="21"/>
        <v>-10.112033061053172</v>
      </c>
      <c r="AL458" s="369">
        <f t="shared" si="21"/>
        <v>5.3661865593908251</v>
      </c>
      <c r="AM458" s="369">
        <f t="shared" si="21"/>
        <v>2.3691835691153873</v>
      </c>
      <c r="AN458" s="369">
        <f t="shared" si="12"/>
        <v>-14.385614385614382</v>
      </c>
      <c r="AO458" s="369">
        <f t="shared" si="12"/>
        <v>42.913263321664708</v>
      </c>
      <c r="AP458" s="369">
        <f t="shared" si="12"/>
        <v>7.6667664589173494</v>
      </c>
      <c r="AQ458" s="369">
        <f t="shared" si="12"/>
        <v>-3.6703741152679568</v>
      </c>
      <c r="AR458" s="369">
        <f t="shared" si="18"/>
        <v>53.314264721318359</v>
      </c>
      <c r="AS458" s="369">
        <f t="shared" si="14"/>
        <v>15.10141206675225</v>
      </c>
      <c r="AT458" s="369">
        <f t="shared" si="14"/>
        <v>4.7376873661670258</v>
      </c>
      <c r="AU458" s="369">
        <f t="shared" si="14"/>
        <v>-2.9474401567424811</v>
      </c>
      <c r="AV458" s="369">
        <f t="shared" si="14"/>
        <v>-14.166593522338282</v>
      </c>
      <c r="AW458" s="369">
        <f t="shared" si="15"/>
        <v>-9.9294406381020544</v>
      </c>
      <c r="AX458" s="369">
        <f t="shared" si="15"/>
        <v>10.403421132303968</v>
      </c>
      <c r="AY458" s="369">
        <f t="shared" si="15"/>
        <v>47.658794090426063</v>
      </c>
    </row>
    <row r="459" spans="1:51" s="325" customFormat="1" ht="19.8">
      <c r="A459" s="329"/>
      <c r="B459" s="329" t="s">
        <v>240</v>
      </c>
      <c r="C459" s="332"/>
      <c r="D459" s="332"/>
      <c r="E459" s="332"/>
      <c r="F459" s="333"/>
      <c r="G459" s="332"/>
      <c r="H459" s="332"/>
      <c r="I459" s="332"/>
      <c r="J459" s="332"/>
      <c r="K459" s="332"/>
      <c r="L459" s="332"/>
      <c r="M459" s="333"/>
      <c r="N459" s="332"/>
      <c r="O459" s="369" t="str">
        <f t="shared" si="10"/>
        <v>n.a.</v>
      </c>
      <c r="P459" s="369">
        <f t="shared" si="20"/>
        <v>0</v>
      </c>
      <c r="Q459" s="369">
        <f t="shared" si="20"/>
        <v>100</v>
      </c>
      <c r="R459" s="369">
        <f t="shared" si="20"/>
        <v>-50</v>
      </c>
      <c r="S459" s="369">
        <f t="shared" si="20"/>
        <v>0</v>
      </c>
      <c r="T459" s="369">
        <f t="shared" si="20"/>
        <v>-100</v>
      </c>
      <c r="U459" s="369" t="str">
        <f t="shared" si="20"/>
        <v>n.a.</v>
      </c>
      <c r="V459" s="369">
        <f t="shared" si="20"/>
        <v>-100</v>
      </c>
      <c r="W459" s="369" t="str">
        <f t="shared" si="20"/>
        <v>n.a.</v>
      </c>
      <c r="X459" s="369">
        <f t="shared" si="20"/>
        <v>-100</v>
      </c>
      <c r="Y459" s="369" t="str">
        <f t="shared" si="20"/>
        <v>n.a.</v>
      </c>
      <c r="Z459" s="369">
        <f t="shared" si="20"/>
        <v>-50</v>
      </c>
      <c r="AA459" s="369">
        <f t="shared" si="20"/>
        <v>-100</v>
      </c>
      <c r="AB459" s="369" t="str">
        <f t="shared" si="20"/>
        <v>n.a.</v>
      </c>
      <c r="AC459" s="369" t="str">
        <f t="shared" si="20"/>
        <v>n.a.</v>
      </c>
      <c r="AD459" s="369" t="str">
        <f t="shared" si="20"/>
        <v>n.a.</v>
      </c>
      <c r="AE459" s="369" t="str">
        <f t="shared" si="20"/>
        <v>n.a.</v>
      </c>
      <c r="AF459" s="369" t="str">
        <f t="shared" si="20"/>
        <v>n.a.</v>
      </c>
      <c r="AG459" s="369" t="str">
        <f t="shared" si="20"/>
        <v>n.a.</v>
      </c>
      <c r="AH459" s="369">
        <f t="shared" si="21"/>
        <v>-100</v>
      </c>
      <c r="AI459" s="369" t="str">
        <f t="shared" si="21"/>
        <v>n.a.</v>
      </c>
      <c r="AJ459" s="369" t="str">
        <f t="shared" si="21"/>
        <v>n.a.</v>
      </c>
      <c r="AK459" s="369" t="str">
        <f t="shared" si="21"/>
        <v>n.a.</v>
      </c>
      <c r="AL459" s="369" t="str">
        <f t="shared" si="21"/>
        <v>n.a.</v>
      </c>
      <c r="AM459" s="369" t="str">
        <f t="shared" si="21"/>
        <v>n.a.</v>
      </c>
      <c r="AN459" s="369" t="str">
        <f t="shared" si="12"/>
        <v>n.a.</v>
      </c>
      <c r="AO459" s="369">
        <f t="shared" si="12"/>
        <v>0</v>
      </c>
      <c r="AP459" s="369">
        <f t="shared" si="12"/>
        <v>0</v>
      </c>
      <c r="AQ459" s="369">
        <f t="shared" si="12"/>
        <v>-100</v>
      </c>
      <c r="AR459" s="369" t="str">
        <f t="shared" si="18"/>
        <v>n.a.</v>
      </c>
      <c r="AS459" s="369">
        <f t="shared" si="14"/>
        <v>-100</v>
      </c>
      <c r="AT459" s="369" t="str">
        <f t="shared" si="14"/>
        <v>n.a.</v>
      </c>
      <c r="AU459" s="369" t="str">
        <f t="shared" si="14"/>
        <v>n.a.</v>
      </c>
      <c r="AV459" s="369" t="str">
        <f t="shared" si="14"/>
        <v>n.a.</v>
      </c>
      <c r="AW459" s="369" t="str">
        <f t="shared" si="15"/>
        <v>n.a.</v>
      </c>
      <c r="AX459" s="369">
        <f t="shared" si="15"/>
        <v>-100</v>
      </c>
      <c r="AY459" s="369" t="str">
        <f t="shared" si="15"/>
        <v>n.a.</v>
      </c>
    </row>
    <row r="460" spans="1:51" s="325" customFormat="1" ht="27.6">
      <c r="A460" s="327"/>
      <c r="B460" s="327" t="s">
        <v>241</v>
      </c>
      <c r="C460" s="331"/>
      <c r="D460" s="331"/>
      <c r="E460" s="331"/>
      <c r="F460" s="331"/>
      <c r="G460" s="331"/>
      <c r="H460" s="331"/>
      <c r="I460" s="331"/>
      <c r="J460" s="331"/>
      <c r="K460" s="331"/>
      <c r="L460" s="331"/>
      <c r="M460" s="331"/>
      <c r="N460" s="331"/>
      <c r="O460" s="369">
        <f t="shared" ref="O460:AD523" si="22">IFERROR(((O70-N70)*100/N70),"n.a.")</f>
        <v>2.2258163894023308</v>
      </c>
      <c r="P460" s="369">
        <f t="shared" si="22"/>
        <v>-12.86069464326075</v>
      </c>
      <c r="Q460" s="369">
        <f t="shared" si="22"/>
        <v>42.495244682690654</v>
      </c>
      <c r="R460" s="369">
        <f t="shared" si="22"/>
        <v>-28.948486135550031</v>
      </c>
      <c r="S460" s="369">
        <f t="shared" si="22"/>
        <v>26.233988044406491</v>
      </c>
      <c r="T460" s="369">
        <f t="shared" si="22"/>
        <v>-3.483966986875934</v>
      </c>
      <c r="U460" s="369">
        <f t="shared" si="22"/>
        <v>2.3410667975047339</v>
      </c>
      <c r="V460" s="369">
        <f t="shared" si="22"/>
        <v>8.095335935894818</v>
      </c>
      <c r="W460" s="369">
        <f t="shared" si="22"/>
        <v>0.26610910473293259</v>
      </c>
      <c r="X460" s="369">
        <f t="shared" si="22"/>
        <v>-13.459715639810433</v>
      </c>
      <c r="Y460" s="369">
        <f t="shared" si="22"/>
        <v>-4.4906900328586916</v>
      </c>
      <c r="Z460" s="369">
        <f t="shared" si="22"/>
        <v>4.0443425076452533</v>
      </c>
      <c r="AA460" s="369">
        <f t="shared" si="22"/>
        <v>12.579910353442578</v>
      </c>
      <c r="AB460" s="369">
        <f t="shared" si="22"/>
        <v>-19.822465896481955</v>
      </c>
      <c r="AC460" s="369">
        <f t="shared" si="22"/>
        <v>10.623575382611513</v>
      </c>
      <c r="AD460" s="369">
        <f t="shared" si="22"/>
        <v>1.0743984104790698</v>
      </c>
      <c r="AE460" s="369">
        <f t="shared" si="20"/>
        <v>2.8248998907899496</v>
      </c>
      <c r="AF460" s="369">
        <f t="shared" si="20"/>
        <v>-1.0196133965871259</v>
      </c>
      <c r="AG460" s="369">
        <f t="shared" si="20"/>
        <v>20.487874669146589</v>
      </c>
      <c r="AH460" s="369">
        <f t="shared" si="21"/>
        <v>5.0703556373567604</v>
      </c>
      <c r="AI460" s="369">
        <f t="shared" si="21"/>
        <v>-0.50291009775667417</v>
      </c>
      <c r="AJ460" s="369">
        <f t="shared" si="21"/>
        <v>2.4647887323943518</v>
      </c>
      <c r="AK460" s="369">
        <f t="shared" si="21"/>
        <v>0.31038687506928408</v>
      </c>
      <c r="AL460" s="369">
        <f t="shared" si="21"/>
        <v>-5.1939440822190175</v>
      </c>
      <c r="AM460" s="369">
        <f t="shared" si="21"/>
        <v>3.9515094999417184</v>
      </c>
      <c r="AN460" s="369">
        <f t="shared" ref="AN460:AQ523" si="23">IFERROR(((AN70-AM70)*100/AM70),"n.a.")</f>
        <v>-12.827988338192432</v>
      </c>
      <c r="AO460" s="369">
        <f t="shared" si="23"/>
        <v>33.38693079495755</v>
      </c>
      <c r="AP460" s="369">
        <f t="shared" si="23"/>
        <v>-1.4465499783004349E-2</v>
      </c>
      <c r="AQ460" s="369">
        <f t="shared" si="23"/>
        <v>12.456597222222213</v>
      </c>
      <c r="AR460" s="369">
        <f t="shared" si="18"/>
        <v>11.248338264934182</v>
      </c>
      <c r="AS460" s="369">
        <f t="shared" si="14"/>
        <v>0.67072700639889327</v>
      </c>
      <c r="AT460" s="369">
        <f t="shared" si="14"/>
        <v>-0.30249655383673624</v>
      </c>
      <c r="AU460" s="369">
        <f t="shared" si="14"/>
        <v>16.979682759150432</v>
      </c>
      <c r="AV460" s="369">
        <f t="shared" si="14"/>
        <v>-17.023442117013591</v>
      </c>
      <c r="AW460" s="369">
        <f t="shared" si="15"/>
        <v>-3.1496062992125906</v>
      </c>
      <c r="AX460" s="369">
        <f t="shared" si="15"/>
        <v>3.9057073987825315</v>
      </c>
      <c r="AY460" s="369">
        <f t="shared" si="15"/>
        <v>1.4154838202335525</v>
      </c>
    </row>
    <row r="461" spans="1:51" s="325" customFormat="1" ht="27.6">
      <c r="A461" s="329"/>
      <c r="B461" s="329" t="s">
        <v>242</v>
      </c>
      <c r="C461" s="332"/>
      <c r="D461" s="332"/>
      <c r="E461" s="332"/>
      <c r="F461" s="332"/>
      <c r="G461" s="332"/>
      <c r="H461" s="332"/>
      <c r="I461" s="332"/>
      <c r="J461" s="332"/>
      <c r="K461" s="332"/>
      <c r="L461" s="332"/>
      <c r="M461" s="332"/>
      <c r="N461" s="332"/>
      <c r="O461" s="369">
        <f t="shared" si="22"/>
        <v>16.114483954900251</v>
      </c>
      <c r="P461" s="369">
        <f t="shared" si="20"/>
        <v>-14.936617013103421</v>
      </c>
      <c r="Q461" s="369">
        <f t="shared" si="20"/>
        <v>10.542161117940751</v>
      </c>
      <c r="R461" s="369">
        <f t="shared" si="20"/>
        <v>-8.0320464810149534</v>
      </c>
      <c r="S461" s="369">
        <f t="shared" si="20"/>
        <v>21.023147919648583</v>
      </c>
      <c r="T461" s="369">
        <f t="shared" si="20"/>
        <v>-14.330866010073208</v>
      </c>
      <c r="U461" s="369">
        <f t="shared" si="20"/>
        <v>-1.9541570466284197</v>
      </c>
      <c r="V461" s="369">
        <f t="shared" si="20"/>
        <v>11.070110701107001</v>
      </c>
      <c r="W461" s="369">
        <f t="shared" si="20"/>
        <v>39.587340444133588</v>
      </c>
      <c r="X461" s="369">
        <f t="shared" si="20"/>
        <v>46.204434423149202</v>
      </c>
      <c r="Y461" s="369">
        <f t="shared" si="20"/>
        <v>8.3815276528295417</v>
      </c>
      <c r="Z461" s="369">
        <f t="shared" si="20"/>
        <v>-63.200853771813676</v>
      </c>
      <c r="AA461" s="369">
        <f t="shared" si="20"/>
        <v>20.636412459720738</v>
      </c>
      <c r="AB461" s="369">
        <f t="shared" si="20"/>
        <v>-10.675570395102945</v>
      </c>
      <c r="AC461" s="369">
        <f t="shared" si="20"/>
        <v>0.18689725634827681</v>
      </c>
      <c r="AD461" s="369">
        <f t="shared" si="20"/>
        <v>1.6291911252611566</v>
      </c>
      <c r="AE461" s="369">
        <f t="shared" si="20"/>
        <v>12.716904476369965</v>
      </c>
      <c r="AF461" s="369">
        <f t="shared" si="20"/>
        <v>-12.026924329605901</v>
      </c>
      <c r="AG461" s="369">
        <f t="shared" si="20"/>
        <v>18.46184223516634</v>
      </c>
      <c r="AH461" s="369">
        <f t="shared" si="21"/>
        <v>2.8627385615467977</v>
      </c>
      <c r="AI461" s="369">
        <f t="shared" si="21"/>
        <v>-9.8663155762608845</v>
      </c>
      <c r="AJ461" s="369">
        <f t="shared" si="21"/>
        <v>8.761994651565205</v>
      </c>
      <c r="AK461" s="369">
        <f t="shared" si="21"/>
        <v>-0.89466506880450447</v>
      </c>
      <c r="AL461" s="369">
        <f t="shared" si="21"/>
        <v>-4.959866569373494</v>
      </c>
      <c r="AM461" s="369">
        <f t="shared" si="21"/>
        <v>20.392225683323836</v>
      </c>
      <c r="AN461" s="369">
        <f t="shared" si="23"/>
        <v>-20.861120221566281</v>
      </c>
      <c r="AO461" s="369">
        <f t="shared" si="23"/>
        <v>17.521239610434467</v>
      </c>
      <c r="AP461" s="369">
        <f t="shared" si="23"/>
        <v>4.9252590952726223</v>
      </c>
      <c r="AQ461" s="369">
        <f t="shared" si="23"/>
        <v>9.6719383087178059</v>
      </c>
      <c r="AR461" s="369">
        <f t="shared" si="18"/>
        <v>-0.81379709552751633</v>
      </c>
      <c r="AS461" s="369">
        <f t="shared" si="14"/>
        <v>2.8287474896582534</v>
      </c>
      <c r="AT461" s="369">
        <f t="shared" si="14"/>
        <v>-1.4472432270018649</v>
      </c>
      <c r="AU461" s="369">
        <f t="shared" si="14"/>
        <v>-0.94850948509485489</v>
      </c>
      <c r="AV461" s="369">
        <f t="shared" si="14"/>
        <v>4.4288645690834629</v>
      </c>
      <c r="AW461" s="369">
        <f t="shared" si="15"/>
        <v>-2.3595873587686396</v>
      </c>
      <c r="AX461" s="369">
        <f t="shared" si="15"/>
        <v>1.9571014103875755</v>
      </c>
      <c r="AY461" s="369">
        <f t="shared" si="15"/>
        <v>20.947101783012023</v>
      </c>
    </row>
    <row r="462" spans="1:51" s="325" customFormat="1" ht="27.6">
      <c r="A462" s="327"/>
      <c r="B462" s="327" t="s">
        <v>243</v>
      </c>
      <c r="C462" s="331"/>
      <c r="D462" s="331"/>
      <c r="E462" s="331"/>
      <c r="F462" s="331"/>
      <c r="G462" s="331"/>
      <c r="H462" s="331"/>
      <c r="I462" s="331"/>
      <c r="J462" s="331"/>
      <c r="K462" s="331"/>
      <c r="L462" s="331"/>
      <c r="M462" s="331"/>
      <c r="N462" s="331"/>
      <c r="O462" s="369">
        <f t="shared" si="22"/>
        <v>22.021109364473389</v>
      </c>
      <c r="P462" s="369">
        <f t="shared" si="20"/>
        <v>-13.118374558303891</v>
      </c>
      <c r="Q462" s="369">
        <f t="shared" si="20"/>
        <v>10.455854939840721</v>
      </c>
      <c r="R462" s="369">
        <f t="shared" si="20"/>
        <v>-0.97806075483277499</v>
      </c>
      <c r="S462" s="369">
        <f t="shared" si="20"/>
        <v>2.7849866367122429</v>
      </c>
      <c r="T462" s="369">
        <f t="shared" si="20"/>
        <v>-8.181338558938803</v>
      </c>
      <c r="U462" s="369">
        <f t="shared" si="20"/>
        <v>10.223681510363225</v>
      </c>
      <c r="V462" s="369">
        <f t="shared" si="20"/>
        <v>1.4670837056896029</v>
      </c>
      <c r="W462" s="369">
        <f t="shared" si="20"/>
        <v>-7.1669724770642205</v>
      </c>
      <c r="X462" s="369">
        <f t="shared" si="20"/>
        <v>-4.7436454915602644</v>
      </c>
      <c r="Y462" s="369">
        <f t="shared" si="20"/>
        <v>3.6602066647300466</v>
      </c>
      <c r="Z462" s="369">
        <f t="shared" si="20"/>
        <v>-10.048440690179749</v>
      </c>
      <c r="AA462" s="369">
        <f t="shared" si="20"/>
        <v>24.829765454626383</v>
      </c>
      <c r="AB462" s="369">
        <f t="shared" si="20"/>
        <v>-18.91756988020537</v>
      </c>
      <c r="AC462" s="369">
        <f t="shared" si="20"/>
        <v>7.0882068419664082</v>
      </c>
      <c r="AD462" s="369">
        <f t="shared" si="20"/>
        <v>23.035230352303522</v>
      </c>
      <c r="AE462" s="369">
        <f t="shared" si="20"/>
        <v>-12.431584568148445</v>
      </c>
      <c r="AF462" s="369">
        <f t="shared" si="20"/>
        <v>11.231373146842497</v>
      </c>
      <c r="AG462" s="369">
        <f t="shared" si="20"/>
        <v>7.4316453093949146</v>
      </c>
      <c r="AH462" s="369">
        <f t="shared" si="21"/>
        <v>-11.296443948333604</v>
      </c>
      <c r="AI462" s="369">
        <f t="shared" si="21"/>
        <v>2.0889512098658911</v>
      </c>
      <c r="AJ462" s="369">
        <f t="shared" si="21"/>
        <v>29.583714869338593</v>
      </c>
      <c r="AK462" s="369">
        <f t="shared" si="21"/>
        <v>-12.107952383540797</v>
      </c>
      <c r="AL462" s="369">
        <f t="shared" si="21"/>
        <v>-16.623890658338226</v>
      </c>
      <c r="AM462" s="369">
        <f t="shared" si="21"/>
        <v>36.58346623150242</v>
      </c>
      <c r="AN462" s="369">
        <f t="shared" si="23"/>
        <v>-28.680044532544059</v>
      </c>
      <c r="AO462" s="369">
        <f t="shared" si="23"/>
        <v>16.999809632590917</v>
      </c>
      <c r="AP462" s="369">
        <f t="shared" si="23"/>
        <v>6.4399609502115078</v>
      </c>
      <c r="AQ462" s="369">
        <f t="shared" si="23"/>
        <v>3.0847778898774139</v>
      </c>
      <c r="AR462" s="369">
        <f t="shared" si="18"/>
        <v>5.6201435435079148</v>
      </c>
      <c r="AS462" s="369">
        <f t="shared" si="14"/>
        <v>9.7520568331788997</v>
      </c>
      <c r="AT462" s="369">
        <f t="shared" si="14"/>
        <v>-5.6439645909021134</v>
      </c>
      <c r="AU462" s="369">
        <f t="shared" si="14"/>
        <v>-8.4219088937093272</v>
      </c>
      <c r="AV462" s="369">
        <f t="shared" si="14"/>
        <v>8.9062592526795701</v>
      </c>
      <c r="AW462" s="369">
        <f t="shared" si="15"/>
        <v>0.99777064868686205</v>
      </c>
      <c r="AX462" s="369">
        <f t="shared" si="15"/>
        <v>-0.79409943740073452</v>
      </c>
      <c r="AY462" s="369">
        <f t="shared" si="15"/>
        <v>13.512780159548475</v>
      </c>
    </row>
    <row r="463" spans="1:51" s="325" customFormat="1" ht="13.8">
      <c r="A463" s="329"/>
      <c r="B463" s="329" t="s">
        <v>244</v>
      </c>
      <c r="C463" s="332"/>
      <c r="D463" s="332"/>
      <c r="E463" s="332"/>
      <c r="F463" s="332"/>
      <c r="G463" s="332"/>
      <c r="H463" s="332"/>
      <c r="I463" s="332"/>
      <c r="J463" s="332"/>
      <c r="K463" s="332"/>
      <c r="L463" s="332"/>
      <c r="M463" s="332"/>
      <c r="N463" s="332"/>
      <c r="O463" s="369">
        <f t="shared" si="22"/>
        <v>-16.714490674318508</v>
      </c>
      <c r="P463" s="369">
        <f t="shared" si="20"/>
        <v>-11.455641688199828</v>
      </c>
      <c r="Q463" s="369">
        <f t="shared" si="20"/>
        <v>122.17898832684826</v>
      </c>
      <c r="R463" s="369">
        <f t="shared" si="20"/>
        <v>-42.294220665499125</v>
      </c>
      <c r="S463" s="369">
        <f t="shared" si="20"/>
        <v>19.195751138088021</v>
      </c>
      <c r="T463" s="369">
        <f t="shared" si="20"/>
        <v>-34.754933163590074</v>
      </c>
      <c r="U463" s="369">
        <f t="shared" si="20"/>
        <v>9.7560975609754019E-2</v>
      </c>
      <c r="V463" s="369">
        <f t="shared" si="20"/>
        <v>40.448343079922033</v>
      </c>
      <c r="W463" s="369">
        <f t="shared" si="20"/>
        <v>-14.365024288688412</v>
      </c>
      <c r="X463" s="369">
        <f t="shared" si="20"/>
        <v>8.2658022690437569</v>
      </c>
      <c r="Y463" s="369">
        <f t="shared" si="20"/>
        <v>-8.4580838323353227</v>
      </c>
      <c r="Z463" s="369">
        <f t="shared" si="20"/>
        <v>-26.410466067048247</v>
      </c>
      <c r="AA463" s="369">
        <f t="shared" si="20"/>
        <v>23.666666666666675</v>
      </c>
      <c r="AB463" s="369">
        <f t="shared" si="20"/>
        <v>-13.746630727762813</v>
      </c>
      <c r="AC463" s="369">
        <f t="shared" si="20"/>
        <v>-4.6874999999999929</v>
      </c>
      <c r="AD463" s="369">
        <f t="shared" si="20"/>
        <v>-7.7595628415300633</v>
      </c>
      <c r="AE463" s="369">
        <f t="shared" si="20"/>
        <v>4.7393364928909998</v>
      </c>
      <c r="AF463" s="369">
        <f t="shared" si="20"/>
        <v>5.0904977375565528</v>
      </c>
      <c r="AG463" s="369">
        <f t="shared" si="20"/>
        <v>13.993541442411201</v>
      </c>
      <c r="AH463" s="369">
        <f t="shared" si="21"/>
        <v>-15.10859301227573</v>
      </c>
      <c r="AI463" s="369">
        <f t="shared" si="21"/>
        <v>17.018909899888758</v>
      </c>
      <c r="AJ463" s="369">
        <f t="shared" si="21"/>
        <v>28.041825095057046</v>
      </c>
      <c r="AK463" s="369">
        <f t="shared" si="21"/>
        <v>13.214550853749067</v>
      </c>
      <c r="AL463" s="369">
        <f t="shared" si="21"/>
        <v>-34.0983606557377</v>
      </c>
      <c r="AM463" s="369">
        <f t="shared" si="21"/>
        <v>3.0845771144278475</v>
      </c>
      <c r="AN463" s="369">
        <f t="shared" si="23"/>
        <v>-35.521235521235525</v>
      </c>
      <c r="AO463" s="369">
        <f t="shared" si="23"/>
        <v>191.46706586826349</v>
      </c>
      <c r="AP463" s="369">
        <f t="shared" si="23"/>
        <v>89.727786337955834</v>
      </c>
      <c r="AQ463" s="369">
        <f t="shared" si="23"/>
        <v>-75.06767731456415</v>
      </c>
      <c r="AR463" s="369">
        <f t="shared" si="18"/>
        <v>42.562432138979368</v>
      </c>
      <c r="AS463" s="369">
        <f t="shared" si="14"/>
        <v>24.447829398324437</v>
      </c>
      <c r="AT463" s="369">
        <f t="shared" si="14"/>
        <v>8.8739290085679272</v>
      </c>
      <c r="AU463" s="369">
        <f t="shared" si="14"/>
        <v>-26.587970770095556</v>
      </c>
      <c r="AV463" s="369">
        <f t="shared" si="14"/>
        <v>-5.9724349157733618</v>
      </c>
      <c r="AW463" s="369">
        <f t="shared" si="15"/>
        <v>-11.237785016286637</v>
      </c>
      <c r="AX463" s="369">
        <f t="shared" si="15"/>
        <v>14.036697247706416</v>
      </c>
      <c r="AY463" s="369">
        <f t="shared" si="15"/>
        <v>28.077232502011263</v>
      </c>
    </row>
    <row r="464" spans="1:51" s="325" customFormat="1" ht="13.8">
      <c r="A464" s="327"/>
      <c r="B464" s="327" t="s">
        <v>245</v>
      </c>
      <c r="C464" s="331"/>
      <c r="D464" s="331"/>
      <c r="E464" s="331"/>
      <c r="F464" s="331"/>
      <c r="G464" s="331"/>
      <c r="H464" s="331"/>
      <c r="I464" s="331"/>
      <c r="J464" s="331"/>
      <c r="K464" s="331"/>
      <c r="L464" s="331"/>
      <c r="M464" s="331"/>
      <c r="N464" s="331"/>
      <c r="O464" s="369">
        <f t="shared" si="22"/>
        <v>2.4489795918367339</v>
      </c>
      <c r="P464" s="369">
        <f t="shared" si="20"/>
        <v>-12.003598509189054</v>
      </c>
      <c r="Q464" s="369">
        <f t="shared" si="20"/>
        <v>4.717394479334021</v>
      </c>
      <c r="R464" s="369">
        <f t="shared" si="20"/>
        <v>-1.5202231520223199</v>
      </c>
      <c r="S464" s="369">
        <f t="shared" si="20"/>
        <v>13.609970259170089</v>
      </c>
      <c r="T464" s="369">
        <f t="shared" si="20"/>
        <v>-4.1386187983046536</v>
      </c>
      <c r="U464" s="369">
        <f t="shared" si="20"/>
        <v>-3.5110533159948019</v>
      </c>
      <c r="V464" s="369">
        <f t="shared" si="20"/>
        <v>12.008086253369267</v>
      </c>
      <c r="W464" s="369">
        <f t="shared" si="20"/>
        <v>-16.772951510046923</v>
      </c>
      <c r="X464" s="369">
        <f t="shared" si="20"/>
        <v>9.1802804684111532</v>
      </c>
      <c r="Y464" s="369">
        <f t="shared" si="20"/>
        <v>-4.7007415254237257</v>
      </c>
      <c r="Z464" s="369">
        <f t="shared" si="20"/>
        <v>4.0711407530915755</v>
      </c>
      <c r="AA464" s="369">
        <f t="shared" si="20"/>
        <v>-9.4659546061415263</v>
      </c>
      <c r="AB464" s="369">
        <f t="shared" si="20"/>
        <v>10.175490340657706</v>
      </c>
      <c r="AC464" s="369">
        <f t="shared" si="20"/>
        <v>-21.402757328336229</v>
      </c>
      <c r="AD464" s="369">
        <f t="shared" si="20"/>
        <v>18.613760217983664</v>
      </c>
      <c r="AE464" s="369">
        <f t="shared" si="20"/>
        <v>5.2404881550610067</v>
      </c>
      <c r="AF464" s="369">
        <f t="shared" si="20"/>
        <v>-5.5798090040927741</v>
      </c>
      <c r="AG464" s="369">
        <f t="shared" si="20"/>
        <v>19.563646871839342</v>
      </c>
      <c r="AH464" s="369">
        <f t="shared" si="21"/>
        <v>-15.854984894259823</v>
      </c>
      <c r="AI464" s="369">
        <f t="shared" si="21"/>
        <v>23.481258078414491</v>
      </c>
      <c r="AJ464" s="369">
        <f t="shared" si="21"/>
        <v>3.6869039311467802</v>
      </c>
      <c r="AK464" s="369">
        <f t="shared" si="21"/>
        <v>-9.1531127313516674</v>
      </c>
      <c r="AL464" s="369">
        <f t="shared" si="21"/>
        <v>-6.7415730337078568</v>
      </c>
      <c r="AM464" s="369">
        <f t="shared" si="21"/>
        <v>20.111214087117698</v>
      </c>
      <c r="AN464" s="369">
        <f t="shared" si="23"/>
        <v>-26.466049382716054</v>
      </c>
      <c r="AO464" s="369">
        <f t="shared" si="23"/>
        <v>25.843201918752825</v>
      </c>
      <c r="AP464" s="369">
        <f t="shared" si="23"/>
        <v>-3.8594401429422382</v>
      </c>
      <c r="AQ464" s="369">
        <f t="shared" si="23"/>
        <v>-1.0903233800024725</v>
      </c>
      <c r="AR464" s="369">
        <f t="shared" si="18"/>
        <v>10.885631967931852</v>
      </c>
      <c r="AS464" s="369">
        <f t="shared" si="14"/>
        <v>4.0668775417984735</v>
      </c>
      <c r="AT464" s="369">
        <f t="shared" si="14"/>
        <v>-6.8171949630916204</v>
      </c>
      <c r="AU464" s="369">
        <f t="shared" si="14"/>
        <v>12.138863000931968</v>
      </c>
      <c r="AV464" s="369">
        <f t="shared" si="14"/>
        <v>0.37398711822148289</v>
      </c>
      <c r="AW464" s="369">
        <f t="shared" si="15"/>
        <v>-6.002897950734849</v>
      </c>
      <c r="AX464" s="369">
        <f t="shared" si="15"/>
        <v>5.6265139837040454</v>
      </c>
      <c r="AY464" s="369">
        <f t="shared" si="15"/>
        <v>8.1830501407276071</v>
      </c>
    </row>
    <row r="465" spans="1:51" s="325" customFormat="1" ht="27.6">
      <c r="A465" s="329"/>
      <c r="B465" s="329" t="s">
        <v>246</v>
      </c>
      <c r="C465" s="332"/>
      <c r="D465" s="332"/>
      <c r="E465" s="332"/>
      <c r="F465" s="332"/>
      <c r="G465" s="332"/>
      <c r="H465" s="332"/>
      <c r="I465" s="332"/>
      <c r="J465" s="332"/>
      <c r="K465" s="332"/>
      <c r="L465" s="332"/>
      <c r="M465" s="332"/>
      <c r="N465" s="332"/>
      <c r="O465" s="369">
        <f t="shared" si="22"/>
        <v>8.2490581003371073</v>
      </c>
      <c r="P465" s="369">
        <f t="shared" si="20"/>
        <v>-16.120168529034629</v>
      </c>
      <c r="Q465" s="369">
        <f t="shared" si="20"/>
        <v>4.1493775933609927</v>
      </c>
      <c r="R465" s="369">
        <f t="shared" si="20"/>
        <v>-2.4952820297756295</v>
      </c>
      <c r="S465" s="369">
        <f t="shared" si="20"/>
        <v>16.064516129032256</v>
      </c>
      <c r="T465" s="369">
        <f t="shared" si="20"/>
        <v>5.1510098202705228</v>
      </c>
      <c r="U465" s="369">
        <f t="shared" si="20"/>
        <v>7.6123348017621142</v>
      </c>
      <c r="V465" s="369">
        <f t="shared" si="20"/>
        <v>0.5731128213525486</v>
      </c>
      <c r="W465" s="369">
        <f t="shared" si="20"/>
        <v>-5.275154672745038</v>
      </c>
      <c r="X465" s="369">
        <f t="shared" si="20"/>
        <v>9.9518734960467494</v>
      </c>
      <c r="Y465" s="369">
        <f t="shared" si="20"/>
        <v>-8.7228388307018889</v>
      </c>
      <c r="Z465" s="369">
        <f t="shared" si="20"/>
        <v>-21.664668607638291</v>
      </c>
      <c r="AA465" s="369">
        <f t="shared" si="20"/>
        <v>17.380848272846514</v>
      </c>
      <c r="AB465" s="369">
        <f t="shared" si="20"/>
        <v>20.804619109703861</v>
      </c>
      <c r="AC465" s="369">
        <f t="shared" si="20"/>
        <v>-38.097440641381439</v>
      </c>
      <c r="AD465" s="369">
        <f t="shared" si="20"/>
        <v>29.713574097135741</v>
      </c>
      <c r="AE465" s="369">
        <f t="shared" si="20"/>
        <v>-6.0291858678955466</v>
      </c>
      <c r="AF465" s="369">
        <f t="shared" si="20"/>
        <v>36.044135676338378</v>
      </c>
      <c r="AG465" s="369">
        <f t="shared" si="20"/>
        <v>-16.100931210573748</v>
      </c>
      <c r="AH465" s="369">
        <f t="shared" si="21"/>
        <v>5.3347654851414319</v>
      </c>
      <c r="AI465" s="369">
        <f t="shared" si="21"/>
        <v>-11.709721278042148</v>
      </c>
      <c r="AJ465" s="369">
        <f t="shared" si="21"/>
        <v>24.11934552454283</v>
      </c>
      <c r="AK465" s="369">
        <f t="shared" si="21"/>
        <v>2.3263027295285359</v>
      </c>
      <c r="AL465" s="369">
        <f t="shared" si="21"/>
        <v>-23.446498939072455</v>
      </c>
      <c r="AM465" s="369">
        <f t="shared" si="21"/>
        <v>8.4933676499703008</v>
      </c>
      <c r="AN465" s="369">
        <f t="shared" si="23"/>
        <v>-8.5218978102189684</v>
      </c>
      <c r="AO465" s="369">
        <f t="shared" si="23"/>
        <v>-5.465788948733298</v>
      </c>
      <c r="AP465" s="369">
        <f t="shared" si="23"/>
        <v>5.5707955264823816</v>
      </c>
      <c r="AQ465" s="369">
        <f t="shared" si="23"/>
        <v>5.2968219068558842</v>
      </c>
      <c r="AR465" s="369">
        <f t="shared" si="18"/>
        <v>-2.9612756264236944</v>
      </c>
      <c r="AS465" s="369">
        <f t="shared" si="14"/>
        <v>24.061032863849775</v>
      </c>
      <c r="AT465" s="369">
        <f t="shared" si="14"/>
        <v>23.226111636707671</v>
      </c>
      <c r="AU465" s="369">
        <f t="shared" si="14"/>
        <v>-24.888035828534871</v>
      </c>
      <c r="AV465" s="369">
        <f t="shared" si="14"/>
        <v>-0.4770017035775147</v>
      </c>
      <c r="AW465" s="369">
        <f t="shared" si="15"/>
        <v>9.9452242382745677</v>
      </c>
      <c r="AX465" s="369">
        <f t="shared" si="15"/>
        <v>-13.560641444807723</v>
      </c>
      <c r="AY465" s="369">
        <f t="shared" si="15"/>
        <v>48.973342939481249</v>
      </c>
    </row>
    <row r="466" spans="1:51" s="325" customFormat="1" ht="12.75" customHeight="1">
      <c r="A466" s="327"/>
      <c r="B466" s="327" t="s">
        <v>247</v>
      </c>
      <c r="C466" s="331"/>
      <c r="D466" s="331"/>
      <c r="E466" s="331"/>
      <c r="F466" s="331"/>
      <c r="G466" s="331"/>
      <c r="H466" s="331"/>
      <c r="I466" s="331"/>
      <c r="J466" s="331"/>
      <c r="K466" s="331"/>
      <c r="L466" s="331"/>
      <c r="M466" s="331"/>
      <c r="N466" s="331"/>
      <c r="O466" s="369">
        <f t="shared" si="22"/>
        <v>27.427440212011874</v>
      </c>
      <c r="P466" s="369">
        <f t="shared" si="20"/>
        <v>-18.953118344233125</v>
      </c>
      <c r="Q466" s="369">
        <f t="shared" si="20"/>
        <v>19.032307930128304</v>
      </c>
      <c r="R466" s="369">
        <f t="shared" si="20"/>
        <v>-7.1608529648580532</v>
      </c>
      <c r="S466" s="369">
        <f t="shared" si="20"/>
        <v>-2.3220680393912296</v>
      </c>
      <c r="T466" s="369">
        <f t="shared" si="20"/>
        <v>-14.392507303660423</v>
      </c>
      <c r="U466" s="369">
        <f t="shared" si="20"/>
        <v>4.0382749506507389</v>
      </c>
      <c r="V466" s="369">
        <f t="shared" si="20"/>
        <v>-1.8008747105736964</v>
      </c>
      <c r="W466" s="369">
        <f t="shared" si="20"/>
        <v>-3.3894419701336203</v>
      </c>
      <c r="X466" s="369">
        <f t="shared" si="20"/>
        <v>7.7048235653028776</v>
      </c>
      <c r="Y466" s="369">
        <f t="shared" si="20"/>
        <v>1.8914836029458018</v>
      </c>
      <c r="Z466" s="369">
        <f t="shared" si="20"/>
        <v>-11.190733590733597</v>
      </c>
      <c r="AA466" s="369">
        <f t="shared" si="20"/>
        <v>20.224680022259335</v>
      </c>
      <c r="AB466" s="369">
        <f t="shared" si="20"/>
        <v>-5.7714004686550719</v>
      </c>
      <c r="AC466" s="369">
        <f t="shared" si="20"/>
        <v>6.2906791108927766</v>
      </c>
      <c r="AD466" s="369">
        <f t="shared" si="20"/>
        <v>10.389647901562643</v>
      </c>
      <c r="AE466" s="369">
        <f t="shared" si="20"/>
        <v>-6.8789575592652721</v>
      </c>
      <c r="AF466" s="369">
        <f t="shared" si="20"/>
        <v>-4.4620528815083302</v>
      </c>
      <c r="AG466" s="369">
        <f t="shared" si="20"/>
        <v>25.708067409782071</v>
      </c>
      <c r="AH466" s="369">
        <f t="shared" si="21"/>
        <v>-5.4115390014505627</v>
      </c>
      <c r="AI466" s="369">
        <f t="shared" si="21"/>
        <v>1.6720670805609812</v>
      </c>
      <c r="AJ466" s="369">
        <f t="shared" si="21"/>
        <v>6.8848072010704318</v>
      </c>
      <c r="AK466" s="369">
        <f t="shared" si="21"/>
        <v>5.5582109935131347</v>
      </c>
      <c r="AL466" s="369">
        <f t="shared" si="21"/>
        <v>-6.6498479849925554</v>
      </c>
      <c r="AM466" s="369">
        <f t="shared" si="21"/>
        <v>21.065761208509453</v>
      </c>
      <c r="AN466" s="369">
        <f t="shared" si="23"/>
        <v>-10.526014538377886</v>
      </c>
      <c r="AO466" s="369">
        <f t="shared" si="23"/>
        <v>34.465626066189024</v>
      </c>
      <c r="AP466" s="369">
        <f t="shared" si="23"/>
        <v>31.605322000031709</v>
      </c>
      <c r="AQ466" s="369">
        <f t="shared" si="23"/>
        <v>-13.358396895974167</v>
      </c>
      <c r="AR466" s="369">
        <f t="shared" si="18"/>
        <v>1.0096936150091083</v>
      </c>
      <c r="AS466" s="369">
        <f t="shared" si="14"/>
        <v>-0.66364675267454276</v>
      </c>
      <c r="AT466" s="369">
        <f t="shared" si="14"/>
        <v>-5.8463969395816964</v>
      </c>
      <c r="AU466" s="369">
        <f t="shared" si="14"/>
        <v>12.24808255678724</v>
      </c>
      <c r="AV466" s="369">
        <f t="shared" si="14"/>
        <v>-1.0164067725478367</v>
      </c>
      <c r="AW466" s="369">
        <f t="shared" si="15"/>
        <v>-5.4588335055780854</v>
      </c>
      <c r="AX466" s="369">
        <f t="shared" si="15"/>
        <v>21.724079939456793</v>
      </c>
      <c r="AY466" s="369">
        <f t="shared" si="15"/>
        <v>0.11168038685165245</v>
      </c>
    </row>
    <row r="467" spans="1:51" s="325" customFormat="1" ht="27.6">
      <c r="A467" s="329"/>
      <c r="B467" s="329" t="s">
        <v>248</v>
      </c>
      <c r="C467" s="332"/>
      <c r="D467" s="332"/>
      <c r="E467" s="332"/>
      <c r="F467" s="332"/>
      <c r="G467" s="332"/>
      <c r="H467" s="332"/>
      <c r="I467" s="332"/>
      <c r="J467" s="332"/>
      <c r="K467" s="332"/>
      <c r="L467" s="332"/>
      <c r="M467" s="332"/>
      <c r="N467" s="332"/>
      <c r="O467" s="369">
        <f t="shared" si="22"/>
        <v>56.579683934030925</v>
      </c>
      <c r="P467" s="369">
        <f t="shared" si="20"/>
        <v>12.770024063251977</v>
      </c>
      <c r="Q467" s="369">
        <f t="shared" si="20"/>
        <v>-7.8610447251621745</v>
      </c>
      <c r="R467" s="369">
        <f t="shared" si="20"/>
        <v>-7.7602064447826349</v>
      </c>
      <c r="S467" s="369">
        <f t="shared" si="20"/>
        <v>46.82716173369105</v>
      </c>
      <c r="T467" s="369">
        <f t="shared" si="20"/>
        <v>-27.477037326558523</v>
      </c>
      <c r="U467" s="369">
        <f t="shared" si="20"/>
        <v>39.68337375370519</v>
      </c>
      <c r="V467" s="369">
        <f t="shared" si="20"/>
        <v>-26.907680881232338</v>
      </c>
      <c r="W467" s="369">
        <f t="shared" si="20"/>
        <v>-3.6950525885163046</v>
      </c>
      <c r="X467" s="369">
        <f t="shared" si="20"/>
        <v>-18.028968031023464</v>
      </c>
      <c r="Y467" s="369">
        <f t="shared" si="20"/>
        <v>102.97057840187227</v>
      </c>
      <c r="Z467" s="369">
        <f t="shared" si="20"/>
        <v>-27.995256018514709</v>
      </c>
      <c r="AA467" s="369">
        <f t="shared" si="20"/>
        <v>30.644201953652239</v>
      </c>
      <c r="AB467" s="369">
        <f t="shared" si="20"/>
        <v>32.651881944018825</v>
      </c>
      <c r="AC467" s="369">
        <f t="shared" si="20"/>
        <v>38.188646368910518</v>
      </c>
      <c r="AD467" s="369">
        <f t="shared" si="20"/>
        <v>-48.949472467533717</v>
      </c>
      <c r="AE467" s="369">
        <f t="shared" si="20"/>
        <v>-17.76956542077934</v>
      </c>
      <c r="AF467" s="369">
        <f t="shared" si="20"/>
        <v>-9.9349201292495248</v>
      </c>
      <c r="AG467" s="369">
        <f t="shared" si="20"/>
        <v>36.291056088933814</v>
      </c>
      <c r="AH467" s="369">
        <f t="shared" si="21"/>
        <v>-12.186712145929123</v>
      </c>
      <c r="AI467" s="369">
        <f t="shared" si="21"/>
        <v>13.481106185349368</v>
      </c>
      <c r="AJ467" s="369">
        <f t="shared" si="21"/>
        <v>60.301175682714508</v>
      </c>
      <c r="AK467" s="369">
        <f t="shared" si="21"/>
        <v>-27.757437203715853</v>
      </c>
      <c r="AL467" s="369">
        <f t="shared" si="21"/>
        <v>12.295088550660628</v>
      </c>
      <c r="AM467" s="369">
        <f t="shared" si="21"/>
        <v>-11.6777409825982</v>
      </c>
      <c r="AN467" s="369">
        <f t="shared" si="23"/>
        <v>-19.122005733443459</v>
      </c>
      <c r="AO467" s="369">
        <f t="shared" si="23"/>
        <v>34.475784245992401</v>
      </c>
      <c r="AP467" s="369">
        <f t="shared" si="23"/>
        <v>11.840959011205834</v>
      </c>
      <c r="AQ467" s="369">
        <f t="shared" si="23"/>
        <v>50.93337239028547</v>
      </c>
      <c r="AR467" s="369">
        <f t="shared" si="18"/>
        <v>-48.982859461700635</v>
      </c>
      <c r="AS467" s="369">
        <f t="shared" si="14"/>
        <v>4.654038024260128</v>
      </c>
      <c r="AT467" s="369">
        <f t="shared" si="14"/>
        <v>-14.290435041223997</v>
      </c>
      <c r="AU467" s="369">
        <f t="shared" si="14"/>
        <v>0.99086247445733633</v>
      </c>
      <c r="AV467" s="369">
        <f t="shared" si="14"/>
        <v>15.475872337176462</v>
      </c>
      <c r="AW467" s="369">
        <f t="shared" si="15"/>
        <v>9.3635063765073401</v>
      </c>
      <c r="AX467" s="369">
        <f t="shared" si="15"/>
        <v>-6.0784461910519996</v>
      </c>
      <c r="AY467" s="369">
        <f t="shared" si="15"/>
        <v>12.097170031461971</v>
      </c>
    </row>
    <row r="468" spans="1:51" s="325" customFormat="1" ht="13.8">
      <c r="A468" s="327"/>
      <c r="B468" s="327" t="s">
        <v>249</v>
      </c>
      <c r="C468" s="331"/>
      <c r="D468" s="331"/>
      <c r="E468" s="331"/>
      <c r="F468" s="331"/>
      <c r="G468" s="331"/>
      <c r="H468" s="331"/>
      <c r="I468" s="331"/>
      <c r="J468" s="331"/>
      <c r="K468" s="331"/>
      <c r="L468" s="331"/>
      <c r="M468" s="331"/>
      <c r="N468" s="331"/>
      <c r="O468" s="369">
        <f t="shared" si="22"/>
        <v>34.332905708787678</v>
      </c>
      <c r="P468" s="369">
        <f t="shared" si="20"/>
        <v>-6.488002864987469</v>
      </c>
      <c r="Q468" s="369">
        <f t="shared" si="20"/>
        <v>13.901831875917535</v>
      </c>
      <c r="R468" s="369">
        <f t="shared" si="20"/>
        <v>4.115998879237881</v>
      </c>
      <c r="S468" s="369">
        <f t="shared" si="20"/>
        <v>103.63841868726287</v>
      </c>
      <c r="T468" s="369">
        <f t="shared" si="20"/>
        <v>-30.248447204968958</v>
      </c>
      <c r="U468" s="369">
        <f t="shared" si="20"/>
        <v>-28.155965214755305</v>
      </c>
      <c r="V468" s="369">
        <f t="shared" si="20"/>
        <v>-15.334915611814342</v>
      </c>
      <c r="W468" s="369">
        <f t="shared" si="20"/>
        <v>57.11259928360068</v>
      </c>
      <c r="X468" s="369">
        <f t="shared" si="20"/>
        <v>-45.663250133819716</v>
      </c>
      <c r="Y468" s="369">
        <f t="shared" si="20"/>
        <v>219.50525394045542</v>
      </c>
      <c r="Z468" s="369">
        <f t="shared" si="20"/>
        <v>-32.541966426858515</v>
      </c>
      <c r="AA468" s="369">
        <f t="shared" si="20"/>
        <v>25.436324547593653</v>
      </c>
      <c r="AB468" s="369">
        <f t="shared" si="20"/>
        <v>59.610790968838984</v>
      </c>
      <c r="AC468" s="369">
        <f t="shared" si="20"/>
        <v>48.134776359178147</v>
      </c>
      <c r="AD468" s="369">
        <f t="shared" si="20"/>
        <v>-64.764068288060997</v>
      </c>
      <c r="AE468" s="369">
        <f t="shared" si="20"/>
        <v>-26.269580289310419</v>
      </c>
      <c r="AF468" s="369">
        <f t="shared" si="20"/>
        <v>-5.3959047367958517</v>
      </c>
      <c r="AG468" s="369">
        <f t="shared" ref="AG468:AK531" si="24">IFERROR(((AG78-AF78)*100/AF78),"n.a.")</f>
        <v>43.799349744542504</v>
      </c>
      <c r="AH468" s="369">
        <f t="shared" si="24"/>
        <v>-25.704134366925064</v>
      </c>
      <c r="AI468" s="369">
        <f t="shared" si="24"/>
        <v>42.237631510303451</v>
      </c>
      <c r="AJ468" s="369">
        <f t="shared" si="21"/>
        <v>-34.166730343088567</v>
      </c>
      <c r="AK468" s="369">
        <f t="shared" si="21"/>
        <v>20.186638191188088</v>
      </c>
      <c r="AL468" s="369">
        <f t="shared" si="21"/>
        <v>36.574342333990032</v>
      </c>
      <c r="AM468" s="369">
        <f t="shared" si="21"/>
        <v>0.94470371941733133</v>
      </c>
      <c r="AN468" s="369">
        <f t="shared" si="23"/>
        <v>-34.820252738939168</v>
      </c>
      <c r="AO468" s="369">
        <f t="shared" si="23"/>
        <v>90.288883157080193</v>
      </c>
      <c r="AP468" s="369">
        <f t="shared" si="23"/>
        <v>9.7390715011860429</v>
      </c>
      <c r="AQ468" s="369">
        <f t="shared" si="23"/>
        <v>53.801259881422936</v>
      </c>
      <c r="AR468" s="369">
        <f t="shared" si="18"/>
        <v>-57.82386679248566</v>
      </c>
      <c r="AS468" s="369">
        <f t="shared" si="14"/>
        <v>-1.3519517613456196</v>
      </c>
      <c r="AT468" s="369">
        <f t="shared" si="14"/>
        <v>-21.813473169476254</v>
      </c>
      <c r="AU468" s="369">
        <f t="shared" si="14"/>
        <v>-2.8123521303515986</v>
      </c>
      <c r="AV468" s="369">
        <f t="shared" si="14"/>
        <v>16.494496189669789</v>
      </c>
      <c r="AW468" s="369">
        <f t="shared" si="15"/>
        <v>2.046082279401074</v>
      </c>
      <c r="AX468" s="369">
        <f t="shared" si="15"/>
        <v>-7.660529221126124</v>
      </c>
      <c r="AY468" s="369">
        <f t="shared" si="15"/>
        <v>49.483184202406676</v>
      </c>
    </row>
    <row r="469" spans="1:51" s="325" customFormat="1" ht="13.8">
      <c r="A469" s="329"/>
      <c r="B469" s="329" t="s">
        <v>250</v>
      </c>
      <c r="C469" s="332"/>
      <c r="D469" s="332"/>
      <c r="E469" s="332"/>
      <c r="F469" s="332"/>
      <c r="G469" s="332"/>
      <c r="H469" s="332"/>
      <c r="I469" s="332"/>
      <c r="J469" s="332"/>
      <c r="K469" s="332"/>
      <c r="L469" s="332"/>
      <c r="M469" s="332"/>
      <c r="N469" s="332"/>
      <c r="O469" s="369">
        <f t="shared" si="22"/>
        <v>90.275049115913575</v>
      </c>
      <c r="P469" s="369">
        <f t="shared" si="20"/>
        <v>80.07227671657202</v>
      </c>
      <c r="Q469" s="369">
        <f t="shared" si="20"/>
        <v>-33.056192660550458</v>
      </c>
      <c r="R469" s="369">
        <f t="shared" si="20"/>
        <v>-21.868308351177742</v>
      </c>
      <c r="S469" s="369">
        <f t="shared" si="20"/>
        <v>-6.5022267899965618</v>
      </c>
      <c r="T469" s="369">
        <f t="shared" si="20"/>
        <v>-24.380770921881876</v>
      </c>
      <c r="U469" s="369">
        <f t="shared" si="20"/>
        <v>406.61885841651326</v>
      </c>
      <c r="V469" s="369">
        <f t="shared" si="20"/>
        <v>-43.098435288266565</v>
      </c>
      <c r="W469" s="369">
        <f t="shared" si="20"/>
        <v>-64.537600430295484</v>
      </c>
      <c r="X469" s="369">
        <f t="shared" si="20"/>
        <v>55.313299838847293</v>
      </c>
      <c r="Y469" s="369">
        <f t="shared" si="20"/>
        <v>-5.2307128906249956</v>
      </c>
      <c r="Z469" s="369">
        <f t="shared" si="20"/>
        <v>-21.407870161653896</v>
      </c>
      <c r="AA469" s="369">
        <f t="shared" si="20"/>
        <v>57.928378267639104</v>
      </c>
      <c r="AB469" s="369">
        <f t="shared" si="20"/>
        <v>-10.024906600249063</v>
      </c>
      <c r="AC469" s="369">
        <f t="shared" si="20"/>
        <v>-8.852364475201842</v>
      </c>
      <c r="AD469" s="369">
        <f t="shared" si="20"/>
        <v>64.878203100284694</v>
      </c>
      <c r="AE469" s="369">
        <f t="shared" si="20"/>
        <v>-24.145208948923596</v>
      </c>
      <c r="AF469" s="369">
        <f t="shared" si="20"/>
        <v>-20.053624728082152</v>
      </c>
      <c r="AG469" s="369">
        <f t="shared" si="24"/>
        <v>64.063785357210648</v>
      </c>
      <c r="AH469" s="369">
        <f t="shared" si="24"/>
        <v>-7.0081382342731464</v>
      </c>
      <c r="AI469" s="369">
        <f t="shared" si="24"/>
        <v>-14.802986312733307</v>
      </c>
      <c r="AJ469" s="369">
        <f t="shared" si="21"/>
        <v>411.34803563604498</v>
      </c>
      <c r="AK469" s="369">
        <f t="shared" si="21"/>
        <v>-52.456300696903917</v>
      </c>
      <c r="AL469" s="369">
        <f t="shared" si="21"/>
        <v>-4.0009611918779324</v>
      </c>
      <c r="AM469" s="369">
        <f t="shared" si="21"/>
        <v>-44.224030037546939</v>
      </c>
      <c r="AN469" s="369">
        <f t="shared" si="23"/>
        <v>8.612887542540868</v>
      </c>
      <c r="AO469" s="369">
        <f t="shared" si="23"/>
        <v>-7.9539976585634671</v>
      </c>
      <c r="AP469" s="369">
        <f t="shared" si="23"/>
        <v>5.0688313631602622</v>
      </c>
      <c r="AQ469" s="369">
        <f t="shared" si="23"/>
        <v>87.763022038665568</v>
      </c>
      <c r="AR469" s="369">
        <f t="shared" si="18"/>
        <v>-38.428427858998432</v>
      </c>
      <c r="AS469" s="369">
        <f t="shared" si="14"/>
        <v>0.62825290259000977</v>
      </c>
      <c r="AT469" s="369">
        <f t="shared" si="14"/>
        <v>-10.488140780413154</v>
      </c>
      <c r="AU469" s="369">
        <f t="shared" si="14"/>
        <v>4.6396334792122511</v>
      </c>
      <c r="AV469" s="369">
        <f t="shared" si="14"/>
        <v>22.068289495180512</v>
      </c>
      <c r="AW469" s="369">
        <f t="shared" si="15"/>
        <v>25.546722342675128</v>
      </c>
      <c r="AX469" s="369">
        <f t="shared" si="15"/>
        <v>-6.1595207129607887</v>
      </c>
      <c r="AY469" s="369">
        <f t="shared" si="15"/>
        <v>-23.771981642204754</v>
      </c>
    </row>
    <row r="470" spans="1:51" s="325" customFormat="1" ht="27.6">
      <c r="A470" s="327"/>
      <c r="B470" s="327" t="s">
        <v>251</v>
      </c>
      <c r="C470" s="331"/>
      <c r="D470" s="331"/>
      <c r="E470" s="331"/>
      <c r="F470" s="331"/>
      <c r="G470" s="331"/>
      <c r="H470" s="331"/>
      <c r="I470" s="331"/>
      <c r="J470" s="331"/>
      <c r="K470" s="331"/>
      <c r="L470" s="331"/>
      <c r="M470" s="331"/>
      <c r="N470" s="331"/>
      <c r="O470" s="369">
        <f t="shared" si="22"/>
        <v>77.571492738433875</v>
      </c>
      <c r="P470" s="369">
        <f t="shared" si="20"/>
        <v>-3.9924114671163573</v>
      </c>
      <c r="Q470" s="369">
        <f t="shared" si="20"/>
        <v>-6.9292583322355421</v>
      </c>
      <c r="R470" s="369">
        <f t="shared" si="20"/>
        <v>-15.3243689549422</v>
      </c>
      <c r="S470" s="369">
        <f t="shared" si="20"/>
        <v>-27.430768373544321</v>
      </c>
      <c r="T470" s="369">
        <f t="shared" si="20"/>
        <v>-14.62684275184276</v>
      </c>
      <c r="U470" s="369">
        <f t="shared" si="20"/>
        <v>21.188955841352641</v>
      </c>
      <c r="V470" s="369">
        <f t="shared" si="20"/>
        <v>3.3320964749536244</v>
      </c>
      <c r="W470" s="369">
        <f t="shared" si="20"/>
        <v>-13.904050560183864</v>
      </c>
      <c r="X470" s="369">
        <f t="shared" si="20"/>
        <v>33.700367033700374</v>
      </c>
      <c r="Y470" s="369">
        <f t="shared" si="20"/>
        <v>14.299975043673562</v>
      </c>
      <c r="Z470" s="369">
        <f t="shared" si="20"/>
        <v>-11.84497816593886</v>
      </c>
      <c r="AA470" s="369">
        <f t="shared" si="20"/>
        <v>29.077399380804959</v>
      </c>
      <c r="AB470" s="369">
        <f t="shared" si="20"/>
        <v>-23.726374364386455</v>
      </c>
      <c r="AC470" s="369">
        <f t="shared" si="20"/>
        <v>15.509433962264149</v>
      </c>
      <c r="AD470" s="369">
        <f t="shared" si="20"/>
        <v>3.9584013938800013</v>
      </c>
      <c r="AE470" s="369">
        <f t="shared" si="20"/>
        <v>18.420363483999363</v>
      </c>
      <c r="AF470" s="369">
        <f t="shared" si="20"/>
        <v>-10.229986731534717</v>
      </c>
      <c r="AG470" s="369">
        <f t="shared" si="24"/>
        <v>-1.2612701384441061</v>
      </c>
      <c r="AH470" s="369">
        <f t="shared" si="24"/>
        <v>22.878099895214806</v>
      </c>
      <c r="AI470" s="369">
        <f t="shared" si="24"/>
        <v>-12.543653049622344</v>
      </c>
      <c r="AJ470" s="369">
        <f t="shared" si="21"/>
        <v>12.499419603473086</v>
      </c>
      <c r="AK470" s="369">
        <f t="shared" si="21"/>
        <v>-5.9267819555078569</v>
      </c>
      <c r="AL470" s="369">
        <f t="shared" si="21"/>
        <v>-7.1513183872241521</v>
      </c>
      <c r="AM470" s="369">
        <f t="shared" si="21"/>
        <v>19.869583707413888</v>
      </c>
      <c r="AN470" s="369">
        <f t="shared" si="23"/>
        <v>-4.1784925890886138</v>
      </c>
      <c r="AO470" s="369">
        <f t="shared" si="23"/>
        <v>-21.659535955241076</v>
      </c>
      <c r="AP470" s="369">
        <f t="shared" si="23"/>
        <v>31.119046368744414</v>
      </c>
      <c r="AQ470" s="369">
        <f t="shared" si="23"/>
        <v>-1.6580559894268838</v>
      </c>
      <c r="AR470" s="369">
        <f t="shared" si="18"/>
        <v>-17.845652616575041</v>
      </c>
      <c r="AS470" s="369">
        <f t="shared" si="14"/>
        <v>29.891439052198475</v>
      </c>
      <c r="AT470" s="369">
        <f t="shared" si="14"/>
        <v>-1.1830706407663116</v>
      </c>
      <c r="AU470" s="369">
        <f t="shared" si="14"/>
        <v>4.0126675163171459</v>
      </c>
      <c r="AV470" s="369">
        <f t="shared" si="14"/>
        <v>6.1933759096985028</v>
      </c>
      <c r="AW470" s="369">
        <f t="shared" si="15"/>
        <v>2.3006993006992951</v>
      </c>
      <c r="AX470" s="369">
        <f t="shared" si="15"/>
        <v>-2.9051883245608039</v>
      </c>
      <c r="AY470" s="369">
        <f t="shared" si="15"/>
        <v>-0.57730216840326187</v>
      </c>
    </row>
    <row r="471" spans="1:51" s="325" customFormat="1" ht="27.6">
      <c r="A471" s="329"/>
      <c r="B471" s="329" t="s">
        <v>252</v>
      </c>
      <c r="C471" s="332"/>
      <c r="D471" s="332"/>
      <c r="E471" s="332"/>
      <c r="F471" s="332"/>
      <c r="G471" s="332"/>
      <c r="H471" s="332"/>
      <c r="I471" s="332"/>
      <c r="J471" s="332"/>
      <c r="K471" s="332"/>
      <c r="L471" s="332"/>
      <c r="M471" s="332"/>
      <c r="N471" s="332"/>
      <c r="O471" s="369">
        <f t="shared" si="22"/>
        <v>-0.60887467694598385</v>
      </c>
      <c r="P471" s="369">
        <f t="shared" ref="P471:AF485" si="25">IFERROR(((P81-O81)*100/O81),"n.a.")</f>
        <v>-0.71176729836932973</v>
      </c>
      <c r="Q471" s="369">
        <f t="shared" si="25"/>
        <v>12.106886832234727</v>
      </c>
      <c r="R471" s="369">
        <f t="shared" si="25"/>
        <v>-17.389927146024714</v>
      </c>
      <c r="S471" s="369">
        <f t="shared" si="25"/>
        <v>18.692484662576689</v>
      </c>
      <c r="T471" s="369">
        <f t="shared" si="25"/>
        <v>0.18575351316427394</v>
      </c>
      <c r="U471" s="369">
        <f t="shared" si="25"/>
        <v>-10.298266827891972</v>
      </c>
      <c r="V471" s="369">
        <f t="shared" si="25"/>
        <v>12.412940912154571</v>
      </c>
      <c r="W471" s="369">
        <f t="shared" si="25"/>
        <v>-10.390726491455982</v>
      </c>
      <c r="X471" s="369">
        <f t="shared" si="25"/>
        <v>5.8457489517352084</v>
      </c>
      <c r="Y471" s="369">
        <f t="shared" si="25"/>
        <v>-3.3356512211054183</v>
      </c>
      <c r="Z471" s="369">
        <f t="shared" si="25"/>
        <v>-5.3450756419758427</v>
      </c>
      <c r="AA471" s="369">
        <f t="shared" si="25"/>
        <v>-4.5645064713739689</v>
      </c>
      <c r="AB471" s="369">
        <f t="shared" si="25"/>
        <v>11.1703667953668</v>
      </c>
      <c r="AC471" s="369">
        <f t="shared" si="25"/>
        <v>-3.6836050272417395</v>
      </c>
      <c r="AD471" s="369">
        <f t="shared" si="25"/>
        <v>-2.7404669611466743</v>
      </c>
      <c r="AE471" s="369">
        <f t="shared" si="25"/>
        <v>-0.97553063305217802</v>
      </c>
      <c r="AF471" s="369">
        <f t="shared" si="25"/>
        <v>6.3741663741663634</v>
      </c>
      <c r="AG471" s="369">
        <f t="shared" si="24"/>
        <v>15.763655161794151</v>
      </c>
      <c r="AH471" s="369">
        <f t="shared" si="24"/>
        <v>-7.9353919239904966</v>
      </c>
      <c r="AI471" s="369">
        <f t="shared" si="24"/>
        <v>2.1919957068257352</v>
      </c>
      <c r="AJ471" s="369">
        <f t="shared" si="24"/>
        <v>3.7486619135141575</v>
      </c>
      <c r="AK471" s="369">
        <f t="shared" si="24"/>
        <v>1.9214670897658039</v>
      </c>
      <c r="AL471" s="369">
        <f t="shared" ref="AL471:AM472" si="26">IFERROR(((AL81-AK81)*100/AK81),"n.a.")</f>
        <v>-2.6244413034343035</v>
      </c>
      <c r="AM471" s="369">
        <f t="shared" si="26"/>
        <v>-0.61592781482934211</v>
      </c>
      <c r="AN471" s="369">
        <f t="shared" si="23"/>
        <v>-8.129712233055697</v>
      </c>
      <c r="AO471" s="369">
        <f t="shared" si="23"/>
        <v>34.870131265172823</v>
      </c>
      <c r="AP471" s="369">
        <f t="shared" si="23"/>
        <v>-9.1194367453566532</v>
      </c>
      <c r="AQ471" s="369">
        <f t="shared" si="23"/>
        <v>-6.6043853960352568</v>
      </c>
      <c r="AR471" s="369">
        <f t="shared" si="18"/>
        <v>6.8405742704325663</v>
      </c>
      <c r="AS471" s="369">
        <f t="shared" si="14"/>
        <v>7.7041981380642932</v>
      </c>
      <c r="AT471" s="369">
        <f t="shared" si="14"/>
        <v>-13.521756148476738</v>
      </c>
      <c r="AU471" s="369">
        <f t="shared" si="14"/>
        <v>9.6256482791136193</v>
      </c>
      <c r="AV471" s="369">
        <f t="shared" si="14"/>
        <v>1.3143181544495841</v>
      </c>
      <c r="AW471" s="369">
        <f t="shared" si="15"/>
        <v>1.3142478732616796</v>
      </c>
      <c r="AX471" s="369">
        <f t="shared" si="15"/>
        <v>10.809995474885616</v>
      </c>
      <c r="AY471" s="369">
        <f t="shared" si="15"/>
        <v>-1.7227036919400438</v>
      </c>
    </row>
    <row r="472" spans="1:51" s="325" customFormat="1" ht="27.6">
      <c r="A472" s="327"/>
      <c r="B472" s="327" t="s">
        <v>253</v>
      </c>
      <c r="C472" s="331"/>
      <c r="D472" s="331"/>
      <c r="E472" s="331"/>
      <c r="F472" s="331"/>
      <c r="G472" s="331"/>
      <c r="H472" s="331"/>
      <c r="I472" s="331"/>
      <c r="J472" s="331"/>
      <c r="K472" s="331"/>
      <c r="L472" s="331"/>
      <c r="M472" s="331"/>
      <c r="N472" s="331"/>
      <c r="O472" s="369">
        <f t="shared" si="22"/>
        <v>2.3613783452859916</v>
      </c>
      <c r="P472" s="369">
        <f t="shared" si="25"/>
        <v>2.5205058099794844</v>
      </c>
      <c r="Q472" s="369">
        <f t="shared" si="25"/>
        <v>7.2672722726894028</v>
      </c>
      <c r="R472" s="369">
        <f t="shared" si="25"/>
        <v>-15.973894802268665</v>
      </c>
      <c r="S472" s="369">
        <f t="shared" si="25"/>
        <v>17.651410078594534</v>
      </c>
      <c r="T472" s="369">
        <f t="shared" si="25"/>
        <v>-5.2342030807922013</v>
      </c>
      <c r="U472" s="369">
        <f t="shared" si="25"/>
        <v>-10.772930834300876</v>
      </c>
      <c r="V472" s="369">
        <f t="shared" si="25"/>
        <v>11.422994702109852</v>
      </c>
      <c r="W472" s="369">
        <f t="shared" si="25"/>
        <v>-5.8141474808141469</v>
      </c>
      <c r="X472" s="369">
        <f t="shared" si="25"/>
        <v>2.8695421131875025</v>
      </c>
      <c r="Y472" s="369">
        <f t="shared" si="25"/>
        <v>-7.6022384847180478</v>
      </c>
      <c r="Z472" s="369">
        <f t="shared" si="25"/>
        <v>-6.802087215803204</v>
      </c>
      <c r="AA472" s="369">
        <f t="shared" si="25"/>
        <v>-1.4797040591881523</v>
      </c>
      <c r="AB472" s="369">
        <f t="shared" si="25"/>
        <v>15.445504363710167</v>
      </c>
      <c r="AC472" s="369">
        <f t="shared" si="25"/>
        <v>7.9201828410689084</v>
      </c>
      <c r="AD472" s="369">
        <f t="shared" si="25"/>
        <v>-11.313838885721268</v>
      </c>
      <c r="AE472" s="369">
        <f t="shared" si="25"/>
        <v>-2.3236590742101408</v>
      </c>
      <c r="AF472" s="369">
        <f t="shared" si="25"/>
        <v>13.164080865068172</v>
      </c>
      <c r="AG472" s="369">
        <f t="shared" si="24"/>
        <v>20.697964270876607</v>
      </c>
      <c r="AH472" s="369">
        <f t="shared" si="24"/>
        <v>-6.767176098031106</v>
      </c>
      <c r="AI472" s="369">
        <f t="shared" si="24"/>
        <v>2.6877353614413249</v>
      </c>
      <c r="AJ472" s="369">
        <f t="shared" si="24"/>
        <v>1.7041777522111201</v>
      </c>
      <c r="AK472" s="369">
        <f t="shared" si="24"/>
        <v>3.9875565610859836</v>
      </c>
      <c r="AL472" s="369">
        <f t="shared" si="26"/>
        <v>-4.3377753603481262</v>
      </c>
      <c r="AM472" s="369">
        <f t="shared" si="26"/>
        <v>-6.9580668088130722</v>
      </c>
      <c r="AN472" s="369">
        <f t="shared" si="23"/>
        <v>-6.1874570315483881</v>
      </c>
      <c r="AO472" s="369">
        <f t="shared" si="23"/>
        <v>14.265939255760939</v>
      </c>
      <c r="AP472" s="369">
        <f t="shared" si="23"/>
        <v>-6.1355376612271169</v>
      </c>
      <c r="AQ472" s="369">
        <f t="shared" si="23"/>
        <v>-0.2884907379289367</v>
      </c>
      <c r="AR472" s="369">
        <f t="shared" si="18"/>
        <v>6.4565250494898656</v>
      </c>
      <c r="AS472" s="369">
        <f t="shared" si="14"/>
        <v>19.389214704620237</v>
      </c>
      <c r="AT472" s="369">
        <f t="shared" si="14"/>
        <v>-29.677110165937822</v>
      </c>
      <c r="AU472" s="369">
        <f t="shared" si="14"/>
        <v>23.920265780730897</v>
      </c>
      <c r="AV472" s="369">
        <f t="shared" si="14"/>
        <v>-2.282257510139543</v>
      </c>
      <c r="AW472" s="369">
        <f t="shared" si="15"/>
        <v>-7.8719662328526185</v>
      </c>
      <c r="AX472" s="369">
        <f t="shared" si="15"/>
        <v>29.711362248014655</v>
      </c>
      <c r="AY472" s="369">
        <f t="shared" si="15"/>
        <v>-23.523871195620185</v>
      </c>
    </row>
    <row r="473" spans="1:51" s="325" customFormat="1" ht="27.6">
      <c r="A473" s="329"/>
      <c r="B473" s="329" t="s">
        <v>254</v>
      </c>
      <c r="C473" s="332"/>
      <c r="D473" s="332"/>
      <c r="E473" s="332"/>
      <c r="F473" s="332"/>
      <c r="G473" s="332"/>
      <c r="H473" s="332"/>
      <c r="I473" s="332"/>
      <c r="J473" s="332"/>
      <c r="K473" s="332"/>
      <c r="L473" s="332"/>
      <c r="M473" s="332"/>
      <c r="N473" s="332"/>
      <c r="O473" s="369">
        <f t="shared" si="22"/>
        <v>-1.6012155212716275</v>
      </c>
      <c r="P473" s="369">
        <f t="shared" si="25"/>
        <v>-1.8351348141109416</v>
      </c>
      <c r="Q473" s="369">
        <f t="shared" si="25"/>
        <v>13.863512614193247</v>
      </c>
      <c r="R473" s="369">
        <f t="shared" si="25"/>
        <v>-17.874126617252472</v>
      </c>
      <c r="S473" s="369">
        <f t="shared" si="25"/>
        <v>19.056707534047174</v>
      </c>
      <c r="T473" s="369">
        <f t="shared" si="25"/>
        <v>2.0595587436148199</v>
      </c>
      <c r="U473" s="369">
        <f t="shared" si="25"/>
        <v>-10.145892125019971</v>
      </c>
      <c r="V473" s="369">
        <f t="shared" si="25"/>
        <v>12.728511747800077</v>
      </c>
      <c r="W473" s="369">
        <f t="shared" si="25"/>
        <v>-11.832733198412498</v>
      </c>
      <c r="X473" s="369">
        <f t="shared" si="25"/>
        <v>6.8445371888508086</v>
      </c>
      <c r="Y473" s="369">
        <f t="shared" si="25"/>
        <v>-1.9530705058452609</v>
      </c>
      <c r="Z473" s="369">
        <f t="shared" si="25"/>
        <v>-4.8974132779374617</v>
      </c>
      <c r="AA473" s="369">
        <f t="shared" si="25"/>
        <v>-5.4877318970676168</v>
      </c>
      <c r="AB473" s="369">
        <f t="shared" si="25"/>
        <v>9.8366364845184542</v>
      </c>
      <c r="AC473" s="369">
        <f t="shared" si="25"/>
        <v>-7.4885423572478649</v>
      </c>
      <c r="AD473" s="369">
        <f t="shared" si="25"/>
        <v>0.53902477021343453</v>
      </c>
      <c r="AE473" s="369">
        <f t="shared" si="25"/>
        <v>-0.52063964298996124</v>
      </c>
      <c r="AF473" s="369">
        <f t="shared" si="25"/>
        <v>4.1214953271028092</v>
      </c>
      <c r="AG473" s="369">
        <f t="shared" si="24"/>
        <v>13.993357867336858</v>
      </c>
      <c r="AH473" s="369">
        <f t="shared" si="24"/>
        <v>-8.3832020997375327</v>
      </c>
      <c r="AI473" s="369">
        <f t="shared" si="24"/>
        <v>1.9996562195611123</v>
      </c>
      <c r="AJ473" s="369">
        <f t="shared" si="24"/>
        <v>4.5472418829345012</v>
      </c>
      <c r="AK473" s="369">
        <f t="shared" ref="AK473:AM531" si="27">IFERROR(((AK83-AJ83)*100/AJ83),"n.a.")</f>
        <v>1.1363941648980365</v>
      </c>
      <c r="AL473" s="369">
        <f t="shared" si="27"/>
        <v>-1.9550549859214676</v>
      </c>
      <c r="AM473" s="369">
        <f t="shared" si="27"/>
        <v>1.8016797615822209</v>
      </c>
      <c r="AN473" s="369">
        <f t="shared" si="23"/>
        <v>-8.8063872255488942</v>
      </c>
      <c r="AO473" s="369">
        <f t="shared" si="23"/>
        <v>42.251794781999635</v>
      </c>
      <c r="AP473" s="369">
        <f t="shared" si="23"/>
        <v>-9.9766125061546038</v>
      </c>
      <c r="AQ473" s="369">
        <f t="shared" si="23"/>
        <v>-8.5002620724231459</v>
      </c>
      <c r="AR473" s="369">
        <f t="shared" si="18"/>
        <v>6.9662025852407234</v>
      </c>
      <c r="AS473" s="369">
        <f t="shared" si="14"/>
        <v>3.9000651951196796</v>
      </c>
      <c r="AT473" s="369">
        <f t="shared" si="14"/>
        <v>-7.4782063061649833</v>
      </c>
      <c r="AU473" s="369">
        <f t="shared" si="14"/>
        <v>5.5612071888775807</v>
      </c>
      <c r="AV473" s="369">
        <f t="shared" si="14"/>
        <v>2.5170942132072938</v>
      </c>
      <c r="AW473" s="369">
        <f t="shared" si="15"/>
        <v>4.2346516260435454</v>
      </c>
      <c r="AX473" s="369">
        <f t="shared" si="15"/>
        <v>5.4948358420476335</v>
      </c>
      <c r="AY473" s="369">
        <f t="shared" si="15"/>
        <v>5.8151842051699552</v>
      </c>
    </row>
    <row r="474" spans="1:51" s="325" customFormat="1" ht="13.8">
      <c r="A474" s="327"/>
      <c r="B474" s="327" t="s">
        <v>255</v>
      </c>
      <c r="C474" s="331"/>
      <c r="D474" s="331"/>
      <c r="E474" s="331"/>
      <c r="F474" s="331"/>
      <c r="G474" s="331"/>
      <c r="H474" s="331"/>
      <c r="I474" s="331"/>
      <c r="J474" s="331"/>
      <c r="K474" s="331"/>
      <c r="L474" s="331"/>
      <c r="M474" s="331"/>
      <c r="N474" s="331"/>
      <c r="O474" s="369">
        <f t="shared" si="22"/>
        <v>40.139616055846396</v>
      </c>
      <c r="P474" s="369">
        <f t="shared" si="25"/>
        <v>-0.62266500622663679</v>
      </c>
      <c r="Q474" s="369">
        <f t="shared" si="25"/>
        <v>-21.177944862155393</v>
      </c>
      <c r="R474" s="369">
        <f t="shared" si="25"/>
        <v>31.796502384737664</v>
      </c>
      <c r="S474" s="369">
        <f t="shared" si="25"/>
        <v>7.4788902291918102</v>
      </c>
      <c r="T474" s="369">
        <f t="shared" si="25"/>
        <v>-11.447811447811452</v>
      </c>
      <c r="U474" s="369">
        <f t="shared" si="25"/>
        <v>-4.4359949302915043</v>
      </c>
      <c r="V474" s="369">
        <f t="shared" si="25"/>
        <v>17.374005305039784</v>
      </c>
      <c r="W474" s="369">
        <f t="shared" si="25"/>
        <v>-5.6497175141242941</v>
      </c>
      <c r="X474" s="369">
        <f t="shared" si="25"/>
        <v>9.3413173652694752</v>
      </c>
      <c r="Y474" s="369">
        <f t="shared" si="25"/>
        <v>-35.706462212486315</v>
      </c>
      <c r="Z474" s="369">
        <f t="shared" si="25"/>
        <v>37.478705281090292</v>
      </c>
      <c r="AA474" s="369">
        <f t="shared" si="25"/>
        <v>-14.7459727385378</v>
      </c>
      <c r="AB474" s="369">
        <f t="shared" si="25"/>
        <v>50.872093023255829</v>
      </c>
      <c r="AC474" s="369">
        <f t="shared" si="25"/>
        <v>-27.938342967244704</v>
      </c>
      <c r="AD474" s="369">
        <f t="shared" si="25"/>
        <v>44.78609625668448</v>
      </c>
      <c r="AE474" s="369">
        <f t="shared" si="25"/>
        <v>-38.596491228070178</v>
      </c>
      <c r="AF474" s="369">
        <f t="shared" si="25"/>
        <v>12.631578947368418</v>
      </c>
      <c r="AG474" s="369">
        <f t="shared" si="24"/>
        <v>15.220293724966629</v>
      </c>
      <c r="AH474" s="369">
        <f t="shared" si="24"/>
        <v>-11.703360370799544</v>
      </c>
      <c r="AI474" s="369">
        <f t="shared" si="24"/>
        <v>-4.7244094488189017</v>
      </c>
      <c r="AJ474" s="369">
        <f t="shared" si="24"/>
        <v>1.6528925619834727</v>
      </c>
      <c r="AK474" s="369">
        <f t="shared" si="27"/>
        <v>-35.501355013550139</v>
      </c>
      <c r="AL474" s="369">
        <f t="shared" si="27"/>
        <v>50.420168067226896</v>
      </c>
      <c r="AM474" s="369">
        <f t="shared" si="27"/>
        <v>61.452513966480453</v>
      </c>
      <c r="AN474" s="369">
        <f t="shared" si="23"/>
        <v>-51.384083044982695</v>
      </c>
      <c r="AO474" s="369">
        <f t="shared" si="23"/>
        <v>33.629893238434157</v>
      </c>
      <c r="AP474" s="369">
        <f t="shared" si="23"/>
        <v>-25.699067909454058</v>
      </c>
      <c r="AQ474" s="369">
        <f t="shared" si="23"/>
        <v>13.440860215053764</v>
      </c>
      <c r="AR474" s="369">
        <f t="shared" si="18"/>
        <v>17.851500789889414</v>
      </c>
      <c r="AS474" s="369">
        <f t="shared" si="14"/>
        <v>-10.053619302949063</v>
      </c>
      <c r="AT474" s="369">
        <f t="shared" si="14"/>
        <v>-10.879284649776446</v>
      </c>
      <c r="AU474" s="369">
        <f t="shared" si="14"/>
        <v>41.471571906354519</v>
      </c>
      <c r="AV474" s="369">
        <f t="shared" ref="AV474:AY474" si="28">IFERROR(((AV84-AU84)*100/AU84),"n.a.")</f>
        <v>-0.70921985815603417</v>
      </c>
      <c r="AW474" s="369">
        <f t="shared" si="28"/>
        <v>11.071428571428568</v>
      </c>
      <c r="AX474" s="369">
        <f t="shared" si="28"/>
        <v>-17.041800643086816</v>
      </c>
      <c r="AY474" s="369">
        <f t="shared" si="28"/>
        <v>25.452196382428948</v>
      </c>
    </row>
    <row r="475" spans="1:51" s="325" customFormat="1" ht="13.8">
      <c r="A475" s="329"/>
      <c r="B475" s="329" t="s">
        <v>256</v>
      </c>
      <c r="C475" s="332"/>
      <c r="D475" s="332"/>
      <c r="E475" s="332"/>
      <c r="F475" s="332"/>
      <c r="G475" s="332"/>
      <c r="H475" s="332"/>
      <c r="I475" s="332"/>
      <c r="J475" s="332"/>
      <c r="K475" s="332"/>
      <c r="L475" s="332"/>
      <c r="M475" s="332"/>
      <c r="N475" s="332"/>
      <c r="O475" s="369">
        <f t="shared" si="22"/>
        <v>45.588235294117631</v>
      </c>
      <c r="P475" s="369">
        <f t="shared" si="25"/>
        <v>-35.353535353535356</v>
      </c>
      <c r="Q475" s="369">
        <f t="shared" si="25"/>
        <v>-1.5625000000000013</v>
      </c>
      <c r="R475" s="369">
        <f t="shared" si="25"/>
        <v>-3.1746031746031775</v>
      </c>
      <c r="S475" s="369">
        <f t="shared" si="25"/>
        <v>42.622950819672134</v>
      </c>
      <c r="T475" s="369">
        <f t="shared" si="25"/>
        <v>-36.781609195402297</v>
      </c>
      <c r="U475" s="369">
        <f t="shared" si="25"/>
        <v>5.454545454545439</v>
      </c>
      <c r="V475" s="369">
        <f t="shared" si="25"/>
        <v>15.517241379310358</v>
      </c>
      <c r="W475" s="369">
        <f t="shared" si="25"/>
        <v>-23.880597014925378</v>
      </c>
      <c r="X475" s="369">
        <f t="shared" si="25"/>
        <v>11.764705882352931</v>
      </c>
      <c r="Y475" s="369">
        <f t="shared" si="25"/>
        <v>-10.526315789473676</v>
      </c>
      <c r="Z475" s="369">
        <f t="shared" si="25"/>
        <v>19.6078431372549</v>
      </c>
      <c r="AA475" s="369">
        <f t="shared" si="25"/>
        <v>-1.6393442622950836</v>
      </c>
      <c r="AB475" s="369">
        <f t="shared" si="25"/>
        <v>-3.3333333333333366</v>
      </c>
      <c r="AC475" s="369">
        <f t="shared" si="25"/>
        <v>24.137931034482765</v>
      </c>
      <c r="AD475" s="369">
        <f t="shared" si="25"/>
        <v>-22.222222222222214</v>
      </c>
      <c r="AE475" s="369">
        <f t="shared" si="25"/>
        <v>-10.714285714285722</v>
      </c>
      <c r="AF475" s="369">
        <f t="shared" si="25"/>
        <v>8.0000000000000071</v>
      </c>
      <c r="AG475" s="369">
        <f t="shared" si="24"/>
        <v>-9.2592592592592666</v>
      </c>
      <c r="AH475" s="369">
        <f t="shared" si="24"/>
        <v>61.224489795918373</v>
      </c>
      <c r="AI475" s="369">
        <f t="shared" si="24"/>
        <v>-41.772151898734172</v>
      </c>
      <c r="AJ475" s="369">
        <f t="shared" si="24"/>
        <v>106.52173913043477</v>
      </c>
      <c r="AK475" s="369">
        <f t="shared" si="27"/>
        <v>-28.421052631578938</v>
      </c>
      <c r="AL475" s="369">
        <f t="shared" si="27"/>
        <v>-20.588235294117649</v>
      </c>
      <c r="AM475" s="369">
        <f t="shared" si="27"/>
        <v>57.407407407407391</v>
      </c>
      <c r="AN475" s="369">
        <f t="shared" si="23"/>
        <v>-14.117647058823529</v>
      </c>
      <c r="AO475" s="369">
        <f t="shared" si="23"/>
        <v>30.136986301369859</v>
      </c>
      <c r="AP475" s="369">
        <f t="shared" si="23"/>
        <v>-22.105263157894733</v>
      </c>
      <c r="AQ475" s="369">
        <f t="shared" si="23"/>
        <v>12.162162162162158</v>
      </c>
      <c r="AR475" s="369">
        <f t="shared" si="18"/>
        <v>43.373493975903614</v>
      </c>
      <c r="AS475" s="369">
        <f t="shared" si="18"/>
        <v>-21.848739495798313</v>
      </c>
      <c r="AT475" s="369">
        <f t="shared" si="18"/>
        <v>-25.806451612903235</v>
      </c>
      <c r="AU475" s="369">
        <f t="shared" si="18"/>
        <v>-7.2463768115941933</v>
      </c>
      <c r="AV475" s="369">
        <f t="shared" si="18"/>
        <v>57.8125</v>
      </c>
      <c r="AW475" s="369">
        <f t="shared" si="18"/>
        <v>-30.693069306930699</v>
      </c>
      <c r="AX475" s="369">
        <f t="shared" si="18"/>
        <v>4.28571428571429</v>
      </c>
      <c r="AY475" s="369">
        <f t="shared" si="18"/>
        <v>49.315068493150697</v>
      </c>
    </row>
    <row r="476" spans="1:51" s="325" customFormat="1" ht="27.6">
      <c r="A476" s="327"/>
      <c r="B476" s="327" t="s">
        <v>257</v>
      </c>
      <c r="C476" s="331"/>
      <c r="D476" s="331"/>
      <c r="E476" s="331"/>
      <c r="F476" s="331"/>
      <c r="G476" s="331"/>
      <c r="H476" s="331"/>
      <c r="I476" s="331"/>
      <c r="J476" s="331"/>
      <c r="K476" s="331"/>
      <c r="L476" s="331"/>
      <c r="M476" s="331"/>
      <c r="N476" s="331"/>
      <c r="O476" s="369">
        <f t="shared" si="22"/>
        <v>-3.3200474898236143</v>
      </c>
      <c r="P476" s="369">
        <f t="shared" si="25"/>
        <v>3.4910749528529488</v>
      </c>
      <c r="Q476" s="369">
        <f t="shared" si="25"/>
        <v>11.785396448701094</v>
      </c>
      <c r="R476" s="369">
        <f t="shared" si="25"/>
        <v>-18.140116763969964</v>
      </c>
      <c r="S476" s="369">
        <f t="shared" si="25"/>
        <v>23.215856990691428</v>
      </c>
      <c r="T476" s="369">
        <f t="shared" si="25"/>
        <v>-2.8790498383823291</v>
      </c>
      <c r="U476" s="369">
        <f t="shared" si="25"/>
        <v>-10.445046439628477</v>
      </c>
      <c r="V476" s="369">
        <f t="shared" si="25"/>
        <v>12.432479149561388</v>
      </c>
      <c r="W476" s="369">
        <f t="shared" si="25"/>
        <v>-14.170958567145824</v>
      </c>
      <c r="X476" s="369">
        <f t="shared" si="25"/>
        <v>13.362590121355964</v>
      </c>
      <c r="Y476" s="369">
        <f t="shared" si="25"/>
        <v>-4.1200869049970397</v>
      </c>
      <c r="Z476" s="369">
        <f t="shared" si="25"/>
        <v>-5.6114040870138453</v>
      </c>
      <c r="AA476" s="369">
        <f t="shared" si="25"/>
        <v>-6.3334788302051468</v>
      </c>
      <c r="AB476" s="369">
        <f t="shared" si="25"/>
        <v>13.416282212591449</v>
      </c>
      <c r="AC476" s="369">
        <f t="shared" si="25"/>
        <v>-8.6079382036321768</v>
      </c>
      <c r="AD476" s="369">
        <f t="shared" si="25"/>
        <v>0.84071393247313964</v>
      </c>
      <c r="AE476" s="369">
        <f t="shared" si="25"/>
        <v>-0.47703967900134708</v>
      </c>
      <c r="AF476" s="369">
        <f t="shared" si="25"/>
        <v>1.4827756125968743</v>
      </c>
      <c r="AG476" s="369">
        <f t="shared" si="24"/>
        <v>16.367970336364447</v>
      </c>
      <c r="AH476" s="369">
        <f t="shared" si="24"/>
        <v>-11.205523101433878</v>
      </c>
      <c r="AI476" s="369">
        <f t="shared" si="24"/>
        <v>4.9128503075871492</v>
      </c>
      <c r="AJ476" s="369">
        <f t="shared" si="24"/>
        <v>5.0859190487824666</v>
      </c>
      <c r="AK476" s="369">
        <f t="shared" si="27"/>
        <v>5.2078893323516864</v>
      </c>
      <c r="AL476" s="369">
        <f t="shared" si="27"/>
        <v>-0.86921292033443109</v>
      </c>
      <c r="AM476" s="369">
        <f t="shared" si="27"/>
        <v>-0.66877206018946855</v>
      </c>
      <c r="AN476" s="369">
        <f t="shared" si="23"/>
        <v>-5.7003927435945423</v>
      </c>
      <c r="AO476" s="369">
        <f t="shared" si="23"/>
        <v>23.342985204870875</v>
      </c>
      <c r="AP476" s="369">
        <f t="shared" si="23"/>
        <v>-2.4311808592745057</v>
      </c>
      <c r="AQ476" s="369">
        <f t="shared" si="23"/>
        <v>-2.0468029004614303</v>
      </c>
      <c r="AR476" s="369">
        <f t="shared" si="18"/>
        <v>4.0479154749486961</v>
      </c>
      <c r="AS476" s="369">
        <f t="shared" si="18"/>
        <v>3.0269710885453578</v>
      </c>
      <c r="AT476" s="369">
        <f t="shared" si="18"/>
        <v>-2.3824471090463857</v>
      </c>
      <c r="AU476" s="369">
        <f t="shared" si="18"/>
        <v>4.5306923052188095</v>
      </c>
      <c r="AV476" s="369">
        <f t="shared" si="18"/>
        <v>3.6544850498338857</v>
      </c>
      <c r="AW476" s="369">
        <f t="shared" si="18"/>
        <v>-13.449667616334281</v>
      </c>
      <c r="AX476" s="369">
        <f t="shared" si="18"/>
        <v>26.628720340145396</v>
      </c>
      <c r="AY476" s="369">
        <f t="shared" si="18"/>
        <v>9.144327105334412</v>
      </c>
    </row>
    <row r="477" spans="1:51" s="325" customFormat="1" ht="13.8">
      <c r="A477" s="329"/>
      <c r="B477" s="329" t="s">
        <v>258</v>
      </c>
      <c r="C477" s="332"/>
      <c r="D477" s="332"/>
      <c r="E477" s="332"/>
      <c r="F477" s="332"/>
      <c r="G477" s="332"/>
      <c r="H477" s="332"/>
      <c r="I477" s="332"/>
      <c r="J477" s="332"/>
      <c r="K477" s="332"/>
      <c r="L477" s="332"/>
      <c r="M477" s="332"/>
      <c r="N477" s="332"/>
      <c r="O477" s="369">
        <f t="shared" si="22"/>
        <v>29.681978798586567</v>
      </c>
      <c r="P477" s="369">
        <f t="shared" si="25"/>
        <v>-8.719346049046317</v>
      </c>
      <c r="Q477" s="369">
        <f t="shared" si="25"/>
        <v>9.4029850746268639</v>
      </c>
      <c r="R477" s="369">
        <f t="shared" si="25"/>
        <v>-23.328785811732605</v>
      </c>
      <c r="S477" s="369">
        <f t="shared" si="25"/>
        <v>27.669039145907469</v>
      </c>
      <c r="T477" s="369">
        <f t="shared" si="25"/>
        <v>17.700348432055755</v>
      </c>
      <c r="U477" s="369">
        <f t="shared" si="25"/>
        <v>-17.643576080521022</v>
      </c>
      <c r="V477" s="369">
        <f t="shared" si="25"/>
        <v>1.3659237958303343</v>
      </c>
      <c r="W477" s="369">
        <f t="shared" si="25"/>
        <v>-9.0780141843971585</v>
      </c>
      <c r="X477" s="369">
        <f t="shared" si="25"/>
        <v>27.769110764430568</v>
      </c>
      <c r="Y477" s="369">
        <f t="shared" si="25"/>
        <v>-24.481074481074483</v>
      </c>
      <c r="Z477" s="369">
        <f t="shared" si="25"/>
        <v>6.4672594987873948</v>
      </c>
      <c r="AA477" s="369">
        <f t="shared" si="25"/>
        <v>11.845102505694765</v>
      </c>
      <c r="AB477" s="369">
        <f t="shared" si="25"/>
        <v>-30.346232179226071</v>
      </c>
      <c r="AC477" s="369">
        <f t="shared" si="25"/>
        <v>14.03508771929824</v>
      </c>
      <c r="AD477" s="369">
        <f t="shared" si="25"/>
        <v>-1.5384615384615361</v>
      </c>
      <c r="AE477" s="369">
        <f t="shared" si="25"/>
        <v>14.409722222222223</v>
      </c>
      <c r="AF477" s="369">
        <f t="shared" si="25"/>
        <v>3.4142640364188246</v>
      </c>
      <c r="AG477" s="369">
        <f t="shared" si="24"/>
        <v>37.71093176815846</v>
      </c>
      <c r="AH477" s="369">
        <f t="shared" si="24"/>
        <v>-6.1267980820458101</v>
      </c>
      <c r="AI477" s="369">
        <f t="shared" si="24"/>
        <v>8.8535754824063488</v>
      </c>
      <c r="AJ477" s="369">
        <f t="shared" si="24"/>
        <v>-11.678832116788312</v>
      </c>
      <c r="AK477" s="369">
        <f t="shared" si="27"/>
        <v>-8.5005903187721437</v>
      </c>
      <c r="AL477" s="369">
        <f t="shared" si="27"/>
        <v>4.9677419354838683</v>
      </c>
      <c r="AM477" s="369">
        <f t="shared" si="27"/>
        <v>28.76459741856177</v>
      </c>
      <c r="AN477" s="369">
        <f t="shared" si="23"/>
        <v>-31.837708830548927</v>
      </c>
      <c r="AO477" s="369">
        <f t="shared" si="23"/>
        <v>62.184873949579845</v>
      </c>
      <c r="AP477" s="369">
        <f t="shared" si="23"/>
        <v>-6.3471502590673525</v>
      </c>
      <c r="AQ477" s="369">
        <f t="shared" si="23"/>
        <v>-10.142923005993557</v>
      </c>
      <c r="AR477" s="369">
        <f t="shared" si="18"/>
        <v>7.7475628527450064</v>
      </c>
      <c r="AS477" s="369">
        <f t="shared" si="18"/>
        <v>31.666666666666661</v>
      </c>
      <c r="AT477" s="369">
        <f t="shared" si="18"/>
        <v>-8.4990958408679855</v>
      </c>
      <c r="AU477" s="369">
        <f t="shared" si="18"/>
        <v>-2.6482213438735243</v>
      </c>
      <c r="AV477" s="369">
        <f t="shared" si="18"/>
        <v>-13.926106374340236</v>
      </c>
      <c r="AW477" s="369">
        <f t="shared" si="18"/>
        <v>6.8867924528301927</v>
      </c>
      <c r="AX477" s="369">
        <f t="shared" si="18"/>
        <v>0.35304501323918047</v>
      </c>
      <c r="AY477" s="369">
        <f t="shared" si="18"/>
        <v>22.339489885664037</v>
      </c>
    </row>
    <row r="478" spans="1:51" s="325" customFormat="1" ht="25.5" customHeight="1">
      <c r="A478" s="327"/>
      <c r="B478" s="327" t="s">
        <v>259</v>
      </c>
      <c r="C478" s="331"/>
      <c r="D478" s="331"/>
      <c r="E478" s="331"/>
      <c r="F478" s="331"/>
      <c r="G478" s="331"/>
      <c r="H478" s="331"/>
      <c r="I478" s="331"/>
      <c r="J478" s="331"/>
      <c r="K478" s="331"/>
      <c r="L478" s="331"/>
      <c r="M478" s="331"/>
      <c r="N478" s="331"/>
      <c r="O478" s="369">
        <f t="shared" si="22"/>
        <v>-4.071275515958046</v>
      </c>
      <c r="P478" s="369">
        <f t="shared" si="25"/>
        <v>-14.6484834234658</v>
      </c>
      <c r="Q478" s="369">
        <f t="shared" si="25"/>
        <v>25.413223140495873</v>
      </c>
      <c r="R478" s="369">
        <f t="shared" si="25"/>
        <v>-19.747391543108186</v>
      </c>
      <c r="S478" s="369">
        <f t="shared" si="25"/>
        <v>6.5416723689612724</v>
      </c>
      <c r="T478" s="369">
        <f t="shared" si="25"/>
        <v>18.034682080924867</v>
      </c>
      <c r="U478" s="369">
        <f t="shared" si="25"/>
        <v>-8.521057786483837</v>
      </c>
      <c r="V478" s="369">
        <f t="shared" si="25"/>
        <v>15.013085891030222</v>
      </c>
      <c r="W478" s="369">
        <f t="shared" si="25"/>
        <v>-6.433595366156406</v>
      </c>
      <c r="X478" s="369">
        <f t="shared" si="25"/>
        <v>-12.469599823126229</v>
      </c>
      <c r="Y478" s="369">
        <f t="shared" si="25"/>
        <v>13.58929022480423</v>
      </c>
      <c r="Z478" s="369">
        <f t="shared" si="25"/>
        <v>-7.449410718256618</v>
      </c>
      <c r="AA478" s="369">
        <f t="shared" si="25"/>
        <v>-5.0216242191254121</v>
      </c>
      <c r="AB478" s="369">
        <f t="shared" si="25"/>
        <v>4.1234505438907041</v>
      </c>
      <c r="AC478" s="369">
        <f t="shared" si="25"/>
        <v>-4.494655004859073</v>
      </c>
      <c r="AD478" s="369">
        <f t="shared" si="25"/>
        <v>-3.9938946832866962</v>
      </c>
      <c r="AE478" s="369">
        <f t="shared" si="25"/>
        <v>2.6099629040805494</v>
      </c>
      <c r="AF478" s="369">
        <f t="shared" si="25"/>
        <v>11.078114912846996</v>
      </c>
      <c r="AG478" s="369">
        <f t="shared" si="24"/>
        <v>4.0102289898872518</v>
      </c>
      <c r="AH478" s="369">
        <f t="shared" si="24"/>
        <v>-0.60348681269558135</v>
      </c>
      <c r="AI478" s="369">
        <f t="shared" si="24"/>
        <v>-6.060265347425231</v>
      </c>
      <c r="AJ478" s="369">
        <f t="shared" si="24"/>
        <v>6.391382405745067</v>
      </c>
      <c r="AK478" s="369">
        <f t="shared" si="27"/>
        <v>-5.478681516481049</v>
      </c>
      <c r="AL478" s="369">
        <f t="shared" si="27"/>
        <v>-9.5572482742204254</v>
      </c>
      <c r="AM478" s="369">
        <f t="shared" si="27"/>
        <v>-1.2501644953283177</v>
      </c>
      <c r="AN478" s="369">
        <f t="shared" si="23"/>
        <v>-6.8230277185501125</v>
      </c>
      <c r="AO478" s="369">
        <f t="shared" si="23"/>
        <v>107.17963386727691</v>
      </c>
      <c r="AP478" s="369">
        <f t="shared" si="23"/>
        <v>-25.859450503934838</v>
      </c>
      <c r="AQ478" s="369">
        <f t="shared" si="23"/>
        <v>-27.672253258845437</v>
      </c>
      <c r="AR478" s="369">
        <f t="shared" si="18"/>
        <v>16.645211122554059</v>
      </c>
      <c r="AS478" s="369">
        <f t="shared" si="18"/>
        <v>1.9313541551705109</v>
      </c>
      <c r="AT478" s="369">
        <f t="shared" si="18"/>
        <v>-24.317886530965783</v>
      </c>
      <c r="AU478" s="369">
        <f t="shared" si="18"/>
        <v>10.171673819742489</v>
      </c>
      <c r="AV478" s="369">
        <f t="shared" si="18"/>
        <v>2.8567718478119577</v>
      </c>
      <c r="AW478" s="369">
        <f t="shared" si="18"/>
        <v>78.474940032824151</v>
      </c>
      <c r="AX478" s="369">
        <f t="shared" si="18"/>
        <v>-35.778453703048733</v>
      </c>
      <c r="AY478" s="369">
        <f t="shared" si="18"/>
        <v>-13.889194845247273</v>
      </c>
    </row>
    <row r="479" spans="1:51" s="325" customFormat="1" ht="27.6">
      <c r="A479" s="329"/>
      <c r="B479" s="329" t="s">
        <v>260</v>
      </c>
      <c r="C479" s="332"/>
      <c r="D479" s="332"/>
      <c r="E479" s="332"/>
      <c r="F479" s="332"/>
      <c r="G479" s="332"/>
      <c r="H479" s="332"/>
      <c r="I479" s="332"/>
      <c r="J479" s="332"/>
      <c r="K479" s="332"/>
      <c r="L479" s="332"/>
      <c r="M479" s="332"/>
      <c r="N479" s="332"/>
      <c r="O479" s="369">
        <f t="shared" si="22"/>
        <v>11.026293469041565</v>
      </c>
      <c r="P479" s="369">
        <f t="shared" si="25"/>
        <v>-0.11459129106188364</v>
      </c>
      <c r="Q479" s="369">
        <f t="shared" si="25"/>
        <v>15.028680688336522</v>
      </c>
      <c r="R479" s="369">
        <f t="shared" si="25"/>
        <v>4.122340425531922</v>
      </c>
      <c r="S479" s="369">
        <f t="shared" si="25"/>
        <v>7.5351213282247747</v>
      </c>
      <c r="T479" s="369">
        <f t="shared" si="25"/>
        <v>3.6520190023752876</v>
      </c>
      <c r="U479" s="369">
        <f t="shared" si="25"/>
        <v>-6.0154683471784436</v>
      </c>
      <c r="V479" s="369">
        <f t="shared" si="25"/>
        <v>5.9433099664736231</v>
      </c>
      <c r="W479" s="369">
        <f t="shared" si="25"/>
        <v>1.0069044879171503</v>
      </c>
      <c r="X479" s="369">
        <f t="shared" si="25"/>
        <v>-0.51267445172315496</v>
      </c>
      <c r="Y479" s="369">
        <f t="shared" si="25"/>
        <v>-6.1837961637560737</v>
      </c>
      <c r="Z479" s="369">
        <f t="shared" si="25"/>
        <v>-21.513579493439131</v>
      </c>
      <c r="AA479" s="369">
        <f t="shared" si="25"/>
        <v>34.13685847589425</v>
      </c>
      <c r="AB479" s="369">
        <f t="shared" si="25"/>
        <v>-27.449275362318836</v>
      </c>
      <c r="AC479" s="369">
        <f t="shared" si="25"/>
        <v>20.575309628445858</v>
      </c>
      <c r="AD479" s="369">
        <f t="shared" si="25"/>
        <v>22.531477799867453</v>
      </c>
      <c r="AE479" s="369">
        <f t="shared" si="25"/>
        <v>-2.514872904272579</v>
      </c>
      <c r="AF479" s="369">
        <f t="shared" si="25"/>
        <v>-4.2718446601941729</v>
      </c>
      <c r="AG479" s="369">
        <f t="shared" si="24"/>
        <v>12.547087800637513</v>
      </c>
      <c r="AH479" s="369">
        <f t="shared" si="24"/>
        <v>12.332646755921726</v>
      </c>
      <c r="AI479" s="369">
        <f t="shared" si="24"/>
        <v>-4.6756818702727463</v>
      </c>
      <c r="AJ479" s="369">
        <f t="shared" si="24"/>
        <v>-9.6417408030776741</v>
      </c>
      <c r="AK479" s="369">
        <f t="shared" si="27"/>
        <v>8.6748270356572785</v>
      </c>
      <c r="AL479" s="369">
        <f t="shared" si="27"/>
        <v>-21.596474045053867</v>
      </c>
      <c r="AM479" s="369">
        <f t="shared" si="27"/>
        <v>8.8069956277326664</v>
      </c>
      <c r="AN479" s="369">
        <f t="shared" si="23"/>
        <v>-35.332950631458097</v>
      </c>
      <c r="AO479" s="369">
        <f t="shared" si="23"/>
        <v>66.400355082112739</v>
      </c>
      <c r="AP479" s="369">
        <f t="shared" si="23"/>
        <v>38.596959189117094</v>
      </c>
      <c r="AQ479" s="369">
        <f t="shared" si="23"/>
        <v>-6.8706697459584296</v>
      </c>
      <c r="AR479" s="369">
        <f t="shared" si="18"/>
        <v>-8.7621409382103792</v>
      </c>
      <c r="AS479" s="369">
        <f t="shared" si="18"/>
        <v>5.1642129105322789</v>
      </c>
      <c r="AT479" s="369">
        <f t="shared" si="18"/>
        <v>3.2952832220547084</v>
      </c>
      <c r="AU479" s="369">
        <f t="shared" si="18"/>
        <v>-2.9816513761467882</v>
      </c>
      <c r="AV479" s="369">
        <f t="shared" si="18"/>
        <v>-4.6206748334407877</v>
      </c>
      <c r="AW479" s="369">
        <f t="shared" si="18"/>
        <v>-0.63091482649842523</v>
      </c>
      <c r="AX479" s="369">
        <f t="shared" si="18"/>
        <v>-1.0204081632653126</v>
      </c>
      <c r="AY479" s="369">
        <f t="shared" si="18"/>
        <v>-1.1225658648339107</v>
      </c>
    </row>
    <row r="480" spans="1:51" s="325" customFormat="1" ht="13.8">
      <c r="A480" s="327"/>
      <c r="B480" s="327" t="s">
        <v>261</v>
      </c>
      <c r="C480" s="331"/>
      <c r="D480" s="331"/>
      <c r="E480" s="331"/>
      <c r="F480" s="331"/>
      <c r="G480" s="331"/>
      <c r="H480" s="331"/>
      <c r="I480" s="331"/>
      <c r="J480" s="331"/>
      <c r="K480" s="331"/>
      <c r="L480" s="331"/>
      <c r="M480" s="331"/>
      <c r="N480" s="331"/>
      <c r="O480" s="369">
        <f t="shared" si="22"/>
        <v>40.243902439024382</v>
      </c>
      <c r="P480" s="369">
        <f t="shared" si="25"/>
        <v>-9.1304347826086953</v>
      </c>
      <c r="Q480" s="369">
        <f t="shared" si="25"/>
        <v>0</v>
      </c>
      <c r="R480" s="369">
        <f t="shared" si="25"/>
        <v>-10.047846889952153</v>
      </c>
      <c r="S480" s="369">
        <f t="shared" si="25"/>
        <v>45.21276595744682</v>
      </c>
      <c r="T480" s="369">
        <f t="shared" si="25"/>
        <v>-8.0586080586080673</v>
      </c>
      <c r="U480" s="369">
        <f t="shared" si="25"/>
        <v>-55.776892430278878</v>
      </c>
      <c r="V480" s="369">
        <f t="shared" si="25"/>
        <v>59.459459459459438</v>
      </c>
      <c r="W480" s="369">
        <f t="shared" si="25"/>
        <v>-14.124293785310734</v>
      </c>
      <c r="X480" s="369">
        <f t="shared" si="25"/>
        <v>-0.65789473684210587</v>
      </c>
      <c r="Y480" s="369">
        <f t="shared" si="25"/>
        <v>-41.721854304635762</v>
      </c>
      <c r="Z480" s="369">
        <f t="shared" si="25"/>
        <v>11.363636363636362</v>
      </c>
      <c r="AA480" s="369">
        <f t="shared" si="25"/>
        <v>66.326530612244881</v>
      </c>
      <c r="AB480" s="369">
        <f t="shared" si="25"/>
        <v>-5.521472392638028</v>
      </c>
      <c r="AC480" s="369">
        <f t="shared" si="25"/>
        <v>-5.844155844155849</v>
      </c>
      <c r="AD480" s="369">
        <f t="shared" si="25"/>
        <v>30.344827586206893</v>
      </c>
      <c r="AE480" s="369">
        <f t="shared" si="25"/>
        <v>57.671957671957685</v>
      </c>
      <c r="AF480" s="369">
        <f t="shared" si="25"/>
        <v>-17.449664429530202</v>
      </c>
      <c r="AG480" s="369">
        <f t="shared" si="24"/>
        <v>-1.2195121951219432</v>
      </c>
      <c r="AH480" s="369">
        <f t="shared" si="24"/>
        <v>-34.567901234567906</v>
      </c>
      <c r="AI480" s="369">
        <f t="shared" si="24"/>
        <v>47.79874213836478</v>
      </c>
      <c r="AJ480" s="369">
        <f t="shared" si="24"/>
        <v>-0.42553191489362685</v>
      </c>
      <c r="AK480" s="369">
        <f t="shared" si="27"/>
        <v>-25.213675213675209</v>
      </c>
      <c r="AL480" s="369">
        <f t="shared" si="27"/>
        <v>-9.71428571428571</v>
      </c>
      <c r="AM480" s="369">
        <f t="shared" si="27"/>
        <v>77.848101265822777</v>
      </c>
      <c r="AN480" s="369">
        <f t="shared" si="23"/>
        <v>-64.768683274021356</v>
      </c>
      <c r="AO480" s="369">
        <f t="shared" si="23"/>
        <v>143.43434343434348</v>
      </c>
      <c r="AP480" s="369">
        <f t="shared" si="23"/>
        <v>-2.0746887966805088</v>
      </c>
      <c r="AQ480" s="369">
        <f t="shared" si="23"/>
        <v>29.66101694915255</v>
      </c>
      <c r="AR480" s="369">
        <f t="shared" si="18"/>
        <v>-21.568627450980397</v>
      </c>
      <c r="AS480" s="369">
        <f t="shared" si="18"/>
        <v>30.000000000000007</v>
      </c>
      <c r="AT480" s="369">
        <f t="shared" si="18"/>
        <v>-20.192307692307686</v>
      </c>
      <c r="AU480" s="369">
        <f t="shared" si="18"/>
        <v>-9.6385542168674778</v>
      </c>
      <c r="AV480" s="369">
        <f t="shared" si="18"/>
        <v>-25.777777777777782</v>
      </c>
      <c r="AW480" s="369">
        <f t="shared" si="18"/>
        <v>56.287425149700603</v>
      </c>
      <c r="AX480" s="369">
        <f t="shared" si="18"/>
        <v>-42.528735632183903</v>
      </c>
      <c r="AY480" s="369">
        <f t="shared" si="18"/>
        <v>52.666666666666664</v>
      </c>
    </row>
    <row r="481" spans="1:51" s="325" customFormat="1" ht="13.8">
      <c r="A481" s="329"/>
      <c r="B481" s="329" t="s">
        <v>262</v>
      </c>
      <c r="C481" s="332"/>
      <c r="D481" s="332"/>
      <c r="E481" s="332"/>
      <c r="F481" s="332"/>
      <c r="G481" s="332"/>
      <c r="H481" s="332"/>
      <c r="I481" s="332"/>
      <c r="J481" s="332"/>
      <c r="K481" s="332"/>
      <c r="L481" s="332"/>
      <c r="M481" s="332"/>
      <c r="N481" s="332"/>
      <c r="O481" s="369">
        <f t="shared" si="22"/>
        <v>8.8584474885844813</v>
      </c>
      <c r="P481" s="369">
        <f t="shared" si="25"/>
        <v>-4.1946308724838774E-2</v>
      </c>
      <c r="Q481" s="369">
        <f t="shared" si="25"/>
        <v>17.121275702895517</v>
      </c>
      <c r="R481" s="369">
        <f t="shared" si="25"/>
        <v>3.8695807954138242</v>
      </c>
      <c r="S481" s="369">
        <f t="shared" si="25"/>
        <v>6.1055536391859375</v>
      </c>
      <c r="T481" s="369">
        <f t="shared" si="25"/>
        <v>4.9414824447334178</v>
      </c>
      <c r="U481" s="369">
        <f t="shared" si="25"/>
        <v>-2.2924411400247893</v>
      </c>
      <c r="V481" s="369">
        <f t="shared" si="25"/>
        <v>4.3119847812301826</v>
      </c>
      <c r="W481" s="369">
        <f t="shared" si="25"/>
        <v>1.7933130699088251</v>
      </c>
      <c r="X481" s="369">
        <f t="shared" si="25"/>
        <v>-0.74649148999701398</v>
      </c>
      <c r="Y481" s="369">
        <f t="shared" si="25"/>
        <v>-4.3922984356197379</v>
      </c>
      <c r="Z481" s="369">
        <f t="shared" si="25"/>
        <v>-22.404027690371304</v>
      </c>
      <c r="AA481" s="369">
        <f t="shared" si="25"/>
        <v>25.344687753446877</v>
      </c>
      <c r="AB481" s="369">
        <f t="shared" si="25"/>
        <v>-24.393400194111933</v>
      </c>
      <c r="AC481" s="369">
        <f t="shared" si="25"/>
        <v>22.55027813436029</v>
      </c>
      <c r="AD481" s="369">
        <f t="shared" si="25"/>
        <v>22.346368715083795</v>
      </c>
      <c r="AE481" s="369">
        <f t="shared" si="25"/>
        <v>-9.7317351598173527</v>
      </c>
      <c r="AF481" s="369">
        <f t="shared" si="25"/>
        <v>0.1580777742649406</v>
      </c>
      <c r="AG481" s="369">
        <f t="shared" si="24"/>
        <v>6.0606060606060659</v>
      </c>
      <c r="AH481" s="369">
        <f t="shared" si="24"/>
        <v>11.339285714285701</v>
      </c>
      <c r="AI481" s="369">
        <f t="shared" si="24"/>
        <v>1.390002673082072</v>
      </c>
      <c r="AJ481" s="369">
        <f t="shared" si="24"/>
        <v>-7.9883996836277387</v>
      </c>
      <c r="AK481" s="369">
        <f t="shared" si="27"/>
        <v>6.8481375358166208</v>
      </c>
      <c r="AL481" s="369">
        <f t="shared" si="27"/>
        <v>-18.691338160364708</v>
      </c>
      <c r="AM481" s="369">
        <f t="shared" si="27"/>
        <v>2.4076517150395791</v>
      </c>
      <c r="AN481" s="369">
        <f t="shared" si="23"/>
        <v>-31.884057971014499</v>
      </c>
      <c r="AO481" s="369">
        <f t="shared" si="23"/>
        <v>53.333333333333336</v>
      </c>
      <c r="AP481" s="369">
        <f t="shared" si="23"/>
        <v>26.025285229725554</v>
      </c>
      <c r="AQ481" s="369">
        <f t="shared" si="23"/>
        <v>-6.6797161732321921</v>
      </c>
      <c r="AR481" s="369">
        <f t="shared" si="18"/>
        <v>8.4163607760880996</v>
      </c>
      <c r="AS481" s="369">
        <f t="shared" si="18"/>
        <v>-3.6033857315598596</v>
      </c>
      <c r="AT481" s="369">
        <f t="shared" si="18"/>
        <v>11.264425489212249</v>
      </c>
      <c r="AU481" s="369">
        <f t="shared" si="18"/>
        <v>-0.56369785794813976</v>
      </c>
      <c r="AV481" s="369">
        <f t="shared" si="18"/>
        <v>-5.5555555555555616</v>
      </c>
      <c r="AW481" s="369">
        <f t="shared" si="18"/>
        <v>-1.4645858343337321</v>
      </c>
      <c r="AX481" s="369">
        <f t="shared" si="18"/>
        <v>1.2426900584795273</v>
      </c>
      <c r="AY481" s="369">
        <f t="shared" si="18"/>
        <v>-8.0625752105896371</v>
      </c>
    </row>
    <row r="482" spans="1:51" s="325" customFormat="1" ht="13.8">
      <c r="A482" s="327"/>
      <c r="B482" s="327" t="s">
        <v>263</v>
      </c>
      <c r="C482" s="331"/>
      <c r="D482" s="331"/>
      <c r="E482" s="331"/>
      <c r="F482" s="331"/>
      <c r="G482" s="331"/>
      <c r="H482" s="331"/>
      <c r="I482" s="331"/>
      <c r="J482" s="331"/>
      <c r="K482" s="331"/>
      <c r="L482" s="331"/>
      <c r="M482" s="331"/>
      <c r="N482" s="331"/>
      <c r="O482" s="369">
        <f t="shared" si="22"/>
        <v>0</v>
      </c>
      <c r="P482" s="369">
        <f t="shared" si="25"/>
        <v>475</v>
      </c>
      <c r="Q482" s="369">
        <f t="shared" si="25"/>
        <v>-65.217391304347828</v>
      </c>
      <c r="R482" s="369">
        <f t="shared" si="25"/>
        <v>462.5</v>
      </c>
      <c r="S482" s="369">
        <f t="shared" si="25"/>
        <v>-57.777777777777779</v>
      </c>
      <c r="T482" s="369">
        <f t="shared" si="25"/>
        <v>-36.842105263157897</v>
      </c>
      <c r="U482" s="369">
        <f t="shared" si="25"/>
        <v>8.333333333333341</v>
      </c>
      <c r="V482" s="369">
        <f t="shared" si="25"/>
        <v>-46.153846153846153</v>
      </c>
      <c r="W482" s="369">
        <f t="shared" si="25"/>
        <v>42.857142857142854</v>
      </c>
      <c r="X482" s="369">
        <f t="shared" si="25"/>
        <v>79.999999999999986</v>
      </c>
      <c r="Y482" s="369">
        <f t="shared" si="25"/>
        <v>-44.444444444444443</v>
      </c>
      <c r="Z482" s="369">
        <f t="shared" si="25"/>
        <v>-20.000000000000004</v>
      </c>
      <c r="AA482" s="369">
        <f t="shared" si="25"/>
        <v>2350</v>
      </c>
      <c r="AB482" s="369">
        <f t="shared" si="25"/>
        <v>-93.877551020408163</v>
      </c>
      <c r="AC482" s="369">
        <f t="shared" si="25"/>
        <v>-25</v>
      </c>
      <c r="AD482" s="369">
        <f t="shared" si="25"/>
        <v>-55.555555555555557</v>
      </c>
      <c r="AE482" s="369">
        <f t="shared" si="25"/>
        <v>3500</v>
      </c>
      <c r="AF482" s="369">
        <f t="shared" si="25"/>
        <v>-75</v>
      </c>
      <c r="AG482" s="369">
        <f t="shared" si="24"/>
        <v>680.55555555555566</v>
      </c>
      <c r="AH482" s="369">
        <f t="shared" si="24"/>
        <v>64.768683274021342</v>
      </c>
      <c r="AI482" s="369">
        <f t="shared" si="24"/>
        <v>-71.706263498920094</v>
      </c>
      <c r="AJ482" s="369">
        <f t="shared" si="24"/>
        <v>-74.809160305343511</v>
      </c>
      <c r="AK482" s="369">
        <f t="shared" si="27"/>
        <v>439.39393939393938</v>
      </c>
      <c r="AL482" s="369">
        <f t="shared" si="27"/>
        <v>-93.258426966292134</v>
      </c>
      <c r="AM482" s="369">
        <f t="shared" si="27"/>
        <v>708.33333333333337</v>
      </c>
      <c r="AN482" s="369">
        <f t="shared" si="23"/>
        <v>-60.824742268041241</v>
      </c>
      <c r="AO482" s="369">
        <f t="shared" si="23"/>
        <v>594.73684210526324</v>
      </c>
      <c r="AP482" s="369">
        <f t="shared" si="23"/>
        <v>230.30303030303028</v>
      </c>
      <c r="AQ482" s="369">
        <f t="shared" si="23"/>
        <v>-17.889908256880741</v>
      </c>
      <c r="AR482" s="369">
        <f t="shared" si="18"/>
        <v>-94.692737430167597</v>
      </c>
      <c r="AS482" s="369">
        <f t="shared" si="18"/>
        <v>805.26315789473688</v>
      </c>
      <c r="AT482" s="369">
        <f t="shared" si="18"/>
        <v>-67.732558139534888</v>
      </c>
      <c r="AU482" s="369">
        <f t="shared" si="18"/>
        <v>-84.684684684684683</v>
      </c>
      <c r="AV482" s="369">
        <f t="shared" si="18"/>
        <v>517.64705882352939</v>
      </c>
      <c r="AW482" s="369">
        <f t="shared" si="18"/>
        <v>-58.095238095238102</v>
      </c>
      <c r="AX482" s="369">
        <f t="shared" si="18"/>
        <v>36.36363636363636</v>
      </c>
      <c r="AY482" s="369">
        <f t="shared" si="18"/>
        <v>341.66666666666663</v>
      </c>
    </row>
    <row r="483" spans="1:51" s="325" customFormat="1" ht="19.8">
      <c r="A483" s="329"/>
      <c r="B483" s="329" t="s">
        <v>264</v>
      </c>
      <c r="C483" s="332"/>
      <c r="D483" s="333"/>
      <c r="E483" s="333"/>
      <c r="F483" s="332"/>
      <c r="G483" s="333"/>
      <c r="H483" s="332"/>
      <c r="I483" s="332"/>
      <c r="J483" s="333"/>
      <c r="K483" s="332"/>
      <c r="L483" s="332"/>
      <c r="M483" s="333"/>
      <c r="N483" s="332"/>
      <c r="O483" s="369">
        <f t="shared" si="22"/>
        <v>-100</v>
      </c>
      <c r="P483" s="369" t="str">
        <f t="shared" si="25"/>
        <v>n.a.</v>
      </c>
      <c r="Q483" s="369" t="str">
        <f t="shared" si="25"/>
        <v>n.a.</v>
      </c>
      <c r="R483" s="369" t="str">
        <f t="shared" si="25"/>
        <v>n.a.</v>
      </c>
      <c r="S483" s="369" t="str">
        <f t="shared" si="25"/>
        <v>n.a.</v>
      </c>
      <c r="T483" s="369">
        <f t="shared" si="25"/>
        <v>-100</v>
      </c>
      <c r="U483" s="369" t="str">
        <f t="shared" si="25"/>
        <v>n.a.</v>
      </c>
      <c r="V483" s="369">
        <f t="shared" si="25"/>
        <v>-66.666666666666657</v>
      </c>
      <c r="W483" s="369">
        <f t="shared" si="25"/>
        <v>-100</v>
      </c>
      <c r="X483" s="369" t="str">
        <f t="shared" si="25"/>
        <v>n.a.</v>
      </c>
      <c r="Y483" s="369">
        <f t="shared" si="25"/>
        <v>-100</v>
      </c>
      <c r="Z483" s="369" t="str">
        <f t="shared" si="25"/>
        <v>n.a.</v>
      </c>
      <c r="AA483" s="369" t="str">
        <f t="shared" si="25"/>
        <v>n.a.</v>
      </c>
      <c r="AB483" s="369">
        <f t="shared" si="25"/>
        <v>-100</v>
      </c>
      <c r="AC483" s="369" t="str">
        <f t="shared" si="25"/>
        <v>n.a.</v>
      </c>
      <c r="AD483" s="369" t="str">
        <f t="shared" si="25"/>
        <v>n.a.</v>
      </c>
      <c r="AE483" s="369">
        <f t="shared" si="25"/>
        <v>-100</v>
      </c>
      <c r="AF483" s="369" t="str">
        <f t="shared" si="25"/>
        <v>n.a.</v>
      </c>
      <c r="AG483" s="369">
        <f t="shared" si="24"/>
        <v>0</v>
      </c>
      <c r="AH483" s="369">
        <f t="shared" si="24"/>
        <v>-100</v>
      </c>
      <c r="AI483" s="369" t="str">
        <f t="shared" si="24"/>
        <v>n.a.</v>
      </c>
      <c r="AJ483" s="369">
        <f t="shared" si="24"/>
        <v>0</v>
      </c>
      <c r="AK483" s="369">
        <f t="shared" si="27"/>
        <v>0</v>
      </c>
      <c r="AL483" s="369">
        <f t="shared" si="27"/>
        <v>0</v>
      </c>
      <c r="AM483" s="369">
        <f t="shared" si="27"/>
        <v>0</v>
      </c>
      <c r="AN483" s="369">
        <f t="shared" si="23"/>
        <v>0</v>
      </c>
      <c r="AO483" s="369">
        <f t="shared" si="23"/>
        <v>0</v>
      </c>
      <c r="AP483" s="369">
        <f t="shared" si="23"/>
        <v>0</v>
      </c>
      <c r="AQ483" s="369">
        <f t="shared" si="23"/>
        <v>199.99999999999997</v>
      </c>
      <c r="AR483" s="369">
        <f t="shared" si="18"/>
        <v>-66.666666666666657</v>
      </c>
      <c r="AS483" s="369">
        <f t="shared" si="18"/>
        <v>-100</v>
      </c>
      <c r="AT483" s="369" t="str">
        <f t="shared" si="18"/>
        <v>n.a.</v>
      </c>
      <c r="AU483" s="369" t="str">
        <f t="shared" si="18"/>
        <v>n.a.</v>
      </c>
      <c r="AV483" s="369" t="str">
        <f t="shared" si="18"/>
        <v>n.a.</v>
      </c>
      <c r="AW483" s="369" t="str">
        <f t="shared" si="18"/>
        <v>n.a.</v>
      </c>
      <c r="AX483" s="369" t="str">
        <f t="shared" si="18"/>
        <v>n.a.</v>
      </c>
      <c r="AY483" s="369" t="str">
        <f t="shared" si="18"/>
        <v>n.a.</v>
      </c>
    </row>
    <row r="484" spans="1:51" s="325" customFormat="1" ht="27.6">
      <c r="A484" s="327"/>
      <c r="B484" s="327" t="s">
        <v>567</v>
      </c>
      <c r="C484" s="331"/>
      <c r="D484" s="331"/>
      <c r="E484" s="331"/>
      <c r="F484" s="331"/>
      <c r="G484" s="331"/>
      <c r="H484" s="331"/>
      <c r="I484" s="331"/>
      <c r="J484" s="331"/>
      <c r="K484" s="331"/>
      <c r="L484" s="331"/>
      <c r="M484" s="331"/>
      <c r="N484" s="331"/>
      <c r="O484" s="369">
        <f t="shared" si="22"/>
        <v>-33.787014897921644</v>
      </c>
      <c r="P484" s="369">
        <f t="shared" si="25"/>
        <v>-19.458333333333329</v>
      </c>
      <c r="Q484" s="369">
        <f t="shared" si="25"/>
        <v>6.2941886532160698</v>
      </c>
      <c r="R484" s="369">
        <f t="shared" si="25"/>
        <v>93.024010382868269</v>
      </c>
      <c r="S484" s="369">
        <f t="shared" si="25"/>
        <v>356.28677088586318</v>
      </c>
      <c r="T484" s="369">
        <f t="shared" si="25"/>
        <v>-61.962828565639448</v>
      </c>
      <c r="U484" s="369">
        <f t="shared" si="25"/>
        <v>-74.300242130750604</v>
      </c>
      <c r="V484" s="369">
        <f t="shared" si="25"/>
        <v>93.442622950819668</v>
      </c>
      <c r="W484" s="369">
        <f t="shared" si="25"/>
        <v>136.70368205727644</v>
      </c>
      <c r="X484" s="369">
        <f t="shared" si="25"/>
        <v>4.5514403292181083</v>
      </c>
      <c r="Y484" s="369">
        <f t="shared" si="25"/>
        <v>14.437534440683306</v>
      </c>
      <c r="Z484" s="369">
        <f t="shared" si="25"/>
        <v>-60.830983008873908</v>
      </c>
      <c r="AA484" s="369">
        <f t="shared" si="25"/>
        <v>-38.81278538812785</v>
      </c>
      <c r="AB484" s="369">
        <f t="shared" si="25"/>
        <v>487.8444316877152</v>
      </c>
      <c r="AC484" s="369">
        <f t="shared" si="25"/>
        <v>-32.379580576646077</v>
      </c>
      <c r="AD484" s="369">
        <f t="shared" si="25"/>
        <v>57.574554119430992</v>
      </c>
      <c r="AE484" s="369">
        <f t="shared" si="25"/>
        <v>-22.057509451254436</v>
      </c>
      <c r="AF484" s="369">
        <f t="shared" si="25"/>
        <v>-79.557881121759067</v>
      </c>
      <c r="AG484" s="369">
        <f t="shared" si="24"/>
        <v>327.40868564854759</v>
      </c>
      <c r="AH484" s="369">
        <f t="shared" si="24"/>
        <v>-65.433012583271648</v>
      </c>
      <c r="AI484" s="369">
        <f t="shared" si="24"/>
        <v>140.79229122055673</v>
      </c>
      <c r="AJ484" s="369">
        <f t="shared" si="24"/>
        <v>-23.941953999757466</v>
      </c>
      <c r="AK484" s="369">
        <f t="shared" si="27"/>
        <v>0.80250850340135571</v>
      </c>
      <c r="AL484" s="369">
        <f t="shared" si="27"/>
        <v>20.05061422470607</v>
      </c>
      <c r="AM484" s="369">
        <f t="shared" si="27"/>
        <v>-60.241545893719803</v>
      </c>
      <c r="AN484" s="369">
        <f t="shared" si="23"/>
        <v>11.454766375787036</v>
      </c>
      <c r="AO484" s="369">
        <f t="shared" si="23"/>
        <v>141.77403369672942</v>
      </c>
      <c r="AP484" s="369">
        <f t="shared" si="23"/>
        <v>-10.641524902643978</v>
      </c>
      <c r="AQ484" s="369">
        <f t="shared" si="23"/>
        <v>-82.228542593696957</v>
      </c>
      <c r="AR484" s="369">
        <f t="shared" si="18"/>
        <v>218.63706763035617</v>
      </c>
      <c r="AS484" s="369">
        <f t="shared" si="18"/>
        <v>-0.275437459494494</v>
      </c>
      <c r="AT484" s="369">
        <f t="shared" si="18"/>
        <v>85.857026807473602</v>
      </c>
      <c r="AU484" s="369">
        <f t="shared" si="18"/>
        <v>-68.381485204772929</v>
      </c>
      <c r="AV484" s="369">
        <f t="shared" si="18"/>
        <v>59.870058059165054</v>
      </c>
      <c r="AW484" s="369">
        <f t="shared" si="18"/>
        <v>118.14094249891915</v>
      </c>
      <c r="AX484" s="369">
        <f t="shared" si="18"/>
        <v>157.519422863485</v>
      </c>
      <c r="AY484" s="369">
        <f t="shared" si="18"/>
        <v>-72.321332368741054</v>
      </c>
    </row>
    <row r="485" spans="1:51" s="325" customFormat="1" ht="13.8">
      <c r="A485" s="329"/>
      <c r="B485" s="329" t="s">
        <v>266</v>
      </c>
      <c r="C485" s="330"/>
      <c r="D485" s="330"/>
      <c r="E485" s="332"/>
      <c r="F485" s="330"/>
      <c r="G485" s="332"/>
      <c r="H485" s="332"/>
      <c r="I485" s="332"/>
      <c r="J485" s="332"/>
      <c r="K485" s="332"/>
      <c r="L485" s="332"/>
      <c r="M485" s="330"/>
      <c r="N485" s="332"/>
      <c r="O485" s="369">
        <f t="shared" si="22"/>
        <v>-57.05306241777518</v>
      </c>
      <c r="P485" s="369">
        <f t="shared" si="25"/>
        <v>-43.022464261402313</v>
      </c>
      <c r="Q485" s="369">
        <f t="shared" si="25"/>
        <v>29.211469534050185</v>
      </c>
      <c r="R485" s="369">
        <f t="shared" si="25"/>
        <v>328.52519648636155</v>
      </c>
      <c r="S485" s="369">
        <f t="shared" si="25"/>
        <v>193.42971194303598</v>
      </c>
      <c r="T485" s="369">
        <f t="shared" si="25"/>
        <v>-40.933156849768366</v>
      </c>
      <c r="U485" s="369">
        <f t="shared" si="25"/>
        <v>-97.51633986928104</v>
      </c>
      <c r="V485" s="369">
        <f t="shared" si="25"/>
        <v>1070.6766917293232</v>
      </c>
      <c r="W485" s="369">
        <f t="shared" si="25"/>
        <v>311.90323271248127</v>
      </c>
      <c r="X485" s="369">
        <f t="shared" si="25"/>
        <v>4.0696465696465616</v>
      </c>
      <c r="Y485" s="369">
        <f t="shared" si="25"/>
        <v>12.715377316086506</v>
      </c>
      <c r="Z485" s="369">
        <f t="shared" si="25"/>
        <v>-72.515397226283838</v>
      </c>
      <c r="AA485" s="369">
        <f t="shared" si="25"/>
        <v>-86.748347573754629</v>
      </c>
      <c r="AB485" s="369">
        <f t="shared" si="25"/>
        <v>4306.6909975669096</v>
      </c>
      <c r="AC485" s="369">
        <f t="shared" si="25"/>
        <v>-36.501670209535384</v>
      </c>
      <c r="AD485" s="369">
        <f t="shared" si="25"/>
        <v>68.831789922177293</v>
      </c>
      <c r="AE485" s="369">
        <f t="shared" si="25"/>
        <v>-24.762444312826712</v>
      </c>
      <c r="AF485" s="369">
        <f t="shared" si="25"/>
        <v>-94.383406920628403</v>
      </c>
      <c r="AG485" s="369">
        <f t="shared" si="24"/>
        <v>1501.4625228519196</v>
      </c>
      <c r="AH485" s="369">
        <f t="shared" si="24"/>
        <v>-79.288432267884318</v>
      </c>
      <c r="AI485" s="369">
        <f t="shared" si="24"/>
        <v>268.38140731214401</v>
      </c>
      <c r="AJ485" s="369">
        <f t="shared" si="24"/>
        <v>-27.754226721859251</v>
      </c>
      <c r="AK485" s="369">
        <f t="shared" si="27"/>
        <v>-15.829076349578909</v>
      </c>
      <c r="AL485" s="369">
        <f t="shared" si="27"/>
        <v>48.741080948084971</v>
      </c>
      <c r="AM485" s="369">
        <f t="shared" si="27"/>
        <v>-71.013453903837672</v>
      </c>
      <c r="AN485" s="369">
        <f t="shared" si="23"/>
        <v>5.4403652273159588</v>
      </c>
      <c r="AO485" s="369">
        <f t="shared" si="23"/>
        <v>255.34908894100667</v>
      </c>
      <c r="AP485" s="369">
        <f t="shared" si="23"/>
        <v>-14.134132101335231</v>
      </c>
      <c r="AQ485" s="369">
        <f t="shared" si="23"/>
        <v>-96.399219535268728</v>
      </c>
      <c r="AR485" s="369">
        <f t="shared" si="18"/>
        <v>1271.2643678160921</v>
      </c>
      <c r="AS485" s="369">
        <f t="shared" si="18"/>
        <v>-16.680637049455161</v>
      </c>
      <c r="AT485" s="369">
        <f t="shared" si="18"/>
        <v>154.90083357286579</v>
      </c>
      <c r="AU485" s="369">
        <f t="shared" si="18"/>
        <v>-88.695308976093813</v>
      </c>
      <c r="AV485" s="369">
        <f t="shared" si="18"/>
        <v>225.53615960099751</v>
      </c>
      <c r="AW485" s="369">
        <f t="shared" si="18"/>
        <v>224.65144783208214</v>
      </c>
      <c r="AX485" s="369">
        <f t="shared" si="18"/>
        <v>186.07833883907506</v>
      </c>
      <c r="AY485" s="369">
        <f t="shared" si="18"/>
        <v>-78.889805344770693</v>
      </c>
    </row>
    <row r="486" spans="1:51" s="325" customFormat="1" ht="27.6">
      <c r="A486" s="327"/>
      <c r="B486" s="327" t="s">
        <v>267</v>
      </c>
      <c r="C486" s="331"/>
      <c r="D486" s="331"/>
      <c r="E486" s="331"/>
      <c r="F486" s="331"/>
      <c r="G486" s="331"/>
      <c r="H486" s="331"/>
      <c r="I486" s="331"/>
      <c r="J486" s="331"/>
      <c r="K486" s="331"/>
      <c r="L486" s="331"/>
      <c r="M486" s="331"/>
      <c r="N486" s="331"/>
      <c r="O486" s="369">
        <f t="shared" si="22"/>
        <v>5.702950657079108</v>
      </c>
      <c r="P486" s="369">
        <f t="shared" ref="P486:AF500" si="29">IFERROR(((P96-O96)*100/O96),"n.a.")</f>
        <v>-3.2371569317382183</v>
      </c>
      <c r="Q486" s="369">
        <f t="shared" si="29"/>
        <v>-3.0060606060606108</v>
      </c>
      <c r="R486" s="369">
        <f t="shared" si="29"/>
        <v>-34.2914271432142</v>
      </c>
      <c r="S486" s="369">
        <f t="shared" si="29"/>
        <v>930.46785850133142</v>
      </c>
      <c r="T486" s="369">
        <f t="shared" si="29"/>
        <v>-83.075560149127028</v>
      </c>
      <c r="U486" s="369">
        <f t="shared" si="29"/>
        <v>7.0447110141766558</v>
      </c>
      <c r="V486" s="369">
        <f t="shared" si="29"/>
        <v>13.997555012224948</v>
      </c>
      <c r="W486" s="369">
        <f t="shared" si="29"/>
        <v>-9.5621090259159978</v>
      </c>
      <c r="X486" s="369">
        <f t="shared" si="29"/>
        <v>6.3636363636363615</v>
      </c>
      <c r="Y486" s="369">
        <f t="shared" si="29"/>
        <v>20.865849126718686</v>
      </c>
      <c r="Z486" s="369">
        <f t="shared" si="29"/>
        <v>-20.292083013066865</v>
      </c>
      <c r="AA486" s="369">
        <f t="shared" si="29"/>
        <v>18.534233365477338</v>
      </c>
      <c r="AB486" s="369">
        <f t="shared" si="29"/>
        <v>-22.90920924178327</v>
      </c>
      <c r="AC486" s="369">
        <f t="shared" si="29"/>
        <v>-0.86534402701562618</v>
      </c>
      <c r="AD486" s="369">
        <f t="shared" si="29"/>
        <v>2.4483713008303143</v>
      </c>
      <c r="AE486" s="369">
        <f t="shared" si="29"/>
        <v>-0.22859517871986584</v>
      </c>
      <c r="AF486" s="369">
        <f t="shared" si="29"/>
        <v>10.685273901270573</v>
      </c>
      <c r="AG486" s="369">
        <f t="shared" si="24"/>
        <v>-35.208882197967633</v>
      </c>
      <c r="AH486" s="369">
        <f t="shared" si="24"/>
        <v>40.313679930293354</v>
      </c>
      <c r="AI486" s="369">
        <f t="shared" si="24"/>
        <v>-2.9393500310494756</v>
      </c>
      <c r="AJ486" s="369">
        <f t="shared" si="24"/>
        <v>-7.6348901684794166</v>
      </c>
      <c r="AK486" s="369">
        <f t="shared" si="27"/>
        <v>56.407296236434981</v>
      </c>
      <c r="AL486" s="369">
        <f t="shared" si="27"/>
        <v>-31.591378801299072</v>
      </c>
      <c r="AM486" s="369">
        <f t="shared" si="27"/>
        <v>-18.062149331031513</v>
      </c>
      <c r="AN486" s="369">
        <f t="shared" si="23"/>
        <v>19.752436133789836</v>
      </c>
      <c r="AO486" s="369">
        <f t="shared" si="23"/>
        <v>3.320870903892672</v>
      </c>
      <c r="AP486" s="369">
        <f t="shared" si="23"/>
        <v>4.0229885057471275</v>
      </c>
      <c r="AQ486" s="369">
        <f t="shared" si="23"/>
        <v>-33.169633722119912</v>
      </c>
      <c r="AR486" s="369">
        <f t="shared" si="18"/>
        <v>22.259644825474599</v>
      </c>
      <c r="AS486" s="369">
        <f t="shared" si="18"/>
        <v>34.034560480841485</v>
      </c>
      <c r="AT486" s="369">
        <f t="shared" si="18"/>
        <v>-3.9050822122571063</v>
      </c>
      <c r="AU486" s="369">
        <f t="shared" si="18"/>
        <v>1.6916196772311831</v>
      </c>
      <c r="AV486" s="369">
        <f t="shared" si="18"/>
        <v>-3.6902485659655828</v>
      </c>
      <c r="AW486" s="369">
        <f t="shared" si="18"/>
        <v>-19.853087155052613</v>
      </c>
      <c r="AX486" s="369">
        <f t="shared" si="18"/>
        <v>7.6789695318305702</v>
      </c>
      <c r="AY486" s="369">
        <f t="shared" si="18"/>
        <v>19.25465838509318</v>
      </c>
    </row>
    <row r="487" spans="1:51" s="325" customFormat="1" ht="13.8">
      <c r="A487" s="329"/>
      <c r="B487" s="329" t="s">
        <v>268</v>
      </c>
      <c r="C487" s="332"/>
      <c r="D487" s="332"/>
      <c r="E487" s="332"/>
      <c r="F487" s="332"/>
      <c r="G487" s="332"/>
      <c r="H487" s="332"/>
      <c r="I487" s="332"/>
      <c r="J487" s="332"/>
      <c r="K487" s="332"/>
      <c r="L487" s="332"/>
      <c r="M487" s="330"/>
      <c r="N487" s="332"/>
      <c r="O487" s="369">
        <f t="shared" si="22"/>
        <v>-80.177090478269008</v>
      </c>
      <c r="P487" s="369">
        <f t="shared" si="29"/>
        <v>746.9959106637308</v>
      </c>
      <c r="Q487" s="369">
        <f t="shared" si="29"/>
        <v>-8.1853970140384735</v>
      </c>
      <c r="R487" s="369">
        <f t="shared" si="29"/>
        <v>-89.78238006633768</v>
      </c>
      <c r="S487" s="369">
        <f t="shared" si="29"/>
        <v>185.82739509105303</v>
      </c>
      <c r="T487" s="369">
        <f t="shared" si="29"/>
        <v>25.069252077562318</v>
      </c>
      <c r="U487" s="369">
        <f t="shared" si="29"/>
        <v>-43.709856035437433</v>
      </c>
      <c r="V487" s="369">
        <f t="shared" si="29"/>
        <v>97.186700767263446</v>
      </c>
      <c r="W487" s="369">
        <f t="shared" si="29"/>
        <v>-78.220093784296125</v>
      </c>
      <c r="X487" s="369">
        <f t="shared" si="29"/>
        <v>1028.0348144754926</v>
      </c>
      <c r="Y487" s="369">
        <f t="shared" si="29"/>
        <v>15.512690355329946</v>
      </c>
      <c r="Z487" s="369">
        <f t="shared" si="29"/>
        <v>-78.446124099138686</v>
      </c>
      <c r="AA487" s="369">
        <f t="shared" si="29"/>
        <v>311.35214483771</v>
      </c>
      <c r="AB487" s="369">
        <f t="shared" si="29"/>
        <v>17.862807295796991</v>
      </c>
      <c r="AC487" s="369">
        <f t="shared" si="29"/>
        <v>-54.701429772918416</v>
      </c>
      <c r="AD487" s="369">
        <f t="shared" si="29"/>
        <v>-6.4686223542517691</v>
      </c>
      <c r="AE487" s="369">
        <f t="shared" si="29"/>
        <v>90.622518659679216</v>
      </c>
      <c r="AF487" s="369">
        <f t="shared" si="29"/>
        <v>61.398758695380529</v>
      </c>
      <c r="AG487" s="369">
        <f t="shared" si="24"/>
        <v>-76.694969933156116</v>
      </c>
      <c r="AH487" s="369">
        <f t="shared" si="24"/>
        <v>136.25692137320044</v>
      </c>
      <c r="AI487" s="369">
        <f t="shared" si="24"/>
        <v>-61.601199962501177</v>
      </c>
      <c r="AJ487" s="369">
        <f t="shared" si="24"/>
        <v>261.19384765624994</v>
      </c>
      <c r="AK487" s="369">
        <f t="shared" si="27"/>
        <v>-41.593159620129107</v>
      </c>
      <c r="AL487" s="369">
        <f t="shared" si="27"/>
        <v>-12.961462793658145</v>
      </c>
      <c r="AM487" s="369">
        <f t="shared" si="27"/>
        <v>12.006382130035902</v>
      </c>
      <c r="AN487" s="369">
        <f t="shared" si="23"/>
        <v>-37.998575498575498</v>
      </c>
      <c r="AO487" s="369">
        <f t="shared" si="23"/>
        <v>337.49760673942183</v>
      </c>
      <c r="AP487" s="369">
        <f t="shared" si="23"/>
        <v>-69.392354653071052</v>
      </c>
      <c r="AQ487" s="369">
        <f t="shared" si="23"/>
        <v>-26.958821847297681</v>
      </c>
      <c r="AR487" s="369">
        <f t="shared" si="18"/>
        <v>226.9257120485465</v>
      </c>
      <c r="AS487" s="369">
        <f t="shared" si="18"/>
        <v>-11.675947548051015</v>
      </c>
      <c r="AT487" s="369">
        <f t="shared" si="18"/>
        <v>42.38017761507696</v>
      </c>
      <c r="AU487" s="369">
        <f t="shared" si="18"/>
        <v>-56.386144506606364</v>
      </c>
      <c r="AV487" s="369">
        <f t="shared" si="18"/>
        <v>-38.171397379912662</v>
      </c>
      <c r="AW487" s="369">
        <f t="shared" si="18"/>
        <v>188.55831199788122</v>
      </c>
      <c r="AX487" s="369">
        <f t="shared" si="18"/>
        <v>-57.374942634235893</v>
      </c>
      <c r="AY487" s="369">
        <f t="shared" si="18"/>
        <v>-64.786103933390763</v>
      </c>
    </row>
    <row r="488" spans="1:51" s="325" customFormat="1" ht="13.8">
      <c r="A488" s="327"/>
      <c r="B488" s="327" t="s">
        <v>269</v>
      </c>
      <c r="C488" s="331"/>
      <c r="D488" s="331"/>
      <c r="E488" s="331"/>
      <c r="F488" s="331"/>
      <c r="G488" s="331"/>
      <c r="H488" s="331"/>
      <c r="I488" s="331"/>
      <c r="J488" s="331"/>
      <c r="K488" s="331"/>
      <c r="L488" s="331"/>
      <c r="M488" s="331"/>
      <c r="N488" s="331"/>
      <c r="O488" s="369">
        <f t="shared" si="22"/>
        <v>-44.554983123112457</v>
      </c>
      <c r="P488" s="369">
        <f t="shared" si="29"/>
        <v>120.57033002242872</v>
      </c>
      <c r="Q488" s="369">
        <f t="shared" si="29"/>
        <v>24.535153980244043</v>
      </c>
      <c r="R488" s="369">
        <f t="shared" si="29"/>
        <v>-73.556514638982847</v>
      </c>
      <c r="S488" s="369">
        <f t="shared" si="29"/>
        <v>52.624614027348912</v>
      </c>
      <c r="T488" s="369">
        <f t="shared" si="29"/>
        <v>133.69942196531792</v>
      </c>
      <c r="U488" s="369">
        <f t="shared" si="29"/>
        <v>-51.867425179322282</v>
      </c>
      <c r="V488" s="369">
        <f t="shared" si="29"/>
        <v>54.445015416238434</v>
      </c>
      <c r="W488" s="369">
        <f t="shared" si="29"/>
        <v>-68.457827316586261</v>
      </c>
      <c r="X488" s="369">
        <f t="shared" si="29"/>
        <v>764.50421940928254</v>
      </c>
      <c r="Y488" s="369">
        <f t="shared" si="29"/>
        <v>-58.367396742114579</v>
      </c>
      <c r="Z488" s="369">
        <f t="shared" si="29"/>
        <v>-36.752637749120751</v>
      </c>
      <c r="AA488" s="369">
        <f t="shared" si="29"/>
        <v>197.03429101019464</v>
      </c>
      <c r="AB488" s="369">
        <f t="shared" si="29"/>
        <v>-35.959438377535101</v>
      </c>
      <c r="AC488" s="369">
        <f t="shared" si="29"/>
        <v>48.416565164433621</v>
      </c>
      <c r="AD488" s="369">
        <f t="shared" si="29"/>
        <v>-22.667213787443572</v>
      </c>
      <c r="AE488" s="369">
        <f t="shared" si="29"/>
        <v>36.219887509285797</v>
      </c>
      <c r="AF488" s="369">
        <f t="shared" si="29"/>
        <v>54.518541601745078</v>
      </c>
      <c r="AG488" s="369">
        <f t="shared" si="24"/>
        <v>-55.707371180800642</v>
      </c>
      <c r="AH488" s="369">
        <f t="shared" si="24"/>
        <v>-40.535002845759813</v>
      </c>
      <c r="AI488" s="369">
        <f t="shared" si="24"/>
        <v>-60.509188361408889</v>
      </c>
      <c r="AJ488" s="369">
        <f t="shared" si="24"/>
        <v>1244.449830344159</v>
      </c>
      <c r="AK488" s="369">
        <f t="shared" si="27"/>
        <v>-89.111623882319023</v>
      </c>
      <c r="AL488" s="369">
        <f t="shared" si="27"/>
        <v>102.31788079470199</v>
      </c>
      <c r="AM488" s="369">
        <f t="shared" si="27"/>
        <v>6.6284779050736571</v>
      </c>
      <c r="AN488" s="369">
        <f t="shared" si="23"/>
        <v>47.459708365310796</v>
      </c>
      <c r="AO488" s="369">
        <f t="shared" si="23"/>
        <v>2.623087332153649</v>
      </c>
      <c r="AP488" s="369">
        <f t="shared" si="23"/>
        <v>17.79085099908712</v>
      </c>
      <c r="AQ488" s="369">
        <f t="shared" si="23"/>
        <v>-51.407904934125554</v>
      </c>
      <c r="AR488" s="369">
        <f t="shared" si="18"/>
        <v>320.8399787347156</v>
      </c>
      <c r="AS488" s="369">
        <f t="shared" si="18"/>
        <v>-42.193026781202619</v>
      </c>
      <c r="AT488" s="369">
        <f t="shared" si="18"/>
        <v>55.193764568764578</v>
      </c>
      <c r="AU488" s="369">
        <f t="shared" si="18"/>
        <v>-15.188922788077921</v>
      </c>
      <c r="AV488" s="369">
        <f t="shared" si="18"/>
        <v>-68.083457855996457</v>
      </c>
      <c r="AW488" s="369">
        <f t="shared" si="18"/>
        <v>10.854863880700533</v>
      </c>
      <c r="AX488" s="369">
        <f t="shared" si="18"/>
        <v>-41.952135147817927</v>
      </c>
      <c r="AY488" s="369">
        <f t="shared" si="18"/>
        <v>9.4583670169765508</v>
      </c>
    </row>
    <row r="489" spans="1:51" s="325" customFormat="1" ht="13.8">
      <c r="A489" s="329"/>
      <c r="B489" s="329" t="s">
        <v>270</v>
      </c>
      <c r="C489" s="332"/>
      <c r="D489" s="332"/>
      <c r="E489" s="332"/>
      <c r="F489" s="330"/>
      <c r="G489" s="332"/>
      <c r="H489" s="332"/>
      <c r="I489" s="332"/>
      <c r="J489" s="332"/>
      <c r="K489" s="330"/>
      <c r="L489" s="332"/>
      <c r="M489" s="330"/>
      <c r="N489" s="332"/>
      <c r="O489" s="369" t="str">
        <f t="shared" si="22"/>
        <v>n.a.</v>
      </c>
      <c r="P489" s="369">
        <f t="shared" si="29"/>
        <v>39.414163885799049</v>
      </c>
      <c r="Q489" s="369">
        <f t="shared" si="29"/>
        <v>-49.255319148936174</v>
      </c>
      <c r="R489" s="369">
        <f t="shared" si="29"/>
        <v>-68.60587002096436</v>
      </c>
      <c r="S489" s="369">
        <f t="shared" si="29"/>
        <v>10.517529215358929</v>
      </c>
      <c r="T489" s="369">
        <f t="shared" si="29"/>
        <v>454.38066465256799</v>
      </c>
      <c r="U489" s="369">
        <f t="shared" si="29"/>
        <v>-52.970027247956402</v>
      </c>
      <c r="V489" s="369">
        <f t="shared" si="29"/>
        <v>41.483198146002316</v>
      </c>
      <c r="W489" s="369">
        <f t="shared" si="29"/>
        <v>-95.085995085995094</v>
      </c>
      <c r="X489" s="369">
        <f t="shared" si="29"/>
        <v>6594.166666666667</v>
      </c>
      <c r="Y489" s="369">
        <f t="shared" si="29"/>
        <v>-52.222083903896426</v>
      </c>
      <c r="Z489" s="369">
        <f t="shared" si="29"/>
        <v>-22.563835330901519</v>
      </c>
      <c r="AA489" s="369">
        <f t="shared" si="29"/>
        <v>193.97711978465682</v>
      </c>
      <c r="AB489" s="369">
        <f t="shared" si="29"/>
        <v>-41.238411354011674</v>
      </c>
      <c r="AC489" s="369">
        <f t="shared" si="29"/>
        <v>9.1351772497078247</v>
      </c>
      <c r="AD489" s="369">
        <f t="shared" si="29"/>
        <v>7.9064786721399249</v>
      </c>
      <c r="AE489" s="369">
        <f t="shared" si="29"/>
        <v>-90.125702944095266</v>
      </c>
      <c r="AF489" s="369">
        <f t="shared" si="29"/>
        <v>1020.9380234505863</v>
      </c>
      <c r="AG489" s="369">
        <f t="shared" si="24"/>
        <v>2.4805738194859481</v>
      </c>
      <c r="AH489" s="369">
        <f t="shared" si="24"/>
        <v>-53.84951881014873</v>
      </c>
      <c r="AI489" s="369">
        <f t="shared" si="24"/>
        <v>-83.222748815165886</v>
      </c>
      <c r="AJ489" s="369">
        <f t="shared" si="24"/>
        <v>4847.4576271186434</v>
      </c>
      <c r="AK489" s="369">
        <f t="shared" si="27"/>
        <v>-93.178790301092448</v>
      </c>
      <c r="AL489" s="369">
        <f t="shared" si="27"/>
        <v>121.03794642857142</v>
      </c>
      <c r="AM489" s="369">
        <f t="shared" si="27"/>
        <v>33.880333249179508</v>
      </c>
      <c r="AN489" s="369">
        <f t="shared" si="23"/>
        <v>-37.752215726947014</v>
      </c>
      <c r="AO489" s="369">
        <f t="shared" si="23"/>
        <v>47.167524992426543</v>
      </c>
      <c r="AP489" s="369">
        <f t="shared" si="23"/>
        <v>76.039522437216959</v>
      </c>
      <c r="AQ489" s="369">
        <f t="shared" si="23"/>
        <v>-82.91627689429373</v>
      </c>
      <c r="AR489" s="369">
        <f t="shared" ref="AR489:AU552" si="30">IFERROR(((AR99-AQ99)*100/AQ99),"n.a.")</f>
        <v>972.55304585900058</v>
      </c>
      <c r="AS489" s="369">
        <f t="shared" si="30"/>
        <v>-94.926611359285261</v>
      </c>
      <c r="AT489" s="369">
        <f t="shared" si="30"/>
        <v>510.31446540880501</v>
      </c>
      <c r="AU489" s="369">
        <f t="shared" si="30"/>
        <v>177.98845836768339</v>
      </c>
      <c r="AV489" s="369">
        <f t="shared" ref="AV489:AY551" si="31">IFERROR(((AV99-AU99)*100/AU99),"n.a.")</f>
        <v>-98.843416370106766</v>
      </c>
      <c r="AW489" s="369">
        <f t="shared" si="31"/>
        <v>2673.0769230769229</v>
      </c>
      <c r="AX489" s="369">
        <f t="shared" si="31"/>
        <v>-39.505316689782703</v>
      </c>
      <c r="AY489" s="369">
        <f t="shared" si="31"/>
        <v>-13.679786014520449</v>
      </c>
    </row>
    <row r="490" spans="1:51" s="325" customFormat="1" ht="13.8">
      <c r="A490" s="327"/>
      <c r="B490" s="327" t="s">
        <v>271</v>
      </c>
      <c r="C490" s="331"/>
      <c r="D490" s="331"/>
      <c r="E490" s="331"/>
      <c r="F490" s="331"/>
      <c r="G490" s="331"/>
      <c r="H490" s="331"/>
      <c r="I490" s="331"/>
      <c r="J490" s="331"/>
      <c r="K490" s="331"/>
      <c r="L490" s="331"/>
      <c r="M490" s="331"/>
      <c r="N490" s="328"/>
      <c r="O490" s="369">
        <f t="shared" si="22"/>
        <v>-92.467578610765685</v>
      </c>
      <c r="P490" s="369">
        <f t="shared" si="29"/>
        <v>636.79245283018861</v>
      </c>
      <c r="Q490" s="369">
        <f t="shared" si="29"/>
        <v>113.34827144686304</v>
      </c>
      <c r="R490" s="369">
        <f t="shared" si="29"/>
        <v>-74.988747186796687</v>
      </c>
      <c r="S490" s="369">
        <f t="shared" si="29"/>
        <v>67.846430713857202</v>
      </c>
      <c r="T490" s="369">
        <f t="shared" si="29"/>
        <v>57.791279485346671</v>
      </c>
      <c r="U490" s="369">
        <f t="shared" si="29"/>
        <v>-50.939977349943376</v>
      </c>
      <c r="V490" s="369">
        <f t="shared" si="29"/>
        <v>64.773776546629719</v>
      </c>
      <c r="W490" s="369">
        <f t="shared" si="29"/>
        <v>-50.238161950126077</v>
      </c>
      <c r="X490" s="369">
        <f t="shared" si="29"/>
        <v>370.60810810810801</v>
      </c>
      <c r="Y490" s="369">
        <f t="shared" si="29"/>
        <v>-64.273749700885375</v>
      </c>
      <c r="Z490" s="369">
        <f t="shared" si="29"/>
        <v>-54.989953114534501</v>
      </c>
      <c r="AA490" s="369">
        <f t="shared" si="29"/>
        <v>203.79464285714286</v>
      </c>
      <c r="AB490" s="369">
        <f t="shared" si="29"/>
        <v>-24.687729610580451</v>
      </c>
      <c r="AC490" s="369">
        <f t="shared" si="29"/>
        <v>114.08130081300813</v>
      </c>
      <c r="AD490" s="369">
        <f t="shared" si="29"/>
        <v>-48.686009418198381</v>
      </c>
      <c r="AE490" s="369">
        <f t="shared" si="29"/>
        <v>262.31497927767907</v>
      </c>
      <c r="AF490" s="369">
        <f t="shared" si="29"/>
        <v>7.369883160388917</v>
      </c>
      <c r="AG490" s="369">
        <f t="shared" si="24"/>
        <v>-85.335971387261239</v>
      </c>
      <c r="AH490" s="369">
        <f t="shared" si="24"/>
        <v>6.8500259470679827</v>
      </c>
      <c r="AI490" s="369">
        <f t="shared" si="24"/>
        <v>-25.594949004371053</v>
      </c>
      <c r="AJ490" s="369">
        <f t="shared" si="24"/>
        <v>-4.3733681462140988</v>
      </c>
      <c r="AK490" s="369">
        <f t="shared" si="27"/>
        <v>-16.177474402730383</v>
      </c>
      <c r="AL490" s="369">
        <f t="shared" si="27"/>
        <v>75</v>
      </c>
      <c r="AM490" s="369">
        <f t="shared" si="27"/>
        <v>-43.648208469055369</v>
      </c>
      <c r="AN490" s="369">
        <f t="shared" si="23"/>
        <v>420.72667217175888</v>
      </c>
      <c r="AO490" s="369">
        <f t="shared" si="23"/>
        <v>-20.710434506818906</v>
      </c>
      <c r="AP490" s="369">
        <f t="shared" si="23"/>
        <v>-38.78</v>
      </c>
      <c r="AQ490" s="369">
        <f t="shared" si="23"/>
        <v>36.622018948056194</v>
      </c>
      <c r="AR490" s="369">
        <f t="shared" si="30"/>
        <v>93.1611669057867</v>
      </c>
      <c r="AS490" s="369">
        <f t="shared" si="30"/>
        <v>60.101510274820512</v>
      </c>
      <c r="AT490" s="369">
        <f t="shared" si="30"/>
        <v>27.217196319492761</v>
      </c>
      <c r="AU490" s="369">
        <f t="shared" si="30"/>
        <v>-72.157053424907318</v>
      </c>
      <c r="AV490" s="369">
        <f t="shared" si="31"/>
        <v>22.484173761187506</v>
      </c>
      <c r="AW490" s="369">
        <f t="shared" si="31"/>
        <v>-63.161646765282484</v>
      </c>
      <c r="AX490" s="369">
        <f t="shared" si="31"/>
        <v>-47.073052733430096</v>
      </c>
      <c r="AY490" s="369">
        <f t="shared" si="31"/>
        <v>64.80804387568557</v>
      </c>
    </row>
    <row r="491" spans="1:51" s="325" customFormat="1" ht="13.8">
      <c r="A491" s="329"/>
      <c r="B491" s="329" t="s">
        <v>272</v>
      </c>
      <c r="C491" s="332"/>
      <c r="D491" s="332"/>
      <c r="E491" s="332"/>
      <c r="F491" s="332"/>
      <c r="G491" s="332"/>
      <c r="H491" s="330"/>
      <c r="I491" s="332"/>
      <c r="J491" s="332"/>
      <c r="K491" s="332"/>
      <c r="L491" s="332"/>
      <c r="M491" s="330"/>
      <c r="N491" s="332"/>
      <c r="O491" s="369">
        <f t="shared" si="22"/>
        <v>-99.442789893361507</v>
      </c>
      <c r="P491" s="369">
        <f t="shared" si="29"/>
        <v>34455.172413793101</v>
      </c>
      <c r="Q491" s="369">
        <f t="shared" si="29"/>
        <v>-19.424209160762388</v>
      </c>
      <c r="R491" s="369">
        <f t="shared" si="29"/>
        <v>-98.396185522323364</v>
      </c>
      <c r="S491" s="369">
        <f t="shared" si="29"/>
        <v>1351.7374517374519</v>
      </c>
      <c r="T491" s="369">
        <f t="shared" si="29"/>
        <v>-74.893617021276611</v>
      </c>
      <c r="U491" s="369">
        <f t="shared" si="29"/>
        <v>26.165254237288142</v>
      </c>
      <c r="V491" s="369">
        <f t="shared" si="29"/>
        <v>236.85978169605369</v>
      </c>
      <c r="W491" s="369">
        <f t="shared" si="29"/>
        <v>-92.846460618145571</v>
      </c>
      <c r="X491" s="369">
        <f t="shared" si="29"/>
        <v>2769.3379790940762</v>
      </c>
      <c r="Y491" s="369">
        <f t="shared" si="29"/>
        <v>162.53794778384943</v>
      </c>
      <c r="Z491" s="369">
        <f t="shared" si="29"/>
        <v>-91.6049953746531</v>
      </c>
      <c r="AA491" s="369">
        <f t="shared" si="29"/>
        <v>583.19559228650144</v>
      </c>
      <c r="AB491" s="369">
        <f t="shared" si="29"/>
        <v>73.516129032258064</v>
      </c>
      <c r="AC491" s="369">
        <f t="shared" si="29"/>
        <v>-94.050938836214911</v>
      </c>
      <c r="AD491" s="369">
        <f t="shared" si="29"/>
        <v>147.734375</v>
      </c>
      <c r="AE491" s="369">
        <f t="shared" si="29"/>
        <v>252.28634500157679</v>
      </c>
      <c r="AF491" s="369">
        <f t="shared" si="29"/>
        <v>69.304449019783377</v>
      </c>
      <c r="AG491" s="369">
        <f t="shared" si="24"/>
        <v>-98.704594723206256</v>
      </c>
      <c r="AH491" s="369">
        <f t="shared" si="24"/>
        <v>6475.9183673469388</v>
      </c>
      <c r="AI491" s="369">
        <f t="shared" si="24"/>
        <v>-61.957668673577068</v>
      </c>
      <c r="AJ491" s="369">
        <f t="shared" si="24"/>
        <v>-69.766682982542008</v>
      </c>
      <c r="AK491" s="369">
        <f t="shared" si="27"/>
        <v>669.67080410145707</v>
      </c>
      <c r="AL491" s="369">
        <f t="shared" si="27"/>
        <v>-37.372037582386767</v>
      </c>
      <c r="AM491" s="369">
        <f t="shared" si="27"/>
        <v>15.68517689207345</v>
      </c>
      <c r="AN491" s="369">
        <f t="shared" si="23"/>
        <v>-91.880383238168974</v>
      </c>
      <c r="AO491" s="369">
        <f t="shared" si="23"/>
        <v>4171.9904648390939</v>
      </c>
      <c r="AP491" s="369">
        <f t="shared" si="23"/>
        <v>-93.373695664304449</v>
      </c>
      <c r="AQ491" s="369">
        <f t="shared" si="23"/>
        <v>92.589473684210532</v>
      </c>
      <c r="AR491" s="369">
        <f t="shared" si="30"/>
        <v>111.06252732837778</v>
      </c>
      <c r="AS491" s="369">
        <f t="shared" si="30"/>
        <v>63.393412057178367</v>
      </c>
      <c r="AT491" s="369">
        <f t="shared" si="30"/>
        <v>31.228604031951306</v>
      </c>
      <c r="AU491" s="369">
        <f t="shared" si="30"/>
        <v>-98.787439613526573</v>
      </c>
      <c r="AV491" s="369">
        <f t="shared" si="31"/>
        <v>2115.5378486055779</v>
      </c>
      <c r="AW491" s="369">
        <f t="shared" si="31"/>
        <v>372.81064556734401</v>
      </c>
      <c r="AX491" s="369">
        <f t="shared" si="31"/>
        <v>-61.126535579812128</v>
      </c>
      <c r="AY491" s="369">
        <f t="shared" si="31"/>
        <v>-91.742490950004893</v>
      </c>
    </row>
    <row r="492" spans="1:51" s="325" customFormat="1" ht="13.8">
      <c r="A492" s="327"/>
      <c r="B492" s="327" t="s">
        <v>273</v>
      </c>
      <c r="C492" s="331"/>
      <c r="D492" s="331"/>
      <c r="E492" s="328"/>
      <c r="F492" s="331"/>
      <c r="G492" s="328"/>
      <c r="H492" s="331"/>
      <c r="I492" s="331"/>
      <c r="J492" s="331"/>
      <c r="K492" s="331"/>
      <c r="L492" s="331"/>
      <c r="M492" s="331"/>
      <c r="N492" s="331"/>
      <c r="O492" s="369">
        <f t="shared" si="22"/>
        <v>283.93300248138956</v>
      </c>
      <c r="P492" s="369">
        <f t="shared" si="29"/>
        <v>-86.072063338180641</v>
      </c>
      <c r="Q492" s="369">
        <f t="shared" si="29"/>
        <v>-63.109048723897921</v>
      </c>
      <c r="R492" s="369">
        <f t="shared" si="29"/>
        <v>134.90566037735846</v>
      </c>
      <c r="S492" s="369">
        <f t="shared" si="29"/>
        <v>-40.829986613119146</v>
      </c>
      <c r="T492" s="369">
        <f t="shared" si="29"/>
        <v>5.2036199095022724</v>
      </c>
      <c r="U492" s="369">
        <f t="shared" si="29"/>
        <v>87.956989247311824</v>
      </c>
      <c r="V492" s="369">
        <f t="shared" si="29"/>
        <v>-61.899313501144164</v>
      </c>
      <c r="W492" s="369">
        <f t="shared" si="29"/>
        <v>-37.537537537537538</v>
      </c>
      <c r="X492" s="369">
        <f t="shared" si="29"/>
        <v>110.57692307692307</v>
      </c>
      <c r="Y492" s="369">
        <f t="shared" si="29"/>
        <v>-44.520547945205472</v>
      </c>
      <c r="Z492" s="369">
        <f t="shared" si="29"/>
        <v>-18.518518518518523</v>
      </c>
      <c r="AA492" s="369">
        <f t="shared" si="29"/>
        <v>421.21212121212119</v>
      </c>
      <c r="AB492" s="369">
        <f t="shared" si="29"/>
        <v>-18.120155038759702</v>
      </c>
      <c r="AC492" s="369">
        <f t="shared" si="29"/>
        <v>22.366863905325452</v>
      </c>
      <c r="AD492" s="369">
        <f t="shared" si="29"/>
        <v>-62.765957446808514</v>
      </c>
      <c r="AE492" s="369">
        <f t="shared" si="29"/>
        <v>19.220779220779214</v>
      </c>
      <c r="AF492" s="369">
        <f t="shared" si="29"/>
        <v>198.47494553376907</v>
      </c>
      <c r="AG492" s="369">
        <f t="shared" si="24"/>
        <v>-7.664233576642328</v>
      </c>
      <c r="AH492" s="369">
        <f t="shared" si="24"/>
        <v>15.810276679841897</v>
      </c>
      <c r="AI492" s="369">
        <f t="shared" si="24"/>
        <v>-41.843003412969288</v>
      </c>
      <c r="AJ492" s="369">
        <f t="shared" si="24"/>
        <v>44.835680751173712</v>
      </c>
      <c r="AK492" s="369">
        <f t="shared" si="27"/>
        <v>7.6985413290113396</v>
      </c>
      <c r="AL492" s="369">
        <f t="shared" si="27"/>
        <v>-3.5364936042136863</v>
      </c>
      <c r="AM492" s="369">
        <f t="shared" si="27"/>
        <v>23.088923556942269</v>
      </c>
      <c r="AN492" s="369">
        <f t="shared" si="23"/>
        <v>-75.982256020278825</v>
      </c>
      <c r="AO492" s="369">
        <f t="shared" si="23"/>
        <v>489.1820580474934</v>
      </c>
      <c r="AP492" s="369">
        <f t="shared" si="23"/>
        <v>-47.201074787281691</v>
      </c>
      <c r="AQ492" s="369">
        <f t="shared" si="23"/>
        <v>-69.55046649703138</v>
      </c>
      <c r="AR492" s="369">
        <f t="shared" si="30"/>
        <v>160.16713091922006</v>
      </c>
      <c r="AS492" s="369">
        <f t="shared" si="30"/>
        <v>-26.124197002141322</v>
      </c>
      <c r="AT492" s="369">
        <f t="shared" si="30"/>
        <v>34.202898550724626</v>
      </c>
      <c r="AU492" s="369">
        <f t="shared" si="30"/>
        <v>90.712742980561558</v>
      </c>
      <c r="AV492" s="369">
        <f t="shared" si="31"/>
        <v>-86.806342015855037</v>
      </c>
      <c r="AW492" s="369">
        <f t="shared" si="31"/>
        <v>-9.8712446351931327</v>
      </c>
      <c r="AX492" s="369">
        <f t="shared" si="31"/>
        <v>545.71428571428567</v>
      </c>
      <c r="AY492" s="369">
        <f t="shared" si="31"/>
        <v>-81.415929203539818</v>
      </c>
    </row>
    <row r="493" spans="1:51" s="325" customFormat="1" ht="13.8">
      <c r="A493" s="329"/>
      <c r="B493" s="329" t="s">
        <v>274</v>
      </c>
      <c r="C493" s="332"/>
      <c r="D493" s="332"/>
      <c r="E493" s="332"/>
      <c r="F493" s="332"/>
      <c r="G493" s="332"/>
      <c r="H493" s="332"/>
      <c r="I493" s="332"/>
      <c r="J493" s="332"/>
      <c r="K493" s="332"/>
      <c r="L493" s="332"/>
      <c r="M493" s="332"/>
      <c r="N493" s="332"/>
      <c r="O493" s="369">
        <f t="shared" si="22"/>
        <v>-20.689655172413786</v>
      </c>
      <c r="P493" s="369">
        <f t="shared" si="29"/>
        <v>247.82608695652175</v>
      </c>
      <c r="Q493" s="369">
        <f t="shared" si="29"/>
        <v>-63.75</v>
      </c>
      <c r="R493" s="369">
        <f t="shared" si="29"/>
        <v>531.0344827586207</v>
      </c>
      <c r="S493" s="369">
        <f t="shared" si="29"/>
        <v>-36.612021857923501</v>
      </c>
      <c r="T493" s="369">
        <f t="shared" si="29"/>
        <v>-54.310344827586199</v>
      </c>
      <c r="U493" s="369">
        <f t="shared" si="29"/>
        <v>43.39622641509434</v>
      </c>
      <c r="V493" s="369">
        <f t="shared" si="29"/>
        <v>84.210526315789465</v>
      </c>
      <c r="W493" s="369">
        <f t="shared" si="29"/>
        <v>-86.428571428571431</v>
      </c>
      <c r="X493" s="369">
        <f t="shared" si="29"/>
        <v>305.26315789473688</v>
      </c>
      <c r="Y493" s="369">
        <f t="shared" si="29"/>
        <v>-9.0909090909090988</v>
      </c>
      <c r="Z493" s="369">
        <f t="shared" si="29"/>
        <v>45.71428571428573</v>
      </c>
      <c r="AA493" s="369">
        <f t="shared" si="29"/>
        <v>638.23529411764707</v>
      </c>
      <c r="AB493" s="369">
        <f t="shared" si="29"/>
        <v>-7.8353253652058408</v>
      </c>
      <c r="AC493" s="369">
        <f t="shared" si="29"/>
        <v>15.706051873198833</v>
      </c>
      <c r="AD493" s="369">
        <f t="shared" si="29"/>
        <v>-67.372353673723524</v>
      </c>
      <c r="AE493" s="369">
        <f t="shared" si="29"/>
        <v>-52.290076335877863</v>
      </c>
      <c r="AF493" s="369">
        <f t="shared" si="29"/>
        <v>954.4</v>
      </c>
      <c r="AG493" s="369">
        <f t="shared" si="24"/>
        <v>-27.617602427921099</v>
      </c>
      <c r="AH493" s="369">
        <f t="shared" si="24"/>
        <v>16.666666666666686</v>
      </c>
      <c r="AI493" s="369">
        <f t="shared" si="24"/>
        <v>-47.349505840071878</v>
      </c>
      <c r="AJ493" s="369">
        <f t="shared" si="24"/>
        <v>78.839590443686006</v>
      </c>
      <c r="AK493" s="369">
        <f t="shared" si="27"/>
        <v>13.263358778625943</v>
      </c>
      <c r="AL493" s="369">
        <f t="shared" si="27"/>
        <v>-18.281381634372369</v>
      </c>
      <c r="AM493" s="369">
        <f t="shared" si="27"/>
        <v>39.587628865979383</v>
      </c>
      <c r="AN493" s="369">
        <f t="shared" si="23"/>
        <v>-86.779911373707534</v>
      </c>
      <c r="AO493" s="369">
        <f t="shared" si="23"/>
        <v>952.51396648044692</v>
      </c>
      <c r="AP493" s="369">
        <f t="shared" si="23"/>
        <v>-56.157112526539279</v>
      </c>
      <c r="AQ493" s="369">
        <f t="shared" si="23"/>
        <v>-79.176755447941886</v>
      </c>
      <c r="AR493" s="369">
        <f t="shared" si="30"/>
        <v>356.97674418604652</v>
      </c>
      <c r="AS493" s="369">
        <f t="shared" si="30"/>
        <v>-22.264631043256998</v>
      </c>
      <c r="AT493" s="369">
        <f t="shared" si="30"/>
        <v>34.042553191489347</v>
      </c>
      <c r="AU493" s="369">
        <f t="shared" si="30"/>
        <v>72.649572649572661</v>
      </c>
      <c r="AV493" s="369">
        <f t="shared" si="31"/>
        <v>-91.796322489391798</v>
      </c>
      <c r="AW493" s="369">
        <f t="shared" si="31"/>
        <v>23.27586206896552</v>
      </c>
      <c r="AX493" s="369">
        <f t="shared" si="31"/>
        <v>631.46853146853152</v>
      </c>
      <c r="AY493" s="369">
        <f t="shared" si="31"/>
        <v>-89.674952198852779</v>
      </c>
    </row>
    <row r="494" spans="1:51" s="325" customFormat="1" ht="13.8">
      <c r="A494" s="327"/>
      <c r="B494" s="327" t="s">
        <v>275</v>
      </c>
      <c r="C494" s="331"/>
      <c r="D494" s="331"/>
      <c r="E494" s="328"/>
      <c r="F494" s="331"/>
      <c r="G494" s="328"/>
      <c r="H494" s="331"/>
      <c r="I494" s="331"/>
      <c r="J494" s="331"/>
      <c r="K494" s="331"/>
      <c r="L494" s="331"/>
      <c r="M494" s="331"/>
      <c r="N494" s="331"/>
      <c r="O494" s="369">
        <f t="shared" si="22"/>
        <v>289.7597977243995</v>
      </c>
      <c r="P494" s="369">
        <f t="shared" si="29"/>
        <v>-87.301329873499839</v>
      </c>
      <c r="Q494" s="369">
        <f t="shared" si="29"/>
        <v>-63.090676883780326</v>
      </c>
      <c r="R494" s="369">
        <f t="shared" si="29"/>
        <v>95.155709342560527</v>
      </c>
      <c r="S494" s="369">
        <f t="shared" si="29"/>
        <v>-42.198581560283692</v>
      </c>
      <c r="T494" s="369">
        <f t="shared" si="29"/>
        <v>26.07361963190186</v>
      </c>
      <c r="U494" s="369">
        <f t="shared" si="29"/>
        <v>94.160583941605836</v>
      </c>
      <c r="V494" s="369">
        <f t="shared" si="29"/>
        <v>-75.814536340852143</v>
      </c>
      <c r="W494" s="369">
        <f t="shared" si="29"/>
        <v>-2.072538860103629</v>
      </c>
      <c r="X494" s="369">
        <f t="shared" si="29"/>
        <v>90.476190476190496</v>
      </c>
      <c r="Y494" s="369">
        <f t="shared" si="29"/>
        <v>-51.944444444444443</v>
      </c>
      <c r="Z494" s="369">
        <f t="shared" si="29"/>
        <v>-44.508670520231213</v>
      </c>
      <c r="AA494" s="369">
        <f t="shared" si="29"/>
        <v>191.66666666666669</v>
      </c>
      <c r="AB494" s="369">
        <f t="shared" si="29"/>
        <v>-46.071428571428562</v>
      </c>
      <c r="AC494" s="369">
        <f t="shared" si="29"/>
        <v>52.980132450331126</v>
      </c>
      <c r="AD494" s="369">
        <f t="shared" si="29"/>
        <v>-46.753246753246749</v>
      </c>
      <c r="AE494" s="369">
        <f t="shared" si="29"/>
        <v>171.54471544715449</v>
      </c>
      <c r="AF494" s="369">
        <f t="shared" si="29"/>
        <v>-84.431137724550908</v>
      </c>
      <c r="AG494" s="369">
        <f t="shared" si="24"/>
        <v>500</v>
      </c>
      <c r="AH494" s="369">
        <f t="shared" si="24"/>
        <v>13.141025641025632</v>
      </c>
      <c r="AI494" s="369">
        <f t="shared" si="24"/>
        <v>-24.645892351274782</v>
      </c>
      <c r="AJ494" s="369">
        <f t="shared" si="24"/>
        <v>-30.075187969924812</v>
      </c>
      <c r="AK494" s="369">
        <f t="shared" si="27"/>
        <v>-23.655913978494631</v>
      </c>
      <c r="AL494" s="369">
        <f t="shared" si="27"/>
        <v>120.42253521126761</v>
      </c>
      <c r="AM494" s="369">
        <f t="shared" si="27"/>
        <v>-28.753993610223638</v>
      </c>
      <c r="AN494" s="369">
        <f t="shared" si="23"/>
        <v>-10.31390134529148</v>
      </c>
      <c r="AO494" s="369">
        <f t="shared" si="23"/>
        <v>75</v>
      </c>
      <c r="AP494" s="369">
        <f t="shared" si="23"/>
        <v>0.85714285714285154</v>
      </c>
      <c r="AQ494" s="369">
        <f t="shared" si="23"/>
        <v>-47.02549575070821</v>
      </c>
      <c r="AR494" s="369">
        <f t="shared" si="30"/>
        <v>-21.390374331550809</v>
      </c>
      <c r="AS494" s="369">
        <f t="shared" si="30"/>
        <v>-46.258503401360542</v>
      </c>
      <c r="AT494" s="369">
        <f t="shared" si="30"/>
        <v>35.443037974683548</v>
      </c>
      <c r="AU494" s="369">
        <f t="shared" si="30"/>
        <v>228.97196261682245</v>
      </c>
      <c r="AV494" s="369">
        <f t="shared" si="31"/>
        <v>-66.477272727272734</v>
      </c>
      <c r="AW494" s="369">
        <f t="shared" si="31"/>
        <v>-43.220338983050844</v>
      </c>
      <c r="AX494" s="369">
        <f t="shared" si="31"/>
        <v>361.19402985074623</v>
      </c>
      <c r="AY494" s="369">
        <f t="shared" si="31"/>
        <v>-53.398058252427184</v>
      </c>
    </row>
    <row r="495" spans="1:51" s="325" customFormat="1" ht="13.8">
      <c r="A495" s="329"/>
      <c r="B495" s="329" t="s">
        <v>276</v>
      </c>
      <c r="C495" s="332"/>
      <c r="D495" s="332"/>
      <c r="E495" s="332"/>
      <c r="F495" s="332"/>
      <c r="G495" s="332"/>
      <c r="H495" s="332"/>
      <c r="I495" s="332"/>
      <c r="J495" s="332"/>
      <c r="K495" s="332"/>
      <c r="L495" s="332"/>
      <c r="M495" s="332"/>
      <c r="N495" s="332"/>
      <c r="O495" s="369">
        <f t="shared" si="22"/>
        <v>1.1400267316612853</v>
      </c>
      <c r="P495" s="369">
        <f t="shared" si="29"/>
        <v>8.4810323383084789</v>
      </c>
      <c r="Q495" s="369">
        <f t="shared" si="29"/>
        <v>4.58616983160156</v>
      </c>
      <c r="R495" s="369">
        <f t="shared" si="29"/>
        <v>-4.4398766700924908</v>
      </c>
      <c r="S495" s="369">
        <f t="shared" si="29"/>
        <v>-7.1700007169935506E-3</v>
      </c>
      <c r="T495" s="369">
        <f t="shared" si="29"/>
        <v>-2.1368134232037987</v>
      </c>
      <c r="U495" s="369">
        <f t="shared" si="29"/>
        <v>-9.5691676436107773</v>
      </c>
      <c r="V495" s="369">
        <f t="shared" si="29"/>
        <v>12.907146329606217</v>
      </c>
      <c r="W495" s="369">
        <f t="shared" si="29"/>
        <v>-6.7599569429493993</v>
      </c>
      <c r="X495" s="369">
        <f t="shared" si="29"/>
        <v>-4.8795505272069599</v>
      </c>
      <c r="Y495" s="369">
        <f t="shared" si="29"/>
        <v>8.1317258677886421</v>
      </c>
      <c r="Z495" s="369">
        <f t="shared" si="29"/>
        <v>-6.8692008380724294</v>
      </c>
      <c r="AA495" s="369">
        <f t="shared" si="29"/>
        <v>11.827093041941197</v>
      </c>
      <c r="AB495" s="369">
        <f t="shared" si="29"/>
        <v>-12.200028739761462</v>
      </c>
      <c r="AC495" s="369">
        <f t="shared" si="29"/>
        <v>11.22749590834696</v>
      </c>
      <c r="AD495" s="369">
        <f t="shared" si="29"/>
        <v>-0.62536786344908357</v>
      </c>
      <c r="AE495" s="369">
        <f t="shared" si="29"/>
        <v>9.2248463759532164</v>
      </c>
      <c r="AF495" s="369">
        <f t="shared" si="29"/>
        <v>-10.906256354639737</v>
      </c>
      <c r="AG495" s="369">
        <f t="shared" si="24"/>
        <v>14.211807668898363</v>
      </c>
      <c r="AH495" s="369">
        <f t="shared" si="24"/>
        <v>-2.1915800692779057</v>
      </c>
      <c r="AI495" s="369">
        <f t="shared" si="24"/>
        <v>-8.8810188653545055</v>
      </c>
      <c r="AJ495" s="369">
        <f t="shared" si="24"/>
        <v>13.984602735630473</v>
      </c>
      <c r="AK495" s="369">
        <f t="shared" si="27"/>
        <v>-2.5836065573770477</v>
      </c>
      <c r="AL495" s="369">
        <f t="shared" si="27"/>
        <v>-10.433494884221863</v>
      </c>
      <c r="AM495" s="369">
        <f t="shared" si="27"/>
        <v>16.421163384939121</v>
      </c>
      <c r="AN495" s="369">
        <f t="shared" si="23"/>
        <v>-16.854948034342513</v>
      </c>
      <c r="AO495" s="369">
        <f t="shared" si="23"/>
        <v>6.8245341614906767</v>
      </c>
      <c r="AP495" s="369">
        <f t="shared" si="23"/>
        <v>9.2811977614652292</v>
      </c>
      <c r="AQ495" s="369">
        <f t="shared" si="23"/>
        <v>-2.5472200053205722</v>
      </c>
      <c r="AR495" s="369">
        <f t="shared" si="30"/>
        <v>-1.3512591278236468</v>
      </c>
      <c r="AS495" s="369">
        <f t="shared" si="30"/>
        <v>3.452092701487361</v>
      </c>
      <c r="AT495" s="369">
        <f t="shared" si="30"/>
        <v>-1.1836297980473331</v>
      </c>
      <c r="AU495" s="369">
        <f t="shared" si="30"/>
        <v>5.474724233606282</v>
      </c>
      <c r="AV495" s="369">
        <f t="shared" si="31"/>
        <v>-3.5608879763890742</v>
      </c>
      <c r="AW495" s="369">
        <f t="shared" si="31"/>
        <v>-3.5992282615927063</v>
      </c>
      <c r="AX495" s="369">
        <f t="shared" si="31"/>
        <v>9.0338164251207758</v>
      </c>
      <c r="AY495" s="369">
        <f t="shared" si="31"/>
        <v>9.0512057725172355</v>
      </c>
    </row>
    <row r="496" spans="1:51" s="325" customFormat="1" ht="13.8">
      <c r="A496" s="327"/>
      <c r="B496" s="327" t="s">
        <v>277</v>
      </c>
      <c r="C496" s="331"/>
      <c r="D496" s="331"/>
      <c r="E496" s="331"/>
      <c r="F496" s="331"/>
      <c r="G496" s="331"/>
      <c r="H496" s="331"/>
      <c r="I496" s="331"/>
      <c r="J496" s="331"/>
      <c r="K496" s="331"/>
      <c r="L496" s="331"/>
      <c r="M496" s="331"/>
      <c r="N496" s="331"/>
      <c r="O496" s="369">
        <f t="shared" si="22"/>
        <v>10.003673206663363</v>
      </c>
      <c r="P496" s="369">
        <f t="shared" si="29"/>
        <v>-9.8431114758491329</v>
      </c>
      <c r="Q496" s="369">
        <f t="shared" si="29"/>
        <v>22.724760650834657</v>
      </c>
      <c r="R496" s="369">
        <f t="shared" si="29"/>
        <v>-14.67473210087595</v>
      </c>
      <c r="S496" s="369">
        <f t="shared" si="29"/>
        <v>18.760935175062603</v>
      </c>
      <c r="T496" s="369">
        <f t="shared" si="29"/>
        <v>-7.2773902262321917</v>
      </c>
      <c r="U496" s="369">
        <f t="shared" si="29"/>
        <v>-5.1449762022950871</v>
      </c>
      <c r="V496" s="369">
        <f t="shared" si="29"/>
        <v>5.1658855811435505</v>
      </c>
      <c r="W496" s="369">
        <f t="shared" si="29"/>
        <v>-11.656241704357688</v>
      </c>
      <c r="X496" s="369">
        <f t="shared" si="29"/>
        <v>8.6995814905244142</v>
      </c>
      <c r="Y496" s="369">
        <f t="shared" si="29"/>
        <v>-0.53752816925094404</v>
      </c>
      <c r="Z496" s="369">
        <f t="shared" si="29"/>
        <v>-13.63637324338092</v>
      </c>
      <c r="AA496" s="369">
        <f t="shared" si="29"/>
        <v>29.31917184670354</v>
      </c>
      <c r="AB496" s="369">
        <f t="shared" si="29"/>
        <v>-13.195464248406578</v>
      </c>
      <c r="AC496" s="369">
        <f t="shared" si="29"/>
        <v>13.800098540209641</v>
      </c>
      <c r="AD496" s="369">
        <f t="shared" si="29"/>
        <v>3.5938938287900291</v>
      </c>
      <c r="AE496" s="369">
        <f t="shared" si="29"/>
        <v>1.472104357506576</v>
      </c>
      <c r="AF496" s="369">
        <f t="shared" si="29"/>
        <v>-3.8271094207032039</v>
      </c>
      <c r="AG496" s="369">
        <f t="shared" si="24"/>
        <v>5.2014621473251719</v>
      </c>
      <c r="AH496" s="369">
        <f t="shared" si="24"/>
        <v>3.7466271349470248</v>
      </c>
      <c r="AI496" s="369">
        <f t="shared" si="24"/>
        <v>-4.5844720000833412</v>
      </c>
      <c r="AJ496" s="369">
        <f t="shared" si="24"/>
        <v>-1.4268661713622321</v>
      </c>
      <c r="AK496" s="369">
        <f t="shared" si="27"/>
        <v>-0.37140992709326304</v>
      </c>
      <c r="AL496" s="369">
        <f t="shared" si="27"/>
        <v>-8.944845124442411</v>
      </c>
      <c r="AM496" s="369">
        <f t="shared" si="27"/>
        <v>11.928213799888704</v>
      </c>
      <c r="AN496" s="369">
        <f t="shared" si="23"/>
        <v>-5.8885502331149695</v>
      </c>
      <c r="AO496" s="369">
        <f t="shared" si="23"/>
        <v>10.559140595042512</v>
      </c>
      <c r="AP496" s="369">
        <f t="shared" si="23"/>
        <v>10.944469974018077</v>
      </c>
      <c r="AQ496" s="369">
        <f t="shared" si="23"/>
        <v>3.0783901625066856</v>
      </c>
      <c r="AR496" s="369">
        <f t="shared" si="30"/>
        <v>-13.533204482777062</v>
      </c>
      <c r="AS496" s="369">
        <f t="shared" si="30"/>
        <v>9.1957567152799058</v>
      </c>
      <c r="AT496" s="369">
        <f t="shared" si="30"/>
        <v>5.0563861410972404</v>
      </c>
      <c r="AU496" s="369">
        <f t="shared" si="30"/>
        <v>0.67750740121191455</v>
      </c>
      <c r="AV496" s="369">
        <f t="shared" si="31"/>
        <v>18.950255998739319</v>
      </c>
      <c r="AW496" s="369">
        <f t="shared" si="31"/>
        <v>-9.981690812028889</v>
      </c>
      <c r="AX496" s="369">
        <f t="shared" si="31"/>
        <v>-15.809725478765428</v>
      </c>
      <c r="AY496" s="369">
        <f t="shared" si="31"/>
        <v>40.262123976409683</v>
      </c>
    </row>
    <row r="497" spans="1:51" s="325" customFormat="1" ht="27.6">
      <c r="A497" s="329"/>
      <c r="B497" s="329" t="s">
        <v>278</v>
      </c>
      <c r="C497" s="332"/>
      <c r="D497" s="332"/>
      <c r="E497" s="332"/>
      <c r="F497" s="332"/>
      <c r="G497" s="332"/>
      <c r="H497" s="332"/>
      <c r="I497" s="332"/>
      <c r="J497" s="332"/>
      <c r="K497" s="332"/>
      <c r="L497" s="332"/>
      <c r="M497" s="332"/>
      <c r="N497" s="332"/>
      <c r="O497" s="369">
        <f t="shared" si="22"/>
        <v>-3.5367022733497619</v>
      </c>
      <c r="P497" s="369">
        <f t="shared" si="29"/>
        <v>-13.24223602484472</v>
      </c>
      <c r="Q497" s="369">
        <f t="shared" si="29"/>
        <v>14.404352806414655</v>
      </c>
      <c r="R497" s="369">
        <f t="shared" si="29"/>
        <v>-4.2731986411585874</v>
      </c>
      <c r="S497" s="369">
        <f t="shared" si="29"/>
        <v>11.031004856182305</v>
      </c>
      <c r="T497" s="369">
        <f t="shared" si="29"/>
        <v>-26.847895569087914</v>
      </c>
      <c r="U497" s="369">
        <f t="shared" si="29"/>
        <v>-6.1445062778825426</v>
      </c>
      <c r="V497" s="369">
        <f t="shared" si="29"/>
        <v>26.162591267702251</v>
      </c>
      <c r="W497" s="369">
        <f t="shared" si="29"/>
        <v>0.29907558455683941</v>
      </c>
      <c r="X497" s="369">
        <f t="shared" si="29"/>
        <v>6.370290051504468</v>
      </c>
      <c r="Y497" s="369">
        <f t="shared" si="29"/>
        <v>-5.3043541575651645</v>
      </c>
      <c r="Z497" s="369">
        <f t="shared" si="29"/>
        <v>-6.3972934527699872</v>
      </c>
      <c r="AA497" s="369">
        <f t="shared" si="29"/>
        <v>13.393847291247376</v>
      </c>
      <c r="AB497" s="369">
        <f t="shared" si="29"/>
        <v>-15.23833671399594</v>
      </c>
      <c r="AC497" s="369">
        <f t="shared" si="29"/>
        <v>8.9867954360924749</v>
      </c>
      <c r="AD497" s="369">
        <f t="shared" si="29"/>
        <v>-21.933814303638645</v>
      </c>
      <c r="AE497" s="369">
        <f t="shared" si="29"/>
        <v>0.7332998493219528</v>
      </c>
      <c r="AF497" s="369">
        <f t="shared" si="29"/>
        <v>26.799960111687277</v>
      </c>
      <c r="AG497" s="369">
        <f t="shared" si="24"/>
        <v>-12.001101018442062</v>
      </c>
      <c r="AH497" s="369">
        <f t="shared" si="24"/>
        <v>18.597792573394717</v>
      </c>
      <c r="AI497" s="369">
        <f t="shared" si="24"/>
        <v>-6.4202554538261625</v>
      </c>
      <c r="AJ497" s="369">
        <f t="shared" si="24"/>
        <v>15.315859403309586</v>
      </c>
      <c r="AK497" s="369">
        <f t="shared" si="27"/>
        <v>8.1386823085786109</v>
      </c>
      <c r="AL497" s="369">
        <f t="shared" si="27"/>
        <v>-18.284256748030487</v>
      </c>
      <c r="AM497" s="369">
        <f t="shared" si="27"/>
        <v>31.822671776838273</v>
      </c>
      <c r="AN497" s="369">
        <f t="shared" si="23"/>
        <v>-27.362647243952882</v>
      </c>
      <c r="AO497" s="369">
        <f t="shared" si="23"/>
        <v>18.432780391185933</v>
      </c>
      <c r="AP497" s="369">
        <f t="shared" si="23"/>
        <v>-7.2750078394481017</v>
      </c>
      <c r="AQ497" s="369">
        <f t="shared" si="23"/>
        <v>7.1694284748055406</v>
      </c>
      <c r="AR497" s="369">
        <f t="shared" si="30"/>
        <v>-5.6449633603309728</v>
      </c>
      <c r="AS497" s="369">
        <f t="shared" si="30"/>
        <v>-12.983538330050918</v>
      </c>
      <c r="AT497" s="369">
        <f t="shared" si="30"/>
        <v>-7.3792543878378956</v>
      </c>
      <c r="AU497" s="369">
        <f t="shared" si="30"/>
        <v>16.08649545852737</v>
      </c>
      <c r="AV497" s="369">
        <f t="shared" si="31"/>
        <v>23.790610850742716</v>
      </c>
      <c r="AW497" s="369">
        <f t="shared" si="31"/>
        <v>2.3036447638603716</v>
      </c>
      <c r="AX497" s="369">
        <f t="shared" si="31"/>
        <v>-7.5958100733864473</v>
      </c>
      <c r="AY497" s="369">
        <f t="shared" si="31"/>
        <v>13.799891392886243</v>
      </c>
    </row>
    <row r="498" spans="1:51" s="325" customFormat="1" ht="13.8">
      <c r="A498" s="327"/>
      <c r="B498" s="327" t="s">
        <v>279</v>
      </c>
      <c r="C498" s="331"/>
      <c r="D498" s="331"/>
      <c r="E498" s="331"/>
      <c r="F498" s="331"/>
      <c r="G498" s="331"/>
      <c r="H498" s="331"/>
      <c r="I498" s="331"/>
      <c r="J498" s="331"/>
      <c r="K498" s="331"/>
      <c r="L498" s="331"/>
      <c r="M498" s="331"/>
      <c r="N498" s="331"/>
      <c r="O498" s="369">
        <f t="shared" si="22"/>
        <v>8.5375634970145384</v>
      </c>
      <c r="P498" s="369">
        <f t="shared" si="29"/>
        <v>-17.431644634206425</v>
      </c>
      <c r="Q498" s="369">
        <f t="shared" si="29"/>
        <v>-14.687748607796335</v>
      </c>
      <c r="R498" s="369">
        <f t="shared" si="29"/>
        <v>20.96981000116563</v>
      </c>
      <c r="S498" s="369">
        <f t="shared" si="29"/>
        <v>10.194642513008285</v>
      </c>
      <c r="T498" s="369">
        <f t="shared" si="29"/>
        <v>-17.19132563833508</v>
      </c>
      <c r="U498" s="369">
        <f t="shared" si="29"/>
        <v>-9.8732840549102523</v>
      </c>
      <c r="V498" s="369">
        <f t="shared" si="29"/>
        <v>58.640890451083784</v>
      </c>
      <c r="W498" s="369">
        <f t="shared" si="29"/>
        <v>-4.3870014771048726</v>
      </c>
      <c r="X498" s="369">
        <f t="shared" si="29"/>
        <v>-11.038158504557396</v>
      </c>
      <c r="Y498" s="369">
        <f t="shared" si="29"/>
        <v>-16.158721889380914</v>
      </c>
      <c r="Z498" s="369">
        <f t="shared" si="29"/>
        <v>25.269262634631307</v>
      </c>
      <c r="AA498" s="369">
        <f t="shared" si="29"/>
        <v>21.420304232804241</v>
      </c>
      <c r="AB498" s="369">
        <f t="shared" si="29"/>
        <v>-16.96057738135767</v>
      </c>
      <c r="AC498" s="369">
        <f t="shared" si="29"/>
        <v>12.725483765168905</v>
      </c>
      <c r="AD498" s="369">
        <f t="shared" si="29"/>
        <v>-41.751527494908345</v>
      </c>
      <c r="AE498" s="369">
        <f t="shared" si="29"/>
        <v>9.7652347652347746</v>
      </c>
      <c r="AF498" s="369">
        <f t="shared" si="29"/>
        <v>68.612059158134244</v>
      </c>
      <c r="AG498" s="369">
        <f t="shared" si="24"/>
        <v>-29.303015990823834</v>
      </c>
      <c r="AH498" s="369">
        <f t="shared" si="24"/>
        <v>53.598014888337467</v>
      </c>
      <c r="AI498" s="369">
        <f t="shared" si="24"/>
        <v>-7.8538585808375707</v>
      </c>
      <c r="AJ498" s="369">
        <f t="shared" si="24"/>
        <v>-28.921105866486862</v>
      </c>
      <c r="AK498" s="369">
        <f t="shared" si="27"/>
        <v>-6.0620434493881037</v>
      </c>
      <c r="AL498" s="369">
        <f t="shared" si="27"/>
        <v>-30.145425166633</v>
      </c>
      <c r="AM498" s="369">
        <f t="shared" si="27"/>
        <v>106.3177678184184</v>
      </c>
      <c r="AN498" s="369">
        <f t="shared" si="23"/>
        <v>-19.87947586013594</v>
      </c>
      <c r="AO498" s="369">
        <f t="shared" si="23"/>
        <v>-2.9386041630225637</v>
      </c>
      <c r="AP498" s="369">
        <f t="shared" si="23"/>
        <v>-23.148315011713823</v>
      </c>
      <c r="AQ498" s="369">
        <f t="shared" si="23"/>
        <v>32.594676984406135</v>
      </c>
      <c r="AR498" s="369">
        <f t="shared" si="30"/>
        <v>6.8883190379343811</v>
      </c>
      <c r="AS498" s="369">
        <f t="shared" si="30"/>
        <v>-27.994705493050954</v>
      </c>
      <c r="AT498" s="369">
        <f t="shared" si="30"/>
        <v>23.391544117647058</v>
      </c>
      <c r="AU498" s="369">
        <f t="shared" si="30"/>
        <v>-3.184357541899443</v>
      </c>
      <c r="AV498" s="369">
        <f t="shared" si="31"/>
        <v>-6.1454125793421808</v>
      </c>
      <c r="AW498" s="369">
        <f t="shared" si="31"/>
        <v>3.8118659698739612</v>
      </c>
      <c r="AX498" s="369">
        <f t="shared" si="31"/>
        <v>-6.0211232849669418</v>
      </c>
      <c r="AY498" s="369">
        <f t="shared" si="31"/>
        <v>58.659804642369515</v>
      </c>
    </row>
    <row r="499" spans="1:51" s="325" customFormat="1" ht="27.6">
      <c r="A499" s="329"/>
      <c r="B499" s="329" t="s">
        <v>280</v>
      </c>
      <c r="C499" s="332"/>
      <c r="D499" s="332"/>
      <c r="E499" s="332"/>
      <c r="F499" s="332"/>
      <c r="G499" s="332"/>
      <c r="H499" s="332"/>
      <c r="I499" s="332"/>
      <c r="J499" s="332"/>
      <c r="K499" s="332"/>
      <c r="L499" s="332"/>
      <c r="M499" s="332"/>
      <c r="N499" s="332"/>
      <c r="O499" s="369">
        <f t="shared" si="22"/>
        <v>-18.375291980275115</v>
      </c>
      <c r="P499" s="369">
        <f t="shared" si="29"/>
        <v>-23.243243243243239</v>
      </c>
      <c r="Q499" s="369">
        <f t="shared" si="29"/>
        <v>40.886495443247711</v>
      </c>
      <c r="R499" s="369">
        <f t="shared" si="29"/>
        <v>-29.932372831520144</v>
      </c>
      <c r="S499" s="369">
        <f t="shared" si="29"/>
        <v>12.673101133025613</v>
      </c>
      <c r="T499" s="369">
        <f t="shared" si="29"/>
        <v>-27.411545623836137</v>
      </c>
      <c r="U499" s="369">
        <f t="shared" si="29"/>
        <v>-0.66700872242174969</v>
      </c>
      <c r="V499" s="369">
        <f t="shared" si="29"/>
        <v>-24.01859504132231</v>
      </c>
      <c r="W499" s="369">
        <f t="shared" si="29"/>
        <v>9.7892590074778898</v>
      </c>
      <c r="X499" s="369">
        <f t="shared" si="29"/>
        <v>81.547987616099093</v>
      </c>
      <c r="Y499" s="369">
        <f t="shared" si="29"/>
        <v>21.145975443383364</v>
      </c>
      <c r="Z499" s="369">
        <f t="shared" si="29"/>
        <v>-39.273648648648653</v>
      </c>
      <c r="AA499" s="369">
        <f t="shared" si="29"/>
        <v>16.411682892906811</v>
      </c>
      <c r="AB499" s="369">
        <f t="shared" si="29"/>
        <v>-32.258064516129025</v>
      </c>
      <c r="AC499" s="369">
        <f t="shared" si="29"/>
        <v>18.636096413874181</v>
      </c>
      <c r="AD499" s="369">
        <f t="shared" si="29"/>
        <v>-21.605550049554012</v>
      </c>
      <c r="AE499" s="369">
        <f t="shared" si="29"/>
        <v>-25.600505689001267</v>
      </c>
      <c r="AF499" s="369">
        <f t="shared" si="29"/>
        <v>11.639762107051837</v>
      </c>
      <c r="AG499" s="369">
        <f t="shared" si="24"/>
        <v>29.680365296803643</v>
      </c>
      <c r="AH499" s="369">
        <f t="shared" si="24"/>
        <v>-13.380281690140842</v>
      </c>
      <c r="AI499" s="369">
        <f t="shared" si="24"/>
        <v>-22.696476964769644</v>
      </c>
      <c r="AJ499" s="369">
        <f t="shared" si="24"/>
        <v>179.14110429447854</v>
      </c>
      <c r="AK499" s="369">
        <f t="shared" si="27"/>
        <v>8.508634222919941</v>
      </c>
      <c r="AL499" s="369">
        <f t="shared" si="27"/>
        <v>-11.863425925925929</v>
      </c>
      <c r="AM499" s="369">
        <f t="shared" si="27"/>
        <v>5.8437294812869371</v>
      </c>
      <c r="AN499" s="369">
        <f t="shared" si="23"/>
        <v>-32.816377171215883</v>
      </c>
      <c r="AO499" s="369">
        <f t="shared" si="23"/>
        <v>33.702677746999079</v>
      </c>
      <c r="AP499" s="369">
        <f t="shared" si="23"/>
        <v>-21.063535911602212</v>
      </c>
      <c r="AQ499" s="369">
        <f t="shared" si="23"/>
        <v>-16.229221347331588</v>
      </c>
      <c r="AR499" s="369">
        <f t="shared" si="30"/>
        <v>-0.78328981723236857</v>
      </c>
      <c r="AS499" s="369">
        <f t="shared" si="30"/>
        <v>24.526315789473685</v>
      </c>
      <c r="AT499" s="369">
        <f t="shared" si="30"/>
        <v>-49.408284023668642</v>
      </c>
      <c r="AU499" s="369">
        <f t="shared" si="30"/>
        <v>99.081035923141158</v>
      </c>
      <c r="AV499" s="369">
        <f t="shared" si="31"/>
        <v>64.918170373478816</v>
      </c>
      <c r="AW499" s="369">
        <f t="shared" si="31"/>
        <v>68.956743002544556</v>
      </c>
      <c r="AX499" s="369">
        <f t="shared" si="31"/>
        <v>-46.807228915662655</v>
      </c>
      <c r="AY499" s="369">
        <f t="shared" si="31"/>
        <v>-39.127972819932047</v>
      </c>
    </row>
    <row r="500" spans="1:51" s="325" customFormat="1" ht="13.8">
      <c r="A500" s="327"/>
      <c r="B500" s="327" t="s">
        <v>281</v>
      </c>
      <c r="C500" s="331"/>
      <c r="D500" s="331"/>
      <c r="E500" s="331"/>
      <c r="F500" s="331"/>
      <c r="G500" s="331"/>
      <c r="H500" s="331"/>
      <c r="I500" s="331"/>
      <c r="J500" s="331"/>
      <c r="K500" s="331"/>
      <c r="L500" s="331"/>
      <c r="M500" s="331"/>
      <c r="N500" s="331"/>
      <c r="O500" s="369">
        <f t="shared" si="22"/>
        <v>-16.071428571428559</v>
      </c>
      <c r="P500" s="369">
        <f t="shared" si="29"/>
        <v>-2.1276595744680917</v>
      </c>
      <c r="Q500" s="369">
        <f t="shared" si="29"/>
        <v>131.85907046476763</v>
      </c>
      <c r="R500" s="369">
        <f t="shared" si="29"/>
        <v>-33.365664403491756</v>
      </c>
      <c r="S500" s="369">
        <f t="shared" si="29"/>
        <v>16.690926734594864</v>
      </c>
      <c r="T500" s="369">
        <f t="shared" si="29"/>
        <v>-29.230769230769234</v>
      </c>
      <c r="U500" s="369">
        <f t="shared" si="29"/>
        <v>-9.1656874265569854</v>
      </c>
      <c r="V500" s="369">
        <f t="shared" si="29"/>
        <v>-18.175937904269084</v>
      </c>
      <c r="W500" s="369">
        <f t="shared" si="29"/>
        <v>-14.624505928853752</v>
      </c>
      <c r="X500" s="369">
        <f t="shared" si="29"/>
        <v>-16.666666666666671</v>
      </c>
      <c r="Y500" s="369">
        <f t="shared" si="29"/>
        <v>-21.111111111111114</v>
      </c>
      <c r="Z500" s="369">
        <f t="shared" si="29"/>
        <v>39.718309859154928</v>
      </c>
      <c r="AA500" s="369">
        <f t="shared" si="29"/>
        <v>-24.697580645161292</v>
      </c>
      <c r="AB500" s="369">
        <f t="shared" si="29"/>
        <v>28.380187416331996</v>
      </c>
      <c r="AC500" s="369">
        <f t="shared" si="29"/>
        <v>-7.1949947862356565</v>
      </c>
      <c r="AD500" s="369">
        <f t="shared" si="29"/>
        <v>-23.820224719101123</v>
      </c>
      <c r="AE500" s="369">
        <f t="shared" si="29"/>
        <v>46.902654867256643</v>
      </c>
      <c r="AF500" s="369">
        <f t="shared" si="29"/>
        <v>-17.771084337349411</v>
      </c>
      <c r="AG500" s="369">
        <f t="shared" si="24"/>
        <v>1.587301587301597</v>
      </c>
      <c r="AH500" s="369">
        <f t="shared" si="24"/>
        <v>-12.379807692307695</v>
      </c>
      <c r="AI500" s="369">
        <f t="shared" si="24"/>
        <v>-1.2345679012345661</v>
      </c>
      <c r="AJ500" s="369">
        <f t="shared" si="24"/>
        <v>-1.249999999999998</v>
      </c>
      <c r="AK500" s="369">
        <f t="shared" si="27"/>
        <v>-4.2194092827004317</v>
      </c>
      <c r="AL500" s="369">
        <f t="shared" si="27"/>
        <v>6.6079295154185047</v>
      </c>
      <c r="AM500" s="369">
        <f t="shared" si="27"/>
        <v>35.950413223140487</v>
      </c>
      <c r="AN500" s="369">
        <f t="shared" si="23"/>
        <v>-1.4184397163120446</v>
      </c>
      <c r="AO500" s="369">
        <f t="shared" si="23"/>
        <v>62.589928057553955</v>
      </c>
      <c r="AP500" s="369">
        <f t="shared" si="23"/>
        <v>6.7003792667509403</v>
      </c>
      <c r="AQ500" s="369">
        <f t="shared" si="23"/>
        <v>5.6872037914691997</v>
      </c>
      <c r="AR500" s="369">
        <f t="shared" si="30"/>
        <v>-21.412556053811659</v>
      </c>
      <c r="AS500" s="369">
        <f t="shared" si="30"/>
        <v>-17.332382310984308</v>
      </c>
      <c r="AT500" s="369">
        <f t="shared" si="30"/>
        <v>7.2476272648835192</v>
      </c>
      <c r="AU500" s="369">
        <f t="shared" si="30"/>
        <v>-33.628318584070797</v>
      </c>
      <c r="AV500" s="369">
        <f t="shared" si="31"/>
        <v>8.8484848484848531</v>
      </c>
      <c r="AW500" s="369">
        <f t="shared" si="31"/>
        <v>-0.11135857461024261</v>
      </c>
      <c r="AX500" s="369">
        <f t="shared" si="31"/>
        <v>39.018952062430323</v>
      </c>
      <c r="AY500" s="369">
        <f t="shared" si="31"/>
        <v>0.24057738572573664</v>
      </c>
    </row>
    <row r="501" spans="1:51" s="325" customFormat="1" ht="13.8">
      <c r="A501" s="329"/>
      <c r="B501" s="329" t="s">
        <v>282</v>
      </c>
      <c r="C501" s="332"/>
      <c r="D501" s="332"/>
      <c r="E501" s="332"/>
      <c r="F501" s="332"/>
      <c r="G501" s="332"/>
      <c r="H501" s="332"/>
      <c r="I501" s="332"/>
      <c r="J501" s="332"/>
      <c r="K501" s="332"/>
      <c r="L501" s="332"/>
      <c r="M501" s="332"/>
      <c r="N501" s="332"/>
      <c r="O501" s="369">
        <f t="shared" si="22"/>
        <v>0.46336518969011464</v>
      </c>
      <c r="P501" s="369">
        <f t="shared" ref="P501:AF515" si="32">IFERROR(((P111-O111)*100/O111),"n.a.")</f>
        <v>11.790141251081014</v>
      </c>
      <c r="Q501" s="369">
        <f t="shared" si="32"/>
        <v>35.533780299123258</v>
      </c>
      <c r="R501" s="369">
        <f t="shared" si="32"/>
        <v>-15.506088280060894</v>
      </c>
      <c r="S501" s="369">
        <f t="shared" si="32"/>
        <v>15.559558657959927</v>
      </c>
      <c r="T501" s="369">
        <f t="shared" si="32"/>
        <v>-37.977396726422448</v>
      </c>
      <c r="U501" s="369">
        <f t="shared" si="32"/>
        <v>22.117499214577439</v>
      </c>
      <c r="V501" s="369">
        <f t="shared" si="32"/>
        <v>-0.12863390789811463</v>
      </c>
      <c r="W501" s="369">
        <f t="shared" si="32"/>
        <v>14.296754250386392</v>
      </c>
      <c r="X501" s="369">
        <f t="shared" si="32"/>
        <v>-8.0910525129591999</v>
      </c>
      <c r="Y501" s="369">
        <f t="shared" si="32"/>
        <v>-20.917116233447771</v>
      </c>
      <c r="Z501" s="369">
        <f t="shared" si="32"/>
        <v>-8.4961240310077475</v>
      </c>
      <c r="AA501" s="369">
        <f t="shared" si="32"/>
        <v>-5.7946458827516123</v>
      </c>
      <c r="AB501" s="369">
        <f t="shared" si="32"/>
        <v>-19.46043165467626</v>
      </c>
      <c r="AC501" s="369">
        <f t="shared" si="32"/>
        <v>16.07860652076819</v>
      </c>
      <c r="AD501" s="369">
        <f t="shared" si="32"/>
        <v>39.130434782608688</v>
      </c>
      <c r="AE501" s="369">
        <f t="shared" si="32"/>
        <v>-18.473451327433622</v>
      </c>
      <c r="AF501" s="369">
        <f t="shared" si="32"/>
        <v>-10.515603799185893</v>
      </c>
      <c r="AG501" s="369">
        <f t="shared" si="24"/>
        <v>22.630780894617143</v>
      </c>
      <c r="AH501" s="369">
        <f t="shared" si="24"/>
        <v>-24.296754250386407</v>
      </c>
      <c r="AI501" s="369">
        <f t="shared" si="24"/>
        <v>-2.6949775418538184</v>
      </c>
      <c r="AJ501" s="369">
        <f t="shared" si="24"/>
        <v>59.336970205623167</v>
      </c>
      <c r="AK501" s="369">
        <f t="shared" si="27"/>
        <v>10.323939952594158</v>
      </c>
      <c r="AL501" s="369">
        <f t="shared" si="27"/>
        <v>-21.079016471711618</v>
      </c>
      <c r="AM501" s="369">
        <f t="shared" si="27"/>
        <v>17.392619479733817</v>
      </c>
      <c r="AN501" s="369">
        <f t="shared" si="23"/>
        <v>-23.009533625354297</v>
      </c>
      <c r="AO501" s="369">
        <f t="shared" si="23"/>
        <v>39.759036144578317</v>
      </c>
      <c r="AP501" s="369">
        <f t="shared" si="23"/>
        <v>44.92337164750959</v>
      </c>
      <c r="AQ501" s="369">
        <f t="shared" si="23"/>
        <v>-7.319894249834765</v>
      </c>
      <c r="AR501" s="369">
        <f t="shared" si="30"/>
        <v>-23.177036904974148</v>
      </c>
      <c r="AS501" s="369">
        <f t="shared" si="30"/>
        <v>4.7806915757716295</v>
      </c>
      <c r="AT501" s="369">
        <f t="shared" si="30"/>
        <v>-41.661129568106311</v>
      </c>
      <c r="AU501" s="369">
        <f t="shared" si="30"/>
        <v>83.826879271070609</v>
      </c>
      <c r="AV501" s="369">
        <f t="shared" si="31"/>
        <v>13.919867823213538</v>
      </c>
      <c r="AW501" s="369">
        <f t="shared" si="31"/>
        <v>-19.815083393763597</v>
      </c>
      <c r="AX501" s="369">
        <f t="shared" si="31"/>
        <v>19.941216368980331</v>
      </c>
      <c r="AY501" s="369">
        <f t="shared" si="31"/>
        <v>-20.320452403393013</v>
      </c>
    </row>
    <row r="502" spans="1:51" s="325" customFormat="1" ht="13.8">
      <c r="A502" s="327"/>
      <c r="B502" s="327" t="s">
        <v>283</v>
      </c>
      <c r="C502" s="331"/>
      <c r="D502" s="331"/>
      <c r="E502" s="331"/>
      <c r="F502" s="331"/>
      <c r="G502" s="331"/>
      <c r="H502" s="331"/>
      <c r="I502" s="331"/>
      <c r="J502" s="331"/>
      <c r="K502" s="331"/>
      <c r="L502" s="331"/>
      <c r="M502" s="331"/>
      <c r="N502" s="331"/>
      <c r="O502" s="369">
        <f t="shared" si="22"/>
        <v>-35.600578871201158</v>
      </c>
      <c r="P502" s="369">
        <f t="shared" si="32"/>
        <v>20.674157303370787</v>
      </c>
      <c r="Q502" s="369">
        <f t="shared" si="32"/>
        <v>-17.504655493482318</v>
      </c>
      <c r="R502" s="369">
        <f t="shared" si="32"/>
        <v>-9.2550790067720126</v>
      </c>
      <c r="S502" s="369">
        <f t="shared" si="32"/>
        <v>-14.179104477611927</v>
      </c>
      <c r="T502" s="369">
        <f t="shared" si="32"/>
        <v>7.2463768115942022</v>
      </c>
      <c r="U502" s="369">
        <f t="shared" si="32"/>
        <v>15.675675675675677</v>
      </c>
      <c r="V502" s="369">
        <f t="shared" si="32"/>
        <v>10.514018691588788</v>
      </c>
      <c r="W502" s="369">
        <f t="shared" si="32"/>
        <v>-8.0338266384778176</v>
      </c>
      <c r="X502" s="369">
        <f t="shared" si="32"/>
        <v>-14.942528735632171</v>
      </c>
      <c r="Y502" s="369">
        <f t="shared" si="32"/>
        <v>12.432432432432432</v>
      </c>
      <c r="Z502" s="369">
        <f t="shared" si="32"/>
        <v>-19.711538461538467</v>
      </c>
      <c r="AA502" s="369">
        <f t="shared" si="32"/>
        <v>43.712574850299404</v>
      </c>
      <c r="AB502" s="369">
        <f t="shared" si="32"/>
        <v>-12.499999999999993</v>
      </c>
      <c r="AC502" s="369">
        <f t="shared" si="32"/>
        <v>4.7619047619047663</v>
      </c>
      <c r="AD502" s="369">
        <f t="shared" si="32"/>
        <v>-13.863636363636369</v>
      </c>
      <c r="AE502" s="369">
        <f t="shared" si="32"/>
        <v>-22.427440633245386</v>
      </c>
      <c r="AF502" s="369">
        <f t="shared" si="32"/>
        <v>0.68027210884353806</v>
      </c>
      <c r="AG502" s="369">
        <f t="shared" si="24"/>
        <v>96.621621621621642</v>
      </c>
      <c r="AH502" s="369">
        <f t="shared" si="24"/>
        <v>-14.432989690721646</v>
      </c>
      <c r="AI502" s="369">
        <f t="shared" si="24"/>
        <v>3.8152610441766965</v>
      </c>
      <c r="AJ502" s="369">
        <f t="shared" si="24"/>
        <v>1.7408123791102488</v>
      </c>
      <c r="AK502" s="369">
        <f t="shared" si="27"/>
        <v>-18.060836501901143</v>
      </c>
      <c r="AL502" s="369">
        <f t="shared" si="27"/>
        <v>-4.6403712296983599</v>
      </c>
      <c r="AM502" s="369">
        <f t="shared" si="27"/>
        <v>9.2457420924574176</v>
      </c>
      <c r="AN502" s="369">
        <f t="shared" si="23"/>
        <v>-8.240534521158132</v>
      </c>
      <c r="AO502" s="369">
        <f t="shared" si="23"/>
        <v>-6.7961165048543748</v>
      </c>
      <c r="AP502" s="369">
        <f t="shared" si="23"/>
        <v>-29.947916666666664</v>
      </c>
      <c r="AQ502" s="369">
        <f t="shared" si="23"/>
        <v>-3.7174721189591113</v>
      </c>
      <c r="AR502" s="369">
        <f t="shared" si="30"/>
        <v>-24.710424710424711</v>
      </c>
      <c r="AS502" s="369">
        <f t="shared" si="30"/>
        <v>31.282051282051288</v>
      </c>
      <c r="AT502" s="369">
        <f t="shared" si="30"/>
        <v>-3.9062500000000036</v>
      </c>
      <c r="AU502" s="369">
        <f t="shared" si="30"/>
        <v>39.024390243902438</v>
      </c>
      <c r="AV502" s="369">
        <f t="shared" si="31"/>
        <v>0.58479532163742742</v>
      </c>
      <c r="AW502" s="369">
        <f t="shared" si="31"/>
        <v>-18.023255813953494</v>
      </c>
      <c r="AX502" s="369">
        <f t="shared" si="31"/>
        <v>33.333333333333336</v>
      </c>
      <c r="AY502" s="369">
        <f t="shared" si="31"/>
        <v>0.53191489361702182</v>
      </c>
    </row>
    <row r="503" spans="1:51" s="325" customFormat="1" ht="13.8">
      <c r="A503" s="329"/>
      <c r="B503" s="329" t="s">
        <v>284</v>
      </c>
      <c r="C503" s="332"/>
      <c r="D503" s="332"/>
      <c r="E503" s="332"/>
      <c r="F503" s="332"/>
      <c r="G503" s="332"/>
      <c r="H503" s="332"/>
      <c r="I503" s="332"/>
      <c r="J503" s="332"/>
      <c r="K503" s="332"/>
      <c r="L503" s="332"/>
      <c r="M503" s="332"/>
      <c r="N503" s="332"/>
      <c r="O503" s="369">
        <f t="shared" si="22"/>
        <v>-9.45493664833851</v>
      </c>
      <c r="P503" s="369">
        <f t="shared" si="32"/>
        <v>-17.808580858085811</v>
      </c>
      <c r="Q503" s="369">
        <f t="shared" si="32"/>
        <v>15.531641503372967</v>
      </c>
      <c r="R503" s="369">
        <f t="shared" si="32"/>
        <v>-1.2234116502155006</v>
      </c>
      <c r="S503" s="369">
        <f t="shared" si="32"/>
        <v>8.6418015482054891</v>
      </c>
      <c r="T503" s="369">
        <f t="shared" si="32"/>
        <v>-34.317916828604737</v>
      </c>
      <c r="U503" s="369">
        <f t="shared" si="32"/>
        <v>-19.644970414201186</v>
      </c>
      <c r="V503" s="369">
        <f t="shared" si="32"/>
        <v>25.576828669612162</v>
      </c>
      <c r="W503" s="369">
        <f t="shared" si="32"/>
        <v>3.7724784988272222</v>
      </c>
      <c r="X503" s="369">
        <f t="shared" si="32"/>
        <v>44.490487850819342</v>
      </c>
      <c r="Y503" s="369">
        <f t="shared" si="32"/>
        <v>10.181201929344287</v>
      </c>
      <c r="Z503" s="369">
        <f t="shared" si="32"/>
        <v>-31.176053005205866</v>
      </c>
      <c r="AA503" s="369">
        <f t="shared" si="32"/>
        <v>10.073921265257004</v>
      </c>
      <c r="AB503" s="369">
        <f t="shared" si="32"/>
        <v>-8.0587224738403922</v>
      </c>
      <c r="AC503" s="369">
        <f t="shared" si="32"/>
        <v>-1.3249532869033362</v>
      </c>
      <c r="AD503" s="369">
        <f t="shared" si="32"/>
        <v>-2.7887760371836881</v>
      </c>
      <c r="AE503" s="369">
        <f t="shared" si="32"/>
        <v>3.6125376306003174</v>
      </c>
      <c r="AF503" s="369">
        <f t="shared" si="32"/>
        <v>-5.2811485216202305</v>
      </c>
      <c r="AG503" s="369">
        <f t="shared" si="24"/>
        <v>0.12630819198845233</v>
      </c>
      <c r="AH503" s="369">
        <f t="shared" si="24"/>
        <v>-4.5593800684808095</v>
      </c>
      <c r="AI503" s="369">
        <f t="shared" si="24"/>
        <v>-0.92522658610272279</v>
      </c>
      <c r="AJ503" s="369">
        <f t="shared" si="24"/>
        <v>88.336192109777002</v>
      </c>
      <c r="AK503" s="369">
        <f t="shared" si="27"/>
        <v>24.59016393442624</v>
      </c>
      <c r="AL503" s="369">
        <f t="shared" si="27"/>
        <v>-11.444119558154648</v>
      </c>
      <c r="AM503" s="369">
        <f t="shared" si="27"/>
        <v>-3.2192974410712694</v>
      </c>
      <c r="AN503" s="369">
        <f t="shared" si="23"/>
        <v>-40.665276724791511</v>
      </c>
      <c r="AO503" s="369">
        <f t="shared" si="23"/>
        <v>36.799233349305233</v>
      </c>
      <c r="AP503" s="369">
        <f t="shared" si="23"/>
        <v>-9.0601284296555793</v>
      </c>
      <c r="AQ503" s="369">
        <f t="shared" si="23"/>
        <v>-1.8487610733085091</v>
      </c>
      <c r="AR503" s="369">
        <f t="shared" si="30"/>
        <v>-8.2145192936559859</v>
      </c>
      <c r="AS503" s="369">
        <f t="shared" si="30"/>
        <v>-8.5364115718968154</v>
      </c>
      <c r="AT503" s="369">
        <f t="shared" si="30"/>
        <v>-12.277968214397021</v>
      </c>
      <c r="AU503" s="369">
        <f t="shared" si="30"/>
        <v>13.463587921847258</v>
      </c>
      <c r="AV503" s="369">
        <f t="shared" si="31"/>
        <v>67.845961177207258</v>
      </c>
      <c r="AW503" s="369">
        <f t="shared" si="31"/>
        <v>-11.275881365416904</v>
      </c>
      <c r="AX503" s="369">
        <f t="shared" si="31"/>
        <v>-0.31535793125196804</v>
      </c>
      <c r="AY503" s="369">
        <f t="shared" si="31"/>
        <v>9.8597490245702932</v>
      </c>
    </row>
    <row r="504" spans="1:51" s="325" customFormat="1" ht="13.8">
      <c r="A504" s="327"/>
      <c r="B504" s="327" t="s">
        <v>285</v>
      </c>
      <c r="C504" s="331"/>
      <c r="D504" s="331"/>
      <c r="E504" s="331"/>
      <c r="F504" s="331"/>
      <c r="G504" s="331"/>
      <c r="H504" s="331"/>
      <c r="I504" s="331"/>
      <c r="J504" s="331"/>
      <c r="K504" s="331"/>
      <c r="L504" s="331"/>
      <c r="M504" s="331"/>
      <c r="N504" s="331"/>
      <c r="O504" s="369">
        <f t="shared" si="22"/>
        <v>35.09751940920281</v>
      </c>
      <c r="P504" s="369">
        <f t="shared" si="32"/>
        <v>8.5163641460508774</v>
      </c>
      <c r="Q504" s="369">
        <f t="shared" si="32"/>
        <v>37.546660466798421</v>
      </c>
      <c r="R504" s="369">
        <f t="shared" si="32"/>
        <v>-23.27824208845902</v>
      </c>
      <c r="S504" s="369">
        <f t="shared" si="32"/>
        <v>36.398575292836085</v>
      </c>
      <c r="T504" s="369">
        <f t="shared" si="32"/>
        <v>0.61737811717620228</v>
      </c>
      <c r="U504" s="369">
        <f t="shared" si="32"/>
        <v>-14.205320752361159</v>
      </c>
      <c r="V504" s="369">
        <f t="shared" si="32"/>
        <v>-33.147953720932648</v>
      </c>
      <c r="W504" s="369">
        <f t="shared" si="32"/>
        <v>38.173873831848361</v>
      </c>
      <c r="X504" s="369">
        <f t="shared" si="32"/>
        <v>-31.468248162861098</v>
      </c>
      <c r="Y504" s="369">
        <f t="shared" si="32"/>
        <v>-10.121843081874607</v>
      </c>
      <c r="Z504" s="369">
        <f t="shared" si="32"/>
        <v>-6.3726385793108475</v>
      </c>
      <c r="AA504" s="369">
        <f t="shared" si="32"/>
        <v>50.419544940092884</v>
      </c>
      <c r="AB504" s="369">
        <f t="shared" si="32"/>
        <v>-17.107311504332934</v>
      </c>
      <c r="AC504" s="369">
        <f t="shared" si="32"/>
        <v>17.800522716246459</v>
      </c>
      <c r="AD504" s="369">
        <f t="shared" si="32"/>
        <v>1.9688857594558244</v>
      </c>
      <c r="AE504" s="369">
        <f t="shared" si="32"/>
        <v>13.586439617995383</v>
      </c>
      <c r="AF504" s="369">
        <f t="shared" si="32"/>
        <v>-5.4530230210711013</v>
      </c>
      <c r="AG504" s="369">
        <f t="shared" si="24"/>
        <v>1.4230773896902735</v>
      </c>
      <c r="AH504" s="369">
        <f t="shared" si="24"/>
        <v>-0.6626794258373162</v>
      </c>
      <c r="AI504" s="369">
        <f t="shared" si="24"/>
        <v>1.5545601233051523</v>
      </c>
      <c r="AJ504" s="369">
        <f t="shared" si="24"/>
        <v>-7.8494610906245237</v>
      </c>
      <c r="AK504" s="369">
        <f t="shared" si="27"/>
        <v>1.2429712932820467</v>
      </c>
      <c r="AL504" s="369">
        <f t="shared" si="27"/>
        <v>-12.522400010167392</v>
      </c>
      <c r="AM504" s="369">
        <f t="shared" si="27"/>
        <v>27.599883771611225</v>
      </c>
      <c r="AN504" s="369">
        <f t="shared" si="23"/>
        <v>-14.379404966582026</v>
      </c>
      <c r="AO504" s="369">
        <f t="shared" si="23"/>
        <v>7.7049921540466428</v>
      </c>
      <c r="AP504" s="369">
        <f t="shared" si="23"/>
        <v>-5.72525681548795</v>
      </c>
      <c r="AQ504" s="369">
        <f t="shared" si="23"/>
        <v>-0.2383602907471595</v>
      </c>
      <c r="AR504" s="369">
        <f t="shared" si="30"/>
        <v>-3.5078046026807432</v>
      </c>
      <c r="AS504" s="369">
        <f t="shared" si="30"/>
        <v>2.6407803975456074</v>
      </c>
      <c r="AT504" s="369">
        <f t="shared" si="30"/>
        <v>-5.060841441107069</v>
      </c>
      <c r="AU504" s="369">
        <f t="shared" si="30"/>
        <v>5.2538255333407786</v>
      </c>
      <c r="AV504" s="369">
        <f t="shared" si="31"/>
        <v>-13.99578176608699</v>
      </c>
      <c r="AW504" s="369">
        <f t="shared" si="31"/>
        <v>-20.787833919427474</v>
      </c>
      <c r="AX504" s="369">
        <f t="shared" si="31"/>
        <v>40.167062580318536</v>
      </c>
      <c r="AY504" s="369">
        <f t="shared" si="31"/>
        <v>-17.908789086918468</v>
      </c>
    </row>
    <row r="505" spans="1:51" s="325" customFormat="1" ht="13.8">
      <c r="A505" s="329"/>
      <c r="B505" s="329" t="s">
        <v>286</v>
      </c>
      <c r="C505" s="332"/>
      <c r="D505" s="332"/>
      <c r="E505" s="332"/>
      <c r="F505" s="332"/>
      <c r="G505" s="332"/>
      <c r="H505" s="332"/>
      <c r="I505" s="332"/>
      <c r="J505" s="332"/>
      <c r="K505" s="332"/>
      <c r="L505" s="332"/>
      <c r="M505" s="332"/>
      <c r="N505" s="332"/>
      <c r="O505" s="369">
        <f t="shared" si="22"/>
        <v>178.51893725268511</v>
      </c>
      <c r="P505" s="369">
        <f t="shared" si="32"/>
        <v>54.647858737568477</v>
      </c>
      <c r="Q505" s="369">
        <f t="shared" si="32"/>
        <v>160.04330992847301</v>
      </c>
      <c r="R505" s="369">
        <f t="shared" si="32"/>
        <v>-52.162612294337329</v>
      </c>
      <c r="S505" s="369">
        <f t="shared" si="32"/>
        <v>61.655325209685081</v>
      </c>
      <c r="T505" s="369">
        <f t="shared" si="32"/>
        <v>-3.2109642682329826</v>
      </c>
      <c r="U505" s="369">
        <f t="shared" si="32"/>
        <v>-30.450760257577294</v>
      </c>
      <c r="V505" s="369">
        <f t="shared" si="32"/>
        <v>-26.29793009840516</v>
      </c>
      <c r="W505" s="369">
        <f t="shared" si="32"/>
        <v>-20.132859773743743</v>
      </c>
      <c r="X505" s="369">
        <f t="shared" si="32"/>
        <v>8.0951988800131627</v>
      </c>
      <c r="Y505" s="369">
        <f t="shared" si="32"/>
        <v>-62.387627609324994</v>
      </c>
      <c r="Z505" s="369">
        <f t="shared" si="32"/>
        <v>54.709337654446024</v>
      </c>
      <c r="AA505" s="369">
        <f t="shared" si="32"/>
        <v>-4.5430741031683679</v>
      </c>
      <c r="AB505" s="369">
        <f t="shared" si="32"/>
        <v>109.55973117542176</v>
      </c>
      <c r="AC505" s="369">
        <f t="shared" si="32"/>
        <v>36.442175535048115</v>
      </c>
      <c r="AD505" s="369">
        <f t="shared" si="32"/>
        <v>-34.724420779968334</v>
      </c>
      <c r="AE505" s="369">
        <f t="shared" si="32"/>
        <v>12.985008818342141</v>
      </c>
      <c r="AF505" s="369">
        <f t="shared" si="32"/>
        <v>26.269918699186984</v>
      </c>
      <c r="AG505" s="369">
        <f t="shared" si="24"/>
        <v>-18.594828474296897</v>
      </c>
      <c r="AH505" s="369">
        <f t="shared" si="24"/>
        <v>52.233611743862326</v>
      </c>
      <c r="AI505" s="369">
        <f t="shared" si="24"/>
        <v>-29.452595702232021</v>
      </c>
      <c r="AJ505" s="369">
        <f t="shared" si="24"/>
        <v>-20.296942202321329</v>
      </c>
      <c r="AK505" s="369">
        <f t="shared" si="27"/>
        <v>-8.478710821998817</v>
      </c>
      <c r="AL505" s="369">
        <f t="shared" si="27"/>
        <v>1.3488409659962859</v>
      </c>
      <c r="AM505" s="369">
        <f t="shared" si="27"/>
        <v>27.430666241632132</v>
      </c>
      <c r="AN505" s="369">
        <f t="shared" si="23"/>
        <v>11.419637273295804</v>
      </c>
      <c r="AO505" s="369">
        <f t="shared" si="23"/>
        <v>19.746295464750791</v>
      </c>
      <c r="AP505" s="369">
        <f t="shared" si="23"/>
        <v>-17.347895378269424</v>
      </c>
      <c r="AQ505" s="369">
        <f t="shared" si="23"/>
        <v>-30.545000850677713</v>
      </c>
      <c r="AR505" s="369">
        <f t="shared" si="30"/>
        <v>42.075610353555973</v>
      </c>
      <c r="AS505" s="369">
        <f t="shared" si="30"/>
        <v>-36.798850574712645</v>
      </c>
      <c r="AT505" s="369">
        <f t="shared" si="30"/>
        <v>-8.8478676002546184</v>
      </c>
      <c r="AU505" s="369">
        <f t="shared" si="30"/>
        <v>-14.864325618515554</v>
      </c>
      <c r="AV505" s="369">
        <f t="shared" si="31"/>
        <v>-20.646824466838531</v>
      </c>
      <c r="AW505" s="369">
        <f t="shared" si="31"/>
        <v>37.241582988777317</v>
      </c>
      <c r="AX505" s="369">
        <f t="shared" si="31"/>
        <v>-13.212825478803529</v>
      </c>
      <c r="AY505" s="369">
        <f t="shared" si="31"/>
        <v>6.7443590379370173</v>
      </c>
    </row>
    <row r="506" spans="1:51" s="325" customFormat="1" ht="13.8">
      <c r="A506" s="327"/>
      <c r="B506" s="327" t="s">
        <v>287</v>
      </c>
      <c r="C506" s="331"/>
      <c r="D506" s="331"/>
      <c r="E506" s="331"/>
      <c r="F506" s="331"/>
      <c r="G506" s="331"/>
      <c r="H506" s="331"/>
      <c r="I506" s="331"/>
      <c r="J506" s="331"/>
      <c r="K506" s="331"/>
      <c r="L506" s="331"/>
      <c r="M506" s="331"/>
      <c r="N506" s="331"/>
      <c r="O506" s="369">
        <f t="shared" si="22"/>
        <v>16.55691439322672</v>
      </c>
      <c r="P506" s="369">
        <f t="shared" si="32"/>
        <v>-13.69383911756794</v>
      </c>
      <c r="Q506" s="369">
        <f t="shared" si="32"/>
        <v>9.5698254364089781</v>
      </c>
      <c r="R506" s="369">
        <f t="shared" si="32"/>
        <v>-36.529160739687057</v>
      </c>
      <c r="S506" s="369">
        <f t="shared" si="32"/>
        <v>7.126848946660691</v>
      </c>
      <c r="T506" s="369">
        <f t="shared" si="32"/>
        <v>-6.6945606694560578</v>
      </c>
      <c r="U506" s="369">
        <f t="shared" si="32"/>
        <v>-18.340807174887892</v>
      </c>
      <c r="V506" s="369">
        <f t="shared" si="32"/>
        <v>21.911037891268524</v>
      </c>
      <c r="W506" s="369">
        <f t="shared" si="32"/>
        <v>-21.801801801801801</v>
      </c>
      <c r="X506" s="369">
        <f t="shared" si="32"/>
        <v>0.97926267281106971</v>
      </c>
      <c r="Y506" s="369">
        <f t="shared" si="32"/>
        <v>-4.8488305761551702</v>
      </c>
      <c r="Z506" s="369">
        <f t="shared" si="32"/>
        <v>-14.688249400479613</v>
      </c>
      <c r="AA506" s="369">
        <f t="shared" si="32"/>
        <v>20.098383696416018</v>
      </c>
      <c r="AB506" s="369">
        <f t="shared" si="32"/>
        <v>-3.6863662960795729</v>
      </c>
      <c r="AC506" s="369">
        <f t="shared" si="32"/>
        <v>24.058323207776432</v>
      </c>
      <c r="AD506" s="369">
        <f t="shared" si="32"/>
        <v>-10.430950048971608</v>
      </c>
      <c r="AE506" s="369">
        <f t="shared" si="32"/>
        <v>8.5839256424275572</v>
      </c>
      <c r="AF506" s="369">
        <f t="shared" si="32"/>
        <v>-8.056394763343393</v>
      </c>
      <c r="AG506" s="369">
        <f t="shared" si="24"/>
        <v>11.336254107338425</v>
      </c>
      <c r="AH506" s="369">
        <f t="shared" si="24"/>
        <v>1.6724053123463032</v>
      </c>
      <c r="AI506" s="369">
        <f t="shared" si="24"/>
        <v>-4.9346879535558932</v>
      </c>
      <c r="AJ506" s="369">
        <f t="shared" si="24"/>
        <v>-5.3944020356234033</v>
      </c>
      <c r="AK506" s="369">
        <f t="shared" si="27"/>
        <v>-6.7240451855836474</v>
      </c>
      <c r="AL506" s="369">
        <f t="shared" si="27"/>
        <v>-6.1707035755478676</v>
      </c>
      <c r="AM506" s="369">
        <f t="shared" si="27"/>
        <v>35.40258143822988</v>
      </c>
      <c r="AN506" s="369">
        <f t="shared" si="23"/>
        <v>-24.421243758511132</v>
      </c>
      <c r="AO506" s="369">
        <f t="shared" si="23"/>
        <v>46.906906906906926</v>
      </c>
      <c r="AP506" s="369">
        <f t="shared" si="23"/>
        <v>-11.201962387571553</v>
      </c>
      <c r="AQ506" s="369">
        <f t="shared" si="23"/>
        <v>-13.075506445672191</v>
      </c>
      <c r="AR506" s="369">
        <f t="shared" si="30"/>
        <v>24.89406779661017</v>
      </c>
      <c r="AS506" s="369">
        <f t="shared" si="30"/>
        <v>-11.577608142493625</v>
      </c>
      <c r="AT506" s="369">
        <f t="shared" si="30"/>
        <v>2.5419664268585014</v>
      </c>
      <c r="AU506" s="369">
        <f t="shared" si="30"/>
        <v>0.70159027128158158</v>
      </c>
      <c r="AV506" s="369">
        <f t="shared" si="31"/>
        <v>8.5462145843009747</v>
      </c>
      <c r="AW506" s="369">
        <f t="shared" si="31"/>
        <v>-17.415489944373128</v>
      </c>
      <c r="AX506" s="369">
        <f t="shared" si="31"/>
        <v>14.76683937823833</v>
      </c>
      <c r="AY506" s="369">
        <f t="shared" si="31"/>
        <v>12.686230248307009</v>
      </c>
    </row>
    <row r="507" spans="1:51" s="325" customFormat="1" ht="13.8">
      <c r="A507" s="329"/>
      <c r="B507" s="329" t="s">
        <v>288</v>
      </c>
      <c r="C507" s="332"/>
      <c r="D507" s="332"/>
      <c r="E507" s="332"/>
      <c r="F507" s="332"/>
      <c r="G507" s="332"/>
      <c r="H507" s="332"/>
      <c r="I507" s="332"/>
      <c r="J507" s="332"/>
      <c r="K507" s="332"/>
      <c r="L507" s="332"/>
      <c r="M507" s="332"/>
      <c r="N507" s="332"/>
      <c r="O507" s="369">
        <f t="shared" si="22"/>
        <v>31.054425676969643</v>
      </c>
      <c r="P507" s="369">
        <f t="shared" si="32"/>
        <v>10.474325627611996</v>
      </c>
      <c r="Q507" s="369">
        <f t="shared" si="32"/>
        <v>-2.8411946773894896</v>
      </c>
      <c r="R507" s="369">
        <f t="shared" si="32"/>
        <v>4.5198355433332491</v>
      </c>
      <c r="S507" s="369">
        <f t="shared" si="32"/>
        <v>34.068825383593392</v>
      </c>
      <c r="T507" s="369">
        <f t="shared" si="32"/>
        <v>10.121441756533574</v>
      </c>
      <c r="U507" s="369">
        <f t="shared" si="32"/>
        <v>-9.2352754349437198</v>
      </c>
      <c r="V507" s="369">
        <f t="shared" si="32"/>
        <v>-59.356531881804045</v>
      </c>
      <c r="W507" s="369">
        <f t="shared" si="32"/>
        <v>152.13086526043909</v>
      </c>
      <c r="X507" s="369">
        <f t="shared" si="32"/>
        <v>-59.345891905222622</v>
      </c>
      <c r="Y507" s="369">
        <f t="shared" si="32"/>
        <v>6.6448903406439479</v>
      </c>
      <c r="Z507" s="369">
        <f t="shared" si="32"/>
        <v>-9.0618710072634912</v>
      </c>
      <c r="AA507" s="369">
        <f t="shared" si="32"/>
        <v>105.62960111629697</v>
      </c>
      <c r="AB507" s="369">
        <f t="shared" si="32"/>
        <v>-45.490921003369529</v>
      </c>
      <c r="AC507" s="369">
        <f t="shared" si="32"/>
        <v>19.811118265722275</v>
      </c>
      <c r="AD507" s="369">
        <f t="shared" si="32"/>
        <v>23.389466141168029</v>
      </c>
      <c r="AE507" s="369">
        <f t="shared" si="32"/>
        <v>22.382252163307967</v>
      </c>
      <c r="AF507" s="369">
        <f t="shared" si="32"/>
        <v>-19.373131495278315</v>
      </c>
      <c r="AG507" s="369">
        <f t="shared" si="24"/>
        <v>-1.3095553397486797</v>
      </c>
      <c r="AH507" s="369">
        <f t="shared" si="24"/>
        <v>-16.119990458015266</v>
      </c>
      <c r="AI507" s="369">
        <f t="shared" si="24"/>
        <v>33.871311766797</v>
      </c>
      <c r="AJ507" s="369">
        <f t="shared" si="24"/>
        <v>-23.150459397737535</v>
      </c>
      <c r="AK507" s="369">
        <f t="shared" si="27"/>
        <v>25.697995853489981</v>
      </c>
      <c r="AL507" s="369">
        <f t="shared" si="27"/>
        <v>-32.545289606069765</v>
      </c>
      <c r="AM507" s="369">
        <f t="shared" si="27"/>
        <v>44.278262287064955</v>
      </c>
      <c r="AN507" s="369">
        <f t="shared" si="23"/>
        <v>-25.506313024319965</v>
      </c>
      <c r="AO507" s="369">
        <f t="shared" si="23"/>
        <v>8.9485458612975251</v>
      </c>
      <c r="AP507" s="369">
        <f t="shared" si="23"/>
        <v>-1.1763477534542148</v>
      </c>
      <c r="AQ507" s="369">
        <f t="shared" si="23"/>
        <v>24.842401831308337</v>
      </c>
      <c r="AR507" s="369">
        <f t="shared" si="30"/>
        <v>-25.518350306073522</v>
      </c>
      <c r="AS507" s="369">
        <f t="shared" si="30"/>
        <v>28.837632087262833</v>
      </c>
      <c r="AT507" s="369">
        <f t="shared" si="30"/>
        <v>5.0592350883381778</v>
      </c>
      <c r="AU507" s="369">
        <f t="shared" si="30"/>
        <v>14.362863058928866</v>
      </c>
      <c r="AV507" s="369">
        <f t="shared" si="31"/>
        <v>-20.701720045998378</v>
      </c>
      <c r="AW507" s="369">
        <f t="shared" si="31"/>
        <v>-44.279543350817654</v>
      </c>
      <c r="AX507" s="369">
        <f t="shared" si="31"/>
        <v>102.19281244808683</v>
      </c>
      <c r="AY507" s="369">
        <f t="shared" si="31"/>
        <v>-40.562523963411287</v>
      </c>
    </row>
    <row r="508" spans="1:51" s="325" customFormat="1" ht="13.8">
      <c r="A508" s="327"/>
      <c r="B508" s="327" t="s">
        <v>289</v>
      </c>
      <c r="C508" s="331"/>
      <c r="D508" s="331"/>
      <c r="E508" s="331"/>
      <c r="F508" s="331"/>
      <c r="G508" s="331"/>
      <c r="H508" s="331"/>
      <c r="I508" s="331"/>
      <c r="J508" s="331"/>
      <c r="K508" s="331"/>
      <c r="L508" s="331"/>
      <c r="M508" s="331"/>
      <c r="N508" s="331"/>
      <c r="O508" s="369">
        <f t="shared" si="22"/>
        <v>128.55819339895777</v>
      </c>
      <c r="P508" s="369">
        <f t="shared" si="32"/>
        <v>-1.1349817592217313</v>
      </c>
      <c r="Q508" s="369">
        <f t="shared" si="32"/>
        <v>-34.266092660926617</v>
      </c>
      <c r="R508" s="369">
        <f t="shared" si="32"/>
        <v>61.141431467331998</v>
      </c>
      <c r="S508" s="369">
        <f t="shared" si="32"/>
        <v>26.717631120572854</v>
      </c>
      <c r="T508" s="369">
        <f t="shared" si="32"/>
        <v>22.856051928216885</v>
      </c>
      <c r="U508" s="369">
        <f t="shared" si="32"/>
        <v>-33.354052710094479</v>
      </c>
      <c r="V508" s="369">
        <f t="shared" si="32"/>
        <v>-71.936205931729162</v>
      </c>
      <c r="W508" s="369">
        <f t="shared" si="32"/>
        <v>290.81090063143904</v>
      </c>
      <c r="X508" s="369">
        <f t="shared" si="32"/>
        <v>-58.905565712827929</v>
      </c>
      <c r="Y508" s="369">
        <f t="shared" si="32"/>
        <v>10.915675116399376</v>
      </c>
      <c r="Z508" s="369">
        <f t="shared" si="32"/>
        <v>-2.5839552238805932</v>
      </c>
      <c r="AA508" s="369">
        <f t="shared" si="32"/>
        <v>147.17992913913625</v>
      </c>
      <c r="AB508" s="369">
        <f t="shared" si="32"/>
        <v>-56.700112346492084</v>
      </c>
      <c r="AC508" s="369">
        <f t="shared" si="32"/>
        <v>25.26617160239778</v>
      </c>
      <c r="AD508" s="369">
        <f t="shared" si="32"/>
        <v>29.505035354617529</v>
      </c>
      <c r="AE508" s="369">
        <f t="shared" si="32"/>
        <v>15.161041253033316</v>
      </c>
      <c r="AF508" s="369">
        <f t="shared" si="32"/>
        <v>-0.27776447488147715</v>
      </c>
      <c r="AG508" s="369">
        <f t="shared" si="24"/>
        <v>-38.063679585074198</v>
      </c>
      <c r="AH508" s="369">
        <f t="shared" si="24"/>
        <v>-3.7140420252771902</v>
      </c>
      <c r="AI508" s="369">
        <f t="shared" si="24"/>
        <v>30.294733451441459</v>
      </c>
      <c r="AJ508" s="369">
        <f t="shared" si="24"/>
        <v>-15.587144622991346</v>
      </c>
      <c r="AK508" s="369">
        <f t="shared" si="27"/>
        <v>73.078049494801562</v>
      </c>
      <c r="AL508" s="369">
        <f t="shared" si="27"/>
        <v>-42.569482634629217</v>
      </c>
      <c r="AM508" s="369">
        <f t="shared" si="27"/>
        <v>62.522097819681797</v>
      </c>
      <c r="AN508" s="369">
        <f t="shared" si="23"/>
        <v>-24.505982596084117</v>
      </c>
      <c r="AO508" s="369">
        <f t="shared" si="23"/>
        <v>-35.510596145764538</v>
      </c>
      <c r="AP508" s="369">
        <f t="shared" si="23"/>
        <v>21.271644014150073</v>
      </c>
      <c r="AQ508" s="369">
        <f t="shared" si="23"/>
        <v>67.674829200890457</v>
      </c>
      <c r="AR508" s="369">
        <f t="shared" si="30"/>
        <v>-35.576614933846088</v>
      </c>
      <c r="AS508" s="369">
        <f t="shared" si="30"/>
        <v>65.918135304150084</v>
      </c>
      <c r="AT508" s="369">
        <f t="shared" si="30"/>
        <v>-43.12146650676717</v>
      </c>
      <c r="AU508" s="369">
        <f t="shared" si="30"/>
        <v>80.399096385542151</v>
      </c>
      <c r="AV508" s="369">
        <f t="shared" si="31"/>
        <v>-19.280377342739076</v>
      </c>
      <c r="AW508" s="369">
        <f t="shared" si="31"/>
        <v>-73.151308304891913</v>
      </c>
      <c r="AX508" s="369">
        <f t="shared" si="31"/>
        <v>266.08243451463784</v>
      </c>
      <c r="AY508" s="369">
        <f t="shared" si="31"/>
        <v>-37.738727837112641</v>
      </c>
    </row>
    <row r="509" spans="1:51" s="325" customFormat="1" ht="13.8">
      <c r="A509" s="329"/>
      <c r="B509" s="329" t="s">
        <v>290</v>
      </c>
      <c r="C509" s="332"/>
      <c r="D509" s="332"/>
      <c r="E509" s="332"/>
      <c r="F509" s="332"/>
      <c r="G509" s="332"/>
      <c r="H509" s="332"/>
      <c r="I509" s="332"/>
      <c r="J509" s="332"/>
      <c r="K509" s="332"/>
      <c r="L509" s="332"/>
      <c r="M509" s="332"/>
      <c r="N509" s="332"/>
      <c r="O509" s="369">
        <f t="shared" si="22"/>
        <v>3.8259038259038256</v>
      </c>
      <c r="P509" s="369">
        <f t="shared" si="32"/>
        <v>1.183231913455042</v>
      </c>
      <c r="Q509" s="369">
        <f t="shared" si="32"/>
        <v>7.550952221850979</v>
      </c>
      <c r="R509" s="369">
        <f t="shared" si="32"/>
        <v>-26.747437092264679</v>
      </c>
      <c r="S509" s="369">
        <f t="shared" si="32"/>
        <v>42.408821034775237</v>
      </c>
      <c r="T509" s="369">
        <f t="shared" si="32"/>
        <v>-23.645026801667655</v>
      </c>
      <c r="U509" s="369">
        <f t="shared" si="32"/>
        <v>-22.230889235569418</v>
      </c>
      <c r="V509" s="369">
        <f t="shared" si="32"/>
        <v>48.645937813440312</v>
      </c>
      <c r="W509" s="369">
        <f t="shared" si="32"/>
        <v>-25.67476383265857</v>
      </c>
      <c r="X509" s="369">
        <f t="shared" si="32"/>
        <v>0.45392646391283642</v>
      </c>
      <c r="Y509" s="369">
        <f t="shared" si="32"/>
        <v>-0.8585630366018876</v>
      </c>
      <c r="Z509" s="369">
        <f t="shared" si="32"/>
        <v>11.349134001823145</v>
      </c>
      <c r="AA509" s="369">
        <f t="shared" si="32"/>
        <v>11.379451494064678</v>
      </c>
      <c r="AB509" s="369">
        <f t="shared" si="32"/>
        <v>-9.6655641308342606</v>
      </c>
      <c r="AC509" s="369">
        <f t="shared" si="32"/>
        <v>9.3978844589096919</v>
      </c>
      <c r="AD509" s="369">
        <f t="shared" si="32"/>
        <v>5.1692078839717386</v>
      </c>
      <c r="AE509" s="369">
        <f t="shared" si="32"/>
        <v>6.8599717114568515</v>
      </c>
      <c r="AF509" s="369">
        <f t="shared" si="32"/>
        <v>-4.8974189278623452</v>
      </c>
      <c r="AG509" s="369">
        <f t="shared" si="24"/>
        <v>23.660403618649969</v>
      </c>
      <c r="AH509" s="369">
        <f t="shared" si="24"/>
        <v>-20.877884074282491</v>
      </c>
      <c r="AI509" s="369">
        <f t="shared" si="24"/>
        <v>-8.6415362731152197</v>
      </c>
      <c r="AJ509" s="369">
        <f t="shared" si="24"/>
        <v>28.571428571428569</v>
      </c>
      <c r="AK509" s="369">
        <f t="shared" si="27"/>
        <v>-15.773539206781717</v>
      </c>
      <c r="AL509" s="369">
        <f t="shared" si="27"/>
        <v>22.681524083393249</v>
      </c>
      <c r="AM509" s="369">
        <f t="shared" si="27"/>
        <v>-6.3873425139173845</v>
      </c>
      <c r="AN509" s="369">
        <f t="shared" si="23"/>
        <v>1.1267605633802911</v>
      </c>
      <c r="AO509" s="369">
        <f t="shared" si="23"/>
        <v>52.120086660476616</v>
      </c>
      <c r="AP509" s="369">
        <f t="shared" si="23"/>
        <v>-25.371312309257377</v>
      </c>
      <c r="AQ509" s="369">
        <f t="shared" si="23"/>
        <v>8.9149400218102599</v>
      </c>
      <c r="AR509" s="369">
        <f t="shared" si="30"/>
        <v>-18.848560700876096</v>
      </c>
      <c r="AS509" s="369">
        <f t="shared" si="30"/>
        <v>5.151141270820486</v>
      </c>
      <c r="AT509" s="369">
        <f t="shared" si="30"/>
        <v>2.0533880903490633</v>
      </c>
      <c r="AU509" s="369">
        <f t="shared" si="30"/>
        <v>-6.8985340615119251</v>
      </c>
      <c r="AV509" s="369">
        <f t="shared" si="31"/>
        <v>-14.850262426674906</v>
      </c>
      <c r="AW509" s="369">
        <f t="shared" si="31"/>
        <v>11.928934010152295</v>
      </c>
      <c r="AX509" s="369">
        <f t="shared" si="31"/>
        <v>17.622287010042115</v>
      </c>
      <c r="AY509" s="369">
        <f t="shared" si="31"/>
        <v>9.5290553566510621</v>
      </c>
    </row>
    <row r="510" spans="1:51" s="325" customFormat="1" ht="13.8">
      <c r="A510" s="327"/>
      <c r="B510" s="327" t="s">
        <v>291</v>
      </c>
      <c r="C510" s="331"/>
      <c r="D510" s="331"/>
      <c r="E510" s="331"/>
      <c r="F510" s="331"/>
      <c r="G510" s="331"/>
      <c r="H510" s="331"/>
      <c r="I510" s="331"/>
      <c r="J510" s="331"/>
      <c r="K510" s="331"/>
      <c r="L510" s="331"/>
      <c r="M510" s="331"/>
      <c r="N510" s="331"/>
      <c r="O510" s="369">
        <f t="shared" si="22"/>
        <v>-21.210256410256406</v>
      </c>
      <c r="P510" s="369">
        <f t="shared" si="32"/>
        <v>32.73453093812374</v>
      </c>
      <c r="Q510" s="369">
        <f t="shared" si="32"/>
        <v>35.220660346518471</v>
      </c>
      <c r="R510" s="369">
        <f t="shared" si="32"/>
        <v>-25.727685910453527</v>
      </c>
      <c r="S510" s="369">
        <f t="shared" si="32"/>
        <v>42.68602304537464</v>
      </c>
      <c r="T510" s="369">
        <f t="shared" si="32"/>
        <v>7.7561821334057618E-2</v>
      </c>
      <c r="U510" s="369">
        <f t="shared" si="32"/>
        <v>27.658992477775243</v>
      </c>
      <c r="V510" s="369">
        <f t="shared" si="32"/>
        <v>-57.413756160274261</v>
      </c>
      <c r="W510" s="369">
        <f t="shared" si="32"/>
        <v>126.33962264150945</v>
      </c>
      <c r="X510" s="369">
        <f t="shared" si="32"/>
        <v>-64.610425697454716</v>
      </c>
      <c r="Y510" s="369">
        <f t="shared" si="32"/>
        <v>4.0619765494137452</v>
      </c>
      <c r="Z510" s="369">
        <f t="shared" si="32"/>
        <v>-20.553319919517108</v>
      </c>
      <c r="AA510" s="369">
        <f t="shared" si="32"/>
        <v>79.840445738888192</v>
      </c>
      <c r="AB510" s="369">
        <f t="shared" si="32"/>
        <v>-31.981411068863551</v>
      </c>
      <c r="AC510" s="369">
        <f t="shared" si="32"/>
        <v>16.138716356107665</v>
      </c>
      <c r="AD510" s="369">
        <f t="shared" si="32"/>
        <v>20.135484446029061</v>
      </c>
      <c r="AE510" s="369">
        <f t="shared" si="32"/>
        <v>35.35391007567889</v>
      </c>
      <c r="AF510" s="369">
        <f t="shared" si="32"/>
        <v>-43.627692813681961</v>
      </c>
      <c r="AG510" s="369">
        <f t="shared" si="24"/>
        <v>66.131855309218196</v>
      </c>
      <c r="AH510" s="369">
        <f t="shared" si="24"/>
        <v>-24.501024290313129</v>
      </c>
      <c r="AI510" s="369">
        <f t="shared" si="24"/>
        <v>46.59275912861461</v>
      </c>
      <c r="AJ510" s="369">
        <f t="shared" si="24"/>
        <v>-36.64921465968586</v>
      </c>
      <c r="AK510" s="369">
        <f t="shared" si="27"/>
        <v>-16.879539193588791</v>
      </c>
      <c r="AL510" s="369">
        <f t="shared" si="27"/>
        <v>-24.183991161996587</v>
      </c>
      <c r="AM510" s="369">
        <f t="shared" si="27"/>
        <v>34.375413962114195</v>
      </c>
      <c r="AN510" s="369">
        <f t="shared" si="23"/>
        <v>-36.070583596214519</v>
      </c>
      <c r="AO510" s="369">
        <f t="shared" si="23"/>
        <v>101.61912104857366</v>
      </c>
      <c r="AP510" s="369">
        <f t="shared" si="23"/>
        <v>-10.516252390057362</v>
      </c>
      <c r="AQ510" s="369">
        <f t="shared" si="23"/>
        <v>-17.854700854700855</v>
      </c>
      <c r="AR510" s="369">
        <f t="shared" si="30"/>
        <v>-5.4312766621579431</v>
      </c>
      <c r="AS510" s="369">
        <f t="shared" si="30"/>
        <v>-20.123225877434269</v>
      </c>
      <c r="AT510" s="369">
        <f t="shared" si="30"/>
        <v>161.41873278236915</v>
      </c>
      <c r="AU510" s="369">
        <f t="shared" si="30"/>
        <v>-27.946677907160542</v>
      </c>
      <c r="AV510" s="369">
        <f t="shared" si="31"/>
        <v>-24.577696526508227</v>
      </c>
      <c r="AW510" s="369">
        <f t="shared" si="31"/>
        <v>-5.1774287376381647</v>
      </c>
      <c r="AX510" s="369">
        <f t="shared" si="31"/>
        <v>41.871165644171782</v>
      </c>
      <c r="AY510" s="369">
        <f t="shared" si="31"/>
        <v>-57.542342342342344</v>
      </c>
    </row>
    <row r="511" spans="1:51" s="325" customFormat="1" ht="13.8">
      <c r="A511" s="329"/>
      <c r="B511" s="329" t="s">
        <v>292</v>
      </c>
      <c r="C511" s="332"/>
      <c r="D511" s="332"/>
      <c r="E511" s="332"/>
      <c r="F511" s="332"/>
      <c r="G511" s="332"/>
      <c r="H511" s="332"/>
      <c r="I511" s="332"/>
      <c r="J511" s="332"/>
      <c r="K511" s="332"/>
      <c r="L511" s="332"/>
      <c r="M511" s="332"/>
      <c r="N511" s="332"/>
      <c r="O511" s="369">
        <f t="shared" si="22"/>
        <v>33.685800604229598</v>
      </c>
      <c r="P511" s="369">
        <f t="shared" si="32"/>
        <v>-14.628422425032593</v>
      </c>
      <c r="Q511" s="369">
        <f t="shared" si="32"/>
        <v>14.772958664223177</v>
      </c>
      <c r="R511" s="369">
        <f t="shared" si="32"/>
        <v>-18.584227800940305</v>
      </c>
      <c r="S511" s="369">
        <f t="shared" si="32"/>
        <v>23.948572673785144</v>
      </c>
      <c r="T511" s="369">
        <f t="shared" si="32"/>
        <v>-15.515119549929679</v>
      </c>
      <c r="U511" s="369">
        <f t="shared" si="32"/>
        <v>-6.7110602434710254</v>
      </c>
      <c r="V511" s="369">
        <f t="shared" si="32"/>
        <v>3.8255632389025283</v>
      </c>
      <c r="W511" s="369">
        <f t="shared" si="32"/>
        <v>0.63379525190676056</v>
      </c>
      <c r="X511" s="369">
        <f t="shared" si="32"/>
        <v>2.1562766865926513</v>
      </c>
      <c r="Y511" s="369">
        <f t="shared" si="32"/>
        <v>12.048066875653083</v>
      </c>
      <c r="Z511" s="369">
        <f t="shared" si="32"/>
        <v>-14.417607012962797</v>
      </c>
      <c r="AA511" s="369">
        <f t="shared" si="32"/>
        <v>18.132287239838728</v>
      </c>
      <c r="AB511" s="369">
        <f t="shared" si="32"/>
        <v>-0.42431510008301243</v>
      </c>
      <c r="AC511" s="369">
        <f t="shared" si="32"/>
        <v>-2.3992589161648943</v>
      </c>
      <c r="AD511" s="369">
        <f t="shared" si="32"/>
        <v>-2.4392558845861743</v>
      </c>
      <c r="AE511" s="369">
        <f t="shared" si="32"/>
        <v>13.250316178616588</v>
      </c>
      <c r="AF511" s="369">
        <f t="shared" si="32"/>
        <v>1.8125590585001283</v>
      </c>
      <c r="AG511" s="369">
        <f t="shared" si="24"/>
        <v>12.537968275396558</v>
      </c>
      <c r="AH511" s="369">
        <f t="shared" si="24"/>
        <v>-8.2546108861898269</v>
      </c>
      <c r="AI511" s="369">
        <f t="shared" si="24"/>
        <v>-8.1964533790961838</v>
      </c>
      <c r="AJ511" s="369">
        <f t="shared" si="24"/>
        <v>16.832828912230724</v>
      </c>
      <c r="AK511" s="369">
        <f t="shared" si="27"/>
        <v>-10.94095238095238</v>
      </c>
      <c r="AL511" s="369">
        <f t="shared" si="27"/>
        <v>0.30798186329027244</v>
      </c>
      <c r="AM511" s="369">
        <f t="shared" si="27"/>
        <v>29.441364605543718</v>
      </c>
      <c r="AN511" s="369">
        <f t="shared" si="23"/>
        <v>-17.816432760097516</v>
      </c>
      <c r="AO511" s="369">
        <f t="shared" si="23"/>
        <v>-0.21646756995110256</v>
      </c>
      <c r="AP511" s="369">
        <f t="shared" si="23"/>
        <v>-1.5185601799775033</v>
      </c>
      <c r="AQ511" s="369">
        <f t="shared" si="23"/>
        <v>-10.606184221261321</v>
      </c>
      <c r="AR511" s="369">
        <f t="shared" si="30"/>
        <v>7.5294332390252814</v>
      </c>
      <c r="AS511" s="369">
        <f t="shared" si="30"/>
        <v>9.0476998811746707</v>
      </c>
      <c r="AT511" s="369">
        <f t="shared" si="30"/>
        <v>-14.585927770859275</v>
      </c>
      <c r="AU511" s="369">
        <f t="shared" si="30"/>
        <v>-4.0003644979041377</v>
      </c>
      <c r="AV511" s="369">
        <f t="shared" si="31"/>
        <v>2.838158519221651</v>
      </c>
      <c r="AW511" s="369">
        <f t="shared" si="31"/>
        <v>-1.6983570241831303</v>
      </c>
      <c r="AX511" s="369">
        <f t="shared" si="31"/>
        <v>6.5915492957746435</v>
      </c>
      <c r="AY511" s="369">
        <f t="shared" si="31"/>
        <v>2.3255813953488378</v>
      </c>
    </row>
    <row r="512" spans="1:51" s="325" customFormat="1" ht="13.8">
      <c r="A512" s="327"/>
      <c r="B512" s="327" t="s">
        <v>293</v>
      </c>
      <c r="C512" s="331"/>
      <c r="D512" s="331"/>
      <c r="E512" s="331"/>
      <c r="F512" s="331"/>
      <c r="G512" s="331"/>
      <c r="H512" s="331"/>
      <c r="I512" s="331"/>
      <c r="J512" s="331"/>
      <c r="K512" s="331"/>
      <c r="L512" s="331"/>
      <c r="M512" s="331"/>
      <c r="N512" s="331"/>
      <c r="O512" s="369">
        <f t="shared" si="22"/>
        <v>123.52941176470587</v>
      </c>
      <c r="P512" s="369">
        <f t="shared" si="32"/>
        <v>-5.2631578947368469</v>
      </c>
      <c r="Q512" s="369">
        <f t="shared" si="32"/>
        <v>61.1111111111111</v>
      </c>
      <c r="R512" s="369">
        <f t="shared" si="32"/>
        <v>-70.689655172413779</v>
      </c>
      <c r="S512" s="369">
        <f t="shared" si="32"/>
        <v>99.999999999999986</v>
      </c>
      <c r="T512" s="369">
        <f t="shared" si="32"/>
        <v>-17.647058823529409</v>
      </c>
      <c r="U512" s="369">
        <f t="shared" si="32"/>
        <v>-42.857142857142861</v>
      </c>
      <c r="V512" s="369">
        <f t="shared" si="32"/>
        <v>100</v>
      </c>
      <c r="W512" s="369">
        <f t="shared" si="32"/>
        <v>-37.5</v>
      </c>
      <c r="X512" s="369">
        <f t="shared" si="32"/>
        <v>35</v>
      </c>
      <c r="Y512" s="369">
        <f t="shared" si="32"/>
        <v>-7.4074074074074137</v>
      </c>
      <c r="Z512" s="369">
        <f t="shared" si="32"/>
        <v>-100</v>
      </c>
      <c r="AA512" s="369" t="str">
        <f t="shared" si="32"/>
        <v>n.a.</v>
      </c>
      <c r="AB512" s="369">
        <f t="shared" si="32"/>
        <v>93.75</v>
      </c>
      <c r="AC512" s="369">
        <f t="shared" si="32"/>
        <v>-70.967741935483872</v>
      </c>
      <c r="AD512" s="369">
        <f t="shared" si="32"/>
        <v>88.888888888888914</v>
      </c>
      <c r="AE512" s="369">
        <f t="shared" si="32"/>
        <v>38.235294117647044</v>
      </c>
      <c r="AF512" s="369">
        <f t="shared" si="32"/>
        <v>308.51063829787233</v>
      </c>
      <c r="AG512" s="369">
        <f t="shared" si="24"/>
        <v>59.895833333333329</v>
      </c>
      <c r="AH512" s="369">
        <f t="shared" si="24"/>
        <v>-2.6058631921823983</v>
      </c>
      <c r="AI512" s="369">
        <f t="shared" si="24"/>
        <v>-11.705685618729099</v>
      </c>
      <c r="AJ512" s="369">
        <f t="shared" si="24"/>
        <v>-35.227272727272734</v>
      </c>
      <c r="AK512" s="369">
        <f t="shared" si="27"/>
        <v>-65.497076023391827</v>
      </c>
      <c r="AL512" s="369">
        <f t="shared" si="27"/>
        <v>-54.237288135593218</v>
      </c>
      <c r="AM512" s="369">
        <f t="shared" si="27"/>
        <v>-7.4074074074074137</v>
      </c>
      <c r="AN512" s="369">
        <f t="shared" si="23"/>
        <v>-19.999999999999996</v>
      </c>
      <c r="AO512" s="369">
        <f t="shared" si="23"/>
        <v>90</v>
      </c>
      <c r="AP512" s="369">
        <f t="shared" si="23"/>
        <v>-50</v>
      </c>
      <c r="AQ512" s="369">
        <f t="shared" si="23"/>
        <v>15.789473684210526</v>
      </c>
      <c r="AR512" s="369">
        <f t="shared" si="30"/>
        <v>-59.090909090909093</v>
      </c>
      <c r="AS512" s="369">
        <f t="shared" si="30"/>
        <v>188.88888888888889</v>
      </c>
      <c r="AT512" s="369">
        <f t="shared" si="30"/>
        <v>-65.384615384615387</v>
      </c>
      <c r="AU512" s="369">
        <f t="shared" si="30"/>
        <v>-100</v>
      </c>
      <c r="AV512" s="369" t="str">
        <f t="shared" si="31"/>
        <v>n.a.</v>
      </c>
      <c r="AW512" s="369">
        <f t="shared" si="31"/>
        <v>1000</v>
      </c>
      <c r="AX512" s="369">
        <f t="shared" si="31"/>
        <v>-54.545454545454547</v>
      </c>
      <c r="AY512" s="369">
        <f t="shared" si="31"/>
        <v>-100</v>
      </c>
    </row>
    <row r="513" spans="1:51" s="325" customFormat="1" ht="13.8">
      <c r="A513" s="329"/>
      <c r="B513" s="329" t="s">
        <v>294</v>
      </c>
      <c r="C513" s="332"/>
      <c r="D513" s="332"/>
      <c r="E513" s="332"/>
      <c r="F513" s="332"/>
      <c r="G513" s="332"/>
      <c r="H513" s="332"/>
      <c r="I513" s="332"/>
      <c r="J513" s="332"/>
      <c r="K513" s="332"/>
      <c r="L513" s="332"/>
      <c r="M513" s="332"/>
      <c r="N513" s="332"/>
      <c r="O513" s="369">
        <f t="shared" si="22"/>
        <v>33.937670340087685</v>
      </c>
      <c r="P513" s="369">
        <f t="shared" si="32"/>
        <v>-14.748296912324163</v>
      </c>
      <c r="Q513" s="369">
        <f t="shared" si="32"/>
        <v>14.549605645496051</v>
      </c>
      <c r="R513" s="369">
        <f t="shared" si="32"/>
        <v>-18.535966660626919</v>
      </c>
      <c r="S513" s="369">
        <f t="shared" si="32"/>
        <v>23.810053380782911</v>
      </c>
      <c r="T513" s="369">
        <f t="shared" si="32"/>
        <v>-15.269918261025779</v>
      </c>
      <c r="U513" s="369">
        <f t="shared" si="32"/>
        <v>-6.8801017703805742</v>
      </c>
      <c r="V513" s="369">
        <f t="shared" si="32"/>
        <v>3.4722222222222188</v>
      </c>
      <c r="W513" s="369">
        <f t="shared" si="32"/>
        <v>1.1552426009461956</v>
      </c>
      <c r="X513" s="369">
        <f t="shared" si="32"/>
        <v>1.9577985642810498</v>
      </c>
      <c r="Y513" s="369">
        <f t="shared" si="32"/>
        <v>12.267975250693407</v>
      </c>
      <c r="Z513" s="369">
        <f t="shared" si="32"/>
        <v>-14.452679589509687</v>
      </c>
      <c r="AA513" s="369">
        <f t="shared" si="32"/>
        <v>18.182827946240145</v>
      </c>
      <c r="AB513" s="369">
        <f t="shared" si="32"/>
        <v>-1.0432330827067664</v>
      </c>
      <c r="AC513" s="369">
        <f t="shared" si="32"/>
        <v>-1.5671003894007081</v>
      </c>
      <c r="AD513" s="369">
        <f t="shared" si="32"/>
        <v>-3.0393670397529964</v>
      </c>
      <c r="AE513" s="369">
        <f t="shared" si="32"/>
        <v>13.125684147676397</v>
      </c>
      <c r="AF513" s="369">
        <f t="shared" si="32"/>
        <v>0.95883180858549366</v>
      </c>
      <c r="AG513" s="369">
        <f t="shared" si="24"/>
        <v>11.509976474688516</v>
      </c>
      <c r="AH513" s="369">
        <f t="shared" si="24"/>
        <v>-8.2591029848413857</v>
      </c>
      <c r="AI513" s="369">
        <f t="shared" si="24"/>
        <v>-8.0231666808619391</v>
      </c>
      <c r="AJ513" s="369">
        <f t="shared" si="24"/>
        <v>17.760903787387729</v>
      </c>
      <c r="AK513" s="369">
        <f t="shared" si="27"/>
        <v>-10.010222536761818</v>
      </c>
      <c r="AL513" s="369">
        <f t="shared" si="27"/>
        <v>0.62915064662705245</v>
      </c>
      <c r="AM513" s="369">
        <f t="shared" si="27"/>
        <v>29.498089614449462</v>
      </c>
      <c r="AN513" s="369">
        <f t="shared" si="23"/>
        <v>-17.763025548179439</v>
      </c>
      <c r="AO513" s="369">
        <f t="shared" si="23"/>
        <v>-0.33431180691454387</v>
      </c>
      <c r="AP513" s="369">
        <f t="shared" si="23"/>
        <v>-1.5871717254356521</v>
      </c>
      <c r="AQ513" s="369">
        <f t="shared" si="23"/>
        <v>-11.214564801729162</v>
      </c>
      <c r="AR513" s="369">
        <f t="shared" si="30"/>
        <v>8.0898876404494384</v>
      </c>
      <c r="AS513" s="369">
        <f t="shared" si="30"/>
        <v>8.5498960498960539</v>
      </c>
      <c r="AT513" s="369">
        <f t="shared" si="30"/>
        <v>-15.329981645519119</v>
      </c>
      <c r="AU513" s="369">
        <f t="shared" si="30"/>
        <v>-3.5344015080113103</v>
      </c>
      <c r="AV513" s="369">
        <f t="shared" si="31"/>
        <v>1.8075232046897984</v>
      </c>
      <c r="AW513" s="369">
        <f t="shared" si="31"/>
        <v>-1.842610364683303</v>
      </c>
      <c r="AX513" s="369">
        <f t="shared" si="31"/>
        <v>6.130230739147434</v>
      </c>
      <c r="AY513" s="369">
        <f t="shared" si="31"/>
        <v>2.8466144633809338</v>
      </c>
    </row>
    <row r="514" spans="1:51" s="325" customFormat="1" ht="13.8">
      <c r="A514" s="327"/>
      <c r="B514" s="327" t="s">
        <v>295</v>
      </c>
      <c r="C514" s="331"/>
      <c r="D514" s="331"/>
      <c r="E514" s="331"/>
      <c r="F514" s="331"/>
      <c r="G514" s="331"/>
      <c r="H514" s="331"/>
      <c r="I514" s="331"/>
      <c r="J514" s="331"/>
      <c r="K514" s="331"/>
      <c r="L514" s="331"/>
      <c r="M514" s="331"/>
      <c r="N514" s="331"/>
      <c r="O514" s="369">
        <f t="shared" si="22"/>
        <v>8.6092715231788013</v>
      </c>
      <c r="P514" s="369">
        <f t="shared" si="32"/>
        <v>-8.5365853658536519</v>
      </c>
      <c r="Q514" s="369">
        <f t="shared" si="32"/>
        <v>18</v>
      </c>
      <c r="R514" s="369">
        <f t="shared" si="32"/>
        <v>-4.5197740112994387</v>
      </c>
      <c r="S514" s="369">
        <f t="shared" si="32"/>
        <v>23.668639053254434</v>
      </c>
      <c r="T514" s="369">
        <f t="shared" si="32"/>
        <v>-28.708133971291861</v>
      </c>
      <c r="U514" s="369">
        <f t="shared" si="32"/>
        <v>12.080536912751674</v>
      </c>
      <c r="V514" s="369">
        <f t="shared" si="32"/>
        <v>11.976047904191628</v>
      </c>
      <c r="W514" s="369">
        <f t="shared" si="32"/>
        <v>-17.647058823529413</v>
      </c>
      <c r="X514" s="369">
        <f t="shared" si="32"/>
        <v>9.7402597402597344</v>
      </c>
      <c r="Y514" s="369">
        <f t="shared" si="32"/>
        <v>2.9585798816568074</v>
      </c>
      <c r="Z514" s="369">
        <f t="shared" si="32"/>
        <v>-0.57471264367816144</v>
      </c>
      <c r="AA514" s="369">
        <f t="shared" si="32"/>
        <v>-1.7341040462427761</v>
      </c>
      <c r="AB514" s="369">
        <f t="shared" si="32"/>
        <v>20.000000000000004</v>
      </c>
      <c r="AC514" s="369">
        <f t="shared" si="32"/>
        <v>-24.509803921568626</v>
      </c>
      <c r="AD514" s="369">
        <f t="shared" si="32"/>
        <v>27.272727272727266</v>
      </c>
      <c r="AE514" s="369">
        <f t="shared" si="32"/>
        <v>15.306122448979583</v>
      </c>
      <c r="AF514" s="369">
        <f t="shared" si="32"/>
        <v>-19.02654867256636</v>
      </c>
      <c r="AG514" s="369">
        <f t="shared" si="24"/>
        <v>27.3224043715847</v>
      </c>
      <c r="AH514" s="369">
        <f t="shared" si="24"/>
        <v>-15.450643776824037</v>
      </c>
      <c r="AI514" s="369">
        <f t="shared" si="24"/>
        <v>-12.690355329949238</v>
      </c>
      <c r="AJ514" s="369">
        <f t="shared" si="24"/>
        <v>37.790697674418617</v>
      </c>
      <c r="AK514" s="369">
        <f t="shared" si="27"/>
        <v>-21.518987341772149</v>
      </c>
      <c r="AL514" s="369">
        <f t="shared" si="27"/>
        <v>-2.6881720430107547</v>
      </c>
      <c r="AM514" s="369">
        <f t="shared" si="27"/>
        <v>32.044198895027627</v>
      </c>
      <c r="AN514" s="369">
        <f t="shared" si="23"/>
        <v>-20.920502092050217</v>
      </c>
      <c r="AO514" s="369">
        <f t="shared" si="23"/>
        <v>-2.1164021164021065</v>
      </c>
      <c r="AP514" s="369">
        <f t="shared" si="23"/>
        <v>12.432432432432432</v>
      </c>
      <c r="AQ514" s="369">
        <f t="shared" si="23"/>
        <v>22.596153846153832</v>
      </c>
      <c r="AR514" s="369">
        <f t="shared" si="30"/>
        <v>-10.196078431372541</v>
      </c>
      <c r="AS514" s="369">
        <f t="shared" si="30"/>
        <v>27.510917030567679</v>
      </c>
      <c r="AT514" s="369">
        <f t="shared" si="30"/>
        <v>21.575342465753419</v>
      </c>
      <c r="AU514" s="369">
        <f t="shared" si="30"/>
        <v>-15.49295774647887</v>
      </c>
      <c r="AV514" s="369">
        <f t="shared" si="31"/>
        <v>37.333333333333336</v>
      </c>
      <c r="AW514" s="369">
        <f t="shared" si="31"/>
        <v>-2.9126213592233037</v>
      </c>
      <c r="AX514" s="369">
        <f t="shared" si="31"/>
        <v>21.999999999999996</v>
      </c>
      <c r="AY514" s="369">
        <f t="shared" si="31"/>
        <v>-7.3770491803278748</v>
      </c>
    </row>
    <row r="515" spans="1:51" s="325" customFormat="1" ht="13.8">
      <c r="A515" s="329"/>
      <c r="B515" s="329" t="s">
        <v>296</v>
      </c>
      <c r="C515" s="332"/>
      <c r="D515" s="332"/>
      <c r="E515" s="332"/>
      <c r="F515" s="332"/>
      <c r="G515" s="332"/>
      <c r="H515" s="332"/>
      <c r="I515" s="332"/>
      <c r="J515" s="332"/>
      <c r="K515" s="332"/>
      <c r="L515" s="332"/>
      <c r="M515" s="332"/>
      <c r="N515" s="332"/>
      <c r="O515" s="369">
        <f t="shared" si="22"/>
        <v>3.236797274275971</v>
      </c>
      <c r="P515" s="369">
        <f t="shared" si="32"/>
        <v>11.881188118811892</v>
      </c>
      <c r="Q515" s="369">
        <f t="shared" si="32"/>
        <v>1.3274336283185819</v>
      </c>
      <c r="R515" s="369">
        <f t="shared" si="32"/>
        <v>-11.935953420669582</v>
      </c>
      <c r="S515" s="369">
        <f t="shared" si="32"/>
        <v>11.074380165289256</v>
      </c>
      <c r="T515" s="369">
        <f t="shared" si="32"/>
        <v>5.5059523809523832</v>
      </c>
      <c r="U515" s="369">
        <f t="shared" si="32"/>
        <v>-20.310296191819457</v>
      </c>
      <c r="V515" s="369">
        <f t="shared" si="32"/>
        <v>28.495575221238926</v>
      </c>
      <c r="W515" s="369">
        <f t="shared" si="32"/>
        <v>-24.242424242424239</v>
      </c>
      <c r="X515" s="369">
        <f t="shared" si="32"/>
        <v>6.7272727272727302</v>
      </c>
      <c r="Y515" s="369">
        <f t="shared" si="32"/>
        <v>16.354344122657579</v>
      </c>
      <c r="Z515" s="369">
        <f t="shared" si="32"/>
        <v>-10.980966325036603</v>
      </c>
      <c r="AA515" s="369">
        <f t="shared" si="32"/>
        <v>14.967105263157897</v>
      </c>
      <c r="AB515" s="369">
        <f t="shared" si="32"/>
        <v>-10.443490701001437</v>
      </c>
      <c r="AC515" s="369">
        <f t="shared" si="32"/>
        <v>23.003194888178918</v>
      </c>
      <c r="AD515" s="369">
        <f t="shared" si="32"/>
        <v>-30.90909090909091</v>
      </c>
      <c r="AE515" s="369">
        <f t="shared" si="32"/>
        <v>38.345864661654133</v>
      </c>
      <c r="AF515" s="369">
        <f t="shared" si="32"/>
        <v>-18.75</v>
      </c>
      <c r="AG515" s="369">
        <f t="shared" si="24"/>
        <v>17.224080267558517</v>
      </c>
      <c r="AH515" s="369">
        <f t="shared" si="24"/>
        <v>109.4151212553495</v>
      </c>
      <c r="AI515" s="369">
        <f t="shared" si="24"/>
        <v>-33.038147138964575</v>
      </c>
      <c r="AJ515" s="369">
        <f t="shared" si="24"/>
        <v>42.01424211597152</v>
      </c>
      <c r="AK515" s="369">
        <f t="shared" si="27"/>
        <v>9.6704871060171893</v>
      </c>
      <c r="AL515" s="369">
        <f t="shared" si="27"/>
        <v>-35.793598954931419</v>
      </c>
      <c r="AM515" s="369">
        <f t="shared" si="27"/>
        <v>91.047812817904386</v>
      </c>
      <c r="AN515" s="369">
        <f t="shared" si="23"/>
        <v>-23.056443024494151</v>
      </c>
      <c r="AO515" s="369">
        <f t="shared" si="23"/>
        <v>11.62629757785467</v>
      </c>
      <c r="AP515" s="369">
        <f t="shared" si="23"/>
        <v>30.316181029138257</v>
      </c>
      <c r="AQ515" s="369">
        <f t="shared" si="23"/>
        <v>-16.317792578496672</v>
      </c>
      <c r="AR515" s="369">
        <f t="shared" si="30"/>
        <v>15.861284820920972</v>
      </c>
      <c r="AS515" s="369">
        <f t="shared" si="30"/>
        <v>14.278704612365065</v>
      </c>
      <c r="AT515" s="369">
        <f t="shared" si="30"/>
        <v>-25.890940317732923</v>
      </c>
      <c r="AU515" s="369">
        <f t="shared" si="30"/>
        <v>-5.0984936268829806</v>
      </c>
      <c r="AV515" s="369">
        <f t="shared" si="31"/>
        <v>-29.54822954822955</v>
      </c>
      <c r="AW515" s="369">
        <f t="shared" si="31"/>
        <v>48.700173310225317</v>
      </c>
      <c r="AX515" s="369">
        <f t="shared" si="31"/>
        <v>-16.083916083916083</v>
      </c>
      <c r="AY515" s="369">
        <f t="shared" si="31"/>
        <v>7.0833333333333304</v>
      </c>
    </row>
    <row r="516" spans="1:51" s="325" customFormat="1" ht="13.8">
      <c r="A516" s="327"/>
      <c r="B516" s="327" t="s">
        <v>297</v>
      </c>
      <c r="C516" s="331"/>
      <c r="D516" s="331"/>
      <c r="E516" s="331"/>
      <c r="F516" s="331"/>
      <c r="G516" s="331"/>
      <c r="H516" s="331"/>
      <c r="I516" s="331"/>
      <c r="J516" s="331"/>
      <c r="K516" s="331"/>
      <c r="L516" s="331"/>
      <c r="M516" s="331"/>
      <c r="N516" s="331"/>
      <c r="O516" s="369">
        <f t="shared" si="22"/>
        <v>1.2660393498716764</v>
      </c>
      <c r="P516" s="369">
        <f t="shared" ref="P516:AF531" si="33">IFERROR(((P126-O126)*100/O126),"n.a.")</f>
        <v>-2.16252745396182</v>
      </c>
      <c r="Q516" s="369">
        <f t="shared" si="33"/>
        <v>35.641512692108449</v>
      </c>
      <c r="R516" s="369">
        <f t="shared" si="33"/>
        <v>-38.765117759388922</v>
      </c>
      <c r="S516" s="369">
        <f t="shared" si="33"/>
        <v>47.442827442827443</v>
      </c>
      <c r="T516" s="369">
        <f t="shared" si="33"/>
        <v>-10.095882684715177</v>
      </c>
      <c r="U516" s="369">
        <f t="shared" si="33"/>
        <v>-3.7797992471769084</v>
      </c>
      <c r="V516" s="369">
        <f t="shared" si="33"/>
        <v>11.638141809290943</v>
      </c>
      <c r="W516" s="369">
        <f t="shared" si="33"/>
        <v>-16.002336107460934</v>
      </c>
      <c r="X516" s="369">
        <f t="shared" si="33"/>
        <v>12.132800278115774</v>
      </c>
      <c r="Y516" s="369">
        <f t="shared" si="33"/>
        <v>-4.6504417919702474</v>
      </c>
      <c r="Z516" s="369">
        <f t="shared" si="33"/>
        <v>-10.453584782962121</v>
      </c>
      <c r="AA516" s="369">
        <f t="shared" si="33"/>
        <v>20.751633986928116</v>
      </c>
      <c r="AB516" s="369">
        <f t="shared" si="33"/>
        <v>-4.7060592392121512</v>
      </c>
      <c r="AC516" s="369">
        <f t="shared" si="33"/>
        <v>9.8295992426632957</v>
      </c>
      <c r="AD516" s="369">
        <f t="shared" si="33"/>
        <v>5.4302542738112356</v>
      </c>
      <c r="AE516" s="369">
        <f t="shared" si="33"/>
        <v>-4.1422537130399322</v>
      </c>
      <c r="AF516" s="369">
        <f t="shared" si="33"/>
        <v>-0.55437100213219703</v>
      </c>
      <c r="AG516" s="369">
        <f t="shared" si="24"/>
        <v>14.108061749571192</v>
      </c>
      <c r="AH516" s="369">
        <f t="shared" si="24"/>
        <v>-14.079919829637975</v>
      </c>
      <c r="AI516" s="369">
        <f t="shared" si="24"/>
        <v>5.2048403557369776</v>
      </c>
      <c r="AJ516" s="369">
        <f t="shared" si="24"/>
        <v>6.1391352549889229</v>
      </c>
      <c r="AK516" s="369">
        <f t="shared" si="27"/>
        <v>-9.5443269356312861</v>
      </c>
      <c r="AL516" s="369">
        <f t="shared" si="27"/>
        <v>-11.893764434180142</v>
      </c>
      <c r="AM516" s="369">
        <f t="shared" si="27"/>
        <v>20.314547837483612</v>
      </c>
      <c r="AN516" s="369">
        <f t="shared" si="23"/>
        <v>-12.568082788671031</v>
      </c>
      <c r="AO516" s="369">
        <f t="shared" si="23"/>
        <v>18.081295748325807</v>
      </c>
      <c r="AP516" s="369">
        <f t="shared" si="23"/>
        <v>-6.2648377736744925</v>
      </c>
      <c r="AQ516" s="369">
        <f t="shared" si="23"/>
        <v>-1.0552975939214859</v>
      </c>
      <c r="AR516" s="369">
        <f t="shared" si="30"/>
        <v>-5.8447098976109215</v>
      </c>
      <c r="AS516" s="369">
        <f t="shared" si="30"/>
        <v>5.2560036248300923</v>
      </c>
      <c r="AT516" s="369">
        <f t="shared" si="30"/>
        <v>-16.386856076912032</v>
      </c>
      <c r="AU516" s="369">
        <f t="shared" si="30"/>
        <v>27.097992105714773</v>
      </c>
      <c r="AV516" s="369">
        <f t="shared" si="31"/>
        <v>-5.6035646772886922</v>
      </c>
      <c r="AW516" s="369">
        <f t="shared" si="31"/>
        <v>-15.620082963810608</v>
      </c>
      <c r="AX516" s="369">
        <f t="shared" si="31"/>
        <v>29.598236989320224</v>
      </c>
      <c r="AY516" s="369">
        <f t="shared" si="31"/>
        <v>-4.251144538914323</v>
      </c>
    </row>
    <row r="517" spans="1:51" s="325" customFormat="1" ht="19.8">
      <c r="A517" s="329"/>
      <c r="B517" s="329" t="s">
        <v>298</v>
      </c>
      <c r="C517" s="333"/>
      <c r="D517" s="332"/>
      <c r="E517" s="333"/>
      <c r="F517" s="333"/>
      <c r="G517" s="332"/>
      <c r="H517" s="333"/>
      <c r="I517" s="332"/>
      <c r="J517" s="332"/>
      <c r="K517" s="332"/>
      <c r="L517" s="332"/>
      <c r="M517" s="332"/>
      <c r="N517" s="332"/>
      <c r="O517" s="369">
        <f t="shared" si="22"/>
        <v>394.44444444444446</v>
      </c>
      <c r="P517" s="369">
        <f t="shared" si="33"/>
        <v>-46.067415730337075</v>
      </c>
      <c r="Q517" s="369">
        <f t="shared" si="33"/>
        <v>47.916666666666671</v>
      </c>
      <c r="R517" s="369">
        <f t="shared" si="33"/>
        <v>-100</v>
      </c>
      <c r="S517" s="369" t="str">
        <f t="shared" si="33"/>
        <v>n.a.</v>
      </c>
      <c r="T517" s="369">
        <f t="shared" si="33"/>
        <v>411.90476190476193</v>
      </c>
      <c r="U517" s="369">
        <f t="shared" si="33"/>
        <v>-51.162790697674417</v>
      </c>
      <c r="V517" s="369">
        <f t="shared" si="33"/>
        <v>7.6190476190476044</v>
      </c>
      <c r="W517" s="369">
        <f t="shared" si="33"/>
        <v>-53.097345132743357</v>
      </c>
      <c r="X517" s="369">
        <f t="shared" si="33"/>
        <v>67.924528301886795</v>
      </c>
      <c r="Y517" s="369">
        <f t="shared" si="33"/>
        <v>-33.707865168539328</v>
      </c>
      <c r="Z517" s="369">
        <f t="shared" si="33"/>
        <v>40.677966101694921</v>
      </c>
      <c r="AA517" s="369">
        <f t="shared" si="33"/>
        <v>-100</v>
      </c>
      <c r="AB517" s="369" t="str">
        <f t="shared" si="33"/>
        <v>n.a.</v>
      </c>
      <c r="AC517" s="369" t="str">
        <f t="shared" si="33"/>
        <v>n.a.</v>
      </c>
      <c r="AD517" s="369" t="str">
        <f t="shared" si="33"/>
        <v>n.a.</v>
      </c>
      <c r="AE517" s="369">
        <f t="shared" si="33"/>
        <v>39.325842696629216</v>
      </c>
      <c r="AF517" s="369">
        <f t="shared" si="33"/>
        <v>187.09677419354841</v>
      </c>
      <c r="AG517" s="369">
        <f t="shared" si="24"/>
        <v>-70.786516853932582</v>
      </c>
      <c r="AH517" s="369">
        <f t="shared" si="24"/>
        <v>-31.730769230769237</v>
      </c>
      <c r="AI517" s="369">
        <f t="shared" si="24"/>
        <v>45.070422535211279</v>
      </c>
      <c r="AJ517" s="369">
        <f t="shared" si="24"/>
        <v>-2.9126213592233037</v>
      </c>
      <c r="AK517" s="369">
        <f t="shared" si="27"/>
        <v>71</v>
      </c>
      <c r="AL517" s="369">
        <f t="shared" si="27"/>
        <v>-22.807017543859647</v>
      </c>
      <c r="AM517" s="369">
        <f t="shared" si="27"/>
        <v>-40.151515151515149</v>
      </c>
      <c r="AN517" s="369">
        <f t="shared" si="23"/>
        <v>-5.0632911392405102</v>
      </c>
      <c r="AO517" s="369">
        <f t="shared" si="23"/>
        <v>-66.666666666666671</v>
      </c>
      <c r="AP517" s="369">
        <f t="shared" si="23"/>
        <v>256</v>
      </c>
      <c r="AQ517" s="369">
        <f t="shared" si="23"/>
        <v>32.584269662921336</v>
      </c>
      <c r="AR517" s="369">
        <f t="shared" si="30"/>
        <v>136.4406779661017</v>
      </c>
      <c r="AS517" s="369">
        <f t="shared" si="30"/>
        <v>46.236559139784944</v>
      </c>
      <c r="AT517" s="369">
        <f t="shared" si="30"/>
        <v>-48.529411764705884</v>
      </c>
      <c r="AU517" s="369">
        <f t="shared" si="30"/>
        <v>-56.666666666666664</v>
      </c>
      <c r="AV517" s="369">
        <f t="shared" si="31"/>
        <v>-34.065934065934073</v>
      </c>
      <c r="AW517" s="369">
        <f t="shared" si="31"/>
        <v>6.6666666666666732</v>
      </c>
      <c r="AX517" s="369">
        <f t="shared" si="31"/>
        <v>54.6875</v>
      </c>
      <c r="AY517" s="369">
        <f t="shared" si="31"/>
        <v>28.282828282828287</v>
      </c>
    </row>
    <row r="518" spans="1:51" s="325" customFormat="1" ht="13.8">
      <c r="A518" s="327"/>
      <c r="B518" s="327" t="s">
        <v>299</v>
      </c>
      <c r="C518" s="331"/>
      <c r="D518" s="331"/>
      <c r="E518" s="331"/>
      <c r="F518" s="331"/>
      <c r="G518" s="331"/>
      <c r="H518" s="331"/>
      <c r="I518" s="331"/>
      <c r="J518" s="331"/>
      <c r="K518" s="331"/>
      <c r="L518" s="331"/>
      <c r="M518" s="331"/>
      <c r="N518" s="331"/>
      <c r="O518" s="369">
        <f t="shared" si="22"/>
        <v>10.575554199715263</v>
      </c>
      <c r="P518" s="369">
        <f t="shared" si="33"/>
        <v>-11.090675004598115</v>
      </c>
      <c r="Q518" s="369">
        <f t="shared" si="33"/>
        <v>39.304923458833258</v>
      </c>
      <c r="R518" s="369">
        <f t="shared" si="33"/>
        <v>11.865161865161857</v>
      </c>
      <c r="S518" s="369">
        <f t="shared" si="33"/>
        <v>2.9735829018983075</v>
      </c>
      <c r="T518" s="369">
        <f t="shared" si="33"/>
        <v>-14.258089467577658</v>
      </c>
      <c r="U518" s="369">
        <f t="shared" si="33"/>
        <v>-1.6989926326868283</v>
      </c>
      <c r="V518" s="369">
        <f t="shared" si="33"/>
        <v>37.381462220862652</v>
      </c>
      <c r="W518" s="369">
        <f t="shared" si="33"/>
        <v>-27.143175239367622</v>
      </c>
      <c r="X518" s="369">
        <f t="shared" si="33"/>
        <v>20.583740831295845</v>
      </c>
      <c r="Y518" s="369">
        <f t="shared" si="33"/>
        <v>-2.9400582942592743</v>
      </c>
      <c r="Z518" s="369">
        <f t="shared" si="33"/>
        <v>-21.321321321321328</v>
      </c>
      <c r="AA518" s="369">
        <f t="shared" si="33"/>
        <v>18.735479588450051</v>
      </c>
      <c r="AB518" s="369">
        <f t="shared" si="33"/>
        <v>-17.288609364081061</v>
      </c>
      <c r="AC518" s="369">
        <f t="shared" si="33"/>
        <v>4.8496113551875597</v>
      </c>
      <c r="AD518" s="369">
        <f t="shared" si="33"/>
        <v>39.226430298146667</v>
      </c>
      <c r="AE518" s="369">
        <f t="shared" si="33"/>
        <v>-5.8108577381641346</v>
      </c>
      <c r="AF518" s="369">
        <f t="shared" si="33"/>
        <v>-9.0082339928720625</v>
      </c>
      <c r="AG518" s="369">
        <f t="shared" si="24"/>
        <v>36.426256077795784</v>
      </c>
      <c r="AH518" s="369">
        <f t="shared" si="24"/>
        <v>-19.255519255519257</v>
      </c>
      <c r="AI518" s="369">
        <f t="shared" si="24"/>
        <v>0.60078469838155335</v>
      </c>
      <c r="AJ518" s="369">
        <f t="shared" si="24"/>
        <v>35.417428397318709</v>
      </c>
      <c r="AK518" s="369">
        <f t="shared" si="27"/>
        <v>-29.160291602916033</v>
      </c>
      <c r="AL518" s="369">
        <f t="shared" si="27"/>
        <v>41.951467412018815</v>
      </c>
      <c r="AM518" s="369">
        <f t="shared" si="27"/>
        <v>-12.709209701960084</v>
      </c>
      <c r="AN518" s="369">
        <f t="shared" si="23"/>
        <v>-8.4384292012714077</v>
      </c>
      <c r="AO518" s="369">
        <f t="shared" si="23"/>
        <v>-23.706606942889138</v>
      </c>
      <c r="AP518" s="369">
        <f t="shared" si="23"/>
        <v>-3.1116982239835469</v>
      </c>
      <c r="AQ518" s="369">
        <f t="shared" si="23"/>
        <v>1.833055597636712</v>
      </c>
      <c r="AR518" s="369">
        <f t="shared" si="30"/>
        <v>-1.5322820589110402</v>
      </c>
      <c r="AS518" s="369">
        <f t="shared" si="30"/>
        <v>-12.539658558694663</v>
      </c>
      <c r="AT518" s="369">
        <f t="shared" si="30"/>
        <v>-13.871134911038178</v>
      </c>
      <c r="AU518" s="369">
        <f t="shared" si="30"/>
        <v>-16.566385880465297</v>
      </c>
      <c r="AV518" s="369">
        <f t="shared" si="31"/>
        <v>2.8605769230769176</v>
      </c>
      <c r="AW518" s="369">
        <f t="shared" si="31"/>
        <v>-12.456181350782888</v>
      </c>
      <c r="AX518" s="369">
        <f t="shared" si="31"/>
        <v>24.319273892151628</v>
      </c>
      <c r="AY518" s="369">
        <f t="shared" si="31"/>
        <v>21.988404552286884</v>
      </c>
    </row>
    <row r="519" spans="1:51" s="325" customFormat="1" ht="13.8">
      <c r="A519" s="329"/>
      <c r="B519" s="329" t="s">
        <v>300</v>
      </c>
      <c r="C519" s="332"/>
      <c r="D519" s="332"/>
      <c r="E519" s="332"/>
      <c r="F519" s="332"/>
      <c r="G519" s="332"/>
      <c r="H519" s="332"/>
      <c r="I519" s="332"/>
      <c r="J519" s="332"/>
      <c r="K519" s="332"/>
      <c r="L519" s="332"/>
      <c r="M519" s="332"/>
      <c r="N519" s="332"/>
      <c r="O519" s="369">
        <f t="shared" si="22"/>
        <v>20.796978773277768</v>
      </c>
      <c r="P519" s="369">
        <f t="shared" si="33"/>
        <v>-20.493747304872795</v>
      </c>
      <c r="Q519" s="369">
        <f t="shared" si="33"/>
        <v>77.667796610169489</v>
      </c>
      <c r="R519" s="369">
        <f t="shared" si="33"/>
        <v>-38.456841944592838</v>
      </c>
      <c r="S519" s="369">
        <f t="shared" si="33"/>
        <v>47.879464285714285</v>
      </c>
      <c r="T519" s="369">
        <f t="shared" si="33"/>
        <v>2.5157232704403468E-2</v>
      </c>
      <c r="U519" s="369">
        <f t="shared" si="33"/>
        <v>11.686787391012741</v>
      </c>
      <c r="V519" s="369">
        <f t="shared" si="33"/>
        <v>-40.451884101486264</v>
      </c>
      <c r="W519" s="369">
        <f t="shared" si="33"/>
        <v>22.122778267994452</v>
      </c>
      <c r="X519" s="369">
        <f t="shared" si="33"/>
        <v>8.9079273327828332</v>
      </c>
      <c r="Y519" s="369">
        <f t="shared" si="33"/>
        <v>-34.527532935266805</v>
      </c>
      <c r="Z519" s="369">
        <f t="shared" si="33"/>
        <v>-13.028372900984365</v>
      </c>
      <c r="AA519" s="369">
        <f t="shared" si="33"/>
        <v>23.385486018641807</v>
      </c>
      <c r="AB519" s="369">
        <f t="shared" si="33"/>
        <v>-4.883313098610536</v>
      </c>
      <c r="AC519" s="369">
        <f t="shared" si="33"/>
        <v>80.314848957594663</v>
      </c>
      <c r="AD519" s="369">
        <f t="shared" si="33"/>
        <v>-18.121755545068432</v>
      </c>
      <c r="AE519" s="369">
        <f t="shared" si="33"/>
        <v>-21.248799231508158</v>
      </c>
      <c r="AF519" s="369">
        <f t="shared" si="33"/>
        <v>99.829226640644038</v>
      </c>
      <c r="AG519" s="369">
        <f t="shared" si="24"/>
        <v>-16.237333658893906</v>
      </c>
      <c r="AH519" s="369">
        <f t="shared" si="24"/>
        <v>-33.355196035563331</v>
      </c>
      <c r="AI519" s="369">
        <f t="shared" si="24"/>
        <v>22.099507927829407</v>
      </c>
      <c r="AJ519" s="369">
        <f t="shared" si="24"/>
        <v>-19.881783987103713</v>
      </c>
      <c r="AK519" s="369">
        <f t="shared" si="27"/>
        <v>-15.57120500782472</v>
      </c>
      <c r="AL519" s="369">
        <f t="shared" si="27"/>
        <v>-17.079306235932737</v>
      </c>
      <c r="AM519" s="369">
        <f t="shared" si="27"/>
        <v>37.234552131566339</v>
      </c>
      <c r="AN519" s="369">
        <f t="shared" si="23"/>
        <v>-21.221640488656206</v>
      </c>
      <c r="AO519" s="369">
        <f t="shared" si="23"/>
        <v>31.014621178555608</v>
      </c>
      <c r="AP519" s="369">
        <f t="shared" si="23"/>
        <v>3.4719873745913796</v>
      </c>
      <c r="AQ519" s="369">
        <f t="shared" si="23"/>
        <v>-23.706286087809133</v>
      </c>
      <c r="AR519" s="369">
        <f t="shared" si="30"/>
        <v>46.508639154647994</v>
      </c>
      <c r="AS519" s="369">
        <f t="shared" si="30"/>
        <v>14.844054580896691</v>
      </c>
      <c r="AT519" s="369">
        <f t="shared" si="30"/>
        <v>-40.855469744547229</v>
      </c>
      <c r="AU519" s="369">
        <f t="shared" si="30"/>
        <v>32.615870282680447</v>
      </c>
      <c r="AV519" s="369">
        <f t="shared" si="31"/>
        <v>-5.2910625405756333</v>
      </c>
      <c r="AW519" s="369">
        <f t="shared" si="31"/>
        <v>-28.778704444190563</v>
      </c>
      <c r="AX519" s="369">
        <f t="shared" si="31"/>
        <v>15.559833172922685</v>
      </c>
      <c r="AY519" s="369">
        <f t="shared" si="31"/>
        <v>15.741254858411976</v>
      </c>
    </row>
    <row r="520" spans="1:51" s="325" customFormat="1" ht="13.8">
      <c r="A520" s="327"/>
      <c r="B520" s="327" t="s">
        <v>301</v>
      </c>
      <c r="C520" s="331"/>
      <c r="D520" s="331"/>
      <c r="E520" s="331"/>
      <c r="F520" s="331"/>
      <c r="G520" s="331"/>
      <c r="H520" s="331"/>
      <c r="I520" s="331"/>
      <c r="J520" s="331"/>
      <c r="K520" s="331"/>
      <c r="L520" s="331"/>
      <c r="M520" s="331"/>
      <c r="N520" s="331"/>
      <c r="O520" s="369">
        <f t="shared" si="22"/>
        <v>20.325203252032519</v>
      </c>
      <c r="P520" s="369">
        <f t="shared" si="33"/>
        <v>8.1081081081081159</v>
      </c>
      <c r="Q520" s="369">
        <f t="shared" si="33"/>
        <v>54.999999999999986</v>
      </c>
      <c r="R520" s="369">
        <f t="shared" si="33"/>
        <v>-50</v>
      </c>
      <c r="S520" s="369">
        <f t="shared" si="33"/>
        <v>81.451612903225808</v>
      </c>
      <c r="T520" s="369">
        <f t="shared" si="33"/>
        <v>-21.333333333333332</v>
      </c>
      <c r="U520" s="369">
        <f t="shared" si="33"/>
        <v>22.033898305084755</v>
      </c>
      <c r="V520" s="369">
        <f t="shared" si="33"/>
        <v>23.6111111111111</v>
      </c>
      <c r="W520" s="369">
        <f t="shared" si="33"/>
        <v>-40.823970037453179</v>
      </c>
      <c r="X520" s="369">
        <f t="shared" si="33"/>
        <v>36.075949367088597</v>
      </c>
      <c r="Y520" s="369">
        <f t="shared" si="33"/>
        <v>-14.883720930232553</v>
      </c>
      <c r="Z520" s="369">
        <f t="shared" si="33"/>
        <v>-19.672131147540988</v>
      </c>
      <c r="AA520" s="369">
        <f t="shared" si="33"/>
        <v>42.176870748299308</v>
      </c>
      <c r="AB520" s="369">
        <f t="shared" si="33"/>
        <v>-9.0909090909090882</v>
      </c>
      <c r="AC520" s="369">
        <f t="shared" si="33"/>
        <v>53.684210526315795</v>
      </c>
      <c r="AD520" s="369">
        <f t="shared" si="33"/>
        <v>-21.575342465753419</v>
      </c>
      <c r="AE520" s="369">
        <f t="shared" si="33"/>
        <v>-16.15720524017468</v>
      </c>
      <c r="AF520" s="369">
        <f t="shared" si="33"/>
        <v>9.8958333333333304</v>
      </c>
      <c r="AG520" s="369">
        <f t="shared" si="24"/>
        <v>-17.535545023696677</v>
      </c>
      <c r="AH520" s="369">
        <f t="shared" si="24"/>
        <v>102.29885057471265</v>
      </c>
      <c r="AI520" s="369">
        <f t="shared" si="24"/>
        <v>-51.988636363636367</v>
      </c>
      <c r="AJ520" s="369">
        <f t="shared" si="24"/>
        <v>-15.976331360946746</v>
      </c>
      <c r="AK520" s="369">
        <f t="shared" si="27"/>
        <v>81.690140845070431</v>
      </c>
      <c r="AL520" s="369">
        <f t="shared" si="27"/>
        <v>-45.348837209302332</v>
      </c>
      <c r="AM520" s="369">
        <f t="shared" si="27"/>
        <v>55.319148936170215</v>
      </c>
      <c r="AN520" s="369">
        <f t="shared" si="23"/>
        <v>-31.963470319634705</v>
      </c>
      <c r="AO520" s="369">
        <f t="shared" si="23"/>
        <v>2.0134228187919483</v>
      </c>
      <c r="AP520" s="369">
        <f t="shared" si="23"/>
        <v>51.315789473684198</v>
      </c>
      <c r="AQ520" s="369">
        <f t="shared" si="23"/>
        <v>-7.3913043478260843</v>
      </c>
      <c r="AR520" s="369">
        <f t="shared" si="30"/>
        <v>-29.577464788732389</v>
      </c>
      <c r="AS520" s="369">
        <f t="shared" si="30"/>
        <v>37.999999999999993</v>
      </c>
      <c r="AT520" s="369">
        <f t="shared" si="30"/>
        <v>6.7632850241545963</v>
      </c>
      <c r="AU520" s="369">
        <f t="shared" si="30"/>
        <v>16.289592760180991</v>
      </c>
      <c r="AV520" s="369">
        <f t="shared" si="31"/>
        <v>-47.081712062256798</v>
      </c>
      <c r="AW520" s="369">
        <f t="shared" si="31"/>
        <v>41.176470588235283</v>
      </c>
      <c r="AX520" s="369">
        <f t="shared" si="31"/>
        <v>9.8958333333333304</v>
      </c>
      <c r="AY520" s="369">
        <f t="shared" si="31"/>
        <v>-26.066350710900469</v>
      </c>
    </row>
    <row r="521" spans="1:51" s="325" customFormat="1" ht="13.8">
      <c r="A521" s="329"/>
      <c r="B521" s="329" t="s">
        <v>302</v>
      </c>
      <c r="C521" s="332"/>
      <c r="D521" s="332"/>
      <c r="E521" s="332"/>
      <c r="F521" s="332"/>
      <c r="G521" s="332"/>
      <c r="H521" s="332"/>
      <c r="I521" s="332"/>
      <c r="J521" s="332"/>
      <c r="K521" s="332"/>
      <c r="L521" s="332"/>
      <c r="M521" s="332"/>
      <c r="N521" s="332"/>
      <c r="O521" s="369">
        <f t="shared" si="22"/>
        <v>27.17490842490842</v>
      </c>
      <c r="P521" s="369">
        <f t="shared" si="33"/>
        <v>-23.672367236723669</v>
      </c>
      <c r="Q521" s="369">
        <f t="shared" si="33"/>
        <v>120.96698113207547</v>
      </c>
      <c r="R521" s="369">
        <f t="shared" si="33"/>
        <v>-49.887928274095415</v>
      </c>
      <c r="S521" s="369">
        <f t="shared" si="33"/>
        <v>69.946751863684781</v>
      </c>
      <c r="T521" s="369">
        <f t="shared" si="33"/>
        <v>6.8554956761498911</v>
      </c>
      <c r="U521" s="369">
        <f t="shared" si="33"/>
        <v>21.287825475017581</v>
      </c>
      <c r="V521" s="369">
        <f t="shared" si="33"/>
        <v>-53.12832414660091</v>
      </c>
      <c r="W521" s="369">
        <f t="shared" si="33"/>
        <v>51.39261398803383</v>
      </c>
      <c r="X521" s="369">
        <f t="shared" si="33"/>
        <v>7.2226764786045408</v>
      </c>
      <c r="Y521" s="369">
        <f t="shared" si="33"/>
        <v>-49.02135231316727</v>
      </c>
      <c r="Z521" s="369">
        <f t="shared" si="33"/>
        <v>-3.8394415357766123</v>
      </c>
      <c r="AA521" s="369">
        <f t="shared" si="33"/>
        <v>26.549131449312942</v>
      </c>
      <c r="AB521" s="369">
        <f t="shared" si="33"/>
        <v>-16.922761729153869</v>
      </c>
      <c r="AC521" s="369">
        <f t="shared" si="33"/>
        <v>136.00493218249079</v>
      </c>
      <c r="AD521" s="369">
        <f t="shared" si="33"/>
        <v>-26.21734587251829</v>
      </c>
      <c r="AE521" s="369">
        <f t="shared" si="33"/>
        <v>-32.148420903554744</v>
      </c>
      <c r="AF521" s="369">
        <f t="shared" si="33"/>
        <v>174.82780212899186</v>
      </c>
      <c r="AG521" s="369">
        <f t="shared" si="24"/>
        <v>-27.644869750132905</v>
      </c>
      <c r="AH521" s="369">
        <f t="shared" si="24"/>
        <v>-48.50425107588957</v>
      </c>
      <c r="AI521" s="369">
        <f t="shared" si="24"/>
        <v>62.454137790460656</v>
      </c>
      <c r="AJ521" s="369">
        <f t="shared" si="24"/>
        <v>-21.693851944792982</v>
      </c>
      <c r="AK521" s="369">
        <f t="shared" si="27"/>
        <v>-16.808203813491421</v>
      </c>
      <c r="AL521" s="369">
        <f t="shared" si="27"/>
        <v>-27.812018489984599</v>
      </c>
      <c r="AM521" s="369">
        <f t="shared" si="27"/>
        <v>55.736392742796163</v>
      </c>
      <c r="AN521" s="369">
        <f t="shared" si="23"/>
        <v>-18.297070412883333</v>
      </c>
      <c r="AO521" s="369">
        <f t="shared" si="23"/>
        <v>27.783602432375762</v>
      </c>
      <c r="AP521" s="369">
        <f t="shared" si="23"/>
        <v>3.3803741384968862</v>
      </c>
      <c r="AQ521" s="369">
        <f t="shared" si="23"/>
        <v>-27.698412698412703</v>
      </c>
      <c r="AR521" s="369">
        <f t="shared" si="30"/>
        <v>61.448957189901229</v>
      </c>
      <c r="AS521" s="369">
        <f t="shared" si="30"/>
        <v>13.802012510198518</v>
      </c>
      <c r="AT521" s="369">
        <f t="shared" si="30"/>
        <v>-52.240411040745613</v>
      </c>
      <c r="AU521" s="369">
        <f t="shared" si="30"/>
        <v>52.764573430072566</v>
      </c>
      <c r="AV521" s="369">
        <f t="shared" si="31"/>
        <v>-4.6184081231575496</v>
      </c>
      <c r="AW521" s="369">
        <f t="shared" si="31"/>
        <v>-42.290521978021985</v>
      </c>
      <c r="AX521" s="369">
        <f t="shared" si="31"/>
        <v>15.590598036298728</v>
      </c>
      <c r="AY521" s="369">
        <f t="shared" si="31"/>
        <v>29.523809523809522</v>
      </c>
    </row>
    <row r="522" spans="1:51" s="325" customFormat="1" ht="13.8">
      <c r="A522" s="327"/>
      <c r="B522" s="327" t="s">
        <v>303</v>
      </c>
      <c r="C522" s="331"/>
      <c r="D522" s="331"/>
      <c r="E522" s="331"/>
      <c r="F522" s="331"/>
      <c r="G522" s="331"/>
      <c r="H522" s="331"/>
      <c r="I522" s="331"/>
      <c r="J522" s="331"/>
      <c r="K522" s="331"/>
      <c r="L522" s="331"/>
      <c r="M522" s="331"/>
      <c r="N522" s="331"/>
      <c r="O522" s="369">
        <f t="shared" si="22"/>
        <v>12.076537013801749</v>
      </c>
      <c r="P522" s="369">
        <f t="shared" si="33"/>
        <v>-16.764623565631119</v>
      </c>
      <c r="Q522" s="369">
        <f t="shared" si="33"/>
        <v>17.182246133154013</v>
      </c>
      <c r="R522" s="369">
        <f t="shared" si="33"/>
        <v>-6.8866571018651319</v>
      </c>
      <c r="S522" s="369">
        <f t="shared" si="33"/>
        <v>14.668721109399067</v>
      </c>
      <c r="T522" s="369">
        <f t="shared" si="33"/>
        <v>-13.356624563289435</v>
      </c>
      <c r="U522" s="369">
        <f t="shared" si="33"/>
        <v>-14.267990074441689</v>
      </c>
      <c r="V522" s="369">
        <f t="shared" si="33"/>
        <v>1.9898697539797421</v>
      </c>
      <c r="W522" s="369">
        <f t="shared" si="33"/>
        <v>-22.241929762327064</v>
      </c>
      <c r="X522" s="369">
        <f t="shared" si="33"/>
        <v>12.591240875912398</v>
      </c>
      <c r="Y522" s="369">
        <f t="shared" si="33"/>
        <v>9.9270664505672581</v>
      </c>
      <c r="Z522" s="369">
        <f t="shared" si="33"/>
        <v>-26.13343162550682</v>
      </c>
      <c r="AA522" s="369">
        <f t="shared" si="33"/>
        <v>15.918163672654696</v>
      </c>
      <c r="AB522" s="369">
        <f t="shared" si="33"/>
        <v>20.835126990959964</v>
      </c>
      <c r="AC522" s="369">
        <f t="shared" si="33"/>
        <v>1.6031350195938698</v>
      </c>
      <c r="AD522" s="369">
        <f t="shared" si="33"/>
        <v>9.3969144460028051</v>
      </c>
      <c r="AE522" s="369">
        <f t="shared" si="33"/>
        <v>3.0448717948717925</v>
      </c>
      <c r="AF522" s="369">
        <f t="shared" si="33"/>
        <v>-6.5629860031104181</v>
      </c>
      <c r="AG522" s="369">
        <f t="shared" si="24"/>
        <v>33.88814913448735</v>
      </c>
      <c r="AH522" s="369">
        <f t="shared" si="24"/>
        <v>-3.3565390353058215</v>
      </c>
      <c r="AI522" s="369">
        <f t="shared" si="24"/>
        <v>-22.099305376897341</v>
      </c>
      <c r="AJ522" s="369">
        <f t="shared" si="24"/>
        <v>-15.323645970937914</v>
      </c>
      <c r="AK522" s="369">
        <f t="shared" si="27"/>
        <v>-18.018720748829956</v>
      </c>
      <c r="AL522" s="369">
        <f t="shared" si="27"/>
        <v>12.892483349191252</v>
      </c>
      <c r="AM522" s="369">
        <f t="shared" si="27"/>
        <v>6.9953645174884116</v>
      </c>
      <c r="AN522" s="369">
        <f t="shared" si="23"/>
        <v>-27.018511224891689</v>
      </c>
      <c r="AO522" s="369">
        <f t="shared" si="23"/>
        <v>41.662169454937931</v>
      </c>
      <c r="AP522" s="369">
        <f t="shared" si="23"/>
        <v>0.91428571428570837</v>
      </c>
      <c r="AQ522" s="369">
        <f t="shared" si="23"/>
        <v>-15.628539071347669</v>
      </c>
      <c r="AR522" s="369">
        <f t="shared" si="30"/>
        <v>23.310961968680079</v>
      </c>
      <c r="AS522" s="369">
        <f t="shared" si="30"/>
        <v>16.364296081277221</v>
      </c>
      <c r="AT522" s="369">
        <f t="shared" si="30"/>
        <v>-14.250077954474587</v>
      </c>
      <c r="AU522" s="369">
        <f t="shared" si="30"/>
        <v>4.7272727272727293</v>
      </c>
      <c r="AV522" s="369">
        <f t="shared" si="31"/>
        <v>-3.0208333333333366</v>
      </c>
      <c r="AW522" s="369">
        <f t="shared" si="31"/>
        <v>-3.974221267454348</v>
      </c>
      <c r="AX522" s="369">
        <f t="shared" si="31"/>
        <v>15.883668903803123</v>
      </c>
      <c r="AY522" s="369">
        <f t="shared" si="31"/>
        <v>1.3513513513513569</v>
      </c>
    </row>
    <row r="523" spans="1:51" s="325" customFormat="1" ht="13.8">
      <c r="A523" s="329"/>
      <c r="B523" s="329" t="s">
        <v>304</v>
      </c>
      <c r="C523" s="332"/>
      <c r="D523" s="332"/>
      <c r="E523" s="332"/>
      <c r="F523" s="332"/>
      <c r="G523" s="332"/>
      <c r="H523" s="332"/>
      <c r="I523" s="332"/>
      <c r="J523" s="332"/>
      <c r="K523" s="332"/>
      <c r="L523" s="332"/>
      <c r="M523" s="332"/>
      <c r="N523" s="332"/>
      <c r="O523" s="369">
        <f t="shared" si="22"/>
        <v>6.083132656266347</v>
      </c>
      <c r="P523" s="369">
        <f t="shared" si="33"/>
        <v>-17.2226608764311</v>
      </c>
      <c r="Q523" s="369">
        <f t="shared" si="33"/>
        <v>39.59699534994634</v>
      </c>
      <c r="R523" s="369">
        <f t="shared" si="33"/>
        <v>3.006491288008196</v>
      </c>
      <c r="S523" s="369">
        <f t="shared" si="33"/>
        <v>5.5306799336650103</v>
      </c>
      <c r="T523" s="369">
        <f t="shared" si="33"/>
        <v>-33.762866347136011</v>
      </c>
      <c r="U523" s="369">
        <f t="shared" si="33"/>
        <v>7.769869513641753</v>
      </c>
      <c r="V523" s="369">
        <f t="shared" si="33"/>
        <v>4.2927903137039145</v>
      </c>
      <c r="W523" s="369">
        <f t="shared" si="33"/>
        <v>3.2506596306068585</v>
      </c>
      <c r="X523" s="369">
        <f t="shared" si="33"/>
        <v>-0.81774506797505586</v>
      </c>
      <c r="Y523" s="369">
        <f t="shared" si="33"/>
        <v>3.4937648150056688</v>
      </c>
      <c r="Z523" s="369">
        <f t="shared" si="33"/>
        <v>-6.9607647878908541</v>
      </c>
      <c r="AA523" s="369">
        <f t="shared" si="33"/>
        <v>12.372899496949575</v>
      </c>
      <c r="AB523" s="369">
        <f t="shared" si="33"/>
        <v>10.305743404133734</v>
      </c>
      <c r="AC523" s="369">
        <f t="shared" si="33"/>
        <v>-11.959243588636568</v>
      </c>
      <c r="AD523" s="369">
        <f t="shared" si="33"/>
        <v>16.95763044331111</v>
      </c>
      <c r="AE523" s="369">
        <f t="shared" si="33"/>
        <v>-14.121593291404617</v>
      </c>
      <c r="AF523" s="369">
        <f t="shared" si="33"/>
        <v>-6.4056244507372355</v>
      </c>
      <c r="AG523" s="369">
        <f t="shared" si="24"/>
        <v>7.3865414710485267</v>
      </c>
      <c r="AH523" s="369">
        <f t="shared" si="24"/>
        <v>10.424560380841339</v>
      </c>
      <c r="AI523" s="369">
        <f t="shared" si="24"/>
        <v>-11.402428294914651</v>
      </c>
      <c r="AJ523" s="369">
        <f t="shared" si="24"/>
        <v>3.2969215491559019</v>
      </c>
      <c r="AK523" s="369">
        <f t="shared" si="27"/>
        <v>-21.101711209382817</v>
      </c>
      <c r="AL523" s="369">
        <f t="shared" si="27"/>
        <v>-3.6919702692823044</v>
      </c>
      <c r="AM523" s="369">
        <f t="shared" si="27"/>
        <v>24.962044534412943</v>
      </c>
      <c r="AN523" s="369">
        <f t="shared" si="23"/>
        <v>-10.782626303533453</v>
      </c>
      <c r="AO523" s="369">
        <f t="shared" si="23"/>
        <v>28.801634135270081</v>
      </c>
      <c r="AP523" s="369">
        <f t="shared" si="23"/>
        <v>-3.9735682819383307</v>
      </c>
      <c r="AQ523" s="369">
        <f t="shared" ref="AQ523:AW586" si="34">IFERROR(((AQ133-AP133)*100/AP133),"n.a.")</f>
        <v>-4.6793283787503395</v>
      </c>
      <c r="AR523" s="369">
        <f t="shared" si="30"/>
        <v>-3.5518336702281239</v>
      </c>
      <c r="AS523" s="369">
        <f t="shared" si="30"/>
        <v>5.2894211576846279</v>
      </c>
      <c r="AT523" s="369">
        <f t="shared" si="30"/>
        <v>-9.7345971563981006</v>
      </c>
      <c r="AU523" s="369">
        <f t="shared" si="30"/>
        <v>4.4208757744408205</v>
      </c>
      <c r="AV523" s="369">
        <f t="shared" si="31"/>
        <v>3.368865647626718</v>
      </c>
      <c r="AW523" s="369">
        <f t="shared" si="31"/>
        <v>-2.2375717482245463</v>
      </c>
      <c r="AX523" s="369">
        <f t="shared" si="31"/>
        <v>-17.414668126181709</v>
      </c>
      <c r="AY523" s="369">
        <f t="shared" si="31"/>
        <v>-4.6752620797686415</v>
      </c>
    </row>
    <row r="524" spans="1:51" s="325" customFormat="1" ht="13.8">
      <c r="A524" s="327"/>
      <c r="B524" s="327" t="s">
        <v>305</v>
      </c>
      <c r="C524" s="331"/>
      <c r="D524" s="331"/>
      <c r="E524" s="331"/>
      <c r="F524" s="331"/>
      <c r="G524" s="331"/>
      <c r="H524" s="331"/>
      <c r="I524" s="331"/>
      <c r="J524" s="331"/>
      <c r="K524" s="331"/>
      <c r="L524" s="331"/>
      <c r="M524" s="331"/>
      <c r="N524" s="331"/>
      <c r="O524" s="369">
        <f t="shared" ref="O524:AD587" si="35">IFERROR(((O134-N134)*100/N134),"n.a.")</f>
        <v>6.2537947783849495</v>
      </c>
      <c r="P524" s="369">
        <f t="shared" si="35"/>
        <v>-44</v>
      </c>
      <c r="Q524" s="369">
        <f t="shared" si="35"/>
        <v>57.619047619047635</v>
      </c>
      <c r="R524" s="369">
        <f t="shared" si="35"/>
        <v>16.594734570565379</v>
      </c>
      <c r="S524" s="369">
        <f t="shared" si="35"/>
        <v>17.323709050527484</v>
      </c>
      <c r="T524" s="369">
        <f t="shared" si="35"/>
        <v>-17.605300520586852</v>
      </c>
      <c r="U524" s="369">
        <f t="shared" si="35"/>
        <v>5.2077350181887914</v>
      </c>
      <c r="V524" s="369">
        <f t="shared" si="35"/>
        <v>-17.397634212920842</v>
      </c>
      <c r="W524" s="369">
        <f t="shared" si="35"/>
        <v>13.813615333773949</v>
      </c>
      <c r="X524" s="369">
        <f t="shared" si="35"/>
        <v>-11.440185830429726</v>
      </c>
      <c r="Y524" s="369">
        <f t="shared" si="35"/>
        <v>-12.393442622950825</v>
      </c>
      <c r="Z524" s="369">
        <f t="shared" si="35"/>
        <v>-3.4431137724550784</v>
      </c>
      <c r="AA524" s="369">
        <f t="shared" si="35"/>
        <v>10.490956072351409</v>
      </c>
      <c r="AB524" s="369">
        <f t="shared" si="35"/>
        <v>28.975678203928908</v>
      </c>
      <c r="AC524" s="369">
        <f t="shared" si="35"/>
        <v>-7.3798730734360838</v>
      </c>
      <c r="AD524" s="369">
        <f t="shared" si="35"/>
        <v>9.4753328112764361</v>
      </c>
      <c r="AE524" s="369">
        <f t="shared" si="33"/>
        <v>-13.787553648068672</v>
      </c>
      <c r="AF524" s="369">
        <f t="shared" si="33"/>
        <v>8.0896079651524548</v>
      </c>
      <c r="AG524" s="369">
        <f t="shared" si="24"/>
        <v>13.04931874880061</v>
      </c>
      <c r="AH524" s="369">
        <f t="shared" si="24"/>
        <v>4.5493125106094157</v>
      </c>
      <c r="AI524" s="369">
        <f t="shared" si="24"/>
        <v>-11.836337067705808</v>
      </c>
      <c r="AJ524" s="369">
        <f t="shared" si="24"/>
        <v>14.769797421731131</v>
      </c>
      <c r="AK524" s="369">
        <f t="shared" si="27"/>
        <v>-20.523106546854944</v>
      </c>
      <c r="AL524" s="369">
        <f t="shared" si="27"/>
        <v>-10.377548960226125</v>
      </c>
      <c r="AM524" s="369">
        <f t="shared" si="27"/>
        <v>18.990763685514754</v>
      </c>
      <c r="AN524" s="369">
        <f t="shared" ref="AN524:AY587" si="36">IFERROR(((AN134-AM134)*100/AM134),"n.a.")</f>
        <v>-12.949640287769791</v>
      </c>
      <c r="AO524" s="369">
        <f t="shared" si="36"/>
        <v>8.8299260548064424</v>
      </c>
      <c r="AP524" s="369">
        <f t="shared" si="36"/>
        <v>26.239008792965631</v>
      </c>
      <c r="AQ524" s="369">
        <f t="shared" si="34"/>
        <v>-11.888554693683718</v>
      </c>
      <c r="AR524" s="369">
        <f t="shared" si="30"/>
        <v>-5.6234279554437583</v>
      </c>
      <c r="AS524" s="369">
        <f t="shared" si="30"/>
        <v>18.046830382638486</v>
      </c>
      <c r="AT524" s="369">
        <f t="shared" si="30"/>
        <v>-21.673923560716009</v>
      </c>
      <c r="AU524" s="369">
        <f t="shared" si="30"/>
        <v>6.2178299361746001</v>
      </c>
      <c r="AV524" s="369">
        <f t="shared" si="31"/>
        <v>-13.626671835627061</v>
      </c>
      <c r="AW524" s="369">
        <f t="shared" si="31"/>
        <v>1.8850987432674962</v>
      </c>
      <c r="AX524" s="369">
        <f t="shared" si="31"/>
        <v>-13.325991189427308</v>
      </c>
      <c r="AY524" s="369">
        <f t="shared" si="31"/>
        <v>10.012706480304949</v>
      </c>
    </row>
    <row r="525" spans="1:51" s="325" customFormat="1" ht="13.8">
      <c r="A525" s="329"/>
      <c r="B525" s="329" t="s">
        <v>306</v>
      </c>
      <c r="C525" s="332"/>
      <c r="D525" s="332"/>
      <c r="E525" s="332"/>
      <c r="F525" s="332"/>
      <c r="G525" s="332"/>
      <c r="H525" s="332"/>
      <c r="I525" s="332"/>
      <c r="J525" s="332"/>
      <c r="K525" s="332"/>
      <c r="L525" s="332"/>
      <c r="M525" s="332"/>
      <c r="N525" s="332"/>
      <c r="O525" s="369">
        <f t="shared" si="35"/>
        <v>5.9002169197396936</v>
      </c>
      <c r="P525" s="369">
        <f t="shared" si="33"/>
        <v>11.573125768127815</v>
      </c>
      <c r="Q525" s="369">
        <f t="shared" si="33"/>
        <v>29.869653020011008</v>
      </c>
      <c r="R525" s="369">
        <f t="shared" si="33"/>
        <v>-5.8948261238337603</v>
      </c>
      <c r="S525" s="369">
        <f t="shared" si="33"/>
        <v>-4.0408592459065513</v>
      </c>
      <c r="T525" s="369">
        <f t="shared" si="33"/>
        <v>-49.812147777082025</v>
      </c>
      <c r="U525" s="369">
        <f t="shared" si="33"/>
        <v>11.977542108546464</v>
      </c>
      <c r="V525" s="369">
        <f t="shared" si="33"/>
        <v>37.46518105849583</v>
      </c>
      <c r="W525" s="369">
        <f t="shared" si="33"/>
        <v>-6.423505572441746</v>
      </c>
      <c r="X525" s="369">
        <f t="shared" si="33"/>
        <v>11.043741879601562</v>
      </c>
      <c r="Y525" s="369">
        <f t="shared" si="33"/>
        <v>17.667706708268334</v>
      </c>
      <c r="Z525" s="369">
        <f t="shared" si="33"/>
        <v>-9.2973152137885418</v>
      </c>
      <c r="AA525" s="369">
        <f t="shared" si="33"/>
        <v>13.703636031427006</v>
      </c>
      <c r="AB525" s="369">
        <f t="shared" si="33"/>
        <v>-2.5228989233488677</v>
      </c>
      <c r="AC525" s="369">
        <f t="shared" si="33"/>
        <v>-16.122650840751721</v>
      </c>
      <c r="AD525" s="369">
        <f t="shared" si="33"/>
        <v>24.469339622641499</v>
      </c>
      <c r="AE525" s="369">
        <f t="shared" si="33"/>
        <v>-14.400757934628135</v>
      </c>
      <c r="AF525" s="369">
        <f t="shared" si="33"/>
        <v>-19.31377974543442</v>
      </c>
      <c r="AG525" s="369">
        <f t="shared" si="24"/>
        <v>0.64014631915866738</v>
      </c>
      <c r="AH525" s="369">
        <f t="shared" si="24"/>
        <v>18.287142208087225</v>
      </c>
      <c r="AI525" s="369">
        <f t="shared" si="24"/>
        <v>-10.889187632033805</v>
      </c>
      <c r="AJ525" s="369">
        <f t="shared" si="24"/>
        <v>-10.129310344827577</v>
      </c>
      <c r="AK525" s="369">
        <f t="shared" si="27"/>
        <v>-21.966426858513195</v>
      </c>
      <c r="AL525" s="369">
        <f t="shared" si="27"/>
        <v>6.4843269821757819</v>
      </c>
      <c r="AM525" s="369">
        <f t="shared" si="27"/>
        <v>32.611832611832625</v>
      </c>
      <c r="AN525" s="369">
        <f t="shared" si="36"/>
        <v>-8.2698585418933721</v>
      </c>
      <c r="AO525" s="369">
        <f t="shared" si="36"/>
        <v>50.557532621589566</v>
      </c>
      <c r="AP525" s="369">
        <f t="shared" si="36"/>
        <v>-27.797037503939489</v>
      </c>
      <c r="AQ525" s="369">
        <f t="shared" si="34"/>
        <v>5.259711916193794</v>
      </c>
      <c r="AR525" s="369">
        <f t="shared" si="30"/>
        <v>-1.1611030478954907</v>
      </c>
      <c r="AS525" s="369">
        <f t="shared" si="30"/>
        <v>-8.7686175791902663</v>
      </c>
      <c r="AT525" s="369">
        <f t="shared" si="30"/>
        <v>7.2890319613704166</v>
      </c>
      <c r="AU525" s="369">
        <f t="shared" si="30"/>
        <v>2.5717959708529854</v>
      </c>
      <c r="AV525" s="369">
        <f t="shared" si="31"/>
        <v>21.667363142498949</v>
      </c>
      <c r="AW525" s="369">
        <f t="shared" si="31"/>
        <v>-5.4095826893353927</v>
      </c>
      <c r="AX525" s="369">
        <f t="shared" si="31"/>
        <v>-20.787944807552645</v>
      </c>
      <c r="AY525" s="369">
        <f t="shared" si="31"/>
        <v>-17.87760715104287</v>
      </c>
    </row>
    <row r="526" spans="1:51" s="325" customFormat="1" ht="13.8">
      <c r="A526" s="327"/>
      <c r="B526" s="327" t="s">
        <v>307</v>
      </c>
      <c r="C526" s="331"/>
      <c r="D526" s="331"/>
      <c r="E526" s="331"/>
      <c r="F526" s="331"/>
      <c r="G526" s="331"/>
      <c r="H526" s="331"/>
      <c r="I526" s="331"/>
      <c r="J526" s="331"/>
      <c r="K526" s="331"/>
      <c r="L526" s="331"/>
      <c r="M526" s="331"/>
      <c r="N526" s="331"/>
      <c r="O526" s="369">
        <f t="shared" si="35"/>
        <v>12.960771051741641</v>
      </c>
      <c r="P526" s="369">
        <f t="shared" si="33"/>
        <v>-8.9963326098345995</v>
      </c>
      <c r="Q526" s="369">
        <f t="shared" si="33"/>
        <v>15.379554239657857</v>
      </c>
      <c r="R526" s="369">
        <f t="shared" si="33"/>
        <v>-14.869199515289749</v>
      </c>
      <c r="S526" s="369">
        <f t="shared" si="33"/>
        <v>14.334756761282764</v>
      </c>
      <c r="T526" s="369">
        <f t="shared" si="33"/>
        <v>-7.4551446356645963</v>
      </c>
      <c r="U526" s="369">
        <f t="shared" si="33"/>
        <v>-7.0586373348104789</v>
      </c>
      <c r="V526" s="369">
        <f t="shared" si="33"/>
        <v>4.2401021711366571</v>
      </c>
      <c r="W526" s="369">
        <f t="shared" si="33"/>
        <v>-3.0057992322143319</v>
      </c>
      <c r="X526" s="369">
        <f t="shared" si="33"/>
        <v>0.3115789473684249</v>
      </c>
      <c r="Y526" s="369">
        <f t="shared" si="33"/>
        <v>5.3055742108797794</v>
      </c>
      <c r="Z526" s="369">
        <f t="shared" si="33"/>
        <v>-19.993622448979593</v>
      </c>
      <c r="AA526" s="369">
        <f t="shared" si="33"/>
        <v>23.405739338381821</v>
      </c>
      <c r="AB526" s="369">
        <f t="shared" si="33"/>
        <v>-3.4396447315300693</v>
      </c>
      <c r="AC526" s="369">
        <f t="shared" si="33"/>
        <v>54.04298018228949</v>
      </c>
      <c r="AD526" s="369">
        <f t="shared" si="33"/>
        <v>-31.950928237976331</v>
      </c>
      <c r="AE526" s="369">
        <f t="shared" si="33"/>
        <v>16.496490108487549</v>
      </c>
      <c r="AF526" s="369">
        <f t="shared" si="33"/>
        <v>-8.723637359627487</v>
      </c>
      <c r="AG526" s="369">
        <f t="shared" si="24"/>
        <v>26.436609152288057</v>
      </c>
      <c r="AH526" s="369">
        <f t="shared" si="24"/>
        <v>-9.1194968553459148</v>
      </c>
      <c r="AI526" s="369">
        <f t="shared" si="24"/>
        <v>-14.382712019324934</v>
      </c>
      <c r="AJ526" s="369">
        <f t="shared" si="24"/>
        <v>9.1657770321793581</v>
      </c>
      <c r="AK526" s="369">
        <f t="shared" si="27"/>
        <v>-10.435875943000838</v>
      </c>
      <c r="AL526" s="369">
        <f t="shared" si="27"/>
        <v>-5.2253938543129017</v>
      </c>
      <c r="AM526" s="369">
        <f t="shared" si="27"/>
        <v>13.742593811718239</v>
      </c>
      <c r="AN526" s="369">
        <f t="shared" si="36"/>
        <v>-7.4518882940240179</v>
      </c>
      <c r="AO526" s="369">
        <f t="shared" si="36"/>
        <v>15.548780487804878</v>
      </c>
      <c r="AP526" s="369">
        <f t="shared" si="36"/>
        <v>-4.938772748799142</v>
      </c>
      <c r="AQ526" s="369">
        <f t="shared" si="34"/>
        <v>2.1848978720375931</v>
      </c>
      <c r="AR526" s="369">
        <f t="shared" si="30"/>
        <v>7.8214235966011909</v>
      </c>
      <c r="AS526" s="369">
        <f t="shared" si="30"/>
        <v>-1.6859376009301812</v>
      </c>
      <c r="AT526" s="369">
        <f t="shared" si="30"/>
        <v>-3.5413929040735788</v>
      </c>
      <c r="AU526" s="369">
        <f t="shared" si="30"/>
        <v>-1.444043321299642</v>
      </c>
      <c r="AV526" s="369">
        <f t="shared" si="31"/>
        <v>6.5381159720782422</v>
      </c>
      <c r="AW526" s="369">
        <f t="shared" si="31"/>
        <v>-13.344145313006806</v>
      </c>
      <c r="AX526" s="369">
        <f t="shared" si="31"/>
        <v>8.8486300344362867</v>
      </c>
      <c r="AY526" s="369">
        <f t="shared" si="31"/>
        <v>10.226960110041269</v>
      </c>
    </row>
    <row r="527" spans="1:51" s="325" customFormat="1" ht="13.8">
      <c r="A527" s="329"/>
      <c r="B527" s="329" t="s">
        <v>308</v>
      </c>
      <c r="C527" s="332"/>
      <c r="D527" s="332"/>
      <c r="E527" s="332"/>
      <c r="F527" s="332"/>
      <c r="G527" s="332"/>
      <c r="H527" s="332"/>
      <c r="I527" s="332"/>
      <c r="J527" s="332"/>
      <c r="K527" s="332"/>
      <c r="L527" s="332"/>
      <c r="M527" s="332"/>
      <c r="N527" s="332"/>
      <c r="O527" s="369">
        <f t="shared" si="35"/>
        <v>22.1556886227545</v>
      </c>
      <c r="P527" s="369">
        <f t="shared" si="33"/>
        <v>-39.705882352941174</v>
      </c>
      <c r="Q527" s="369">
        <f t="shared" si="33"/>
        <v>-9.7560975609756007</v>
      </c>
      <c r="R527" s="369">
        <f t="shared" si="33"/>
        <v>112.61261261261258</v>
      </c>
      <c r="S527" s="369">
        <f t="shared" si="33"/>
        <v>13.135593220338986</v>
      </c>
      <c r="T527" s="369">
        <f t="shared" si="33"/>
        <v>-28.464419475655433</v>
      </c>
      <c r="U527" s="369">
        <f t="shared" si="33"/>
        <v>-4.1884816753926621</v>
      </c>
      <c r="V527" s="369">
        <f t="shared" si="33"/>
        <v>-22.950819672131153</v>
      </c>
      <c r="W527" s="369">
        <f t="shared" si="33"/>
        <v>-22.695035460992898</v>
      </c>
      <c r="X527" s="369">
        <f t="shared" si="33"/>
        <v>106.42201834862384</v>
      </c>
      <c r="Y527" s="369">
        <f t="shared" si="33"/>
        <v>-44.888888888888886</v>
      </c>
      <c r="Z527" s="369">
        <f t="shared" si="33"/>
        <v>-12.096774193548381</v>
      </c>
      <c r="AA527" s="369">
        <f t="shared" si="33"/>
        <v>22.935779816513758</v>
      </c>
      <c r="AB527" s="369">
        <f t="shared" si="33"/>
        <v>9.701492537313424</v>
      </c>
      <c r="AC527" s="369">
        <f t="shared" si="33"/>
        <v>45.578231292517017</v>
      </c>
      <c r="AD527" s="369">
        <f t="shared" si="33"/>
        <v>-78.037383177570106</v>
      </c>
      <c r="AE527" s="369">
        <f t="shared" si="33"/>
        <v>206.38297872340428</v>
      </c>
      <c r="AF527" s="369">
        <f t="shared" si="33"/>
        <v>-10.416666666666661</v>
      </c>
      <c r="AG527" s="369">
        <f t="shared" si="24"/>
        <v>75.193798449612373</v>
      </c>
      <c r="AH527" s="369">
        <f t="shared" si="24"/>
        <v>16.814159292035416</v>
      </c>
      <c r="AI527" s="369">
        <f t="shared" si="24"/>
        <v>12.121212121212116</v>
      </c>
      <c r="AJ527" s="369">
        <f t="shared" si="24"/>
        <v>9.7972972972972983</v>
      </c>
      <c r="AK527" s="369">
        <f t="shared" si="27"/>
        <v>-42.769230769230766</v>
      </c>
      <c r="AL527" s="369">
        <f t="shared" si="27"/>
        <v>-12.365591397849473</v>
      </c>
      <c r="AM527" s="369">
        <f t="shared" si="27"/>
        <v>62.576687116564422</v>
      </c>
      <c r="AN527" s="369">
        <f t="shared" si="36"/>
        <v>-71.698113207547166</v>
      </c>
      <c r="AO527" s="369">
        <f t="shared" si="36"/>
        <v>51.999999999999993</v>
      </c>
      <c r="AP527" s="369">
        <f t="shared" si="36"/>
        <v>59.649122807017562</v>
      </c>
      <c r="AQ527" s="369">
        <f t="shared" si="34"/>
        <v>-68.131868131868146</v>
      </c>
      <c r="AR527" s="369">
        <f t="shared" si="30"/>
        <v>168.96551724137936</v>
      </c>
      <c r="AS527" s="369">
        <f t="shared" si="30"/>
        <v>-7.0512820512820582</v>
      </c>
      <c r="AT527" s="369">
        <f t="shared" si="30"/>
        <v>-54.482758620689644</v>
      </c>
      <c r="AU527" s="369">
        <f t="shared" si="30"/>
        <v>57.575757575757571</v>
      </c>
      <c r="AV527" s="369">
        <f t="shared" si="31"/>
        <v>105.76923076923077</v>
      </c>
      <c r="AW527" s="369">
        <f t="shared" si="31"/>
        <v>-36.44859813084112</v>
      </c>
      <c r="AX527" s="369">
        <f t="shared" si="31"/>
        <v>19.852941176470573</v>
      </c>
      <c r="AY527" s="369">
        <f t="shared" si="31"/>
        <v>-2.4539877300613382</v>
      </c>
    </row>
    <row r="528" spans="1:51" s="325" customFormat="1" ht="13.8">
      <c r="A528" s="327"/>
      <c r="B528" s="327" t="s">
        <v>309</v>
      </c>
      <c r="C528" s="331"/>
      <c r="D528" s="331"/>
      <c r="E528" s="331"/>
      <c r="F528" s="331"/>
      <c r="G528" s="331"/>
      <c r="H528" s="331"/>
      <c r="I528" s="331"/>
      <c r="J528" s="331"/>
      <c r="K528" s="331"/>
      <c r="L528" s="331"/>
      <c r="M528" s="331"/>
      <c r="N528" s="331"/>
      <c r="O528" s="369">
        <f t="shared" si="35"/>
        <v>13.938053097345151</v>
      </c>
      <c r="P528" s="369">
        <f t="shared" si="33"/>
        <v>-4.7572815533980597</v>
      </c>
      <c r="Q528" s="369">
        <f t="shared" si="33"/>
        <v>-4.638124362895006</v>
      </c>
      <c r="R528" s="369">
        <f t="shared" si="33"/>
        <v>0.32068412613574943</v>
      </c>
      <c r="S528" s="369">
        <f t="shared" si="33"/>
        <v>12.839637719765584</v>
      </c>
      <c r="T528" s="369">
        <f t="shared" si="33"/>
        <v>-11.661945231350325</v>
      </c>
      <c r="U528" s="369">
        <f t="shared" si="33"/>
        <v>-3.3137359700694868</v>
      </c>
      <c r="V528" s="369">
        <f t="shared" si="33"/>
        <v>-5.4726368159203895</v>
      </c>
      <c r="W528" s="369">
        <f t="shared" si="33"/>
        <v>-2.4561403508772028</v>
      </c>
      <c r="X528" s="369">
        <f t="shared" si="33"/>
        <v>0.47961630695444751</v>
      </c>
      <c r="Y528" s="369">
        <f t="shared" si="33"/>
        <v>19.39140811455847</v>
      </c>
      <c r="Z528" s="369">
        <f t="shared" si="33"/>
        <v>-25.787106446776622</v>
      </c>
      <c r="AA528" s="369">
        <f t="shared" si="33"/>
        <v>46.868686868686865</v>
      </c>
      <c r="AB528" s="369">
        <f t="shared" si="33"/>
        <v>-4.4016506189821065</v>
      </c>
      <c r="AC528" s="369">
        <f t="shared" si="33"/>
        <v>289.64028776978409</v>
      </c>
      <c r="AD528" s="369">
        <f t="shared" si="33"/>
        <v>-79.431314623338267</v>
      </c>
      <c r="AE528" s="369">
        <f t="shared" si="33"/>
        <v>39.976062238180731</v>
      </c>
      <c r="AF528" s="369">
        <f t="shared" si="33"/>
        <v>-33.262077811030359</v>
      </c>
      <c r="AG528" s="369">
        <f t="shared" si="24"/>
        <v>29.083920563741184</v>
      </c>
      <c r="AH528" s="369">
        <f t="shared" si="24"/>
        <v>-0.14888337468981433</v>
      </c>
      <c r="AI528" s="369">
        <f t="shared" si="24"/>
        <v>-8.4493041749502957</v>
      </c>
      <c r="AJ528" s="369">
        <f t="shared" si="24"/>
        <v>-7.4375678610206348</v>
      </c>
      <c r="AK528" s="369">
        <f t="shared" si="27"/>
        <v>-9.9706744868035262</v>
      </c>
      <c r="AL528" s="369">
        <f t="shared" si="27"/>
        <v>-4.1042345276872902</v>
      </c>
      <c r="AM528" s="369">
        <f t="shared" si="27"/>
        <v>30.706521739130419</v>
      </c>
      <c r="AN528" s="369">
        <f t="shared" si="36"/>
        <v>1.559251559251563</v>
      </c>
      <c r="AO528" s="369">
        <f t="shared" si="36"/>
        <v>5.1688843398157704</v>
      </c>
      <c r="AP528" s="369">
        <f t="shared" si="36"/>
        <v>-11.873479318734798</v>
      </c>
      <c r="AQ528" s="369">
        <f t="shared" si="34"/>
        <v>-4.1965764770844727</v>
      </c>
      <c r="AR528" s="369">
        <f t="shared" si="30"/>
        <v>-5.2449567723342945</v>
      </c>
      <c r="AS528" s="369">
        <f t="shared" si="30"/>
        <v>-4.8053527980535327</v>
      </c>
      <c r="AT528" s="369">
        <f t="shared" si="30"/>
        <v>-10.734824281150157</v>
      </c>
      <c r="AU528" s="369">
        <f t="shared" si="30"/>
        <v>30.780243378668565</v>
      </c>
      <c r="AV528" s="369">
        <f t="shared" si="31"/>
        <v>-6.5134099616858308</v>
      </c>
      <c r="AW528" s="369">
        <f t="shared" si="31"/>
        <v>-9.0163934426229471</v>
      </c>
      <c r="AX528" s="369">
        <f t="shared" si="31"/>
        <v>17.889317889317898</v>
      </c>
      <c r="AY528" s="369">
        <f t="shared" si="31"/>
        <v>-6.1135371179039355</v>
      </c>
    </row>
    <row r="529" spans="1:51" s="325" customFormat="1" ht="13.8">
      <c r="A529" s="329"/>
      <c r="B529" s="329" t="s">
        <v>310</v>
      </c>
      <c r="C529" s="332"/>
      <c r="D529" s="332"/>
      <c r="E529" s="332"/>
      <c r="F529" s="332"/>
      <c r="G529" s="332"/>
      <c r="H529" s="332"/>
      <c r="I529" s="332"/>
      <c r="J529" s="332"/>
      <c r="K529" s="332"/>
      <c r="L529" s="332"/>
      <c r="M529" s="332"/>
      <c r="N529" s="332"/>
      <c r="O529" s="369">
        <f t="shared" si="35"/>
        <v>-6.7183462532299698</v>
      </c>
      <c r="P529" s="369">
        <f t="shared" si="33"/>
        <v>-11.819021237303781</v>
      </c>
      <c r="Q529" s="369">
        <f t="shared" si="33"/>
        <v>10.366492146596842</v>
      </c>
      <c r="R529" s="369">
        <f t="shared" si="33"/>
        <v>-12.523719165085376</v>
      </c>
      <c r="S529" s="369">
        <f t="shared" si="33"/>
        <v>11.279826464208233</v>
      </c>
      <c r="T529" s="369">
        <f t="shared" si="33"/>
        <v>-3.5087719298245559</v>
      </c>
      <c r="U529" s="369">
        <f t="shared" si="33"/>
        <v>-22.62626262626263</v>
      </c>
      <c r="V529" s="369">
        <f t="shared" si="33"/>
        <v>33.420365535248045</v>
      </c>
      <c r="W529" s="369">
        <f t="shared" si="33"/>
        <v>-34.540117416829744</v>
      </c>
      <c r="X529" s="369">
        <f t="shared" si="33"/>
        <v>10.911808669656196</v>
      </c>
      <c r="Y529" s="369">
        <f t="shared" si="33"/>
        <v>10.78167115902966</v>
      </c>
      <c r="Z529" s="369">
        <f t="shared" si="33"/>
        <v>-20.316301703163028</v>
      </c>
      <c r="AA529" s="369">
        <f t="shared" si="33"/>
        <v>23.358778625954205</v>
      </c>
      <c r="AB529" s="369">
        <f t="shared" si="33"/>
        <v>20.915841584158407</v>
      </c>
      <c r="AC529" s="369">
        <f t="shared" si="33"/>
        <v>10.030706243602872</v>
      </c>
      <c r="AD529" s="369">
        <f t="shared" si="33"/>
        <v>-6.0465116279069795</v>
      </c>
      <c r="AE529" s="369">
        <f t="shared" si="33"/>
        <v>26.138613861386144</v>
      </c>
      <c r="AF529" s="369">
        <f t="shared" si="33"/>
        <v>3.7676609105180567</v>
      </c>
      <c r="AG529" s="369">
        <f t="shared" si="24"/>
        <v>21.331316187594538</v>
      </c>
      <c r="AH529" s="369">
        <f t="shared" si="24"/>
        <v>-30.236907730673316</v>
      </c>
      <c r="AI529" s="369">
        <f t="shared" si="24"/>
        <v>19.124218051831999</v>
      </c>
      <c r="AJ529" s="369">
        <f t="shared" si="24"/>
        <v>-2.7756939234808642</v>
      </c>
      <c r="AK529" s="369">
        <f t="shared" si="27"/>
        <v>-15.740740740740746</v>
      </c>
      <c r="AL529" s="369">
        <f t="shared" si="27"/>
        <v>-13.461538461538467</v>
      </c>
      <c r="AM529" s="369">
        <f t="shared" si="27"/>
        <v>18.412698412698418</v>
      </c>
      <c r="AN529" s="369">
        <f t="shared" si="36"/>
        <v>0.89365504915102456</v>
      </c>
      <c r="AO529" s="369">
        <f t="shared" si="36"/>
        <v>-10.894596988485374</v>
      </c>
      <c r="AP529" s="369">
        <f t="shared" si="36"/>
        <v>10.337972166998004</v>
      </c>
      <c r="AQ529" s="369">
        <f t="shared" si="34"/>
        <v>7.1171171171171252</v>
      </c>
      <c r="AR529" s="369">
        <f t="shared" si="30"/>
        <v>9.7560975609756113</v>
      </c>
      <c r="AS529" s="369">
        <f t="shared" si="30"/>
        <v>5.8237547892720283</v>
      </c>
      <c r="AT529" s="369">
        <f t="shared" si="30"/>
        <v>-9.2686459087617745</v>
      </c>
      <c r="AU529" s="369">
        <f t="shared" si="30"/>
        <v>-18.914604948124495</v>
      </c>
      <c r="AV529" s="369">
        <f t="shared" si="31"/>
        <v>23.622047244094492</v>
      </c>
      <c r="AW529" s="369">
        <f t="shared" si="31"/>
        <v>-2.7070063694267503</v>
      </c>
      <c r="AX529" s="369">
        <f t="shared" si="31"/>
        <v>-1.8821603927986941</v>
      </c>
      <c r="AY529" s="369">
        <f t="shared" si="31"/>
        <v>17.097581317764796</v>
      </c>
    </row>
    <row r="530" spans="1:51" s="325" customFormat="1" ht="13.8">
      <c r="A530" s="327"/>
      <c r="B530" s="327" t="s">
        <v>311</v>
      </c>
      <c r="C530" s="331"/>
      <c r="D530" s="331"/>
      <c r="E530" s="331"/>
      <c r="F530" s="331"/>
      <c r="G530" s="331"/>
      <c r="H530" s="331"/>
      <c r="I530" s="331"/>
      <c r="J530" s="331"/>
      <c r="K530" s="331"/>
      <c r="L530" s="331"/>
      <c r="M530" s="331"/>
      <c r="N530" s="331"/>
      <c r="O530" s="369">
        <f t="shared" si="35"/>
        <v>19.812540400775692</v>
      </c>
      <c r="P530" s="369">
        <f t="shared" si="33"/>
        <v>-8.5648772592392692</v>
      </c>
      <c r="Q530" s="369">
        <f t="shared" si="33"/>
        <v>21.537099867237046</v>
      </c>
      <c r="R530" s="369">
        <f t="shared" si="33"/>
        <v>-19.189221992960313</v>
      </c>
      <c r="S530" s="369">
        <f t="shared" si="33"/>
        <v>16.581556022829691</v>
      </c>
      <c r="T530" s="369">
        <f t="shared" si="33"/>
        <v>-6.4287554753929514</v>
      </c>
      <c r="U530" s="369">
        <f t="shared" si="33"/>
        <v>-3.8964615172793589</v>
      </c>
      <c r="V530" s="369">
        <f t="shared" si="33"/>
        <v>1.733524355300871</v>
      </c>
      <c r="W530" s="369">
        <f t="shared" si="33"/>
        <v>1.3800873116462324</v>
      </c>
      <c r="X530" s="369">
        <f t="shared" si="33"/>
        <v>-4.028337269065136</v>
      </c>
      <c r="Y530" s="369">
        <f t="shared" si="33"/>
        <v>-0.88290635403097317</v>
      </c>
      <c r="Z530" s="369">
        <f t="shared" si="33"/>
        <v>-19.012850467289724</v>
      </c>
      <c r="AA530" s="369">
        <f t="shared" si="33"/>
        <v>20.627479264334664</v>
      </c>
      <c r="AB530" s="369">
        <f t="shared" si="33"/>
        <v>-4.1106128550074734</v>
      </c>
      <c r="AC530" s="369">
        <f t="shared" si="33"/>
        <v>-0.74824629773967877</v>
      </c>
      <c r="AD530" s="369">
        <f t="shared" si="33"/>
        <v>11.214072561645986</v>
      </c>
      <c r="AE530" s="369">
        <f t="shared" si="33"/>
        <v>16.932636633243884</v>
      </c>
      <c r="AF530" s="369">
        <f t="shared" si="33"/>
        <v>-6.9685990338164201</v>
      </c>
      <c r="AG530" s="369">
        <f t="shared" si="24"/>
        <v>30.819161365701667</v>
      </c>
      <c r="AH530" s="369">
        <f t="shared" si="24"/>
        <v>-11.223578445966064</v>
      </c>
      <c r="AI530" s="369">
        <f t="shared" si="24"/>
        <v>-19.550637156270955</v>
      </c>
      <c r="AJ530" s="369">
        <f t="shared" si="24"/>
        <v>13.700152841461721</v>
      </c>
      <c r="AK530" s="369">
        <f t="shared" si="27"/>
        <v>-11.230600024440912</v>
      </c>
      <c r="AL530" s="369">
        <f t="shared" si="27"/>
        <v>-1.142621145374447</v>
      </c>
      <c r="AM530" s="369">
        <f t="shared" si="27"/>
        <v>5.0967831778303809</v>
      </c>
      <c r="AN530" s="369">
        <f t="shared" si="36"/>
        <v>-1.6165363720683701</v>
      </c>
      <c r="AO530" s="369">
        <f t="shared" si="36"/>
        <v>15.959595959595953</v>
      </c>
      <c r="AP530" s="369">
        <f t="shared" si="36"/>
        <v>-6.1091753774680502</v>
      </c>
      <c r="AQ530" s="369">
        <f t="shared" si="34"/>
        <v>2.4616526472043478</v>
      </c>
      <c r="AR530" s="369">
        <f t="shared" si="30"/>
        <v>7.9198358082820262</v>
      </c>
      <c r="AS530" s="369">
        <f t="shared" si="30"/>
        <v>-0.72715068799642657</v>
      </c>
      <c r="AT530" s="369">
        <f t="shared" si="30"/>
        <v>-4.0793328825783082</v>
      </c>
      <c r="AU530" s="369">
        <f t="shared" si="30"/>
        <v>-5.7330827067669281</v>
      </c>
      <c r="AV530" s="369">
        <f t="shared" si="31"/>
        <v>13.048354935194418</v>
      </c>
      <c r="AW530" s="369">
        <f t="shared" si="31"/>
        <v>-17.142542167346488</v>
      </c>
      <c r="AX530" s="369">
        <f t="shared" si="31"/>
        <v>7.7301756253326275</v>
      </c>
      <c r="AY530" s="369">
        <f t="shared" si="31"/>
        <v>13.350623687785603</v>
      </c>
    </row>
    <row r="531" spans="1:51" s="325" customFormat="1" ht="12.75" customHeight="1">
      <c r="A531" s="329"/>
      <c r="B531" s="329" t="s">
        <v>312</v>
      </c>
      <c r="C531" s="332"/>
      <c r="D531" s="332"/>
      <c r="E531" s="332"/>
      <c r="F531" s="332"/>
      <c r="G531" s="332"/>
      <c r="H531" s="332"/>
      <c r="I531" s="332"/>
      <c r="J531" s="332"/>
      <c r="K531" s="332"/>
      <c r="L531" s="332"/>
      <c r="M531" s="332"/>
      <c r="N531" s="332"/>
      <c r="O531" s="369">
        <f t="shared" si="35"/>
        <v>3.8338658146964892</v>
      </c>
      <c r="P531" s="369">
        <f t="shared" si="33"/>
        <v>-10.038461538461537</v>
      </c>
      <c r="Q531" s="369">
        <f t="shared" si="33"/>
        <v>17.78537836682343</v>
      </c>
      <c r="R531" s="369">
        <f t="shared" si="33"/>
        <v>-18.330308529945555</v>
      </c>
      <c r="S531" s="369">
        <f t="shared" si="33"/>
        <v>10.266666666666662</v>
      </c>
      <c r="T531" s="369">
        <f t="shared" si="33"/>
        <v>-6.368399838774681</v>
      </c>
      <c r="U531" s="369">
        <f t="shared" si="33"/>
        <v>-13.646147223418001</v>
      </c>
      <c r="V531" s="369">
        <f t="shared" si="33"/>
        <v>13.160518444666005</v>
      </c>
      <c r="W531" s="369">
        <f t="shared" si="33"/>
        <v>-1.718061674008813</v>
      </c>
      <c r="X531" s="369">
        <f t="shared" si="33"/>
        <v>5.7373375168086111</v>
      </c>
      <c r="Y531" s="369">
        <f t="shared" si="33"/>
        <v>16.574819838914795</v>
      </c>
      <c r="Z531" s="369">
        <f t="shared" si="33"/>
        <v>-18.472727272727266</v>
      </c>
      <c r="AA531" s="369">
        <f t="shared" si="33"/>
        <v>14.674397859054409</v>
      </c>
      <c r="AB531" s="369">
        <f t="shared" si="33"/>
        <v>-9.1793076623881724</v>
      </c>
      <c r="AC531" s="369">
        <f t="shared" si="33"/>
        <v>13.147751605995717</v>
      </c>
      <c r="AD531" s="369">
        <f t="shared" si="33"/>
        <v>3.2551097653292937</v>
      </c>
      <c r="AE531" s="369">
        <f t="shared" ref="P531:AF546" si="37">IFERROR(((AE141-AD141)*100/AD141),"n.a.")</f>
        <v>-5.9017595307917867</v>
      </c>
      <c r="AF531" s="369">
        <f t="shared" si="37"/>
        <v>1.8698870276587334</v>
      </c>
      <c r="AG531" s="369">
        <f t="shared" si="24"/>
        <v>12.122370936902493</v>
      </c>
      <c r="AH531" s="369">
        <f t="shared" si="24"/>
        <v>1.4665757162346511</v>
      </c>
      <c r="AI531" s="369">
        <f t="shared" si="24"/>
        <v>-17.815126050420172</v>
      </c>
      <c r="AJ531" s="369">
        <f t="shared" si="24"/>
        <v>14.805725971370148</v>
      </c>
      <c r="AK531" s="369">
        <f t="shared" si="27"/>
        <v>-2.173138582116136</v>
      </c>
      <c r="AL531" s="369">
        <f t="shared" si="27"/>
        <v>-12.927895120174801</v>
      </c>
      <c r="AM531" s="369">
        <f t="shared" si="27"/>
        <v>24.048515265579255</v>
      </c>
      <c r="AN531" s="369">
        <f t="shared" si="36"/>
        <v>-25.52258934592043</v>
      </c>
      <c r="AO531" s="369">
        <f t="shared" si="36"/>
        <v>35.581711181530103</v>
      </c>
      <c r="AP531" s="369">
        <f t="shared" si="36"/>
        <v>-4.3739565943238699</v>
      </c>
      <c r="AQ531" s="369">
        <f t="shared" si="34"/>
        <v>7.9958100558659186</v>
      </c>
      <c r="AR531" s="369">
        <f t="shared" si="30"/>
        <v>11.121888134497244</v>
      </c>
      <c r="AS531" s="369">
        <f t="shared" si="30"/>
        <v>-5.2953156822810605</v>
      </c>
      <c r="AT531" s="369">
        <f t="shared" si="30"/>
        <v>6.0829493087557731</v>
      </c>
      <c r="AU531" s="369">
        <f t="shared" si="30"/>
        <v>1.3321749203591104</v>
      </c>
      <c r="AV531" s="369">
        <f t="shared" si="31"/>
        <v>-9.5170048585310134</v>
      </c>
      <c r="AW531" s="369">
        <f t="shared" si="31"/>
        <v>-7.4542008843967134</v>
      </c>
      <c r="AX531" s="369">
        <f t="shared" si="31"/>
        <v>10.887372013651881</v>
      </c>
      <c r="AY531" s="369">
        <f t="shared" si="31"/>
        <v>9.756848261003368</v>
      </c>
    </row>
    <row r="532" spans="1:51" s="325" customFormat="1" ht="13.8">
      <c r="A532" s="327"/>
      <c r="B532" s="327" t="s">
        <v>313</v>
      </c>
      <c r="C532" s="331"/>
      <c r="D532" s="331"/>
      <c r="E532" s="331"/>
      <c r="F532" s="331"/>
      <c r="G532" s="331"/>
      <c r="H532" s="331"/>
      <c r="I532" s="331"/>
      <c r="J532" s="331"/>
      <c r="K532" s="331"/>
      <c r="L532" s="331"/>
      <c r="M532" s="331"/>
      <c r="N532" s="331"/>
      <c r="O532" s="369">
        <f t="shared" si="35"/>
        <v>4.6693476318141274</v>
      </c>
      <c r="P532" s="369">
        <f t="shared" si="37"/>
        <v>-43.265741728922094</v>
      </c>
      <c r="Q532" s="369">
        <f t="shared" si="37"/>
        <v>35.590669676448464</v>
      </c>
      <c r="R532" s="369">
        <f t="shared" si="37"/>
        <v>-3.6625971143174261</v>
      </c>
      <c r="S532" s="369">
        <f t="shared" si="37"/>
        <v>27.419354838709687</v>
      </c>
      <c r="T532" s="369">
        <f t="shared" si="37"/>
        <v>-6.2613019891500983</v>
      </c>
      <c r="U532" s="369">
        <f t="shared" si="37"/>
        <v>-15.770436460091631</v>
      </c>
      <c r="V532" s="369">
        <f t="shared" si="37"/>
        <v>28.657314629258511</v>
      </c>
      <c r="W532" s="369">
        <f t="shared" si="37"/>
        <v>-15.153538050734303</v>
      </c>
      <c r="X532" s="369">
        <f t="shared" si="37"/>
        <v>8.2612116443745052</v>
      </c>
      <c r="Y532" s="369">
        <f t="shared" si="37"/>
        <v>7.7761627906976774</v>
      </c>
      <c r="Z532" s="369">
        <f t="shared" si="37"/>
        <v>-2.8545740615868804</v>
      </c>
      <c r="AA532" s="369">
        <f t="shared" si="37"/>
        <v>18.232299861175388</v>
      </c>
      <c r="AB532" s="369">
        <f t="shared" si="37"/>
        <v>-33.111545988258321</v>
      </c>
      <c r="AC532" s="369">
        <f t="shared" si="37"/>
        <v>-10.210649502633114</v>
      </c>
      <c r="AD532" s="369">
        <f t="shared" si="37"/>
        <v>33.170413815575095</v>
      </c>
      <c r="AE532" s="369">
        <f t="shared" si="37"/>
        <v>5.8478101296794733</v>
      </c>
      <c r="AF532" s="369">
        <f t="shared" si="37"/>
        <v>-4.8312528895053086</v>
      </c>
      <c r="AG532" s="369">
        <f t="shared" ref="AG532:AL575" si="38">IFERROR(((AG142-AF142)*100/AF142),"n.a.")</f>
        <v>12.994899198445472</v>
      </c>
      <c r="AH532" s="369">
        <f t="shared" si="38"/>
        <v>7.1582115219260496</v>
      </c>
      <c r="AI532" s="369">
        <f t="shared" si="38"/>
        <v>-18.335005015045134</v>
      </c>
      <c r="AJ532" s="369">
        <f t="shared" si="38"/>
        <v>11.717022844509938</v>
      </c>
      <c r="AK532" s="369">
        <f t="shared" si="38"/>
        <v>6.1565523306948213</v>
      </c>
      <c r="AL532" s="369">
        <f t="shared" si="38"/>
        <v>-9.5277547638773843</v>
      </c>
      <c r="AM532" s="369">
        <f t="shared" ref="AM532:AM566" si="39">IFERROR(((AM142-AL142)*100/AL142),"n.a.")</f>
        <v>22.458791208791215</v>
      </c>
      <c r="AN532" s="369">
        <f t="shared" si="36"/>
        <v>-30.061693774537304</v>
      </c>
      <c r="AO532" s="369">
        <f t="shared" si="36"/>
        <v>14.701951349906443</v>
      </c>
      <c r="AP532" s="369">
        <f t="shared" si="36"/>
        <v>5.266837567000711</v>
      </c>
      <c r="AQ532" s="369">
        <f t="shared" si="34"/>
        <v>9.6967013504538304</v>
      </c>
      <c r="AR532" s="369">
        <f t="shared" si="30"/>
        <v>6.0141271442986968</v>
      </c>
      <c r="AS532" s="369">
        <f t="shared" si="30"/>
        <v>1.884637350085669</v>
      </c>
      <c r="AT532" s="369">
        <f t="shared" si="30"/>
        <v>-2.7092675635276584</v>
      </c>
      <c r="AU532" s="369">
        <f t="shared" si="30"/>
        <v>-6.7217207605146916</v>
      </c>
      <c r="AV532" s="369">
        <f t="shared" si="31"/>
        <v>8.1737698167593145</v>
      </c>
      <c r="AW532" s="369">
        <f t="shared" si="31"/>
        <v>-2.2459078797106962</v>
      </c>
      <c r="AX532" s="369">
        <f t="shared" si="31"/>
        <v>7.9633956386292901</v>
      </c>
      <c r="AY532" s="369">
        <f t="shared" si="31"/>
        <v>22.633002705139759</v>
      </c>
    </row>
    <row r="533" spans="1:51" s="325" customFormat="1" ht="13.8">
      <c r="A533" s="329"/>
      <c r="B533" s="329" t="s">
        <v>314</v>
      </c>
      <c r="C533" s="332"/>
      <c r="D533" s="332"/>
      <c r="E533" s="332"/>
      <c r="F533" s="332"/>
      <c r="G533" s="332"/>
      <c r="H533" s="332"/>
      <c r="I533" s="332"/>
      <c r="J533" s="332"/>
      <c r="K533" s="332"/>
      <c r="L533" s="332"/>
      <c r="M533" s="330"/>
      <c r="N533" s="332"/>
      <c r="O533" s="369">
        <f t="shared" si="35"/>
        <v>-29.411764705882362</v>
      </c>
      <c r="P533" s="369">
        <f t="shared" si="37"/>
        <v>-12.5</v>
      </c>
      <c r="Q533" s="369">
        <f t="shared" si="37"/>
        <v>23.809523809523817</v>
      </c>
      <c r="R533" s="369">
        <f t="shared" si="37"/>
        <v>-23.076923076923077</v>
      </c>
      <c r="S533" s="369">
        <f t="shared" si="37"/>
        <v>15</v>
      </c>
      <c r="T533" s="369">
        <f t="shared" si="37"/>
        <v>208.69565217391303</v>
      </c>
      <c r="U533" s="369">
        <f t="shared" si="37"/>
        <v>-52.112676056338017</v>
      </c>
      <c r="V533" s="369">
        <f t="shared" si="37"/>
        <v>52.941176470588232</v>
      </c>
      <c r="W533" s="369">
        <f t="shared" si="37"/>
        <v>-7.6923076923076987</v>
      </c>
      <c r="X533" s="369">
        <f t="shared" si="37"/>
        <v>10.416666666666677</v>
      </c>
      <c r="Y533" s="369">
        <f t="shared" si="37"/>
        <v>-45.283018867924532</v>
      </c>
      <c r="Z533" s="369">
        <f t="shared" si="37"/>
        <v>62.068965517241381</v>
      </c>
      <c r="AA533" s="369">
        <f t="shared" si="37"/>
        <v>-29.787234042553184</v>
      </c>
      <c r="AB533" s="369">
        <f t="shared" si="37"/>
        <v>118.18181818181816</v>
      </c>
      <c r="AC533" s="369">
        <f t="shared" si="37"/>
        <v>-23.611111111111104</v>
      </c>
      <c r="AD533" s="369">
        <f t="shared" si="37"/>
        <v>-18.181818181818187</v>
      </c>
      <c r="AE533" s="369">
        <f t="shared" si="37"/>
        <v>57.777777777777771</v>
      </c>
      <c r="AF533" s="369">
        <f t="shared" si="37"/>
        <v>25.352112676056343</v>
      </c>
      <c r="AG533" s="369">
        <f t="shared" si="38"/>
        <v>-31.460674157303373</v>
      </c>
      <c r="AH533" s="369">
        <f t="shared" si="38"/>
        <v>29.508196721311482</v>
      </c>
      <c r="AI533" s="369">
        <f t="shared" si="38"/>
        <v>-56.962025316455694</v>
      </c>
      <c r="AJ533" s="369">
        <f t="shared" si="38"/>
        <v>-35.294117647058826</v>
      </c>
      <c r="AK533" s="369">
        <f t="shared" si="38"/>
        <v>86.363636363636346</v>
      </c>
      <c r="AL533" s="369">
        <f t="shared" si="38"/>
        <v>-43.90243902439024</v>
      </c>
      <c r="AM533" s="369">
        <f t="shared" si="39"/>
        <v>-26.086956521739129</v>
      </c>
      <c r="AN533" s="369">
        <f t="shared" si="36"/>
        <v>-70.588235294117652</v>
      </c>
      <c r="AO533" s="369">
        <f t="shared" si="36"/>
        <v>660</v>
      </c>
      <c r="AP533" s="369">
        <f t="shared" si="36"/>
        <v>-50</v>
      </c>
      <c r="AQ533" s="369">
        <f t="shared" si="34"/>
        <v>157.89473684210526</v>
      </c>
      <c r="AR533" s="369">
        <f t="shared" si="30"/>
        <v>-61.224489795918366</v>
      </c>
      <c r="AS533" s="369">
        <f t="shared" si="30"/>
        <v>78.947368421052644</v>
      </c>
      <c r="AT533" s="369">
        <f t="shared" si="30"/>
        <v>-41.176470588235297</v>
      </c>
      <c r="AU533" s="369">
        <f t="shared" si="30"/>
        <v>40.000000000000007</v>
      </c>
      <c r="AV533" s="369">
        <f t="shared" si="31"/>
        <v>89.285714285714278</v>
      </c>
      <c r="AW533" s="369">
        <f t="shared" si="31"/>
        <v>5.660377358490571</v>
      </c>
      <c r="AX533" s="369">
        <f t="shared" si="31"/>
        <v>35.714285714285701</v>
      </c>
      <c r="AY533" s="369">
        <f t="shared" si="31"/>
        <v>77.631578947368425</v>
      </c>
    </row>
    <row r="534" spans="1:51" s="325" customFormat="1" ht="13.8">
      <c r="A534" s="327"/>
      <c r="B534" s="327" t="s">
        <v>315</v>
      </c>
      <c r="C534" s="331"/>
      <c r="D534" s="331"/>
      <c r="E534" s="331"/>
      <c r="F534" s="331"/>
      <c r="G534" s="331"/>
      <c r="H534" s="331"/>
      <c r="I534" s="331"/>
      <c r="J534" s="331"/>
      <c r="K534" s="331"/>
      <c r="L534" s="331"/>
      <c r="M534" s="331"/>
      <c r="N534" s="331"/>
      <c r="O534" s="369">
        <f t="shared" si="35"/>
        <v>-1.6786570743405345</v>
      </c>
      <c r="P534" s="369">
        <f t="shared" si="37"/>
        <v>-44.207317073170721</v>
      </c>
      <c r="Q534" s="369">
        <f t="shared" si="37"/>
        <v>25.792349726775949</v>
      </c>
      <c r="R534" s="369">
        <f t="shared" si="37"/>
        <v>-6.6898349261511694</v>
      </c>
      <c r="S534" s="369">
        <f t="shared" si="37"/>
        <v>33.054003724394775</v>
      </c>
      <c r="T534" s="369">
        <f t="shared" si="37"/>
        <v>-17.70468859342197</v>
      </c>
      <c r="U534" s="369">
        <f t="shared" si="37"/>
        <v>-10.374149659863951</v>
      </c>
      <c r="V534" s="369">
        <f t="shared" si="37"/>
        <v>30.455407969639481</v>
      </c>
      <c r="W534" s="369">
        <f t="shared" si="37"/>
        <v>-22.036363636363632</v>
      </c>
      <c r="X534" s="369">
        <f t="shared" si="37"/>
        <v>5.5037313432835804</v>
      </c>
      <c r="Y534" s="369">
        <f t="shared" si="37"/>
        <v>-9.2838196286472208</v>
      </c>
      <c r="Z534" s="369">
        <f t="shared" si="37"/>
        <v>-11.208576998050685</v>
      </c>
      <c r="AA534" s="369">
        <f t="shared" si="37"/>
        <v>31.613611416026352</v>
      </c>
      <c r="AB534" s="369">
        <f t="shared" si="37"/>
        <v>-27.939949958298577</v>
      </c>
      <c r="AC534" s="369">
        <f t="shared" si="37"/>
        <v>9.9537037037036971</v>
      </c>
      <c r="AD534" s="369">
        <f t="shared" si="37"/>
        <v>25.15789473684211</v>
      </c>
      <c r="AE534" s="369">
        <f t="shared" si="37"/>
        <v>-14.550042052144663</v>
      </c>
      <c r="AF534" s="369">
        <f t="shared" si="37"/>
        <v>8.3661417322834613</v>
      </c>
      <c r="AG534" s="369">
        <f t="shared" si="38"/>
        <v>34.241598546775656</v>
      </c>
      <c r="AH534" s="369">
        <f t="shared" si="38"/>
        <v>3.653585926928288</v>
      </c>
      <c r="AI534" s="369">
        <f t="shared" si="38"/>
        <v>-21.148825065274153</v>
      </c>
      <c r="AJ534" s="369">
        <f t="shared" si="38"/>
        <v>9.1887417218542993</v>
      </c>
      <c r="AK534" s="369">
        <f t="shared" si="38"/>
        <v>-6.8991660348749067</v>
      </c>
      <c r="AL534" s="369">
        <f t="shared" si="38"/>
        <v>-3.175895765472303</v>
      </c>
      <c r="AM534" s="369">
        <f t="shared" si="39"/>
        <v>7.7375946173254828</v>
      </c>
      <c r="AN534" s="369">
        <f t="shared" si="36"/>
        <v>-28.727556596409055</v>
      </c>
      <c r="AO534" s="369">
        <f t="shared" si="36"/>
        <v>23.220153340635257</v>
      </c>
      <c r="AP534" s="369">
        <f t="shared" si="36"/>
        <v>6.4000000000000048</v>
      </c>
      <c r="AQ534" s="369">
        <f t="shared" si="34"/>
        <v>6.7669172932330719</v>
      </c>
      <c r="AR534" s="369">
        <f t="shared" si="30"/>
        <v>12.519561815336475</v>
      </c>
      <c r="AS534" s="369">
        <f t="shared" si="30"/>
        <v>6.9541029207232263</v>
      </c>
      <c r="AT534" s="369">
        <f t="shared" si="30"/>
        <v>-2.5357607282184693</v>
      </c>
      <c r="AU534" s="369">
        <f t="shared" si="30"/>
        <v>-2.8018679119412937</v>
      </c>
      <c r="AV534" s="369">
        <f t="shared" si="31"/>
        <v>-0.20590253946466119</v>
      </c>
      <c r="AW534" s="369">
        <f t="shared" si="31"/>
        <v>-1.71939477303989</v>
      </c>
      <c r="AX534" s="369">
        <f t="shared" si="31"/>
        <v>1.2596221133660008</v>
      </c>
      <c r="AY534" s="369">
        <f t="shared" si="31"/>
        <v>8.9149965445749757</v>
      </c>
    </row>
    <row r="535" spans="1:51" s="325" customFormat="1" ht="13.8">
      <c r="A535" s="329"/>
      <c r="B535" s="329" t="s">
        <v>316</v>
      </c>
      <c r="C535" s="332"/>
      <c r="D535" s="332"/>
      <c r="E535" s="332"/>
      <c r="F535" s="332"/>
      <c r="G535" s="332"/>
      <c r="H535" s="332"/>
      <c r="I535" s="332"/>
      <c r="J535" s="332"/>
      <c r="K535" s="332"/>
      <c r="L535" s="332"/>
      <c r="M535" s="332"/>
      <c r="N535" s="332"/>
      <c r="O535" s="369">
        <f t="shared" si="35"/>
        <v>9.6495220755575843</v>
      </c>
      <c r="P535" s="369">
        <f t="shared" si="37"/>
        <v>-46.865919468659193</v>
      </c>
      <c r="Q535" s="369">
        <f t="shared" si="37"/>
        <v>46.484374999999986</v>
      </c>
      <c r="R535" s="369">
        <f t="shared" si="37"/>
        <v>0.53333333333334088</v>
      </c>
      <c r="S535" s="369">
        <f t="shared" si="37"/>
        <v>26.206896551724125</v>
      </c>
      <c r="T535" s="369">
        <f t="shared" si="37"/>
        <v>-2.9424127784783494</v>
      </c>
      <c r="U535" s="369">
        <f t="shared" si="37"/>
        <v>-18.579471632741441</v>
      </c>
      <c r="V535" s="369">
        <f t="shared" si="37"/>
        <v>30.425531914893611</v>
      </c>
      <c r="W535" s="369">
        <f t="shared" si="37"/>
        <v>-15.497553017944538</v>
      </c>
      <c r="X535" s="369">
        <f t="shared" si="37"/>
        <v>12.693050193050205</v>
      </c>
      <c r="Y535" s="369">
        <f t="shared" si="37"/>
        <v>19.614561027837251</v>
      </c>
      <c r="Z535" s="369">
        <f t="shared" si="37"/>
        <v>1.0383100608664488</v>
      </c>
      <c r="AA535" s="369">
        <f t="shared" si="37"/>
        <v>17.044649184975203</v>
      </c>
      <c r="AB535" s="369">
        <f t="shared" si="37"/>
        <v>-38.480169542839839</v>
      </c>
      <c r="AC535" s="369">
        <f t="shared" si="37"/>
        <v>-17.273622047244103</v>
      </c>
      <c r="AD535" s="369">
        <f t="shared" si="37"/>
        <v>31.766805472932781</v>
      </c>
      <c r="AE535" s="369">
        <f t="shared" si="37"/>
        <v>20.180586907449221</v>
      </c>
      <c r="AF535" s="369">
        <f t="shared" si="37"/>
        <v>-8.3771600300525932</v>
      </c>
      <c r="AG535" s="369">
        <f t="shared" si="38"/>
        <v>4.1000410004100036</v>
      </c>
      <c r="AH535" s="369">
        <f t="shared" si="38"/>
        <v>8.4285151634501787</v>
      </c>
      <c r="AI535" s="369">
        <f t="shared" si="38"/>
        <v>-16.273156556483837</v>
      </c>
      <c r="AJ535" s="369">
        <f t="shared" si="38"/>
        <v>16.876355748373104</v>
      </c>
      <c r="AK535" s="369">
        <f t="shared" si="38"/>
        <v>10.170749814402368</v>
      </c>
      <c r="AL535" s="369">
        <f t="shared" si="38"/>
        <v>-15.026954177897577</v>
      </c>
      <c r="AM535" s="369">
        <f t="shared" si="39"/>
        <v>34.060269627279951</v>
      </c>
      <c r="AN535" s="369">
        <f t="shared" si="36"/>
        <v>-30.908015380065073</v>
      </c>
      <c r="AO535" s="369">
        <f t="shared" si="36"/>
        <v>8.1335616438356269</v>
      </c>
      <c r="AP535" s="369">
        <f t="shared" si="36"/>
        <v>9.5407759303246227</v>
      </c>
      <c r="AQ535" s="369">
        <f t="shared" si="34"/>
        <v>3.1441994940368536</v>
      </c>
      <c r="AR535" s="369">
        <f t="shared" si="30"/>
        <v>6.4821303433777206</v>
      </c>
      <c r="AS535" s="369">
        <f t="shared" si="30"/>
        <v>-2.0730503455083875</v>
      </c>
      <c r="AT535" s="369">
        <f t="shared" si="30"/>
        <v>-2.6209677419354875</v>
      </c>
      <c r="AU535" s="369">
        <f t="shared" si="30"/>
        <v>-7.8674948240165667</v>
      </c>
      <c r="AV535" s="369">
        <f t="shared" si="31"/>
        <v>13.071161048689147</v>
      </c>
      <c r="AW535" s="369">
        <f t="shared" si="31"/>
        <v>0.19874130506789903</v>
      </c>
      <c r="AX535" s="369">
        <f t="shared" si="31"/>
        <v>6.8099173553719083</v>
      </c>
      <c r="AY535" s="369">
        <f t="shared" si="31"/>
        <v>34.726090993500463</v>
      </c>
    </row>
    <row r="536" spans="1:51" s="325" customFormat="1" ht="13.8">
      <c r="A536" s="327"/>
      <c r="B536" s="327" t="s">
        <v>317</v>
      </c>
      <c r="C536" s="331"/>
      <c r="D536" s="331"/>
      <c r="E536" s="331"/>
      <c r="F536" s="331"/>
      <c r="G536" s="331"/>
      <c r="H536" s="331"/>
      <c r="I536" s="331"/>
      <c r="J536" s="331"/>
      <c r="K536" s="331"/>
      <c r="L536" s="331"/>
      <c r="M536" s="331"/>
      <c r="N536" s="331"/>
      <c r="O536" s="369">
        <f t="shared" si="35"/>
        <v>6.0658578856152614</v>
      </c>
      <c r="P536" s="369">
        <f t="shared" si="37"/>
        <v>-27.941176470588236</v>
      </c>
      <c r="Q536" s="369">
        <f t="shared" si="37"/>
        <v>25.170068027210871</v>
      </c>
      <c r="R536" s="369">
        <f t="shared" si="37"/>
        <v>-10.869565217391299</v>
      </c>
      <c r="S536" s="369">
        <f t="shared" si="37"/>
        <v>20.73170731707318</v>
      </c>
      <c r="T536" s="369">
        <f t="shared" si="37"/>
        <v>-0.50505050505050919</v>
      </c>
      <c r="U536" s="369">
        <f t="shared" si="37"/>
        <v>-11.167512690355332</v>
      </c>
      <c r="V536" s="369">
        <f t="shared" si="37"/>
        <v>17.142857142857149</v>
      </c>
      <c r="W536" s="369">
        <f t="shared" si="37"/>
        <v>0.81300813008129791</v>
      </c>
      <c r="X536" s="369">
        <f t="shared" si="37"/>
        <v>-1.9354838709677435</v>
      </c>
      <c r="Y536" s="369">
        <f t="shared" si="37"/>
        <v>-0.98684210526316607</v>
      </c>
      <c r="Z536" s="369">
        <f t="shared" si="37"/>
        <v>-9.8006644518272417</v>
      </c>
      <c r="AA536" s="369">
        <f t="shared" si="37"/>
        <v>6.0773480662983443</v>
      </c>
      <c r="AB536" s="369">
        <f t="shared" si="37"/>
        <v>-21.874999999999996</v>
      </c>
      <c r="AC536" s="369">
        <f t="shared" si="37"/>
        <v>-14.888888888888889</v>
      </c>
      <c r="AD536" s="369">
        <f t="shared" si="37"/>
        <v>66.840731070496076</v>
      </c>
      <c r="AE536" s="369">
        <f t="shared" si="37"/>
        <v>-9.7026604068857623</v>
      </c>
      <c r="AF536" s="369">
        <f t="shared" si="37"/>
        <v>-15.424610051993064</v>
      </c>
      <c r="AG536" s="369">
        <f t="shared" si="38"/>
        <v>17.622950819672138</v>
      </c>
      <c r="AH536" s="369">
        <f t="shared" si="38"/>
        <v>8.188153310104525</v>
      </c>
      <c r="AI536" s="369">
        <f t="shared" si="38"/>
        <v>-15.458937198067632</v>
      </c>
      <c r="AJ536" s="369">
        <f t="shared" si="38"/>
        <v>-2.2857142857142878</v>
      </c>
      <c r="AK536" s="369">
        <f t="shared" si="38"/>
        <v>15.204678362573105</v>
      </c>
      <c r="AL536" s="369">
        <f t="shared" si="38"/>
        <v>7.1065989847715718</v>
      </c>
      <c r="AM536" s="369">
        <f t="shared" si="39"/>
        <v>5.8451816745655627</v>
      </c>
      <c r="AN536" s="369">
        <f t="shared" si="36"/>
        <v>-27.313432835820894</v>
      </c>
      <c r="AO536" s="369">
        <f t="shared" si="36"/>
        <v>23.408624229979459</v>
      </c>
      <c r="AP536" s="369">
        <f t="shared" si="36"/>
        <v>-11.148086522462563</v>
      </c>
      <c r="AQ536" s="369">
        <f t="shared" si="34"/>
        <v>44.943820224719104</v>
      </c>
      <c r="AR536" s="369">
        <f t="shared" si="30"/>
        <v>-2.1963824289405673</v>
      </c>
      <c r="AS536" s="369">
        <f t="shared" si="30"/>
        <v>6.2087186261558633</v>
      </c>
      <c r="AT536" s="369">
        <f t="shared" si="30"/>
        <v>-1.7412935323382936</v>
      </c>
      <c r="AU536" s="369">
        <f t="shared" si="30"/>
        <v>-11.139240506329124</v>
      </c>
      <c r="AV536" s="369">
        <f t="shared" si="31"/>
        <v>3.7037037037037135</v>
      </c>
      <c r="AW536" s="369">
        <f t="shared" si="31"/>
        <v>-14.010989010989016</v>
      </c>
      <c r="AX536" s="369">
        <f t="shared" si="31"/>
        <v>26.357827476038345</v>
      </c>
      <c r="AY536" s="369">
        <f t="shared" si="31"/>
        <v>-7.0796460176991216</v>
      </c>
    </row>
    <row r="537" spans="1:51" s="325" customFormat="1" ht="13.8">
      <c r="A537" s="329"/>
      <c r="B537" s="329" t="s">
        <v>318</v>
      </c>
      <c r="C537" s="332"/>
      <c r="D537" s="332"/>
      <c r="E537" s="332"/>
      <c r="F537" s="332"/>
      <c r="G537" s="332"/>
      <c r="H537" s="332"/>
      <c r="I537" s="332"/>
      <c r="J537" s="332"/>
      <c r="K537" s="332"/>
      <c r="L537" s="332"/>
      <c r="M537" s="332"/>
      <c r="N537" s="332"/>
      <c r="O537" s="369">
        <f t="shared" si="35"/>
        <v>9.4753451676528524</v>
      </c>
      <c r="P537" s="369">
        <f t="shared" si="37"/>
        <v>-17.05102334966849</v>
      </c>
      <c r="Q537" s="369">
        <f t="shared" si="37"/>
        <v>28.609904430929635</v>
      </c>
      <c r="R537" s="369">
        <f t="shared" si="37"/>
        <v>-15.686009592650139</v>
      </c>
      <c r="S537" s="369">
        <f t="shared" si="37"/>
        <v>11.761878054643063</v>
      </c>
      <c r="T537" s="369">
        <f t="shared" si="37"/>
        <v>-16.036991899060865</v>
      </c>
      <c r="U537" s="369">
        <f t="shared" si="37"/>
        <v>-4.0129781420765047</v>
      </c>
      <c r="V537" s="369">
        <f t="shared" si="37"/>
        <v>11.101227539583707</v>
      </c>
      <c r="W537" s="369">
        <f t="shared" si="37"/>
        <v>-14.251401120896725</v>
      </c>
      <c r="X537" s="369">
        <f t="shared" si="37"/>
        <v>10.046685340802993</v>
      </c>
      <c r="Y537" s="369">
        <f t="shared" si="37"/>
        <v>-1.1030035635499722</v>
      </c>
      <c r="Z537" s="369">
        <f t="shared" si="37"/>
        <v>-17.78483184625944</v>
      </c>
      <c r="AA537" s="369">
        <f t="shared" si="37"/>
        <v>18.658040279661897</v>
      </c>
      <c r="AB537" s="369">
        <f t="shared" si="37"/>
        <v>-7.9060768621932951</v>
      </c>
      <c r="AC537" s="369">
        <f t="shared" si="37"/>
        <v>12.223071046600456</v>
      </c>
      <c r="AD537" s="369">
        <f t="shared" si="37"/>
        <v>9.6494213750851081</v>
      </c>
      <c r="AE537" s="369">
        <f t="shared" si="37"/>
        <v>-5.6728232189973733</v>
      </c>
      <c r="AF537" s="369">
        <f t="shared" si="37"/>
        <v>-10.37433155080214</v>
      </c>
      <c r="AG537" s="369">
        <f t="shared" si="38"/>
        <v>12.116761520102811</v>
      </c>
      <c r="AH537" s="369">
        <f t="shared" si="38"/>
        <v>2.2433273292942482</v>
      </c>
      <c r="AI537" s="369">
        <f t="shared" si="38"/>
        <v>-10.426008968609862</v>
      </c>
      <c r="AJ537" s="369">
        <f t="shared" si="38"/>
        <v>13.409619166815663</v>
      </c>
      <c r="AK537" s="369">
        <f t="shared" si="38"/>
        <v>-16.94781649061958</v>
      </c>
      <c r="AL537" s="369">
        <f t="shared" si="38"/>
        <v>-3.5687167805618878</v>
      </c>
      <c r="AM537" s="369">
        <f t="shared" si="39"/>
        <v>37.076771653543325</v>
      </c>
      <c r="AN537" s="369">
        <f t="shared" si="36"/>
        <v>-26.078839663962093</v>
      </c>
      <c r="AO537" s="369">
        <f t="shared" si="36"/>
        <v>14.638173870811066</v>
      </c>
      <c r="AP537" s="369">
        <f t="shared" si="36"/>
        <v>3.973902728351125</v>
      </c>
      <c r="AQ537" s="369">
        <f t="shared" si="34"/>
        <v>-3.8383179854942497</v>
      </c>
      <c r="AR537" s="369">
        <f t="shared" si="30"/>
        <v>-2.5508474576271229</v>
      </c>
      <c r="AS537" s="369">
        <f t="shared" si="30"/>
        <v>16.323158535524826</v>
      </c>
      <c r="AT537" s="369">
        <f t="shared" si="30"/>
        <v>-13.718600478468897</v>
      </c>
      <c r="AU537" s="369">
        <f t="shared" si="30"/>
        <v>-4.6356468243653017</v>
      </c>
      <c r="AV537" s="369">
        <f t="shared" si="31"/>
        <v>3.0437942940214375</v>
      </c>
      <c r="AW537" s="369">
        <f t="shared" si="31"/>
        <v>-8.7999294594832822</v>
      </c>
      <c r="AX537" s="369">
        <f t="shared" si="31"/>
        <v>8.305133906990223</v>
      </c>
      <c r="AY537" s="369">
        <f t="shared" si="31"/>
        <v>4.5259775040171464</v>
      </c>
    </row>
    <row r="538" spans="1:51" s="325" customFormat="1" ht="13.8">
      <c r="A538" s="327"/>
      <c r="B538" s="327" t="s">
        <v>319</v>
      </c>
      <c r="C538" s="331"/>
      <c r="D538" s="331"/>
      <c r="E538" s="331"/>
      <c r="F538" s="331"/>
      <c r="G538" s="331"/>
      <c r="H538" s="331"/>
      <c r="I538" s="331"/>
      <c r="J538" s="331"/>
      <c r="K538" s="331"/>
      <c r="L538" s="331"/>
      <c r="M538" s="331"/>
      <c r="N538" s="331"/>
      <c r="O538" s="369">
        <f t="shared" si="35"/>
        <v>12.642225031605564</v>
      </c>
      <c r="P538" s="369">
        <f t="shared" si="37"/>
        <v>-23.883277216610551</v>
      </c>
      <c r="Q538" s="369">
        <f t="shared" si="37"/>
        <v>17.959304040106176</v>
      </c>
      <c r="R538" s="369">
        <f t="shared" si="37"/>
        <v>-1.8249999999999922</v>
      </c>
      <c r="S538" s="369">
        <f t="shared" si="37"/>
        <v>19.862490450725737</v>
      </c>
      <c r="T538" s="369">
        <f t="shared" si="37"/>
        <v>-34.777990227321013</v>
      </c>
      <c r="U538" s="369">
        <f t="shared" si="37"/>
        <v>-1.4983713355048889</v>
      </c>
      <c r="V538" s="369">
        <f t="shared" si="37"/>
        <v>24.07407407407409</v>
      </c>
      <c r="W538" s="369">
        <f t="shared" si="37"/>
        <v>-19.802771855010668</v>
      </c>
      <c r="X538" s="369">
        <f t="shared" si="37"/>
        <v>-1.8943170488534407</v>
      </c>
      <c r="Y538" s="369">
        <f t="shared" si="37"/>
        <v>-1.2195121951219494</v>
      </c>
      <c r="Z538" s="369">
        <f t="shared" si="37"/>
        <v>-18.621399176954732</v>
      </c>
      <c r="AA538" s="369">
        <f t="shared" si="37"/>
        <v>5.857564264643913</v>
      </c>
      <c r="AB538" s="369">
        <f t="shared" si="37"/>
        <v>-6.9267515923566956</v>
      </c>
      <c r="AC538" s="369">
        <f t="shared" si="37"/>
        <v>33.190761334473919</v>
      </c>
      <c r="AD538" s="369">
        <f t="shared" si="37"/>
        <v>-2.9222864482980095</v>
      </c>
      <c r="AE538" s="369">
        <f t="shared" si="37"/>
        <v>-2.4478994376447303</v>
      </c>
      <c r="AF538" s="369">
        <f t="shared" si="37"/>
        <v>6.4428619871142843</v>
      </c>
      <c r="AG538" s="369">
        <f t="shared" si="38"/>
        <v>-8.7288945524052313</v>
      </c>
      <c r="AH538" s="369">
        <f t="shared" si="38"/>
        <v>8.3420593368237377</v>
      </c>
      <c r="AI538" s="369">
        <f t="shared" si="38"/>
        <v>-6.6688144329896915</v>
      </c>
      <c r="AJ538" s="369">
        <f t="shared" si="38"/>
        <v>8.7331722471522308</v>
      </c>
      <c r="AK538" s="369">
        <f t="shared" si="38"/>
        <v>-30.095238095238095</v>
      </c>
      <c r="AL538" s="369">
        <f t="shared" si="38"/>
        <v>7.6294277929155303</v>
      </c>
      <c r="AM538" s="369">
        <f t="shared" si="39"/>
        <v>33.966244725738406</v>
      </c>
      <c r="AN538" s="369">
        <f t="shared" si="36"/>
        <v>-25.480314960629922</v>
      </c>
      <c r="AO538" s="369">
        <f t="shared" si="36"/>
        <v>33.431952662721891</v>
      </c>
      <c r="AP538" s="369">
        <f t="shared" si="36"/>
        <v>-0.88691796008869539</v>
      </c>
      <c r="AQ538" s="369">
        <f t="shared" si="34"/>
        <v>-4.7299456695429871</v>
      </c>
      <c r="AR538" s="369">
        <f t="shared" si="30"/>
        <v>-6.7762495806776233</v>
      </c>
      <c r="AS538" s="369">
        <f t="shared" si="30"/>
        <v>48.974451241453764</v>
      </c>
      <c r="AT538" s="369">
        <f t="shared" si="30"/>
        <v>-34.927536231884055</v>
      </c>
      <c r="AU538" s="369">
        <f t="shared" si="30"/>
        <v>-7.1640682999257592</v>
      </c>
      <c r="AV538" s="369">
        <f t="shared" si="31"/>
        <v>7.4370251899240278</v>
      </c>
      <c r="AW538" s="369">
        <f t="shared" si="31"/>
        <v>-24.302195757350209</v>
      </c>
      <c r="AX538" s="369">
        <f t="shared" si="31"/>
        <v>17.944936086529001</v>
      </c>
      <c r="AY538" s="369">
        <f t="shared" si="31"/>
        <v>-3.2513547311379645</v>
      </c>
    </row>
    <row r="539" spans="1:51" s="325" customFormat="1" ht="13.8">
      <c r="A539" s="329"/>
      <c r="B539" s="329" t="s">
        <v>320</v>
      </c>
      <c r="C539" s="332"/>
      <c r="D539" s="332"/>
      <c r="E539" s="332"/>
      <c r="F539" s="332"/>
      <c r="G539" s="332"/>
      <c r="H539" s="332"/>
      <c r="I539" s="332"/>
      <c r="J539" s="332"/>
      <c r="K539" s="332"/>
      <c r="L539" s="332"/>
      <c r="M539" s="332"/>
      <c r="N539" s="332"/>
      <c r="O539" s="369">
        <f t="shared" si="35"/>
        <v>11.150971599402082</v>
      </c>
      <c r="P539" s="369">
        <f t="shared" si="37"/>
        <v>-14.77945131791286</v>
      </c>
      <c r="Q539" s="369">
        <f t="shared" si="37"/>
        <v>30.676976487296837</v>
      </c>
      <c r="R539" s="369">
        <f t="shared" si="37"/>
        <v>-20.553073300326041</v>
      </c>
      <c r="S539" s="369">
        <f t="shared" si="37"/>
        <v>6.9463444292445553</v>
      </c>
      <c r="T539" s="369">
        <f t="shared" si="37"/>
        <v>-5.6424104604889127</v>
      </c>
      <c r="U539" s="369">
        <f t="shared" si="37"/>
        <v>-8.3747552342220253</v>
      </c>
      <c r="V539" s="369">
        <f t="shared" si="37"/>
        <v>6.8058523754726297</v>
      </c>
      <c r="W539" s="369">
        <f t="shared" si="37"/>
        <v>-10.943512390334</v>
      </c>
      <c r="X539" s="369">
        <f t="shared" si="37"/>
        <v>19.236087106809531</v>
      </c>
      <c r="Y539" s="369">
        <f t="shared" si="37"/>
        <v>-1.898825916799519</v>
      </c>
      <c r="Z539" s="369">
        <f t="shared" si="37"/>
        <v>-20.168439716312061</v>
      </c>
      <c r="AA539" s="369">
        <f t="shared" si="37"/>
        <v>28.37312604108828</v>
      </c>
      <c r="AB539" s="369">
        <f t="shared" si="37"/>
        <v>-9.4290657439446353</v>
      </c>
      <c r="AC539" s="369">
        <f t="shared" si="37"/>
        <v>6.2718879337790581</v>
      </c>
      <c r="AD539" s="369">
        <f t="shared" si="37"/>
        <v>12.118034751348095</v>
      </c>
      <c r="AE539" s="369">
        <f t="shared" si="37"/>
        <v>-6.8937875751502968</v>
      </c>
      <c r="AF539" s="369">
        <f t="shared" si="37"/>
        <v>-16.013775290572529</v>
      </c>
      <c r="AG539" s="369">
        <f t="shared" si="38"/>
        <v>19.220912352639672</v>
      </c>
      <c r="AH539" s="369">
        <f t="shared" si="38"/>
        <v>1.4330753797649756</v>
      </c>
      <c r="AI539" s="369">
        <f t="shared" si="38"/>
        <v>-13.125176603560327</v>
      </c>
      <c r="AJ539" s="369">
        <f t="shared" si="38"/>
        <v>17.986664498292399</v>
      </c>
      <c r="AK539" s="369">
        <f t="shared" si="38"/>
        <v>-14.596829772570635</v>
      </c>
      <c r="AL539" s="369">
        <f t="shared" si="38"/>
        <v>-10.442220787604905</v>
      </c>
      <c r="AM539" s="369">
        <f t="shared" si="39"/>
        <v>47.954586411966105</v>
      </c>
      <c r="AN539" s="369">
        <f t="shared" si="36"/>
        <v>-25.943970767356877</v>
      </c>
      <c r="AO539" s="369">
        <f t="shared" si="36"/>
        <v>8.1907894736842177</v>
      </c>
      <c r="AP539" s="369">
        <f t="shared" si="36"/>
        <v>3.967771359075706</v>
      </c>
      <c r="AQ539" s="369">
        <f t="shared" si="34"/>
        <v>-5.6002339523322098</v>
      </c>
      <c r="AR539" s="369">
        <f t="shared" si="30"/>
        <v>-1.332094175960346</v>
      </c>
      <c r="AS539" s="369">
        <f t="shared" si="30"/>
        <v>4.1287284144426932</v>
      </c>
      <c r="AT539" s="369">
        <f t="shared" si="30"/>
        <v>-3.4976631991557263</v>
      </c>
      <c r="AU539" s="369">
        <f t="shared" si="30"/>
        <v>-5.2804249336041273</v>
      </c>
      <c r="AV539" s="369">
        <f t="shared" si="31"/>
        <v>1.5998680521194109</v>
      </c>
      <c r="AW539" s="369">
        <f t="shared" si="31"/>
        <v>-5.6655844155844193</v>
      </c>
      <c r="AX539" s="369">
        <f t="shared" si="31"/>
        <v>6.7114093959731527</v>
      </c>
      <c r="AY539" s="369">
        <f t="shared" si="31"/>
        <v>10.191904531527173</v>
      </c>
    </row>
    <row r="540" spans="1:51" s="325" customFormat="1" ht="13.8">
      <c r="A540" s="327"/>
      <c r="B540" s="327" t="s">
        <v>321</v>
      </c>
      <c r="C540" s="331"/>
      <c r="D540" s="331"/>
      <c r="E540" s="331"/>
      <c r="F540" s="331"/>
      <c r="G540" s="331"/>
      <c r="H540" s="331"/>
      <c r="I540" s="331"/>
      <c r="J540" s="331"/>
      <c r="K540" s="331"/>
      <c r="L540" s="331"/>
      <c r="M540" s="331"/>
      <c r="N540" s="331"/>
      <c r="O540" s="369">
        <f t="shared" si="35"/>
        <v>-2.216748768472903</v>
      </c>
      <c r="P540" s="369">
        <f t="shared" si="37"/>
        <v>-10.277078085642332</v>
      </c>
      <c r="Q540" s="369">
        <f t="shared" si="37"/>
        <v>41.605839416058394</v>
      </c>
      <c r="R540" s="369">
        <f t="shared" si="37"/>
        <v>-21.649484536082465</v>
      </c>
      <c r="S540" s="369">
        <f t="shared" si="37"/>
        <v>11.639676113360309</v>
      </c>
      <c r="T540" s="369">
        <f t="shared" si="37"/>
        <v>-9.2475067996373497</v>
      </c>
      <c r="U540" s="369">
        <f t="shared" si="37"/>
        <v>6.6433566433566522</v>
      </c>
      <c r="V540" s="369">
        <f t="shared" si="37"/>
        <v>4.9648711943793851</v>
      </c>
      <c r="W540" s="369">
        <f t="shared" si="37"/>
        <v>-14.547077197679615</v>
      </c>
      <c r="X540" s="369">
        <f t="shared" si="37"/>
        <v>1.0443864229765163</v>
      </c>
      <c r="Y540" s="369">
        <f t="shared" si="37"/>
        <v>1.8604651162790666</v>
      </c>
      <c r="Z540" s="369">
        <f t="shared" si="37"/>
        <v>-8.3206494165398297</v>
      </c>
      <c r="AA540" s="369">
        <f t="shared" si="37"/>
        <v>6.4194798007747655</v>
      </c>
      <c r="AB540" s="369">
        <f t="shared" si="37"/>
        <v>-3.6401456058242294</v>
      </c>
      <c r="AC540" s="369">
        <f t="shared" si="37"/>
        <v>5.9363194819211973</v>
      </c>
      <c r="AD540" s="369">
        <f t="shared" si="37"/>
        <v>21.141110545084068</v>
      </c>
      <c r="AE540" s="369">
        <f t="shared" si="37"/>
        <v>-5.929352396972245</v>
      </c>
      <c r="AF540" s="369">
        <f t="shared" si="37"/>
        <v>-15.020116227089849</v>
      </c>
      <c r="AG540" s="369">
        <f t="shared" si="38"/>
        <v>24.723829563387685</v>
      </c>
      <c r="AH540" s="369">
        <f t="shared" si="38"/>
        <v>-2.6992830029523431</v>
      </c>
      <c r="AI540" s="369">
        <f t="shared" si="38"/>
        <v>-7.2388383181621228</v>
      </c>
      <c r="AJ540" s="369">
        <f t="shared" si="38"/>
        <v>6.5887850467289724</v>
      </c>
      <c r="AK540" s="369">
        <f t="shared" si="38"/>
        <v>-6.269180184129767</v>
      </c>
      <c r="AL540" s="369">
        <f t="shared" si="38"/>
        <v>4.817586529466797</v>
      </c>
      <c r="AM540" s="369">
        <f t="shared" si="39"/>
        <v>13.431503792949584</v>
      </c>
      <c r="AN540" s="369">
        <f t="shared" si="36"/>
        <v>-27.261998426435888</v>
      </c>
      <c r="AO540" s="369">
        <f t="shared" si="36"/>
        <v>11.790156841535985</v>
      </c>
      <c r="AP540" s="369">
        <f t="shared" si="36"/>
        <v>11.417513304305754</v>
      </c>
      <c r="AQ540" s="369">
        <f t="shared" si="34"/>
        <v>2.6052974381241762</v>
      </c>
      <c r="AR540" s="369">
        <f t="shared" si="30"/>
        <v>-0.55014811680067288</v>
      </c>
      <c r="AS540" s="369">
        <f t="shared" si="30"/>
        <v>10.765957446808516</v>
      </c>
      <c r="AT540" s="369">
        <f t="shared" si="30"/>
        <v>-6.0315021129466011</v>
      </c>
      <c r="AU540" s="369">
        <f t="shared" si="30"/>
        <v>-0.16353229762877819</v>
      </c>
      <c r="AV540" s="369">
        <f t="shared" si="31"/>
        <v>2.1294021294021275</v>
      </c>
      <c r="AW540" s="369">
        <f t="shared" si="31"/>
        <v>0.20048115477144007</v>
      </c>
      <c r="AX540" s="369">
        <f t="shared" si="31"/>
        <v>4.1216486594637907</v>
      </c>
      <c r="AY540" s="369">
        <f t="shared" si="31"/>
        <v>-1.8063028439661755</v>
      </c>
    </row>
    <row r="541" spans="1:51" s="325" customFormat="1" ht="13.8">
      <c r="A541" s="329"/>
      <c r="B541" s="329" t="s">
        <v>322</v>
      </c>
      <c r="C541" s="332"/>
      <c r="D541" s="332"/>
      <c r="E541" s="332"/>
      <c r="F541" s="332"/>
      <c r="G541" s="332"/>
      <c r="H541" s="332"/>
      <c r="I541" s="332"/>
      <c r="J541" s="332"/>
      <c r="K541" s="332"/>
      <c r="L541" s="332"/>
      <c r="M541" s="332"/>
      <c r="N541" s="332"/>
      <c r="O541" s="369">
        <f t="shared" si="35"/>
        <v>19.143825939530938</v>
      </c>
      <c r="P541" s="369">
        <f t="shared" si="37"/>
        <v>-27.238230760109097</v>
      </c>
      <c r="Q541" s="369">
        <f t="shared" si="37"/>
        <v>31.812255541069092</v>
      </c>
      <c r="R541" s="369">
        <f t="shared" si="37"/>
        <v>-19.26310583580613</v>
      </c>
      <c r="S541" s="369">
        <f t="shared" si="37"/>
        <v>29.157733537519153</v>
      </c>
      <c r="T541" s="369">
        <f t="shared" si="37"/>
        <v>-18.105288119516253</v>
      </c>
      <c r="U541" s="369">
        <f t="shared" si="37"/>
        <v>-1.9400608078760524</v>
      </c>
      <c r="V541" s="369">
        <f t="shared" si="37"/>
        <v>16.949653034105996</v>
      </c>
      <c r="W541" s="369">
        <f t="shared" si="37"/>
        <v>-10.800403989395271</v>
      </c>
      <c r="X541" s="369">
        <f t="shared" si="37"/>
        <v>2.3848276838157276</v>
      </c>
      <c r="Y541" s="369">
        <f t="shared" si="37"/>
        <v>4.0295825269560295</v>
      </c>
      <c r="Z541" s="369">
        <f t="shared" si="37"/>
        <v>-13.739950833831625</v>
      </c>
      <c r="AA541" s="369">
        <f t="shared" si="37"/>
        <v>22.514056843564653</v>
      </c>
      <c r="AB541" s="369">
        <f t="shared" si="37"/>
        <v>-8.6508235885829183</v>
      </c>
      <c r="AC541" s="369">
        <f t="shared" si="37"/>
        <v>-6.6620784583620134</v>
      </c>
      <c r="AD541" s="369">
        <f t="shared" si="37"/>
        <v>9.5339920365727817</v>
      </c>
      <c r="AE541" s="369">
        <f t="shared" si="37"/>
        <v>9.7475597441938664</v>
      </c>
      <c r="AF541" s="369">
        <f t="shared" si="37"/>
        <v>-13.598724161197318</v>
      </c>
      <c r="AG541" s="369">
        <f t="shared" si="38"/>
        <v>11.55757489706089</v>
      </c>
      <c r="AH541" s="369">
        <f t="shared" si="38"/>
        <v>-0.38818887616137537</v>
      </c>
      <c r="AI541" s="369">
        <f t="shared" si="38"/>
        <v>-2.1848846866415306</v>
      </c>
      <c r="AJ541" s="369">
        <f t="shared" si="38"/>
        <v>6.8839396512311346</v>
      </c>
      <c r="AK541" s="369">
        <f t="shared" si="38"/>
        <v>-2.3525817293003324</v>
      </c>
      <c r="AL541" s="369">
        <f t="shared" si="38"/>
        <v>-3.9173967459324275</v>
      </c>
      <c r="AM541" s="369">
        <f t="shared" si="39"/>
        <v>27.458642698970955</v>
      </c>
      <c r="AN541" s="369">
        <f t="shared" si="36"/>
        <v>-31.410321921308128</v>
      </c>
      <c r="AO541" s="369">
        <f t="shared" si="36"/>
        <v>19.496386798778232</v>
      </c>
      <c r="AP541" s="369">
        <f t="shared" si="36"/>
        <v>3.8279301745635825</v>
      </c>
      <c r="AQ541" s="369">
        <f t="shared" si="34"/>
        <v>1.8133781674072358</v>
      </c>
      <c r="AR541" s="369">
        <f t="shared" si="30"/>
        <v>-2.5359754659117781</v>
      </c>
      <c r="AS541" s="369">
        <f t="shared" si="30"/>
        <v>1.9181895195449692</v>
      </c>
      <c r="AT541" s="369">
        <f t="shared" si="30"/>
        <v>-3.4554414296740443</v>
      </c>
      <c r="AU541" s="369">
        <f t="shared" si="30"/>
        <v>-2.0847426357542678</v>
      </c>
      <c r="AV541" s="369">
        <f t="shared" si="31"/>
        <v>-0.94209270192186911</v>
      </c>
      <c r="AW541" s="369">
        <f t="shared" si="31"/>
        <v>-0.40578239918842657</v>
      </c>
      <c r="AX541" s="369">
        <f t="shared" si="31"/>
        <v>3.7560478736949179</v>
      </c>
      <c r="AY541" s="369">
        <f t="shared" si="31"/>
        <v>10.989078414529388</v>
      </c>
    </row>
    <row r="542" spans="1:51" s="325" customFormat="1" ht="13.8">
      <c r="A542" s="327"/>
      <c r="B542" s="327" t="s">
        <v>323</v>
      </c>
      <c r="C542" s="331"/>
      <c r="D542" s="331"/>
      <c r="E542" s="331"/>
      <c r="F542" s="331"/>
      <c r="G542" s="331"/>
      <c r="H542" s="331"/>
      <c r="I542" s="331"/>
      <c r="J542" s="328"/>
      <c r="K542" s="331"/>
      <c r="L542" s="331"/>
      <c r="M542" s="331"/>
      <c r="N542" s="331"/>
      <c r="O542" s="369">
        <f t="shared" si="35"/>
        <v>-43.18181818181818</v>
      </c>
      <c r="P542" s="369">
        <f t="shared" si="37"/>
        <v>-84</v>
      </c>
      <c r="Q542" s="369">
        <f t="shared" si="37"/>
        <v>1075</v>
      </c>
      <c r="R542" s="369">
        <f t="shared" si="37"/>
        <v>-62.765957446808514</v>
      </c>
      <c r="S542" s="369">
        <f t="shared" si="37"/>
        <v>162.85714285714289</v>
      </c>
      <c r="T542" s="369">
        <f t="shared" si="37"/>
        <v>47.826086956521742</v>
      </c>
      <c r="U542" s="369">
        <f t="shared" si="37"/>
        <v>-72.058823529411768</v>
      </c>
      <c r="V542" s="369">
        <f t="shared" si="37"/>
        <v>-13.157894736842103</v>
      </c>
      <c r="W542" s="369">
        <f t="shared" si="37"/>
        <v>-27.272727272727277</v>
      </c>
      <c r="X542" s="369">
        <f t="shared" si="37"/>
        <v>25</v>
      </c>
      <c r="Y542" s="369">
        <f t="shared" si="37"/>
        <v>-26.666666666666664</v>
      </c>
      <c r="Z542" s="369">
        <f t="shared" si="37"/>
        <v>-54.545454545454547</v>
      </c>
      <c r="AA542" s="369">
        <f t="shared" si="37"/>
        <v>309.99999999999989</v>
      </c>
      <c r="AB542" s="369">
        <f t="shared" si="37"/>
        <v>-63.41463414634147</v>
      </c>
      <c r="AC542" s="369">
        <f t="shared" si="37"/>
        <v>46.666666666666671</v>
      </c>
      <c r="AD542" s="369">
        <f t="shared" si="37"/>
        <v>-27.272727272727273</v>
      </c>
      <c r="AE542" s="369">
        <f t="shared" si="37"/>
        <v>-25.000000000000004</v>
      </c>
      <c r="AF542" s="369">
        <f t="shared" si="37"/>
        <v>83.333333333333343</v>
      </c>
      <c r="AG542" s="369">
        <f t="shared" si="38"/>
        <v>100</v>
      </c>
      <c r="AH542" s="369">
        <f t="shared" si="38"/>
        <v>-70.454545454545453</v>
      </c>
      <c r="AI542" s="369">
        <f t="shared" si="38"/>
        <v>-76.92307692307692</v>
      </c>
      <c r="AJ542" s="369">
        <f t="shared" si="38"/>
        <v>300</v>
      </c>
      <c r="AK542" s="369">
        <f t="shared" si="38"/>
        <v>-50</v>
      </c>
      <c r="AL542" s="369">
        <f t="shared" si="38"/>
        <v>266.66666666666669</v>
      </c>
      <c r="AM542" s="369">
        <f t="shared" si="39"/>
        <v>9.0909090909090864</v>
      </c>
      <c r="AN542" s="369">
        <f t="shared" si="36"/>
        <v>-33.333333333333329</v>
      </c>
      <c r="AO542" s="369">
        <f t="shared" si="36"/>
        <v>-18.75</v>
      </c>
      <c r="AP542" s="369">
        <f t="shared" si="36"/>
        <v>215.38461538461536</v>
      </c>
      <c r="AQ542" s="369">
        <f t="shared" si="34"/>
        <v>21.951219512195127</v>
      </c>
      <c r="AR542" s="369">
        <f t="shared" si="30"/>
        <v>-21.999999999999996</v>
      </c>
      <c r="AS542" s="369">
        <f t="shared" si="30"/>
        <v>-30.769230769230766</v>
      </c>
      <c r="AT542" s="369">
        <f t="shared" si="30"/>
        <v>-55.555555555555557</v>
      </c>
      <c r="AU542" s="369">
        <f t="shared" si="30"/>
        <v>16.666666666666682</v>
      </c>
      <c r="AV542" s="369">
        <f t="shared" si="31"/>
        <v>14.285714285714278</v>
      </c>
      <c r="AW542" s="369">
        <f t="shared" si="31"/>
        <v>87.499999999999986</v>
      </c>
      <c r="AX542" s="369">
        <f t="shared" si="31"/>
        <v>-70</v>
      </c>
      <c r="AY542" s="369">
        <f t="shared" si="31"/>
        <v>466.66666666666674</v>
      </c>
    </row>
    <row r="543" spans="1:51" s="325" customFormat="1" ht="13.8">
      <c r="A543" s="329"/>
      <c r="B543" s="329" t="s">
        <v>324</v>
      </c>
      <c r="C543" s="332"/>
      <c r="D543" s="332"/>
      <c r="E543" s="332"/>
      <c r="F543" s="332"/>
      <c r="G543" s="332"/>
      <c r="H543" s="332"/>
      <c r="I543" s="332"/>
      <c r="J543" s="332"/>
      <c r="K543" s="332"/>
      <c r="L543" s="332"/>
      <c r="M543" s="332"/>
      <c r="N543" s="332"/>
      <c r="O543" s="369">
        <f t="shared" si="35"/>
        <v>1.5748031496063006</v>
      </c>
      <c r="P543" s="369">
        <f t="shared" si="37"/>
        <v>-0.77519379844961311</v>
      </c>
      <c r="Q543" s="369">
        <f t="shared" si="37"/>
        <v>57.8125</v>
      </c>
      <c r="R543" s="369">
        <f t="shared" si="37"/>
        <v>-50</v>
      </c>
      <c r="S543" s="369">
        <f t="shared" si="37"/>
        <v>243.56435643564356</v>
      </c>
      <c r="T543" s="369">
        <f t="shared" si="37"/>
        <v>-60.230547550432284</v>
      </c>
      <c r="U543" s="369">
        <f t="shared" si="37"/>
        <v>2.173913043478263</v>
      </c>
      <c r="V543" s="369">
        <f t="shared" si="37"/>
        <v>57.44680851063832</v>
      </c>
      <c r="W543" s="369">
        <f t="shared" si="37"/>
        <v>-39.189189189189193</v>
      </c>
      <c r="X543" s="369">
        <f t="shared" si="37"/>
        <v>-30.370370370370377</v>
      </c>
      <c r="Y543" s="369">
        <f t="shared" si="37"/>
        <v>32.978723404255327</v>
      </c>
      <c r="Z543" s="369">
        <f t="shared" si="37"/>
        <v>0</v>
      </c>
      <c r="AA543" s="369">
        <f t="shared" si="37"/>
        <v>55.2</v>
      </c>
      <c r="AB543" s="369">
        <f t="shared" si="37"/>
        <v>-55.670103092783506</v>
      </c>
      <c r="AC543" s="369">
        <f t="shared" si="37"/>
        <v>27.906976744186061</v>
      </c>
      <c r="AD543" s="369">
        <f t="shared" si="37"/>
        <v>84.545454545454518</v>
      </c>
      <c r="AE543" s="369">
        <f t="shared" si="37"/>
        <v>-14.778325123152703</v>
      </c>
      <c r="AF543" s="369">
        <f t="shared" si="37"/>
        <v>0</v>
      </c>
      <c r="AG543" s="369">
        <f t="shared" si="38"/>
        <v>10.404624277456643</v>
      </c>
      <c r="AH543" s="369">
        <f t="shared" si="38"/>
        <v>-11.518324607329841</v>
      </c>
      <c r="AI543" s="369">
        <f t="shared" si="38"/>
        <v>-28.402366863905325</v>
      </c>
      <c r="AJ543" s="369">
        <f t="shared" si="38"/>
        <v>16.528925619834709</v>
      </c>
      <c r="AK543" s="369">
        <f t="shared" si="38"/>
        <v>48.226950354609933</v>
      </c>
      <c r="AL543" s="369">
        <f t="shared" si="38"/>
        <v>-6.6985645933014304</v>
      </c>
      <c r="AM543" s="369">
        <f t="shared" si="39"/>
        <v>3.589743589743593</v>
      </c>
      <c r="AN543" s="369">
        <f t="shared" si="36"/>
        <v>-38.613861386138616</v>
      </c>
      <c r="AO543" s="369">
        <f t="shared" si="36"/>
        <v>26.612903225806459</v>
      </c>
      <c r="AP543" s="369">
        <f t="shared" si="36"/>
        <v>7.0063694267515846</v>
      </c>
      <c r="AQ543" s="369">
        <f t="shared" si="34"/>
        <v>-20.23809523809523</v>
      </c>
      <c r="AR543" s="369">
        <f t="shared" si="30"/>
        <v>12.686567164179099</v>
      </c>
      <c r="AS543" s="369">
        <f t="shared" si="30"/>
        <v>-7.9470198675496757</v>
      </c>
      <c r="AT543" s="369">
        <f t="shared" si="30"/>
        <v>-20.143884892086316</v>
      </c>
      <c r="AU543" s="369">
        <f t="shared" si="30"/>
        <v>18.918918918918916</v>
      </c>
      <c r="AV543" s="369">
        <f t="shared" si="31"/>
        <v>17.424242424242422</v>
      </c>
      <c r="AW543" s="369">
        <f t="shared" si="31"/>
        <v>48.38709677419353</v>
      </c>
      <c r="AX543" s="369">
        <f t="shared" si="31"/>
        <v>-42.173913043478251</v>
      </c>
      <c r="AY543" s="369">
        <f t="shared" si="31"/>
        <v>11.278195488721797</v>
      </c>
    </row>
    <row r="544" spans="1:51" s="325" customFormat="1" ht="13.8">
      <c r="A544" s="327"/>
      <c r="B544" s="327" t="s">
        <v>325</v>
      </c>
      <c r="C544" s="331"/>
      <c r="D544" s="331"/>
      <c r="E544" s="331"/>
      <c r="F544" s="331"/>
      <c r="G544" s="331"/>
      <c r="H544" s="331"/>
      <c r="I544" s="331"/>
      <c r="J544" s="331"/>
      <c r="K544" s="331"/>
      <c r="L544" s="331"/>
      <c r="M544" s="331"/>
      <c r="N544" s="331"/>
      <c r="O544" s="369">
        <f t="shared" si="35"/>
        <v>8.8235294117647065</v>
      </c>
      <c r="P544" s="369">
        <f t="shared" si="37"/>
        <v>-18.432432432432432</v>
      </c>
      <c r="Q544" s="369">
        <f t="shared" si="37"/>
        <v>30.748840291583836</v>
      </c>
      <c r="R544" s="369">
        <f t="shared" si="37"/>
        <v>-12.265585402939694</v>
      </c>
      <c r="S544" s="369">
        <f t="shared" si="37"/>
        <v>5.5459272097053782</v>
      </c>
      <c r="T544" s="369">
        <f t="shared" si="37"/>
        <v>-8.9217296113847784</v>
      </c>
      <c r="U544" s="369">
        <f t="shared" si="37"/>
        <v>-15.745192307692314</v>
      </c>
      <c r="V544" s="369">
        <f t="shared" si="37"/>
        <v>29.386590584878753</v>
      </c>
      <c r="W544" s="369">
        <f t="shared" si="37"/>
        <v>-18.026460859977956</v>
      </c>
      <c r="X544" s="369">
        <f t="shared" si="37"/>
        <v>-2.4882313382649577</v>
      </c>
      <c r="Y544" s="369">
        <f t="shared" si="37"/>
        <v>1.1724137931034477</v>
      </c>
      <c r="Z544" s="369">
        <f t="shared" si="37"/>
        <v>-8.3844580777096152</v>
      </c>
      <c r="AA544" s="369">
        <f t="shared" si="37"/>
        <v>19.196428571428573</v>
      </c>
      <c r="AB544" s="369">
        <f t="shared" si="37"/>
        <v>-8.0524344569288342</v>
      </c>
      <c r="AC544" s="369">
        <f t="shared" si="37"/>
        <v>-23.421588594704691</v>
      </c>
      <c r="AD544" s="369">
        <f t="shared" si="37"/>
        <v>36.790780141843982</v>
      </c>
      <c r="AE544" s="369">
        <f t="shared" si="37"/>
        <v>1.2961762799740835</v>
      </c>
      <c r="AF544" s="369">
        <f t="shared" si="37"/>
        <v>-9.2770313499680164</v>
      </c>
      <c r="AG544" s="369">
        <f t="shared" si="38"/>
        <v>-1.4809590973201627</v>
      </c>
      <c r="AH544" s="369">
        <f t="shared" si="38"/>
        <v>10.737294201861131</v>
      </c>
      <c r="AI544" s="369">
        <f t="shared" si="38"/>
        <v>1.2281835811247543</v>
      </c>
      <c r="AJ544" s="369">
        <f t="shared" si="38"/>
        <v>4.4699872286079136</v>
      </c>
      <c r="AK544" s="369">
        <f t="shared" si="38"/>
        <v>-10.69682151589242</v>
      </c>
      <c r="AL544" s="369">
        <f t="shared" si="38"/>
        <v>14.031485284052023</v>
      </c>
      <c r="AM544" s="369">
        <f t="shared" si="39"/>
        <v>-1.8007202881152504</v>
      </c>
      <c r="AN544" s="369">
        <f t="shared" si="36"/>
        <v>-27.383863080684591</v>
      </c>
      <c r="AO544" s="369">
        <f t="shared" si="36"/>
        <v>13.552188552188547</v>
      </c>
      <c r="AP544" s="369">
        <f t="shared" si="36"/>
        <v>-3.8547071905114869</v>
      </c>
      <c r="AQ544" s="369">
        <f t="shared" si="34"/>
        <v>13.56977640709329</v>
      </c>
      <c r="AR544" s="369">
        <f t="shared" si="30"/>
        <v>-12.491513917175832</v>
      </c>
      <c r="AS544" s="369">
        <f t="shared" si="30"/>
        <v>1.3188518231186961</v>
      </c>
      <c r="AT544" s="369">
        <f t="shared" si="30"/>
        <v>11.102603369065845</v>
      </c>
      <c r="AU544" s="369">
        <f t="shared" si="30"/>
        <v>-2.963473466574774</v>
      </c>
      <c r="AV544" s="369">
        <f t="shared" si="31"/>
        <v>2.0596590909090851</v>
      </c>
      <c r="AW544" s="369">
        <f t="shared" si="31"/>
        <v>-2.3660403618649957</v>
      </c>
      <c r="AX544" s="369">
        <f t="shared" si="31"/>
        <v>13.257305773342846</v>
      </c>
      <c r="AY544" s="369">
        <f t="shared" si="31"/>
        <v>-4.9716803020767832</v>
      </c>
    </row>
    <row r="545" spans="1:51" s="325" customFormat="1" ht="13.8">
      <c r="A545" s="329"/>
      <c r="B545" s="329" t="s">
        <v>326</v>
      </c>
      <c r="C545" s="332"/>
      <c r="D545" s="332"/>
      <c r="E545" s="332"/>
      <c r="F545" s="332"/>
      <c r="G545" s="332"/>
      <c r="H545" s="332"/>
      <c r="I545" s="332"/>
      <c r="J545" s="332"/>
      <c r="K545" s="332"/>
      <c r="L545" s="332"/>
      <c r="M545" s="332"/>
      <c r="N545" s="332"/>
      <c r="O545" s="369">
        <f t="shared" si="35"/>
        <v>10.524993720170805</v>
      </c>
      <c r="P545" s="369">
        <f t="shared" si="37"/>
        <v>-37.136363636363633</v>
      </c>
      <c r="Q545" s="369">
        <f t="shared" si="37"/>
        <v>60.52060737527114</v>
      </c>
      <c r="R545" s="369">
        <f t="shared" si="37"/>
        <v>-24.211711711711711</v>
      </c>
      <c r="S545" s="369">
        <f t="shared" si="37"/>
        <v>20.356612184249634</v>
      </c>
      <c r="T545" s="369">
        <f t="shared" si="37"/>
        <v>-11.382716049382715</v>
      </c>
      <c r="U545" s="369">
        <f t="shared" si="37"/>
        <v>2.4240735580941695</v>
      </c>
      <c r="V545" s="369">
        <f t="shared" si="37"/>
        <v>12.023939064200222</v>
      </c>
      <c r="W545" s="369">
        <f t="shared" si="37"/>
        <v>-12.530354541039332</v>
      </c>
      <c r="X545" s="369">
        <f t="shared" si="37"/>
        <v>3.4425319267073702</v>
      </c>
      <c r="Y545" s="369">
        <f t="shared" si="37"/>
        <v>3.676865271068182</v>
      </c>
      <c r="Z545" s="369">
        <f t="shared" si="37"/>
        <v>-15.221330572094232</v>
      </c>
      <c r="AA545" s="369">
        <f t="shared" si="37"/>
        <v>13.740458015267176</v>
      </c>
      <c r="AB545" s="369">
        <f t="shared" si="37"/>
        <v>0.80536912751677092</v>
      </c>
      <c r="AC545" s="369">
        <f t="shared" si="37"/>
        <v>-18.801597869507322</v>
      </c>
      <c r="AD545" s="369">
        <f t="shared" si="37"/>
        <v>19.678583142013789</v>
      </c>
      <c r="AE545" s="369">
        <f t="shared" si="37"/>
        <v>10.249383392710318</v>
      </c>
      <c r="AF545" s="369">
        <f t="shared" si="37"/>
        <v>-16.778523489932887</v>
      </c>
      <c r="AG545" s="369">
        <f t="shared" si="38"/>
        <v>7.2281959378733633</v>
      </c>
      <c r="AH545" s="369">
        <f t="shared" si="38"/>
        <v>8.9136490250696454</v>
      </c>
      <c r="AI545" s="369">
        <f t="shared" si="38"/>
        <v>-10.869565217391305</v>
      </c>
      <c r="AJ545" s="369">
        <f t="shared" si="38"/>
        <v>7.5466284074605321</v>
      </c>
      <c r="AK545" s="369">
        <f t="shared" si="38"/>
        <v>14.914621131270021</v>
      </c>
      <c r="AL545" s="369">
        <f t="shared" si="38"/>
        <v>-10.842814023682381</v>
      </c>
      <c r="AM545" s="369">
        <f t="shared" si="39"/>
        <v>23.723958333333336</v>
      </c>
      <c r="AN545" s="369">
        <f t="shared" si="36"/>
        <v>-34.077036413386651</v>
      </c>
      <c r="AO545" s="369">
        <f t="shared" si="36"/>
        <v>16.538952745849297</v>
      </c>
      <c r="AP545" s="369">
        <f t="shared" si="36"/>
        <v>9.4794520547945229</v>
      </c>
      <c r="AQ545" s="369">
        <f t="shared" si="34"/>
        <v>-10.01001001001001</v>
      </c>
      <c r="AR545" s="369">
        <f t="shared" si="30"/>
        <v>4.2269187986651726</v>
      </c>
      <c r="AS545" s="369">
        <f t="shared" si="30"/>
        <v>6.3500533617929635</v>
      </c>
      <c r="AT545" s="369">
        <f t="shared" si="30"/>
        <v>-5.770195684897133</v>
      </c>
      <c r="AU545" s="369">
        <f t="shared" si="30"/>
        <v>1.5974440894568538</v>
      </c>
      <c r="AV545" s="369">
        <f t="shared" si="31"/>
        <v>13.102725366876312</v>
      </c>
      <c r="AW545" s="369">
        <f t="shared" si="31"/>
        <v>0.97312326227989276</v>
      </c>
      <c r="AX545" s="369">
        <f t="shared" si="31"/>
        <v>-1.6062413951353736</v>
      </c>
      <c r="AY545" s="369">
        <f t="shared" si="31"/>
        <v>13.805970149253717</v>
      </c>
    </row>
    <row r="546" spans="1:51" s="325" customFormat="1" ht="13.8">
      <c r="A546" s="327"/>
      <c r="B546" s="327" t="s">
        <v>327</v>
      </c>
      <c r="C546" s="331"/>
      <c r="D546" s="331"/>
      <c r="E546" s="331"/>
      <c r="F546" s="331"/>
      <c r="G546" s="331"/>
      <c r="H546" s="331"/>
      <c r="I546" s="331"/>
      <c r="J546" s="331"/>
      <c r="K546" s="331"/>
      <c r="L546" s="331"/>
      <c r="M546" s="331"/>
      <c r="N546" s="331"/>
      <c r="O546" s="369">
        <f t="shared" si="35"/>
        <v>26.371231383944785</v>
      </c>
      <c r="P546" s="369">
        <f t="shared" si="37"/>
        <v>-24.671840567212801</v>
      </c>
      <c r="Q546" s="369">
        <f t="shared" si="37"/>
        <v>20.427372169931317</v>
      </c>
      <c r="R546" s="369">
        <f t="shared" si="37"/>
        <v>-17.321504013519228</v>
      </c>
      <c r="S546" s="369">
        <f t="shared" si="37"/>
        <v>34.798160449667854</v>
      </c>
      <c r="T546" s="369">
        <f t="shared" si="37"/>
        <v>-21.465125094768755</v>
      </c>
      <c r="U546" s="369">
        <f t="shared" si="37"/>
        <v>2.4134186074569831E-2</v>
      </c>
      <c r="V546" s="369">
        <f t="shared" si="37"/>
        <v>16.467607672819405</v>
      </c>
      <c r="W546" s="369">
        <f t="shared" si="37"/>
        <v>-7.9863269111249302</v>
      </c>
      <c r="X546" s="369">
        <f t="shared" si="37"/>
        <v>3.2083755488010905</v>
      </c>
      <c r="Y546" s="369">
        <f t="shared" si="37"/>
        <v>4.4284467713786952</v>
      </c>
      <c r="Z546" s="369">
        <f t="shared" si="37"/>
        <v>-14.038019636515561</v>
      </c>
      <c r="AA546" s="369">
        <f t="shared" si="37"/>
        <v>25.686512758201701</v>
      </c>
      <c r="AB546" s="369">
        <f t="shared" si="37"/>
        <v>-11.040216550657389</v>
      </c>
      <c r="AC546" s="369">
        <f t="shared" si="37"/>
        <v>0.54336013910019565</v>
      </c>
      <c r="AD546" s="369">
        <f t="shared" si="37"/>
        <v>2.0752269779507153</v>
      </c>
      <c r="AE546" s="369">
        <f t="shared" ref="P546:AF561" si="40">IFERROR(((AE156-AD156)*100/AD156),"n.a.")</f>
        <v>11.531130876747142</v>
      </c>
      <c r="AF546" s="369">
        <f t="shared" si="40"/>
        <v>-13.367511630114874</v>
      </c>
      <c r="AG546" s="369">
        <f t="shared" si="38"/>
        <v>14.980821917808221</v>
      </c>
      <c r="AH546" s="369">
        <f t="shared" si="38"/>
        <v>-4.5653831490659611</v>
      </c>
      <c r="AI546" s="369">
        <f t="shared" si="38"/>
        <v>1.2383900928792662</v>
      </c>
      <c r="AJ546" s="369">
        <f t="shared" si="38"/>
        <v>6.8067475584492358</v>
      </c>
      <c r="AK546" s="369">
        <f t="shared" si="38"/>
        <v>-7.6752563036852335</v>
      </c>
      <c r="AL546" s="369">
        <f t="shared" si="38"/>
        <v>-3.6414565826330541</v>
      </c>
      <c r="AM546" s="369">
        <f t="shared" si="39"/>
        <v>34.520348837209305</v>
      </c>
      <c r="AN546" s="369">
        <f t="shared" si="36"/>
        <v>-30.825036659720617</v>
      </c>
      <c r="AO546" s="369">
        <f t="shared" si="36"/>
        <v>21.287515340845697</v>
      </c>
      <c r="AP546" s="369">
        <f t="shared" si="36"/>
        <v>2.584858798638582</v>
      </c>
      <c r="AQ546" s="369">
        <f t="shared" si="34"/>
        <v>4.949784791965576</v>
      </c>
      <c r="AR546" s="369">
        <f t="shared" si="30"/>
        <v>-3.4518113465481939</v>
      </c>
      <c r="AS546" s="369">
        <f t="shared" si="30"/>
        <v>0.74336283185841012</v>
      </c>
      <c r="AT546" s="369">
        <f t="shared" si="30"/>
        <v>-3.970484891075202</v>
      </c>
      <c r="AU546" s="369">
        <f t="shared" si="30"/>
        <v>-3.4668862056348266</v>
      </c>
      <c r="AV546" s="369">
        <f t="shared" si="31"/>
        <v>-6.6710887899175653</v>
      </c>
      <c r="AW546" s="369">
        <f t="shared" si="31"/>
        <v>-1.6448370392933196</v>
      </c>
      <c r="AX546" s="369">
        <f t="shared" si="31"/>
        <v>6.1112831630019633</v>
      </c>
      <c r="AY546" s="369">
        <f t="shared" si="31"/>
        <v>11.878587411226766</v>
      </c>
    </row>
    <row r="547" spans="1:51" s="325" customFormat="1" ht="13.8">
      <c r="A547" s="329"/>
      <c r="B547" s="329" t="s">
        <v>328</v>
      </c>
      <c r="C547" s="332"/>
      <c r="D547" s="332"/>
      <c r="E547" s="332"/>
      <c r="F547" s="332"/>
      <c r="G547" s="332"/>
      <c r="H547" s="332"/>
      <c r="I547" s="332"/>
      <c r="J547" s="332"/>
      <c r="K547" s="332"/>
      <c r="L547" s="332"/>
      <c r="M547" s="332"/>
      <c r="N547" s="332"/>
      <c r="O547" s="369">
        <f t="shared" si="35"/>
        <v>17.647497020262211</v>
      </c>
      <c r="P547" s="369">
        <f t="shared" si="40"/>
        <v>-14.268692113306821</v>
      </c>
      <c r="Q547" s="369">
        <f t="shared" si="40"/>
        <v>14.706415550407911</v>
      </c>
      <c r="R547" s="369">
        <f t="shared" si="40"/>
        <v>-12.918086140085933</v>
      </c>
      <c r="S547" s="369">
        <f t="shared" si="40"/>
        <v>7.848409278814807</v>
      </c>
      <c r="T547" s="369">
        <f t="shared" si="40"/>
        <v>-4.5735298700489331</v>
      </c>
      <c r="U547" s="369">
        <f t="shared" si="40"/>
        <v>-14.558446054066755</v>
      </c>
      <c r="V547" s="369">
        <f t="shared" si="40"/>
        <v>10.142412683366828</v>
      </c>
      <c r="W547" s="369">
        <f t="shared" si="40"/>
        <v>-6.9410417461914848</v>
      </c>
      <c r="X547" s="369">
        <f t="shared" si="40"/>
        <v>7.477402225470601</v>
      </c>
      <c r="Y547" s="369">
        <f t="shared" si="40"/>
        <v>1.6751092915134342</v>
      </c>
      <c r="Z547" s="369">
        <f t="shared" si="40"/>
        <v>-13.835958614288444</v>
      </c>
      <c r="AA547" s="369">
        <f t="shared" si="40"/>
        <v>15.691756896975065</v>
      </c>
      <c r="AB547" s="369">
        <f t="shared" si="40"/>
        <v>0.26837918144350159</v>
      </c>
      <c r="AC547" s="369">
        <f t="shared" si="40"/>
        <v>6.4552692312944657</v>
      </c>
      <c r="AD547" s="369">
        <f t="shared" si="40"/>
        <v>-1.4604766913820961</v>
      </c>
      <c r="AE547" s="369">
        <f t="shared" si="40"/>
        <v>-1.3636570744185774</v>
      </c>
      <c r="AF547" s="369">
        <f t="shared" si="40"/>
        <v>-3.5806673001794951</v>
      </c>
      <c r="AG547" s="369">
        <f t="shared" si="38"/>
        <v>10.344261173088777</v>
      </c>
      <c r="AH547" s="369">
        <f t="shared" si="38"/>
        <v>-1.2529151987297205</v>
      </c>
      <c r="AI547" s="369">
        <f t="shared" si="38"/>
        <v>-13.939348257581473</v>
      </c>
      <c r="AJ547" s="369">
        <f t="shared" si="38"/>
        <v>11.37418620266839</v>
      </c>
      <c r="AK547" s="369">
        <f t="shared" si="38"/>
        <v>-9.928176361110383</v>
      </c>
      <c r="AL547" s="369">
        <f t="shared" si="38"/>
        <v>-9.5717590908429457</v>
      </c>
      <c r="AM547" s="369">
        <f t="shared" si="39"/>
        <v>23.811247888003845</v>
      </c>
      <c r="AN547" s="369">
        <f t="shared" si="36"/>
        <v>-17.427299606849264</v>
      </c>
      <c r="AO547" s="369">
        <f t="shared" si="36"/>
        <v>11.660777385158999</v>
      </c>
      <c r="AP547" s="369">
        <f t="shared" si="36"/>
        <v>-1.3680189450536957</v>
      </c>
      <c r="AQ547" s="369">
        <f t="shared" si="34"/>
        <v>8.3948464732069503</v>
      </c>
      <c r="AR547" s="369">
        <f t="shared" si="30"/>
        <v>-3.5519575980117546</v>
      </c>
      <c r="AS547" s="369">
        <f t="shared" si="30"/>
        <v>1.2521957854589405</v>
      </c>
      <c r="AT547" s="369">
        <f t="shared" si="30"/>
        <v>-0.71893880581900727</v>
      </c>
      <c r="AU547" s="369">
        <f t="shared" si="30"/>
        <v>-5.5171007003467807</v>
      </c>
      <c r="AV547" s="369">
        <f t="shared" si="31"/>
        <v>9.2777569878234889</v>
      </c>
      <c r="AW547" s="369">
        <f t="shared" si="31"/>
        <v>-8.950397766187244</v>
      </c>
      <c r="AX547" s="369">
        <f t="shared" si="31"/>
        <v>4.9017409606746849</v>
      </c>
      <c r="AY547" s="369">
        <f t="shared" si="31"/>
        <v>8.0670739274928636</v>
      </c>
    </row>
    <row r="548" spans="1:51" s="325" customFormat="1" ht="13.8">
      <c r="A548" s="327"/>
      <c r="B548" s="327" t="s">
        <v>329</v>
      </c>
      <c r="C548" s="331"/>
      <c r="D548" s="331"/>
      <c r="E548" s="331"/>
      <c r="F548" s="331"/>
      <c r="G548" s="331"/>
      <c r="H548" s="331"/>
      <c r="I548" s="331"/>
      <c r="J548" s="331"/>
      <c r="K548" s="331"/>
      <c r="L548" s="331"/>
      <c r="M548" s="331"/>
      <c r="N548" s="331"/>
      <c r="O548" s="369">
        <f t="shared" si="35"/>
        <v>24.940035978412951</v>
      </c>
      <c r="P548" s="369">
        <f t="shared" si="40"/>
        <v>-25.504939407271131</v>
      </c>
      <c r="Q548" s="369">
        <f t="shared" si="40"/>
        <v>16.825942231289599</v>
      </c>
      <c r="R548" s="369">
        <f t="shared" si="40"/>
        <v>-15.450367647058826</v>
      </c>
      <c r="S548" s="369">
        <f t="shared" si="40"/>
        <v>17.991085987607363</v>
      </c>
      <c r="T548" s="369">
        <f t="shared" si="40"/>
        <v>-11.829740187949147</v>
      </c>
      <c r="U548" s="369">
        <f t="shared" si="40"/>
        <v>-13.364681295715785</v>
      </c>
      <c r="V548" s="369">
        <f t="shared" si="40"/>
        <v>-0.62718610541550601</v>
      </c>
      <c r="W548" s="369">
        <f t="shared" si="40"/>
        <v>-8.180604442286679</v>
      </c>
      <c r="X548" s="369">
        <f t="shared" si="40"/>
        <v>18.076668869795103</v>
      </c>
      <c r="Y548" s="369">
        <f t="shared" si="40"/>
        <v>5.6255247691015855</v>
      </c>
      <c r="Z548" s="369">
        <f t="shared" si="40"/>
        <v>-4.4992050874403713</v>
      </c>
      <c r="AA548" s="369">
        <f t="shared" si="40"/>
        <v>15.903667942955437</v>
      </c>
      <c r="AB548" s="369">
        <f t="shared" si="40"/>
        <v>-9.7812036194762317</v>
      </c>
      <c r="AC548" s="369">
        <f t="shared" si="40"/>
        <v>-4.9511780938229588</v>
      </c>
      <c r="AD548" s="369">
        <f t="shared" si="40"/>
        <v>13.165094076265971</v>
      </c>
      <c r="AE548" s="369">
        <f t="shared" si="40"/>
        <v>5.9154373674083622</v>
      </c>
      <c r="AF548" s="369">
        <f t="shared" si="40"/>
        <v>-8.0771380659586374</v>
      </c>
      <c r="AG548" s="369">
        <f t="shared" si="38"/>
        <v>19.017938583155974</v>
      </c>
      <c r="AH548" s="369">
        <f t="shared" si="38"/>
        <v>1.6945544343679437</v>
      </c>
      <c r="AI548" s="369">
        <f t="shared" si="38"/>
        <v>-19.078919824157417</v>
      </c>
      <c r="AJ548" s="369">
        <f t="shared" si="38"/>
        <v>5.825745033112578</v>
      </c>
      <c r="AK548" s="369">
        <f t="shared" si="38"/>
        <v>3.0360809621589948</v>
      </c>
      <c r="AL548" s="369">
        <f t="shared" si="38"/>
        <v>-21.062870699881369</v>
      </c>
      <c r="AM548" s="369">
        <f t="shared" si="39"/>
        <v>9.8040394325558857</v>
      </c>
      <c r="AN548" s="369">
        <f t="shared" si="36"/>
        <v>0.33940986478349189</v>
      </c>
      <c r="AO548" s="369">
        <f t="shared" si="36"/>
        <v>0.35462927601069655</v>
      </c>
      <c r="AP548" s="369">
        <f t="shared" si="36"/>
        <v>-4.1807111014461222</v>
      </c>
      <c r="AQ548" s="369">
        <f t="shared" si="34"/>
        <v>11.120567375886523</v>
      </c>
      <c r="AR548" s="369">
        <f t="shared" si="30"/>
        <v>-14.199642583609906</v>
      </c>
      <c r="AS548" s="369">
        <f t="shared" si="30"/>
        <v>-2.4041894786955442</v>
      </c>
      <c r="AT548" s="369">
        <f t="shared" si="30"/>
        <v>10.634146341463413</v>
      </c>
      <c r="AU548" s="369">
        <f t="shared" si="30"/>
        <v>-2.4691358024691303</v>
      </c>
      <c r="AV548" s="369">
        <f t="shared" si="31"/>
        <v>17.128164556962023</v>
      </c>
      <c r="AW548" s="369">
        <f t="shared" si="31"/>
        <v>-8.4623920490181987</v>
      </c>
      <c r="AX548" s="369">
        <f t="shared" si="31"/>
        <v>3.7843250935540014</v>
      </c>
      <c r="AY548" s="369">
        <f t="shared" si="31"/>
        <v>12.183230917678133</v>
      </c>
    </row>
    <row r="549" spans="1:51" s="325" customFormat="1" ht="13.8">
      <c r="A549" s="329"/>
      <c r="B549" s="329" t="s">
        <v>330</v>
      </c>
      <c r="C549" s="332"/>
      <c r="D549" s="332"/>
      <c r="E549" s="332"/>
      <c r="F549" s="332"/>
      <c r="G549" s="332"/>
      <c r="H549" s="332"/>
      <c r="I549" s="332"/>
      <c r="J549" s="332"/>
      <c r="K549" s="332"/>
      <c r="L549" s="332"/>
      <c r="M549" s="332"/>
      <c r="N549" s="332"/>
      <c r="O549" s="369">
        <f t="shared" si="35"/>
        <v>26.262023905208853</v>
      </c>
      <c r="P549" s="369">
        <f t="shared" si="40"/>
        <v>-16.479116185469628</v>
      </c>
      <c r="Q549" s="369">
        <f t="shared" si="40"/>
        <v>4.5165097238954601</v>
      </c>
      <c r="R549" s="369">
        <f t="shared" si="40"/>
        <v>-7.144201364384851</v>
      </c>
      <c r="S549" s="369">
        <f t="shared" si="40"/>
        <v>1.461758670483617</v>
      </c>
      <c r="T549" s="369">
        <f t="shared" si="40"/>
        <v>-0.13732833957553342</v>
      </c>
      <c r="U549" s="369">
        <f t="shared" si="40"/>
        <v>-18.60232529066133</v>
      </c>
      <c r="V549" s="369">
        <f t="shared" si="40"/>
        <v>15.853171555828602</v>
      </c>
      <c r="W549" s="369">
        <f t="shared" si="40"/>
        <v>-4.4516915897762273</v>
      </c>
      <c r="X549" s="369">
        <f t="shared" si="40"/>
        <v>5.2751338901684353</v>
      </c>
      <c r="Y549" s="369">
        <f t="shared" si="40"/>
        <v>-12.201486636090468</v>
      </c>
      <c r="Z549" s="369">
        <f t="shared" si="40"/>
        <v>-5.097721336575689</v>
      </c>
      <c r="AA549" s="369">
        <f t="shared" si="40"/>
        <v>14.760684571826252</v>
      </c>
      <c r="AB549" s="369">
        <f t="shared" si="40"/>
        <v>3.7323924249524549</v>
      </c>
      <c r="AC549" s="369">
        <f t="shared" si="40"/>
        <v>21.971247110095401</v>
      </c>
      <c r="AD549" s="369">
        <f t="shared" si="40"/>
        <v>-11.242074990740543</v>
      </c>
      <c r="AE549" s="369">
        <f t="shared" si="40"/>
        <v>-4.440462456123119</v>
      </c>
      <c r="AF549" s="369">
        <f t="shared" si="40"/>
        <v>5.9671204726431961</v>
      </c>
      <c r="AG549" s="369">
        <f t="shared" si="38"/>
        <v>4.130608683004878</v>
      </c>
      <c r="AH549" s="369">
        <f t="shared" si="38"/>
        <v>-1.4898619549782288</v>
      </c>
      <c r="AI549" s="369">
        <f t="shared" si="38"/>
        <v>-18.214901812510348</v>
      </c>
      <c r="AJ549" s="369">
        <f t="shared" si="38"/>
        <v>24.924152677049339</v>
      </c>
      <c r="AK549" s="369">
        <f t="shared" si="38"/>
        <v>-22.343009136116574</v>
      </c>
      <c r="AL549" s="369">
        <f t="shared" si="38"/>
        <v>0.53909158600148988</v>
      </c>
      <c r="AM549" s="369">
        <f t="shared" si="39"/>
        <v>22.736698660978789</v>
      </c>
      <c r="AN549" s="369">
        <f t="shared" si="36"/>
        <v>-18.167555695010979</v>
      </c>
      <c r="AO549" s="369">
        <f t="shared" si="36"/>
        <v>13.741741387446901</v>
      </c>
      <c r="AP549" s="369">
        <f t="shared" si="36"/>
        <v>6.8537198869382596</v>
      </c>
      <c r="AQ549" s="369">
        <f t="shared" si="34"/>
        <v>5.1958452652526397</v>
      </c>
      <c r="AR549" s="369">
        <f t="shared" si="30"/>
        <v>-9.0271529748310275</v>
      </c>
      <c r="AS549" s="369">
        <f t="shared" si="30"/>
        <v>-2.4344474311507751</v>
      </c>
      <c r="AT549" s="369">
        <f t="shared" si="30"/>
        <v>6.5342828923428771</v>
      </c>
      <c r="AU549" s="369">
        <f t="shared" si="30"/>
        <v>-13.135551868839654</v>
      </c>
      <c r="AV549" s="369">
        <f t="shared" si="31"/>
        <v>14.225929670823497</v>
      </c>
      <c r="AW549" s="369">
        <f t="shared" si="31"/>
        <v>-18.397305072659762</v>
      </c>
      <c r="AX549" s="369">
        <f t="shared" si="31"/>
        <v>11.287552354837732</v>
      </c>
      <c r="AY549" s="369">
        <f t="shared" si="31"/>
        <v>0.21119324181626989</v>
      </c>
    </row>
    <row r="550" spans="1:51" s="325" customFormat="1" ht="13.8">
      <c r="A550" s="327"/>
      <c r="B550" s="327" t="s">
        <v>331</v>
      </c>
      <c r="C550" s="331"/>
      <c r="D550" s="331"/>
      <c r="E550" s="331"/>
      <c r="F550" s="331"/>
      <c r="G550" s="331"/>
      <c r="H550" s="331"/>
      <c r="I550" s="331"/>
      <c r="J550" s="331"/>
      <c r="K550" s="331"/>
      <c r="L550" s="331"/>
      <c r="M550" s="331"/>
      <c r="N550" s="331"/>
      <c r="O550" s="369">
        <f t="shared" si="35"/>
        <v>10.029744199881032</v>
      </c>
      <c r="P550" s="369">
        <f t="shared" si="40"/>
        <v>-15.062716262975785</v>
      </c>
      <c r="Q550" s="369">
        <f t="shared" si="40"/>
        <v>27.027371101209429</v>
      </c>
      <c r="R550" s="369">
        <f t="shared" si="40"/>
        <v>-17.598717177791144</v>
      </c>
      <c r="S550" s="369">
        <f t="shared" si="40"/>
        <v>20.530284602286542</v>
      </c>
      <c r="T550" s="369">
        <f t="shared" si="40"/>
        <v>-6.5590312815338043</v>
      </c>
      <c r="U550" s="369">
        <f t="shared" si="40"/>
        <v>-9.3628509719222333</v>
      </c>
      <c r="V550" s="369">
        <f t="shared" si="40"/>
        <v>12.295960919814121</v>
      </c>
      <c r="W550" s="369">
        <f t="shared" si="40"/>
        <v>-14.960212201591506</v>
      </c>
      <c r="X550" s="369">
        <f t="shared" si="40"/>
        <v>5.9139114160948152</v>
      </c>
      <c r="Y550" s="369">
        <f t="shared" si="40"/>
        <v>4.0994227824243188</v>
      </c>
      <c r="Z550" s="369">
        <f t="shared" si="40"/>
        <v>-14.812719248613787</v>
      </c>
      <c r="AA550" s="369">
        <f t="shared" si="40"/>
        <v>26.594048884165776</v>
      </c>
      <c r="AB550" s="369">
        <f t="shared" si="40"/>
        <v>-3.3473242392444886</v>
      </c>
      <c r="AC550" s="369">
        <f t="shared" si="40"/>
        <v>3.6043860601454862</v>
      </c>
      <c r="AD550" s="369">
        <f t="shared" si="40"/>
        <v>11.065702609242363</v>
      </c>
      <c r="AE550" s="369">
        <f t="shared" si="40"/>
        <v>-8.5008019624492803</v>
      </c>
      <c r="AF550" s="369">
        <f t="shared" si="40"/>
        <v>-11.301299236956082</v>
      </c>
      <c r="AG550" s="369">
        <f t="shared" si="38"/>
        <v>21.820506858870043</v>
      </c>
      <c r="AH550" s="369">
        <f t="shared" si="38"/>
        <v>-1.851321691001061</v>
      </c>
      <c r="AI550" s="369">
        <f t="shared" si="38"/>
        <v>-13.018959649975693</v>
      </c>
      <c r="AJ550" s="369">
        <f t="shared" si="38"/>
        <v>5.4661301140174388</v>
      </c>
      <c r="AK550" s="369">
        <f t="shared" si="38"/>
        <v>-5.5325914149443554</v>
      </c>
      <c r="AL550" s="369">
        <f t="shared" si="38"/>
        <v>-10.097610232245035</v>
      </c>
      <c r="AM550" s="369">
        <f t="shared" si="39"/>
        <v>30.450517908398858</v>
      </c>
      <c r="AN550" s="369">
        <f t="shared" si="36"/>
        <v>-18.913230651487606</v>
      </c>
      <c r="AO550" s="369">
        <f t="shared" si="36"/>
        <v>18.758848513449728</v>
      </c>
      <c r="AP550" s="369">
        <f t="shared" si="36"/>
        <v>-8.3548579376117598</v>
      </c>
      <c r="AQ550" s="369">
        <f t="shared" si="34"/>
        <v>6.1138211382113825</v>
      </c>
      <c r="AR550" s="369">
        <f t="shared" si="30"/>
        <v>2.9829400347328652</v>
      </c>
      <c r="AS550" s="369">
        <f t="shared" si="30"/>
        <v>-3.263565122507694</v>
      </c>
      <c r="AT550" s="369">
        <f t="shared" si="30"/>
        <v>-1.7432321575061556</v>
      </c>
      <c r="AU550" s="369">
        <f t="shared" si="30"/>
        <v>-0.64704654560633523</v>
      </c>
      <c r="AV550" s="369">
        <f t="shared" si="31"/>
        <v>4.3592436974789823</v>
      </c>
      <c r="AW550" s="369">
        <f t="shared" si="31"/>
        <v>-6.0694514343231019</v>
      </c>
      <c r="AX550" s="369">
        <f t="shared" si="31"/>
        <v>3.7183883411916132</v>
      </c>
      <c r="AY550" s="369">
        <f t="shared" si="31"/>
        <v>14.422977580328538</v>
      </c>
    </row>
    <row r="551" spans="1:51" s="325" customFormat="1" ht="13.8">
      <c r="A551" s="329"/>
      <c r="B551" s="329" t="s">
        <v>332</v>
      </c>
      <c r="C551" s="332"/>
      <c r="D551" s="332"/>
      <c r="E551" s="332"/>
      <c r="F551" s="332"/>
      <c r="G551" s="332"/>
      <c r="H551" s="332"/>
      <c r="I551" s="332"/>
      <c r="J551" s="332"/>
      <c r="K551" s="332"/>
      <c r="L551" s="332"/>
      <c r="M551" s="332"/>
      <c r="N551" s="332"/>
      <c r="O551" s="369">
        <f t="shared" si="35"/>
        <v>-5.975609756097553</v>
      </c>
      <c r="P551" s="369">
        <f t="shared" si="40"/>
        <v>-12.7431906614786</v>
      </c>
      <c r="Q551" s="369">
        <f t="shared" si="40"/>
        <v>4.8309178743961372</v>
      </c>
      <c r="R551" s="369">
        <f t="shared" si="40"/>
        <v>-7.9049982275788748</v>
      </c>
      <c r="S551" s="369">
        <f t="shared" si="40"/>
        <v>17.975365665896838</v>
      </c>
      <c r="T551" s="369">
        <f t="shared" si="40"/>
        <v>-1.9575856443719344</v>
      </c>
      <c r="U551" s="369">
        <f t="shared" si="40"/>
        <v>-5.5574043261231338</v>
      </c>
      <c r="V551" s="369">
        <f t="shared" si="40"/>
        <v>13.812544045102179</v>
      </c>
      <c r="W551" s="369">
        <f t="shared" si="40"/>
        <v>-20.619195046439621</v>
      </c>
      <c r="X551" s="369">
        <f t="shared" si="40"/>
        <v>7.8003120124804992</v>
      </c>
      <c r="Y551" s="369">
        <f t="shared" si="40"/>
        <v>7.0911722141823477</v>
      </c>
      <c r="Z551" s="369">
        <f t="shared" si="40"/>
        <v>-9.6959459459459492</v>
      </c>
      <c r="AA551" s="369">
        <f t="shared" si="40"/>
        <v>14.552936775158999</v>
      </c>
      <c r="AB551" s="369">
        <f t="shared" si="40"/>
        <v>-4.9967341606792983</v>
      </c>
      <c r="AC551" s="369">
        <f t="shared" si="40"/>
        <v>4.3657614300446879</v>
      </c>
      <c r="AD551" s="369">
        <f t="shared" si="40"/>
        <v>3.9855072463768146</v>
      </c>
      <c r="AE551" s="369">
        <f t="shared" si="40"/>
        <v>-9.7560975609756149</v>
      </c>
      <c r="AF551" s="369">
        <f t="shared" si="40"/>
        <v>2.8431028431028511</v>
      </c>
      <c r="AG551" s="369">
        <f t="shared" si="38"/>
        <v>13.549488054607515</v>
      </c>
      <c r="AH551" s="369">
        <f t="shared" si="38"/>
        <v>1.0519987977156426</v>
      </c>
      <c r="AI551" s="369">
        <f t="shared" si="38"/>
        <v>-9.1909577632361596</v>
      </c>
      <c r="AJ551" s="369">
        <f t="shared" si="38"/>
        <v>5.7648214870618997</v>
      </c>
      <c r="AK551" s="369">
        <f t="shared" si="38"/>
        <v>-0.68132548776710711</v>
      </c>
      <c r="AL551" s="369">
        <f t="shared" si="38"/>
        <v>-10.134081696289368</v>
      </c>
      <c r="AM551" s="369">
        <f t="shared" si="39"/>
        <v>6.384455239417071</v>
      </c>
      <c r="AN551" s="369">
        <f t="shared" si="36"/>
        <v>-11.056751467710374</v>
      </c>
      <c r="AO551" s="369">
        <f t="shared" si="36"/>
        <v>20.535386872020528</v>
      </c>
      <c r="AP551" s="369">
        <f t="shared" si="36"/>
        <v>-10.587161545482193</v>
      </c>
      <c r="AQ551" s="369">
        <f t="shared" si="34"/>
        <v>17.454916638312358</v>
      </c>
      <c r="AR551" s="369">
        <f t="shared" si="30"/>
        <v>-3.6500579374275928</v>
      </c>
      <c r="AS551" s="369">
        <f t="shared" si="30"/>
        <v>4.2693926638604989</v>
      </c>
      <c r="AT551" s="369">
        <f t="shared" si="30"/>
        <v>-3.027681660899646</v>
      </c>
      <c r="AU551" s="369">
        <f t="shared" si="30"/>
        <v>0.47576568539993036</v>
      </c>
      <c r="AV551" s="369">
        <f t="shared" si="31"/>
        <v>3.4625628884285344</v>
      </c>
      <c r="AW551" s="369">
        <f t="shared" si="31"/>
        <v>-6.6647597254004527</v>
      </c>
      <c r="AX551" s="369">
        <f t="shared" si="31"/>
        <v>6.5583818571866397</v>
      </c>
      <c r="AY551" s="369">
        <f t="shared" si="31"/>
        <v>2.9623238423928502</v>
      </c>
    </row>
    <row r="552" spans="1:51" s="325" customFormat="1" ht="13.8">
      <c r="A552" s="327"/>
      <c r="B552" s="327" t="s">
        <v>333</v>
      </c>
      <c r="C552" s="331"/>
      <c r="D552" s="331"/>
      <c r="E552" s="331"/>
      <c r="F552" s="331"/>
      <c r="G552" s="331"/>
      <c r="H552" s="331"/>
      <c r="I552" s="331"/>
      <c r="J552" s="331"/>
      <c r="K552" s="331"/>
      <c r="L552" s="331"/>
      <c r="M552" s="331"/>
      <c r="N552" s="331"/>
      <c r="O552" s="369">
        <f t="shared" si="35"/>
        <v>20.296643247462914</v>
      </c>
      <c r="P552" s="369">
        <f t="shared" si="40"/>
        <v>-16.223231667748216</v>
      </c>
      <c r="Q552" s="369">
        <f t="shared" si="40"/>
        <v>38.59411309062741</v>
      </c>
      <c r="R552" s="369">
        <f t="shared" si="40"/>
        <v>-21.405616878580403</v>
      </c>
      <c r="S552" s="369">
        <f t="shared" si="40"/>
        <v>21.671111111111106</v>
      </c>
      <c r="T552" s="369">
        <f t="shared" si="40"/>
        <v>-8.6060783167738162</v>
      </c>
      <c r="U552" s="369">
        <f t="shared" si="40"/>
        <v>-11.191047162270184</v>
      </c>
      <c r="V552" s="369">
        <f t="shared" si="40"/>
        <v>11.521152115211532</v>
      </c>
      <c r="W552" s="369">
        <f t="shared" si="40"/>
        <v>-12.025827280064572</v>
      </c>
      <c r="X552" s="369">
        <f t="shared" si="40"/>
        <v>5.0458715596330279</v>
      </c>
      <c r="Y552" s="369">
        <f t="shared" si="40"/>
        <v>2.6550218340611407</v>
      </c>
      <c r="Z552" s="369">
        <f t="shared" si="40"/>
        <v>-17.406840224604398</v>
      </c>
      <c r="AA552" s="369">
        <f t="shared" si="40"/>
        <v>33.250927070457372</v>
      </c>
      <c r="AB552" s="369">
        <f t="shared" si="40"/>
        <v>-2.5510204081632737</v>
      </c>
      <c r="AC552" s="369">
        <f t="shared" si="40"/>
        <v>3.2365540218943232</v>
      </c>
      <c r="AD552" s="369">
        <f t="shared" si="40"/>
        <v>14.369140925157538</v>
      </c>
      <c r="AE552" s="369">
        <f t="shared" si="40"/>
        <v>-7.9682880945982353</v>
      </c>
      <c r="AF552" s="369">
        <f t="shared" si="40"/>
        <v>-17.184990509563434</v>
      </c>
      <c r="AG552" s="369">
        <f t="shared" si="38"/>
        <v>26.093088857545837</v>
      </c>
      <c r="AH552" s="369">
        <f t="shared" si="38"/>
        <v>-3.1879194630872503</v>
      </c>
      <c r="AI552" s="369">
        <f t="shared" si="38"/>
        <v>-14.89023685730791</v>
      </c>
      <c r="AJ552" s="369">
        <f t="shared" si="38"/>
        <v>5.3283556762260318</v>
      </c>
      <c r="AK552" s="369">
        <f t="shared" si="38"/>
        <v>-8.0554212985339131</v>
      </c>
      <c r="AL552" s="369">
        <f t="shared" si="38"/>
        <v>-10.0928684072192</v>
      </c>
      <c r="AM552" s="369">
        <f t="shared" si="39"/>
        <v>43.987526797895129</v>
      </c>
      <c r="AN552" s="369">
        <f t="shared" si="36"/>
        <v>-22.184623714131014</v>
      </c>
      <c r="AO552" s="369">
        <f t="shared" si="36"/>
        <v>17.916159332057756</v>
      </c>
      <c r="AP552" s="369">
        <f t="shared" si="36"/>
        <v>-7.2724590647588236</v>
      </c>
      <c r="AQ552" s="369">
        <f t="shared" si="34"/>
        <v>0.81132675787463893</v>
      </c>
      <c r="AR552" s="369">
        <f t="shared" si="30"/>
        <v>6.6119614959760211</v>
      </c>
      <c r="AS552" s="369">
        <f t="shared" si="30"/>
        <v>-6.9863824748371801</v>
      </c>
      <c r="AT552" s="369">
        <f t="shared" si="30"/>
        <v>-1.034373010821142</v>
      </c>
      <c r="AU552" s="369">
        <f t="shared" ref="AU552:AY567" si="41">IFERROR(((AU162-AT162)*100/AT162),"n.a.")</f>
        <v>-1.2542209358417771</v>
      </c>
      <c r="AV552" s="369">
        <f t="shared" si="41"/>
        <v>4.8526298648428661</v>
      </c>
      <c r="AW552" s="369">
        <f t="shared" si="41"/>
        <v>-5.7462338872495771</v>
      </c>
      <c r="AX552" s="369">
        <f t="shared" si="41"/>
        <v>2.1749876421156702</v>
      </c>
      <c r="AY552" s="369">
        <f t="shared" si="41"/>
        <v>20.867601999677479</v>
      </c>
    </row>
    <row r="553" spans="1:51" s="325" customFormat="1" ht="13.8">
      <c r="A553" s="329"/>
      <c r="B553" s="329" t="s">
        <v>334</v>
      </c>
      <c r="C553" s="332"/>
      <c r="D553" s="332"/>
      <c r="E553" s="332"/>
      <c r="F553" s="332"/>
      <c r="G553" s="332"/>
      <c r="H553" s="332"/>
      <c r="I553" s="332"/>
      <c r="J553" s="332"/>
      <c r="K553" s="332"/>
      <c r="L553" s="332"/>
      <c r="M553" s="332"/>
      <c r="N553" s="332"/>
      <c r="O553" s="369">
        <f t="shared" si="35"/>
        <v>13.578781702314316</v>
      </c>
      <c r="P553" s="369">
        <f t="shared" si="40"/>
        <v>-10.740084503202949</v>
      </c>
      <c r="Q553" s="369">
        <f t="shared" si="40"/>
        <v>20.16338372270576</v>
      </c>
      <c r="R553" s="369">
        <f t="shared" si="40"/>
        <v>-22.434716309803672</v>
      </c>
      <c r="S553" s="369">
        <f t="shared" si="40"/>
        <v>18.176605504587155</v>
      </c>
      <c r="T553" s="369">
        <f t="shared" si="40"/>
        <v>-8.2807698528222478</v>
      </c>
      <c r="U553" s="369">
        <f t="shared" si="40"/>
        <v>-8.2827417688994256</v>
      </c>
      <c r="V553" s="369">
        <f t="shared" si="40"/>
        <v>4.7872778708561095</v>
      </c>
      <c r="W553" s="369">
        <f t="shared" si="40"/>
        <v>-2.5555672048647518</v>
      </c>
      <c r="X553" s="369">
        <f t="shared" si="40"/>
        <v>0.87150657664685405</v>
      </c>
      <c r="Y553" s="369">
        <f t="shared" si="40"/>
        <v>7.1971414095624144</v>
      </c>
      <c r="Z553" s="369">
        <f t="shared" si="40"/>
        <v>-13.796019900497507</v>
      </c>
      <c r="AA553" s="369">
        <f t="shared" si="40"/>
        <v>17.960408610838563</v>
      </c>
      <c r="AB553" s="369">
        <f t="shared" si="40"/>
        <v>0.99809188316454844</v>
      </c>
      <c r="AC553" s="369">
        <f t="shared" si="40"/>
        <v>8.1238192123237809</v>
      </c>
      <c r="AD553" s="369">
        <f t="shared" si="40"/>
        <v>-6.8257168458781301</v>
      </c>
      <c r="AE553" s="369">
        <f t="shared" si="40"/>
        <v>2.8177818382900899</v>
      </c>
      <c r="AF553" s="369">
        <f t="shared" si="40"/>
        <v>-4.569157020928321</v>
      </c>
      <c r="AG553" s="369">
        <f t="shared" si="38"/>
        <v>14.562250373673766</v>
      </c>
      <c r="AH553" s="369">
        <f t="shared" si="38"/>
        <v>-3.5013047012020371</v>
      </c>
      <c r="AI553" s="369">
        <f t="shared" si="38"/>
        <v>-8.6685728217745002</v>
      </c>
      <c r="AJ553" s="369">
        <f t="shared" si="38"/>
        <v>6.5961267776537422</v>
      </c>
      <c r="AK553" s="369">
        <f t="shared" si="38"/>
        <v>-3.6312721974319251</v>
      </c>
      <c r="AL553" s="369">
        <f t="shared" si="38"/>
        <v>-10.874341468024292</v>
      </c>
      <c r="AM553" s="369">
        <f t="shared" si="39"/>
        <v>20.601176907172778</v>
      </c>
      <c r="AN553" s="369">
        <f t="shared" si="36"/>
        <v>-18.811815903995786</v>
      </c>
      <c r="AO553" s="369">
        <f t="shared" si="36"/>
        <v>13.246162592382039</v>
      </c>
      <c r="AP553" s="369">
        <f t="shared" si="36"/>
        <v>-3.4805890227576981</v>
      </c>
      <c r="AQ553" s="369">
        <f t="shared" si="34"/>
        <v>11.900634040023778</v>
      </c>
      <c r="AR553" s="369">
        <f t="shared" si="34"/>
        <v>-0.44266395166109646</v>
      </c>
      <c r="AS553" s="369">
        <f t="shared" si="34"/>
        <v>7.1763633534158808</v>
      </c>
      <c r="AT553" s="369">
        <f t="shared" si="34"/>
        <v>-6.2436474517206255</v>
      </c>
      <c r="AU553" s="369">
        <f t="shared" si="34"/>
        <v>-2.99342905816501</v>
      </c>
      <c r="AV553" s="369">
        <f t="shared" si="34"/>
        <v>2.6615882862746925</v>
      </c>
      <c r="AW553" s="369">
        <f t="shared" si="34"/>
        <v>-3.0768888987625846</v>
      </c>
      <c r="AX553" s="369">
        <f t="shared" si="41"/>
        <v>0.67617126615935763</v>
      </c>
      <c r="AY553" s="369">
        <f t="shared" si="41"/>
        <v>6.3611319809666913</v>
      </c>
    </row>
    <row r="554" spans="1:51" s="325" customFormat="1" ht="13.8">
      <c r="A554" s="327"/>
      <c r="B554" s="327" t="s">
        <v>335</v>
      </c>
      <c r="C554" s="331"/>
      <c r="D554" s="331"/>
      <c r="E554" s="331"/>
      <c r="F554" s="331"/>
      <c r="G554" s="331"/>
      <c r="H554" s="331"/>
      <c r="I554" s="331"/>
      <c r="J554" s="331"/>
      <c r="K554" s="331"/>
      <c r="L554" s="331"/>
      <c r="M554" s="331"/>
      <c r="N554" s="331"/>
      <c r="O554" s="369">
        <f t="shared" si="35"/>
        <v>-9.2707951630633847</v>
      </c>
      <c r="P554" s="369">
        <f t="shared" si="40"/>
        <v>5.9369951534733394</v>
      </c>
      <c r="Q554" s="369">
        <f t="shared" si="40"/>
        <v>23.598932520015254</v>
      </c>
      <c r="R554" s="369">
        <f t="shared" si="40"/>
        <v>-30.166563849475633</v>
      </c>
      <c r="S554" s="369">
        <f t="shared" si="40"/>
        <v>51.236749116607783</v>
      </c>
      <c r="T554" s="369">
        <f t="shared" si="40"/>
        <v>-25.584112149532711</v>
      </c>
      <c r="U554" s="369">
        <f t="shared" si="40"/>
        <v>-13.422291993720572</v>
      </c>
      <c r="V554" s="369">
        <f t="shared" si="40"/>
        <v>21.758839528558482</v>
      </c>
      <c r="W554" s="369">
        <f t="shared" si="40"/>
        <v>-18.205510052122118</v>
      </c>
      <c r="X554" s="369">
        <f t="shared" si="40"/>
        <v>5.0978607191624992</v>
      </c>
      <c r="Y554" s="369">
        <f t="shared" si="40"/>
        <v>7.8822000866175843</v>
      </c>
      <c r="Z554" s="369">
        <f t="shared" si="40"/>
        <v>-5.8610999598554834</v>
      </c>
      <c r="AA554" s="369">
        <f t="shared" si="40"/>
        <v>5.5437100213219646</v>
      </c>
      <c r="AB554" s="369">
        <f t="shared" si="40"/>
        <v>1.1717171717171684</v>
      </c>
      <c r="AC554" s="369">
        <f t="shared" si="40"/>
        <v>12.819488817891379</v>
      </c>
      <c r="AD554" s="369">
        <f t="shared" si="40"/>
        <v>2.4778761061946879</v>
      </c>
      <c r="AE554" s="369">
        <f t="shared" si="40"/>
        <v>-0.96718480138168428</v>
      </c>
      <c r="AF554" s="369">
        <f t="shared" si="40"/>
        <v>6.0690617370073188</v>
      </c>
      <c r="AG554" s="369">
        <f t="shared" si="38"/>
        <v>-9.8651759289707339</v>
      </c>
      <c r="AH554" s="369">
        <f t="shared" si="38"/>
        <v>-2.4808464064210134</v>
      </c>
      <c r="AI554" s="369">
        <f t="shared" si="38"/>
        <v>-5.1627384960718254</v>
      </c>
      <c r="AJ554" s="369">
        <f t="shared" si="38"/>
        <v>16.923076923076916</v>
      </c>
      <c r="AK554" s="369">
        <f t="shared" si="38"/>
        <v>-12.854251012145756</v>
      </c>
      <c r="AL554" s="369">
        <f t="shared" si="38"/>
        <v>-29.345722028648851</v>
      </c>
      <c r="AM554" s="369">
        <f t="shared" si="39"/>
        <v>50.246575342465768</v>
      </c>
      <c r="AN554" s="369">
        <f t="shared" si="36"/>
        <v>4.4857768052516294</v>
      </c>
      <c r="AO554" s="369">
        <f t="shared" si="36"/>
        <v>0.80279232111693</v>
      </c>
      <c r="AP554" s="369">
        <f t="shared" si="36"/>
        <v>-20.775623268698062</v>
      </c>
      <c r="AQ554" s="369">
        <f t="shared" si="34"/>
        <v>5.201048951048957</v>
      </c>
      <c r="AR554" s="369">
        <f t="shared" si="34"/>
        <v>27.046115496468623</v>
      </c>
      <c r="AS554" s="369">
        <f t="shared" si="34"/>
        <v>-11.903204708960097</v>
      </c>
      <c r="AT554" s="369">
        <f t="shared" si="34"/>
        <v>-4.974016332590943</v>
      </c>
      <c r="AU554" s="369">
        <f t="shared" si="34"/>
        <v>-8.6718750000000089</v>
      </c>
      <c r="AV554" s="369">
        <f t="shared" si="34"/>
        <v>20.915312232677504</v>
      </c>
      <c r="AW554" s="369">
        <f t="shared" si="34"/>
        <v>-15.564202334630346</v>
      </c>
      <c r="AX554" s="369">
        <f t="shared" si="41"/>
        <v>-10.892333472978638</v>
      </c>
      <c r="AY554" s="369">
        <f t="shared" si="41"/>
        <v>57.921955806299977</v>
      </c>
    </row>
    <row r="555" spans="1:51" s="325" customFormat="1" ht="13.8">
      <c r="A555" s="329"/>
      <c r="B555" s="329" t="s">
        <v>336</v>
      </c>
      <c r="C555" s="332"/>
      <c r="D555" s="332"/>
      <c r="E555" s="332"/>
      <c r="F555" s="332"/>
      <c r="G555" s="332"/>
      <c r="H555" s="332"/>
      <c r="I555" s="332"/>
      <c r="J555" s="332"/>
      <c r="K555" s="332"/>
      <c r="L555" s="332"/>
      <c r="M555" s="332"/>
      <c r="N555" s="332"/>
      <c r="O555" s="369">
        <f t="shared" si="35"/>
        <v>7.9009744535162338E-2</v>
      </c>
      <c r="P555" s="369">
        <f t="shared" si="40"/>
        <v>7.8947368421052628</v>
      </c>
      <c r="Q555" s="369">
        <f t="shared" si="40"/>
        <v>3.3658536585365915</v>
      </c>
      <c r="R555" s="369">
        <f t="shared" si="40"/>
        <v>-21.236432279377063</v>
      </c>
      <c r="S555" s="369">
        <f t="shared" si="40"/>
        <v>11.294188136608735</v>
      </c>
      <c r="T555" s="369">
        <f t="shared" si="40"/>
        <v>10.524899057873496</v>
      </c>
      <c r="U555" s="369">
        <f t="shared" si="40"/>
        <v>-25.815879201169025</v>
      </c>
      <c r="V555" s="369">
        <f t="shared" si="40"/>
        <v>37.78726198292842</v>
      </c>
      <c r="W555" s="369">
        <f t="shared" si="40"/>
        <v>-34.619966642840119</v>
      </c>
      <c r="X555" s="369">
        <f t="shared" si="40"/>
        <v>20.48104956268222</v>
      </c>
      <c r="Y555" s="369">
        <f t="shared" si="40"/>
        <v>4.3254688445251048</v>
      </c>
      <c r="Z555" s="369">
        <f t="shared" si="40"/>
        <v>-18.788054508553202</v>
      </c>
      <c r="AA555" s="369">
        <f t="shared" si="40"/>
        <v>11.638700464119948</v>
      </c>
      <c r="AB555" s="369">
        <f t="shared" si="40"/>
        <v>11.57659098177167</v>
      </c>
      <c r="AC555" s="369">
        <f t="shared" si="40"/>
        <v>-4.2132416165090252</v>
      </c>
      <c r="AD555" s="369">
        <f t="shared" si="40"/>
        <v>15.439856373429073</v>
      </c>
      <c r="AE555" s="369">
        <f t="shared" si="40"/>
        <v>-5.1840331778123385</v>
      </c>
      <c r="AF555" s="369">
        <f t="shared" si="40"/>
        <v>3.4445051940951479</v>
      </c>
      <c r="AG555" s="369">
        <f t="shared" si="38"/>
        <v>6.395348837209287</v>
      </c>
      <c r="AH555" s="369">
        <f t="shared" si="38"/>
        <v>-5.0919026328862325</v>
      </c>
      <c r="AI555" s="369">
        <f t="shared" si="38"/>
        <v>-10.573148390473694</v>
      </c>
      <c r="AJ555" s="369">
        <f t="shared" si="38"/>
        <v>13.023119695639435</v>
      </c>
      <c r="AK555" s="369">
        <f t="shared" si="38"/>
        <v>-4.2465044018643203</v>
      </c>
      <c r="AL555" s="369">
        <f t="shared" si="38"/>
        <v>-11.925365062195773</v>
      </c>
      <c r="AM555" s="369">
        <f t="shared" si="39"/>
        <v>29.352164568621436</v>
      </c>
      <c r="AN555" s="369">
        <f t="shared" si="36"/>
        <v>-27.961072869689055</v>
      </c>
      <c r="AO555" s="369">
        <f t="shared" si="36"/>
        <v>29.88467874794069</v>
      </c>
      <c r="AP555" s="369">
        <f t="shared" si="36"/>
        <v>-8.1177067478437408</v>
      </c>
      <c r="AQ555" s="369">
        <f t="shared" si="34"/>
        <v>17.283268912203198</v>
      </c>
      <c r="AR555" s="369">
        <f t="shared" si="34"/>
        <v>5.908662900188336</v>
      </c>
      <c r="AS555" s="369">
        <f t="shared" si="34"/>
        <v>-11.091353634140924</v>
      </c>
      <c r="AT555" s="369">
        <f t="shared" si="34"/>
        <v>1.899999999999995</v>
      </c>
      <c r="AU555" s="369">
        <f t="shared" si="34"/>
        <v>3.3366045142296357</v>
      </c>
      <c r="AV555" s="369">
        <f t="shared" si="34"/>
        <v>-2.8727445394112081</v>
      </c>
      <c r="AW555" s="369">
        <f t="shared" si="34"/>
        <v>-0.61109753116597409</v>
      </c>
      <c r="AX555" s="369">
        <f t="shared" si="41"/>
        <v>-1.3526807673389012</v>
      </c>
      <c r="AY555" s="369">
        <f t="shared" si="41"/>
        <v>14.235851408626282</v>
      </c>
    </row>
    <row r="556" spans="1:51" s="325" customFormat="1" ht="27.6">
      <c r="A556" s="327"/>
      <c r="B556" s="327" t="s">
        <v>337</v>
      </c>
      <c r="C556" s="331"/>
      <c r="D556" s="331"/>
      <c r="E556" s="331"/>
      <c r="F556" s="331"/>
      <c r="G556" s="331"/>
      <c r="H556" s="331"/>
      <c r="I556" s="331"/>
      <c r="J556" s="331"/>
      <c r="K556" s="331"/>
      <c r="L556" s="331"/>
      <c r="M556" s="331"/>
      <c r="N556" s="331"/>
      <c r="O556" s="369">
        <f t="shared" si="35"/>
        <v>41.217459900078879</v>
      </c>
      <c r="P556" s="369">
        <f t="shared" si="40"/>
        <v>-19.453495950097754</v>
      </c>
      <c r="Q556" s="369">
        <f t="shared" si="40"/>
        <v>-5.9527249609894302</v>
      </c>
      <c r="R556" s="369">
        <f t="shared" si="40"/>
        <v>1.4871259140908353</v>
      </c>
      <c r="S556" s="369">
        <f t="shared" si="40"/>
        <v>-6.1883136542537081</v>
      </c>
      <c r="T556" s="369">
        <f t="shared" si="40"/>
        <v>3.8727167107726066</v>
      </c>
      <c r="U556" s="369">
        <f t="shared" si="40"/>
        <v>-16.013173429441377</v>
      </c>
      <c r="V556" s="369">
        <f t="shared" si="40"/>
        <v>17.083456643977513</v>
      </c>
      <c r="W556" s="369">
        <f t="shared" si="40"/>
        <v>-29.781990521327014</v>
      </c>
      <c r="X556" s="369">
        <f t="shared" si="40"/>
        <v>24.730021598272128</v>
      </c>
      <c r="Y556" s="369">
        <f t="shared" si="40"/>
        <v>-9.0187590187590185</v>
      </c>
      <c r="Z556" s="369">
        <f t="shared" si="40"/>
        <v>-13.409992069785881</v>
      </c>
      <c r="AA556" s="369">
        <f t="shared" si="40"/>
        <v>4.1578899166590402</v>
      </c>
      <c r="AB556" s="369">
        <f t="shared" si="40"/>
        <v>21.867581113162746</v>
      </c>
      <c r="AC556" s="369">
        <f t="shared" si="40"/>
        <v>-15.404040404040401</v>
      </c>
      <c r="AD556" s="369">
        <f t="shared" si="40"/>
        <v>8.3752665245202493</v>
      </c>
      <c r="AE556" s="369">
        <f t="shared" si="40"/>
        <v>1.1961910757850085</v>
      </c>
      <c r="AF556" s="369">
        <f t="shared" si="40"/>
        <v>4.2927132747492109</v>
      </c>
      <c r="AG556" s="369">
        <f t="shared" si="38"/>
        <v>-1.9983595555887008</v>
      </c>
      <c r="AH556" s="369">
        <f t="shared" si="38"/>
        <v>11.450962489538142</v>
      </c>
      <c r="AI556" s="369">
        <f t="shared" si="38"/>
        <v>-10.615783724740567</v>
      </c>
      <c r="AJ556" s="369">
        <f t="shared" si="38"/>
        <v>13.747804170167264</v>
      </c>
      <c r="AK556" s="369">
        <f t="shared" si="38"/>
        <v>-19.3580876922044</v>
      </c>
      <c r="AL556" s="369">
        <f t="shared" si="38"/>
        <v>-6.5528726061615252</v>
      </c>
      <c r="AM556" s="369">
        <f t="shared" si="39"/>
        <v>45.121625233894676</v>
      </c>
      <c r="AN556" s="369">
        <f t="shared" si="36"/>
        <v>-35.54368514766378</v>
      </c>
      <c r="AO556" s="369">
        <f t="shared" si="36"/>
        <v>18.736902267098497</v>
      </c>
      <c r="AP556" s="369">
        <f t="shared" si="36"/>
        <v>-10.814279983955077</v>
      </c>
      <c r="AQ556" s="369">
        <f t="shared" si="34"/>
        <v>10.659350544211563</v>
      </c>
      <c r="AR556" s="369">
        <f t="shared" si="34"/>
        <v>9.8357990570639</v>
      </c>
      <c r="AS556" s="369">
        <f t="shared" si="34"/>
        <v>5.7356423919478976</v>
      </c>
      <c r="AT556" s="369">
        <f t="shared" si="34"/>
        <v>-11.324980751732349</v>
      </c>
      <c r="AU556" s="369">
        <f t="shared" si="34"/>
        <v>-3.6545899439576885</v>
      </c>
      <c r="AV556" s="369">
        <f t="shared" si="34"/>
        <v>11.797476650827466</v>
      </c>
      <c r="AW556" s="369">
        <f t="shared" si="34"/>
        <v>-7.6652498900776846</v>
      </c>
      <c r="AX556" s="369">
        <f t="shared" si="41"/>
        <v>3.2539682539682495</v>
      </c>
      <c r="AY556" s="369">
        <f t="shared" si="41"/>
        <v>22.159877017678721</v>
      </c>
    </row>
    <row r="557" spans="1:51" s="325" customFormat="1" ht="13.8">
      <c r="A557" s="329"/>
      <c r="B557" s="329" t="s">
        <v>338</v>
      </c>
      <c r="C557" s="332"/>
      <c r="D557" s="332"/>
      <c r="E557" s="332"/>
      <c r="F557" s="332"/>
      <c r="G557" s="332"/>
      <c r="H557" s="332"/>
      <c r="I557" s="332"/>
      <c r="J557" s="332"/>
      <c r="K557" s="332"/>
      <c r="L557" s="332"/>
      <c r="M557" s="332"/>
      <c r="N557" s="332"/>
      <c r="O557" s="369">
        <f t="shared" si="35"/>
        <v>18.731988472622472</v>
      </c>
      <c r="P557" s="369">
        <f t="shared" si="40"/>
        <v>-15.594660194174757</v>
      </c>
      <c r="Q557" s="369">
        <f t="shared" si="40"/>
        <v>35.873472322070441</v>
      </c>
      <c r="R557" s="369">
        <f t="shared" si="40"/>
        <v>-26.719576719576715</v>
      </c>
      <c r="S557" s="369">
        <f t="shared" si="40"/>
        <v>26.281588447653423</v>
      </c>
      <c r="T557" s="369">
        <f t="shared" si="40"/>
        <v>-13.150371640937673</v>
      </c>
      <c r="U557" s="369">
        <f t="shared" si="40"/>
        <v>-6.188281764318627</v>
      </c>
      <c r="V557" s="369">
        <f t="shared" si="40"/>
        <v>25.543859649122812</v>
      </c>
      <c r="W557" s="369">
        <f t="shared" si="40"/>
        <v>-23.365008384572388</v>
      </c>
      <c r="X557" s="369">
        <f t="shared" si="40"/>
        <v>1.9693654266958391</v>
      </c>
      <c r="Y557" s="369">
        <f t="shared" si="40"/>
        <v>14.878397711015724</v>
      </c>
      <c r="Z557" s="369">
        <f t="shared" si="40"/>
        <v>-17.559153175591522</v>
      </c>
      <c r="AA557" s="369">
        <f t="shared" si="40"/>
        <v>10.951661631419935</v>
      </c>
      <c r="AB557" s="369">
        <f t="shared" si="40"/>
        <v>12.797821647379175</v>
      </c>
      <c r="AC557" s="369">
        <f t="shared" si="40"/>
        <v>3.1382015691007821</v>
      </c>
      <c r="AD557" s="369">
        <f t="shared" si="40"/>
        <v>8.7185488589818512</v>
      </c>
      <c r="AE557" s="369">
        <f t="shared" si="40"/>
        <v>-2.4757804090419664</v>
      </c>
      <c r="AF557" s="369">
        <f t="shared" si="40"/>
        <v>-3.9735099337748476</v>
      </c>
      <c r="AG557" s="369">
        <f t="shared" si="38"/>
        <v>9.7126436781609264</v>
      </c>
      <c r="AH557" s="369">
        <f t="shared" si="38"/>
        <v>11.419591409114718</v>
      </c>
      <c r="AI557" s="369">
        <f t="shared" si="38"/>
        <v>-16.925246826516208</v>
      </c>
      <c r="AJ557" s="369">
        <f t="shared" si="38"/>
        <v>10.63950198075834</v>
      </c>
      <c r="AK557" s="369">
        <f t="shared" si="38"/>
        <v>-3.6317135549872166</v>
      </c>
      <c r="AL557" s="369">
        <f t="shared" si="38"/>
        <v>-23.407643312101911</v>
      </c>
      <c r="AM557" s="369">
        <f t="shared" si="39"/>
        <v>34.303534303534299</v>
      </c>
      <c r="AN557" s="369">
        <f t="shared" si="36"/>
        <v>-18.937048503611962</v>
      </c>
      <c r="AO557" s="369">
        <f t="shared" si="36"/>
        <v>9.9936346276257169</v>
      </c>
      <c r="AP557" s="369">
        <f t="shared" si="36"/>
        <v>5.8449074074073959</v>
      </c>
      <c r="AQ557" s="369">
        <f t="shared" si="34"/>
        <v>-8.0918534718425406</v>
      </c>
      <c r="AR557" s="369">
        <f t="shared" si="34"/>
        <v>11.124330755502685</v>
      </c>
      <c r="AS557" s="369">
        <f t="shared" si="34"/>
        <v>7.7623126338329733</v>
      </c>
      <c r="AT557" s="369">
        <f t="shared" si="34"/>
        <v>-13.7605563835072</v>
      </c>
      <c r="AU557" s="369">
        <f t="shared" si="34"/>
        <v>0.74884792626727537</v>
      </c>
      <c r="AV557" s="369">
        <f t="shared" si="34"/>
        <v>-1.8296169239565281</v>
      </c>
      <c r="AW557" s="369">
        <f t="shared" si="34"/>
        <v>7.9207920792079163</v>
      </c>
      <c r="AX557" s="369">
        <f t="shared" si="41"/>
        <v>-3.0760928224500823</v>
      </c>
      <c r="AY557" s="369">
        <f t="shared" si="41"/>
        <v>-0.38975501113585903</v>
      </c>
    </row>
    <row r="558" spans="1:51" s="325" customFormat="1" ht="13.8">
      <c r="A558" s="327"/>
      <c r="B558" s="327" t="s">
        <v>339</v>
      </c>
      <c r="C558" s="331"/>
      <c r="D558" s="331"/>
      <c r="E558" s="331"/>
      <c r="F558" s="331"/>
      <c r="G558" s="331"/>
      <c r="H558" s="331"/>
      <c r="I558" s="331"/>
      <c r="J558" s="331"/>
      <c r="K558" s="331"/>
      <c r="L558" s="331"/>
      <c r="M558" s="331"/>
      <c r="N558" s="331"/>
      <c r="O558" s="369">
        <f t="shared" si="35"/>
        <v>-7.7000851426138786</v>
      </c>
      <c r="P558" s="369">
        <f t="shared" si="40"/>
        <v>-1.5912366676275533</v>
      </c>
      <c r="Q558" s="369">
        <f t="shared" si="40"/>
        <v>39.023961567754419</v>
      </c>
      <c r="R558" s="369">
        <f t="shared" si="40"/>
        <v>-4.9726085124315258</v>
      </c>
      <c r="S558" s="369">
        <f t="shared" si="40"/>
        <v>-6.3592017738359221</v>
      </c>
      <c r="T558" s="369">
        <f t="shared" si="40"/>
        <v>-1.738018564121987</v>
      </c>
      <c r="U558" s="369">
        <f t="shared" si="40"/>
        <v>-19.591305605089403</v>
      </c>
      <c r="V558" s="369">
        <f t="shared" si="40"/>
        <v>6.7909374250779093</v>
      </c>
      <c r="W558" s="369">
        <f t="shared" si="40"/>
        <v>13.947353651007479</v>
      </c>
      <c r="X558" s="369">
        <f t="shared" si="40"/>
        <v>5.6250615702886346</v>
      </c>
      <c r="Y558" s="369">
        <f t="shared" si="40"/>
        <v>17.296213393023692</v>
      </c>
      <c r="Z558" s="369">
        <f t="shared" si="40"/>
        <v>-32.222796485508688</v>
      </c>
      <c r="AA558" s="369">
        <f t="shared" si="40"/>
        <v>17.585640544345388</v>
      </c>
      <c r="AB558" s="369">
        <f t="shared" si="40"/>
        <v>-10.351192257807043</v>
      </c>
      <c r="AC558" s="369">
        <f t="shared" si="40"/>
        <v>1.9086305714762553</v>
      </c>
      <c r="AD558" s="369">
        <f t="shared" si="40"/>
        <v>4.3573222671180618</v>
      </c>
      <c r="AE558" s="369">
        <f t="shared" si="40"/>
        <v>-8.5443700293009694</v>
      </c>
      <c r="AF558" s="369">
        <f t="shared" si="40"/>
        <v>-21.43715315521483</v>
      </c>
      <c r="AG558" s="369">
        <f t="shared" si="38"/>
        <v>14.542674046023887</v>
      </c>
      <c r="AH558" s="369">
        <f t="shared" si="38"/>
        <v>-8.894398881047735</v>
      </c>
      <c r="AI558" s="369">
        <f t="shared" si="38"/>
        <v>-15.484996510816478</v>
      </c>
      <c r="AJ558" s="369">
        <f t="shared" si="38"/>
        <v>-1.948641730658079</v>
      </c>
      <c r="AK558" s="369">
        <f t="shared" si="38"/>
        <v>-4.1852631578947355</v>
      </c>
      <c r="AL558" s="369">
        <f t="shared" si="38"/>
        <v>-8.4988574441905449</v>
      </c>
      <c r="AM558" s="369">
        <f t="shared" si="39"/>
        <v>25.40582076649698</v>
      </c>
      <c r="AN558" s="369">
        <f t="shared" si="36"/>
        <v>-12.300857843137257</v>
      </c>
      <c r="AO558" s="369">
        <f t="shared" si="36"/>
        <v>4.8558951965065518</v>
      </c>
      <c r="AP558" s="369">
        <f t="shared" si="36"/>
        <v>5.4056305180742923</v>
      </c>
      <c r="AQ558" s="369">
        <f t="shared" si="34"/>
        <v>3.9193994468589444</v>
      </c>
      <c r="AR558" s="369">
        <f t="shared" si="34"/>
        <v>-8.2351152003649801</v>
      </c>
      <c r="AS558" s="369">
        <f t="shared" si="34"/>
        <v>1.9638713954259117</v>
      </c>
      <c r="AT558" s="369">
        <f t="shared" si="34"/>
        <v>-1.5522145469321387</v>
      </c>
      <c r="AU558" s="369">
        <f t="shared" si="34"/>
        <v>-2.7076110285619954</v>
      </c>
      <c r="AV558" s="369">
        <f t="shared" si="34"/>
        <v>12.200916341422033</v>
      </c>
      <c r="AW558" s="369">
        <f t="shared" si="34"/>
        <v>-7.5015124016939012</v>
      </c>
      <c r="AX558" s="369">
        <f t="shared" si="41"/>
        <v>13.333878351863966</v>
      </c>
      <c r="AY558" s="369">
        <f t="shared" si="41"/>
        <v>2.5752001731226959</v>
      </c>
    </row>
    <row r="559" spans="1:51" s="325" customFormat="1" ht="13.8">
      <c r="A559" s="329"/>
      <c r="B559" s="329" t="s">
        <v>340</v>
      </c>
      <c r="C559" s="332"/>
      <c r="D559" s="332"/>
      <c r="E559" s="332"/>
      <c r="F559" s="332"/>
      <c r="G559" s="332"/>
      <c r="H559" s="332"/>
      <c r="I559" s="332"/>
      <c r="J559" s="332"/>
      <c r="K559" s="332"/>
      <c r="L559" s="332"/>
      <c r="M559" s="332"/>
      <c r="N559" s="332"/>
      <c r="O559" s="369">
        <f t="shared" si="35"/>
        <v>12.162309072131325</v>
      </c>
      <c r="P559" s="369">
        <f t="shared" si="40"/>
        <v>-16.421527054205331</v>
      </c>
      <c r="Q559" s="369">
        <f t="shared" si="40"/>
        <v>25.568247709613821</v>
      </c>
      <c r="R559" s="369">
        <f t="shared" si="40"/>
        <v>-14.769919881785233</v>
      </c>
      <c r="S559" s="369">
        <f t="shared" si="40"/>
        <v>16.267540770439403</v>
      </c>
      <c r="T559" s="369">
        <f t="shared" si="40"/>
        <v>-3.7675621519606737</v>
      </c>
      <c r="U559" s="369">
        <f t="shared" si="40"/>
        <v>-2.5228802479298724</v>
      </c>
      <c r="V559" s="369">
        <f t="shared" si="40"/>
        <v>7.1435668156979606</v>
      </c>
      <c r="W559" s="369">
        <f t="shared" si="40"/>
        <v>-8.4384272997032728</v>
      </c>
      <c r="X559" s="369">
        <f t="shared" si="40"/>
        <v>1.8027141989062196</v>
      </c>
      <c r="Y559" s="369">
        <f t="shared" si="40"/>
        <v>2.8551532033426232</v>
      </c>
      <c r="Z559" s="369">
        <f t="shared" si="40"/>
        <v>-12.119160460392688</v>
      </c>
      <c r="AA559" s="369">
        <f t="shared" si="40"/>
        <v>19.995047325555806</v>
      </c>
      <c r="AB559" s="369">
        <f t="shared" si="40"/>
        <v>-10.866524500699361</v>
      </c>
      <c r="AC559" s="369">
        <f t="shared" si="40"/>
        <v>-0.73060300473349238</v>
      </c>
      <c r="AD559" s="369">
        <f t="shared" si="40"/>
        <v>9.0183476728516663</v>
      </c>
      <c r="AE559" s="369">
        <f t="shared" si="40"/>
        <v>1.7970904250261486</v>
      </c>
      <c r="AF559" s="369">
        <f t="shared" si="40"/>
        <v>-5.0252195030823792</v>
      </c>
      <c r="AG559" s="369">
        <f t="shared" si="38"/>
        <v>16.834677419354829</v>
      </c>
      <c r="AH559" s="369">
        <f t="shared" si="38"/>
        <v>-2.3990403838464567</v>
      </c>
      <c r="AI559" s="369">
        <f t="shared" si="38"/>
        <v>-6.6279997412622107</v>
      </c>
      <c r="AJ559" s="369">
        <f t="shared" si="38"/>
        <v>7.6919524304352844</v>
      </c>
      <c r="AK559" s="369">
        <f t="shared" si="38"/>
        <v>-2.3158075306630095</v>
      </c>
      <c r="AL559" s="369">
        <f t="shared" si="38"/>
        <v>-6.7323733426990993</v>
      </c>
      <c r="AM559" s="369">
        <f t="shared" si="39"/>
        <v>21.177245875403049</v>
      </c>
      <c r="AN559" s="369">
        <f t="shared" si="36"/>
        <v>-24.848991007438769</v>
      </c>
      <c r="AO559" s="369">
        <f t="shared" si="36"/>
        <v>16.49393947225596</v>
      </c>
      <c r="AP559" s="369">
        <f t="shared" si="36"/>
        <v>3.4697726012201855</v>
      </c>
      <c r="AQ559" s="369">
        <f t="shared" si="34"/>
        <v>7.778897489225761</v>
      </c>
      <c r="AR559" s="369">
        <f t="shared" si="34"/>
        <v>2.45290150595818</v>
      </c>
      <c r="AS559" s="369">
        <f t="shared" si="34"/>
        <v>5.9805825242718358</v>
      </c>
      <c r="AT559" s="369">
        <f t="shared" si="34"/>
        <v>-6.0370098937339565</v>
      </c>
      <c r="AU559" s="369">
        <f t="shared" si="34"/>
        <v>0.69221019791361105</v>
      </c>
      <c r="AV559" s="369">
        <f t="shared" si="34"/>
        <v>-1.0379550735863587</v>
      </c>
      <c r="AW559" s="369">
        <f t="shared" si="34"/>
        <v>-0.67900751408892202</v>
      </c>
      <c r="AX559" s="369">
        <f t="shared" si="41"/>
        <v>7.6245640995330675</v>
      </c>
      <c r="AY559" s="369">
        <f t="shared" si="41"/>
        <v>7.7086422465081403</v>
      </c>
    </row>
    <row r="560" spans="1:51" s="325" customFormat="1" ht="13.8">
      <c r="A560" s="327"/>
      <c r="B560" s="327" t="s">
        <v>341</v>
      </c>
      <c r="C560" s="331"/>
      <c r="D560" s="331"/>
      <c r="E560" s="331"/>
      <c r="F560" s="331"/>
      <c r="G560" s="331"/>
      <c r="H560" s="331"/>
      <c r="I560" s="331"/>
      <c r="J560" s="331"/>
      <c r="K560" s="331"/>
      <c r="L560" s="331"/>
      <c r="M560" s="331"/>
      <c r="N560" s="331"/>
      <c r="O560" s="369">
        <f t="shared" si="35"/>
        <v>0.11127596439168243</v>
      </c>
      <c r="P560" s="369">
        <f t="shared" si="40"/>
        <v>-13.560577991848835</v>
      </c>
      <c r="Q560" s="369">
        <f t="shared" si="40"/>
        <v>17.531075867981155</v>
      </c>
      <c r="R560" s="369">
        <f t="shared" si="40"/>
        <v>-11.925601750547058</v>
      </c>
      <c r="S560" s="369">
        <f t="shared" si="40"/>
        <v>15.942028985507251</v>
      </c>
      <c r="T560" s="369">
        <f t="shared" si="40"/>
        <v>-6.2857142857142918</v>
      </c>
      <c r="U560" s="369">
        <f t="shared" si="40"/>
        <v>-3.7728658536585309</v>
      </c>
      <c r="V560" s="369">
        <f t="shared" si="40"/>
        <v>-2.0594059405940577</v>
      </c>
      <c r="W560" s="369">
        <f t="shared" si="40"/>
        <v>0.60655074807925025</v>
      </c>
      <c r="X560" s="369">
        <f t="shared" si="40"/>
        <v>6.2299035369774947</v>
      </c>
      <c r="Y560" s="369">
        <f t="shared" si="40"/>
        <v>7.794173287930378</v>
      </c>
      <c r="Z560" s="369">
        <f t="shared" si="40"/>
        <v>-8.0379080379080357</v>
      </c>
      <c r="AA560" s="369">
        <f t="shared" si="40"/>
        <v>6.9083969465648947</v>
      </c>
      <c r="AB560" s="369">
        <f t="shared" si="40"/>
        <v>-3.4987504462691907</v>
      </c>
      <c r="AC560" s="369">
        <f t="shared" si="40"/>
        <v>-3.9955604883462885</v>
      </c>
      <c r="AD560" s="369">
        <f t="shared" si="40"/>
        <v>20.500963391136803</v>
      </c>
      <c r="AE560" s="369">
        <f t="shared" si="40"/>
        <v>-2.3984649824112569</v>
      </c>
      <c r="AF560" s="369">
        <f t="shared" si="40"/>
        <v>-24.213630406290957</v>
      </c>
      <c r="AG560" s="369">
        <f t="shared" si="38"/>
        <v>16.645049718979685</v>
      </c>
      <c r="AH560" s="369">
        <f t="shared" si="38"/>
        <v>-9.8220904373610161</v>
      </c>
      <c r="AI560" s="369">
        <f t="shared" si="38"/>
        <v>24.989724619810943</v>
      </c>
      <c r="AJ560" s="369">
        <f t="shared" si="38"/>
        <v>9.240381453469249</v>
      </c>
      <c r="AK560" s="369">
        <f t="shared" si="38"/>
        <v>4.1240216736905619</v>
      </c>
      <c r="AL560" s="369">
        <f t="shared" si="38"/>
        <v>-4.3076033535704017</v>
      </c>
      <c r="AM560" s="369">
        <f t="shared" si="39"/>
        <v>15.166163141993945</v>
      </c>
      <c r="AN560" s="369">
        <f t="shared" si="36"/>
        <v>-30.53515215110178</v>
      </c>
      <c r="AO560" s="369">
        <f t="shared" si="36"/>
        <v>3.0589123867069437</v>
      </c>
      <c r="AP560" s="369">
        <f t="shared" si="36"/>
        <v>2.9314767314034471</v>
      </c>
      <c r="AQ560" s="369">
        <f t="shared" si="34"/>
        <v>7.2979708081167693</v>
      </c>
      <c r="AR560" s="369">
        <f t="shared" si="34"/>
        <v>5.1094890510948874</v>
      </c>
      <c r="AS560" s="369">
        <f t="shared" si="34"/>
        <v>3.7878787878787969</v>
      </c>
      <c r="AT560" s="369">
        <f t="shared" si="34"/>
        <v>-12.256690997566912</v>
      </c>
      <c r="AU560" s="369">
        <f t="shared" si="34"/>
        <v>3.2235701906412468</v>
      </c>
      <c r="AV560" s="369">
        <f t="shared" si="34"/>
        <v>1.8132975151108097</v>
      </c>
      <c r="AW560" s="369">
        <f t="shared" si="34"/>
        <v>-6.2335092348284977</v>
      </c>
      <c r="AX560" s="369">
        <f t="shared" si="41"/>
        <v>17.446359479423148</v>
      </c>
      <c r="AY560" s="369">
        <f t="shared" si="41"/>
        <v>10.242587601078172</v>
      </c>
    </row>
    <row r="561" spans="1:51" s="325" customFormat="1" ht="13.8">
      <c r="A561" s="329"/>
      <c r="B561" s="329" t="s">
        <v>342</v>
      </c>
      <c r="C561" s="332"/>
      <c r="D561" s="332"/>
      <c r="E561" s="332"/>
      <c r="F561" s="332"/>
      <c r="G561" s="332"/>
      <c r="H561" s="332"/>
      <c r="I561" s="332"/>
      <c r="J561" s="332"/>
      <c r="K561" s="332"/>
      <c r="L561" s="332"/>
      <c r="M561" s="332"/>
      <c r="N561" s="332"/>
      <c r="O561" s="369">
        <f t="shared" si="35"/>
        <v>23.852338549321338</v>
      </c>
      <c r="P561" s="369">
        <f t="shared" si="40"/>
        <v>-16.459583973195578</v>
      </c>
      <c r="Q561" s="369">
        <f t="shared" si="40"/>
        <v>31.291778074866301</v>
      </c>
      <c r="R561" s="369">
        <f t="shared" si="40"/>
        <v>-19.283395914211159</v>
      </c>
      <c r="S561" s="369">
        <f t="shared" si="40"/>
        <v>16.69163447133959</v>
      </c>
      <c r="T561" s="369">
        <f t="shared" si="40"/>
        <v>-4.0540540540540544</v>
      </c>
      <c r="U561" s="369">
        <f t="shared" si="40"/>
        <v>-6.4718309859154912</v>
      </c>
      <c r="V561" s="369">
        <f t="shared" si="40"/>
        <v>6.362472705368563</v>
      </c>
      <c r="W561" s="369">
        <f t="shared" si="40"/>
        <v>-8.6365567039501556</v>
      </c>
      <c r="X561" s="369">
        <f t="shared" si="40"/>
        <v>0.7128467379513308</v>
      </c>
      <c r="Y561" s="369">
        <f t="shared" si="40"/>
        <v>7.0010770887829077</v>
      </c>
      <c r="Z561" s="369">
        <f t="shared" si="40"/>
        <v>-12.53235547886109</v>
      </c>
      <c r="AA561" s="369">
        <f t="shared" si="40"/>
        <v>18.997122893547051</v>
      </c>
      <c r="AB561" s="369">
        <f t="shared" si="40"/>
        <v>-5.2500690798563099</v>
      </c>
      <c r="AC561" s="369">
        <f t="shared" si="40"/>
        <v>-3.7255759696704471</v>
      </c>
      <c r="AD561" s="369">
        <f t="shared" si="40"/>
        <v>13.479742521772041</v>
      </c>
      <c r="AE561" s="369">
        <f t="shared" ref="P561:AF576" si="42">IFERROR(((AE171-AD171)*100/AD171),"n.a.")</f>
        <v>-1.0010010010010011</v>
      </c>
      <c r="AF561" s="369">
        <f t="shared" si="42"/>
        <v>-6.2015503875968916</v>
      </c>
      <c r="AG561" s="369">
        <f t="shared" si="38"/>
        <v>17.844053180021547</v>
      </c>
      <c r="AH561" s="369">
        <f t="shared" si="38"/>
        <v>-6.1348944993291878</v>
      </c>
      <c r="AI561" s="369">
        <f t="shared" si="38"/>
        <v>-5.9576403326403247</v>
      </c>
      <c r="AJ561" s="369">
        <f t="shared" si="38"/>
        <v>4.338514680483593</v>
      </c>
      <c r="AK561" s="369">
        <f t="shared" si="38"/>
        <v>-1.48977024432232</v>
      </c>
      <c r="AL561" s="369">
        <f t="shared" si="38"/>
        <v>-5.9618228256486114</v>
      </c>
      <c r="AM561" s="369">
        <f t="shared" si="39"/>
        <v>20.913444357086693</v>
      </c>
      <c r="AN561" s="369">
        <f t="shared" si="36"/>
        <v>-24.165041082934327</v>
      </c>
      <c r="AO561" s="369">
        <f t="shared" si="36"/>
        <v>22.090576038662409</v>
      </c>
      <c r="AP561" s="369">
        <f t="shared" si="36"/>
        <v>1.4684287812041188</v>
      </c>
      <c r="AQ561" s="369">
        <f t="shared" si="34"/>
        <v>10.52664695148807</v>
      </c>
      <c r="AR561" s="369">
        <f t="shared" si="34"/>
        <v>2.1860412159854286</v>
      </c>
      <c r="AS561" s="369">
        <f t="shared" si="34"/>
        <v>3.7047353760445714</v>
      </c>
      <c r="AT561" s="369">
        <f t="shared" si="34"/>
        <v>-10.432446951383302</v>
      </c>
      <c r="AU561" s="369">
        <f t="shared" si="34"/>
        <v>1.8592934684819906</v>
      </c>
      <c r="AV561" s="369">
        <f t="shared" si="34"/>
        <v>-1.6781487369722796</v>
      </c>
      <c r="AW561" s="369">
        <f t="shared" si="34"/>
        <v>-5.2581147442807534</v>
      </c>
      <c r="AX561" s="369">
        <f t="shared" si="41"/>
        <v>11.618204804045527</v>
      </c>
      <c r="AY561" s="369">
        <f t="shared" si="41"/>
        <v>8.1719334012911862</v>
      </c>
    </row>
    <row r="562" spans="1:51" s="325" customFormat="1" ht="13.8">
      <c r="A562" s="327"/>
      <c r="B562" s="327" t="s">
        <v>343</v>
      </c>
      <c r="C562" s="331"/>
      <c r="D562" s="331"/>
      <c r="E562" s="331"/>
      <c r="F562" s="331"/>
      <c r="G562" s="331"/>
      <c r="H562" s="331"/>
      <c r="I562" s="331"/>
      <c r="J562" s="331"/>
      <c r="K562" s="331"/>
      <c r="L562" s="331"/>
      <c r="M562" s="331"/>
      <c r="N562" s="331"/>
      <c r="O562" s="369">
        <f t="shared" si="35"/>
        <v>7.6028582841418473</v>
      </c>
      <c r="P562" s="369">
        <f t="shared" si="42"/>
        <v>-16.7175383600066</v>
      </c>
      <c r="Q562" s="369">
        <f t="shared" si="42"/>
        <v>23.104353424793228</v>
      </c>
      <c r="R562" s="369">
        <f t="shared" si="42"/>
        <v>-12.230447376890893</v>
      </c>
      <c r="S562" s="369">
        <f t="shared" si="42"/>
        <v>16.057022368903556</v>
      </c>
      <c r="T562" s="369">
        <f t="shared" si="42"/>
        <v>-3.3255657806390411</v>
      </c>
      <c r="U562" s="369">
        <f t="shared" si="42"/>
        <v>-9.8051231768602809E-2</v>
      </c>
      <c r="V562" s="369">
        <f t="shared" si="42"/>
        <v>8.5265611581401028</v>
      </c>
      <c r="W562" s="369">
        <f t="shared" si="42"/>
        <v>-9.1755218931343716</v>
      </c>
      <c r="X562" s="369">
        <f t="shared" si="42"/>
        <v>1.9250715678546182</v>
      </c>
      <c r="Y562" s="369">
        <f t="shared" si="42"/>
        <v>0.13025603451785794</v>
      </c>
      <c r="Z562" s="369">
        <f t="shared" si="42"/>
        <v>-12.358225944144072</v>
      </c>
      <c r="AA562" s="369">
        <f t="shared" si="42"/>
        <v>22.148522658750394</v>
      </c>
      <c r="AB562" s="369">
        <f t="shared" si="42"/>
        <v>-14.737601579706833</v>
      </c>
      <c r="AC562" s="369">
        <f t="shared" si="42"/>
        <v>1.4875517748185112</v>
      </c>
      <c r="AD562" s="369">
        <f t="shared" si="42"/>
        <v>5.1301180497652163</v>
      </c>
      <c r="AE562" s="369">
        <f t="shared" si="42"/>
        <v>4.095007513775256</v>
      </c>
      <c r="AF562" s="369">
        <f t="shared" si="42"/>
        <v>-1.9769819946264613</v>
      </c>
      <c r="AG562" s="369">
        <f t="shared" si="38"/>
        <v>16.282114220258553</v>
      </c>
      <c r="AH562" s="369">
        <f t="shared" si="38"/>
        <v>0.45735997748382046</v>
      </c>
      <c r="AI562" s="369">
        <f t="shared" si="38"/>
        <v>-9.6834068781957114</v>
      </c>
      <c r="AJ562" s="369">
        <f t="shared" si="38"/>
        <v>9.3877234479817115</v>
      </c>
      <c r="AK562" s="369">
        <f t="shared" si="38"/>
        <v>-3.5164835164835218</v>
      </c>
      <c r="AL562" s="369">
        <f t="shared" si="38"/>
        <v>-7.4582996546403155</v>
      </c>
      <c r="AM562" s="369">
        <f t="shared" si="39"/>
        <v>22.113704938859772</v>
      </c>
      <c r="AN562" s="369">
        <f t="shared" si="36"/>
        <v>-24.523701150920083</v>
      </c>
      <c r="AO562" s="369">
        <f t="shared" si="36"/>
        <v>14.938617273314657</v>
      </c>
      <c r="AP562" s="369">
        <f t="shared" si="36"/>
        <v>4.6996214818423798</v>
      </c>
      <c r="AQ562" s="369">
        <f t="shared" si="34"/>
        <v>6.264094211976948</v>
      </c>
      <c r="AR562" s="369">
        <f t="shared" si="34"/>
        <v>2.3377235827129712</v>
      </c>
      <c r="AS562" s="369">
        <f t="shared" si="34"/>
        <v>7.5573549257759725</v>
      </c>
      <c r="AT562" s="369">
        <f t="shared" si="34"/>
        <v>-2.9072436270159443</v>
      </c>
      <c r="AU562" s="369">
        <f t="shared" si="34"/>
        <v>-0.15129069877390278</v>
      </c>
      <c r="AV562" s="369">
        <f t="shared" si="34"/>
        <v>-0.95962625082863107</v>
      </c>
      <c r="AW562" s="369">
        <f t="shared" si="34"/>
        <v>2.2916334661354574</v>
      </c>
      <c r="AX562" s="369">
        <f t="shared" si="41"/>
        <v>4.7859412974387778</v>
      </c>
      <c r="AY562" s="369">
        <f t="shared" si="41"/>
        <v>7.2108236693428482</v>
      </c>
    </row>
    <row r="563" spans="1:51" s="325" customFormat="1" ht="27.6">
      <c r="A563" s="329"/>
      <c r="B563" s="329" t="s">
        <v>344</v>
      </c>
      <c r="C563" s="332"/>
      <c r="D563" s="332"/>
      <c r="E563" s="332"/>
      <c r="F563" s="332"/>
      <c r="G563" s="332"/>
      <c r="H563" s="332"/>
      <c r="I563" s="332"/>
      <c r="J563" s="332"/>
      <c r="K563" s="332"/>
      <c r="L563" s="332"/>
      <c r="M563" s="332"/>
      <c r="N563" s="332"/>
      <c r="O563" s="369">
        <f t="shared" si="35"/>
        <v>-36.205757257066274</v>
      </c>
      <c r="P563" s="369">
        <f t="shared" si="42"/>
        <v>38.770150995696255</v>
      </c>
      <c r="Q563" s="369">
        <f t="shared" si="42"/>
        <v>-7.1709419680403732</v>
      </c>
      <c r="R563" s="369">
        <f t="shared" si="42"/>
        <v>-26.363831979977117</v>
      </c>
      <c r="S563" s="369">
        <f t="shared" si="42"/>
        <v>75.036911719470908</v>
      </c>
      <c r="T563" s="369">
        <f t="shared" si="42"/>
        <v>5.3115307225263422</v>
      </c>
      <c r="U563" s="369">
        <f t="shared" si="42"/>
        <v>-19.054015719124937</v>
      </c>
      <c r="V563" s="369">
        <f t="shared" si="42"/>
        <v>59.607079171691566</v>
      </c>
      <c r="W563" s="369">
        <f t="shared" si="42"/>
        <v>-59.216899370987946</v>
      </c>
      <c r="X563" s="369">
        <f t="shared" si="42"/>
        <v>81.222783487197361</v>
      </c>
      <c r="Y563" s="369">
        <f t="shared" si="42"/>
        <v>14.425395826779903</v>
      </c>
      <c r="Z563" s="369">
        <f t="shared" si="42"/>
        <v>-37.87847548357044</v>
      </c>
      <c r="AA563" s="369">
        <f t="shared" si="42"/>
        <v>90.80393362015981</v>
      </c>
      <c r="AB563" s="369">
        <f t="shared" si="42"/>
        <v>-28.160212345138167</v>
      </c>
      <c r="AC563" s="369">
        <f t="shared" si="42"/>
        <v>17.823673425463415</v>
      </c>
      <c r="AD563" s="369">
        <f t="shared" si="42"/>
        <v>41.243987091274448</v>
      </c>
      <c r="AE563" s="369">
        <f t="shared" si="42"/>
        <v>-32.314681094130584</v>
      </c>
      <c r="AF563" s="369">
        <f t="shared" si="42"/>
        <v>30.917559014370461</v>
      </c>
      <c r="AG563" s="369">
        <f t="shared" si="38"/>
        <v>-35.831524151813134</v>
      </c>
      <c r="AH563" s="369">
        <f t="shared" si="38"/>
        <v>103.38615212570367</v>
      </c>
      <c r="AI563" s="369">
        <f t="shared" si="38"/>
        <v>-3.0357533933805239</v>
      </c>
      <c r="AJ563" s="369">
        <f t="shared" si="38"/>
        <v>-32.959143464011461</v>
      </c>
      <c r="AK563" s="369">
        <f t="shared" si="38"/>
        <v>74.182842561000086</v>
      </c>
      <c r="AL563" s="369">
        <f t="shared" si="38"/>
        <v>-35.064341828567187</v>
      </c>
      <c r="AM563" s="369">
        <f t="shared" si="39"/>
        <v>-20.524991602922821</v>
      </c>
      <c r="AN563" s="369">
        <f t="shared" si="36"/>
        <v>72.175175031497687</v>
      </c>
      <c r="AO563" s="369">
        <f t="shared" si="36"/>
        <v>-13.823766429848359</v>
      </c>
      <c r="AP563" s="369">
        <f t="shared" si="36"/>
        <v>33.480948030311161</v>
      </c>
      <c r="AQ563" s="369">
        <f t="shared" si="34"/>
        <v>22.388552470527603</v>
      </c>
      <c r="AR563" s="369">
        <f t="shared" si="34"/>
        <v>-54.016461934244369</v>
      </c>
      <c r="AS563" s="369">
        <f t="shared" si="34"/>
        <v>36.091516547668448</v>
      </c>
      <c r="AT563" s="369">
        <f t="shared" si="34"/>
        <v>-5.9749981600832731</v>
      </c>
      <c r="AU563" s="369">
        <f t="shared" si="34"/>
        <v>-12.489097618248904</v>
      </c>
      <c r="AV563" s="369">
        <f t="shared" si="34"/>
        <v>207.4935152885856</v>
      </c>
      <c r="AW563" s="369">
        <f t="shared" si="34"/>
        <v>-50.625499953251129</v>
      </c>
      <c r="AX563" s="369">
        <f t="shared" si="41"/>
        <v>-57.818016554661092</v>
      </c>
      <c r="AY563" s="369">
        <f t="shared" si="41"/>
        <v>137.56783719074221</v>
      </c>
    </row>
    <row r="564" spans="1:51" s="325" customFormat="1" ht="13.8">
      <c r="A564" s="327"/>
      <c r="B564" s="327" t="s">
        <v>345</v>
      </c>
      <c r="C564" s="331"/>
      <c r="D564" s="331"/>
      <c r="E564" s="331"/>
      <c r="F564" s="331"/>
      <c r="G564" s="331"/>
      <c r="H564" s="331"/>
      <c r="I564" s="331"/>
      <c r="J564" s="331"/>
      <c r="K564" s="331"/>
      <c r="L564" s="331"/>
      <c r="M564" s="331"/>
      <c r="N564" s="331"/>
      <c r="O564" s="369">
        <f t="shared" si="35"/>
        <v>42.145560151368493</v>
      </c>
      <c r="P564" s="369">
        <f t="shared" si="42"/>
        <v>17.285785042100041</v>
      </c>
      <c r="Q564" s="369">
        <f t="shared" si="42"/>
        <v>1.3724662162162133</v>
      </c>
      <c r="R564" s="369">
        <f t="shared" si="42"/>
        <v>-35.560299937513015</v>
      </c>
      <c r="S564" s="369">
        <f t="shared" si="42"/>
        <v>5.0101010101010006</v>
      </c>
      <c r="T564" s="369">
        <f t="shared" si="42"/>
        <v>18.499422854944225</v>
      </c>
      <c r="U564" s="369">
        <f t="shared" si="42"/>
        <v>-19.118124553542444</v>
      </c>
      <c r="V564" s="369">
        <f t="shared" si="42"/>
        <v>30.654355680449612</v>
      </c>
      <c r="W564" s="369">
        <f t="shared" si="42"/>
        <v>22.227001782093051</v>
      </c>
      <c r="X564" s="369">
        <f t="shared" si="42"/>
        <v>-31.282051282051281</v>
      </c>
      <c r="Y564" s="369">
        <f t="shared" si="42"/>
        <v>-22.666081357916305</v>
      </c>
      <c r="Z564" s="369">
        <f t="shared" si="42"/>
        <v>-13.859981078524129</v>
      </c>
      <c r="AA564" s="369">
        <f t="shared" si="42"/>
        <v>44.28336079077431</v>
      </c>
      <c r="AB564" s="369">
        <f t="shared" si="42"/>
        <v>39.384943289944438</v>
      </c>
      <c r="AC564" s="369">
        <f t="shared" si="42"/>
        <v>2.3537764185462144</v>
      </c>
      <c r="AD564" s="369">
        <f t="shared" si="42"/>
        <v>-34.206594813787206</v>
      </c>
      <c r="AE564" s="369">
        <f t="shared" si="42"/>
        <v>-8.1501905765955698</v>
      </c>
      <c r="AF564" s="369">
        <f t="shared" si="42"/>
        <v>-0.94472894225676085</v>
      </c>
      <c r="AG564" s="369">
        <f t="shared" si="38"/>
        <v>-7.5229521347713684</v>
      </c>
      <c r="AH564" s="369">
        <f t="shared" si="38"/>
        <v>-10.930120481927716</v>
      </c>
      <c r="AI564" s="369">
        <f t="shared" si="38"/>
        <v>92.100422032247621</v>
      </c>
      <c r="AJ564" s="369">
        <f t="shared" si="38"/>
        <v>-24.746507435781886</v>
      </c>
      <c r="AK564" s="369">
        <f t="shared" si="38"/>
        <v>-37.757317164458414</v>
      </c>
      <c r="AL564" s="369">
        <f t="shared" si="38"/>
        <v>2.429344558027656</v>
      </c>
      <c r="AM564" s="369">
        <f t="shared" si="39"/>
        <v>23.764236233415517</v>
      </c>
      <c r="AN564" s="369">
        <f t="shared" si="36"/>
        <v>55.402713215064992</v>
      </c>
      <c r="AO564" s="369">
        <f t="shared" si="36"/>
        <v>-12.276417801111052</v>
      </c>
      <c r="AP564" s="369">
        <f t="shared" si="36"/>
        <v>-34.196242171189972</v>
      </c>
      <c r="AQ564" s="369">
        <f t="shared" si="34"/>
        <v>21.901438240270721</v>
      </c>
      <c r="AR564" s="369">
        <f t="shared" si="34"/>
        <v>1.72638153899541</v>
      </c>
      <c r="AS564" s="369">
        <f t="shared" si="34"/>
        <v>4.8439365512536181</v>
      </c>
      <c r="AT564" s="369">
        <f t="shared" si="34"/>
        <v>-13.681470636082636</v>
      </c>
      <c r="AU564" s="369">
        <f t="shared" si="34"/>
        <v>82.670561628345254</v>
      </c>
      <c r="AV564" s="369">
        <f t="shared" si="34"/>
        <v>-47.500644828475629</v>
      </c>
      <c r="AW564" s="369">
        <f t="shared" si="34"/>
        <v>-7.2516458681340232</v>
      </c>
      <c r="AX564" s="369">
        <f t="shared" si="41"/>
        <v>-9.3018328212734414</v>
      </c>
      <c r="AY564" s="369">
        <f t="shared" si="41"/>
        <v>5.0227777128840057</v>
      </c>
    </row>
    <row r="565" spans="1:51" s="325" customFormat="1" ht="13.8">
      <c r="A565" s="329"/>
      <c r="B565" s="329" t="s">
        <v>346</v>
      </c>
      <c r="C565" s="332"/>
      <c r="D565" s="332"/>
      <c r="E565" s="332"/>
      <c r="F565" s="332"/>
      <c r="G565" s="332"/>
      <c r="H565" s="332"/>
      <c r="I565" s="332"/>
      <c r="J565" s="332"/>
      <c r="K565" s="332"/>
      <c r="L565" s="332"/>
      <c r="M565" s="332"/>
      <c r="N565" s="332"/>
      <c r="O565" s="369">
        <f t="shared" si="35"/>
        <v>-4.2534258764904802</v>
      </c>
      <c r="P565" s="369">
        <f t="shared" si="42"/>
        <v>102.88104089219333</v>
      </c>
      <c r="Q565" s="369">
        <f t="shared" si="42"/>
        <v>12.166743014200641</v>
      </c>
      <c r="R565" s="369">
        <f t="shared" si="42"/>
        <v>-41.86882300089848</v>
      </c>
      <c r="S565" s="369">
        <f t="shared" si="42"/>
        <v>42.686525221301103</v>
      </c>
      <c r="T565" s="369">
        <f t="shared" si="42"/>
        <v>31.806991629739041</v>
      </c>
      <c r="U565" s="369">
        <f t="shared" si="42"/>
        <v>-40.717220769518121</v>
      </c>
      <c r="V565" s="369">
        <f t="shared" si="42"/>
        <v>25.482041587901705</v>
      </c>
      <c r="W565" s="369">
        <f t="shared" si="42"/>
        <v>91.252385256603418</v>
      </c>
      <c r="X565" s="369">
        <f t="shared" si="42"/>
        <v>-71.643123457438421</v>
      </c>
      <c r="Y565" s="369">
        <f t="shared" si="42"/>
        <v>79.592592592592595</v>
      </c>
      <c r="Z565" s="369">
        <f t="shared" si="42"/>
        <v>-19.540111363167664</v>
      </c>
      <c r="AA565" s="369">
        <f t="shared" si="42"/>
        <v>-27.694476483403818</v>
      </c>
      <c r="AB565" s="369">
        <f t="shared" si="42"/>
        <v>206.66430343849697</v>
      </c>
      <c r="AC565" s="369">
        <f t="shared" si="42"/>
        <v>-14.651485377413028</v>
      </c>
      <c r="AD565" s="369">
        <f t="shared" si="42"/>
        <v>-32.091826369607901</v>
      </c>
      <c r="AE565" s="369">
        <f t="shared" si="42"/>
        <v>-19.435580374950135</v>
      </c>
      <c r="AF565" s="369">
        <f t="shared" si="42"/>
        <v>51.627676692659968</v>
      </c>
      <c r="AG565" s="369">
        <f t="shared" si="38"/>
        <v>-15.191836734693878</v>
      </c>
      <c r="AH565" s="369">
        <f t="shared" si="38"/>
        <v>-46.019828664934067</v>
      </c>
      <c r="AI565" s="369">
        <f t="shared" si="38"/>
        <v>333.79101283880175</v>
      </c>
      <c r="AJ565" s="369">
        <f t="shared" si="38"/>
        <v>-79.027418095120638</v>
      </c>
      <c r="AK565" s="369">
        <f t="shared" si="38"/>
        <v>10.152881223049784</v>
      </c>
      <c r="AL565" s="369">
        <f t="shared" si="38"/>
        <v>10.302491103202845</v>
      </c>
      <c r="AM565" s="369">
        <f t="shared" si="39"/>
        <v>43.265042748830453</v>
      </c>
      <c r="AN565" s="369">
        <f t="shared" si="36"/>
        <v>109.21067447359532</v>
      </c>
      <c r="AO565" s="369">
        <f t="shared" si="36"/>
        <v>-25.010764262648006</v>
      </c>
      <c r="AP565" s="369">
        <f t="shared" si="36"/>
        <v>-45.611139022464656</v>
      </c>
      <c r="AQ565" s="369">
        <f t="shared" si="34"/>
        <v>20.96859329638427</v>
      </c>
      <c r="AR565" s="369">
        <f t="shared" si="34"/>
        <v>-17.912075924511839</v>
      </c>
      <c r="AS565" s="369">
        <f t="shared" si="34"/>
        <v>-4.1727574750830572</v>
      </c>
      <c r="AT565" s="369">
        <f t="shared" si="34"/>
        <v>-18.111218971016505</v>
      </c>
      <c r="AU565" s="369">
        <f t="shared" si="34"/>
        <v>339.72904318374259</v>
      </c>
      <c r="AV565" s="369">
        <f t="shared" si="34"/>
        <v>-68.724485866132639</v>
      </c>
      <c r="AW565" s="369">
        <f t="shared" si="34"/>
        <v>-17.694865164388613</v>
      </c>
      <c r="AX565" s="369">
        <f t="shared" si="41"/>
        <v>43.47695990424895</v>
      </c>
      <c r="AY565" s="369">
        <f t="shared" si="41"/>
        <v>-52.179353493222109</v>
      </c>
    </row>
    <row r="566" spans="1:51" s="325" customFormat="1" ht="13.8">
      <c r="A566" s="327"/>
      <c r="B566" s="327" t="s">
        <v>347</v>
      </c>
      <c r="C566" s="331"/>
      <c r="D566" s="331"/>
      <c r="E566" s="331"/>
      <c r="F566" s="331"/>
      <c r="G566" s="331"/>
      <c r="H566" s="331"/>
      <c r="I566" s="331"/>
      <c r="J566" s="331"/>
      <c r="K566" s="331"/>
      <c r="L566" s="331"/>
      <c r="M566" s="331"/>
      <c r="N566" s="331"/>
      <c r="O566" s="369">
        <f t="shared" si="35"/>
        <v>28.921124206708988</v>
      </c>
      <c r="P566" s="369">
        <f t="shared" si="42"/>
        <v>26.511954992967635</v>
      </c>
      <c r="Q566" s="369">
        <f t="shared" si="42"/>
        <v>42.523624235686512</v>
      </c>
      <c r="R566" s="369">
        <f t="shared" si="42"/>
        <v>-46.918876755070201</v>
      </c>
      <c r="S566" s="369">
        <f t="shared" si="42"/>
        <v>12.858192505510655</v>
      </c>
      <c r="T566" s="369">
        <f t="shared" si="42"/>
        <v>-0.13020833333333057</v>
      </c>
      <c r="U566" s="369">
        <f t="shared" si="42"/>
        <v>23.924380704041731</v>
      </c>
      <c r="V566" s="369">
        <f t="shared" si="42"/>
        <v>0.52603892688057796</v>
      </c>
      <c r="W566" s="369">
        <f t="shared" si="42"/>
        <v>-9.7854526425955068</v>
      </c>
      <c r="X566" s="369">
        <f t="shared" si="42"/>
        <v>-15.893271461716928</v>
      </c>
      <c r="Y566" s="369">
        <f t="shared" si="42"/>
        <v>12.13793103448277</v>
      </c>
      <c r="Z566" s="369">
        <f t="shared" si="42"/>
        <v>6.9495694956949503</v>
      </c>
      <c r="AA566" s="369">
        <f t="shared" si="42"/>
        <v>8.2231167337550293</v>
      </c>
      <c r="AB566" s="369">
        <f t="shared" si="42"/>
        <v>-7.1200850159404885</v>
      </c>
      <c r="AC566" s="369">
        <f t="shared" si="42"/>
        <v>18.649885583524014</v>
      </c>
      <c r="AD566" s="369">
        <f t="shared" si="42"/>
        <v>-12.391513982642222</v>
      </c>
      <c r="AE566" s="369">
        <f t="shared" si="42"/>
        <v>-26.582278481012665</v>
      </c>
      <c r="AF566" s="369">
        <f t="shared" si="42"/>
        <v>69.790104947526231</v>
      </c>
      <c r="AG566" s="369">
        <f t="shared" si="38"/>
        <v>-17.483443708609261</v>
      </c>
      <c r="AH566" s="369">
        <f t="shared" si="38"/>
        <v>1.5516318887105358</v>
      </c>
      <c r="AI566" s="369">
        <f t="shared" si="38"/>
        <v>5.2687038988408847</v>
      </c>
      <c r="AJ566" s="369">
        <f t="shared" si="38"/>
        <v>-20.920920920920921</v>
      </c>
      <c r="AK566" s="369">
        <f t="shared" si="38"/>
        <v>-7.2784810126582293</v>
      </c>
      <c r="AL566" s="369">
        <f t="shared" si="38"/>
        <v>177.06484641638227</v>
      </c>
      <c r="AM566" s="369">
        <f t="shared" si="39"/>
        <v>-64.59719142645973</v>
      </c>
      <c r="AN566" s="369">
        <f t="shared" si="36"/>
        <v>-31.732776617954066</v>
      </c>
      <c r="AO566" s="369">
        <f t="shared" si="36"/>
        <v>30.88685015290519</v>
      </c>
      <c r="AP566" s="369">
        <f t="shared" si="36"/>
        <v>-17.13395638629283</v>
      </c>
      <c r="AQ566" s="369">
        <f t="shared" si="34"/>
        <v>25.093984962406015</v>
      </c>
      <c r="AR566" s="369">
        <f t="shared" si="34"/>
        <v>-14.650638617580775</v>
      </c>
      <c r="AS566" s="369">
        <f t="shared" si="34"/>
        <v>42.693661971830998</v>
      </c>
      <c r="AT566" s="369">
        <f t="shared" si="34"/>
        <v>-29.241209130166563</v>
      </c>
      <c r="AU566" s="369">
        <f t="shared" si="34"/>
        <v>60.680034873583246</v>
      </c>
      <c r="AV566" s="369">
        <f t="shared" si="34"/>
        <v>14.161692892023872</v>
      </c>
      <c r="AW566" s="369">
        <f t="shared" si="34"/>
        <v>-21.245247148288968</v>
      </c>
      <c r="AX566" s="369">
        <f t="shared" si="41"/>
        <v>-19.251659625829809</v>
      </c>
      <c r="AY566" s="369">
        <f t="shared" si="41"/>
        <v>-15.02242152466369</v>
      </c>
    </row>
    <row r="567" spans="1:51" s="325" customFormat="1" ht="13.8">
      <c r="A567" s="329"/>
      <c r="B567" s="329" t="s">
        <v>348</v>
      </c>
      <c r="C567" s="332"/>
      <c r="D567" s="332"/>
      <c r="E567" s="332"/>
      <c r="F567" s="332"/>
      <c r="G567" s="332"/>
      <c r="H567" s="332"/>
      <c r="I567" s="332"/>
      <c r="J567" s="332"/>
      <c r="K567" s="332"/>
      <c r="L567" s="332"/>
      <c r="M567" s="332"/>
      <c r="N567" s="332"/>
      <c r="O567" s="369">
        <f t="shared" si="35"/>
        <v>-26.182965299684543</v>
      </c>
      <c r="P567" s="369">
        <f t="shared" si="42"/>
        <v>1.2820512820512928</v>
      </c>
      <c r="Q567" s="369">
        <f t="shared" si="42"/>
        <v>59.915611814345986</v>
      </c>
      <c r="R567" s="369">
        <f t="shared" si="42"/>
        <v>-25.06596306068602</v>
      </c>
      <c r="S567" s="369">
        <f t="shared" si="42"/>
        <v>15.845070422535217</v>
      </c>
      <c r="T567" s="369">
        <f t="shared" si="42"/>
        <v>-30.699088145896663</v>
      </c>
      <c r="U567" s="369">
        <f t="shared" si="42"/>
        <v>3.0701754385965039</v>
      </c>
      <c r="V567" s="369">
        <f t="shared" si="42"/>
        <v>96.170212765957459</v>
      </c>
      <c r="W567" s="369">
        <f t="shared" si="42"/>
        <v>3.6876355748373082</v>
      </c>
      <c r="X567" s="369">
        <f t="shared" si="42"/>
        <v>-3.5564853556485341</v>
      </c>
      <c r="Y567" s="369">
        <f t="shared" si="42"/>
        <v>12.364425162689791</v>
      </c>
      <c r="Z567" s="369">
        <f t="shared" si="42"/>
        <v>-41.505791505791507</v>
      </c>
      <c r="AA567" s="369">
        <f t="shared" si="42"/>
        <v>58.745874587458744</v>
      </c>
      <c r="AB567" s="369">
        <f t="shared" si="42"/>
        <v>38.877338877338879</v>
      </c>
      <c r="AC567" s="369">
        <f t="shared" si="42"/>
        <v>-20.359281437125741</v>
      </c>
      <c r="AD567" s="369">
        <f t="shared" si="42"/>
        <v>35.714285714285701</v>
      </c>
      <c r="AE567" s="369">
        <f t="shared" si="42"/>
        <v>-22.853185595567862</v>
      </c>
      <c r="AF567" s="369">
        <f t="shared" si="42"/>
        <v>4.1292639138240492</v>
      </c>
      <c r="AG567" s="369">
        <f t="shared" si="38"/>
        <v>-27.758620689655164</v>
      </c>
      <c r="AH567" s="369">
        <f t="shared" si="38"/>
        <v>31.980906921241047</v>
      </c>
      <c r="AI567" s="369">
        <f t="shared" si="38"/>
        <v>3.2549728752260343</v>
      </c>
      <c r="AJ567" s="369">
        <f t="shared" si="38"/>
        <v>-7.3555166374781074</v>
      </c>
      <c r="AK567" s="369">
        <f t="shared" si="38"/>
        <v>-26.465028355387524</v>
      </c>
      <c r="AL567" s="369">
        <f t="shared" ref="AL567:AM575" si="43">IFERROR(((AL177-AK177)*100/AK177),"n.a.")</f>
        <v>-22.622107969151678</v>
      </c>
      <c r="AM567" s="369">
        <f t="shared" si="43"/>
        <v>-26.910299003322248</v>
      </c>
      <c r="AN567" s="369">
        <f t="shared" si="36"/>
        <v>58.181818181818173</v>
      </c>
      <c r="AO567" s="369">
        <f t="shared" si="36"/>
        <v>-7.4712643678160857</v>
      </c>
      <c r="AP567" s="369">
        <f t="shared" si="36"/>
        <v>-21.739130434782613</v>
      </c>
      <c r="AQ567" s="369">
        <f t="shared" si="34"/>
        <v>57.936507936507937</v>
      </c>
      <c r="AR567" s="369">
        <f t="shared" si="34"/>
        <v>2.2613065326633244</v>
      </c>
      <c r="AS567" s="369">
        <f t="shared" si="34"/>
        <v>-32.1867321867322</v>
      </c>
      <c r="AT567" s="369">
        <f t="shared" si="34"/>
        <v>-18.840579710144915</v>
      </c>
      <c r="AU567" s="369">
        <f t="shared" si="34"/>
        <v>68.303571428571416</v>
      </c>
      <c r="AV567" s="369">
        <f t="shared" si="34"/>
        <v>-31.03448275862069</v>
      </c>
      <c r="AW567" s="369">
        <f t="shared" si="34"/>
        <v>-14.230769230769235</v>
      </c>
      <c r="AX567" s="369">
        <f t="shared" si="41"/>
        <v>43.049327354260093</v>
      </c>
      <c r="AY567" s="369">
        <f t="shared" si="41"/>
        <v>-55.485893416927901</v>
      </c>
    </row>
    <row r="568" spans="1:51" s="325" customFormat="1" ht="13.8">
      <c r="A568" s="327"/>
      <c r="B568" s="327" t="s">
        <v>349</v>
      </c>
      <c r="C568" s="331"/>
      <c r="D568" s="331"/>
      <c r="E568" s="331"/>
      <c r="F568" s="331"/>
      <c r="G568" s="331"/>
      <c r="H568" s="331"/>
      <c r="I568" s="331"/>
      <c r="J568" s="331"/>
      <c r="K568" s="331"/>
      <c r="L568" s="331"/>
      <c r="M568" s="331"/>
      <c r="N568" s="331"/>
      <c r="O568" s="369">
        <f t="shared" si="35"/>
        <v>-54.561666310007844</v>
      </c>
      <c r="P568" s="369">
        <f t="shared" si="42"/>
        <v>54.340659340659343</v>
      </c>
      <c r="Q568" s="369">
        <f t="shared" si="42"/>
        <v>-24.148570072386374</v>
      </c>
      <c r="R568" s="369">
        <f t="shared" si="42"/>
        <v>-15.472465581977476</v>
      </c>
      <c r="S568" s="369">
        <f t="shared" si="42"/>
        <v>122.01686893524764</v>
      </c>
      <c r="T568" s="369">
        <f t="shared" si="42"/>
        <v>-3.6692112565351569</v>
      </c>
      <c r="U568" s="369">
        <f t="shared" si="42"/>
        <v>-14.019384828404705</v>
      </c>
      <c r="V568" s="369">
        <f t="shared" si="42"/>
        <v>70.649048139414489</v>
      </c>
      <c r="W568" s="369">
        <f t="shared" si="42"/>
        <v>-86.794233377990096</v>
      </c>
      <c r="X568" s="369">
        <f t="shared" si="42"/>
        <v>455.29892171249924</v>
      </c>
      <c r="Y568" s="369">
        <f t="shared" si="42"/>
        <v>15.208199283022322</v>
      </c>
      <c r="Z568" s="369">
        <f t="shared" si="42"/>
        <v>-44.094825866677304</v>
      </c>
      <c r="AA568" s="369">
        <f t="shared" si="42"/>
        <v>122.46008384622247</v>
      </c>
      <c r="AB568" s="369">
        <f t="shared" si="42"/>
        <v>-46.253408179631116</v>
      </c>
      <c r="AC568" s="369">
        <f t="shared" si="42"/>
        <v>28.163886485034762</v>
      </c>
      <c r="AD568" s="369">
        <f t="shared" si="42"/>
        <v>82.110177186896081</v>
      </c>
      <c r="AE568" s="369">
        <f t="shared" si="42"/>
        <v>-38.189210440519339</v>
      </c>
      <c r="AF568" s="369">
        <f t="shared" si="42"/>
        <v>36.851794394456519</v>
      </c>
      <c r="AG568" s="369">
        <f t="shared" si="38"/>
        <v>-44.251900666555834</v>
      </c>
      <c r="AH568" s="369">
        <f t="shared" si="38"/>
        <v>157.54876841948297</v>
      </c>
      <c r="AI568" s="369">
        <f t="shared" si="38"/>
        <v>-16.613329403219179</v>
      </c>
      <c r="AJ568" s="369">
        <f t="shared" si="38"/>
        <v>-32.809629914848223</v>
      </c>
      <c r="AK568" s="369">
        <f t="shared" si="38"/>
        <v>102.04330875099816</v>
      </c>
      <c r="AL568" s="369">
        <f t="shared" si="43"/>
        <v>-39.329040057656989</v>
      </c>
      <c r="AM568" s="369">
        <f t="shared" si="43"/>
        <v>-28.141812663815696</v>
      </c>
      <c r="AN568" s="369">
        <f t="shared" si="36"/>
        <v>83.372794948913196</v>
      </c>
      <c r="AO568" s="369">
        <f t="shared" si="36"/>
        <v>-14.10192283085369</v>
      </c>
      <c r="AP568" s="369">
        <f t="shared" si="36"/>
        <v>48.62277233085964</v>
      </c>
      <c r="AQ568" s="369">
        <f t="shared" si="34"/>
        <v>23.738712881210759</v>
      </c>
      <c r="AR568" s="369">
        <f t="shared" si="34"/>
        <v>-62.354383587870579</v>
      </c>
      <c r="AS568" s="369">
        <f t="shared" si="34"/>
        <v>50.177511320625534</v>
      </c>
      <c r="AT568" s="369">
        <f t="shared" si="34"/>
        <v>-13.02294988017089</v>
      </c>
      <c r="AU568" s="369">
        <f t="shared" si="34"/>
        <v>-34.4734379094755</v>
      </c>
      <c r="AV568" s="369">
        <f t="shared" si="34"/>
        <v>404.8289416550495</v>
      </c>
      <c r="AW568" s="369">
        <f t="shared" si="34"/>
        <v>-54.40542693913028</v>
      </c>
      <c r="AX568" s="369">
        <f t="shared" ref="AX568:AY573" si="44">IFERROR(((AX178-AW178)*100/AW178),"n.a.")</f>
        <v>-67.355722689701381</v>
      </c>
      <c r="AY568" s="369">
        <f t="shared" si="44"/>
        <v>206.87531365481999</v>
      </c>
    </row>
    <row r="569" spans="1:51" s="325" customFormat="1" ht="13.8">
      <c r="A569" s="329"/>
      <c r="B569" s="329" t="s">
        <v>350</v>
      </c>
      <c r="C569" s="332"/>
      <c r="D569" s="332"/>
      <c r="E569" s="332"/>
      <c r="F569" s="332"/>
      <c r="G569" s="332"/>
      <c r="H569" s="332"/>
      <c r="I569" s="332"/>
      <c r="J569" s="332"/>
      <c r="K569" s="332"/>
      <c r="L569" s="332"/>
      <c r="M569" s="332"/>
      <c r="N569" s="332"/>
      <c r="O569" s="369">
        <f t="shared" si="35"/>
        <v>58.414903694347963</v>
      </c>
      <c r="P569" s="369">
        <f t="shared" si="42"/>
        <v>-60.873031692246371</v>
      </c>
      <c r="Q569" s="369">
        <f t="shared" si="42"/>
        <v>252.11411105450847</v>
      </c>
      <c r="R569" s="369">
        <f t="shared" si="42"/>
        <v>-36.791087962962976</v>
      </c>
      <c r="S569" s="369">
        <f t="shared" si="42"/>
        <v>-43.373769741359581</v>
      </c>
      <c r="T569" s="369">
        <f t="shared" si="42"/>
        <v>143.33063864187554</v>
      </c>
      <c r="U569" s="369">
        <f t="shared" si="42"/>
        <v>-53.853820598006642</v>
      </c>
      <c r="V569" s="369">
        <f t="shared" si="42"/>
        <v>75.737940964722824</v>
      </c>
      <c r="W569" s="369">
        <f t="shared" si="42"/>
        <v>-18.783285538713645</v>
      </c>
      <c r="X569" s="369">
        <f t="shared" si="42"/>
        <v>9.3316519546027816</v>
      </c>
      <c r="Y569" s="369">
        <f t="shared" si="42"/>
        <v>47.958477508650518</v>
      </c>
      <c r="Z569" s="369">
        <f t="shared" si="42"/>
        <v>-25.304022450888688</v>
      </c>
      <c r="AA569" s="369">
        <f t="shared" si="42"/>
        <v>44.646211646837827</v>
      </c>
      <c r="AB569" s="369">
        <f t="shared" si="42"/>
        <v>-45.497835497835496</v>
      </c>
      <c r="AC569" s="369">
        <f t="shared" si="42"/>
        <v>94.440031771247007</v>
      </c>
      <c r="AD569" s="369">
        <f t="shared" si="42"/>
        <v>-64.460784313725497</v>
      </c>
      <c r="AE569" s="369">
        <f t="shared" si="42"/>
        <v>100.34482758620689</v>
      </c>
      <c r="AF569" s="369">
        <f t="shared" si="42"/>
        <v>-23.235800344234075</v>
      </c>
      <c r="AG569" s="369">
        <f t="shared" si="38"/>
        <v>64.02590931738915</v>
      </c>
      <c r="AH569" s="369">
        <f t="shared" si="38"/>
        <v>-25.106318347509113</v>
      </c>
      <c r="AI569" s="369">
        <f t="shared" si="38"/>
        <v>-41.898195092273383</v>
      </c>
      <c r="AJ569" s="369">
        <f t="shared" si="38"/>
        <v>253.717277486911</v>
      </c>
      <c r="AK569" s="369">
        <f t="shared" si="38"/>
        <v>-10.124333925399648</v>
      </c>
      <c r="AL569" s="369">
        <f t="shared" si="43"/>
        <v>-43.697848045674128</v>
      </c>
      <c r="AM569" s="369">
        <f t="shared" si="43"/>
        <v>34.730889235569428</v>
      </c>
      <c r="AN569" s="369">
        <f t="shared" si="36"/>
        <v>-47.894051237516287</v>
      </c>
      <c r="AO569" s="369">
        <f t="shared" si="36"/>
        <v>45.944444444444443</v>
      </c>
      <c r="AP569" s="369">
        <f t="shared" si="36"/>
        <v>49.619337647506661</v>
      </c>
      <c r="AQ569" s="369">
        <f t="shared" si="34"/>
        <v>-12.950006360513921</v>
      </c>
      <c r="AR569" s="369">
        <f t="shared" si="34"/>
        <v>99.093964635393817</v>
      </c>
      <c r="AS569" s="369">
        <f t="shared" si="34"/>
        <v>-17.491192014092785</v>
      </c>
      <c r="AT569" s="369">
        <f t="shared" si="34"/>
        <v>112.13415176585715</v>
      </c>
      <c r="AU569" s="369">
        <f t="shared" si="34"/>
        <v>-23.991445106097462</v>
      </c>
      <c r="AV569" s="369">
        <f t="shared" si="34"/>
        <v>-23.586206896551722</v>
      </c>
      <c r="AW569" s="369">
        <f t="shared" si="34"/>
        <v>-8.8303249097472953</v>
      </c>
      <c r="AX569" s="369">
        <f t="shared" si="44"/>
        <v>-19.648372535043954</v>
      </c>
      <c r="AY569" s="369">
        <f t="shared" si="44"/>
        <v>44.273605361718907</v>
      </c>
    </row>
    <row r="570" spans="1:51" s="325" customFormat="1" ht="13.8">
      <c r="A570" s="327"/>
      <c r="B570" s="327" t="s">
        <v>351</v>
      </c>
      <c r="C570" s="331"/>
      <c r="D570" s="331"/>
      <c r="E570" s="331"/>
      <c r="F570" s="331"/>
      <c r="G570" s="331"/>
      <c r="H570" s="331"/>
      <c r="I570" s="331"/>
      <c r="J570" s="331"/>
      <c r="K570" s="331"/>
      <c r="L570" s="331"/>
      <c r="M570" s="331"/>
      <c r="N570" s="331"/>
      <c r="O570" s="369">
        <f t="shared" si="35"/>
        <v>73.411764705882348</v>
      </c>
      <c r="P570" s="369">
        <f t="shared" si="42"/>
        <v>-27.95115332428766</v>
      </c>
      <c r="Q570" s="369">
        <f t="shared" si="42"/>
        <v>34.274952919020727</v>
      </c>
      <c r="R570" s="369">
        <f t="shared" si="42"/>
        <v>-22.580645161290327</v>
      </c>
      <c r="S570" s="369">
        <f t="shared" si="42"/>
        <v>43.115942028985529</v>
      </c>
      <c r="T570" s="369">
        <f t="shared" si="42"/>
        <v>-4.5569620253164587</v>
      </c>
      <c r="U570" s="369">
        <f t="shared" si="42"/>
        <v>-26.525198938992041</v>
      </c>
      <c r="V570" s="369">
        <f t="shared" si="42"/>
        <v>14.079422382671485</v>
      </c>
      <c r="W570" s="369">
        <f t="shared" si="42"/>
        <v>2.6898734177215178</v>
      </c>
      <c r="X570" s="369">
        <f t="shared" si="42"/>
        <v>-8.3204930662557786</v>
      </c>
      <c r="Y570" s="369">
        <f t="shared" si="42"/>
        <v>-16.302521008403357</v>
      </c>
      <c r="Z570" s="369">
        <f t="shared" si="42"/>
        <v>-19.277108433734956</v>
      </c>
      <c r="AA570" s="369">
        <f t="shared" si="42"/>
        <v>55.97014925373135</v>
      </c>
      <c r="AB570" s="369">
        <f t="shared" si="42"/>
        <v>3.6682615629984121</v>
      </c>
      <c r="AC570" s="369">
        <f t="shared" si="42"/>
        <v>-31.538461538461533</v>
      </c>
      <c r="AD570" s="369">
        <f t="shared" si="42"/>
        <v>-11.460674157303375</v>
      </c>
      <c r="AE570" s="369">
        <f t="shared" si="42"/>
        <v>75.634517766497467</v>
      </c>
      <c r="AF570" s="369">
        <f t="shared" si="42"/>
        <v>-28.323699421965319</v>
      </c>
      <c r="AG570" s="369">
        <f t="shared" si="38"/>
        <v>2.4193548387096797</v>
      </c>
      <c r="AH570" s="369">
        <f t="shared" si="38"/>
        <v>28.543307086614178</v>
      </c>
      <c r="AI570" s="369">
        <f t="shared" si="38"/>
        <v>12.557427258805504</v>
      </c>
      <c r="AJ570" s="369">
        <f t="shared" si="38"/>
        <v>-9.2517006802721049</v>
      </c>
      <c r="AK570" s="369">
        <f t="shared" si="38"/>
        <v>47.826086956521728</v>
      </c>
      <c r="AL570" s="369">
        <f t="shared" si="43"/>
        <v>71.703853955375251</v>
      </c>
      <c r="AM570" s="369">
        <f t="shared" si="43"/>
        <v>28.292971057294736</v>
      </c>
      <c r="AN570" s="369">
        <f t="shared" si="36"/>
        <v>19.33701657458565</v>
      </c>
      <c r="AO570" s="369">
        <f t="shared" si="36"/>
        <v>-53.587962962962969</v>
      </c>
      <c r="AP570" s="369">
        <f t="shared" si="36"/>
        <v>-3.4912718204488775</v>
      </c>
      <c r="AQ570" s="369">
        <f t="shared" si="34"/>
        <v>-25.409130060292846</v>
      </c>
      <c r="AR570" s="369">
        <f t="shared" si="34"/>
        <v>3.2332563510392536</v>
      </c>
      <c r="AS570" s="369">
        <f t="shared" si="34"/>
        <v>37.807606263982109</v>
      </c>
      <c r="AT570" s="369">
        <f t="shared" si="34"/>
        <v>-15.584415584415584</v>
      </c>
      <c r="AU570" s="369">
        <f t="shared" si="34"/>
        <v>4.7115384615384635</v>
      </c>
      <c r="AV570" s="369">
        <f t="shared" si="34"/>
        <v>30.027548209366383</v>
      </c>
      <c r="AW570" s="369">
        <f t="shared" si="34"/>
        <v>65.748587570621467</v>
      </c>
      <c r="AX570" s="369">
        <f t="shared" si="44"/>
        <v>-32.296548785683846</v>
      </c>
      <c r="AY570" s="369">
        <f t="shared" si="44"/>
        <v>129.89301447451226</v>
      </c>
    </row>
    <row r="571" spans="1:51" s="325" customFormat="1" ht="13.8">
      <c r="A571" s="329"/>
      <c r="B571" s="329" t="s">
        <v>352</v>
      </c>
      <c r="C571" s="332"/>
      <c r="D571" s="332"/>
      <c r="E571" s="332"/>
      <c r="F571" s="332"/>
      <c r="G571" s="332"/>
      <c r="H571" s="332"/>
      <c r="I571" s="332"/>
      <c r="J571" s="332"/>
      <c r="K571" s="332"/>
      <c r="L571" s="332"/>
      <c r="M571" s="332"/>
      <c r="N571" s="332"/>
      <c r="O571" s="369">
        <f t="shared" si="35"/>
        <v>3.286034353995515</v>
      </c>
      <c r="P571" s="369">
        <f t="shared" si="42"/>
        <v>25.958062183658726</v>
      </c>
      <c r="Q571" s="369">
        <f t="shared" si="42"/>
        <v>-11.595866819747425</v>
      </c>
      <c r="R571" s="369">
        <f t="shared" si="42"/>
        <v>-25.844155844155846</v>
      </c>
      <c r="S571" s="369">
        <f t="shared" si="42"/>
        <v>36.602451838879162</v>
      </c>
      <c r="T571" s="369">
        <f t="shared" si="42"/>
        <v>5.5769230769230713</v>
      </c>
      <c r="U571" s="369">
        <f t="shared" si="42"/>
        <v>-2.1857923497267726</v>
      </c>
      <c r="V571" s="369">
        <f t="shared" si="42"/>
        <v>27.126008690254508</v>
      </c>
      <c r="W571" s="369">
        <f t="shared" si="42"/>
        <v>-15.576171875000005</v>
      </c>
      <c r="X571" s="369">
        <f t="shared" si="42"/>
        <v>-13.128976286871021</v>
      </c>
      <c r="Y571" s="369">
        <f t="shared" si="42"/>
        <v>-9.3874833555259656</v>
      </c>
      <c r="Z571" s="369">
        <f t="shared" si="42"/>
        <v>-15.282880235121235</v>
      </c>
      <c r="AA571" s="369">
        <f t="shared" si="42"/>
        <v>57.76235906331312</v>
      </c>
      <c r="AB571" s="369">
        <f t="shared" si="42"/>
        <v>11.599780098955467</v>
      </c>
      <c r="AC571" s="369">
        <f t="shared" si="42"/>
        <v>-22.118226600985221</v>
      </c>
      <c r="AD571" s="369">
        <f t="shared" si="42"/>
        <v>-21.505376344086024</v>
      </c>
      <c r="AE571" s="369">
        <f t="shared" si="42"/>
        <v>36.905721192586611</v>
      </c>
      <c r="AF571" s="369">
        <f t="shared" si="42"/>
        <v>-23.837551500882867</v>
      </c>
      <c r="AG571" s="369">
        <f t="shared" si="38"/>
        <v>24.188562596599695</v>
      </c>
      <c r="AH571" s="369">
        <f t="shared" si="38"/>
        <v>8.2762912258867356</v>
      </c>
      <c r="AI571" s="369">
        <f t="shared" si="38"/>
        <v>-18.160919540229877</v>
      </c>
      <c r="AJ571" s="369">
        <f t="shared" si="38"/>
        <v>18.820224719101134</v>
      </c>
      <c r="AK571" s="369">
        <f t="shared" si="38"/>
        <v>21.217494089834513</v>
      </c>
      <c r="AL571" s="369">
        <f t="shared" si="43"/>
        <v>-30.960507069722091</v>
      </c>
      <c r="AM571" s="369">
        <f t="shared" si="43"/>
        <v>4.8022598870056479</v>
      </c>
      <c r="AN571" s="369">
        <f t="shared" si="36"/>
        <v>1.1455525606468997</v>
      </c>
      <c r="AO571" s="369">
        <f t="shared" si="36"/>
        <v>34.310459693537645</v>
      </c>
      <c r="AP571" s="369">
        <f t="shared" si="36"/>
        <v>-25.694444444444443</v>
      </c>
      <c r="AQ571" s="369">
        <f t="shared" si="34"/>
        <v>49.465954606141523</v>
      </c>
      <c r="AR571" s="369">
        <f t="shared" si="34"/>
        <v>-0.89325591782045233</v>
      </c>
      <c r="AS571" s="369">
        <f t="shared" si="34"/>
        <v>26.182965299684536</v>
      </c>
      <c r="AT571" s="369">
        <f t="shared" si="34"/>
        <v>-9.6071428571428612</v>
      </c>
      <c r="AU571" s="369">
        <f t="shared" si="34"/>
        <v>-12.208613196365073</v>
      </c>
      <c r="AV571" s="369">
        <f t="shared" si="34"/>
        <v>60.711071107110726</v>
      </c>
      <c r="AW571" s="369">
        <f t="shared" si="34"/>
        <v>-9.7171660599271874</v>
      </c>
      <c r="AX571" s="369">
        <f t="shared" si="44"/>
        <v>-8.7779156327543468</v>
      </c>
      <c r="AY571" s="369">
        <f t="shared" si="44"/>
        <v>8.7725263515810887</v>
      </c>
    </row>
    <row r="572" spans="1:51" s="325" customFormat="1" ht="13.8">
      <c r="A572" s="327"/>
      <c r="B572" s="327" t="s">
        <v>353</v>
      </c>
      <c r="C572" s="331"/>
      <c r="D572" s="331"/>
      <c r="E572" s="331"/>
      <c r="F572" s="331"/>
      <c r="G572" s="331"/>
      <c r="H572" s="331"/>
      <c r="I572" s="331"/>
      <c r="J572" s="331"/>
      <c r="K572" s="331"/>
      <c r="L572" s="331"/>
      <c r="M572" s="331"/>
      <c r="N572" s="331"/>
      <c r="O572" s="369">
        <f t="shared" si="35"/>
        <v>12.594799566630549</v>
      </c>
      <c r="P572" s="369">
        <f t="shared" si="42"/>
        <v>-8.6360356025980352</v>
      </c>
      <c r="Q572" s="369">
        <f t="shared" si="42"/>
        <v>5.6608741442864821</v>
      </c>
      <c r="R572" s="369">
        <f t="shared" si="42"/>
        <v>-1.6944928980812353</v>
      </c>
      <c r="S572" s="369">
        <f t="shared" si="42"/>
        <v>11.787072243346003</v>
      </c>
      <c r="T572" s="369">
        <f t="shared" si="42"/>
        <v>4.7845804988662115</v>
      </c>
      <c r="U572" s="369">
        <f t="shared" si="42"/>
        <v>-9.4568275265094091</v>
      </c>
      <c r="V572" s="369">
        <f t="shared" si="42"/>
        <v>-6.9550669216061261</v>
      </c>
      <c r="W572" s="369">
        <f t="shared" si="42"/>
        <v>-17.184690470074486</v>
      </c>
      <c r="X572" s="369">
        <f t="shared" si="42"/>
        <v>13.802729528535965</v>
      </c>
      <c r="Y572" s="369">
        <f t="shared" si="42"/>
        <v>5.9961842463886699</v>
      </c>
      <c r="Z572" s="369">
        <f t="shared" si="42"/>
        <v>-1.5685266135253264</v>
      </c>
      <c r="AA572" s="369">
        <f t="shared" si="42"/>
        <v>17.972831765935201</v>
      </c>
      <c r="AB572" s="369">
        <f t="shared" si="42"/>
        <v>-12.112488928255091</v>
      </c>
      <c r="AC572" s="369">
        <f t="shared" si="42"/>
        <v>-12.244897959183673</v>
      </c>
      <c r="AD572" s="369">
        <f t="shared" si="42"/>
        <v>14.843525696238881</v>
      </c>
      <c r="AE572" s="369">
        <f t="shared" si="42"/>
        <v>-3.0000000000000071</v>
      </c>
      <c r="AF572" s="369">
        <f t="shared" si="42"/>
        <v>2.6804123711340369</v>
      </c>
      <c r="AG572" s="369">
        <f t="shared" si="38"/>
        <v>21.385542168674686</v>
      </c>
      <c r="AH572" s="369">
        <f t="shared" si="38"/>
        <v>-5.5624483043837838</v>
      </c>
      <c r="AI572" s="369">
        <f t="shared" si="38"/>
        <v>-15.26165973286621</v>
      </c>
      <c r="AJ572" s="369">
        <f t="shared" si="38"/>
        <v>14.418604651162784</v>
      </c>
      <c r="AK572" s="369">
        <f t="shared" si="38"/>
        <v>-0.81300813008129946</v>
      </c>
      <c r="AL572" s="369">
        <f t="shared" si="43"/>
        <v>-13.183060109289615</v>
      </c>
      <c r="AM572" s="369">
        <f t="shared" si="43"/>
        <v>31.864673485444523</v>
      </c>
      <c r="AN572" s="369">
        <f t="shared" si="36"/>
        <v>-31.523468575974547</v>
      </c>
      <c r="AO572" s="369">
        <f t="shared" si="36"/>
        <v>3.8048213767063674</v>
      </c>
      <c r="AP572" s="369">
        <f t="shared" si="36"/>
        <v>-3.8332400671516633</v>
      </c>
      <c r="AQ572" s="369">
        <f t="shared" si="34"/>
        <v>8.8449228978760512</v>
      </c>
      <c r="AR572" s="369">
        <f t="shared" si="34"/>
        <v>10.879443998930768</v>
      </c>
      <c r="AS572" s="369">
        <f t="shared" si="34"/>
        <v>6.1716489874638443</v>
      </c>
      <c r="AT572" s="369">
        <f t="shared" si="34"/>
        <v>-9.3778383287920128</v>
      </c>
      <c r="AU572" s="369">
        <f t="shared" si="34"/>
        <v>1.5785517414181975</v>
      </c>
      <c r="AV572" s="369">
        <f t="shared" si="34"/>
        <v>6.2407498766650251</v>
      </c>
      <c r="AW572" s="369">
        <f t="shared" si="34"/>
        <v>-12.143022985837002</v>
      </c>
      <c r="AX572" s="369">
        <f t="shared" si="44"/>
        <v>11.363636363636354</v>
      </c>
      <c r="AY572" s="369">
        <f t="shared" si="44"/>
        <v>23.659231134314187</v>
      </c>
    </row>
    <row r="573" spans="1:51" s="325" customFormat="1" ht="13.8">
      <c r="A573" s="329"/>
      <c r="B573" s="329" t="s">
        <v>354</v>
      </c>
      <c r="C573" s="332"/>
      <c r="D573" s="332"/>
      <c r="E573" s="332"/>
      <c r="F573" s="332"/>
      <c r="G573" s="332"/>
      <c r="H573" s="332"/>
      <c r="I573" s="332"/>
      <c r="J573" s="332"/>
      <c r="K573" s="332"/>
      <c r="L573" s="332"/>
      <c r="M573" s="332"/>
      <c r="N573" s="332"/>
      <c r="O573" s="369">
        <f t="shared" si="35"/>
        <v>56.707317073170735</v>
      </c>
      <c r="P573" s="369">
        <f t="shared" si="42"/>
        <v>-51.750972762645908</v>
      </c>
      <c r="Q573" s="369">
        <f t="shared" si="42"/>
        <v>-2.4193548387096797</v>
      </c>
      <c r="R573" s="369">
        <f t="shared" si="42"/>
        <v>16.528925619834709</v>
      </c>
      <c r="S573" s="369">
        <f t="shared" si="42"/>
        <v>31.20567375886526</v>
      </c>
      <c r="T573" s="369">
        <f t="shared" si="42"/>
        <v>-3.2432432432432461</v>
      </c>
      <c r="U573" s="369">
        <f t="shared" si="42"/>
        <v>42.458100558659204</v>
      </c>
      <c r="V573" s="369">
        <f t="shared" si="42"/>
        <v>-60.784313725490186</v>
      </c>
      <c r="W573" s="369">
        <f t="shared" si="42"/>
        <v>32.000000000000007</v>
      </c>
      <c r="X573" s="369">
        <f t="shared" si="42"/>
        <v>16.666666666666664</v>
      </c>
      <c r="Y573" s="369">
        <f t="shared" si="42"/>
        <v>21.428571428571434</v>
      </c>
      <c r="Z573" s="369">
        <f t="shared" si="42"/>
        <v>11.229946524064168</v>
      </c>
      <c r="AA573" s="369">
        <f t="shared" si="42"/>
        <v>-31.730769230769237</v>
      </c>
      <c r="AB573" s="369">
        <f t="shared" si="42"/>
        <v>7.746478873239445</v>
      </c>
      <c r="AC573" s="369">
        <f t="shared" si="42"/>
        <v>-8.496732026143798</v>
      </c>
      <c r="AD573" s="369">
        <f t="shared" si="42"/>
        <v>-36.428571428571423</v>
      </c>
      <c r="AE573" s="369">
        <f t="shared" si="42"/>
        <v>140.44943820224719</v>
      </c>
      <c r="AF573" s="369">
        <f t="shared" si="42"/>
        <v>-16.822429906542059</v>
      </c>
      <c r="AG573" s="369">
        <f t="shared" si="38"/>
        <v>72.471910112359538</v>
      </c>
      <c r="AH573" s="369">
        <f t="shared" si="38"/>
        <v>-56.351791530944617</v>
      </c>
      <c r="AI573" s="369">
        <f t="shared" si="38"/>
        <v>-23.880597014925378</v>
      </c>
      <c r="AJ573" s="369">
        <f t="shared" si="38"/>
        <v>57.843137254901968</v>
      </c>
      <c r="AK573" s="369">
        <f t="shared" si="38"/>
        <v>-15.527950310559005</v>
      </c>
      <c r="AL573" s="369">
        <f t="shared" si="43"/>
        <v>66.176470588235262</v>
      </c>
      <c r="AM573" s="369">
        <f t="shared" si="43"/>
        <v>14.159292035398243</v>
      </c>
      <c r="AN573" s="369">
        <f t="shared" si="36"/>
        <v>-70.155038759689916</v>
      </c>
      <c r="AO573" s="369">
        <f t="shared" si="36"/>
        <v>74.025974025974037</v>
      </c>
      <c r="AP573" s="369">
        <f t="shared" si="36"/>
        <v>-17.164179104477611</v>
      </c>
      <c r="AQ573" s="369">
        <f t="shared" si="34"/>
        <v>-15.315315315315328</v>
      </c>
      <c r="AR573" s="369">
        <f t="shared" si="34"/>
        <v>-2.1276595744680753</v>
      </c>
      <c r="AS573" s="369">
        <f t="shared" si="34"/>
        <v>8.6956521739130395</v>
      </c>
      <c r="AT573" s="369">
        <f t="shared" si="34"/>
        <v>2.0000000000000018</v>
      </c>
      <c r="AU573" s="369">
        <f t="shared" si="34"/>
        <v>6.8627450980392215</v>
      </c>
      <c r="AV573" s="369">
        <f t="shared" si="34"/>
        <v>120.18348623853207</v>
      </c>
      <c r="AW573" s="369">
        <f t="shared" si="34"/>
        <v>-75.416666666666671</v>
      </c>
      <c r="AX573" s="369">
        <f t="shared" si="44"/>
        <v>88.135593220339018</v>
      </c>
      <c r="AY573" s="369">
        <f t="shared" si="44"/>
        <v>127.9279279279279</v>
      </c>
    </row>
    <row r="574" spans="1:51" s="325" customFormat="1" ht="27.6">
      <c r="A574" s="327"/>
      <c r="B574" s="327" t="s">
        <v>355</v>
      </c>
      <c r="C574" s="331"/>
      <c r="D574" s="331"/>
      <c r="E574" s="331"/>
      <c r="F574" s="331"/>
      <c r="G574" s="331"/>
      <c r="H574" s="331"/>
      <c r="I574" s="331"/>
      <c r="J574" s="331"/>
      <c r="K574" s="331"/>
      <c r="L574" s="331"/>
      <c r="M574" s="331"/>
      <c r="N574" s="331"/>
      <c r="O574" s="369">
        <f t="shared" si="35"/>
        <v>17.522123893805297</v>
      </c>
      <c r="P574" s="369">
        <f t="shared" si="42"/>
        <v>50.753012048192772</v>
      </c>
      <c r="Q574" s="369">
        <f t="shared" si="42"/>
        <v>-44.455544455544455</v>
      </c>
      <c r="R574" s="369">
        <f t="shared" si="42"/>
        <v>10.971223021582739</v>
      </c>
      <c r="S574" s="369">
        <f t="shared" si="42"/>
        <v>1.9448946515397101</v>
      </c>
      <c r="T574" s="369">
        <f t="shared" si="42"/>
        <v>47.376788553259132</v>
      </c>
      <c r="U574" s="369">
        <f t="shared" si="42"/>
        <v>-35.706580366774539</v>
      </c>
      <c r="V574" s="369">
        <f t="shared" si="42"/>
        <v>-30.033557046979865</v>
      </c>
      <c r="W574" s="369">
        <f t="shared" si="42"/>
        <v>8.1534772182254169</v>
      </c>
      <c r="X574" s="369">
        <f t="shared" si="42"/>
        <v>9.0909090909090953</v>
      </c>
      <c r="Y574" s="369">
        <f t="shared" si="42"/>
        <v>-4.2682926829268286</v>
      </c>
      <c r="Z574" s="369">
        <f t="shared" si="42"/>
        <v>-1.9108280254777039</v>
      </c>
      <c r="AA574" s="369">
        <f t="shared" si="42"/>
        <v>-8.2251082251082224</v>
      </c>
      <c r="AB574" s="369">
        <f t="shared" si="42"/>
        <v>14.622641509433965</v>
      </c>
      <c r="AC574" s="369">
        <f t="shared" si="42"/>
        <v>-13.991769547325113</v>
      </c>
      <c r="AD574" s="369">
        <f t="shared" si="42"/>
        <v>19.138755980861262</v>
      </c>
      <c r="AE574" s="369">
        <f t="shared" si="42"/>
        <v>7.2289156626505902</v>
      </c>
      <c r="AF574" s="369">
        <f t="shared" si="42"/>
        <v>-2.4344569288389493</v>
      </c>
      <c r="AG574" s="369">
        <f t="shared" si="38"/>
        <v>72.936660268714007</v>
      </c>
      <c r="AH574" s="369">
        <f t="shared" si="38"/>
        <v>-41.39844617092119</v>
      </c>
      <c r="AI574" s="369">
        <f t="shared" si="38"/>
        <v>9.4696969696969688</v>
      </c>
      <c r="AJ574" s="369">
        <f t="shared" si="38"/>
        <v>-16.955017301038069</v>
      </c>
      <c r="AK574" s="369">
        <f t="shared" si="38"/>
        <v>-12.291666666666664</v>
      </c>
      <c r="AL574" s="369">
        <f t="shared" si="43"/>
        <v>0.95011876484560653</v>
      </c>
      <c r="AM574" s="369">
        <f t="shared" si="43"/>
        <v>34.823529411764717</v>
      </c>
      <c r="AN574" s="369">
        <f t="shared" si="36"/>
        <v>-29.144851657940677</v>
      </c>
      <c r="AO574" s="369">
        <f t="shared" si="36"/>
        <v>18.719211822660117</v>
      </c>
      <c r="AP574" s="369">
        <f t="shared" si="36"/>
        <v>-2.9045643153527085</v>
      </c>
      <c r="AQ574" s="369">
        <f t="shared" si="34"/>
        <v>29.914529914529922</v>
      </c>
      <c r="AR574" s="369">
        <f t="shared" si="34"/>
        <v>8.552631578947361</v>
      </c>
      <c r="AS574" s="369">
        <f t="shared" si="34"/>
        <v>15.909090909090921</v>
      </c>
      <c r="AT574" s="369">
        <f t="shared" si="34"/>
        <v>-26.143790849673202</v>
      </c>
      <c r="AU574" s="369">
        <f t="shared" si="34"/>
        <v>-9.2035398230088568</v>
      </c>
      <c r="AV574" s="369">
        <f t="shared" si="34"/>
        <v>24.17153996101365</v>
      </c>
      <c r="AW574" s="369">
        <f t="shared" ref="AW574:AY586" si="45">IFERROR(((AW184-AV184)*100/AV184),"n.a.")</f>
        <v>-17.739403453689164</v>
      </c>
      <c r="AX574" s="369">
        <f t="shared" si="45"/>
        <v>-2.0992366412213799</v>
      </c>
      <c r="AY574" s="369">
        <f t="shared" si="45"/>
        <v>30.214424951267052</v>
      </c>
    </row>
    <row r="575" spans="1:51" s="325" customFormat="1" ht="13.8">
      <c r="A575" s="329"/>
      <c r="B575" s="329" t="s">
        <v>356</v>
      </c>
      <c r="C575" s="332"/>
      <c r="D575" s="332"/>
      <c r="E575" s="332"/>
      <c r="F575" s="330"/>
      <c r="G575" s="332"/>
      <c r="H575" s="330"/>
      <c r="I575" s="332"/>
      <c r="J575" s="332"/>
      <c r="K575" s="332"/>
      <c r="L575" s="332"/>
      <c r="M575" s="332"/>
      <c r="N575" s="332"/>
      <c r="O575" s="369">
        <f t="shared" si="35"/>
        <v>2.2988505747126458</v>
      </c>
      <c r="P575" s="369">
        <f t="shared" si="42"/>
        <v>-88.202247191011239</v>
      </c>
      <c r="Q575" s="369">
        <f t="shared" si="42"/>
        <v>1600</v>
      </c>
      <c r="R575" s="369">
        <f t="shared" si="42"/>
        <v>11.204481792717097</v>
      </c>
      <c r="S575" s="369">
        <f t="shared" si="42"/>
        <v>-25.188916876574307</v>
      </c>
      <c r="T575" s="369">
        <f t="shared" si="42"/>
        <v>8.7542087542087472</v>
      </c>
      <c r="U575" s="369">
        <f t="shared" si="42"/>
        <v>-14.551083591331276</v>
      </c>
      <c r="V575" s="369">
        <f t="shared" si="42"/>
        <v>-2.5362318840579654</v>
      </c>
      <c r="W575" s="369">
        <f t="shared" si="42"/>
        <v>-56.877323420074347</v>
      </c>
      <c r="X575" s="369">
        <f t="shared" si="42"/>
        <v>17.241379310344843</v>
      </c>
      <c r="Y575" s="369">
        <f t="shared" si="42"/>
        <v>-52.941176470588239</v>
      </c>
      <c r="Z575" s="369">
        <f t="shared" si="42"/>
        <v>51.562499999999986</v>
      </c>
      <c r="AA575" s="369">
        <f t="shared" si="42"/>
        <v>91.752577319587644</v>
      </c>
      <c r="AB575" s="369">
        <f t="shared" si="42"/>
        <v>-29.032258064516128</v>
      </c>
      <c r="AC575" s="369">
        <f t="shared" si="42"/>
        <v>-53.030303030303031</v>
      </c>
      <c r="AD575" s="369">
        <f t="shared" si="42"/>
        <v>100</v>
      </c>
      <c r="AE575" s="369">
        <f t="shared" si="42"/>
        <v>36.290322580645153</v>
      </c>
      <c r="AF575" s="369">
        <f t="shared" si="42"/>
        <v>-25.443786982248518</v>
      </c>
      <c r="AG575" s="369">
        <f t="shared" si="38"/>
        <v>-6.3492063492063551</v>
      </c>
      <c r="AH575" s="369">
        <f t="shared" si="38"/>
        <v>-45.762711864406775</v>
      </c>
      <c r="AI575" s="369">
        <f t="shared" si="38"/>
        <v>117.18749999999997</v>
      </c>
      <c r="AJ575" s="369">
        <f t="shared" si="38"/>
        <v>-13.669064748201436</v>
      </c>
      <c r="AK575" s="369">
        <f t="shared" si="38"/>
        <v>111.66666666666667</v>
      </c>
      <c r="AL575" s="369">
        <f t="shared" si="43"/>
        <v>-71.653543307086608</v>
      </c>
      <c r="AM575" s="369">
        <f t="shared" si="43"/>
        <v>284.72222222222217</v>
      </c>
      <c r="AN575" s="369">
        <f t="shared" si="36"/>
        <v>-56.678700361010833</v>
      </c>
      <c r="AO575" s="369">
        <f t="shared" si="36"/>
        <v>28.333333333333339</v>
      </c>
      <c r="AP575" s="369">
        <f t="shared" si="36"/>
        <v>-74.025974025974037</v>
      </c>
      <c r="AQ575" s="369">
        <f t="shared" si="34"/>
        <v>402.5</v>
      </c>
      <c r="AR575" s="369">
        <f t="shared" si="34"/>
        <v>-31.840796019900488</v>
      </c>
      <c r="AS575" s="369">
        <f t="shared" si="34"/>
        <v>-27.737226277372272</v>
      </c>
      <c r="AT575" s="369">
        <f t="shared" si="34"/>
        <v>8.0808080808080884</v>
      </c>
      <c r="AU575" s="369">
        <f t="shared" si="34"/>
        <v>2.8037383177570119</v>
      </c>
      <c r="AV575" s="369">
        <f t="shared" si="34"/>
        <v>0</v>
      </c>
      <c r="AW575" s="369">
        <f t="shared" si="45"/>
        <v>-17.272727272727277</v>
      </c>
      <c r="AX575" s="369">
        <f t="shared" si="45"/>
        <v>-61.538461538461547</v>
      </c>
      <c r="AY575" s="369">
        <f t="shared" si="45"/>
        <v>577.14285714285722</v>
      </c>
    </row>
    <row r="576" spans="1:51" s="325" customFormat="1" ht="13.8">
      <c r="A576" s="327"/>
      <c r="B576" s="327" t="s">
        <v>357</v>
      </c>
      <c r="C576" s="331"/>
      <c r="D576" s="331"/>
      <c r="E576" s="331"/>
      <c r="F576" s="331"/>
      <c r="G576" s="331"/>
      <c r="H576" s="331"/>
      <c r="I576" s="331"/>
      <c r="J576" s="331"/>
      <c r="K576" s="331"/>
      <c r="L576" s="331"/>
      <c r="M576" s="331"/>
      <c r="N576" s="331"/>
      <c r="O576" s="369">
        <f t="shared" si="35"/>
        <v>9.6450340623879445</v>
      </c>
      <c r="P576" s="369">
        <f t="shared" si="42"/>
        <v>-13.243950294309998</v>
      </c>
      <c r="Q576" s="369">
        <f t="shared" si="42"/>
        <v>12.287975876366369</v>
      </c>
      <c r="R576" s="369">
        <f t="shared" si="42"/>
        <v>-6.377979187646857</v>
      </c>
      <c r="S576" s="369">
        <f t="shared" si="42"/>
        <v>18.321979204015776</v>
      </c>
      <c r="T576" s="369">
        <f t="shared" si="42"/>
        <v>-3.3030303030303028</v>
      </c>
      <c r="U576" s="369">
        <f t="shared" si="42"/>
        <v>-4.1993105609526795</v>
      </c>
      <c r="V576" s="369">
        <f t="shared" si="42"/>
        <v>1.602878639188742</v>
      </c>
      <c r="W576" s="369">
        <f t="shared" si="42"/>
        <v>-18.705730843528652</v>
      </c>
      <c r="X576" s="369">
        <f t="shared" si="42"/>
        <v>14.297029702970296</v>
      </c>
      <c r="Y576" s="369">
        <f t="shared" si="42"/>
        <v>9.702009702009704</v>
      </c>
      <c r="Z576" s="369">
        <f t="shared" si="42"/>
        <v>-3.284902084649397</v>
      </c>
      <c r="AA576" s="369">
        <f t="shared" si="42"/>
        <v>22.926192031352056</v>
      </c>
      <c r="AB576" s="369">
        <f t="shared" si="42"/>
        <v>-15.037194473963869</v>
      </c>
      <c r="AC576" s="369">
        <f t="shared" si="42"/>
        <v>-10.475297060662918</v>
      </c>
      <c r="AD576" s="369">
        <f t="shared" si="42"/>
        <v>14.879497031086279</v>
      </c>
      <c r="AE576" s="369">
        <f t="shared" ref="P576:AG591" si="46">IFERROR(((AE186-AD186)*100/AD186),"n.a.")</f>
        <v>-9.9422316813621148</v>
      </c>
      <c r="AF576" s="369">
        <f t="shared" si="46"/>
        <v>6.6509115462525283</v>
      </c>
      <c r="AG576" s="369">
        <f t="shared" si="46"/>
        <v>11.079455523899979</v>
      </c>
      <c r="AH576" s="369">
        <f t="shared" ref="AH576:AM591" si="47">IFERROR(((AH186-AG186)*100/AG186),"n.a.")</f>
        <v>9.4613850099743306</v>
      </c>
      <c r="AI576" s="369">
        <f t="shared" si="47"/>
        <v>-20.567560531111681</v>
      </c>
      <c r="AJ576" s="369">
        <f t="shared" si="47"/>
        <v>20.222877745001629</v>
      </c>
      <c r="AK576" s="369">
        <f t="shared" si="47"/>
        <v>-2.3991275899672915</v>
      </c>
      <c r="AL576" s="369">
        <f t="shared" si="47"/>
        <v>-13.687150837988824</v>
      </c>
      <c r="AM576" s="369">
        <f t="shared" si="47"/>
        <v>26.860841423948237</v>
      </c>
      <c r="AN576" s="369">
        <f t="shared" si="36"/>
        <v>-27.576530612244902</v>
      </c>
      <c r="AO576" s="369">
        <f t="shared" si="36"/>
        <v>-1.2680521310320516</v>
      </c>
      <c r="AP576" s="369">
        <f t="shared" si="36"/>
        <v>0.53514092044237804</v>
      </c>
      <c r="AQ576" s="369">
        <f t="shared" si="34"/>
        <v>0.74520936834634799</v>
      </c>
      <c r="AR576" s="369">
        <f t="shared" si="34"/>
        <v>14.758717858400837</v>
      </c>
      <c r="AS576" s="369">
        <f t="shared" si="34"/>
        <v>5.5862492326580737</v>
      </c>
      <c r="AT576" s="369">
        <f t="shared" si="34"/>
        <v>-6.4825581395348753</v>
      </c>
      <c r="AU576" s="369">
        <f t="shared" si="34"/>
        <v>3.2639104755983745</v>
      </c>
      <c r="AV576" s="369">
        <f t="shared" si="34"/>
        <v>-6.0204695966273397E-2</v>
      </c>
      <c r="AW576" s="369">
        <f t="shared" si="45"/>
        <v>-6.3253012048192812</v>
      </c>
      <c r="AX576" s="369">
        <f t="shared" si="45"/>
        <v>14.308681672025708</v>
      </c>
      <c r="AY576" s="369">
        <f t="shared" si="45"/>
        <v>14.036568213783411</v>
      </c>
    </row>
    <row r="577" spans="1:51" s="325" customFormat="1" ht="13.8">
      <c r="A577" s="329"/>
      <c r="B577" s="329" t="s">
        <v>358</v>
      </c>
      <c r="C577" s="332"/>
      <c r="D577" s="332"/>
      <c r="E577" s="332"/>
      <c r="F577" s="332"/>
      <c r="G577" s="332"/>
      <c r="H577" s="332"/>
      <c r="I577" s="332"/>
      <c r="J577" s="332"/>
      <c r="K577" s="332"/>
      <c r="L577" s="332"/>
      <c r="M577" s="332"/>
      <c r="N577" s="332"/>
      <c r="O577" s="369">
        <f t="shared" si="35"/>
        <v>21.13665934347204</v>
      </c>
      <c r="P577" s="369">
        <f t="shared" si="46"/>
        <v>-12.261302108553055</v>
      </c>
      <c r="Q577" s="369">
        <f t="shared" si="46"/>
        <v>44.528286740653016</v>
      </c>
      <c r="R577" s="369">
        <f t="shared" si="46"/>
        <v>-19.082300012497047</v>
      </c>
      <c r="S577" s="369">
        <f t="shared" si="46"/>
        <v>6.9206943002514034</v>
      </c>
      <c r="T577" s="369">
        <f t="shared" si="46"/>
        <v>-12.240099506479973</v>
      </c>
      <c r="U577" s="369">
        <f t="shared" si="46"/>
        <v>-3.4125198880781205</v>
      </c>
      <c r="V577" s="369">
        <f t="shared" si="46"/>
        <v>-0.13348480545298252</v>
      </c>
      <c r="W577" s="369">
        <f t="shared" si="46"/>
        <v>-6.2869114315236709</v>
      </c>
      <c r="X577" s="369">
        <f t="shared" si="46"/>
        <v>4.280931041807869</v>
      </c>
      <c r="Y577" s="369">
        <f t="shared" si="46"/>
        <v>-2.266973197916375</v>
      </c>
      <c r="Z577" s="369">
        <f t="shared" si="46"/>
        <v>-5.5393441321264039</v>
      </c>
      <c r="AA577" s="369">
        <f t="shared" si="46"/>
        <v>5.9209212890481249</v>
      </c>
      <c r="AB577" s="369">
        <f t="shared" si="46"/>
        <v>-6.7357101759815867</v>
      </c>
      <c r="AC577" s="369">
        <f t="shared" si="46"/>
        <v>6.228727025187208</v>
      </c>
      <c r="AD577" s="369">
        <f t="shared" si="46"/>
        <v>5.4770105735341277</v>
      </c>
      <c r="AE577" s="369">
        <f t="shared" si="46"/>
        <v>-5.3293083480473218</v>
      </c>
      <c r="AF577" s="369">
        <f t="shared" si="46"/>
        <v>-0.38905823840847059</v>
      </c>
      <c r="AG577" s="369">
        <f t="shared" si="46"/>
        <v>6.2260922085766079</v>
      </c>
      <c r="AH577" s="369">
        <f t="shared" si="47"/>
        <v>18.475242833451791</v>
      </c>
      <c r="AI577" s="369">
        <f t="shared" si="47"/>
        <v>-23.195303189064237</v>
      </c>
      <c r="AJ577" s="369">
        <f t="shared" si="47"/>
        <v>-1.5871362812688767</v>
      </c>
      <c r="AK577" s="369">
        <f t="shared" si="47"/>
        <v>7.1102033905479418</v>
      </c>
      <c r="AL577" s="369">
        <f t="shared" si="47"/>
        <v>0.71825879051938857</v>
      </c>
      <c r="AM577" s="369">
        <f t="shared" si="47"/>
        <v>5.5618771090010242</v>
      </c>
      <c r="AN577" s="369">
        <f t="shared" si="36"/>
        <v>-9.4374337911424213</v>
      </c>
      <c r="AO577" s="369">
        <f t="shared" si="36"/>
        <v>10.551211804059188</v>
      </c>
      <c r="AP577" s="369">
        <f t="shared" si="36"/>
        <v>3.7460205492802086</v>
      </c>
      <c r="AQ577" s="369">
        <f t="shared" si="34"/>
        <v>7.1087969797006574</v>
      </c>
      <c r="AR577" s="369">
        <f t="shared" si="34"/>
        <v>-2.4798910819140896</v>
      </c>
      <c r="AS577" s="369">
        <f t="shared" si="34"/>
        <v>-6.12826969525669</v>
      </c>
      <c r="AT577" s="369">
        <f t="shared" si="34"/>
        <v>5.9617332274929442</v>
      </c>
      <c r="AU577" s="369">
        <f t="shared" si="34"/>
        <v>-7.5878518595059026</v>
      </c>
      <c r="AV577" s="369">
        <f t="shared" si="34"/>
        <v>3.4923267580436277</v>
      </c>
      <c r="AW577" s="369">
        <f t="shared" si="45"/>
        <v>-8.0733598033654825</v>
      </c>
      <c r="AX577" s="369">
        <f t="shared" si="45"/>
        <v>7.9489138312667809</v>
      </c>
      <c r="AY577" s="369">
        <f t="shared" si="45"/>
        <v>-7.6248888566295951</v>
      </c>
    </row>
    <row r="578" spans="1:51" s="325" customFormat="1" ht="13.8">
      <c r="A578" s="327"/>
      <c r="B578" s="327" t="s">
        <v>359</v>
      </c>
      <c r="C578" s="331"/>
      <c r="D578" s="331"/>
      <c r="E578" s="331"/>
      <c r="F578" s="331"/>
      <c r="G578" s="331"/>
      <c r="H578" s="331"/>
      <c r="I578" s="331"/>
      <c r="J578" s="331"/>
      <c r="K578" s="331"/>
      <c r="L578" s="331"/>
      <c r="M578" s="331"/>
      <c r="N578" s="331"/>
      <c r="O578" s="369">
        <f t="shared" si="35"/>
        <v>24.294155006832312</v>
      </c>
      <c r="P578" s="369">
        <f t="shared" si="46"/>
        <v>-9.1604471834257346</v>
      </c>
      <c r="Q578" s="369">
        <f t="shared" si="46"/>
        <v>40.560120001363657</v>
      </c>
      <c r="R578" s="369">
        <f t="shared" si="46"/>
        <v>-27.007918894992788</v>
      </c>
      <c r="S578" s="369">
        <f t="shared" si="46"/>
        <v>11.884033892673198</v>
      </c>
      <c r="T578" s="369">
        <f t="shared" si="46"/>
        <v>-9.6491097812690132</v>
      </c>
      <c r="U578" s="369">
        <f t="shared" si="46"/>
        <v>1.1060892431588305</v>
      </c>
      <c r="V578" s="369">
        <f t="shared" si="46"/>
        <v>-5.138333495887367</v>
      </c>
      <c r="W578" s="369">
        <f t="shared" si="46"/>
        <v>3.5042925441677828</v>
      </c>
      <c r="X578" s="369">
        <f t="shared" si="46"/>
        <v>-1.0645342869441328</v>
      </c>
      <c r="Y578" s="369">
        <f t="shared" si="46"/>
        <v>-0.88689569771918342</v>
      </c>
      <c r="Z578" s="369">
        <f t="shared" si="46"/>
        <v>-9.995103749852257</v>
      </c>
      <c r="AA578" s="369">
        <f t="shared" si="46"/>
        <v>11.851657318651624</v>
      </c>
      <c r="AB578" s="369">
        <f t="shared" si="46"/>
        <v>-1.4657789256544869</v>
      </c>
      <c r="AC578" s="369">
        <f t="shared" si="46"/>
        <v>1.4348203495991803</v>
      </c>
      <c r="AD578" s="369">
        <f t="shared" si="46"/>
        <v>2.5739982549164235</v>
      </c>
      <c r="AE578" s="369">
        <f t="shared" si="46"/>
        <v>-3.6692295108784476</v>
      </c>
      <c r="AF578" s="369">
        <f t="shared" si="46"/>
        <v>-0.52643197989369861</v>
      </c>
      <c r="AG578" s="369">
        <f t="shared" si="46"/>
        <v>2.897041500930404</v>
      </c>
      <c r="AH578" s="369">
        <f t="shared" si="47"/>
        <v>21.372399376182088</v>
      </c>
      <c r="AI578" s="369">
        <f t="shared" si="47"/>
        <v>-20.135053857509977</v>
      </c>
      <c r="AJ578" s="369">
        <f t="shared" si="47"/>
        <v>-2.3123267038647164</v>
      </c>
      <c r="AK578" s="369">
        <f t="shared" si="47"/>
        <v>3.7424441524310144</v>
      </c>
      <c r="AL578" s="369">
        <f t="shared" si="47"/>
        <v>-8.6453530593977561</v>
      </c>
      <c r="AM578" s="369">
        <f t="shared" si="47"/>
        <v>14.516009761147693</v>
      </c>
      <c r="AN578" s="369">
        <f t="shared" si="36"/>
        <v>-9.2777347281415512</v>
      </c>
      <c r="AO578" s="369">
        <f t="shared" si="36"/>
        <v>9.7567485808850876</v>
      </c>
      <c r="AP578" s="369">
        <f t="shared" si="36"/>
        <v>-3.3641374837872893</v>
      </c>
      <c r="AQ578" s="369">
        <f t="shared" si="34"/>
        <v>15.47185638788693</v>
      </c>
      <c r="AR578" s="369">
        <f t="shared" si="34"/>
        <v>-6.6253069289668325</v>
      </c>
      <c r="AS578" s="369">
        <f t="shared" si="34"/>
        <v>-2.6467705043023622</v>
      </c>
      <c r="AT578" s="369">
        <f t="shared" si="34"/>
        <v>5.6692133107438591</v>
      </c>
      <c r="AU578" s="369">
        <f t="shared" si="34"/>
        <v>-13.183488875107765</v>
      </c>
      <c r="AV578" s="369">
        <f t="shared" si="34"/>
        <v>0.62895273272122476</v>
      </c>
      <c r="AW578" s="369">
        <f t="shared" si="45"/>
        <v>-7.2215104401121977</v>
      </c>
      <c r="AX578" s="369">
        <f t="shared" si="45"/>
        <v>21.645175135760539</v>
      </c>
      <c r="AY578" s="369">
        <f t="shared" si="45"/>
        <v>-2.0173043291504276</v>
      </c>
    </row>
    <row r="579" spans="1:51" s="325" customFormat="1" ht="13.8">
      <c r="A579" s="329"/>
      <c r="B579" s="329" t="s">
        <v>360</v>
      </c>
      <c r="C579" s="332"/>
      <c r="D579" s="332"/>
      <c r="E579" s="332"/>
      <c r="F579" s="332"/>
      <c r="G579" s="332"/>
      <c r="H579" s="332"/>
      <c r="I579" s="332"/>
      <c r="J579" s="332"/>
      <c r="K579" s="332"/>
      <c r="L579" s="332"/>
      <c r="M579" s="332"/>
      <c r="N579" s="332"/>
      <c r="O579" s="369">
        <f t="shared" si="35"/>
        <v>22.537912845411494</v>
      </c>
      <c r="P579" s="369">
        <f t="shared" si="46"/>
        <v>-6.4398571638213671</v>
      </c>
      <c r="Q579" s="369">
        <f t="shared" si="46"/>
        <v>52.740961493216226</v>
      </c>
      <c r="R579" s="369">
        <f t="shared" si="46"/>
        <v>-35.265626069692608</v>
      </c>
      <c r="S579" s="369">
        <f t="shared" si="46"/>
        <v>16.106601803135646</v>
      </c>
      <c r="T579" s="369">
        <f t="shared" si="46"/>
        <v>-11.060002277126266</v>
      </c>
      <c r="U579" s="369">
        <f t="shared" si="46"/>
        <v>5.1205898919654503E-3</v>
      </c>
      <c r="V579" s="369">
        <f t="shared" si="46"/>
        <v>-1.5949820788530511</v>
      </c>
      <c r="W579" s="369">
        <f t="shared" si="46"/>
        <v>3.8166350131383866</v>
      </c>
      <c r="X579" s="369">
        <f t="shared" si="46"/>
        <v>-2.2930032076984848</v>
      </c>
      <c r="Y579" s="369">
        <f t="shared" si="46"/>
        <v>1.0464489984354668</v>
      </c>
      <c r="Z579" s="369">
        <f t="shared" si="46"/>
        <v>-12.934995050384556</v>
      </c>
      <c r="AA579" s="369">
        <f t="shared" si="46"/>
        <v>9.7781405789918718</v>
      </c>
      <c r="AB579" s="369">
        <f t="shared" si="46"/>
        <v>6.5914221218961595</v>
      </c>
      <c r="AC579" s="369">
        <f t="shared" si="46"/>
        <v>-0.19931733811695229</v>
      </c>
      <c r="AD579" s="369">
        <f t="shared" si="46"/>
        <v>4.0841800434381046</v>
      </c>
      <c r="AE579" s="369">
        <f t="shared" si="46"/>
        <v>-11.596670903988683</v>
      </c>
      <c r="AF579" s="369">
        <f t="shared" si="46"/>
        <v>4.7805089804113097</v>
      </c>
      <c r="AG579" s="369">
        <f t="shared" si="46"/>
        <v>-2.5038839979285386</v>
      </c>
      <c r="AH579" s="369">
        <f t="shared" si="47"/>
        <v>30.31896528829045</v>
      </c>
      <c r="AI579" s="369">
        <f t="shared" si="47"/>
        <v>-20.719802726772507</v>
      </c>
      <c r="AJ579" s="369">
        <f t="shared" si="47"/>
        <v>-8.9841139273045076</v>
      </c>
      <c r="AK579" s="369">
        <f t="shared" si="47"/>
        <v>-6.0327053972378382</v>
      </c>
      <c r="AL579" s="369">
        <f t="shared" si="47"/>
        <v>-2.6299179465600675</v>
      </c>
      <c r="AM579" s="369">
        <f t="shared" si="47"/>
        <v>17.619459192492911</v>
      </c>
      <c r="AN579" s="369">
        <f t="shared" si="36"/>
        <v>-6.6869619987402942</v>
      </c>
      <c r="AO579" s="369">
        <f t="shared" si="36"/>
        <v>1.8927888401395034</v>
      </c>
      <c r="AP579" s="369">
        <f t="shared" si="36"/>
        <v>-6.0862844682436741</v>
      </c>
      <c r="AQ579" s="369">
        <f t="shared" si="34"/>
        <v>23.91253233011992</v>
      </c>
      <c r="AR579" s="369">
        <f t="shared" si="34"/>
        <v>-6.5915559772296053</v>
      </c>
      <c r="AS579" s="369">
        <f t="shared" si="34"/>
        <v>-7.8718163581422509</v>
      </c>
      <c r="AT579" s="369">
        <f t="shared" si="34"/>
        <v>12.565805793666099</v>
      </c>
      <c r="AU579" s="369">
        <f t="shared" si="34"/>
        <v>-15.482370225269335</v>
      </c>
      <c r="AV579" s="369">
        <f t="shared" si="34"/>
        <v>3.3143088912709673</v>
      </c>
      <c r="AW579" s="369">
        <f t="shared" si="45"/>
        <v>-14.071394520624775</v>
      </c>
      <c r="AX579" s="369">
        <f t="shared" si="45"/>
        <v>23.53881800084848</v>
      </c>
      <c r="AY579" s="369">
        <f t="shared" si="45"/>
        <v>-5.9145181741335549</v>
      </c>
    </row>
    <row r="580" spans="1:51" s="325" customFormat="1" ht="13.8">
      <c r="A580" s="327"/>
      <c r="B580" s="327" t="s">
        <v>361</v>
      </c>
      <c r="C580" s="331"/>
      <c r="D580" s="331"/>
      <c r="E580" s="331"/>
      <c r="F580" s="331"/>
      <c r="G580" s="331"/>
      <c r="H580" s="331"/>
      <c r="I580" s="331"/>
      <c r="J580" s="331"/>
      <c r="K580" s="331"/>
      <c r="L580" s="331"/>
      <c r="M580" s="331"/>
      <c r="N580" s="331"/>
      <c r="O580" s="369">
        <f t="shared" si="35"/>
        <v>71.264122788318076</v>
      </c>
      <c r="P580" s="369">
        <f t="shared" si="46"/>
        <v>-12.920089619118755</v>
      </c>
      <c r="Q580" s="369">
        <f t="shared" si="46"/>
        <v>10.22012578616353</v>
      </c>
      <c r="R580" s="369">
        <f t="shared" si="46"/>
        <v>6.9770457787576134</v>
      </c>
      <c r="S580" s="369">
        <f t="shared" si="46"/>
        <v>-6.3401624439325861</v>
      </c>
      <c r="T580" s="369">
        <f t="shared" si="46"/>
        <v>-7.7659849857623602</v>
      </c>
      <c r="U580" s="369">
        <f t="shared" si="46"/>
        <v>19.40780241369632</v>
      </c>
      <c r="V580" s="369">
        <f t="shared" si="46"/>
        <v>-34.857210012927496</v>
      </c>
      <c r="W580" s="369">
        <f t="shared" si="46"/>
        <v>27.78278910337362</v>
      </c>
      <c r="X580" s="369">
        <f t="shared" si="46"/>
        <v>-7.5956515600734091</v>
      </c>
      <c r="Y580" s="369">
        <f t="shared" si="46"/>
        <v>-8.800611153552337</v>
      </c>
      <c r="Z580" s="369">
        <f t="shared" si="46"/>
        <v>13.536605796615845</v>
      </c>
      <c r="AA580" s="369">
        <f t="shared" si="46"/>
        <v>10.151984653976699</v>
      </c>
      <c r="AB580" s="369">
        <f t="shared" si="46"/>
        <v>-30.984594775619563</v>
      </c>
      <c r="AC580" s="369">
        <f t="shared" si="46"/>
        <v>24.359472049689423</v>
      </c>
      <c r="AD580" s="369">
        <f t="shared" si="46"/>
        <v>-7.5542375526767556</v>
      </c>
      <c r="AE580" s="369">
        <f t="shared" si="46"/>
        <v>29.022454837075816</v>
      </c>
      <c r="AF580" s="369">
        <f t="shared" si="46"/>
        <v>-18.673122219314319</v>
      </c>
      <c r="AG580" s="369">
        <f t="shared" si="46"/>
        <v>10.522928399034592</v>
      </c>
      <c r="AH580" s="369">
        <f t="shared" si="47"/>
        <v>8.2690347940020477</v>
      </c>
      <c r="AI580" s="369">
        <f t="shared" si="47"/>
        <v>-33.817399489041286</v>
      </c>
      <c r="AJ580" s="369">
        <f t="shared" si="47"/>
        <v>28.118650954896392</v>
      </c>
      <c r="AK580" s="369">
        <f t="shared" si="47"/>
        <v>3.7900412305740572</v>
      </c>
      <c r="AL580" s="369">
        <f t="shared" si="47"/>
        <v>7.8686019862490308</v>
      </c>
      <c r="AM580" s="369">
        <f t="shared" si="47"/>
        <v>-19.645892351274785</v>
      </c>
      <c r="AN580" s="369">
        <f t="shared" si="36"/>
        <v>-20.359598096245371</v>
      </c>
      <c r="AO580" s="369">
        <f t="shared" si="36"/>
        <v>23.638778220451528</v>
      </c>
      <c r="AP580" s="369">
        <f t="shared" si="36"/>
        <v>-2.2377372001432154</v>
      </c>
      <c r="AQ580" s="369">
        <f t="shared" si="34"/>
        <v>0.5676616004394841</v>
      </c>
      <c r="AR580" s="369">
        <f t="shared" si="34"/>
        <v>-2.4217042971595015</v>
      </c>
      <c r="AS580" s="369">
        <f t="shared" si="34"/>
        <v>25.69509236797909</v>
      </c>
      <c r="AT580" s="369">
        <f t="shared" si="34"/>
        <v>4.4091448931116375</v>
      </c>
      <c r="AU580" s="369">
        <f t="shared" si="34"/>
        <v>-6.2277833072657405</v>
      </c>
      <c r="AV580" s="369">
        <f t="shared" si="34"/>
        <v>-31.463229719484456</v>
      </c>
      <c r="AW580" s="369">
        <f t="shared" si="45"/>
        <v>1.5929203539822983</v>
      </c>
      <c r="AX580" s="369">
        <f t="shared" si="45"/>
        <v>68.597560975609753</v>
      </c>
      <c r="AY580" s="369">
        <f t="shared" si="45"/>
        <v>-25.213123223973135</v>
      </c>
    </row>
    <row r="581" spans="1:51" s="325" customFormat="1" ht="13.8">
      <c r="A581" s="329"/>
      <c r="B581" s="329" t="s">
        <v>362</v>
      </c>
      <c r="C581" s="332"/>
      <c r="D581" s="332"/>
      <c r="E581" s="332"/>
      <c r="F581" s="332"/>
      <c r="G581" s="332"/>
      <c r="H581" s="332"/>
      <c r="I581" s="332"/>
      <c r="J581" s="332"/>
      <c r="K581" s="332"/>
      <c r="L581" s="332"/>
      <c r="M581" s="332"/>
      <c r="N581" s="332"/>
      <c r="O581" s="369">
        <f t="shared" si="35"/>
        <v>12.652855704215224</v>
      </c>
      <c r="P581" s="369">
        <f t="shared" si="46"/>
        <v>-14.334972223995925</v>
      </c>
      <c r="Q581" s="369">
        <f t="shared" si="46"/>
        <v>21.653249850924276</v>
      </c>
      <c r="R581" s="369">
        <f t="shared" si="46"/>
        <v>-13.497947429691807</v>
      </c>
      <c r="S581" s="369">
        <f t="shared" si="46"/>
        <v>11.219719507012327</v>
      </c>
      <c r="T581" s="369">
        <f t="shared" si="46"/>
        <v>-6.6297286969812728</v>
      </c>
      <c r="U581" s="369">
        <f t="shared" si="46"/>
        <v>-4.8564217993315628</v>
      </c>
      <c r="V581" s="369">
        <f t="shared" si="46"/>
        <v>3.0754892823858282</v>
      </c>
      <c r="W581" s="369">
        <f t="shared" si="46"/>
        <v>-6.6977326470997323</v>
      </c>
      <c r="X581" s="369">
        <f t="shared" si="46"/>
        <v>6.0305628028326526</v>
      </c>
      <c r="Y581" s="369">
        <f t="shared" si="46"/>
        <v>-2.5379640044994471</v>
      </c>
      <c r="Z581" s="369">
        <f t="shared" si="46"/>
        <v>-11.765130202697831</v>
      </c>
      <c r="AA581" s="369">
        <f t="shared" si="46"/>
        <v>18.598757357750163</v>
      </c>
      <c r="AB581" s="369">
        <f t="shared" si="46"/>
        <v>-7.1896325911628916</v>
      </c>
      <c r="AC581" s="369">
        <f t="shared" si="46"/>
        <v>-2.4658348187759906</v>
      </c>
      <c r="AD581" s="369">
        <f t="shared" si="46"/>
        <v>2.9165397502284591</v>
      </c>
      <c r="AE581" s="369">
        <f t="shared" si="46"/>
        <v>6.4520902700702916</v>
      </c>
      <c r="AF581" s="369">
        <f t="shared" si="46"/>
        <v>-4.483214012650321</v>
      </c>
      <c r="AG581" s="369">
        <f t="shared" si="46"/>
        <v>14.633968854606328</v>
      </c>
      <c r="AH581" s="369">
        <f t="shared" si="47"/>
        <v>5.7005014917793373</v>
      </c>
      <c r="AI581" s="369">
        <f t="shared" si="47"/>
        <v>-12.305567233199197</v>
      </c>
      <c r="AJ581" s="369">
        <f t="shared" si="47"/>
        <v>5.2047664703465237</v>
      </c>
      <c r="AK581" s="369">
        <f t="shared" si="47"/>
        <v>26.246582476240068</v>
      </c>
      <c r="AL581" s="369">
        <f t="shared" si="47"/>
        <v>-24.533360833247386</v>
      </c>
      <c r="AM581" s="369">
        <f t="shared" si="47"/>
        <v>24.132276578300072</v>
      </c>
      <c r="AN581" s="369">
        <f t="shared" si="36"/>
        <v>-11.256054601497148</v>
      </c>
      <c r="AO581" s="369">
        <f t="shared" si="36"/>
        <v>23.202877876325744</v>
      </c>
      <c r="AP581" s="369">
        <f t="shared" si="36"/>
        <v>1.2837293596455959</v>
      </c>
      <c r="AQ581" s="369">
        <f t="shared" si="34"/>
        <v>5.2487698195735391</v>
      </c>
      <c r="AR581" s="369">
        <f t="shared" si="34"/>
        <v>-7.778040141676505</v>
      </c>
      <c r="AS581" s="369">
        <f t="shared" si="34"/>
        <v>0.10753789430561653</v>
      </c>
      <c r="AT581" s="369">
        <f t="shared" si="34"/>
        <v>-6.7011100312036538</v>
      </c>
      <c r="AU581" s="369">
        <f t="shared" si="34"/>
        <v>-10.718789407313988</v>
      </c>
      <c r="AV581" s="369">
        <f t="shared" si="34"/>
        <v>7.9403095062638211</v>
      </c>
      <c r="AW581" s="369">
        <f t="shared" si="45"/>
        <v>4.4034818228366506</v>
      </c>
      <c r="AX581" s="369">
        <f t="shared" si="45"/>
        <v>6.7407770693695195</v>
      </c>
      <c r="AY581" s="369">
        <f t="shared" si="45"/>
        <v>14.682458648151925</v>
      </c>
    </row>
    <row r="582" spans="1:51" s="325" customFormat="1" ht="13.8">
      <c r="A582" s="327"/>
      <c r="B582" s="327" t="s">
        <v>363</v>
      </c>
      <c r="C582" s="331"/>
      <c r="D582" s="331"/>
      <c r="E582" s="331"/>
      <c r="F582" s="331"/>
      <c r="G582" s="331"/>
      <c r="H582" s="331"/>
      <c r="I582" s="331"/>
      <c r="J582" s="331"/>
      <c r="K582" s="331"/>
      <c r="L582" s="331"/>
      <c r="M582" s="331"/>
      <c r="N582" s="331"/>
      <c r="O582" s="369">
        <f t="shared" si="35"/>
        <v>18.046531125550199</v>
      </c>
      <c r="P582" s="369">
        <f t="shared" si="46"/>
        <v>-19.646661931818176</v>
      </c>
      <c r="Q582" s="369">
        <f t="shared" si="46"/>
        <v>45.541929068611182</v>
      </c>
      <c r="R582" s="369">
        <f t="shared" si="46"/>
        <v>-39.679647764366507</v>
      </c>
      <c r="S582" s="369">
        <f t="shared" si="46"/>
        <v>57.626478731437217</v>
      </c>
      <c r="T582" s="369">
        <f t="shared" si="46"/>
        <v>7.3453093812375156</v>
      </c>
      <c r="U582" s="369">
        <f t="shared" si="46"/>
        <v>-31.915210115284481</v>
      </c>
      <c r="V582" s="369">
        <f t="shared" si="46"/>
        <v>7.7998689097662215</v>
      </c>
      <c r="W582" s="369">
        <f t="shared" si="46"/>
        <v>-22.233481961897052</v>
      </c>
      <c r="X582" s="369">
        <f t="shared" si="46"/>
        <v>25.931717487620546</v>
      </c>
      <c r="Y582" s="369">
        <f t="shared" si="46"/>
        <v>-23.768625827814571</v>
      </c>
      <c r="Z582" s="369">
        <f t="shared" si="46"/>
        <v>14.225600651554235</v>
      </c>
      <c r="AA582" s="369">
        <f t="shared" si="46"/>
        <v>8.6036838978015382</v>
      </c>
      <c r="AB582" s="369">
        <f t="shared" si="46"/>
        <v>-12.769449611554878</v>
      </c>
      <c r="AC582" s="369">
        <f t="shared" si="46"/>
        <v>5.9458103361766117</v>
      </c>
      <c r="AD582" s="369">
        <f t="shared" si="46"/>
        <v>21.359223300970882</v>
      </c>
      <c r="AE582" s="369">
        <f t="shared" si="46"/>
        <v>-3.8341463414634211</v>
      </c>
      <c r="AF582" s="369">
        <f t="shared" si="46"/>
        <v>-0.66957492137566865</v>
      </c>
      <c r="AG582" s="369">
        <f t="shared" si="46"/>
        <v>-1.1643345929935662</v>
      </c>
      <c r="AH582" s="369">
        <f t="shared" si="47"/>
        <v>27.281182184561338</v>
      </c>
      <c r="AI582" s="369">
        <f t="shared" si="47"/>
        <v>-12.835917837135668</v>
      </c>
      <c r="AJ582" s="369">
        <f t="shared" si="47"/>
        <v>0.59612518628912126</v>
      </c>
      <c r="AK582" s="369">
        <f t="shared" si="47"/>
        <v>-6.0648148148148131</v>
      </c>
      <c r="AL582" s="369">
        <f t="shared" si="47"/>
        <v>24.810251355347461</v>
      </c>
      <c r="AM582" s="369">
        <f t="shared" si="47"/>
        <v>-11.183067445901131</v>
      </c>
      <c r="AN582" s="369">
        <f t="shared" si="36"/>
        <v>-12.866797083407434</v>
      </c>
      <c r="AO582" s="369">
        <f t="shared" si="36"/>
        <v>16.940504133074814</v>
      </c>
      <c r="AP582" s="369">
        <f t="shared" si="36"/>
        <v>1.9897024173139026</v>
      </c>
      <c r="AQ582" s="369">
        <f t="shared" si="34"/>
        <v>-0.24813895781638251</v>
      </c>
      <c r="AR582" s="369">
        <f t="shared" si="34"/>
        <v>-0.33453422542460165</v>
      </c>
      <c r="AS582" s="369">
        <f t="shared" si="34"/>
        <v>-9.114381616318104</v>
      </c>
      <c r="AT582" s="369">
        <f t="shared" si="34"/>
        <v>4.6590909090909109</v>
      </c>
      <c r="AU582" s="369">
        <f t="shared" si="34"/>
        <v>3.6916395222584133</v>
      </c>
      <c r="AV582" s="369">
        <f t="shared" si="34"/>
        <v>-4.5898778359511265</v>
      </c>
      <c r="AW582" s="369">
        <f t="shared" si="45"/>
        <v>15.822205963051031</v>
      </c>
      <c r="AX582" s="369">
        <f t="shared" si="45"/>
        <v>-18.943461781427665</v>
      </c>
      <c r="AY582" s="369">
        <f t="shared" si="45"/>
        <v>-8.6507549926936278</v>
      </c>
    </row>
    <row r="583" spans="1:51" s="325" customFormat="1" ht="13.8">
      <c r="A583" s="329"/>
      <c r="B583" s="329" t="s">
        <v>364</v>
      </c>
      <c r="C583" s="332"/>
      <c r="D583" s="332"/>
      <c r="E583" s="332"/>
      <c r="F583" s="332"/>
      <c r="G583" s="332"/>
      <c r="H583" s="332"/>
      <c r="I583" s="332"/>
      <c r="J583" s="332"/>
      <c r="K583" s="332"/>
      <c r="L583" s="332"/>
      <c r="M583" s="332"/>
      <c r="N583" s="332"/>
      <c r="O583" s="369">
        <f t="shared" si="35"/>
        <v>20.734251147267411</v>
      </c>
      <c r="P583" s="369">
        <f t="shared" si="46"/>
        <v>-27.390002303616676</v>
      </c>
      <c r="Q583" s="369">
        <f t="shared" si="46"/>
        <v>61.310279187817258</v>
      </c>
      <c r="R583" s="369">
        <f t="shared" si="46"/>
        <v>-46.346740092437805</v>
      </c>
      <c r="S583" s="369">
        <f t="shared" si="46"/>
        <v>78.482404692082085</v>
      </c>
      <c r="T583" s="369">
        <f t="shared" si="46"/>
        <v>7.9379749435202349</v>
      </c>
      <c r="U583" s="369">
        <f t="shared" si="46"/>
        <v>-36.39044810198839</v>
      </c>
      <c r="V583" s="369">
        <f t="shared" si="46"/>
        <v>8.9440622195632731</v>
      </c>
      <c r="W583" s="369">
        <f t="shared" si="46"/>
        <v>-26.153212520593087</v>
      </c>
      <c r="X583" s="369">
        <f t="shared" si="46"/>
        <v>30.024168060977875</v>
      </c>
      <c r="Y583" s="369">
        <f t="shared" si="46"/>
        <v>-28.381469831283951</v>
      </c>
      <c r="Z583" s="369">
        <f t="shared" si="46"/>
        <v>30.245557995607886</v>
      </c>
      <c r="AA583" s="369">
        <f t="shared" si="46"/>
        <v>7.6640098099342996E-2</v>
      </c>
      <c r="AB583" s="369">
        <f t="shared" si="46"/>
        <v>-18.992188696584474</v>
      </c>
      <c r="AC583" s="369">
        <f t="shared" si="46"/>
        <v>10.890527509926258</v>
      </c>
      <c r="AD583" s="369">
        <f t="shared" si="46"/>
        <v>27.536231884057969</v>
      </c>
      <c r="AE583" s="369">
        <f t="shared" si="46"/>
        <v>-2.0588235294117543</v>
      </c>
      <c r="AF583" s="369">
        <f t="shared" si="46"/>
        <v>-4.7775047775047774</v>
      </c>
      <c r="AG583" s="369">
        <f t="shared" si="46"/>
        <v>-1.5051605504587318</v>
      </c>
      <c r="AH583" s="369">
        <f t="shared" si="47"/>
        <v>36.588560617086308</v>
      </c>
      <c r="AI583" s="369">
        <f t="shared" si="47"/>
        <v>-19.435269046350555</v>
      </c>
      <c r="AJ583" s="369">
        <f t="shared" si="47"/>
        <v>1.3754794339373182</v>
      </c>
      <c r="AK583" s="369">
        <f t="shared" si="47"/>
        <v>-6.0143509458577942</v>
      </c>
      <c r="AL583" s="369">
        <f t="shared" si="47"/>
        <v>31.940588561910033</v>
      </c>
      <c r="AM583" s="369">
        <f t="shared" si="47"/>
        <v>-20.07364544976328</v>
      </c>
      <c r="AN583" s="369">
        <f t="shared" si="36"/>
        <v>-12.110043438199293</v>
      </c>
      <c r="AO583" s="369">
        <f t="shared" si="36"/>
        <v>27.617193350307023</v>
      </c>
      <c r="AP583" s="369">
        <f t="shared" si="36"/>
        <v>0.4459570472949298</v>
      </c>
      <c r="AQ583" s="369">
        <f t="shared" si="34"/>
        <v>-1.3669821240799178</v>
      </c>
      <c r="AR583" s="369">
        <f t="shared" si="34"/>
        <v>-2.3335702440180039</v>
      </c>
      <c r="AS583" s="369">
        <f t="shared" si="34"/>
        <v>-7.94420861127956</v>
      </c>
      <c r="AT583" s="369">
        <f t="shared" si="34"/>
        <v>8.1027667984189602</v>
      </c>
      <c r="AU583" s="369">
        <f t="shared" si="34"/>
        <v>7.0688604509445438</v>
      </c>
      <c r="AV583" s="369">
        <f t="shared" si="34"/>
        <v>-7.6949345475241788</v>
      </c>
      <c r="AW583" s="369">
        <f t="shared" si="45"/>
        <v>24.515969909976562</v>
      </c>
      <c r="AX583" s="369">
        <f t="shared" si="45"/>
        <v>-22.590868574824206</v>
      </c>
      <c r="AY583" s="369">
        <f t="shared" si="45"/>
        <v>-13.510747185261007</v>
      </c>
    </row>
    <row r="584" spans="1:51" s="325" customFormat="1" ht="13.8">
      <c r="A584" s="327"/>
      <c r="B584" s="327" t="s">
        <v>365</v>
      </c>
      <c r="C584" s="331"/>
      <c r="D584" s="331"/>
      <c r="E584" s="331"/>
      <c r="F584" s="331"/>
      <c r="G584" s="331"/>
      <c r="H584" s="331"/>
      <c r="I584" s="331"/>
      <c r="J584" s="331"/>
      <c r="K584" s="331"/>
      <c r="L584" s="331"/>
      <c r="M584" s="331"/>
      <c r="N584" s="331"/>
      <c r="O584" s="369">
        <f t="shared" si="35"/>
        <v>7.8102539530426389</v>
      </c>
      <c r="P584" s="369">
        <f t="shared" si="46"/>
        <v>2.3999999999999964</v>
      </c>
      <c r="Q584" s="369">
        <f t="shared" si="46"/>
        <v>8.5069444444444482</v>
      </c>
      <c r="R584" s="369">
        <f t="shared" si="46"/>
        <v>-17.799999999999997</v>
      </c>
      <c r="S584" s="369">
        <f t="shared" si="46"/>
        <v>9.7810218978102093</v>
      </c>
      <c r="T584" s="369">
        <f t="shared" si="46"/>
        <v>11.480496453900709</v>
      </c>
      <c r="U584" s="369">
        <f t="shared" si="46"/>
        <v>-18.091451292246511</v>
      </c>
      <c r="V584" s="369">
        <f t="shared" si="46"/>
        <v>6.1165048543689222</v>
      </c>
      <c r="W584" s="369">
        <f t="shared" si="46"/>
        <v>-11.299176578225063</v>
      </c>
      <c r="X584" s="369">
        <f t="shared" si="46"/>
        <v>18.772563176895311</v>
      </c>
      <c r="Y584" s="369">
        <f t="shared" si="46"/>
        <v>-17.238384715588371</v>
      </c>
      <c r="Z584" s="369">
        <f t="shared" si="46"/>
        <v>-22.665267576075543</v>
      </c>
      <c r="AA584" s="369">
        <f t="shared" si="46"/>
        <v>48.236092265943022</v>
      </c>
      <c r="AB584" s="369">
        <f t="shared" si="46"/>
        <v>-1.6933638443935972</v>
      </c>
      <c r="AC584" s="369">
        <f t="shared" si="46"/>
        <v>0.65176908752328011</v>
      </c>
      <c r="AD584" s="369">
        <f t="shared" si="46"/>
        <v>4.764107308048092</v>
      </c>
      <c r="AE584" s="369">
        <f t="shared" si="46"/>
        <v>-5.8719646799116925</v>
      </c>
      <c r="AF584" s="369">
        <f t="shared" si="46"/>
        <v>10.553470919324578</v>
      </c>
      <c r="AG584" s="369">
        <f t="shared" si="46"/>
        <v>-4.2002545608824864</v>
      </c>
      <c r="AH584" s="369">
        <f t="shared" si="47"/>
        <v>7.7502214348981404</v>
      </c>
      <c r="AI584" s="369">
        <f t="shared" si="47"/>
        <v>11.960542540073984</v>
      </c>
      <c r="AJ584" s="369">
        <f t="shared" si="47"/>
        <v>-6.4243759177679882</v>
      </c>
      <c r="AK584" s="369">
        <f t="shared" si="47"/>
        <v>-7.5323656335817901</v>
      </c>
      <c r="AL584" s="369">
        <f t="shared" si="47"/>
        <v>12.600763682647429</v>
      </c>
      <c r="AM584" s="369">
        <f t="shared" si="47"/>
        <v>17.746797287113797</v>
      </c>
      <c r="AN584" s="369">
        <f t="shared" si="36"/>
        <v>-13.855999999999995</v>
      </c>
      <c r="AO584" s="369">
        <f t="shared" si="36"/>
        <v>-12.072808320950966</v>
      </c>
      <c r="AP584" s="369">
        <f t="shared" si="36"/>
        <v>10.181664554288114</v>
      </c>
      <c r="AQ584" s="369">
        <f t="shared" si="34"/>
        <v>-3.9877300613496902</v>
      </c>
      <c r="AR584" s="369">
        <f t="shared" si="34"/>
        <v>11.701277955271566</v>
      </c>
      <c r="AS584" s="369">
        <f t="shared" si="34"/>
        <v>-13.08544869503039</v>
      </c>
      <c r="AT584" s="369">
        <f t="shared" si="34"/>
        <v>-1.0283833813245578</v>
      </c>
      <c r="AU584" s="369">
        <f t="shared" si="34"/>
        <v>-12.551953449709059</v>
      </c>
      <c r="AV584" s="369">
        <f t="shared" si="34"/>
        <v>13.355513307984802</v>
      </c>
      <c r="AW584" s="369">
        <f t="shared" si="45"/>
        <v>-14.75890985324949</v>
      </c>
      <c r="AX584" s="369">
        <f t="shared" si="45"/>
        <v>-6.73880964092473</v>
      </c>
      <c r="AY584" s="369">
        <f t="shared" si="45"/>
        <v>11.497890295358648</v>
      </c>
    </row>
    <row r="585" spans="1:51" s="325" customFormat="1" ht="13.8">
      <c r="A585" s="329"/>
      <c r="B585" s="329" t="s">
        <v>366</v>
      </c>
      <c r="C585" s="332"/>
      <c r="D585" s="332"/>
      <c r="E585" s="332"/>
      <c r="F585" s="332"/>
      <c r="G585" s="332"/>
      <c r="H585" s="332"/>
      <c r="I585" s="332"/>
      <c r="J585" s="332"/>
      <c r="K585" s="332"/>
      <c r="L585" s="332"/>
      <c r="M585" s="332"/>
      <c r="N585" s="332"/>
      <c r="O585" s="369">
        <f t="shared" si="35"/>
        <v>25.757575757575747</v>
      </c>
      <c r="P585" s="369">
        <f t="shared" si="46"/>
        <v>33.433734939759034</v>
      </c>
      <c r="Q585" s="369">
        <f t="shared" si="46"/>
        <v>13.769751693002265</v>
      </c>
      <c r="R585" s="369">
        <f t="shared" si="46"/>
        <v>-13.690476190476199</v>
      </c>
      <c r="S585" s="369">
        <f t="shared" si="46"/>
        <v>22.068965517241381</v>
      </c>
      <c r="T585" s="369">
        <f t="shared" si="46"/>
        <v>-21.092278719397349</v>
      </c>
      <c r="U585" s="369">
        <f t="shared" si="46"/>
        <v>-2.625298329355616</v>
      </c>
      <c r="V585" s="369">
        <f t="shared" si="46"/>
        <v>-2.4509803921568647</v>
      </c>
      <c r="W585" s="369">
        <f t="shared" si="46"/>
        <v>-10.301507537688446</v>
      </c>
      <c r="X585" s="369">
        <f t="shared" si="46"/>
        <v>2.8011204481792742</v>
      </c>
      <c r="Y585" s="369">
        <f t="shared" si="46"/>
        <v>23.433242506811997</v>
      </c>
      <c r="Z585" s="369">
        <f t="shared" si="46"/>
        <v>-7.9470198675496748</v>
      </c>
      <c r="AA585" s="369">
        <f t="shared" si="46"/>
        <v>1.9184652278177476</v>
      </c>
      <c r="AB585" s="369">
        <f t="shared" si="46"/>
        <v>25.882352941176464</v>
      </c>
      <c r="AC585" s="369">
        <f t="shared" si="46"/>
        <v>-21.682242990654192</v>
      </c>
      <c r="AD585" s="369">
        <f t="shared" si="46"/>
        <v>20.286396181384241</v>
      </c>
      <c r="AE585" s="369">
        <f t="shared" si="46"/>
        <v>-21.031746031746032</v>
      </c>
      <c r="AF585" s="369">
        <f t="shared" si="46"/>
        <v>15.075376884422113</v>
      </c>
      <c r="AG585" s="369">
        <f t="shared" si="46"/>
        <v>19.650655021834066</v>
      </c>
      <c r="AH585" s="369">
        <f t="shared" si="47"/>
        <v>-8.9416058394160611</v>
      </c>
      <c r="AI585" s="369">
        <f t="shared" si="47"/>
        <v>-9.6192384769539157</v>
      </c>
      <c r="AJ585" s="369">
        <f t="shared" si="47"/>
        <v>29.933481152993362</v>
      </c>
      <c r="AK585" s="369">
        <f t="shared" si="47"/>
        <v>-0.3412969283276529</v>
      </c>
      <c r="AL585" s="369">
        <f t="shared" si="47"/>
        <v>-13.869863013698623</v>
      </c>
      <c r="AM585" s="369">
        <f t="shared" si="47"/>
        <v>4.1749502982107343</v>
      </c>
      <c r="AN585" s="369">
        <f t="shared" si="36"/>
        <v>-18.129770992366414</v>
      </c>
      <c r="AO585" s="369">
        <f t="shared" si="36"/>
        <v>33.100233100233098</v>
      </c>
      <c r="AP585" s="369">
        <f t="shared" si="36"/>
        <v>-8.9316987740805569</v>
      </c>
      <c r="AQ585" s="369">
        <f t="shared" si="34"/>
        <v>36.730769230769226</v>
      </c>
      <c r="AR585" s="369">
        <f t="shared" si="34"/>
        <v>-18.987341772151908</v>
      </c>
      <c r="AS585" s="369">
        <f t="shared" si="34"/>
        <v>-6.4236111111111134</v>
      </c>
      <c r="AT585" s="369">
        <f t="shared" si="34"/>
        <v>-18.181818181818176</v>
      </c>
      <c r="AU585" s="369">
        <f t="shared" si="34"/>
        <v>29.478458049886616</v>
      </c>
      <c r="AV585" s="369">
        <f t="shared" si="34"/>
        <v>-22.767075306479857</v>
      </c>
      <c r="AW585" s="369">
        <f t="shared" si="45"/>
        <v>21.088435374149654</v>
      </c>
      <c r="AX585" s="369">
        <f t="shared" si="45"/>
        <v>3.5580524344569362</v>
      </c>
      <c r="AY585" s="369">
        <f t="shared" si="45"/>
        <v>-9.0415913200723317</v>
      </c>
    </row>
    <row r="586" spans="1:51" s="325" customFormat="1" ht="25.5" customHeight="1">
      <c r="A586" s="327"/>
      <c r="B586" s="327" t="s">
        <v>367</v>
      </c>
      <c r="C586" s="331"/>
      <c r="D586" s="331"/>
      <c r="E586" s="331"/>
      <c r="F586" s="331"/>
      <c r="G586" s="331"/>
      <c r="H586" s="331"/>
      <c r="I586" s="331"/>
      <c r="J586" s="331"/>
      <c r="K586" s="331"/>
      <c r="L586" s="331"/>
      <c r="M586" s="331"/>
      <c r="N586" s="331"/>
      <c r="O586" s="369">
        <f t="shared" si="35"/>
        <v>19.133308850532494</v>
      </c>
      <c r="P586" s="369">
        <f t="shared" si="46"/>
        <v>-9.8258323057953039</v>
      </c>
      <c r="Q586" s="369">
        <f t="shared" si="46"/>
        <v>27.510469190667447</v>
      </c>
      <c r="R586" s="369">
        <f t="shared" si="46"/>
        <v>28.806970509383394</v>
      </c>
      <c r="S586" s="369">
        <f t="shared" si="46"/>
        <v>-3.3978561765011972</v>
      </c>
      <c r="T586" s="369">
        <f t="shared" si="46"/>
        <v>-48.408295179100456</v>
      </c>
      <c r="U586" s="369">
        <f t="shared" si="46"/>
        <v>-24.107329296304034</v>
      </c>
      <c r="V586" s="369">
        <f t="shared" si="46"/>
        <v>101.95350116934932</v>
      </c>
      <c r="W586" s="369">
        <f t="shared" si="46"/>
        <v>-36.61444141689374</v>
      </c>
      <c r="X586" s="369">
        <f t="shared" si="46"/>
        <v>50.091348737238043</v>
      </c>
      <c r="Y586" s="369">
        <f t="shared" si="46"/>
        <v>18.645281397680073</v>
      </c>
      <c r="Z586" s="369">
        <f t="shared" si="46"/>
        <v>-8.4067592033795879</v>
      </c>
      <c r="AA586" s="369">
        <f t="shared" si="46"/>
        <v>-33.445344929828032</v>
      </c>
      <c r="AB586" s="369">
        <f t="shared" si="46"/>
        <v>-19.51291951291952</v>
      </c>
      <c r="AC586" s="369">
        <f t="shared" si="46"/>
        <v>47.097170971709723</v>
      </c>
      <c r="AD586" s="369">
        <f t="shared" si="46"/>
        <v>17.635253783761186</v>
      </c>
      <c r="AE586" s="369">
        <f t="shared" si="46"/>
        <v>-30.231731589422804</v>
      </c>
      <c r="AF586" s="369">
        <f t="shared" si="46"/>
        <v>35.445746306673449</v>
      </c>
      <c r="AG586" s="369">
        <f t="shared" si="46"/>
        <v>14.788626448021661</v>
      </c>
      <c r="AH586" s="369">
        <f t="shared" si="47"/>
        <v>3.2175622542594997</v>
      </c>
      <c r="AI586" s="369">
        <f t="shared" si="47"/>
        <v>-46.581169449558757</v>
      </c>
      <c r="AJ586" s="369">
        <f t="shared" si="47"/>
        <v>-18.730686950320898</v>
      </c>
      <c r="AK586" s="369">
        <f t="shared" si="47"/>
        <v>89.79233694062593</v>
      </c>
      <c r="AL586" s="369">
        <f t="shared" si="47"/>
        <v>14.170134073046684</v>
      </c>
      <c r="AM586" s="369">
        <f t="shared" si="47"/>
        <v>-10.656678139974348</v>
      </c>
      <c r="AN586" s="369">
        <f t="shared" si="36"/>
        <v>-6.0507629551291666</v>
      </c>
      <c r="AO586" s="369">
        <f t="shared" si="36"/>
        <v>14.078957948058205</v>
      </c>
      <c r="AP586" s="369">
        <f t="shared" si="36"/>
        <v>5.8500140964195175</v>
      </c>
      <c r="AQ586" s="369">
        <f t="shared" si="34"/>
        <v>-33.612997736050069</v>
      </c>
      <c r="AR586" s="369">
        <f t="shared" si="34"/>
        <v>93.981945837512541</v>
      </c>
      <c r="AS586" s="369">
        <f t="shared" si="34"/>
        <v>-3.8676318510858416</v>
      </c>
      <c r="AT586" s="369">
        <f t="shared" si="34"/>
        <v>0.91975043029260328</v>
      </c>
      <c r="AU586" s="369">
        <f t="shared" si="34"/>
        <v>-3.3843202046581009</v>
      </c>
      <c r="AV586" s="369">
        <f t="shared" si="34"/>
        <v>13.72462488967343</v>
      </c>
      <c r="AW586" s="369">
        <f t="shared" si="45"/>
        <v>-5.0155219247186675</v>
      </c>
      <c r="AX586" s="369">
        <f t="shared" si="45"/>
        <v>-12.465529567970583</v>
      </c>
      <c r="AY586" s="369">
        <f t="shared" si="45"/>
        <v>-39.770141765357913</v>
      </c>
    </row>
    <row r="587" spans="1:51" s="325" customFormat="1" ht="27.6">
      <c r="A587" s="329"/>
      <c r="B587" s="329" t="s">
        <v>368</v>
      </c>
      <c r="C587" s="332"/>
      <c r="D587" s="332"/>
      <c r="E587" s="332"/>
      <c r="F587" s="332"/>
      <c r="G587" s="332"/>
      <c r="H587" s="332"/>
      <c r="I587" s="332"/>
      <c r="J587" s="332"/>
      <c r="K587" s="332"/>
      <c r="L587" s="332"/>
      <c r="M587" s="332"/>
      <c r="N587" s="332"/>
      <c r="O587" s="369">
        <f t="shared" si="35"/>
        <v>15.865812005801711</v>
      </c>
      <c r="P587" s="369">
        <f t="shared" si="46"/>
        <v>-18.268454207720879</v>
      </c>
      <c r="Q587" s="369">
        <f t="shared" si="46"/>
        <v>65.419960474308297</v>
      </c>
      <c r="R587" s="369">
        <f t="shared" si="46"/>
        <v>-12.804277052656731</v>
      </c>
      <c r="S587" s="369">
        <f t="shared" si="46"/>
        <v>-10.317188463382889</v>
      </c>
      <c r="T587" s="369">
        <f t="shared" si="46"/>
        <v>-2.6277595294477103</v>
      </c>
      <c r="U587" s="369">
        <f t="shared" si="46"/>
        <v>8.6059464972150312</v>
      </c>
      <c r="V587" s="369">
        <f t="shared" si="46"/>
        <v>-18.437590291823167</v>
      </c>
      <c r="W587" s="369">
        <f t="shared" si="46"/>
        <v>-4.9019173714741271</v>
      </c>
      <c r="X587" s="369">
        <f t="shared" si="46"/>
        <v>-8.2650400447010615</v>
      </c>
      <c r="Y587" s="369">
        <f t="shared" si="46"/>
        <v>-10.735495660118765</v>
      </c>
      <c r="Z587" s="369">
        <f t="shared" si="46"/>
        <v>3.8837711816217353</v>
      </c>
      <c r="AA587" s="369">
        <f t="shared" si="46"/>
        <v>20.088674804313314</v>
      </c>
      <c r="AB587" s="369">
        <f t="shared" si="46"/>
        <v>-12.662382059346358</v>
      </c>
      <c r="AC587" s="369">
        <f t="shared" si="46"/>
        <v>3.7054433484682394</v>
      </c>
      <c r="AD587" s="369">
        <f t="shared" si="46"/>
        <v>0.11574656534647967</v>
      </c>
      <c r="AE587" s="369">
        <f t="shared" si="46"/>
        <v>6.4089675278978584</v>
      </c>
      <c r="AF587" s="369">
        <f t="shared" si="46"/>
        <v>-16.491095469790729</v>
      </c>
      <c r="AG587" s="369">
        <f t="shared" si="46"/>
        <v>14.905532300033938</v>
      </c>
      <c r="AH587" s="369">
        <f t="shared" si="47"/>
        <v>17.14665485157289</v>
      </c>
      <c r="AI587" s="369">
        <f t="shared" si="47"/>
        <v>-22.47856782652547</v>
      </c>
      <c r="AJ587" s="369">
        <f t="shared" si="47"/>
        <v>7.2477909687212039</v>
      </c>
      <c r="AK587" s="369">
        <f t="shared" si="47"/>
        <v>-4.5491306105944194</v>
      </c>
      <c r="AL587" s="369">
        <f t="shared" si="47"/>
        <v>7.8849819953399631</v>
      </c>
      <c r="AM587" s="369">
        <f t="shared" si="47"/>
        <v>3.9905757620380036</v>
      </c>
      <c r="AN587" s="369">
        <f t="shared" si="36"/>
        <v>-10.195412064570952</v>
      </c>
      <c r="AO587" s="369">
        <f t="shared" si="36"/>
        <v>7.3005361084831355</v>
      </c>
      <c r="AP587" s="369">
        <f t="shared" si="36"/>
        <v>24.746509919177065</v>
      </c>
      <c r="AQ587" s="369">
        <f t="shared" si="36"/>
        <v>14.929123964346021</v>
      </c>
      <c r="AR587" s="369">
        <f t="shared" si="36"/>
        <v>-26.447777512043459</v>
      </c>
      <c r="AS587" s="369">
        <f t="shared" si="36"/>
        <v>-16.945373467112592</v>
      </c>
      <c r="AT587" s="369">
        <f t="shared" si="36"/>
        <v>13.008948545861292</v>
      </c>
      <c r="AU587" s="369">
        <f t="shared" si="36"/>
        <v>0.6433732554686783</v>
      </c>
      <c r="AV587" s="369">
        <f t="shared" si="36"/>
        <v>7.0072777340676629</v>
      </c>
      <c r="AW587" s="369">
        <f t="shared" si="36"/>
        <v>-25.237810762373059</v>
      </c>
      <c r="AX587" s="369">
        <f t="shared" si="36"/>
        <v>8.3471633167373618</v>
      </c>
      <c r="AY587" s="369">
        <f t="shared" si="36"/>
        <v>3.4889657911158887</v>
      </c>
    </row>
    <row r="588" spans="1:51" s="325" customFormat="1" ht="27.6">
      <c r="A588" s="327"/>
      <c r="B588" s="327" t="s">
        <v>369</v>
      </c>
      <c r="C588" s="331"/>
      <c r="D588" s="331"/>
      <c r="E588" s="331"/>
      <c r="F588" s="331"/>
      <c r="G588" s="331"/>
      <c r="H588" s="331"/>
      <c r="I588" s="331"/>
      <c r="J588" s="331"/>
      <c r="K588" s="331"/>
      <c r="L588" s="331"/>
      <c r="M588" s="331"/>
      <c r="N588" s="331"/>
      <c r="O588" s="369">
        <f t="shared" ref="O588:AD651" si="48">IFERROR(((O198-N198)*100/N198),"n.a.")</f>
        <v>6.8236541562658743</v>
      </c>
      <c r="P588" s="369">
        <f t="shared" si="48"/>
        <v>-3.5516357169444586</v>
      </c>
      <c r="Q588" s="369">
        <f t="shared" si="48"/>
        <v>12.015308583741614</v>
      </c>
      <c r="R588" s="369">
        <f t="shared" si="48"/>
        <v>-15.79496406320283</v>
      </c>
      <c r="S588" s="369">
        <f t="shared" si="48"/>
        <v>19.704495084389386</v>
      </c>
      <c r="T588" s="369">
        <f t="shared" si="48"/>
        <v>-10.905603767493972</v>
      </c>
      <c r="U588" s="369">
        <f t="shared" si="48"/>
        <v>-1.7136280318854213</v>
      </c>
      <c r="V588" s="369">
        <f t="shared" si="48"/>
        <v>1.2404042156395081</v>
      </c>
      <c r="W588" s="369">
        <f t="shared" si="48"/>
        <v>-7.7603564237673002</v>
      </c>
      <c r="X588" s="369">
        <f t="shared" si="48"/>
        <v>4.1172236026287115</v>
      </c>
      <c r="Y588" s="369">
        <f t="shared" si="48"/>
        <v>6.9140868944598086</v>
      </c>
      <c r="Z588" s="369">
        <f t="shared" si="48"/>
        <v>-12.226718958611485</v>
      </c>
      <c r="AA588" s="369">
        <f t="shared" si="48"/>
        <v>13.647058823529417</v>
      </c>
      <c r="AB588" s="369">
        <f t="shared" si="48"/>
        <v>2.3778154212936831</v>
      </c>
      <c r="AC588" s="369">
        <f t="shared" si="48"/>
        <v>-5.0894717489888501</v>
      </c>
      <c r="AD588" s="369">
        <f t="shared" si="48"/>
        <v>9.7142857142857117</v>
      </c>
      <c r="AE588" s="369">
        <f t="shared" si="46"/>
        <v>5.2779739485247905</v>
      </c>
      <c r="AF588" s="369">
        <f t="shared" si="46"/>
        <v>6.3754856381541618</v>
      </c>
      <c r="AG588" s="369">
        <f t="shared" si="46"/>
        <v>12.416795123318384</v>
      </c>
      <c r="AH588" s="369">
        <f t="shared" si="47"/>
        <v>-4.5195671312707919</v>
      </c>
      <c r="AI588" s="369">
        <f t="shared" si="47"/>
        <v>-15.337978980351201</v>
      </c>
      <c r="AJ588" s="369">
        <f t="shared" si="47"/>
        <v>8.153823912100636</v>
      </c>
      <c r="AK588" s="369">
        <f t="shared" si="47"/>
        <v>0.24595642293810904</v>
      </c>
      <c r="AL588" s="369">
        <f t="shared" si="47"/>
        <v>-6.5854157221466743</v>
      </c>
      <c r="AM588" s="369">
        <f t="shared" si="47"/>
        <v>18.765166582606138</v>
      </c>
      <c r="AN588" s="369">
        <f t="shared" ref="AN588:AQ651" si="49">IFERROR(((AN198-AM198)*100/AM198),"n.a.")</f>
        <v>-17.631928975497186</v>
      </c>
      <c r="AO588" s="369">
        <f t="shared" si="49"/>
        <v>14.302946584044278</v>
      </c>
      <c r="AP588" s="369">
        <f t="shared" si="49"/>
        <v>4.1489361702127656</v>
      </c>
      <c r="AQ588" s="369">
        <f t="shared" si="49"/>
        <v>1.5182839632277776</v>
      </c>
      <c r="AR588" s="369">
        <f t="shared" ref="AR588:AU651" si="50">IFERROR(((AR198-AQ198)*100/AQ198),"n.a.")</f>
        <v>-0.7453736124862147</v>
      </c>
      <c r="AS588" s="369">
        <f t="shared" si="50"/>
        <v>13.449358106190253</v>
      </c>
      <c r="AT588" s="369">
        <f t="shared" si="50"/>
        <v>-17.315624307496549</v>
      </c>
      <c r="AU588" s="369">
        <f t="shared" si="50"/>
        <v>-1.0746273818169298</v>
      </c>
      <c r="AV588" s="369">
        <f t="shared" ref="AV588:AY650" si="51">IFERROR(((AV198-AU198)*100/AU198),"n.a.")</f>
        <v>7.8138518680358375</v>
      </c>
      <c r="AW588" s="369">
        <f t="shared" si="51"/>
        <v>6.3583159055169025</v>
      </c>
      <c r="AX588" s="369">
        <f t="shared" si="51"/>
        <v>6.9362091304016467</v>
      </c>
      <c r="AY588" s="369">
        <f t="shared" si="51"/>
        <v>6.1050095858485847</v>
      </c>
    </row>
    <row r="589" spans="1:51" s="325" customFormat="1" ht="13.8">
      <c r="A589" s="329"/>
      <c r="B589" s="329" t="s">
        <v>370</v>
      </c>
      <c r="C589" s="332"/>
      <c r="D589" s="332"/>
      <c r="E589" s="332"/>
      <c r="F589" s="332"/>
      <c r="G589" s="332"/>
      <c r="H589" s="332"/>
      <c r="I589" s="332"/>
      <c r="J589" s="332"/>
      <c r="K589" s="332"/>
      <c r="L589" s="332"/>
      <c r="M589" s="332"/>
      <c r="N589" s="332"/>
      <c r="O589" s="369">
        <f t="shared" si="48"/>
        <v>1.1699507389162567</v>
      </c>
      <c r="P589" s="369">
        <f t="shared" si="46"/>
        <v>8.6325826739703846</v>
      </c>
      <c r="Q589" s="369">
        <f t="shared" si="46"/>
        <v>11.424969651694836</v>
      </c>
      <c r="R589" s="369">
        <f t="shared" si="46"/>
        <v>-18.64655353027446</v>
      </c>
      <c r="S589" s="369">
        <f t="shared" si="46"/>
        <v>19.067731135719793</v>
      </c>
      <c r="T589" s="369">
        <f t="shared" si="46"/>
        <v>-20.863433836570486</v>
      </c>
      <c r="U589" s="369">
        <f t="shared" si="46"/>
        <v>5.9828359024816846</v>
      </c>
      <c r="V589" s="369">
        <f t="shared" si="46"/>
        <v>-2.8289965701317716</v>
      </c>
      <c r="W589" s="369">
        <f t="shared" si="46"/>
        <v>-6.3136942675159284</v>
      </c>
      <c r="X589" s="369">
        <f t="shared" si="46"/>
        <v>8.3765332426843404</v>
      </c>
      <c r="Y589" s="369">
        <f t="shared" si="46"/>
        <v>5.7739557739557821</v>
      </c>
      <c r="Z589" s="369">
        <f t="shared" si="46"/>
        <v>-15.284058615662149</v>
      </c>
      <c r="AA589" s="369">
        <f t="shared" si="46"/>
        <v>11.720436380607902</v>
      </c>
      <c r="AB589" s="369">
        <f t="shared" si="46"/>
        <v>9.7101827676240209</v>
      </c>
      <c r="AC589" s="369">
        <f t="shared" si="46"/>
        <v>-11.233013636688163</v>
      </c>
      <c r="AD589" s="369">
        <f t="shared" si="46"/>
        <v>15.50711815330169</v>
      </c>
      <c r="AE589" s="369">
        <f t="shared" si="46"/>
        <v>2.003110275514703</v>
      </c>
      <c r="AF589" s="369">
        <f t="shared" si="46"/>
        <v>12.344695762981843</v>
      </c>
      <c r="AG589" s="369">
        <f t="shared" ref="AG589:AK652" si="52">IFERROR(((AG199-AF199)*100/AF199),"n.a.")</f>
        <v>5.5822243827348039</v>
      </c>
      <c r="AH589" s="369">
        <f t="shared" si="52"/>
        <v>-1.9797801523202934</v>
      </c>
      <c r="AI589" s="369">
        <f t="shared" si="52"/>
        <v>-25.053332028574225</v>
      </c>
      <c r="AJ589" s="369">
        <f t="shared" si="47"/>
        <v>13.644435159555021</v>
      </c>
      <c r="AK589" s="369">
        <f t="shared" si="47"/>
        <v>-7.532342195362939</v>
      </c>
      <c r="AL589" s="369">
        <f t="shared" si="47"/>
        <v>-6.5132576228225032</v>
      </c>
      <c r="AM589" s="369">
        <f t="shared" si="47"/>
        <v>26.092503987240836</v>
      </c>
      <c r="AN589" s="369">
        <f t="shared" si="49"/>
        <v>-9.7457627118644101</v>
      </c>
      <c r="AO589" s="369">
        <f t="shared" si="49"/>
        <v>9.4013500572256099</v>
      </c>
      <c r="AP589" s="369">
        <f t="shared" si="49"/>
        <v>12.2379264699603</v>
      </c>
      <c r="AQ589" s="369">
        <f t="shared" si="49"/>
        <v>-2.6992581320144668</v>
      </c>
      <c r="AR589" s="369">
        <f t="shared" si="50"/>
        <v>0.25805947097809429</v>
      </c>
      <c r="AS589" s="369">
        <f t="shared" si="50"/>
        <v>13.466450870658882</v>
      </c>
      <c r="AT589" s="369">
        <f t="shared" si="50"/>
        <v>-20.130952585540221</v>
      </c>
      <c r="AU589" s="369">
        <f t="shared" si="50"/>
        <v>2.8918773534158144</v>
      </c>
      <c r="AV589" s="369">
        <f t="shared" si="51"/>
        <v>3.368953763148542</v>
      </c>
      <c r="AW589" s="369">
        <f t="shared" si="51"/>
        <v>15.767752377098928</v>
      </c>
      <c r="AX589" s="369">
        <f t="shared" si="51"/>
        <v>2.8659303788620121</v>
      </c>
      <c r="AY589" s="369">
        <f t="shared" si="51"/>
        <v>6.435172601250339</v>
      </c>
    </row>
    <row r="590" spans="1:51" s="325" customFormat="1" ht="13.8">
      <c r="A590" s="327"/>
      <c r="B590" s="327" t="s">
        <v>371</v>
      </c>
      <c r="C590" s="331"/>
      <c r="D590" s="331"/>
      <c r="E590" s="331"/>
      <c r="F590" s="331"/>
      <c r="G590" s="331"/>
      <c r="H590" s="331"/>
      <c r="I590" s="331"/>
      <c r="J590" s="331"/>
      <c r="K590" s="331"/>
      <c r="L590" s="331"/>
      <c r="M590" s="331"/>
      <c r="N590" s="331"/>
      <c r="O590" s="369">
        <f t="shared" si="48"/>
        <v>-6.4995393120393139</v>
      </c>
      <c r="P590" s="369">
        <f t="shared" si="46"/>
        <v>16.436050092383482</v>
      </c>
      <c r="Q590" s="369">
        <f t="shared" si="46"/>
        <v>9.1931730023273825</v>
      </c>
      <c r="R590" s="369">
        <f t="shared" si="46"/>
        <v>-14.354916841595347</v>
      </c>
      <c r="S590" s="369">
        <f t="shared" si="46"/>
        <v>20.34690799396683</v>
      </c>
      <c r="T590" s="369">
        <f t="shared" si="46"/>
        <v>-26.657475874169698</v>
      </c>
      <c r="U590" s="369">
        <f t="shared" si="46"/>
        <v>14.618933697881065</v>
      </c>
      <c r="V590" s="369">
        <f t="shared" si="46"/>
        <v>-8.5426761088334011</v>
      </c>
      <c r="W590" s="369">
        <f t="shared" si="46"/>
        <v>-6.7976200179313748</v>
      </c>
      <c r="X590" s="369">
        <f t="shared" si="46"/>
        <v>15.658067337122869</v>
      </c>
      <c r="Y590" s="369">
        <f t="shared" si="46"/>
        <v>-0.17768704396808077</v>
      </c>
      <c r="Z590" s="369">
        <f t="shared" si="46"/>
        <v>-15.406756552037573</v>
      </c>
      <c r="AA590" s="369">
        <f t="shared" si="46"/>
        <v>12.034383954154725</v>
      </c>
      <c r="AB590" s="369">
        <f t="shared" si="46"/>
        <v>13.786764705882353</v>
      </c>
      <c r="AC590" s="369">
        <f t="shared" si="46"/>
        <v>-18.0726276603217</v>
      </c>
      <c r="AD590" s="369">
        <f t="shared" si="46"/>
        <v>25.300068587105628</v>
      </c>
      <c r="AE590" s="369">
        <f t="shared" si="46"/>
        <v>1.5224084844337968</v>
      </c>
      <c r="AF590" s="369">
        <f t="shared" si="46"/>
        <v>11.137320977253584</v>
      </c>
      <c r="AG590" s="369">
        <f t="shared" si="52"/>
        <v>3.0048514251061151</v>
      </c>
      <c r="AH590" s="369">
        <f t="shared" si="52"/>
        <v>0.18250861028524465</v>
      </c>
      <c r="AI590" s="369">
        <f t="shared" si="52"/>
        <v>-31.681015484970473</v>
      </c>
      <c r="AJ590" s="369">
        <f t="shared" si="47"/>
        <v>20.88942411079093</v>
      </c>
      <c r="AK590" s="369">
        <f t="shared" si="47"/>
        <v>-9.4634979365305245</v>
      </c>
      <c r="AL590" s="369">
        <f t="shared" si="47"/>
        <v>-16.22524363407733</v>
      </c>
      <c r="AM590" s="369">
        <f t="shared" si="47"/>
        <v>38.355457573056889</v>
      </c>
      <c r="AN590" s="369">
        <f t="shared" si="49"/>
        <v>-8.2824789802007093</v>
      </c>
      <c r="AO590" s="369">
        <f t="shared" si="49"/>
        <v>5.3007060215133377</v>
      </c>
      <c r="AP590" s="369">
        <f t="shared" si="49"/>
        <v>24.397093411029591</v>
      </c>
      <c r="AQ590" s="369">
        <f t="shared" si="49"/>
        <v>-8.8805485791686731</v>
      </c>
      <c r="AR590" s="369">
        <f t="shared" si="50"/>
        <v>-5.6240322081139578</v>
      </c>
      <c r="AS590" s="369">
        <f t="shared" si="50"/>
        <v>22.743978473452778</v>
      </c>
      <c r="AT590" s="369">
        <f t="shared" si="50"/>
        <v>-28.881165619569586</v>
      </c>
      <c r="AU590" s="369">
        <f t="shared" si="50"/>
        <v>0.75934140290205199</v>
      </c>
      <c r="AV590" s="369">
        <f t="shared" si="51"/>
        <v>4.6522907028801557</v>
      </c>
      <c r="AW590" s="369">
        <f t="shared" si="51"/>
        <v>27.040034223378854</v>
      </c>
      <c r="AX590" s="369">
        <f t="shared" si="51"/>
        <v>-3.9594791783589667</v>
      </c>
      <c r="AY590" s="369">
        <f t="shared" si="51"/>
        <v>8.5493060628195732</v>
      </c>
    </row>
    <row r="591" spans="1:51" s="325" customFormat="1" ht="13.8">
      <c r="A591" s="329"/>
      <c r="B591" s="329" t="s">
        <v>372</v>
      </c>
      <c r="C591" s="332"/>
      <c r="D591" s="332"/>
      <c r="E591" s="332"/>
      <c r="F591" s="332"/>
      <c r="G591" s="332"/>
      <c r="H591" s="332"/>
      <c r="I591" s="332"/>
      <c r="J591" s="332"/>
      <c r="K591" s="332"/>
      <c r="L591" s="332"/>
      <c r="M591" s="332"/>
      <c r="N591" s="332"/>
      <c r="O591" s="369">
        <f t="shared" si="48"/>
        <v>15.614561027837251</v>
      </c>
      <c r="P591" s="369">
        <f t="shared" si="46"/>
        <v>-1.7187731515780067</v>
      </c>
      <c r="Q591" s="369">
        <f t="shared" si="46"/>
        <v>14.812302125734965</v>
      </c>
      <c r="R591" s="369">
        <f t="shared" si="46"/>
        <v>-25.238001444422558</v>
      </c>
      <c r="S591" s="369">
        <f t="shared" si="46"/>
        <v>13.041187318872394</v>
      </c>
      <c r="T591" s="369">
        <f t="shared" si="46"/>
        <v>-7.2560596643878208</v>
      </c>
      <c r="U591" s="369">
        <f t="shared" si="46"/>
        <v>-6.6594069358351389</v>
      </c>
      <c r="V591" s="369">
        <f t="shared" si="46"/>
        <v>11.415238266176074</v>
      </c>
      <c r="W591" s="369">
        <f t="shared" si="46"/>
        <v>-11.268626661296825</v>
      </c>
      <c r="X591" s="369">
        <f t="shared" si="46"/>
        <v>-1.0711692084241038</v>
      </c>
      <c r="Y591" s="369">
        <f t="shared" si="46"/>
        <v>19.168654799045697</v>
      </c>
      <c r="Z591" s="369">
        <f t="shared" si="46"/>
        <v>-16.839916839916842</v>
      </c>
      <c r="AA591" s="369">
        <f t="shared" si="46"/>
        <v>13.768518518518523</v>
      </c>
      <c r="AB591" s="369">
        <f t="shared" si="46"/>
        <v>1.1963864246764864</v>
      </c>
      <c r="AC591" s="369">
        <f t="shared" si="46"/>
        <v>2.324272156988902</v>
      </c>
      <c r="AD591" s="369">
        <f t="shared" si="46"/>
        <v>-1.1946867877073097</v>
      </c>
      <c r="AE591" s="369">
        <f t="shared" si="46"/>
        <v>0.56479198154483179</v>
      </c>
      <c r="AF591" s="369">
        <f t="shared" si="46"/>
        <v>20.123398196487909</v>
      </c>
      <c r="AG591" s="369">
        <f t="shared" si="52"/>
        <v>10.417489793230601</v>
      </c>
      <c r="AH591" s="369">
        <f t="shared" si="52"/>
        <v>-8.8024809160305448</v>
      </c>
      <c r="AI591" s="369">
        <f t="shared" si="52"/>
        <v>-12.79100183102274</v>
      </c>
      <c r="AJ591" s="369">
        <f t="shared" si="47"/>
        <v>1.4322135572885395</v>
      </c>
      <c r="AK591" s="369">
        <f t="shared" si="47"/>
        <v>-3.5041029053005164</v>
      </c>
      <c r="AL591" s="369">
        <f t="shared" si="47"/>
        <v>12.510533976863567</v>
      </c>
      <c r="AM591" s="369">
        <f t="shared" si="47"/>
        <v>9.8324935312542525</v>
      </c>
      <c r="AN591" s="369">
        <f t="shared" si="49"/>
        <v>-11.748295102293874</v>
      </c>
      <c r="AO591" s="369">
        <f t="shared" si="49"/>
        <v>17.569371268001419</v>
      </c>
      <c r="AP591" s="369">
        <f t="shared" si="49"/>
        <v>-8.1142447418738133</v>
      </c>
      <c r="AQ591" s="369">
        <f t="shared" si="49"/>
        <v>13.928989465470144</v>
      </c>
      <c r="AR591" s="369">
        <f t="shared" si="50"/>
        <v>6.3812785388127899</v>
      </c>
      <c r="AS591" s="369">
        <f t="shared" si="50"/>
        <v>1.1267303358729448</v>
      </c>
      <c r="AT591" s="369">
        <f t="shared" si="50"/>
        <v>-9.6243633276740166</v>
      </c>
      <c r="AU591" s="369">
        <f t="shared" si="50"/>
        <v>3.9039567922977607</v>
      </c>
      <c r="AV591" s="369">
        <f t="shared" si="51"/>
        <v>8.9722583196790744</v>
      </c>
      <c r="AW591" s="369">
        <f t="shared" si="51"/>
        <v>0.21257842069787763</v>
      </c>
      <c r="AX591" s="369">
        <f t="shared" si="51"/>
        <v>11.899834437086092</v>
      </c>
      <c r="AY591" s="369">
        <f t="shared" si="51"/>
        <v>6.6395413353060784</v>
      </c>
    </row>
    <row r="592" spans="1:51" s="325" customFormat="1" ht="13.8">
      <c r="A592" s="327"/>
      <c r="B592" s="327" t="s">
        <v>373</v>
      </c>
      <c r="C592" s="331"/>
      <c r="D592" s="331"/>
      <c r="E592" s="331"/>
      <c r="F592" s="331"/>
      <c r="G592" s="331"/>
      <c r="H592" s="331"/>
      <c r="I592" s="331"/>
      <c r="J592" s="331"/>
      <c r="K592" s="331"/>
      <c r="L592" s="331"/>
      <c r="M592" s="331"/>
      <c r="N592" s="331"/>
      <c r="O592" s="369">
        <f t="shared" si="48"/>
        <v>25.937749401436555</v>
      </c>
      <c r="P592" s="369">
        <f t="shared" ref="P592:AF606" si="53">IFERROR(((P202-O202)*100/O202),"n.a.")</f>
        <v>-23.257287705956909</v>
      </c>
      <c r="Q592" s="369">
        <f t="shared" si="53"/>
        <v>26.672171758876967</v>
      </c>
      <c r="R592" s="369">
        <f t="shared" si="53"/>
        <v>-39.83050847457627</v>
      </c>
      <c r="S592" s="369">
        <f t="shared" si="53"/>
        <v>56.554712892741044</v>
      </c>
      <c r="T592" s="369">
        <f t="shared" si="53"/>
        <v>-14.048442906574392</v>
      </c>
      <c r="U592" s="369">
        <f t="shared" si="53"/>
        <v>-35.265700483091791</v>
      </c>
      <c r="V592" s="369">
        <f t="shared" si="53"/>
        <v>-9.5771144278606926</v>
      </c>
      <c r="W592" s="369">
        <f t="shared" si="53"/>
        <v>94.497936726272371</v>
      </c>
      <c r="X592" s="369">
        <f t="shared" si="53"/>
        <v>-35.785007072135791</v>
      </c>
      <c r="Y592" s="369">
        <f t="shared" si="53"/>
        <v>18.502202643171803</v>
      </c>
      <c r="Z592" s="369">
        <f t="shared" si="53"/>
        <v>6.5055762081784492</v>
      </c>
      <c r="AA592" s="369">
        <f t="shared" si="53"/>
        <v>-13.699825479930194</v>
      </c>
      <c r="AB592" s="369">
        <f t="shared" si="53"/>
        <v>12.335692618806863</v>
      </c>
      <c r="AC592" s="369">
        <f t="shared" si="53"/>
        <v>12.331233123312343</v>
      </c>
      <c r="AD592" s="369">
        <f t="shared" si="53"/>
        <v>2.7243589743589731</v>
      </c>
      <c r="AE592" s="369">
        <f t="shared" si="53"/>
        <v>27.067082683307323</v>
      </c>
      <c r="AF592" s="369">
        <f t="shared" si="53"/>
        <v>-26.089625537139352</v>
      </c>
      <c r="AG592" s="369">
        <f t="shared" si="52"/>
        <v>15.282392026578089</v>
      </c>
      <c r="AH592" s="369">
        <f t="shared" si="52"/>
        <v>27.521613832853014</v>
      </c>
      <c r="AI592" s="369">
        <f t="shared" si="52"/>
        <v>-3.5028248587570681</v>
      </c>
      <c r="AJ592" s="369">
        <f t="shared" si="52"/>
        <v>10.304449648711955</v>
      </c>
      <c r="AK592" s="369">
        <f t="shared" si="52"/>
        <v>-7.6433121019108343</v>
      </c>
      <c r="AL592" s="369">
        <f t="shared" ref="AL592:AM593" si="54">IFERROR(((AL202-AK202)*100/AK202),"n.a.")</f>
        <v>-7.1839080459770122</v>
      </c>
      <c r="AM592" s="369">
        <f t="shared" si="54"/>
        <v>12.0123839009288</v>
      </c>
      <c r="AN592" s="369">
        <f t="shared" si="49"/>
        <v>-15.699281370923162</v>
      </c>
      <c r="AO592" s="369">
        <f t="shared" si="49"/>
        <v>5.8360655737704956</v>
      </c>
      <c r="AP592" s="369">
        <f t="shared" si="49"/>
        <v>8.7360594795539033</v>
      </c>
      <c r="AQ592" s="369">
        <f t="shared" si="49"/>
        <v>-23.589743589743591</v>
      </c>
      <c r="AR592" s="369">
        <f t="shared" si="50"/>
        <v>61.894108873974652</v>
      </c>
      <c r="AS592" s="369">
        <f t="shared" si="50"/>
        <v>-10.87056655918931</v>
      </c>
      <c r="AT592" s="369">
        <f t="shared" si="50"/>
        <v>46.718346253229967</v>
      </c>
      <c r="AU592" s="369">
        <f t="shared" si="50"/>
        <v>16.801690736174695</v>
      </c>
      <c r="AV592" s="369">
        <f t="shared" si="51"/>
        <v>-36.911942098914345</v>
      </c>
      <c r="AW592" s="369">
        <f t="shared" si="51"/>
        <v>7.9827915869980792</v>
      </c>
      <c r="AX592" s="369">
        <f t="shared" si="51"/>
        <v>33.289065958388669</v>
      </c>
      <c r="AY592" s="369">
        <f t="shared" si="51"/>
        <v>-19.096645632680172</v>
      </c>
    </row>
    <row r="593" spans="1:51" s="325" customFormat="1" ht="13.8">
      <c r="A593" s="329"/>
      <c r="B593" s="329" t="s">
        <v>374</v>
      </c>
      <c r="C593" s="332"/>
      <c r="D593" s="332"/>
      <c r="E593" s="332"/>
      <c r="F593" s="332"/>
      <c r="G593" s="332"/>
      <c r="H593" s="332"/>
      <c r="I593" s="332"/>
      <c r="J593" s="332"/>
      <c r="K593" s="332"/>
      <c r="L593" s="332"/>
      <c r="M593" s="332"/>
      <c r="N593" s="332"/>
      <c r="O593" s="369">
        <f t="shared" si="48"/>
        <v>13.527790537436839</v>
      </c>
      <c r="P593" s="369">
        <f t="shared" si="53"/>
        <v>-17.550070807202101</v>
      </c>
      <c r="Q593" s="369">
        <f t="shared" si="53"/>
        <v>19.807385596859273</v>
      </c>
      <c r="R593" s="369">
        <f t="shared" si="53"/>
        <v>-13.929138292970157</v>
      </c>
      <c r="S593" s="369">
        <f t="shared" si="53"/>
        <v>26.486422176615811</v>
      </c>
      <c r="T593" s="369">
        <f t="shared" si="53"/>
        <v>-10.939190142501054</v>
      </c>
      <c r="U593" s="369">
        <f t="shared" si="53"/>
        <v>-2.1729946665258537</v>
      </c>
      <c r="V593" s="369">
        <f t="shared" si="53"/>
        <v>7.9404064667620355</v>
      </c>
      <c r="W593" s="369">
        <f t="shared" si="53"/>
        <v>-13.207311279473906</v>
      </c>
      <c r="X593" s="369">
        <f t="shared" si="53"/>
        <v>0.16709400478234107</v>
      </c>
      <c r="Y593" s="369">
        <f t="shared" si="53"/>
        <v>14.823549713825539</v>
      </c>
      <c r="Z593" s="369">
        <f t="shared" si="53"/>
        <v>-15.712747038048247</v>
      </c>
      <c r="AA593" s="369">
        <f t="shared" si="53"/>
        <v>18.7815750371471</v>
      </c>
      <c r="AB593" s="369">
        <f t="shared" si="53"/>
        <v>-6.4623467600700479</v>
      </c>
      <c r="AC593" s="369">
        <f t="shared" si="53"/>
        <v>2.4848209270602135</v>
      </c>
      <c r="AD593" s="369">
        <f t="shared" si="53"/>
        <v>11.475623760309002</v>
      </c>
      <c r="AE593" s="369">
        <f t="shared" si="53"/>
        <v>6.8339849694472408</v>
      </c>
      <c r="AF593" s="369">
        <f t="shared" si="53"/>
        <v>6.1185133239831737</v>
      </c>
      <c r="AG593" s="369">
        <f t="shared" si="52"/>
        <v>15.17016355526186</v>
      </c>
      <c r="AH593" s="369">
        <f t="shared" si="52"/>
        <v>-11.455979917518386</v>
      </c>
      <c r="AI593" s="369">
        <f t="shared" si="52"/>
        <v>-5.3765618355237859</v>
      </c>
      <c r="AJ593" s="369">
        <f t="shared" si="52"/>
        <v>3.2915293412661035</v>
      </c>
      <c r="AK593" s="369">
        <f t="shared" si="52"/>
        <v>1.2182993535554441</v>
      </c>
      <c r="AL593" s="369">
        <f t="shared" si="54"/>
        <v>-3.8892982887087063E-2</v>
      </c>
      <c r="AM593" s="369">
        <f t="shared" si="54"/>
        <v>5.7031106014375448</v>
      </c>
      <c r="AN593" s="369">
        <f t="shared" si="49"/>
        <v>-24.813049711340994</v>
      </c>
      <c r="AO593" s="369">
        <f t="shared" si="49"/>
        <v>16.536975006441622</v>
      </c>
      <c r="AP593" s="369">
        <f t="shared" si="49"/>
        <v>4.7536924029362346</v>
      </c>
      <c r="AQ593" s="369">
        <f t="shared" si="49"/>
        <v>5.4814470851450103</v>
      </c>
      <c r="AR593" s="369">
        <f t="shared" si="50"/>
        <v>-8.4962481240620278</v>
      </c>
      <c r="AS593" s="369">
        <f t="shared" si="50"/>
        <v>6.3920050733670015</v>
      </c>
      <c r="AT593" s="369">
        <f t="shared" si="50"/>
        <v>-6.8054756227904205</v>
      </c>
      <c r="AU593" s="369">
        <f t="shared" si="50"/>
        <v>-1.9187931452769116</v>
      </c>
      <c r="AV593" s="369">
        <f t="shared" si="51"/>
        <v>14.137302961480517</v>
      </c>
      <c r="AW593" s="369">
        <f t="shared" si="51"/>
        <v>-9.4389061822766784</v>
      </c>
      <c r="AX593" s="369">
        <f t="shared" si="51"/>
        <v>11.469097395957963</v>
      </c>
      <c r="AY593" s="369">
        <f t="shared" si="51"/>
        <v>10.679365327192183</v>
      </c>
    </row>
    <row r="594" spans="1:51" s="325" customFormat="1" ht="13.8">
      <c r="A594" s="327"/>
      <c r="B594" s="327" t="s">
        <v>375</v>
      </c>
      <c r="C594" s="331"/>
      <c r="D594" s="331"/>
      <c r="E594" s="331"/>
      <c r="F594" s="331"/>
      <c r="G594" s="331"/>
      <c r="H594" s="331"/>
      <c r="I594" s="331"/>
      <c r="J594" s="331"/>
      <c r="K594" s="331"/>
      <c r="L594" s="331"/>
      <c r="M594" s="331"/>
      <c r="N594" s="331"/>
      <c r="O594" s="369">
        <f t="shared" si="48"/>
        <v>13.851740324151992</v>
      </c>
      <c r="P594" s="369">
        <f t="shared" si="53"/>
        <v>-11.217425126409969</v>
      </c>
      <c r="Q594" s="369">
        <f t="shared" si="53"/>
        <v>-0.71847892753876563</v>
      </c>
      <c r="R594" s="369">
        <f t="shared" si="53"/>
        <v>-17.75659694643015</v>
      </c>
      <c r="S594" s="369">
        <f t="shared" si="53"/>
        <v>35.797832385449084</v>
      </c>
      <c r="T594" s="369">
        <f t="shared" si="53"/>
        <v>-0.98775187672856579</v>
      </c>
      <c r="U594" s="369">
        <f t="shared" si="53"/>
        <v>1.4684756584197953</v>
      </c>
      <c r="V594" s="369">
        <f t="shared" si="53"/>
        <v>8.7226679251219039</v>
      </c>
      <c r="W594" s="369">
        <f t="shared" si="53"/>
        <v>-17.702380091152417</v>
      </c>
      <c r="X594" s="369">
        <f t="shared" si="53"/>
        <v>-6.6543600562587963</v>
      </c>
      <c r="Y594" s="369">
        <f t="shared" si="53"/>
        <v>12.53413692438083</v>
      </c>
      <c r="Z594" s="369">
        <f t="shared" si="53"/>
        <v>-5.1046025104602464</v>
      </c>
      <c r="AA594" s="369">
        <f t="shared" si="53"/>
        <v>6.8518518518518476</v>
      </c>
      <c r="AB594" s="369">
        <f t="shared" si="53"/>
        <v>-6.7260873153420864</v>
      </c>
      <c r="AC594" s="369">
        <f t="shared" si="53"/>
        <v>0.79631923553353889</v>
      </c>
      <c r="AD594" s="369">
        <f t="shared" si="53"/>
        <v>-0.57057584269663419</v>
      </c>
      <c r="AE594" s="369">
        <f t="shared" si="53"/>
        <v>13.834201465524854</v>
      </c>
      <c r="AF594" s="369">
        <f t="shared" si="53"/>
        <v>18.504730882581057</v>
      </c>
      <c r="AG594" s="369">
        <f t="shared" si="52"/>
        <v>19.109947643979051</v>
      </c>
      <c r="AH594" s="369">
        <f t="shared" si="52"/>
        <v>-18.901098901098905</v>
      </c>
      <c r="AI594" s="369">
        <f t="shared" si="52"/>
        <v>5.9959349593495901</v>
      </c>
      <c r="AJ594" s="369">
        <f t="shared" si="52"/>
        <v>-5.4458293384467771</v>
      </c>
      <c r="AK594" s="369">
        <f t="shared" ref="AK594:AM652" si="55">IFERROR(((AK204-AJ204)*100/AJ204),"n.a.")</f>
        <v>8.4093828161968478</v>
      </c>
      <c r="AL594" s="369">
        <f t="shared" si="55"/>
        <v>-25.459874041279541</v>
      </c>
      <c r="AM594" s="369">
        <f t="shared" si="55"/>
        <v>8.8505939434498888</v>
      </c>
      <c r="AN594" s="369">
        <f t="shared" si="49"/>
        <v>-21.249615739317555</v>
      </c>
      <c r="AO594" s="369">
        <f t="shared" si="49"/>
        <v>29.179271982043531</v>
      </c>
      <c r="AP594" s="369">
        <f t="shared" si="49"/>
        <v>10.463095867643721</v>
      </c>
      <c r="AQ594" s="369">
        <f t="shared" si="49"/>
        <v>8.5624401586650318</v>
      </c>
      <c r="AR594" s="369">
        <f t="shared" si="50"/>
        <v>-3.2128008063500206</v>
      </c>
      <c r="AS594" s="369">
        <f t="shared" si="50"/>
        <v>17.501952616506127</v>
      </c>
      <c r="AT594" s="369">
        <f t="shared" si="50"/>
        <v>-18.700492992854368</v>
      </c>
      <c r="AU594" s="369">
        <f t="shared" si="50"/>
        <v>-2.6980990665667424</v>
      </c>
      <c r="AV594" s="369">
        <f t="shared" si="51"/>
        <v>28.093270779357191</v>
      </c>
      <c r="AW594" s="369">
        <f t="shared" si="51"/>
        <v>-19.548461160006568</v>
      </c>
      <c r="AX594" s="369">
        <f t="shared" si="51"/>
        <v>6.4075558877488668</v>
      </c>
      <c r="AY594" s="369">
        <f t="shared" si="51"/>
        <v>4.7318007662835226</v>
      </c>
    </row>
    <row r="595" spans="1:51" s="325" customFormat="1" ht="13.8">
      <c r="A595" s="329"/>
      <c r="B595" s="329" t="s">
        <v>376</v>
      </c>
      <c r="C595" s="332"/>
      <c r="D595" s="332"/>
      <c r="E595" s="332"/>
      <c r="F595" s="332"/>
      <c r="G595" s="332"/>
      <c r="H595" s="332"/>
      <c r="I595" s="332"/>
      <c r="J595" s="332"/>
      <c r="K595" s="332"/>
      <c r="L595" s="332"/>
      <c r="M595" s="332"/>
      <c r="N595" s="332"/>
      <c r="O595" s="369">
        <f t="shared" si="48"/>
        <v>11.854673955054938</v>
      </c>
      <c r="P595" s="369">
        <f t="shared" si="53"/>
        <v>-23.092111758317699</v>
      </c>
      <c r="Q595" s="369">
        <f t="shared" si="53"/>
        <v>34.910141206675213</v>
      </c>
      <c r="R595" s="369">
        <f t="shared" si="53"/>
        <v>-16.147295304248537</v>
      </c>
      <c r="S595" s="369">
        <f t="shared" si="53"/>
        <v>13.168794326241139</v>
      </c>
      <c r="T595" s="369">
        <f t="shared" si="53"/>
        <v>-9.0895417627594473</v>
      </c>
      <c r="U595" s="369">
        <f t="shared" si="53"/>
        <v>-5.0791374841449333</v>
      </c>
      <c r="V595" s="369">
        <f t="shared" si="53"/>
        <v>12.293748547524979</v>
      </c>
      <c r="W595" s="369">
        <f t="shared" si="53"/>
        <v>-9.9286009933774828</v>
      </c>
      <c r="X595" s="369">
        <f t="shared" si="53"/>
        <v>3.5498879889712258</v>
      </c>
      <c r="Y595" s="369">
        <f t="shared" si="53"/>
        <v>12.703167471015686</v>
      </c>
      <c r="Z595" s="369">
        <f t="shared" si="53"/>
        <v>-21.125166117044834</v>
      </c>
      <c r="AA595" s="369">
        <f t="shared" si="53"/>
        <v>25.984399375975027</v>
      </c>
      <c r="AB595" s="369">
        <f t="shared" si="53"/>
        <v>-11.322997671999598</v>
      </c>
      <c r="AC595" s="369">
        <f t="shared" si="53"/>
        <v>8.5572250460816583</v>
      </c>
      <c r="AD595" s="369">
        <f t="shared" si="53"/>
        <v>4.2860818111654302</v>
      </c>
      <c r="AE595" s="369">
        <f t="shared" si="53"/>
        <v>2.121570949279644</v>
      </c>
      <c r="AF595" s="369">
        <f t="shared" si="53"/>
        <v>4.5270074403324019</v>
      </c>
      <c r="AG595" s="369">
        <f t="shared" si="52"/>
        <v>15.525768430783454</v>
      </c>
      <c r="AH595" s="369">
        <f t="shared" si="52"/>
        <v>-8.7460990637753007</v>
      </c>
      <c r="AI595" s="369">
        <f t="shared" si="52"/>
        <v>-15.078042792002812</v>
      </c>
      <c r="AJ595" s="369">
        <f t="shared" si="52"/>
        <v>5.5294542826165571</v>
      </c>
      <c r="AK595" s="369">
        <f t="shared" si="55"/>
        <v>4.9412915851271988</v>
      </c>
      <c r="AL595" s="369">
        <f t="shared" si="55"/>
        <v>9.9487179487179507</v>
      </c>
      <c r="AM595" s="369">
        <f t="shared" si="55"/>
        <v>-2.166723202170969</v>
      </c>
      <c r="AN595" s="369">
        <f t="shared" si="49"/>
        <v>-21.535994452390241</v>
      </c>
      <c r="AO595" s="369">
        <f t="shared" si="49"/>
        <v>13.483208130799822</v>
      </c>
      <c r="AP595" s="369">
        <f t="shared" si="49"/>
        <v>8.02628376733999</v>
      </c>
      <c r="AQ595" s="369">
        <f t="shared" si="49"/>
        <v>1.3472109579165581</v>
      </c>
      <c r="AR595" s="369">
        <f t="shared" si="50"/>
        <v>-11.034544080380558</v>
      </c>
      <c r="AS595" s="369">
        <f t="shared" si="50"/>
        <v>5.8367897656288923</v>
      </c>
      <c r="AT595" s="369">
        <f t="shared" si="50"/>
        <v>3.0501912271589822</v>
      </c>
      <c r="AU595" s="369">
        <f t="shared" si="50"/>
        <v>5.0904925544100861</v>
      </c>
      <c r="AV595" s="369">
        <f t="shared" si="51"/>
        <v>1.8747820020927723</v>
      </c>
      <c r="AW595" s="369">
        <f t="shared" si="51"/>
        <v>-4.3524779594282235</v>
      </c>
      <c r="AX595" s="369">
        <f t="shared" si="51"/>
        <v>2.5191283726341203</v>
      </c>
      <c r="AY595" s="369">
        <f t="shared" si="51"/>
        <v>8.8512569832402228</v>
      </c>
    </row>
    <row r="596" spans="1:51" s="325" customFormat="1" ht="13.8">
      <c r="A596" s="327"/>
      <c r="B596" s="327" t="s">
        <v>377</v>
      </c>
      <c r="C596" s="331"/>
      <c r="D596" s="331"/>
      <c r="E596" s="331"/>
      <c r="F596" s="331"/>
      <c r="G596" s="331"/>
      <c r="H596" s="331"/>
      <c r="I596" s="331"/>
      <c r="J596" s="331"/>
      <c r="K596" s="331"/>
      <c r="L596" s="331"/>
      <c r="M596" s="331"/>
      <c r="N596" s="331"/>
      <c r="O596" s="369">
        <f t="shared" si="48"/>
        <v>18.41620626151013</v>
      </c>
      <c r="P596" s="369">
        <f t="shared" si="53"/>
        <v>-12.752721617418345</v>
      </c>
      <c r="Q596" s="369">
        <f t="shared" si="53"/>
        <v>19.643493761140824</v>
      </c>
      <c r="R596" s="369">
        <f t="shared" si="53"/>
        <v>-0.52145411203815328</v>
      </c>
      <c r="S596" s="369">
        <f t="shared" si="53"/>
        <v>48.644600868653598</v>
      </c>
      <c r="T596" s="369">
        <f t="shared" si="53"/>
        <v>-27.34508816120907</v>
      </c>
      <c r="U596" s="369">
        <f t="shared" si="53"/>
        <v>-1.1926223824712237</v>
      </c>
      <c r="V596" s="369">
        <f t="shared" si="53"/>
        <v>-3.9719298245614012</v>
      </c>
      <c r="W596" s="369">
        <f t="shared" si="53"/>
        <v>-13.387898275358086</v>
      </c>
      <c r="X596" s="369">
        <f t="shared" si="53"/>
        <v>3.3412082348970706</v>
      </c>
      <c r="Y596" s="369">
        <f t="shared" si="53"/>
        <v>25.016329196603525</v>
      </c>
      <c r="Z596" s="369">
        <f t="shared" si="53"/>
        <v>-17.907523510971785</v>
      </c>
      <c r="AA596" s="369">
        <f t="shared" si="53"/>
        <v>21.94112967382657</v>
      </c>
      <c r="AB596" s="369">
        <f t="shared" si="53"/>
        <v>6.7458246346555351</v>
      </c>
      <c r="AC596" s="369">
        <f t="shared" si="53"/>
        <v>-8.4708470847084794</v>
      </c>
      <c r="AD596" s="369">
        <f t="shared" si="53"/>
        <v>48.464209401709411</v>
      </c>
      <c r="AE596" s="369">
        <f t="shared" si="53"/>
        <v>8.302599622200237</v>
      </c>
      <c r="AF596" s="369">
        <f t="shared" si="53"/>
        <v>-4.4019933554817365</v>
      </c>
      <c r="AG596" s="369">
        <f t="shared" si="52"/>
        <v>9.2615117289313744</v>
      </c>
      <c r="AH596" s="369">
        <f t="shared" si="52"/>
        <v>-6.0671119592875389</v>
      </c>
      <c r="AI596" s="369">
        <f t="shared" si="52"/>
        <v>-0.854990264962322</v>
      </c>
      <c r="AJ596" s="369">
        <f t="shared" si="52"/>
        <v>11.261953551912566</v>
      </c>
      <c r="AK596" s="369">
        <f t="shared" si="55"/>
        <v>-12.792571560125856</v>
      </c>
      <c r="AL596" s="369">
        <f t="shared" si="55"/>
        <v>16.992256247800061</v>
      </c>
      <c r="AM596" s="369">
        <f t="shared" si="55"/>
        <v>16.840917638209866</v>
      </c>
      <c r="AN596" s="369">
        <f t="shared" si="49"/>
        <v>-32.670271662160424</v>
      </c>
      <c r="AO596" s="369">
        <f t="shared" si="49"/>
        <v>9.4464097906109519</v>
      </c>
      <c r="AP596" s="369">
        <f t="shared" si="49"/>
        <v>-7.7312833056696029</v>
      </c>
      <c r="AQ596" s="369">
        <f t="shared" si="49"/>
        <v>9.9034273811778011</v>
      </c>
      <c r="AR596" s="369">
        <f t="shared" si="50"/>
        <v>-10.811509303928323</v>
      </c>
      <c r="AS596" s="369">
        <f t="shared" si="50"/>
        <v>-9.0118806143146895</v>
      </c>
      <c r="AT596" s="369">
        <f t="shared" si="50"/>
        <v>-6.167728237791934</v>
      </c>
      <c r="AU596" s="369">
        <f t="shared" si="50"/>
        <v>-17.931892748048416</v>
      </c>
      <c r="AV596" s="369">
        <f t="shared" si="51"/>
        <v>25.434243176178644</v>
      </c>
      <c r="AW596" s="369">
        <f t="shared" si="51"/>
        <v>-2.1760633036597317</v>
      </c>
      <c r="AX596" s="369">
        <f t="shared" si="51"/>
        <v>42.309852825525212</v>
      </c>
      <c r="AY596" s="369">
        <f t="shared" si="51"/>
        <v>21.338912133891203</v>
      </c>
    </row>
    <row r="597" spans="1:51" s="325" customFormat="1" ht="27.6">
      <c r="A597" s="329"/>
      <c r="B597" s="329" t="s">
        <v>378</v>
      </c>
      <c r="C597" s="332"/>
      <c r="D597" s="332"/>
      <c r="E597" s="332"/>
      <c r="F597" s="332"/>
      <c r="G597" s="332"/>
      <c r="H597" s="332"/>
      <c r="I597" s="332"/>
      <c r="J597" s="332"/>
      <c r="K597" s="332"/>
      <c r="L597" s="332"/>
      <c r="M597" s="332"/>
      <c r="N597" s="332"/>
      <c r="O597" s="369">
        <f t="shared" si="48"/>
        <v>6.0433976926295738</v>
      </c>
      <c r="P597" s="369">
        <f t="shared" si="53"/>
        <v>0.56933483652761607</v>
      </c>
      <c r="Q597" s="369">
        <f t="shared" si="53"/>
        <v>-0.80712964519925889</v>
      </c>
      <c r="R597" s="369">
        <f t="shared" si="53"/>
        <v>-12.216759902808388</v>
      </c>
      <c r="S597" s="369">
        <f t="shared" si="53"/>
        <v>6.610878661087872</v>
      </c>
      <c r="T597" s="369">
        <f t="shared" si="53"/>
        <v>16.972587851708724</v>
      </c>
      <c r="U597" s="369">
        <f t="shared" si="53"/>
        <v>-15.351262065761619</v>
      </c>
      <c r="V597" s="369">
        <f t="shared" si="53"/>
        <v>-4.2746508933471672</v>
      </c>
      <c r="W597" s="369">
        <f t="shared" si="53"/>
        <v>2.6500191107147386</v>
      </c>
      <c r="X597" s="369">
        <f t="shared" si="53"/>
        <v>3.2952711927516463</v>
      </c>
      <c r="Y597" s="369">
        <f t="shared" si="53"/>
        <v>-6.9930910183238133</v>
      </c>
      <c r="Z597" s="369">
        <f t="shared" si="53"/>
        <v>4.7606743750403746</v>
      </c>
      <c r="AA597" s="369">
        <f t="shared" si="53"/>
        <v>7.066222715501282</v>
      </c>
      <c r="AB597" s="369">
        <f t="shared" si="53"/>
        <v>6.5537894494356275</v>
      </c>
      <c r="AC597" s="369">
        <f t="shared" si="53"/>
        <v>-6.442546751702527</v>
      </c>
      <c r="AD597" s="369">
        <f t="shared" si="53"/>
        <v>-6.6666666666666616</v>
      </c>
      <c r="AE597" s="369">
        <f t="shared" si="53"/>
        <v>9.8972517949987679</v>
      </c>
      <c r="AF597" s="369">
        <f t="shared" si="53"/>
        <v>-7.7442973810194307</v>
      </c>
      <c r="AG597" s="369">
        <f t="shared" si="52"/>
        <v>24.884004884004877</v>
      </c>
      <c r="AH597" s="369">
        <f t="shared" si="52"/>
        <v>7.9194368400469246</v>
      </c>
      <c r="AI597" s="369">
        <f t="shared" si="52"/>
        <v>-15.134082261279216</v>
      </c>
      <c r="AJ597" s="369">
        <f t="shared" si="52"/>
        <v>9.0579129970643191</v>
      </c>
      <c r="AK597" s="369">
        <f t="shared" si="55"/>
        <v>14.516444792482378</v>
      </c>
      <c r="AL597" s="369">
        <f t="shared" si="55"/>
        <v>-20.377810069236681</v>
      </c>
      <c r="AM597" s="369">
        <f t="shared" si="55"/>
        <v>38.207192699946326</v>
      </c>
      <c r="AN597" s="369">
        <f t="shared" si="49"/>
        <v>-17.764486562063077</v>
      </c>
      <c r="AO597" s="369">
        <f t="shared" si="49"/>
        <v>20.11901388495324</v>
      </c>
      <c r="AP597" s="369">
        <f t="shared" si="49"/>
        <v>-11.818825194621374</v>
      </c>
      <c r="AQ597" s="369">
        <f t="shared" si="49"/>
        <v>3.0274656679151026</v>
      </c>
      <c r="AR597" s="369">
        <f t="shared" si="50"/>
        <v>13.796684987233304</v>
      </c>
      <c r="AS597" s="369">
        <f t="shared" si="50"/>
        <v>25.69309754706218</v>
      </c>
      <c r="AT597" s="369">
        <f t="shared" si="50"/>
        <v>-27.832743336056392</v>
      </c>
      <c r="AU597" s="369">
        <f t="shared" si="50"/>
        <v>-7.1943652523897343</v>
      </c>
      <c r="AV597" s="369">
        <f t="shared" si="51"/>
        <v>4.7027466570292713</v>
      </c>
      <c r="AW597" s="369">
        <f t="shared" si="51"/>
        <v>20.891400957846137</v>
      </c>
      <c r="AX597" s="369">
        <f t="shared" si="51"/>
        <v>7.8125557657303926</v>
      </c>
      <c r="AY597" s="369">
        <f t="shared" si="51"/>
        <v>-2.2940942796610195</v>
      </c>
    </row>
    <row r="598" spans="1:51" s="325" customFormat="1" ht="13.8">
      <c r="A598" s="327"/>
      <c r="B598" s="327" t="s">
        <v>379</v>
      </c>
      <c r="C598" s="331"/>
      <c r="D598" s="331"/>
      <c r="E598" s="331"/>
      <c r="F598" s="331"/>
      <c r="G598" s="331"/>
      <c r="H598" s="331"/>
      <c r="I598" s="331"/>
      <c r="J598" s="331"/>
      <c r="K598" s="331"/>
      <c r="L598" s="331"/>
      <c r="M598" s="331"/>
      <c r="N598" s="331"/>
      <c r="O598" s="369">
        <f t="shared" si="48"/>
        <v>-17.860187553282188</v>
      </c>
      <c r="P598" s="369">
        <f t="shared" si="53"/>
        <v>12.50648676699533</v>
      </c>
      <c r="Q598" s="369">
        <f t="shared" si="53"/>
        <v>36.715867158671593</v>
      </c>
      <c r="R598" s="369">
        <f t="shared" si="53"/>
        <v>-49.696356275303643</v>
      </c>
      <c r="S598" s="369">
        <f t="shared" si="53"/>
        <v>46.478873239436616</v>
      </c>
      <c r="T598" s="369">
        <f t="shared" si="53"/>
        <v>79.624542124542117</v>
      </c>
      <c r="U598" s="369">
        <f t="shared" si="53"/>
        <v>-35.686974254397136</v>
      </c>
      <c r="V598" s="369">
        <f t="shared" si="53"/>
        <v>5.1129607609988073</v>
      </c>
      <c r="W598" s="369">
        <f t="shared" si="53"/>
        <v>-21.078431372549019</v>
      </c>
      <c r="X598" s="369">
        <f t="shared" si="53"/>
        <v>21.595795508838986</v>
      </c>
      <c r="Y598" s="369">
        <f t="shared" si="53"/>
        <v>-21.060903732809432</v>
      </c>
      <c r="Z598" s="369">
        <f t="shared" si="53"/>
        <v>20.756595321055261</v>
      </c>
      <c r="AA598" s="369">
        <f t="shared" si="53"/>
        <v>23.083264633140963</v>
      </c>
      <c r="AB598" s="369">
        <f t="shared" si="53"/>
        <v>-22.103148024112517</v>
      </c>
      <c r="AC598" s="369">
        <f t="shared" si="53"/>
        <v>62.338779019776418</v>
      </c>
      <c r="AD598" s="369">
        <f t="shared" si="53"/>
        <v>-37.923728813559315</v>
      </c>
      <c r="AE598" s="369">
        <f t="shared" si="53"/>
        <v>-41.040955631399321</v>
      </c>
      <c r="AF598" s="369">
        <f t="shared" si="53"/>
        <v>136.54124457308248</v>
      </c>
      <c r="AG598" s="369">
        <f t="shared" si="52"/>
        <v>12.266748241052326</v>
      </c>
      <c r="AH598" s="369">
        <f t="shared" si="52"/>
        <v>-0.57220708446866708</v>
      </c>
      <c r="AI598" s="369">
        <f t="shared" si="52"/>
        <v>3.4804055905727487</v>
      </c>
      <c r="AJ598" s="369">
        <f t="shared" si="52"/>
        <v>-12.870762711864407</v>
      </c>
      <c r="AK598" s="369">
        <f t="shared" si="55"/>
        <v>-0.9118541033434564</v>
      </c>
      <c r="AL598" s="369">
        <f t="shared" si="55"/>
        <v>-30.766871165644172</v>
      </c>
      <c r="AM598" s="369">
        <f t="shared" si="55"/>
        <v>31.679220203810363</v>
      </c>
      <c r="AN598" s="369">
        <f t="shared" si="49"/>
        <v>-14.670255720053834</v>
      </c>
      <c r="AO598" s="369">
        <f t="shared" si="49"/>
        <v>17.862776025236599</v>
      </c>
      <c r="AP598" s="369">
        <f t="shared" si="49"/>
        <v>15.590498494479748</v>
      </c>
      <c r="AQ598" s="369">
        <f t="shared" si="49"/>
        <v>-15.861070911722134</v>
      </c>
      <c r="AR598" s="369">
        <f t="shared" si="50"/>
        <v>-0.997592019263843</v>
      </c>
      <c r="AS598" s="369">
        <f t="shared" si="50"/>
        <v>20.430854760250156</v>
      </c>
      <c r="AT598" s="369">
        <f t="shared" si="50"/>
        <v>-12.752452394691284</v>
      </c>
      <c r="AU598" s="369">
        <f t="shared" si="50"/>
        <v>53.902116402116405</v>
      </c>
      <c r="AV598" s="369">
        <f t="shared" si="51"/>
        <v>-25.010743446497639</v>
      </c>
      <c r="AW598" s="369">
        <f t="shared" si="51"/>
        <v>-18.338108882521489</v>
      </c>
      <c r="AX598" s="369">
        <f t="shared" si="51"/>
        <v>33.894736842105253</v>
      </c>
      <c r="AY598" s="369">
        <f t="shared" si="51"/>
        <v>18.291404612159344</v>
      </c>
    </row>
    <row r="599" spans="1:51" s="325" customFormat="1" ht="13.8">
      <c r="A599" s="329"/>
      <c r="B599" s="329" t="s">
        <v>380</v>
      </c>
      <c r="C599" s="332"/>
      <c r="D599" s="332"/>
      <c r="E599" s="332"/>
      <c r="F599" s="332"/>
      <c r="G599" s="332"/>
      <c r="H599" s="332"/>
      <c r="I599" s="332"/>
      <c r="J599" s="332"/>
      <c r="K599" s="332"/>
      <c r="L599" s="332"/>
      <c r="M599" s="332"/>
      <c r="N599" s="332"/>
      <c r="O599" s="369">
        <f t="shared" si="48"/>
        <v>53.800475059382414</v>
      </c>
      <c r="P599" s="369">
        <f t="shared" si="53"/>
        <v>-10.193050193050183</v>
      </c>
      <c r="Q599" s="369">
        <f t="shared" si="53"/>
        <v>-32.953568357695616</v>
      </c>
      <c r="R599" s="369">
        <f t="shared" si="53"/>
        <v>3.1099711445976124</v>
      </c>
      <c r="S599" s="369">
        <f t="shared" si="53"/>
        <v>-2.2388059701492393</v>
      </c>
      <c r="T599" s="369">
        <f t="shared" si="53"/>
        <v>14.599236641221374</v>
      </c>
      <c r="U599" s="369">
        <f t="shared" si="53"/>
        <v>7.6602830974188114</v>
      </c>
      <c r="V599" s="369">
        <f t="shared" si="53"/>
        <v>-4.4856921887084349</v>
      </c>
      <c r="W599" s="369">
        <f t="shared" si="53"/>
        <v>14.682860998650487</v>
      </c>
      <c r="X599" s="369">
        <f t="shared" si="53"/>
        <v>-9.6493292539421063</v>
      </c>
      <c r="Y599" s="369">
        <f t="shared" si="53"/>
        <v>2.8392810627767551</v>
      </c>
      <c r="Z599" s="369">
        <f t="shared" si="53"/>
        <v>2.558257345491401</v>
      </c>
      <c r="AA599" s="369">
        <f t="shared" si="53"/>
        <v>-2.8896023709557954</v>
      </c>
      <c r="AB599" s="369">
        <f t="shared" si="53"/>
        <v>-0.81383519837233032</v>
      </c>
      <c r="AC599" s="369">
        <f t="shared" si="53"/>
        <v>-17.794871794871788</v>
      </c>
      <c r="AD599" s="369">
        <f t="shared" si="53"/>
        <v>25.951341235184028</v>
      </c>
      <c r="AE599" s="369">
        <f t="shared" si="53"/>
        <v>-2.0554730064388442</v>
      </c>
      <c r="AF599" s="369">
        <f t="shared" si="53"/>
        <v>8.0910240202275681</v>
      </c>
      <c r="AG599" s="369">
        <f t="shared" si="52"/>
        <v>-8.2339181286549792</v>
      </c>
      <c r="AH599" s="369">
        <f t="shared" si="52"/>
        <v>31.73591639051747</v>
      </c>
      <c r="AI599" s="369">
        <f t="shared" si="52"/>
        <v>-6.5789473684210504</v>
      </c>
      <c r="AJ599" s="369">
        <f t="shared" si="52"/>
        <v>-4.3082021541010738</v>
      </c>
      <c r="AK599" s="369">
        <f t="shared" si="55"/>
        <v>4.0909090909090917</v>
      </c>
      <c r="AL599" s="369">
        <f t="shared" si="55"/>
        <v>-13.162819713038065</v>
      </c>
      <c r="AM599" s="369">
        <f t="shared" si="55"/>
        <v>38.026819923371654</v>
      </c>
      <c r="AN599" s="369">
        <f t="shared" si="49"/>
        <v>-18.875780707841781</v>
      </c>
      <c r="AO599" s="369">
        <f t="shared" si="49"/>
        <v>-4.5551753635585879</v>
      </c>
      <c r="AP599" s="369">
        <f t="shared" si="49"/>
        <v>-12.480394353573828</v>
      </c>
      <c r="AQ599" s="369">
        <f t="shared" si="49"/>
        <v>17.972350230414733</v>
      </c>
      <c r="AR599" s="369">
        <f t="shared" si="50"/>
        <v>-9.8524305555555536</v>
      </c>
      <c r="AS599" s="369">
        <f t="shared" si="50"/>
        <v>21.786230139624468</v>
      </c>
      <c r="AT599" s="369">
        <f t="shared" si="50"/>
        <v>-10.634512749555252</v>
      </c>
      <c r="AU599" s="369">
        <f t="shared" si="50"/>
        <v>2.3224950232249437</v>
      </c>
      <c r="AV599" s="369">
        <f t="shared" si="51"/>
        <v>4.3233895373973201</v>
      </c>
      <c r="AW599" s="369">
        <f t="shared" si="51"/>
        <v>-4.0820555325321157</v>
      </c>
      <c r="AX599" s="369">
        <f t="shared" si="51"/>
        <v>23.482393605530348</v>
      </c>
      <c r="AY599" s="369">
        <f t="shared" si="51"/>
        <v>-9.9020293911826407</v>
      </c>
    </row>
    <row r="600" spans="1:51" s="325" customFormat="1" ht="13.8">
      <c r="A600" s="327"/>
      <c r="B600" s="327" t="s">
        <v>381</v>
      </c>
      <c r="C600" s="331"/>
      <c r="D600" s="331"/>
      <c r="E600" s="331"/>
      <c r="F600" s="331"/>
      <c r="G600" s="331"/>
      <c r="H600" s="331"/>
      <c r="I600" s="331"/>
      <c r="J600" s="331"/>
      <c r="K600" s="331"/>
      <c r="L600" s="331"/>
      <c r="M600" s="331"/>
      <c r="N600" s="331"/>
      <c r="O600" s="369">
        <f t="shared" si="48"/>
        <v>-43.323943661971832</v>
      </c>
      <c r="P600" s="369">
        <f t="shared" si="53"/>
        <v>-58.051689860834998</v>
      </c>
      <c r="Q600" s="369">
        <f t="shared" si="53"/>
        <v>53.317535545023702</v>
      </c>
      <c r="R600" s="369">
        <f t="shared" si="53"/>
        <v>15.765069551777442</v>
      </c>
      <c r="S600" s="369">
        <f t="shared" si="53"/>
        <v>165.8210947930574</v>
      </c>
      <c r="T600" s="369">
        <f t="shared" si="53"/>
        <v>-67.202410848819682</v>
      </c>
      <c r="U600" s="369">
        <f t="shared" si="53"/>
        <v>105.81929555895863</v>
      </c>
      <c r="V600" s="369">
        <f t="shared" si="53"/>
        <v>-22.395833333333336</v>
      </c>
      <c r="W600" s="369">
        <f t="shared" si="53"/>
        <v>26.174496644295306</v>
      </c>
      <c r="X600" s="369">
        <f t="shared" si="53"/>
        <v>-57.598784194528875</v>
      </c>
      <c r="Y600" s="369">
        <f t="shared" si="53"/>
        <v>-41.577060931899645</v>
      </c>
      <c r="Z600" s="369">
        <f t="shared" si="53"/>
        <v>-86.809815950920239</v>
      </c>
      <c r="AA600" s="369">
        <f t="shared" si="53"/>
        <v>1497.6744186046512</v>
      </c>
      <c r="AB600" s="369">
        <f t="shared" si="53"/>
        <v>-91.994177583697237</v>
      </c>
      <c r="AC600" s="369">
        <f t="shared" si="53"/>
        <v>1063.6363636363635</v>
      </c>
      <c r="AD600" s="369">
        <f t="shared" si="53"/>
        <v>-70.78125</v>
      </c>
      <c r="AE600" s="369">
        <f t="shared" si="53"/>
        <v>522.45989304812827</v>
      </c>
      <c r="AF600" s="369">
        <f t="shared" si="53"/>
        <v>-81.44329896907216</v>
      </c>
      <c r="AG600" s="369">
        <f t="shared" si="52"/>
        <v>-13.425925925925927</v>
      </c>
      <c r="AH600" s="369">
        <f t="shared" si="52"/>
        <v>322.45989304812832</v>
      </c>
      <c r="AI600" s="369">
        <f t="shared" si="52"/>
        <v>-46.962025316455694</v>
      </c>
      <c r="AJ600" s="369">
        <f t="shared" si="52"/>
        <v>104.77326968973745</v>
      </c>
      <c r="AK600" s="369">
        <f t="shared" si="55"/>
        <v>-26.806526806526804</v>
      </c>
      <c r="AL600" s="369">
        <f t="shared" si="55"/>
        <v>-92.675159235668787</v>
      </c>
      <c r="AM600" s="369">
        <f t="shared" si="55"/>
        <v>1460.8695652173913</v>
      </c>
      <c r="AN600" s="369">
        <f t="shared" si="49"/>
        <v>-58.774373259052929</v>
      </c>
      <c r="AO600" s="369">
        <f t="shared" si="49"/>
        <v>195.94594594594594</v>
      </c>
      <c r="AP600" s="369">
        <f t="shared" si="49"/>
        <v>-78.424657534246577</v>
      </c>
      <c r="AQ600" s="369">
        <f t="shared" si="49"/>
        <v>50.793650793650805</v>
      </c>
      <c r="AR600" s="369">
        <f t="shared" si="50"/>
        <v>-30.526315789473689</v>
      </c>
      <c r="AS600" s="369">
        <f t="shared" si="50"/>
        <v>469.69696969696963</v>
      </c>
      <c r="AT600" s="369">
        <f t="shared" si="50"/>
        <v>-35.0177304964539</v>
      </c>
      <c r="AU600" s="369">
        <f t="shared" si="50"/>
        <v>-54.297407912687582</v>
      </c>
      <c r="AV600" s="369">
        <f t="shared" si="51"/>
        <v>377.0149253731343</v>
      </c>
      <c r="AW600" s="369">
        <f t="shared" si="51"/>
        <v>-42.177722152690862</v>
      </c>
      <c r="AX600" s="369">
        <f t="shared" si="51"/>
        <v>186.47186147186144</v>
      </c>
      <c r="AY600" s="369">
        <f t="shared" si="51"/>
        <v>-92.330940687570845</v>
      </c>
    </row>
    <row r="601" spans="1:51" s="325" customFormat="1" ht="13.8">
      <c r="A601" s="329"/>
      <c r="B601" s="329" t="s">
        <v>382</v>
      </c>
      <c r="C601" s="332"/>
      <c r="D601" s="332"/>
      <c r="E601" s="332"/>
      <c r="F601" s="332"/>
      <c r="G601" s="332"/>
      <c r="H601" s="332"/>
      <c r="I601" s="332"/>
      <c r="J601" s="332"/>
      <c r="K601" s="332"/>
      <c r="L601" s="332"/>
      <c r="M601" s="332"/>
      <c r="N601" s="332"/>
      <c r="O601" s="369">
        <f t="shared" si="48"/>
        <v>4.1991341991341944</v>
      </c>
      <c r="P601" s="369">
        <f t="shared" si="53"/>
        <v>10.095554632322392</v>
      </c>
      <c r="Q601" s="369">
        <f t="shared" si="53"/>
        <v>3.462264150943398</v>
      </c>
      <c r="R601" s="369">
        <f t="shared" si="53"/>
        <v>-8.1061365915929606</v>
      </c>
      <c r="S601" s="369">
        <f t="shared" si="53"/>
        <v>-8.2952966858503672</v>
      </c>
      <c r="T601" s="369">
        <f t="shared" si="53"/>
        <v>21.131789655918631</v>
      </c>
      <c r="U601" s="369">
        <f t="shared" si="53"/>
        <v>-22.69763287181777</v>
      </c>
      <c r="V601" s="369">
        <f t="shared" si="53"/>
        <v>-4.1137046452507535</v>
      </c>
      <c r="W601" s="369">
        <f t="shared" si="53"/>
        <v>1.8920221740178274</v>
      </c>
      <c r="X601" s="369">
        <f t="shared" si="53"/>
        <v>14.7604967474867</v>
      </c>
      <c r="Y601" s="369">
        <f t="shared" si="53"/>
        <v>-5.2045759043594737</v>
      </c>
      <c r="Z601" s="369">
        <f t="shared" si="53"/>
        <v>5.4685801261143734</v>
      </c>
      <c r="AA601" s="369">
        <f t="shared" si="53"/>
        <v>0.59787650757653676</v>
      </c>
      <c r="AB601" s="369">
        <f t="shared" si="53"/>
        <v>25.238241623117116</v>
      </c>
      <c r="AC601" s="369">
        <f t="shared" si="53"/>
        <v>-20.733104238258882</v>
      </c>
      <c r="AD601" s="369">
        <f t="shared" si="53"/>
        <v>-1.0425268373245158</v>
      </c>
      <c r="AE601" s="369">
        <f t="shared" si="53"/>
        <v>17.377698967351616</v>
      </c>
      <c r="AF601" s="369">
        <f t="shared" si="53"/>
        <v>-23.389318403981168</v>
      </c>
      <c r="AG601" s="369">
        <f t="shared" si="52"/>
        <v>47.036306692959066</v>
      </c>
      <c r="AH601" s="369">
        <f t="shared" si="52"/>
        <v>-1.6330072578100405</v>
      </c>
      <c r="AI601" s="369">
        <f t="shared" si="52"/>
        <v>-22.118854759804314</v>
      </c>
      <c r="AJ601" s="369">
        <f t="shared" si="52"/>
        <v>20.121511687776756</v>
      </c>
      <c r="AK601" s="369">
        <f t="shared" si="55"/>
        <v>26.026575225032133</v>
      </c>
      <c r="AL601" s="369">
        <f t="shared" si="55"/>
        <v>-17.345758791918907</v>
      </c>
      <c r="AM601" s="369">
        <f t="shared" si="55"/>
        <v>34.104188955641497</v>
      </c>
      <c r="AN601" s="369">
        <f t="shared" si="49"/>
        <v>-16.133783369131631</v>
      </c>
      <c r="AO601" s="369">
        <f t="shared" si="49"/>
        <v>25.179277037904285</v>
      </c>
      <c r="AP601" s="369">
        <f t="shared" si="49"/>
        <v>-13.029753901911494</v>
      </c>
      <c r="AQ601" s="369">
        <f t="shared" si="49"/>
        <v>2.8834520768920502</v>
      </c>
      <c r="AR601" s="369">
        <f t="shared" si="50"/>
        <v>24.550859084079189</v>
      </c>
      <c r="AS601" s="369">
        <f t="shared" si="50"/>
        <v>22.722265932336736</v>
      </c>
      <c r="AT601" s="369">
        <f t="shared" si="50"/>
        <v>-33.435910586827369</v>
      </c>
      <c r="AU601" s="369">
        <f t="shared" si="50"/>
        <v>-19.609605753178375</v>
      </c>
      <c r="AV601" s="369">
        <f t="shared" si="51"/>
        <v>5.9345047923322625</v>
      </c>
      <c r="AW601" s="369">
        <f t="shared" si="51"/>
        <v>47.900173414762875</v>
      </c>
      <c r="AX601" s="369">
        <f t="shared" si="51"/>
        <v>-8.0852365415986878</v>
      </c>
      <c r="AY601" s="369">
        <f t="shared" si="51"/>
        <v>8.9683860232945012</v>
      </c>
    </row>
    <row r="602" spans="1:51" s="325" customFormat="1" ht="13.8">
      <c r="A602" s="327"/>
      <c r="B602" s="327" t="s">
        <v>383</v>
      </c>
      <c r="C602" s="331"/>
      <c r="D602" s="331"/>
      <c r="E602" s="331"/>
      <c r="F602" s="331"/>
      <c r="G602" s="331"/>
      <c r="H602" s="331"/>
      <c r="I602" s="331"/>
      <c r="J602" s="331"/>
      <c r="K602" s="331"/>
      <c r="L602" s="331"/>
      <c r="M602" s="331"/>
      <c r="N602" s="331"/>
      <c r="O602" s="369">
        <f t="shared" si="48"/>
        <v>84.285714285714306</v>
      </c>
      <c r="P602" s="369">
        <f t="shared" si="53"/>
        <v>-65.891472868217065</v>
      </c>
      <c r="Q602" s="369">
        <f t="shared" si="53"/>
        <v>129.54545454545456</v>
      </c>
      <c r="R602" s="369">
        <f t="shared" si="53"/>
        <v>-29.702970297029704</v>
      </c>
      <c r="S602" s="369">
        <f t="shared" si="53"/>
        <v>42.253521126760567</v>
      </c>
      <c r="T602" s="369">
        <f t="shared" si="53"/>
        <v>-41.584158415841593</v>
      </c>
      <c r="U602" s="369">
        <f t="shared" si="53"/>
        <v>64.406779661016955</v>
      </c>
      <c r="V602" s="369">
        <f t="shared" si="53"/>
        <v>-44.329896907216487</v>
      </c>
      <c r="W602" s="369">
        <f t="shared" si="53"/>
        <v>50</v>
      </c>
      <c r="X602" s="369">
        <f t="shared" si="53"/>
        <v>37.037037037037038</v>
      </c>
      <c r="Y602" s="369">
        <f t="shared" si="53"/>
        <v>-29.729729729729733</v>
      </c>
      <c r="Z602" s="369">
        <f t="shared" si="53"/>
        <v>51.28205128205127</v>
      </c>
      <c r="AA602" s="369">
        <f t="shared" si="53"/>
        <v>-36.440677966101688</v>
      </c>
      <c r="AB602" s="369">
        <f t="shared" si="53"/>
        <v>-8.0000000000000071</v>
      </c>
      <c r="AC602" s="369">
        <f t="shared" si="53"/>
        <v>17.391304347826104</v>
      </c>
      <c r="AD602" s="369">
        <f t="shared" si="53"/>
        <v>1.2345679012345552</v>
      </c>
      <c r="AE602" s="369">
        <f t="shared" si="53"/>
        <v>-28.04878048780488</v>
      </c>
      <c r="AF602" s="369">
        <f t="shared" si="53"/>
        <v>25.423728813559325</v>
      </c>
      <c r="AG602" s="369">
        <f t="shared" si="52"/>
        <v>5.4054054054054106</v>
      </c>
      <c r="AH602" s="369">
        <f t="shared" si="52"/>
        <v>25.641025641025635</v>
      </c>
      <c r="AI602" s="369">
        <f t="shared" si="52"/>
        <v>3.0612244897959213</v>
      </c>
      <c r="AJ602" s="369">
        <f t="shared" si="52"/>
        <v>-1.980198019801982</v>
      </c>
      <c r="AK602" s="369">
        <f t="shared" si="55"/>
        <v>-3.0303030303030329</v>
      </c>
      <c r="AL602" s="369">
        <f t="shared" si="55"/>
        <v>7.2916666666666732</v>
      </c>
      <c r="AM602" s="369">
        <f t="shared" si="55"/>
        <v>-16.50485436893204</v>
      </c>
      <c r="AN602" s="369">
        <f t="shared" si="49"/>
        <v>-8.1395348837209234</v>
      </c>
      <c r="AO602" s="369">
        <f t="shared" si="49"/>
        <v>5.0632911392404969</v>
      </c>
      <c r="AP602" s="369">
        <f t="shared" si="49"/>
        <v>32.530120481927732</v>
      </c>
      <c r="AQ602" s="369">
        <f t="shared" si="49"/>
        <v>-51.81818181818182</v>
      </c>
      <c r="AR602" s="369">
        <f t="shared" si="50"/>
        <v>54.716981132075453</v>
      </c>
      <c r="AS602" s="369">
        <f t="shared" si="50"/>
        <v>6.0975609756097615</v>
      </c>
      <c r="AT602" s="369">
        <f t="shared" si="50"/>
        <v>33.333333333333329</v>
      </c>
      <c r="AU602" s="369">
        <f t="shared" si="50"/>
        <v>12.068965517241391</v>
      </c>
      <c r="AV602" s="369">
        <f t="shared" si="51"/>
        <v>-20</v>
      </c>
      <c r="AW602" s="369">
        <f t="shared" si="51"/>
        <v>-17.30769230769231</v>
      </c>
      <c r="AX602" s="369">
        <f t="shared" si="51"/>
        <v>10.465116279069763</v>
      </c>
      <c r="AY602" s="369">
        <f t="shared" si="51"/>
        <v>10.526315789473694</v>
      </c>
    </row>
    <row r="603" spans="1:51" s="325" customFormat="1" ht="13.8">
      <c r="A603" s="329"/>
      <c r="B603" s="329" t="s">
        <v>384</v>
      </c>
      <c r="C603" s="332"/>
      <c r="D603" s="332"/>
      <c r="E603" s="332"/>
      <c r="F603" s="332"/>
      <c r="G603" s="332"/>
      <c r="H603" s="332"/>
      <c r="I603" s="332"/>
      <c r="J603" s="332"/>
      <c r="K603" s="332"/>
      <c r="L603" s="332"/>
      <c r="M603" s="332"/>
      <c r="N603" s="332"/>
      <c r="O603" s="369">
        <f t="shared" si="48"/>
        <v>54.861111111111114</v>
      </c>
      <c r="P603" s="369">
        <f t="shared" si="53"/>
        <v>-20.908071748878928</v>
      </c>
      <c r="Q603" s="369">
        <f t="shared" si="53"/>
        <v>4.4649184975194958</v>
      </c>
      <c r="R603" s="369">
        <f t="shared" si="53"/>
        <v>-18.453188602442339</v>
      </c>
      <c r="S603" s="369">
        <f t="shared" si="53"/>
        <v>39.018302828618978</v>
      </c>
      <c r="T603" s="369">
        <f t="shared" si="53"/>
        <v>-6.7025733093955768</v>
      </c>
      <c r="U603" s="369">
        <f t="shared" si="53"/>
        <v>-23.284156510583699</v>
      </c>
      <c r="V603" s="369">
        <f t="shared" si="53"/>
        <v>21.739130434782602</v>
      </c>
      <c r="W603" s="369">
        <f t="shared" si="53"/>
        <v>-20.192307692307701</v>
      </c>
      <c r="X603" s="369">
        <f t="shared" si="53"/>
        <v>9.2082616179001757</v>
      </c>
      <c r="Y603" s="369">
        <f t="shared" si="53"/>
        <v>13.002364066193856</v>
      </c>
      <c r="Z603" s="369">
        <f t="shared" si="53"/>
        <v>-9.553695955369589</v>
      </c>
      <c r="AA603" s="369">
        <f t="shared" si="53"/>
        <v>2.5443330763299925</v>
      </c>
      <c r="AB603" s="369">
        <f t="shared" si="53"/>
        <v>-2.857142857142863</v>
      </c>
      <c r="AC603" s="369">
        <f t="shared" si="53"/>
        <v>-6.0371517027863737</v>
      </c>
      <c r="AD603" s="369">
        <f t="shared" si="53"/>
        <v>12.520593080724872</v>
      </c>
      <c r="AE603" s="369">
        <f t="shared" si="53"/>
        <v>5.5636896046852105</v>
      </c>
      <c r="AF603" s="369">
        <f t="shared" si="53"/>
        <v>9.7087378640776727</v>
      </c>
      <c r="AG603" s="369">
        <f t="shared" si="52"/>
        <v>-5.6890012642225045</v>
      </c>
      <c r="AH603" s="369">
        <f t="shared" si="52"/>
        <v>7.9088471849866044</v>
      </c>
      <c r="AI603" s="369">
        <f t="shared" si="52"/>
        <v>-10.434782608695659</v>
      </c>
      <c r="AJ603" s="369">
        <f t="shared" si="52"/>
        <v>34.951456310679617</v>
      </c>
      <c r="AK603" s="369">
        <f t="shared" si="55"/>
        <v>-15.262076053442971</v>
      </c>
      <c r="AL603" s="369">
        <f t="shared" si="55"/>
        <v>-4.6694966646452265</v>
      </c>
      <c r="AM603" s="369">
        <f t="shared" si="55"/>
        <v>21.119592875318055</v>
      </c>
      <c r="AN603" s="369">
        <f t="shared" si="49"/>
        <v>-30.199579831932773</v>
      </c>
      <c r="AO603" s="369">
        <f t="shared" si="49"/>
        <v>11.43717080511664</v>
      </c>
      <c r="AP603" s="369">
        <f t="shared" si="49"/>
        <v>16.542876434841329</v>
      </c>
      <c r="AQ603" s="369">
        <f t="shared" si="49"/>
        <v>-5.0405561993047563</v>
      </c>
      <c r="AR603" s="369">
        <f t="shared" si="50"/>
        <v>2.8676021964612497</v>
      </c>
      <c r="AS603" s="369">
        <f t="shared" si="50"/>
        <v>-7.4733096085409239</v>
      </c>
      <c r="AT603" s="369">
        <f t="shared" si="50"/>
        <v>7.6282051282051251</v>
      </c>
      <c r="AU603" s="369">
        <f t="shared" si="50"/>
        <v>4.7647409172126309</v>
      </c>
      <c r="AV603" s="369">
        <f t="shared" si="51"/>
        <v>-5.2870949403069911</v>
      </c>
      <c r="AW603" s="369">
        <f t="shared" si="51"/>
        <v>-3.4813925570228204</v>
      </c>
      <c r="AX603" s="369">
        <f t="shared" si="51"/>
        <v>6.5920398009950398</v>
      </c>
      <c r="AY603" s="369">
        <f t="shared" si="51"/>
        <v>5.1341890315052447</v>
      </c>
    </row>
    <row r="604" spans="1:51" s="325" customFormat="1" ht="12.75" customHeight="1">
      <c r="A604" s="327"/>
      <c r="B604" s="327" t="s">
        <v>385</v>
      </c>
      <c r="C604" s="331"/>
      <c r="D604" s="331"/>
      <c r="E604" s="331"/>
      <c r="F604" s="331"/>
      <c r="G604" s="331"/>
      <c r="H604" s="331"/>
      <c r="I604" s="331"/>
      <c r="J604" s="331"/>
      <c r="K604" s="331"/>
      <c r="L604" s="331"/>
      <c r="M604" s="331"/>
      <c r="N604" s="331"/>
      <c r="O604" s="369">
        <f t="shared" si="48"/>
        <v>61.842105263157897</v>
      </c>
      <c r="P604" s="369">
        <f t="shared" si="53"/>
        <v>-26.829268292682922</v>
      </c>
      <c r="Q604" s="369">
        <f t="shared" si="53"/>
        <v>37.777777777777779</v>
      </c>
      <c r="R604" s="369">
        <f t="shared" si="53"/>
        <v>2.4193548387096797</v>
      </c>
      <c r="S604" s="369">
        <f t="shared" si="53"/>
        <v>3.9370078740157513</v>
      </c>
      <c r="T604" s="369">
        <f t="shared" si="53"/>
        <v>-15.151515151515149</v>
      </c>
      <c r="U604" s="369">
        <f t="shared" si="53"/>
        <v>-3.5714285714285743</v>
      </c>
      <c r="V604" s="369">
        <f t="shared" si="53"/>
        <v>23.148148148148145</v>
      </c>
      <c r="W604" s="369">
        <f t="shared" si="53"/>
        <v>-21.804511278195491</v>
      </c>
      <c r="X604" s="369">
        <f t="shared" si="53"/>
        <v>11.538461538461528</v>
      </c>
      <c r="Y604" s="369">
        <f t="shared" si="53"/>
        <v>51.724137931034491</v>
      </c>
      <c r="Z604" s="369">
        <f t="shared" si="53"/>
        <v>-32.95454545454546</v>
      </c>
      <c r="AA604" s="369">
        <f t="shared" si="53"/>
        <v>73.72881355932202</v>
      </c>
      <c r="AB604" s="369">
        <f t="shared" si="53"/>
        <v>-45.365853658536572</v>
      </c>
      <c r="AC604" s="369">
        <f t="shared" si="53"/>
        <v>0</v>
      </c>
      <c r="AD604" s="369">
        <f t="shared" si="53"/>
        <v>6.2499999999999849</v>
      </c>
      <c r="AE604" s="369">
        <f t="shared" si="53"/>
        <v>9.2436974789916064</v>
      </c>
      <c r="AF604" s="369">
        <f t="shared" si="53"/>
        <v>-13.84615384615384</v>
      </c>
      <c r="AG604" s="369">
        <f t="shared" si="52"/>
        <v>51.78571428571427</v>
      </c>
      <c r="AH604" s="369">
        <f t="shared" si="52"/>
        <v>-24.705882352941174</v>
      </c>
      <c r="AI604" s="369">
        <f t="shared" si="52"/>
        <v>4.6875000000000044</v>
      </c>
      <c r="AJ604" s="369">
        <f t="shared" si="52"/>
        <v>2.2388059701492558</v>
      </c>
      <c r="AK604" s="369">
        <f t="shared" si="55"/>
        <v>7.29927007299269</v>
      </c>
      <c r="AL604" s="369">
        <f t="shared" si="55"/>
        <v>-1.3605442176870761</v>
      </c>
      <c r="AM604" s="369">
        <f t="shared" si="55"/>
        <v>11.724137931034493</v>
      </c>
      <c r="AN604" s="369">
        <f t="shared" si="49"/>
        <v>-33.950617283950621</v>
      </c>
      <c r="AO604" s="369">
        <f t="shared" si="49"/>
        <v>20.560747663551396</v>
      </c>
      <c r="AP604" s="369">
        <f t="shared" si="49"/>
        <v>62.790697674418603</v>
      </c>
      <c r="AQ604" s="369">
        <f t="shared" si="49"/>
        <v>-12.857142857142856</v>
      </c>
      <c r="AR604" s="369">
        <f t="shared" si="50"/>
        <v>-10.382513661202195</v>
      </c>
      <c r="AS604" s="369">
        <f t="shared" si="50"/>
        <v>28.048780487804894</v>
      </c>
      <c r="AT604" s="369">
        <f t="shared" si="50"/>
        <v>8.571428571428557</v>
      </c>
      <c r="AU604" s="369">
        <f t="shared" si="50"/>
        <v>5.7017543859649278</v>
      </c>
      <c r="AV604" s="369">
        <f t="shared" si="51"/>
        <v>-22.821576763485478</v>
      </c>
      <c r="AW604" s="369">
        <f t="shared" si="51"/>
        <v>6.9892473118279508</v>
      </c>
      <c r="AX604" s="369">
        <f t="shared" si="51"/>
        <v>27.135678391959789</v>
      </c>
      <c r="AY604" s="369">
        <f t="shared" si="51"/>
        <v>-33.596837944664031</v>
      </c>
    </row>
    <row r="605" spans="1:51" s="325" customFormat="1" ht="13.8">
      <c r="A605" s="329"/>
      <c r="B605" s="329" t="s">
        <v>386</v>
      </c>
      <c r="C605" s="332"/>
      <c r="D605" s="332"/>
      <c r="E605" s="332"/>
      <c r="F605" s="332"/>
      <c r="G605" s="332"/>
      <c r="H605" s="332"/>
      <c r="I605" s="332"/>
      <c r="J605" s="332"/>
      <c r="K605" s="332"/>
      <c r="L605" s="332"/>
      <c r="M605" s="332"/>
      <c r="N605" s="332"/>
      <c r="O605" s="369">
        <f t="shared" si="48"/>
        <v>54.368029739776951</v>
      </c>
      <c r="P605" s="369">
        <f t="shared" si="53"/>
        <v>-20.469596628537019</v>
      </c>
      <c r="Q605" s="369">
        <f t="shared" si="53"/>
        <v>2.1953065859197514</v>
      </c>
      <c r="R605" s="369">
        <f t="shared" si="53"/>
        <v>-20.37037037037037</v>
      </c>
      <c r="S605" s="369">
        <f t="shared" si="53"/>
        <v>43.255813953488378</v>
      </c>
      <c r="T605" s="369">
        <f t="shared" si="53"/>
        <v>-6.0389610389610366</v>
      </c>
      <c r="U605" s="369">
        <f t="shared" si="53"/>
        <v>-24.809951624049756</v>
      </c>
      <c r="V605" s="369">
        <f t="shared" si="53"/>
        <v>21.599264705882348</v>
      </c>
      <c r="W605" s="369">
        <f t="shared" si="53"/>
        <v>-20.030234315948604</v>
      </c>
      <c r="X605" s="369">
        <f t="shared" si="53"/>
        <v>8.9792060491493313</v>
      </c>
      <c r="Y605" s="369">
        <f t="shared" si="53"/>
        <v>9.1066782307025225</v>
      </c>
      <c r="Z605" s="369">
        <f t="shared" si="53"/>
        <v>-6.2798092209856984</v>
      </c>
      <c r="AA605" s="369">
        <f t="shared" si="53"/>
        <v>-4.4953350296861698</v>
      </c>
      <c r="AB605" s="369">
        <f t="shared" si="53"/>
        <v>4.7957371225577345</v>
      </c>
      <c r="AC605" s="369">
        <f t="shared" si="53"/>
        <v>-6.6101694915254328</v>
      </c>
      <c r="AD605" s="369">
        <f t="shared" si="53"/>
        <v>13.157894736842117</v>
      </c>
      <c r="AE605" s="369">
        <f t="shared" si="53"/>
        <v>5.2927024859663199</v>
      </c>
      <c r="AF605" s="369">
        <f t="shared" si="53"/>
        <v>11.881188118811872</v>
      </c>
      <c r="AG605" s="369">
        <f t="shared" si="52"/>
        <v>-10.006807351940088</v>
      </c>
      <c r="AH605" s="369">
        <f t="shared" si="52"/>
        <v>12.178517397881992</v>
      </c>
      <c r="AI605" s="369">
        <f t="shared" si="52"/>
        <v>-11.800404585300067</v>
      </c>
      <c r="AJ605" s="369">
        <f t="shared" si="52"/>
        <v>38.302752293577981</v>
      </c>
      <c r="AK605" s="369">
        <f t="shared" si="55"/>
        <v>-16.97070204532891</v>
      </c>
      <c r="AL605" s="369">
        <f t="shared" si="55"/>
        <v>-4.9933422103861522</v>
      </c>
      <c r="AM605" s="369">
        <f t="shared" si="55"/>
        <v>22.074281709880886</v>
      </c>
      <c r="AN605" s="369">
        <f t="shared" si="49"/>
        <v>-29.850746268656721</v>
      </c>
      <c r="AO605" s="369">
        <f t="shared" si="49"/>
        <v>10.638297872340416</v>
      </c>
      <c r="AP605" s="369">
        <f t="shared" si="49"/>
        <v>12.056213017751485</v>
      </c>
      <c r="AQ605" s="369">
        <f t="shared" si="49"/>
        <v>-3.828382838283829</v>
      </c>
      <c r="AR605" s="369">
        <f t="shared" si="50"/>
        <v>4.4612216884008253</v>
      </c>
      <c r="AS605" s="369">
        <f t="shared" si="50"/>
        <v>-11.235216819973724</v>
      </c>
      <c r="AT605" s="369">
        <f t="shared" si="50"/>
        <v>7.3279052553663977</v>
      </c>
      <c r="AU605" s="369">
        <f t="shared" si="50"/>
        <v>4.6896551724137909</v>
      </c>
      <c r="AV605" s="369">
        <f t="shared" si="51"/>
        <v>-2.4374176548089541</v>
      </c>
      <c r="AW605" s="369">
        <f t="shared" si="51"/>
        <v>-4.8615800135043923</v>
      </c>
      <c r="AX605" s="369">
        <f t="shared" si="51"/>
        <v>3.6905606813342766</v>
      </c>
      <c r="AY605" s="369">
        <f t="shared" si="51"/>
        <v>11.772758384668029</v>
      </c>
    </row>
    <row r="606" spans="1:51" s="325" customFormat="1" ht="13.8">
      <c r="A606" s="327"/>
      <c r="B606" s="327" t="s">
        <v>387</v>
      </c>
      <c r="C606" s="331"/>
      <c r="D606" s="331"/>
      <c r="E606" s="331"/>
      <c r="F606" s="331"/>
      <c r="G606" s="331"/>
      <c r="H606" s="331"/>
      <c r="I606" s="331"/>
      <c r="J606" s="331"/>
      <c r="K606" s="331"/>
      <c r="L606" s="331"/>
      <c r="M606" s="331"/>
      <c r="N606" s="331"/>
      <c r="O606" s="369">
        <f t="shared" si="48"/>
        <v>22.108062371570156</v>
      </c>
      <c r="P606" s="369">
        <f t="shared" si="53"/>
        <v>-18.907147099584236</v>
      </c>
      <c r="Q606" s="369">
        <f t="shared" si="53"/>
        <v>11.035156249999989</v>
      </c>
      <c r="R606" s="369">
        <f t="shared" si="53"/>
        <v>-8.2343887423043043</v>
      </c>
      <c r="S606" s="369">
        <f t="shared" si="53"/>
        <v>25.661914460285132</v>
      </c>
      <c r="T606" s="369">
        <f t="shared" si="53"/>
        <v>6.9501382400610225</v>
      </c>
      <c r="U606" s="369">
        <f t="shared" si="53"/>
        <v>-2.5138170796933563</v>
      </c>
      <c r="V606" s="369">
        <f t="shared" si="53"/>
        <v>1.5453547915142627</v>
      </c>
      <c r="W606" s="369">
        <f t="shared" si="53"/>
        <v>-16.821251688428632</v>
      </c>
      <c r="X606" s="369">
        <f t="shared" si="53"/>
        <v>11.50806538919562</v>
      </c>
      <c r="Y606" s="369">
        <f t="shared" si="53"/>
        <v>1.7087378640776749</v>
      </c>
      <c r="Z606" s="369">
        <f t="shared" si="53"/>
        <v>-15.864833906071024</v>
      </c>
      <c r="AA606" s="369">
        <f t="shared" si="53"/>
        <v>9.3828000907646878</v>
      </c>
      <c r="AB606" s="369">
        <f t="shared" si="53"/>
        <v>4.854268229436788</v>
      </c>
      <c r="AC606" s="369">
        <f t="shared" si="53"/>
        <v>-0.84083489959442925</v>
      </c>
      <c r="AD606" s="369">
        <f t="shared" si="53"/>
        <v>-5.9357541899441228</v>
      </c>
      <c r="AE606" s="369">
        <f t="shared" si="53"/>
        <v>25.877611623714063</v>
      </c>
      <c r="AF606" s="369">
        <f t="shared" si="53"/>
        <v>-17.51621872103799</v>
      </c>
      <c r="AG606" s="369">
        <f t="shared" si="52"/>
        <v>-1.3381001021450483</v>
      </c>
      <c r="AH606" s="369">
        <f t="shared" si="52"/>
        <v>-2.2983745729371559</v>
      </c>
      <c r="AI606" s="369">
        <f t="shared" si="52"/>
        <v>-8.9541167743986456</v>
      </c>
      <c r="AJ606" s="369">
        <f t="shared" si="52"/>
        <v>0.25605214152700051</v>
      </c>
      <c r="AK606" s="369">
        <f t="shared" si="55"/>
        <v>-14.441606686788946</v>
      </c>
      <c r="AL606" s="369">
        <f t="shared" si="55"/>
        <v>-11.289009497964731</v>
      </c>
      <c r="AM606" s="369">
        <f t="shared" si="55"/>
        <v>26.475986540226373</v>
      </c>
      <c r="AN606" s="369">
        <f t="shared" si="49"/>
        <v>-13.508283952110295</v>
      </c>
      <c r="AO606" s="369">
        <f t="shared" si="49"/>
        <v>23.238255033557056</v>
      </c>
      <c r="AP606" s="369">
        <f t="shared" si="49"/>
        <v>-1.2026321760835061</v>
      </c>
      <c r="AQ606" s="369">
        <f t="shared" si="49"/>
        <v>-8.187873220027555</v>
      </c>
      <c r="AR606" s="369">
        <f t="shared" si="50"/>
        <v>20.025015634771719</v>
      </c>
      <c r="AS606" s="369">
        <f t="shared" si="50"/>
        <v>6.4506044185077238</v>
      </c>
      <c r="AT606" s="369">
        <f t="shared" si="50"/>
        <v>-17.660303475281456</v>
      </c>
      <c r="AU606" s="369">
        <f t="shared" si="50"/>
        <v>11.175841160385216</v>
      </c>
      <c r="AV606" s="369">
        <f t="shared" si="51"/>
        <v>-2.0960325098919985</v>
      </c>
      <c r="AW606" s="369">
        <f t="shared" si="51"/>
        <v>-5.9421081376297078</v>
      </c>
      <c r="AX606" s="369">
        <f t="shared" si="51"/>
        <v>7.8852630356520805</v>
      </c>
      <c r="AY606" s="369">
        <f t="shared" si="51"/>
        <v>3.2292787944025831</v>
      </c>
    </row>
    <row r="607" spans="1:51" s="325" customFormat="1" ht="27.6">
      <c r="A607" s="329"/>
      <c r="B607" s="329" t="s">
        <v>388</v>
      </c>
      <c r="C607" s="332"/>
      <c r="D607" s="332"/>
      <c r="E607" s="332"/>
      <c r="F607" s="332"/>
      <c r="G607" s="332"/>
      <c r="H607" s="332"/>
      <c r="I607" s="332"/>
      <c r="J607" s="332"/>
      <c r="K607" s="332"/>
      <c r="L607" s="332"/>
      <c r="M607" s="332"/>
      <c r="N607" s="332"/>
      <c r="O607" s="369">
        <f t="shared" si="48"/>
        <v>100</v>
      </c>
      <c r="P607" s="369">
        <f t="shared" ref="P607:AF621" si="56">IFERROR(((P217-O217)*100/O217),"n.a.")</f>
        <v>-33.333333333333329</v>
      </c>
      <c r="Q607" s="369">
        <f t="shared" si="56"/>
        <v>100</v>
      </c>
      <c r="R607" s="369">
        <f t="shared" si="56"/>
        <v>-43.750000000000007</v>
      </c>
      <c r="S607" s="369">
        <f t="shared" si="56"/>
        <v>0</v>
      </c>
      <c r="T607" s="369">
        <f t="shared" si="56"/>
        <v>0</v>
      </c>
      <c r="U607" s="369">
        <f t="shared" si="56"/>
        <v>0</v>
      </c>
      <c r="V607" s="369">
        <f t="shared" si="56"/>
        <v>44.444444444444457</v>
      </c>
      <c r="W607" s="369">
        <f t="shared" si="56"/>
        <v>-38.46153846153846</v>
      </c>
      <c r="X607" s="369">
        <f t="shared" si="56"/>
        <v>87.499999999999986</v>
      </c>
      <c r="Y607" s="369">
        <f t="shared" si="56"/>
        <v>-33.333333333333329</v>
      </c>
      <c r="Z607" s="369">
        <f t="shared" si="56"/>
        <v>-40.000000000000007</v>
      </c>
      <c r="AA607" s="369">
        <f t="shared" si="56"/>
        <v>83.333333333333343</v>
      </c>
      <c r="AB607" s="369">
        <f t="shared" si="56"/>
        <v>18.181818181818187</v>
      </c>
      <c r="AC607" s="369">
        <f t="shared" si="56"/>
        <v>-23.076923076923077</v>
      </c>
      <c r="AD607" s="369">
        <f t="shared" si="56"/>
        <v>19.999999999999989</v>
      </c>
      <c r="AE607" s="369">
        <f t="shared" si="56"/>
        <v>16.666666666666682</v>
      </c>
      <c r="AF607" s="369">
        <f t="shared" si="56"/>
        <v>-14.285714285714297</v>
      </c>
      <c r="AG607" s="369">
        <f t="shared" si="52"/>
        <v>66.666666666666686</v>
      </c>
      <c r="AH607" s="369">
        <f t="shared" si="52"/>
        <v>-40.000000000000007</v>
      </c>
      <c r="AI607" s="369">
        <f t="shared" si="52"/>
        <v>-25</v>
      </c>
      <c r="AJ607" s="369">
        <f t="shared" si="52"/>
        <v>33.333333333333336</v>
      </c>
      <c r="AK607" s="369">
        <f t="shared" si="55"/>
        <v>66.666666666666686</v>
      </c>
      <c r="AL607" s="369">
        <f t="shared" si="55"/>
        <v>-45.000000000000007</v>
      </c>
      <c r="AM607" s="369">
        <f t="shared" si="55"/>
        <v>-18.181818181818187</v>
      </c>
      <c r="AN607" s="369">
        <f t="shared" si="49"/>
        <v>-22.222222222222214</v>
      </c>
      <c r="AO607" s="369">
        <f t="shared" si="49"/>
        <v>14.285714285714278</v>
      </c>
      <c r="AP607" s="369">
        <f t="shared" si="49"/>
        <v>25.000000000000004</v>
      </c>
      <c r="AQ607" s="369">
        <f t="shared" si="49"/>
        <v>160</v>
      </c>
      <c r="AR607" s="369">
        <f t="shared" si="50"/>
        <v>-57.692307692307701</v>
      </c>
      <c r="AS607" s="369">
        <f t="shared" si="50"/>
        <v>18.181818181818187</v>
      </c>
      <c r="AT607" s="369">
        <f t="shared" si="50"/>
        <v>-23.076923076923077</v>
      </c>
      <c r="AU607" s="369">
        <f t="shared" si="50"/>
        <v>49.999999999999986</v>
      </c>
      <c r="AV607" s="369">
        <f t="shared" si="51"/>
        <v>-33.333333333333329</v>
      </c>
      <c r="AW607" s="369">
        <f t="shared" si="51"/>
        <v>30</v>
      </c>
      <c r="AX607" s="369">
        <f t="shared" si="51"/>
        <v>23.076923076923077</v>
      </c>
      <c r="AY607" s="369">
        <f t="shared" si="51"/>
        <v>-18.75</v>
      </c>
    </row>
    <row r="608" spans="1:51" s="325" customFormat="1" ht="13.8">
      <c r="A608" s="327"/>
      <c r="B608" s="327" t="s">
        <v>389</v>
      </c>
      <c r="C608" s="331"/>
      <c r="D608" s="331"/>
      <c r="E608" s="331"/>
      <c r="F608" s="331"/>
      <c r="G608" s="331"/>
      <c r="H608" s="331"/>
      <c r="I608" s="331"/>
      <c r="J608" s="331"/>
      <c r="K608" s="331"/>
      <c r="L608" s="331"/>
      <c r="M608" s="331"/>
      <c r="N608" s="331"/>
      <c r="O608" s="369">
        <f t="shared" si="48"/>
        <v>15.104895104895105</v>
      </c>
      <c r="P608" s="369">
        <f t="shared" si="56"/>
        <v>4.6780072904009691</v>
      </c>
      <c r="Q608" s="369">
        <f t="shared" si="56"/>
        <v>9.5182820661636711</v>
      </c>
      <c r="R608" s="369">
        <f t="shared" si="56"/>
        <v>-32.432432432432435</v>
      </c>
      <c r="S608" s="369">
        <f t="shared" si="56"/>
        <v>32.705882352941188</v>
      </c>
      <c r="T608" s="369">
        <f t="shared" si="56"/>
        <v>-12.352245862884169</v>
      </c>
      <c r="U608" s="369">
        <f t="shared" si="56"/>
        <v>-6.4059339177343171</v>
      </c>
      <c r="V608" s="369">
        <f t="shared" si="56"/>
        <v>15.706051873198833</v>
      </c>
      <c r="W608" s="369">
        <f t="shared" si="56"/>
        <v>-23.287671232876704</v>
      </c>
      <c r="X608" s="369">
        <f t="shared" si="56"/>
        <v>22.159090909090914</v>
      </c>
      <c r="Y608" s="369">
        <f t="shared" si="56"/>
        <v>0.93023255813952677</v>
      </c>
      <c r="Z608" s="369">
        <f t="shared" si="56"/>
        <v>-6.3857801184990048</v>
      </c>
      <c r="AA608" s="369">
        <f t="shared" si="56"/>
        <v>2.8129395218002711</v>
      </c>
      <c r="AB608" s="369">
        <f t="shared" si="56"/>
        <v>-0.88919288645690164</v>
      </c>
      <c r="AC608" s="369">
        <f t="shared" si="56"/>
        <v>-0.69013112491373119</v>
      </c>
      <c r="AD608" s="369">
        <f t="shared" si="56"/>
        <v>-5.9068797776233595</v>
      </c>
      <c r="AE608" s="369">
        <f t="shared" si="56"/>
        <v>13.663220088626304</v>
      </c>
      <c r="AF608" s="369">
        <f t="shared" si="56"/>
        <v>-10.136452241715403</v>
      </c>
      <c r="AG608" s="369">
        <f t="shared" si="52"/>
        <v>12.509038322487351</v>
      </c>
      <c r="AH608" s="369">
        <f t="shared" si="52"/>
        <v>12.210796915167096</v>
      </c>
      <c r="AI608" s="369">
        <f t="shared" si="52"/>
        <v>-19.473081328751434</v>
      </c>
      <c r="AJ608" s="369">
        <f t="shared" si="52"/>
        <v>9.5305832147937402</v>
      </c>
      <c r="AK608" s="369">
        <f t="shared" si="55"/>
        <v>-0.90909090909091272</v>
      </c>
      <c r="AL608" s="369">
        <f t="shared" si="55"/>
        <v>-2.2935779816513739</v>
      </c>
      <c r="AM608" s="369">
        <f t="shared" si="55"/>
        <v>14.352783366867877</v>
      </c>
      <c r="AN608" s="369">
        <f t="shared" si="49"/>
        <v>-22.521994134897358</v>
      </c>
      <c r="AO608" s="369">
        <f t="shared" si="49"/>
        <v>29.220287660862976</v>
      </c>
      <c r="AP608" s="369">
        <f t="shared" si="49"/>
        <v>-7.322788517867604</v>
      </c>
      <c r="AQ608" s="369">
        <f t="shared" si="49"/>
        <v>5.7522123893805315</v>
      </c>
      <c r="AR608" s="369">
        <f t="shared" si="50"/>
        <v>38.015540944411235</v>
      </c>
      <c r="AS608" s="369">
        <f t="shared" si="50"/>
        <v>23.256821134690348</v>
      </c>
      <c r="AT608" s="369">
        <f t="shared" si="50"/>
        <v>-19.501054111033032</v>
      </c>
      <c r="AU608" s="369">
        <f t="shared" si="50"/>
        <v>-7.0274989087734587</v>
      </c>
      <c r="AV608" s="369">
        <f t="shared" si="51"/>
        <v>22.72300469483568</v>
      </c>
      <c r="AW608" s="369">
        <f t="shared" si="51"/>
        <v>17.061973986228008</v>
      </c>
      <c r="AX608" s="369">
        <f t="shared" si="51"/>
        <v>-18.954248366013076</v>
      </c>
      <c r="AY608" s="369">
        <f t="shared" si="51"/>
        <v>4.3145161290322589</v>
      </c>
    </row>
    <row r="609" spans="1:51" s="325" customFormat="1" ht="13.8">
      <c r="A609" s="329"/>
      <c r="B609" s="329" t="s">
        <v>390</v>
      </c>
      <c r="C609" s="332"/>
      <c r="D609" s="332"/>
      <c r="E609" s="332"/>
      <c r="F609" s="332"/>
      <c r="G609" s="332"/>
      <c r="H609" s="332"/>
      <c r="I609" s="332"/>
      <c r="J609" s="332"/>
      <c r="K609" s="332"/>
      <c r="L609" s="332"/>
      <c r="M609" s="332"/>
      <c r="N609" s="332"/>
      <c r="O609" s="369">
        <f t="shared" si="48"/>
        <v>23.489834722831652</v>
      </c>
      <c r="P609" s="369">
        <f t="shared" si="56"/>
        <v>-23.475068103754595</v>
      </c>
      <c r="Q609" s="369">
        <f t="shared" si="56"/>
        <v>11.344993035133877</v>
      </c>
      <c r="R609" s="369">
        <f t="shared" si="56"/>
        <v>-1.8070614400889591</v>
      </c>
      <c r="S609" s="369">
        <f t="shared" si="56"/>
        <v>24.405436013590027</v>
      </c>
      <c r="T609" s="369">
        <f t="shared" si="56"/>
        <v>10.673645880746484</v>
      </c>
      <c r="U609" s="369">
        <f t="shared" si="56"/>
        <v>-1.9226814723421801</v>
      </c>
      <c r="V609" s="369">
        <f t="shared" si="56"/>
        <v>-0.55561379599538852</v>
      </c>
      <c r="W609" s="369">
        <f t="shared" si="56"/>
        <v>-15.696816360952983</v>
      </c>
      <c r="X609" s="369">
        <f t="shared" si="56"/>
        <v>9.8036763786419954</v>
      </c>
      <c r="Y609" s="369">
        <f t="shared" si="56"/>
        <v>1.8904452795809095</v>
      </c>
      <c r="Z609" s="369">
        <f t="shared" si="56"/>
        <v>-17.45836593271488</v>
      </c>
      <c r="AA609" s="369">
        <f t="shared" si="56"/>
        <v>10.602572782667588</v>
      </c>
      <c r="AB609" s="369">
        <f t="shared" si="56"/>
        <v>5.864348677766885</v>
      </c>
      <c r="AC609" s="369">
        <f t="shared" si="56"/>
        <v>-0.8442234300913658</v>
      </c>
      <c r="AD609" s="369">
        <f t="shared" si="56"/>
        <v>-5.9715418707720911</v>
      </c>
      <c r="AE609" s="369">
        <f t="shared" si="56"/>
        <v>27.958322996774982</v>
      </c>
      <c r="AF609" s="369">
        <f t="shared" si="56"/>
        <v>-18.621558743699101</v>
      </c>
      <c r="AG609" s="369">
        <f t="shared" si="52"/>
        <v>-3.7164979154258542</v>
      </c>
      <c r="AH609" s="369">
        <f t="shared" si="52"/>
        <v>-5.010515897562783</v>
      </c>
      <c r="AI609" s="369">
        <f t="shared" si="52"/>
        <v>-6.525136754363122</v>
      </c>
      <c r="AJ609" s="369">
        <f t="shared" si="52"/>
        <v>-1.5884074125679262</v>
      </c>
      <c r="AK609" s="369">
        <f t="shared" si="55"/>
        <v>-17.527962622115243</v>
      </c>
      <c r="AL609" s="369">
        <f t="shared" si="55"/>
        <v>-13.545064377682403</v>
      </c>
      <c r="AM609" s="369">
        <f t="shared" si="55"/>
        <v>30.162827640984904</v>
      </c>
      <c r="AN609" s="369">
        <f t="shared" si="49"/>
        <v>-11.151792524790229</v>
      </c>
      <c r="AO609" s="369">
        <f t="shared" si="49"/>
        <v>21.909340659340653</v>
      </c>
      <c r="AP609" s="369">
        <f t="shared" si="49"/>
        <v>0.22535211267605154</v>
      </c>
      <c r="AQ609" s="369">
        <f t="shared" si="49"/>
        <v>-11.523327712197858</v>
      </c>
      <c r="AR609" s="369">
        <f t="shared" si="50"/>
        <v>15.565438373570528</v>
      </c>
      <c r="AS609" s="369">
        <f t="shared" si="50"/>
        <v>1.0995052226498037</v>
      </c>
      <c r="AT609" s="369">
        <f t="shared" si="50"/>
        <v>-16.938553561718326</v>
      </c>
      <c r="AU609" s="369">
        <f t="shared" si="50"/>
        <v>17.937806873977085</v>
      </c>
      <c r="AV609" s="369">
        <f t="shared" si="51"/>
        <v>-9.3671940049958362</v>
      </c>
      <c r="AW609" s="369">
        <f t="shared" si="51"/>
        <v>-15.204409738171796</v>
      </c>
      <c r="AX609" s="369">
        <f t="shared" si="51"/>
        <v>22.679667750090275</v>
      </c>
      <c r="AY609" s="369">
        <f t="shared" si="51"/>
        <v>2.8848984397998354</v>
      </c>
    </row>
    <row r="610" spans="1:51" s="325" customFormat="1" ht="13.8">
      <c r="A610" s="327"/>
      <c r="B610" s="327" t="s">
        <v>391</v>
      </c>
      <c r="C610" s="331"/>
      <c r="D610" s="331"/>
      <c r="E610" s="331"/>
      <c r="F610" s="331"/>
      <c r="G610" s="331"/>
      <c r="H610" s="331"/>
      <c r="I610" s="331"/>
      <c r="J610" s="331"/>
      <c r="K610" s="331"/>
      <c r="L610" s="331"/>
      <c r="M610" s="331"/>
      <c r="N610" s="331"/>
      <c r="O610" s="369">
        <f t="shared" si="48"/>
        <v>5.2057540384388536</v>
      </c>
      <c r="P610" s="369">
        <f t="shared" si="56"/>
        <v>0.28019052956010088</v>
      </c>
      <c r="Q610" s="369">
        <f t="shared" si="56"/>
        <v>55.294775076837098</v>
      </c>
      <c r="R610" s="369">
        <f t="shared" si="56"/>
        <v>-9.5358042461316934</v>
      </c>
      <c r="S610" s="369">
        <f t="shared" si="56"/>
        <v>23.114558472553693</v>
      </c>
      <c r="T610" s="369">
        <f t="shared" si="56"/>
        <v>6.1775063810539255</v>
      </c>
      <c r="U610" s="369">
        <f t="shared" si="56"/>
        <v>-19.012263031372676</v>
      </c>
      <c r="V610" s="369">
        <f t="shared" si="56"/>
        <v>36.464399774563226</v>
      </c>
      <c r="W610" s="369">
        <f t="shared" si="56"/>
        <v>-26.514317180616747</v>
      </c>
      <c r="X610" s="369">
        <f t="shared" si="56"/>
        <v>-25.631322592731347</v>
      </c>
      <c r="Y610" s="369">
        <f t="shared" si="56"/>
        <v>14.403748299662453</v>
      </c>
      <c r="Z610" s="369">
        <f t="shared" si="56"/>
        <v>-26.602959309494462</v>
      </c>
      <c r="AA610" s="369">
        <f t="shared" si="56"/>
        <v>71.620567588648257</v>
      </c>
      <c r="AB610" s="369">
        <f t="shared" si="56"/>
        <v>-33.565235631380233</v>
      </c>
      <c r="AC610" s="369">
        <f t="shared" si="56"/>
        <v>55.822764826606331</v>
      </c>
      <c r="AD610" s="369">
        <f t="shared" si="56"/>
        <v>23.146803552733768</v>
      </c>
      <c r="AE610" s="369">
        <f t="shared" si="56"/>
        <v>-11.262854792266555</v>
      </c>
      <c r="AF610" s="369">
        <f t="shared" si="56"/>
        <v>-11.573644848260088</v>
      </c>
      <c r="AG610" s="369">
        <f t="shared" si="52"/>
        <v>42.089260126515917</v>
      </c>
      <c r="AH610" s="369">
        <f t="shared" si="52"/>
        <v>-22.493604879968512</v>
      </c>
      <c r="AI610" s="369">
        <f t="shared" si="52"/>
        <v>3.8557963885627169</v>
      </c>
      <c r="AJ610" s="369">
        <f t="shared" si="52"/>
        <v>-27.846360691804684</v>
      </c>
      <c r="AK610" s="369">
        <f t="shared" si="55"/>
        <v>-31.033752593910133</v>
      </c>
      <c r="AL610" s="369">
        <f t="shared" si="55"/>
        <v>-14.817316548971444</v>
      </c>
      <c r="AM610" s="369">
        <f t="shared" si="55"/>
        <v>98.78171856978085</v>
      </c>
      <c r="AN610" s="369">
        <f t="shared" si="49"/>
        <v>-19.963735267452407</v>
      </c>
      <c r="AO610" s="369">
        <f t="shared" si="49"/>
        <v>26.116900770276388</v>
      </c>
      <c r="AP610" s="369">
        <f t="shared" si="49"/>
        <v>17.126535891355903</v>
      </c>
      <c r="AQ610" s="369">
        <f t="shared" si="49"/>
        <v>28.330419312291042</v>
      </c>
      <c r="AR610" s="369">
        <f t="shared" si="50"/>
        <v>-2.5766665869923822</v>
      </c>
      <c r="AS610" s="369">
        <f t="shared" si="50"/>
        <v>15.822272381559904</v>
      </c>
      <c r="AT610" s="369">
        <f t="shared" si="50"/>
        <v>-11.385782070835452</v>
      </c>
      <c r="AU610" s="369">
        <f t="shared" si="50"/>
        <v>-35.567614084574373</v>
      </c>
      <c r="AV610" s="369">
        <f t="shared" si="51"/>
        <v>-3.7359946575647371</v>
      </c>
      <c r="AW610" s="369">
        <f t="shared" si="51"/>
        <v>-31.649130920723024</v>
      </c>
      <c r="AX610" s="369">
        <f t="shared" si="51"/>
        <v>-10.589230335494785</v>
      </c>
      <c r="AY610" s="369">
        <f t="shared" si="51"/>
        <v>10.834331840827399</v>
      </c>
    </row>
    <row r="611" spans="1:51" s="325" customFormat="1" ht="13.8">
      <c r="A611" s="329"/>
      <c r="B611" s="329" t="s">
        <v>392</v>
      </c>
      <c r="C611" s="332"/>
      <c r="D611" s="332"/>
      <c r="E611" s="332"/>
      <c r="F611" s="332"/>
      <c r="G611" s="332"/>
      <c r="H611" s="332"/>
      <c r="I611" s="332"/>
      <c r="J611" s="332"/>
      <c r="K611" s="332"/>
      <c r="L611" s="332"/>
      <c r="M611" s="332"/>
      <c r="N611" s="332"/>
      <c r="O611" s="369">
        <f t="shared" si="48"/>
        <v>3.7312097351467446</v>
      </c>
      <c r="P611" s="369">
        <f t="shared" si="56"/>
        <v>7.2112481669973256</v>
      </c>
      <c r="Q611" s="369">
        <f t="shared" si="56"/>
        <v>47.542038780271938</v>
      </c>
      <c r="R611" s="369">
        <f t="shared" si="56"/>
        <v>5.8239720798342276</v>
      </c>
      <c r="S611" s="369">
        <f t="shared" si="56"/>
        <v>21.039884571781915</v>
      </c>
      <c r="T611" s="369">
        <f t="shared" si="56"/>
        <v>10.660309080846362</v>
      </c>
      <c r="U611" s="369">
        <f t="shared" si="56"/>
        <v>-22.694571615434928</v>
      </c>
      <c r="V611" s="369">
        <f t="shared" si="56"/>
        <v>43.455757937692844</v>
      </c>
      <c r="W611" s="369">
        <f t="shared" si="56"/>
        <v>-24.009574689516402</v>
      </c>
      <c r="X611" s="369">
        <f t="shared" si="56"/>
        <v>-31.29879023054097</v>
      </c>
      <c r="Y611" s="369">
        <f t="shared" si="56"/>
        <v>13.728486942653992</v>
      </c>
      <c r="Z611" s="369">
        <f t="shared" si="56"/>
        <v>-32.281624306164183</v>
      </c>
      <c r="AA611" s="369">
        <f t="shared" si="56"/>
        <v>103.75323554788611</v>
      </c>
      <c r="AB611" s="369">
        <f t="shared" si="56"/>
        <v>-41.609146728774093</v>
      </c>
      <c r="AC611" s="369">
        <f t="shared" si="56"/>
        <v>66.357241279280586</v>
      </c>
      <c r="AD611" s="369">
        <f t="shared" si="56"/>
        <v>22.947818126335054</v>
      </c>
      <c r="AE611" s="369">
        <f t="shared" si="56"/>
        <v>-12.293018473212056</v>
      </c>
      <c r="AF611" s="369">
        <f t="shared" si="56"/>
        <v>-8.1985769728331181</v>
      </c>
      <c r="AG611" s="369">
        <f t="shared" si="52"/>
        <v>39.615994363220011</v>
      </c>
      <c r="AH611" s="369">
        <f t="shared" si="52"/>
        <v>-21.483093615947517</v>
      </c>
      <c r="AI611" s="369">
        <f t="shared" si="52"/>
        <v>10.645563009681437</v>
      </c>
      <c r="AJ611" s="369">
        <f t="shared" si="52"/>
        <v>-39.287659296372944</v>
      </c>
      <c r="AK611" s="369">
        <f t="shared" si="55"/>
        <v>-37.280229637603156</v>
      </c>
      <c r="AL611" s="369">
        <f t="shared" si="55"/>
        <v>-23.388634630053396</v>
      </c>
      <c r="AM611" s="369">
        <f t="shared" si="55"/>
        <v>154.94710640945863</v>
      </c>
      <c r="AN611" s="369">
        <f t="shared" si="49"/>
        <v>-16.031242372467663</v>
      </c>
      <c r="AO611" s="369">
        <f t="shared" si="49"/>
        <v>6.5286901924306839</v>
      </c>
      <c r="AP611" s="369">
        <f t="shared" si="49"/>
        <v>31.270464963981652</v>
      </c>
      <c r="AQ611" s="369">
        <f t="shared" si="49"/>
        <v>38.671322856905306</v>
      </c>
      <c r="AR611" s="369">
        <f t="shared" si="50"/>
        <v>-2.4433385297997292</v>
      </c>
      <c r="AS611" s="369">
        <f t="shared" si="50"/>
        <v>21.969208075965689</v>
      </c>
      <c r="AT611" s="369">
        <f t="shared" si="50"/>
        <v>-9.788359788359779</v>
      </c>
      <c r="AU611" s="369">
        <f t="shared" si="50"/>
        <v>-40.472001117162414</v>
      </c>
      <c r="AV611" s="369">
        <f t="shared" si="51"/>
        <v>-5.1984611053767402</v>
      </c>
      <c r="AW611" s="369">
        <f t="shared" si="51"/>
        <v>-36.335741858853815</v>
      </c>
      <c r="AX611" s="369">
        <f t="shared" si="51"/>
        <v>-15.889303482587055</v>
      </c>
      <c r="AY611" s="369">
        <f t="shared" si="51"/>
        <v>15.683918669131238</v>
      </c>
    </row>
    <row r="612" spans="1:51" s="325" customFormat="1" ht="13.8">
      <c r="A612" s="327"/>
      <c r="B612" s="327" t="s">
        <v>393</v>
      </c>
      <c r="C612" s="331"/>
      <c r="D612" s="331"/>
      <c r="E612" s="331"/>
      <c r="F612" s="331"/>
      <c r="G612" s="331"/>
      <c r="H612" s="331"/>
      <c r="I612" s="331"/>
      <c r="J612" s="331"/>
      <c r="K612" s="331"/>
      <c r="L612" s="331"/>
      <c r="M612" s="331"/>
      <c r="N612" s="331"/>
      <c r="O612" s="369">
        <f t="shared" si="48"/>
        <v>8.0539232630487447</v>
      </c>
      <c r="P612" s="369">
        <f t="shared" si="56"/>
        <v>-12.571976967370452</v>
      </c>
      <c r="Q612" s="369">
        <f t="shared" si="56"/>
        <v>72.923527259421888</v>
      </c>
      <c r="R612" s="369">
        <f t="shared" si="56"/>
        <v>-39.335590351248406</v>
      </c>
      <c r="S612" s="369">
        <f t="shared" si="56"/>
        <v>30.153470526682927</v>
      </c>
      <c r="T612" s="369">
        <f t="shared" si="56"/>
        <v>-7.9458662736164998</v>
      </c>
      <c r="U612" s="369">
        <f t="shared" si="56"/>
        <v>-5.0800582241630403</v>
      </c>
      <c r="V612" s="369">
        <f t="shared" si="56"/>
        <v>14.921024382763388</v>
      </c>
      <c r="W612" s="369">
        <f t="shared" si="56"/>
        <v>-36.14891913530824</v>
      </c>
      <c r="X612" s="369">
        <f t="shared" si="56"/>
        <v>0.31347962382444844</v>
      </c>
      <c r="Y612" s="369">
        <f t="shared" si="56"/>
        <v>16.520833333333332</v>
      </c>
      <c r="Z612" s="369">
        <f t="shared" si="56"/>
        <v>-9.2258179867691705</v>
      </c>
      <c r="AA612" s="369">
        <f t="shared" si="56"/>
        <v>-1.7333070711049883</v>
      </c>
      <c r="AB612" s="369">
        <f t="shared" si="56"/>
        <v>4.509921828021648</v>
      </c>
      <c r="AC612" s="369">
        <f t="shared" si="56"/>
        <v>27.963176064441882</v>
      </c>
      <c r="AD612" s="369">
        <f t="shared" si="56"/>
        <v>23.84592326139088</v>
      </c>
      <c r="AE612" s="369">
        <f t="shared" si="56"/>
        <v>-7.7574730727338705</v>
      </c>
      <c r="AF612" s="369">
        <f t="shared" si="56"/>
        <v>-22.526895827866706</v>
      </c>
      <c r="AG612" s="369">
        <f t="shared" si="52"/>
        <v>51.600338696020323</v>
      </c>
      <c r="AH612" s="369">
        <f t="shared" si="52"/>
        <v>-26.072386058981223</v>
      </c>
      <c r="AI612" s="369">
        <f t="shared" si="52"/>
        <v>-21.683288002417662</v>
      </c>
      <c r="AJ612" s="369">
        <f t="shared" si="52"/>
        <v>32.953887709820563</v>
      </c>
      <c r="AK612" s="369">
        <f t="shared" si="55"/>
        <v>-15.875780002902333</v>
      </c>
      <c r="AL612" s="369">
        <f t="shared" si="55"/>
        <v>0.6900120752113138</v>
      </c>
      <c r="AM612" s="369">
        <f t="shared" si="55"/>
        <v>21.466506767174934</v>
      </c>
      <c r="AN612" s="369">
        <f t="shared" si="49"/>
        <v>-31.325811001410447</v>
      </c>
      <c r="AO612" s="369">
        <f t="shared" si="49"/>
        <v>95.317313616759094</v>
      </c>
      <c r="AP612" s="369">
        <f t="shared" si="49"/>
        <v>-10.115667718191368</v>
      </c>
      <c r="AQ612" s="369">
        <f t="shared" si="49"/>
        <v>-0.7838090781469369</v>
      </c>
      <c r="AR612" s="369">
        <f t="shared" si="50"/>
        <v>-3.1010494045513446</v>
      </c>
      <c r="AS612" s="369">
        <f t="shared" si="50"/>
        <v>-8.5300559746897111</v>
      </c>
      <c r="AT612" s="369">
        <f t="shared" si="50"/>
        <v>-19.80843421577757</v>
      </c>
      <c r="AU612" s="369">
        <f t="shared" si="50"/>
        <v>-6.4200398142004058</v>
      </c>
      <c r="AV612" s="369">
        <f t="shared" si="51"/>
        <v>1.7727353306151392</v>
      </c>
      <c r="AW612" s="369">
        <f t="shared" si="51"/>
        <v>-15.171572896707879</v>
      </c>
      <c r="AX612" s="369">
        <f t="shared" si="51"/>
        <v>3.4291581108829456</v>
      </c>
      <c r="AY612" s="369">
        <f t="shared" si="51"/>
        <v>0.41691483025610654</v>
      </c>
    </row>
    <row r="613" spans="1:51" s="325" customFormat="1" ht="27.6">
      <c r="A613" s="329"/>
      <c r="B613" s="329" t="s">
        <v>394</v>
      </c>
      <c r="C613" s="332"/>
      <c r="D613" s="332"/>
      <c r="E613" s="332"/>
      <c r="F613" s="332"/>
      <c r="G613" s="332"/>
      <c r="H613" s="332"/>
      <c r="I613" s="332"/>
      <c r="J613" s="332"/>
      <c r="K613" s="332"/>
      <c r="L613" s="332"/>
      <c r="M613" s="332"/>
      <c r="N613" s="332"/>
      <c r="O613" s="369">
        <f t="shared" si="48"/>
        <v>35.664335664335674</v>
      </c>
      <c r="P613" s="369">
        <f t="shared" si="56"/>
        <v>-10.567010309278354</v>
      </c>
      <c r="Q613" s="369">
        <f t="shared" si="56"/>
        <v>-2.1133525456292088</v>
      </c>
      <c r="R613" s="369">
        <f t="shared" si="56"/>
        <v>-30.029440628066727</v>
      </c>
      <c r="S613" s="369">
        <f t="shared" si="56"/>
        <v>36.325385694249661</v>
      </c>
      <c r="T613" s="369">
        <f t="shared" si="56"/>
        <v>-15.329218106995887</v>
      </c>
      <c r="U613" s="369">
        <f t="shared" si="56"/>
        <v>9.2345078979343818</v>
      </c>
      <c r="V613" s="369">
        <f t="shared" si="56"/>
        <v>12.013348164627363</v>
      </c>
      <c r="W613" s="369">
        <f t="shared" si="56"/>
        <v>-18.967229394240317</v>
      </c>
      <c r="X613" s="369">
        <f t="shared" si="56"/>
        <v>18.627450980392151</v>
      </c>
      <c r="Y613" s="369">
        <f t="shared" si="56"/>
        <v>-20.971074380165284</v>
      </c>
      <c r="Z613" s="369">
        <f t="shared" si="56"/>
        <v>4.5751633986928057</v>
      </c>
      <c r="AA613" s="369">
        <f t="shared" si="56"/>
        <v>22.500000000000007</v>
      </c>
      <c r="AB613" s="369">
        <f t="shared" si="56"/>
        <v>-10.408163265306136</v>
      </c>
      <c r="AC613" s="369">
        <f t="shared" si="56"/>
        <v>0.91116173120729016</v>
      </c>
      <c r="AD613" s="369">
        <f t="shared" si="56"/>
        <v>-8.1264108352144344</v>
      </c>
      <c r="AE613" s="369">
        <f t="shared" si="56"/>
        <v>15.724815724815716</v>
      </c>
      <c r="AF613" s="369">
        <f t="shared" si="56"/>
        <v>-2.9723991507430929</v>
      </c>
      <c r="AG613" s="369">
        <f t="shared" si="52"/>
        <v>22.428884026258192</v>
      </c>
      <c r="AH613" s="369">
        <f t="shared" si="52"/>
        <v>-36.550491510277034</v>
      </c>
      <c r="AI613" s="369">
        <f t="shared" si="52"/>
        <v>11.408450704225361</v>
      </c>
      <c r="AJ613" s="369">
        <f t="shared" si="52"/>
        <v>14.791403286978507</v>
      </c>
      <c r="AK613" s="369">
        <f t="shared" si="55"/>
        <v>-7.0484581497797416</v>
      </c>
      <c r="AL613" s="369">
        <f t="shared" si="55"/>
        <v>-13.862559241706162</v>
      </c>
      <c r="AM613" s="369">
        <f t="shared" si="55"/>
        <v>23.796423658872087</v>
      </c>
      <c r="AN613" s="369">
        <f t="shared" si="49"/>
        <v>-13.333333333333336</v>
      </c>
      <c r="AO613" s="369">
        <f t="shared" si="49"/>
        <v>-13.333333333333334</v>
      </c>
      <c r="AP613" s="369">
        <f t="shared" si="49"/>
        <v>1.9230769230769216</v>
      </c>
      <c r="AQ613" s="369">
        <f t="shared" si="49"/>
        <v>18.432510885341081</v>
      </c>
      <c r="AR613" s="369">
        <f t="shared" si="50"/>
        <v>8.9460784313725537</v>
      </c>
      <c r="AS613" s="369">
        <f t="shared" si="50"/>
        <v>3.2620922384701814</v>
      </c>
      <c r="AT613" s="369">
        <f t="shared" si="50"/>
        <v>-15.359477124183007</v>
      </c>
      <c r="AU613" s="369">
        <f t="shared" si="50"/>
        <v>14.543114543114555</v>
      </c>
      <c r="AV613" s="369">
        <f t="shared" si="51"/>
        <v>-16.067415730337085</v>
      </c>
      <c r="AW613" s="369">
        <f t="shared" si="51"/>
        <v>21.686746987951807</v>
      </c>
      <c r="AX613" s="369">
        <f t="shared" si="51"/>
        <v>-7.2607260726072624</v>
      </c>
      <c r="AY613" s="369">
        <f t="shared" si="51"/>
        <v>-4.9822064056939492</v>
      </c>
    </row>
    <row r="614" spans="1:51" s="325" customFormat="1" ht="13.8">
      <c r="A614" s="327"/>
      <c r="B614" s="327" t="s">
        <v>395</v>
      </c>
      <c r="C614" s="331"/>
      <c r="D614" s="331"/>
      <c r="E614" s="331"/>
      <c r="F614" s="331"/>
      <c r="G614" s="331"/>
      <c r="H614" s="331"/>
      <c r="I614" s="331"/>
      <c r="J614" s="331"/>
      <c r="K614" s="331"/>
      <c r="L614" s="331"/>
      <c r="M614" s="331"/>
      <c r="N614" s="331"/>
      <c r="O614" s="369">
        <f t="shared" si="48"/>
        <v>-1.1185682326621884</v>
      </c>
      <c r="P614" s="369">
        <f t="shared" si="56"/>
        <v>-13.122171945701359</v>
      </c>
      <c r="Q614" s="369">
        <f t="shared" si="56"/>
        <v>39.843750000000007</v>
      </c>
      <c r="R614" s="369">
        <f t="shared" si="56"/>
        <v>-46.927374301675975</v>
      </c>
      <c r="S614" s="369">
        <f t="shared" si="56"/>
        <v>68.070175438596493</v>
      </c>
      <c r="T614" s="369">
        <f t="shared" si="56"/>
        <v>-11.273486430062631</v>
      </c>
      <c r="U614" s="369">
        <f t="shared" si="56"/>
        <v>-3.5294117647058907</v>
      </c>
      <c r="V614" s="369">
        <f t="shared" si="56"/>
        <v>11.463414634146359</v>
      </c>
      <c r="W614" s="369">
        <f t="shared" si="56"/>
        <v>-8.7527352297593062</v>
      </c>
      <c r="X614" s="369">
        <f t="shared" si="56"/>
        <v>11.990407673860911</v>
      </c>
      <c r="Y614" s="369">
        <f t="shared" si="56"/>
        <v>-11.563169164882227</v>
      </c>
      <c r="Z614" s="369">
        <f t="shared" si="56"/>
        <v>-13.075060532687651</v>
      </c>
      <c r="AA614" s="369">
        <f t="shared" si="56"/>
        <v>37.047353760445681</v>
      </c>
      <c r="AB614" s="369">
        <f t="shared" si="56"/>
        <v>-19.512195121951219</v>
      </c>
      <c r="AC614" s="369">
        <f t="shared" si="56"/>
        <v>1.0101010101010111</v>
      </c>
      <c r="AD614" s="369">
        <f t="shared" si="56"/>
        <v>0.75000000000000622</v>
      </c>
      <c r="AE614" s="369">
        <f t="shared" si="56"/>
        <v>0</v>
      </c>
      <c r="AF614" s="369">
        <f t="shared" si="56"/>
        <v>4.4665012406947815</v>
      </c>
      <c r="AG614" s="369">
        <f t="shared" si="52"/>
        <v>12.826603325415677</v>
      </c>
      <c r="AH614" s="369">
        <f t="shared" si="52"/>
        <v>-32</v>
      </c>
      <c r="AI614" s="369">
        <f t="shared" si="52"/>
        <v>7.1207430340557272</v>
      </c>
      <c r="AJ614" s="369">
        <f t="shared" si="52"/>
        <v>-3.4682080924855523</v>
      </c>
      <c r="AK614" s="369">
        <f t="shared" si="55"/>
        <v>12.574850299401197</v>
      </c>
      <c r="AL614" s="369">
        <f t="shared" si="55"/>
        <v>-10.638297872340424</v>
      </c>
      <c r="AM614" s="369">
        <f t="shared" si="55"/>
        <v>19.642857142857135</v>
      </c>
      <c r="AN614" s="369">
        <f t="shared" si="49"/>
        <v>-22.636815920398007</v>
      </c>
      <c r="AO614" s="369">
        <f t="shared" si="49"/>
        <v>-7.3954983922829589</v>
      </c>
      <c r="AP614" s="369">
        <f t="shared" si="49"/>
        <v>0.34722222222223026</v>
      </c>
      <c r="AQ614" s="369">
        <f t="shared" si="49"/>
        <v>33.910034602076124</v>
      </c>
      <c r="AR614" s="369">
        <f t="shared" si="50"/>
        <v>-4.6511627906976782</v>
      </c>
      <c r="AS614" s="369">
        <f t="shared" si="50"/>
        <v>8.4010840108401101</v>
      </c>
      <c r="AT614" s="369">
        <f t="shared" si="50"/>
        <v>-27</v>
      </c>
      <c r="AU614" s="369">
        <f t="shared" si="50"/>
        <v>30.479452054794525</v>
      </c>
      <c r="AV614" s="369">
        <f t="shared" si="51"/>
        <v>-19.685039370078741</v>
      </c>
      <c r="AW614" s="369">
        <f t="shared" si="51"/>
        <v>4.2483660130718919</v>
      </c>
      <c r="AX614" s="369">
        <f t="shared" si="51"/>
        <v>32.915360501567406</v>
      </c>
      <c r="AY614" s="369">
        <f t="shared" si="51"/>
        <v>-21.462264150943398</v>
      </c>
    </row>
    <row r="615" spans="1:51" s="325" customFormat="1" ht="13.8">
      <c r="A615" s="329"/>
      <c r="B615" s="329" t="s">
        <v>396</v>
      </c>
      <c r="C615" s="332"/>
      <c r="D615" s="332"/>
      <c r="E615" s="332"/>
      <c r="F615" s="332"/>
      <c r="G615" s="332"/>
      <c r="H615" s="332"/>
      <c r="I615" s="332"/>
      <c r="J615" s="332"/>
      <c r="K615" s="332"/>
      <c r="L615" s="332"/>
      <c r="M615" s="332"/>
      <c r="N615" s="332"/>
      <c r="O615" s="369">
        <f t="shared" si="48"/>
        <v>75.425790754257889</v>
      </c>
      <c r="P615" s="369">
        <f t="shared" si="56"/>
        <v>-8.8765603328710085</v>
      </c>
      <c r="Q615" s="369">
        <f t="shared" si="56"/>
        <v>-26.636225266362253</v>
      </c>
      <c r="R615" s="369">
        <f t="shared" si="56"/>
        <v>-11.203319502074688</v>
      </c>
      <c r="S615" s="369">
        <f t="shared" si="56"/>
        <v>15.186915887850454</v>
      </c>
      <c r="T615" s="369">
        <f t="shared" si="56"/>
        <v>-19.269776876267745</v>
      </c>
      <c r="U615" s="369">
        <f t="shared" si="56"/>
        <v>23.115577889447248</v>
      </c>
      <c r="V615" s="369">
        <f t="shared" si="56"/>
        <v>12.244897959183666</v>
      </c>
      <c r="W615" s="369">
        <f t="shared" si="56"/>
        <v>-27.45454545454545</v>
      </c>
      <c r="X615" s="369">
        <f t="shared" si="56"/>
        <v>25.563909774436077</v>
      </c>
      <c r="Y615" s="369">
        <f t="shared" si="56"/>
        <v>-29.740518962075843</v>
      </c>
      <c r="Z615" s="369">
        <f t="shared" si="56"/>
        <v>25.284090909090914</v>
      </c>
      <c r="AA615" s="369">
        <f t="shared" si="56"/>
        <v>10.430839002267573</v>
      </c>
      <c r="AB615" s="369">
        <f t="shared" si="56"/>
        <v>-1.0266940451745343</v>
      </c>
      <c r="AC615" s="369">
        <f t="shared" si="56"/>
        <v>0.82987551867219989</v>
      </c>
      <c r="AD615" s="369">
        <f t="shared" si="56"/>
        <v>-15.63786008230454</v>
      </c>
      <c r="AE615" s="369">
        <f t="shared" si="56"/>
        <v>31.463414634146343</v>
      </c>
      <c r="AF615" s="369">
        <f t="shared" si="56"/>
        <v>-8.5343228200371062</v>
      </c>
      <c r="AG615" s="369">
        <f t="shared" si="52"/>
        <v>30.628803245436117</v>
      </c>
      <c r="AH615" s="369">
        <f t="shared" si="52"/>
        <v>-39.906832298136642</v>
      </c>
      <c r="AI615" s="369">
        <f t="shared" si="52"/>
        <v>14.987080103359174</v>
      </c>
      <c r="AJ615" s="369">
        <f t="shared" si="52"/>
        <v>28.764044943820231</v>
      </c>
      <c r="AK615" s="369">
        <f t="shared" si="55"/>
        <v>-18.324607329842944</v>
      </c>
      <c r="AL615" s="369">
        <f t="shared" si="55"/>
        <v>-16.666666666666664</v>
      </c>
      <c r="AM615" s="369">
        <f t="shared" si="55"/>
        <v>27.692307692307708</v>
      </c>
      <c r="AN615" s="369">
        <f t="shared" si="49"/>
        <v>-5.8232931726907635</v>
      </c>
      <c r="AO615" s="369">
        <f t="shared" si="49"/>
        <v>-17.270788912579967</v>
      </c>
      <c r="AP615" s="369">
        <f t="shared" si="49"/>
        <v>3.092783505154642</v>
      </c>
      <c r="AQ615" s="369">
        <f t="shared" si="49"/>
        <v>7.2500000000000009</v>
      </c>
      <c r="AR615" s="369">
        <f t="shared" si="50"/>
        <v>21.212121212121215</v>
      </c>
      <c r="AS615" s="369">
        <f t="shared" si="50"/>
        <v>-0.38461538461539346</v>
      </c>
      <c r="AT615" s="369">
        <f t="shared" si="50"/>
        <v>-6.1776061776061661</v>
      </c>
      <c r="AU615" s="369">
        <f t="shared" si="50"/>
        <v>4.7325102880658338</v>
      </c>
      <c r="AV615" s="369">
        <f t="shared" si="51"/>
        <v>-13.359528487229857</v>
      </c>
      <c r="AW615" s="369">
        <f t="shared" si="51"/>
        <v>33.786848072562364</v>
      </c>
      <c r="AX615" s="369">
        <f t="shared" si="51"/>
        <v>-28.983050847457626</v>
      </c>
      <c r="AY615" s="369">
        <f t="shared" si="51"/>
        <v>11.694510739856783</v>
      </c>
    </row>
    <row r="616" spans="1:51" s="325" customFormat="1" ht="13.8">
      <c r="A616" s="327"/>
      <c r="B616" s="327" t="s">
        <v>397</v>
      </c>
      <c r="C616" s="331"/>
      <c r="D616" s="331"/>
      <c r="E616" s="331"/>
      <c r="F616" s="331"/>
      <c r="G616" s="331"/>
      <c r="H616" s="331"/>
      <c r="I616" s="331"/>
      <c r="J616" s="331"/>
      <c r="K616" s="331"/>
      <c r="L616" s="331"/>
      <c r="M616" s="331"/>
      <c r="N616" s="331"/>
      <c r="O616" s="369">
        <f t="shared" si="48"/>
        <v>11.908177905308456</v>
      </c>
      <c r="P616" s="369">
        <f t="shared" si="56"/>
        <v>-3.5470085470085397</v>
      </c>
      <c r="Q616" s="369">
        <f t="shared" si="56"/>
        <v>11.874169251218431</v>
      </c>
      <c r="R616" s="369">
        <f t="shared" si="56"/>
        <v>-29.227722772277222</v>
      </c>
      <c r="S616" s="369">
        <f t="shared" si="56"/>
        <v>26.80470061555679</v>
      </c>
      <c r="T616" s="369">
        <f t="shared" si="56"/>
        <v>3.089143865842892</v>
      </c>
      <c r="U616" s="369">
        <f t="shared" si="56"/>
        <v>-10.445205479452046</v>
      </c>
      <c r="V616" s="369">
        <f t="shared" si="56"/>
        <v>13.432122370936895</v>
      </c>
      <c r="W616" s="369">
        <f t="shared" si="56"/>
        <v>-18.078381795195948</v>
      </c>
      <c r="X616" s="369">
        <f t="shared" si="56"/>
        <v>24.897119341563783</v>
      </c>
      <c r="Y616" s="369">
        <f t="shared" si="56"/>
        <v>-7.7841845140032966</v>
      </c>
      <c r="Z616" s="369">
        <f t="shared" si="56"/>
        <v>-11.790978115230015</v>
      </c>
      <c r="AA616" s="369">
        <f t="shared" si="56"/>
        <v>8.3037974683544338</v>
      </c>
      <c r="AB616" s="369">
        <f t="shared" si="56"/>
        <v>-8.6956521739130412</v>
      </c>
      <c r="AC616" s="369">
        <f t="shared" si="56"/>
        <v>9.1653865847414178</v>
      </c>
      <c r="AD616" s="369">
        <f t="shared" si="56"/>
        <v>-12.335834896810502</v>
      </c>
      <c r="AE616" s="369">
        <f t="shared" si="56"/>
        <v>-2.1401819154628257</v>
      </c>
      <c r="AF616" s="369">
        <f t="shared" si="56"/>
        <v>4.1552761071623925</v>
      </c>
      <c r="AG616" s="369">
        <f t="shared" si="52"/>
        <v>7.0866141732283339</v>
      </c>
      <c r="AH616" s="369">
        <f t="shared" si="52"/>
        <v>5.000000000000016</v>
      </c>
      <c r="AI616" s="369">
        <f t="shared" si="52"/>
        <v>-8.9635854341736767</v>
      </c>
      <c r="AJ616" s="369">
        <f t="shared" si="52"/>
        <v>6.1538461538461506</v>
      </c>
      <c r="AK616" s="369">
        <f t="shared" si="55"/>
        <v>-2.9468599033816401</v>
      </c>
      <c r="AL616" s="369">
        <f t="shared" si="55"/>
        <v>-10.701841712294668</v>
      </c>
      <c r="AM616" s="369">
        <f t="shared" si="55"/>
        <v>15.328874024526197</v>
      </c>
      <c r="AN616" s="369">
        <f t="shared" si="49"/>
        <v>-10.488158530691162</v>
      </c>
      <c r="AO616" s="369">
        <f t="shared" si="49"/>
        <v>24.83801295896329</v>
      </c>
      <c r="AP616" s="369">
        <f t="shared" si="49"/>
        <v>16.479238754325255</v>
      </c>
      <c r="AQ616" s="369">
        <f t="shared" si="49"/>
        <v>-13.553657630894909</v>
      </c>
      <c r="AR616" s="369">
        <f t="shared" si="50"/>
        <v>-9.2783505154639165</v>
      </c>
      <c r="AS616" s="369">
        <f t="shared" si="50"/>
        <v>2.3674242424242422</v>
      </c>
      <c r="AT616" s="369">
        <f t="shared" si="50"/>
        <v>-4.7641073080481089</v>
      </c>
      <c r="AU616" s="369">
        <f t="shared" si="50"/>
        <v>-1.8455560951918359</v>
      </c>
      <c r="AV616" s="369">
        <f t="shared" si="51"/>
        <v>9.4012864918357177</v>
      </c>
      <c r="AW616" s="369">
        <f t="shared" si="51"/>
        <v>-10.854816824966072</v>
      </c>
      <c r="AX616" s="369">
        <f t="shared" si="51"/>
        <v>11.263318112633176</v>
      </c>
      <c r="AY616" s="369">
        <f t="shared" si="51"/>
        <v>4.6511627906976729</v>
      </c>
    </row>
    <row r="617" spans="1:51" s="325" customFormat="1" ht="27.6">
      <c r="A617" s="329"/>
      <c r="B617" s="329" t="s">
        <v>398</v>
      </c>
      <c r="C617" s="332"/>
      <c r="D617" s="332"/>
      <c r="E617" s="332"/>
      <c r="F617" s="332"/>
      <c r="G617" s="332"/>
      <c r="H617" s="332"/>
      <c r="I617" s="332"/>
      <c r="J617" s="332"/>
      <c r="K617" s="332"/>
      <c r="L617" s="332"/>
      <c r="M617" s="332"/>
      <c r="N617" s="332"/>
      <c r="O617" s="369">
        <f t="shared" si="48"/>
        <v>35.097276264591443</v>
      </c>
      <c r="P617" s="369">
        <f t="shared" si="56"/>
        <v>-45.737327188940093</v>
      </c>
      <c r="Q617" s="369">
        <f t="shared" si="56"/>
        <v>63.057324840764331</v>
      </c>
      <c r="R617" s="369">
        <f t="shared" si="56"/>
        <v>-3.971354166666663</v>
      </c>
      <c r="S617" s="369">
        <f t="shared" si="56"/>
        <v>1.6949152542372881</v>
      </c>
      <c r="T617" s="369">
        <f t="shared" si="56"/>
        <v>-2.6666666666666692</v>
      </c>
      <c r="U617" s="369">
        <f t="shared" si="56"/>
        <v>-2.3972602739726003</v>
      </c>
      <c r="V617" s="369">
        <f t="shared" si="56"/>
        <v>3.7192982456140307</v>
      </c>
      <c r="W617" s="369">
        <f t="shared" si="56"/>
        <v>-8.3220568335588538</v>
      </c>
      <c r="X617" s="369">
        <f t="shared" si="56"/>
        <v>8.8560885608856026</v>
      </c>
      <c r="Y617" s="369">
        <f t="shared" si="56"/>
        <v>0.81355932203389303</v>
      </c>
      <c r="Z617" s="369">
        <f t="shared" si="56"/>
        <v>-11.365164761264287</v>
      </c>
      <c r="AA617" s="369">
        <f t="shared" si="56"/>
        <v>14.49165402124431</v>
      </c>
      <c r="AB617" s="369">
        <f t="shared" si="56"/>
        <v>-8.5487077534791194</v>
      </c>
      <c r="AC617" s="369">
        <f t="shared" si="56"/>
        <v>-10.289855072463768</v>
      </c>
      <c r="AD617" s="369">
        <f t="shared" si="56"/>
        <v>14.781906300484652</v>
      </c>
      <c r="AE617" s="369">
        <f t="shared" si="56"/>
        <v>7.1780436312455986</v>
      </c>
      <c r="AF617" s="369">
        <f t="shared" si="56"/>
        <v>-11.753118844386085</v>
      </c>
      <c r="AG617" s="369">
        <f t="shared" si="52"/>
        <v>22.767857142857149</v>
      </c>
      <c r="AH617" s="369">
        <f t="shared" si="52"/>
        <v>-14.606060606060606</v>
      </c>
      <c r="AI617" s="369">
        <f t="shared" si="52"/>
        <v>-2.6259758694109241</v>
      </c>
      <c r="AJ617" s="369">
        <f t="shared" si="52"/>
        <v>9.6209912536443039</v>
      </c>
      <c r="AK617" s="369">
        <f t="shared" si="55"/>
        <v>-12.16755319148935</v>
      </c>
      <c r="AL617" s="369">
        <f t="shared" si="55"/>
        <v>8.1756245268735679</v>
      </c>
      <c r="AM617" s="369">
        <f t="shared" si="55"/>
        <v>10.146955913226041</v>
      </c>
      <c r="AN617" s="369">
        <f t="shared" si="49"/>
        <v>-35.006353240152478</v>
      </c>
      <c r="AO617" s="369">
        <f t="shared" si="49"/>
        <v>10.166177908113383</v>
      </c>
      <c r="AP617" s="369">
        <f t="shared" si="49"/>
        <v>10.6477373558119</v>
      </c>
      <c r="AQ617" s="369">
        <f t="shared" si="49"/>
        <v>37.77064955894145</v>
      </c>
      <c r="AR617" s="369">
        <f t="shared" si="50"/>
        <v>-17.578579743888238</v>
      </c>
      <c r="AS617" s="369">
        <f t="shared" si="50"/>
        <v>13.771186440677962</v>
      </c>
      <c r="AT617" s="369">
        <f t="shared" si="50"/>
        <v>-21.166977032898821</v>
      </c>
      <c r="AU617" s="369">
        <f t="shared" si="50"/>
        <v>19.685039370078741</v>
      </c>
      <c r="AV617" s="369">
        <f t="shared" si="51"/>
        <v>-2.6973684210526327</v>
      </c>
      <c r="AW617" s="369">
        <f t="shared" si="51"/>
        <v>-4.5977011494252853</v>
      </c>
      <c r="AX617" s="369">
        <f t="shared" si="51"/>
        <v>8.7880935506732829</v>
      </c>
      <c r="AY617" s="369">
        <f t="shared" si="51"/>
        <v>0</v>
      </c>
    </row>
    <row r="618" spans="1:51" s="325" customFormat="1" ht="13.8">
      <c r="A618" s="327"/>
      <c r="B618" s="327" t="s">
        <v>399</v>
      </c>
      <c r="C618" s="331"/>
      <c r="D618" s="331"/>
      <c r="E618" s="331"/>
      <c r="F618" s="331"/>
      <c r="G618" s="331"/>
      <c r="H618" s="331"/>
      <c r="I618" s="331"/>
      <c r="J618" s="331"/>
      <c r="K618" s="331"/>
      <c r="L618" s="331"/>
      <c r="M618" s="331"/>
      <c r="N618" s="331"/>
      <c r="O618" s="369">
        <f t="shared" si="48"/>
        <v>39.039039039039032</v>
      </c>
      <c r="P618" s="369">
        <f t="shared" si="56"/>
        <v>-47.975161987041041</v>
      </c>
      <c r="Q618" s="369">
        <f t="shared" si="56"/>
        <v>48.624805396990148</v>
      </c>
      <c r="R618" s="369">
        <f t="shared" si="56"/>
        <v>-2.8980446927374364</v>
      </c>
      <c r="S618" s="369">
        <f t="shared" si="56"/>
        <v>5.7173678532901837</v>
      </c>
      <c r="T618" s="369">
        <f t="shared" si="56"/>
        <v>4.6598639455782358</v>
      </c>
      <c r="U618" s="369">
        <f t="shared" si="56"/>
        <v>-18.394540136496587</v>
      </c>
      <c r="V618" s="369">
        <f t="shared" si="56"/>
        <v>13.062524890481885</v>
      </c>
      <c r="W618" s="369">
        <f t="shared" si="56"/>
        <v>-4.2268404367735091</v>
      </c>
      <c r="X618" s="369">
        <f t="shared" si="56"/>
        <v>8.0912100036778209</v>
      </c>
      <c r="Y618" s="369">
        <f t="shared" si="56"/>
        <v>8.7444709084722696</v>
      </c>
      <c r="Z618" s="369">
        <f t="shared" si="56"/>
        <v>-18.679599499374223</v>
      </c>
      <c r="AA618" s="369">
        <f t="shared" si="56"/>
        <v>17.045017314351689</v>
      </c>
      <c r="AB618" s="369">
        <f t="shared" si="56"/>
        <v>-25.476660092044707</v>
      </c>
      <c r="AC618" s="369">
        <f t="shared" si="56"/>
        <v>-9.4397882664314086</v>
      </c>
      <c r="AD618" s="369">
        <f t="shared" si="56"/>
        <v>24.305893813930822</v>
      </c>
      <c r="AE618" s="369">
        <f t="shared" si="56"/>
        <v>13.205329153605021</v>
      </c>
      <c r="AF618" s="369">
        <f t="shared" si="56"/>
        <v>-12.772585669781936</v>
      </c>
      <c r="AG618" s="369">
        <f t="shared" si="52"/>
        <v>12.500000000000009</v>
      </c>
      <c r="AH618" s="369">
        <f t="shared" si="52"/>
        <v>12.910052910052897</v>
      </c>
      <c r="AI618" s="369">
        <f t="shared" si="52"/>
        <v>10.371758825367074</v>
      </c>
      <c r="AJ618" s="369">
        <f t="shared" si="52"/>
        <v>-32.550240588734788</v>
      </c>
      <c r="AK618" s="369">
        <f t="shared" si="55"/>
        <v>18.757868233319357</v>
      </c>
      <c r="AL618" s="369">
        <f t="shared" si="55"/>
        <v>-17.349823321554769</v>
      </c>
      <c r="AM618" s="369">
        <f t="shared" si="55"/>
        <v>22.616502778965366</v>
      </c>
      <c r="AN618" s="369">
        <f t="shared" si="49"/>
        <v>-41.10878661087866</v>
      </c>
      <c r="AO618" s="369">
        <f t="shared" si="49"/>
        <v>16.459443457667266</v>
      </c>
      <c r="AP618" s="369">
        <f t="shared" si="49"/>
        <v>31.469242501270958</v>
      </c>
      <c r="AQ618" s="369">
        <f t="shared" si="49"/>
        <v>-0.46403712296984145</v>
      </c>
      <c r="AR618" s="369">
        <f t="shared" si="50"/>
        <v>4.2735042735042796</v>
      </c>
      <c r="AS618" s="369">
        <f t="shared" si="50"/>
        <v>-4.4336810730253404</v>
      </c>
      <c r="AT618" s="369">
        <f t="shared" si="50"/>
        <v>-0.38986354775827631</v>
      </c>
      <c r="AU618" s="369">
        <f t="shared" si="50"/>
        <v>1.0176125244618317</v>
      </c>
      <c r="AV618" s="369">
        <f t="shared" si="51"/>
        <v>-5.0368074389771298</v>
      </c>
      <c r="AW618" s="369">
        <f t="shared" si="51"/>
        <v>-5.8343533251734119</v>
      </c>
      <c r="AX618" s="369">
        <f t="shared" si="51"/>
        <v>20.233968804159453</v>
      </c>
      <c r="AY618" s="369">
        <f t="shared" si="51"/>
        <v>-15.279279279279272</v>
      </c>
    </row>
    <row r="619" spans="1:51" s="325" customFormat="1" ht="13.8">
      <c r="A619" s="329"/>
      <c r="B619" s="329" t="s">
        <v>400</v>
      </c>
      <c r="C619" s="332"/>
      <c r="D619" s="332"/>
      <c r="E619" s="332"/>
      <c r="F619" s="332"/>
      <c r="G619" s="332"/>
      <c r="H619" s="332"/>
      <c r="I619" s="332"/>
      <c r="J619" s="332"/>
      <c r="K619" s="332"/>
      <c r="L619" s="332"/>
      <c r="M619" s="332"/>
      <c r="N619" s="332"/>
      <c r="O619" s="369">
        <f t="shared" si="48"/>
        <v>20.928843020097773</v>
      </c>
      <c r="P619" s="369">
        <f t="shared" si="56"/>
        <v>-19.395409423707502</v>
      </c>
      <c r="Q619" s="369">
        <f t="shared" si="56"/>
        <v>38.757314015045978</v>
      </c>
      <c r="R619" s="369">
        <f t="shared" si="56"/>
        <v>-22.722891566265062</v>
      </c>
      <c r="S619" s="369">
        <f t="shared" si="56"/>
        <v>19.213179503170149</v>
      </c>
      <c r="T619" s="369">
        <f t="shared" si="56"/>
        <v>-9.8260604211168712</v>
      </c>
      <c r="U619" s="369">
        <f t="shared" si="56"/>
        <v>-7.8752719361856371</v>
      </c>
      <c r="V619" s="369">
        <f t="shared" si="56"/>
        <v>14.520361041141891</v>
      </c>
      <c r="W619" s="369">
        <f t="shared" si="56"/>
        <v>-5.4850387206158642</v>
      </c>
      <c r="X619" s="369">
        <f t="shared" si="56"/>
        <v>1.3817511878212076</v>
      </c>
      <c r="Y619" s="369">
        <f t="shared" si="56"/>
        <v>2.9745110229066034</v>
      </c>
      <c r="Z619" s="369">
        <f t="shared" si="56"/>
        <v>-16.57920401244602</v>
      </c>
      <c r="AA619" s="369">
        <f t="shared" si="56"/>
        <v>24.439124867783782</v>
      </c>
      <c r="AB619" s="369">
        <f t="shared" si="56"/>
        <v>-20.144946986981612</v>
      </c>
      <c r="AC619" s="369">
        <f t="shared" si="56"/>
        <v>6.2857142857142856</v>
      </c>
      <c r="AD619" s="369">
        <f t="shared" si="56"/>
        <v>4.2852624920936089</v>
      </c>
      <c r="AE619" s="369">
        <f t="shared" si="56"/>
        <v>6.9901440485216142</v>
      </c>
      <c r="AF619" s="369">
        <f t="shared" si="56"/>
        <v>1.695956160241876</v>
      </c>
      <c r="AG619" s="369">
        <f t="shared" si="52"/>
        <v>13.155572072281316</v>
      </c>
      <c r="AH619" s="369">
        <f t="shared" si="52"/>
        <v>-1.2315776509708938</v>
      </c>
      <c r="AI619" s="369">
        <f t="shared" si="52"/>
        <v>-3.9985036784571282</v>
      </c>
      <c r="AJ619" s="369">
        <f t="shared" si="52"/>
        <v>1.043425553102133</v>
      </c>
      <c r="AK619" s="369">
        <f t="shared" si="55"/>
        <v>2.742308681120921</v>
      </c>
      <c r="AL619" s="369">
        <f t="shared" si="55"/>
        <v>-6.0764033697556066</v>
      </c>
      <c r="AM619" s="369">
        <f t="shared" si="55"/>
        <v>17.037431730384963</v>
      </c>
      <c r="AN619" s="369">
        <f t="shared" si="49"/>
        <v>-22.763487366264503</v>
      </c>
      <c r="AO619" s="369">
        <f t="shared" si="49"/>
        <v>21.215247077316043</v>
      </c>
      <c r="AP619" s="369">
        <f t="shared" si="49"/>
        <v>9.2150585565506269</v>
      </c>
      <c r="AQ619" s="369">
        <f t="shared" si="49"/>
        <v>-4.215056955215025</v>
      </c>
      <c r="AR619" s="369">
        <f t="shared" si="50"/>
        <v>-1.0652721286073878</v>
      </c>
      <c r="AS619" s="369">
        <f t="shared" si="50"/>
        <v>5.4659357870007863</v>
      </c>
      <c r="AT619" s="369">
        <f t="shared" si="50"/>
        <v>-1.8005643005643088</v>
      </c>
      <c r="AU619" s="369">
        <f t="shared" si="50"/>
        <v>-3.1983667914256473</v>
      </c>
      <c r="AV619" s="369">
        <f t="shared" si="51"/>
        <v>5.1552431165787889</v>
      </c>
      <c r="AW619" s="369">
        <f t="shared" si="51"/>
        <v>2.2469823584029753</v>
      </c>
      <c r="AX619" s="369">
        <f t="shared" si="51"/>
        <v>5.5103523428986616</v>
      </c>
      <c r="AY619" s="369">
        <f t="shared" si="51"/>
        <v>15.853616552483889</v>
      </c>
    </row>
    <row r="620" spans="1:51" s="325" customFormat="1" ht="13.8">
      <c r="A620" s="327"/>
      <c r="B620" s="327" t="s">
        <v>401</v>
      </c>
      <c r="C620" s="331"/>
      <c r="D620" s="331"/>
      <c r="E620" s="331"/>
      <c r="F620" s="331"/>
      <c r="G620" s="331"/>
      <c r="H620" s="331"/>
      <c r="I620" s="331"/>
      <c r="J620" s="331"/>
      <c r="K620" s="331"/>
      <c r="L620" s="331"/>
      <c r="M620" s="331"/>
      <c r="N620" s="331"/>
      <c r="O620" s="369">
        <f t="shared" si="48"/>
        <v>21.131548594670068</v>
      </c>
      <c r="P620" s="369">
        <f t="shared" si="56"/>
        <v>-21.013330660519188</v>
      </c>
      <c r="Q620" s="369">
        <f t="shared" si="56"/>
        <v>39.661189010849554</v>
      </c>
      <c r="R620" s="369">
        <f t="shared" si="56"/>
        <v>-21.829002362347815</v>
      </c>
      <c r="S620" s="369">
        <f t="shared" si="56"/>
        <v>19.242168884756211</v>
      </c>
      <c r="T620" s="369">
        <f t="shared" si="56"/>
        <v>-8.9043766448971677</v>
      </c>
      <c r="U620" s="369">
        <f t="shared" si="56"/>
        <v>-10.571933015889996</v>
      </c>
      <c r="V620" s="369">
        <f t="shared" si="56"/>
        <v>16.284774154950643</v>
      </c>
      <c r="W620" s="369">
        <f t="shared" si="56"/>
        <v>-6.9506611102536349</v>
      </c>
      <c r="X620" s="369">
        <f t="shared" si="56"/>
        <v>2.112130930001102</v>
      </c>
      <c r="Y620" s="369">
        <f t="shared" si="56"/>
        <v>4.0448343079922022</v>
      </c>
      <c r="Z620" s="369">
        <f t="shared" si="56"/>
        <v>-17.897475930262821</v>
      </c>
      <c r="AA620" s="369">
        <f t="shared" si="56"/>
        <v>23.542089249492911</v>
      </c>
      <c r="AB620" s="369">
        <f t="shared" si="56"/>
        <v>-20.600307850179583</v>
      </c>
      <c r="AC620" s="369">
        <f t="shared" si="56"/>
        <v>7.9095315024232695</v>
      </c>
      <c r="AD620" s="369">
        <f t="shared" si="56"/>
        <v>5.6709982633690634</v>
      </c>
      <c r="AE620" s="369">
        <f t="shared" si="56"/>
        <v>8.0471494956363987</v>
      </c>
      <c r="AF620" s="369">
        <f t="shared" si="56"/>
        <v>2.0193013741739194</v>
      </c>
      <c r="AG620" s="369">
        <f t="shared" si="52"/>
        <v>12.801398385687115</v>
      </c>
      <c r="AH620" s="369">
        <f t="shared" si="52"/>
        <v>0.64263251447062419</v>
      </c>
      <c r="AI620" s="369">
        <f t="shared" si="52"/>
        <v>-4.4244180780726303</v>
      </c>
      <c r="AJ620" s="369">
        <f t="shared" si="52"/>
        <v>1.1656005685856334</v>
      </c>
      <c r="AK620" s="369">
        <f t="shared" si="55"/>
        <v>1.3488829563018105</v>
      </c>
      <c r="AL620" s="369">
        <f t="shared" si="55"/>
        <v>-5.2035676325153615</v>
      </c>
      <c r="AM620" s="369">
        <f t="shared" si="55"/>
        <v>15.321990932579345</v>
      </c>
      <c r="AN620" s="369">
        <f t="shared" si="49"/>
        <v>-22.856780520798104</v>
      </c>
      <c r="AO620" s="369">
        <f t="shared" si="49"/>
        <v>21.83681297605348</v>
      </c>
      <c r="AP620" s="369">
        <f t="shared" si="49"/>
        <v>11.212557344607362</v>
      </c>
      <c r="AQ620" s="369">
        <f t="shared" si="49"/>
        <v>-4.8691713511546162</v>
      </c>
      <c r="AR620" s="369">
        <f t="shared" si="50"/>
        <v>-1.1563150958636224</v>
      </c>
      <c r="AS620" s="369">
        <f t="shared" si="50"/>
        <v>4.7997935572663524</v>
      </c>
      <c r="AT620" s="369">
        <f t="shared" si="50"/>
        <v>-0.81257438338736399</v>
      </c>
      <c r="AU620" s="369">
        <f t="shared" si="50"/>
        <v>-3.3555380859778996</v>
      </c>
      <c r="AV620" s="369">
        <f t="shared" si="51"/>
        <v>5.8138539258498092</v>
      </c>
      <c r="AW620" s="369">
        <f t="shared" si="51"/>
        <v>2.3587959216701782</v>
      </c>
      <c r="AX620" s="369">
        <f t="shared" si="51"/>
        <v>5.1899284556701826</v>
      </c>
      <c r="AY620" s="369">
        <f t="shared" si="51"/>
        <v>14.963174507740865</v>
      </c>
    </row>
    <row r="621" spans="1:51" s="325" customFormat="1" ht="13.8">
      <c r="A621" s="329"/>
      <c r="B621" s="329" t="s">
        <v>402</v>
      </c>
      <c r="C621" s="332"/>
      <c r="D621" s="332"/>
      <c r="E621" s="332"/>
      <c r="F621" s="332"/>
      <c r="G621" s="332"/>
      <c r="H621" s="332"/>
      <c r="I621" s="332"/>
      <c r="J621" s="332"/>
      <c r="K621" s="332"/>
      <c r="L621" s="332"/>
      <c r="M621" s="332"/>
      <c r="N621" s="332"/>
      <c r="O621" s="369">
        <f t="shared" si="48"/>
        <v>19.204956117707788</v>
      </c>
      <c r="P621" s="369">
        <f t="shared" si="56"/>
        <v>-5.4135989605889998</v>
      </c>
      <c r="Q621" s="369">
        <f t="shared" si="56"/>
        <v>32.280219780219788</v>
      </c>
      <c r="R621" s="369">
        <f t="shared" si="56"/>
        <v>-29.560401523018342</v>
      </c>
      <c r="S621" s="369">
        <f t="shared" si="56"/>
        <v>18.968058968058966</v>
      </c>
      <c r="T621" s="369">
        <f t="shared" si="56"/>
        <v>-17.637339942172652</v>
      </c>
      <c r="U621" s="369">
        <f t="shared" si="56"/>
        <v>17.402206619859573</v>
      </c>
      <c r="V621" s="369">
        <f t="shared" si="56"/>
        <v>1.9222554463904284</v>
      </c>
      <c r="W621" s="369">
        <f t="shared" si="56"/>
        <v>6.4543168482816391</v>
      </c>
      <c r="X621" s="369">
        <f t="shared" si="56"/>
        <v>-3.8188976377952715</v>
      </c>
      <c r="Y621" s="369">
        <f t="shared" si="56"/>
        <v>-5.1166598444535412</v>
      </c>
      <c r="Z621" s="369">
        <f t="shared" si="56"/>
        <v>-5.6514236410698828</v>
      </c>
      <c r="AA621" s="369">
        <f t="shared" si="56"/>
        <v>30.955647005029721</v>
      </c>
      <c r="AB621" s="369">
        <f t="shared" si="56"/>
        <v>-17.039106145251392</v>
      </c>
      <c r="AC621" s="369">
        <f t="shared" si="56"/>
        <v>-4.3350168350168392</v>
      </c>
      <c r="AD621" s="369">
        <f t="shared" si="56"/>
        <v>-5.8952925648922125</v>
      </c>
      <c r="AE621" s="369">
        <f t="shared" si="56"/>
        <v>-1.7297802711547499</v>
      </c>
      <c r="AF621" s="369">
        <f t="shared" si="56"/>
        <v>-1.2369172216936157</v>
      </c>
      <c r="AG621" s="369">
        <f t="shared" si="52"/>
        <v>16.47398843930635</v>
      </c>
      <c r="AH621" s="369">
        <f t="shared" si="52"/>
        <v>-18.238213399503721</v>
      </c>
      <c r="AI621" s="369">
        <f t="shared" si="52"/>
        <v>0.75872534142641446</v>
      </c>
      <c r="AJ621" s="369">
        <f t="shared" si="52"/>
        <v>-0.25100401606426059</v>
      </c>
      <c r="AK621" s="369">
        <f t="shared" si="55"/>
        <v>17.715148465022644</v>
      </c>
      <c r="AL621" s="369">
        <f t="shared" si="55"/>
        <v>-14.151346729371536</v>
      </c>
      <c r="AM621" s="369">
        <f t="shared" si="55"/>
        <v>34.561752988047814</v>
      </c>
      <c r="AN621" s="369">
        <f t="shared" si="49"/>
        <v>-21.909696521095476</v>
      </c>
      <c r="AO621" s="369">
        <f t="shared" si="49"/>
        <v>15.781990521327005</v>
      </c>
      <c r="AP621" s="369">
        <f t="shared" si="49"/>
        <v>-8.9643880474826076</v>
      </c>
      <c r="AQ621" s="369">
        <f t="shared" si="49"/>
        <v>3.1025179856115166</v>
      </c>
      <c r="AR621" s="369">
        <f t="shared" si="50"/>
        <v>-0.17444395987788552</v>
      </c>
      <c r="AS621" s="369">
        <f t="shared" si="50"/>
        <v>12.232415902140675</v>
      </c>
      <c r="AT621" s="369">
        <f t="shared" si="50"/>
        <v>-11.171662125340603</v>
      </c>
      <c r="AU621" s="369">
        <f t="shared" si="50"/>
        <v>-1.5775635407537223</v>
      </c>
      <c r="AV621" s="369">
        <f t="shared" si="51"/>
        <v>-1.6473731077471103</v>
      </c>
      <c r="AW621" s="369">
        <f t="shared" si="51"/>
        <v>0.99592575826165175</v>
      </c>
      <c r="AX621" s="369">
        <f t="shared" si="51"/>
        <v>9.1438816674137282</v>
      </c>
      <c r="AY621" s="369">
        <f t="shared" si="51"/>
        <v>25.585215605749472</v>
      </c>
    </row>
    <row r="622" spans="1:51" s="325" customFormat="1" ht="27.6">
      <c r="A622" s="327"/>
      <c r="B622" s="327" t="s">
        <v>403</v>
      </c>
      <c r="C622" s="331"/>
      <c r="D622" s="331"/>
      <c r="E622" s="331"/>
      <c r="F622" s="331"/>
      <c r="G622" s="331"/>
      <c r="H622" s="331"/>
      <c r="I622" s="331"/>
      <c r="J622" s="331"/>
      <c r="K622" s="331"/>
      <c r="L622" s="331"/>
      <c r="M622" s="331"/>
      <c r="N622" s="331"/>
      <c r="O622" s="369">
        <f t="shared" si="48"/>
        <v>17.587698980880987</v>
      </c>
      <c r="P622" s="369">
        <f t="shared" ref="P622:AF636" si="57">IFERROR(((P232-O232)*100/O232),"n.a.")</f>
        <v>-22.059369949726698</v>
      </c>
      <c r="Q622" s="369">
        <f t="shared" si="57"/>
        <v>25.089171352590142</v>
      </c>
      <c r="R622" s="369">
        <f t="shared" si="57"/>
        <v>-4.5880321786724494</v>
      </c>
      <c r="S622" s="369">
        <f t="shared" si="57"/>
        <v>8.6187148687148749</v>
      </c>
      <c r="T622" s="369">
        <f t="shared" si="57"/>
        <v>-13.602066450746793</v>
      </c>
      <c r="U622" s="369">
        <f t="shared" si="57"/>
        <v>14.701975887303133</v>
      </c>
      <c r="V622" s="369">
        <f t="shared" si="57"/>
        <v>-6.2167478875128417</v>
      </c>
      <c r="W622" s="369">
        <f t="shared" si="57"/>
        <v>-1.6170476485591052</v>
      </c>
      <c r="X622" s="369">
        <f t="shared" si="57"/>
        <v>16.511849902845807</v>
      </c>
      <c r="Y622" s="369">
        <f t="shared" si="57"/>
        <v>-9.6727372540538727</v>
      </c>
      <c r="Z622" s="369">
        <f t="shared" si="57"/>
        <v>-4.8989138592298778</v>
      </c>
      <c r="AA622" s="369">
        <f t="shared" si="57"/>
        <v>30.488838107779674</v>
      </c>
      <c r="AB622" s="369">
        <f t="shared" si="57"/>
        <v>-18.734741731780989</v>
      </c>
      <c r="AC622" s="369">
        <f t="shared" si="57"/>
        <v>27.961795362300329</v>
      </c>
      <c r="AD622" s="369">
        <f t="shared" si="57"/>
        <v>-12.015655996232299</v>
      </c>
      <c r="AE622" s="369">
        <f t="shared" si="57"/>
        <v>27.164749248780417</v>
      </c>
      <c r="AF622" s="369">
        <f t="shared" si="57"/>
        <v>-24.534180307219358</v>
      </c>
      <c r="AG622" s="369">
        <f t="shared" si="52"/>
        <v>22.029909022146523</v>
      </c>
      <c r="AH622" s="369">
        <f t="shared" si="52"/>
        <v>-23.381062035770558</v>
      </c>
      <c r="AI622" s="369">
        <f t="shared" si="52"/>
        <v>14.893068913153529</v>
      </c>
      <c r="AJ622" s="369">
        <f t="shared" si="52"/>
        <v>14.019518757596858</v>
      </c>
      <c r="AK622" s="369">
        <f t="shared" si="55"/>
        <v>-29.508343769513935</v>
      </c>
      <c r="AL622" s="369">
        <f t="shared" si="55"/>
        <v>18.182797014560137</v>
      </c>
      <c r="AM622" s="369">
        <f t="shared" si="55"/>
        <v>8.506400195463744</v>
      </c>
      <c r="AN622" s="369">
        <f t="shared" si="49"/>
        <v>-10.556144997671906</v>
      </c>
      <c r="AO622" s="369">
        <f t="shared" si="49"/>
        <v>24.486364935846272</v>
      </c>
      <c r="AP622" s="369">
        <f t="shared" si="49"/>
        <v>17.916331042520021</v>
      </c>
      <c r="AQ622" s="369">
        <f t="shared" si="49"/>
        <v>-14.376698690464076</v>
      </c>
      <c r="AR622" s="369">
        <f t="shared" si="50"/>
        <v>-1.7534806506041305</v>
      </c>
      <c r="AS622" s="369">
        <f t="shared" si="50"/>
        <v>9.6502322109802616</v>
      </c>
      <c r="AT622" s="369">
        <f t="shared" si="50"/>
        <v>37.559679691414622</v>
      </c>
      <c r="AU622" s="369">
        <f t="shared" si="50"/>
        <v>12.675743351133903</v>
      </c>
      <c r="AV622" s="369">
        <f t="shared" si="51"/>
        <v>-20.267651824908047</v>
      </c>
      <c r="AW622" s="369">
        <f t="shared" si="51"/>
        <v>33.713119979599654</v>
      </c>
      <c r="AX622" s="369">
        <f t="shared" si="51"/>
        <v>-25.722791386004932</v>
      </c>
      <c r="AY622" s="369">
        <f t="shared" si="51"/>
        <v>81.161146871317186</v>
      </c>
    </row>
    <row r="623" spans="1:51" s="325" customFormat="1" ht="13.8">
      <c r="A623" s="329"/>
      <c r="B623" s="329" t="s">
        <v>404</v>
      </c>
      <c r="C623" s="332"/>
      <c r="D623" s="332"/>
      <c r="E623" s="332"/>
      <c r="F623" s="332"/>
      <c r="G623" s="332"/>
      <c r="H623" s="332"/>
      <c r="I623" s="332"/>
      <c r="J623" s="332"/>
      <c r="K623" s="332"/>
      <c r="L623" s="332"/>
      <c r="M623" s="332"/>
      <c r="N623" s="332"/>
      <c r="O623" s="369">
        <f t="shared" si="48"/>
        <v>22.282504627561135</v>
      </c>
      <c r="P623" s="369">
        <f t="shared" si="57"/>
        <v>-14.719699342311314</v>
      </c>
      <c r="Q623" s="369">
        <f t="shared" si="57"/>
        <v>16.685028767290973</v>
      </c>
      <c r="R623" s="369">
        <f t="shared" si="57"/>
        <v>-25.33571128829206</v>
      </c>
      <c r="S623" s="369">
        <f t="shared" si="57"/>
        <v>12.111844878460031</v>
      </c>
      <c r="T623" s="369">
        <f t="shared" si="57"/>
        <v>-11.912520365960658</v>
      </c>
      <c r="U623" s="369">
        <f t="shared" si="57"/>
        <v>19.812193213345662</v>
      </c>
      <c r="V623" s="369">
        <f t="shared" si="57"/>
        <v>-5.2844080275501595</v>
      </c>
      <c r="W623" s="369">
        <f t="shared" si="57"/>
        <v>-1.6298896690070352</v>
      </c>
      <c r="X623" s="369">
        <f t="shared" si="57"/>
        <v>9.4634208513892588</v>
      </c>
      <c r="Y623" s="369">
        <f t="shared" si="57"/>
        <v>9.4603248530011061</v>
      </c>
      <c r="Z623" s="369">
        <f t="shared" si="57"/>
        <v>-18.264014466546115</v>
      </c>
      <c r="AA623" s="369">
        <f t="shared" si="57"/>
        <v>42.874804789172295</v>
      </c>
      <c r="AB623" s="369">
        <f t="shared" si="57"/>
        <v>-21.888236097827573</v>
      </c>
      <c r="AC623" s="369">
        <f t="shared" si="57"/>
        <v>13.41029677569821</v>
      </c>
      <c r="AD623" s="369">
        <f t="shared" si="57"/>
        <v>5.0023135057323627</v>
      </c>
      <c r="AE623" s="369">
        <f t="shared" si="57"/>
        <v>17.680180180180173</v>
      </c>
      <c r="AF623" s="369">
        <f t="shared" si="57"/>
        <v>-0.19138755980861574</v>
      </c>
      <c r="AG623" s="369">
        <f t="shared" si="52"/>
        <v>17.666430447288342</v>
      </c>
      <c r="AH623" s="369">
        <f t="shared" si="52"/>
        <v>-9.2712651007900106</v>
      </c>
      <c r="AI623" s="369">
        <f t="shared" si="52"/>
        <v>-11.975790706755181</v>
      </c>
      <c r="AJ623" s="369">
        <f t="shared" si="52"/>
        <v>14.026527081577431</v>
      </c>
      <c r="AK623" s="369">
        <f t="shared" si="55"/>
        <v>-10.231472476171954</v>
      </c>
      <c r="AL623" s="369">
        <f t="shared" si="55"/>
        <v>-13.971830985915497</v>
      </c>
      <c r="AM623" s="369">
        <f t="shared" si="55"/>
        <v>31.172233136869682</v>
      </c>
      <c r="AN623" s="369">
        <f t="shared" si="49"/>
        <v>-17.642766619301817</v>
      </c>
      <c r="AO623" s="369">
        <f t="shared" si="49"/>
        <v>16.274189787829332</v>
      </c>
      <c r="AP623" s="369">
        <f t="shared" si="49"/>
        <v>0.63364748345699318</v>
      </c>
      <c r="AQ623" s="369">
        <f t="shared" si="49"/>
        <v>8.8630295301478537</v>
      </c>
      <c r="AR623" s="369">
        <f t="shared" si="50"/>
        <v>2.7894717575136379</v>
      </c>
      <c r="AS623" s="369">
        <f t="shared" si="50"/>
        <v>10.634281847644131</v>
      </c>
      <c r="AT623" s="369">
        <f t="shared" si="50"/>
        <v>-3.9401255432158226</v>
      </c>
      <c r="AU623" s="369">
        <f t="shared" si="50"/>
        <v>5.6264870480211666</v>
      </c>
      <c r="AV623" s="369">
        <f t="shared" si="51"/>
        <v>16.373730964467011</v>
      </c>
      <c r="AW623" s="369">
        <f t="shared" si="51"/>
        <v>-1.7202366347700451</v>
      </c>
      <c r="AX623" s="369">
        <f t="shared" si="51"/>
        <v>4.2302357836338418</v>
      </c>
      <c r="AY623" s="369">
        <f t="shared" si="51"/>
        <v>25.293413173652699</v>
      </c>
    </row>
    <row r="624" spans="1:51" s="325" customFormat="1" ht="27.6">
      <c r="A624" s="327"/>
      <c r="B624" s="327" t="s">
        <v>405</v>
      </c>
      <c r="C624" s="331"/>
      <c r="D624" s="331"/>
      <c r="E624" s="331"/>
      <c r="F624" s="331"/>
      <c r="G624" s="331"/>
      <c r="H624" s="331"/>
      <c r="I624" s="331"/>
      <c r="J624" s="331"/>
      <c r="K624" s="331"/>
      <c r="L624" s="331"/>
      <c r="M624" s="331"/>
      <c r="N624" s="331"/>
      <c r="O624" s="369">
        <f t="shared" si="48"/>
        <v>-1.7046273605304951</v>
      </c>
      <c r="P624" s="369">
        <f t="shared" si="57"/>
        <v>-10.166819431714021</v>
      </c>
      <c r="Q624" s="369">
        <f t="shared" si="57"/>
        <v>28.414007019835104</v>
      </c>
      <c r="R624" s="369">
        <f t="shared" si="57"/>
        <v>-3.5055936943808712</v>
      </c>
      <c r="S624" s="369">
        <f t="shared" si="57"/>
        <v>-2.7337702974210374</v>
      </c>
      <c r="T624" s="369">
        <f t="shared" si="57"/>
        <v>-14.601605092953168</v>
      </c>
      <c r="U624" s="369">
        <f t="shared" si="57"/>
        <v>11.733217018914299</v>
      </c>
      <c r="V624" s="369">
        <f t="shared" si="57"/>
        <v>34.739867982113722</v>
      </c>
      <c r="W624" s="369">
        <f t="shared" si="57"/>
        <v>-16.996338925909349</v>
      </c>
      <c r="X624" s="369">
        <f t="shared" si="57"/>
        <v>3.585707939328556</v>
      </c>
      <c r="Y624" s="369">
        <f t="shared" si="57"/>
        <v>-2.0401911530449777</v>
      </c>
      <c r="Z624" s="369">
        <f t="shared" si="57"/>
        <v>-17.067984239164421</v>
      </c>
      <c r="AA624" s="369">
        <f t="shared" si="57"/>
        <v>12.839366515837108</v>
      </c>
      <c r="AB624" s="369">
        <f t="shared" si="57"/>
        <v>-17.376775271512113</v>
      </c>
      <c r="AC624" s="369">
        <f t="shared" si="57"/>
        <v>14.992922143579369</v>
      </c>
      <c r="AD624" s="369">
        <f t="shared" si="57"/>
        <v>-19.594119302194706</v>
      </c>
      <c r="AE624" s="369">
        <f t="shared" si="57"/>
        <v>21.241415511132494</v>
      </c>
      <c r="AF624" s="369">
        <f t="shared" si="57"/>
        <v>-13.5476422412238</v>
      </c>
      <c r="AG624" s="369">
        <f t="shared" si="52"/>
        <v>-1.7068692095818394</v>
      </c>
      <c r="AH624" s="369">
        <f t="shared" si="52"/>
        <v>5.0694179085466811</v>
      </c>
      <c r="AI624" s="369">
        <f t="shared" si="52"/>
        <v>0.30306703842890048</v>
      </c>
      <c r="AJ624" s="369">
        <f t="shared" si="52"/>
        <v>7.5618403029570578</v>
      </c>
      <c r="AK624" s="369">
        <f t="shared" si="55"/>
        <v>-6.3410614629761435</v>
      </c>
      <c r="AL624" s="369">
        <f t="shared" si="55"/>
        <v>-5.6786371270894938</v>
      </c>
      <c r="AM624" s="369">
        <f t="shared" si="55"/>
        <v>10.976850674128714</v>
      </c>
      <c r="AN624" s="369">
        <f t="shared" si="49"/>
        <v>-5.9980897803247331</v>
      </c>
      <c r="AO624" s="369">
        <f t="shared" si="49"/>
        <v>24.584434058118273</v>
      </c>
      <c r="AP624" s="369">
        <f t="shared" si="49"/>
        <v>10.272721341423615</v>
      </c>
      <c r="AQ624" s="369">
        <f t="shared" si="49"/>
        <v>0.92003668313463716</v>
      </c>
      <c r="AR624" s="369">
        <f t="shared" si="50"/>
        <v>-6.0913407984991421</v>
      </c>
      <c r="AS624" s="369">
        <f t="shared" si="50"/>
        <v>10.934573604694709</v>
      </c>
      <c r="AT624" s="369">
        <f t="shared" si="50"/>
        <v>-18.967894425842022</v>
      </c>
      <c r="AU624" s="369">
        <f t="shared" si="50"/>
        <v>26.435863601638999</v>
      </c>
      <c r="AV624" s="369">
        <f t="shared" si="51"/>
        <v>3.8779489714646682</v>
      </c>
      <c r="AW624" s="369">
        <f t="shared" si="51"/>
        <v>-11.622557702984965</v>
      </c>
      <c r="AX624" s="369">
        <f t="shared" si="51"/>
        <v>31.426690998294799</v>
      </c>
      <c r="AY624" s="369">
        <f t="shared" si="51"/>
        <v>1.336155877264865</v>
      </c>
    </row>
    <row r="625" spans="1:51" s="325" customFormat="1" ht="13.8">
      <c r="A625" s="329"/>
      <c r="B625" s="329" t="s">
        <v>406</v>
      </c>
      <c r="C625" s="332"/>
      <c r="D625" s="332"/>
      <c r="E625" s="332"/>
      <c r="F625" s="332"/>
      <c r="G625" s="332"/>
      <c r="H625" s="332"/>
      <c r="I625" s="332"/>
      <c r="J625" s="332"/>
      <c r="K625" s="332"/>
      <c r="L625" s="332"/>
      <c r="M625" s="332"/>
      <c r="N625" s="332"/>
      <c r="O625" s="369">
        <f t="shared" si="48"/>
        <v>20.497393811689033</v>
      </c>
      <c r="P625" s="369">
        <f t="shared" si="57"/>
        <v>-25.088009939946161</v>
      </c>
      <c r="Q625" s="369">
        <f t="shared" si="57"/>
        <v>25.812024879060132</v>
      </c>
      <c r="R625" s="369">
        <f t="shared" si="57"/>
        <v>-1.8657877872379343</v>
      </c>
      <c r="S625" s="369">
        <f t="shared" si="57"/>
        <v>10.031221235415575</v>
      </c>
      <c r="T625" s="369">
        <f t="shared" si="57"/>
        <v>-13.179626604565987</v>
      </c>
      <c r="U625" s="369">
        <f t="shared" si="57"/>
        <v>14.823567708333337</v>
      </c>
      <c r="V625" s="369">
        <f t="shared" si="57"/>
        <v>-13.108312685335862</v>
      </c>
      <c r="W625" s="369">
        <f t="shared" si="57"/>
        <v>2.448939641109297</v>
      </c>
      <c r="X625" s="369">
        <f t="shared" si="57"/>
        <v>19.662044674305591</v>
      </c>
      <c r="Y625" s="369">
        <f t="shared" si="57"/>
        <v>-13.10512952899033</v>
      </c>
      <c r="Z625" s="369">
        <f t="shared" si="57"/>
        <v>-0.92433783353342802</v>
      </c>
      <c r="AA625" s="369">
        <f t="shared" si="57"/>
        <v>32.000766648324806</v>
      </c>
      <c r="AB625" s="369">
        <f t="shared" si="57"/>
        <v>-19.007784470403084</v>
      </c>
      <c r="AC625" s="369">
        <f t="shared" si="57"/>
        <v>32.388965995836223</v>
      </c>
      <c r="AD625" s="369">
        <f t="shared" si="57"/>
        <v>-12.826359494511346</v>
      </c>
      <c r="AE625" s="369">
        <f t="shared" si="57"/>
        <v>29.471247319155761</v>
      </c>
      <c r="AF625" s="369">
        <f t="shared" si="57"/>
        <v>-28.084434433272186</v>
      </c>
      <c r="AG625" s="369">
        <f t="shared" si="52"/>
        <v>25.027715887930935</v>
      </c>
      <c r="AH625" s="369">
        <f t="shared" si="52"/>
        <v>-28.013205979708932</v>
      </c>
      <c r="AI625" s="369">
        <f t="shared" si="52"/>
        <v>21.628328320547226</v>
      </c>
      <c r="AJ625" s="369">
        <f t="shared" si="52"/>
        <v>14.957966668305405</v>
      </c>
      <c r="AK625" s="369">
        <f t="shared" si="55"/>
        <v>-34.712362510477426</v>
      </c>
      <c r="AL625" s="369">
        <f t="shared" si="55"/>
        <v>27.250337337717632</v>
      </c>
      <c r="AM625" s="369">
        <f t="shared" si="55"/>
        <v>4.9014763110754229</v>
      </c>
      <c r="AN625" s="369">
        <f t="shared" si="49"/>
        <v>-10.13298002846067</v>
      </c>
      <c r="AO625" s="369">
        <f t="shared" si="49"/>
        <v>25.701102981325764</v>
      </c>
      <c r="AP625" s="369">
        <f t="shared" si="49"/>
        <v>21.755448310013939</v>
      </c>
      <c r="AQ625" s="369">
        <f t="shared" si="49"/>
        <v>-19.680904199905807</v>
      </c>
      <c r="AR625" s="369">
        <f t="shared" si="50"/>
        <v>0.4064354500550636</v>
      </c>
      <c r="AS625" s="369">
        <f t="shared" si="50"/>
        <v>8.0201554571475331</v>
      </c>
      <c r="AT625" s="369">
        <f t="shared" si="50"/>
        <v>52.671067935717467</v>
      </c>
      <c r="AU625" s="369">
        <f t="shared" si="50"/>
        <v>12.675572723858563</v>
      </c>
      <c r="AV625" s="369">
        <f t="shared" si="51"/>
        <v>-25.786130580527196</v>
      </c>
      <c r="AW625" s="369">
        <f t="shared" si="51"/>
        <v>44.544497982176445</v>
      </c>
      <c r="AX625" s="369">
        <f t="shared" si="51"/>
        <v>-32.60685742947377</v>
      </c>
      <c r="AY625" s="369">
        <f t="shared" si="51"/>
        <v>99.915035994441112</v>
      </c>
    </row>
    <row r="626" spans="1:51" s="325" customFormat="1" ht="13.8">
      <c r="A626" s="327"/>
      <c r="B626" s="327" t="s">
        <v>407</v>
      </c>
      <c r="C626" s="331"/>
      <c r="D626" s="331"/>
      <c r="E626" s="331"/>
      <c r="F626" s="331"/>
      <c r="G626" s="331"/>
      <c r="H626" s="331"/>
      <c r="I626" s="331"/>
      <c r="J626" s="331"/>
      <c r="K626" s="331"/>
      <c r="L626" s="331"/>
      <c r="M626" s="331"/>
      <c r="N626" s="331"/>
      <c r="O626" s="369">
        <f t="shared" si="48"/>
        <v>48.300970873786412</v>
      </c>
      <c r="P626" s="369">
        <f t="shared" si="57"/>
        <v>8.6743044189852583</v>
      </c>
      <c r="Q626" s="369">
        <f t="shared" si="57"/>
        <v>3.9156626506024201</v>
      </c>
      <c r="R626" s="369">
        <f t="shared" si="57"/>
        <v>-32.427536231884062</v>
      </c>
      <c r="S626" s="369">
        <f t="shared" si="57"/>
        <v>49.865951742627352</v>
      </c>
      <c r="T626" s="369">
        <f t="shared" si="57"/>
        <v>-43.506261180679786</v>
      </c>
      <c r="U626" s="369">
        <f t="shared" si="57"/>
        <v>18.17606079797341</v>
      </c>
      <c r="V626" s="369">
        <f t="shared" si="57"/>
        <v>10.450160771704176</v>
      </c>
      <c r="W626" s="369">
        <f t="shared" si="57"/>
        <v>-17.467248908296934</v>
      </c>
      <c r="X626" s="369">
        <f t="shared" si="57"/>
        <v>29.982363315696634</v>
      </c>
      <c r="Y626" s="369">
        <f t="shared" si="57"/>
        <v>17.865219357756668</v>
      </c>
      <c r="Z626" s="369">
        <f t="shared" si="57"/>
        <v>-2.9163468917881734</v>
      </c>
      <c r="AA626" s="369">
        <f t="shared" si="57"/>
        <v>43.675889328063242</v>
      </c>
      <c r="AB626" s="369">
        <f t="shared" si="57"/>
        <v>1.2654745529573612</v>
      </c>
      <c r="AC626" s="369">
        <f t="shared" si="57"/>
        <v>-17.332246672099977</v>
      </c>
      <c r="AD626" s="369">
        <f t="shared" si="57"/>
        <v>3.4834045349983529</v>
      </c>
      <c r="AE626" s="369">
        <f t="shared" si="57"/>
        <v>-10.003175611305172</v>
      </c>
      <c r="AF626" s="369">
        <f t="shared" si="57"/>
        <v>-16.372618207480595</v>
      </c>
      <c r="AG626" s="369">
        <f t="shared" si="52"/>
        <v>73.206751054852319</v>
      </c>
      <c r="AH626" s="369">
        <f t="shared" si="52"/>
        <v>-22.971985383678433</v>
      </c>
      <c r="AI626" s="369">
        <f t="shared" si="52"/>
        <v>-6.514864010120184</v>
      </c>
      <c r="AJ626" s="369">
        <f t="shared" si="52"/>
        <v>4.7361299052774095</v>
      </c>
      <c r="AK626" s="369">
        <f t="shared" si="55"/>
        <v>-1.5180878552971653</v>
      </c>
      <c r="AL626" s="369">
        <f t="shared" si="55"/>
        <v>6.4939324368645481</v>
      </c>
      <c r="AM626" s="369">
        <f t="shared" si="55"/>
        <v>67.385278718817389</v>
      </c>
      <c r="AN626" s="369">
        <f t="shared" si="49"/>
        <v>-15.197792088316463</v>
      </c>
      <c r="AO626" s="369">
        <f t="shared" si="49"/>
        <v>14.862226079409837</v>
      </c>
      <c r="AP626" s="369">
        <f t="shared" si="49"/>
        <v>-21.344918775972797</v>
      </c>
      <c r="AQ626" s="369">
        <f t="shared" si="49"/>
        <v>71.157540826128709</v>
      </c>
      <c r="AR626" s="369">
        <f t="shared" si="50"/>
        <v>-66.156868247509465</v>
      </c>
      <c r="AS626" s="369">
        <f t="shared" si="50"/>
        <v>138.68159203980102</v>
      </c>
      <c r="AT626" s="369">
        <f t="shared" si="50"/>
        <v>-24.682994615250998</v>
      </c>
      <c r="AU626" s="369">
        <f t="shared" si="50"/>
        <v>-28.459409594095941</v>
      </c>
      <c r="AV626" s="369">
        <f t="shared" si="51"/>
        <v>68.98774983881367</v>
      </c>
      <c r="AW626" s="369">
        <f t="shared" si="51"/>
        <v>-30.160244181610075</v>
      </c>
      <c r="AX626" s="369">
        <f t="shared" si="51"/>
        <v>-3.1958481289265275</v>
      </c>
      <c r="AY626" s="369">
        <f t="shared" si="51"/>
        <v>69.046275395033859</v>
      </c>
    </row>
    <row r="627" spans="1:51" s="325" customFormat="1" ht="27.6">
      <c r="A627" s="329"/>
      <c r="B627" s="329" t="s">
        <v>408</v>
      </c>
      <c r="C627" s="332"/>
      <c r="D627" s="332"/>
      <c r="E627" s="332"/>
      <c r="F627" s="332"/>
      <c r="G627" s="332"/>
      <c r="H627" s="332"/>
      <c r="I627" s="332"/>
      <c r="J627" s="332"/>
      <c r="K627" s="332"/>
      <c r="L627" s="332"/>
      <c r="M627" s="332"/>
      <c r="N627" s="332"/>
      <c r="O627" s="369">
        <f t="shared" si="48"/>
        <v>3.9494470774091628</v>
      </c>
      <c r="P627" s="369">
        <f t="shared" si="57"/>
        <v>-42.705167173252278</v>
      </c>
      <c r="Q627" s="369">
        <f t="shared" si="57"/>
        <v>72.679045092838194</v>
      </c>
      <c r="R627" s="369">
        <f t="shared" si="57"/>
        <v>-16.436251920122881</v>
      </c>
      <c r="S627" s="369">
        <f t="shared" si="57"/>
        <v>-7.904411764705892</v>
      </c>
      <c r="T627" s="369">
        <f t="shared" si="57"/>
        <v>9.1816367265469072</v>
      </c>
      <c r="U627" s="369">
        <f t="shared" si="57"/>
        <v>-24.131627056672752</v>
      </c>
      <c r="V627" s="369">
        <f t="shared" si="57"/>
        <v>28.915662650602389</v>
      </c>
      <c r="W627" s="369">
        <f t="shared" si="57"/>
        <v>-13.457943925233641</v>
      </c>
      <c r="X627" s="369">
        <f t="shared" si="57"/>
        <v>17.278617710583152</v>
      </c>
      <c r="Y627" s="369">
        <f t="shared" si="57"/>
        <v>1.8416206261510228</v>
      </c>
      <c r="Z627" s="369">
        <f t="shared" si="57"/>
        <v>-29.47558770343581</v>
      </c>
      <c r="AA627" s="369">
        <f t="shared" si="57"/>
        <v>30.256410256410259</v>
      </c>
      <c r="AB627" s="369">
        <f t="shared" si="57"/>
        <v>9.0551181102362204</v>
      </c>
      <c r="AC627" s="369">
        <f t="shared" si="57"/>
        <v>-23.646209386281583</v>
      </c>
      <c r="AD627" s="369">
        <f t="shared" si="57"/>
        <v>42.080378250590996</v>
      </c>
      <c r="AE627" s="369">
        <f t="shared" si="57"/>
        <v>3.6605657237936882</v>
      </c>
      <c r="AF627" s="369">
        <f t="shared" si="57"/>
        <v>-17.174959871589088</v>
      </c>
      <c r="AG627" s="369">
        <f t="shared" si="52"/>
        <v>12.59689922480619</v>
      </c>
      <c r="AH627" s="369">
        <f t="shared" si="52"/>
        <v>-12.736660929432002</v>
      </c>
      <c r="AI627" s="369">
        <f t="shared" si="52"/>
        <v>-4.3392504930966593</v>
      </c>
      <c r="AJ627" s="369">
        <f t="shared" si="52"/>
        <v>7.2164948453608373</v>
      </c>
      <c r="AK627" s="369">
        <f t="shared" si="55"/>
        <v>1.730769230769228</v>
      </c>
      <c r="AL627" s="369">
        <f t="shared" si="55"/>
        <v>-0.75614366729678706</v>
      </c>
      <c r="AM627" s="369">
        <f t="shared" si="55"/>
        <v>10.285714285714286</v>
      </c>
      <c r="AN627" s="369">
        <f t="shared" si="49"/>
        <v>-3.2815198618307493</v>
      </c>
      <c r="AO627" s="369">
        <f t="shared" si="49"/>
        <v>16.785714285714295</v>
      </c>
      <c r="AP627" s="369">
        <f t="shared" si="49"/>
        <v>1.3761467889908234</v>
      </c>
      <c r="AQ627" s="369">
        <f t="shared" si="49"/>
        <v>31.221719457013567</v>
      </c>
      <c r="AR627" s="369">
        <f t="shared" si="50"/>
        <v>-5.6321839080459597</v>
      </c>
      <c r="AS627" s="369">
        <f t="shared" si="50"/>
        <v>-4.2630937880633439</v>
      </c>
      <c r="AT627" s="369">
        <f t="shared" si="50"/>
        <v>-4.8346055979643747</v>
      </c>
      <c r="AU627" s="369">
        <f t="shared" si="50"/>
        <v>2.6737967914438405</v>
      </c>
      <c r="AV627" s="369">
        <f t="shared" si="51"/>
        <v>-11.328125000000002</v>
      </c>
      <c r="AW627" s="369">
        <f t="shared" si="51"/>
        <v>-5.8737151248164388</v>
      </c>
      <c r="AX627" s="369">
        <f t="shared" si="51"/>
        <v>19.968798751950082</v>
      </c>
      <c r="AY627" s="369">
        <f t="shared" si="51"/>
        <v>21.456436931079317</v>
      </c>
    </row>
    <row r="628" spans="1:51" s="325" customFormat="1" ht="13.8">
      <c r="A628" s="327"/>
      <c r="B628" s="327" t="s">
        <v>409</v>
      </c>
      <c r="C628" s="331"/>
      <c r="D628" s="331"/>
      <c r="E628" s="331"/>
      <c r="F628" s="331"/>
      <c r="G628" s="331"/>
      <c r="H628" s="331"/>
      <c r="I628" s="331"/>
      <c r="J628" s="331"/>
      <c r="K628" s="331"/>
      <c r="L628" s="331"/>
      <c r="M628" s="331"/>
      <c r="N628" s="331"/>
      <c r="O628" s="369">
        <f t="shared" si="48"/>
        <v>16.591523895401263</v>
      </c>
      <c r="P628" s="369">
        <f t="shared" si="57"/>
        <v>-22.099767981438514</v>
      </c>
      <c r="Q628" s="369">
        <f t="shared" si="57"/>
        <v>25.763216679076699</v>
      </c>
      <c r="R628" s="369">
        <f t="shared" si="57"/>
        <v>-8.7823169528320566</v>
      </c>
      <c r="S628" s="369">
        <f t="shared" si="57"/>
        <v>15.750757247944616</v>
      </c>
      <c r="T628" s="369">
        <f t="shared" si="57"/>
        <v>2.093457943925229</v>
      </c>
      <c r="U628" s="369">
        <f t="shared" si="57"/>
        <v>-19.553277187843282</v>
      </c>
      <c r="V628" s="369">
        <f t="shared" si="57"/>
        <v>17.319071461083297</v>
      </c>
      <c r="W628" s="369">
        <f t="shared" si="57"/>
        <v>-10.28128031037827</v>
      </c>
      <c r="X628" s="369">
        <f t="shared" si="57"/>
        <v>-0.82162162162162711</v>
      </c>
      <c r="Y628" s="369">
        <f t="shared" si="57"/>
        <v>-3.4445171135818584</v>
      </c>
      <c r="Z628" s="369">
        <f t="shared" si="57"/>
        <v>-5.7123504177015159</v>
      </c>
      <c r="AA628" s="369">
        <f t="shared" si="57"/>
        <v>5.9626436781609247</v>
      </c>
      <c r="AB628" s="369">
        <f t="shared" si="57"/>
        <v>2.1920903954802236</v>
      </c>
      <c r="AC628" s="369">
        <f t="shared" si="57"/>
        <v>7.4082264484741289</v>
      </c>
      <c r="AD628" s="369">
        <f t="shared" si="57"/>
        <v>7.1443277743463023</v>
      </c>
      <c r="AE628" s="369">
        <f t="shared" si="57"/>
        <v>11.414296694850112</v>
      </c>
      <c r="AF628" s="369">
        <f t="shared" si="57"/>
        <v>-4.41531562607795</v>
      </c>
      <c r="AG628" s="369">
        <f t="shared" si="52"/>
        <v>-5.2147239263803691</v>
      </c>
      <c r="AH628" s="369">
        <f t="shared" si="52"/>
        <v>6.9484104321340165</v>
      </c>
      <c r="AI628" s="369">
        <f t="shared" si="52"/>
        <v>-8.3125667497330049</v>
      </c>
      <c r="AJ628" s="369">
        <f t="shared" si="52"/>
        <v>8.7944088526499726</v>
      </c>
      <c r="AK628" s="369">
        <f t="shared" si="55"/>
        <v>-10.296216987865803</v>
      </c>
      <c r="AL628" s="369">
        <f t="shared" si="55"/>
        <v>-5.7091704794111884</v>
      </c>
      <c r="AM628" s="369">
        <f t="shared" si="55"/>
        <v>25.105485232067508</v>
      </c>
      <c r="AN628" s="369">
        <f t="shared" si="49"/>
        <v>-32.765598650927487</v>
      </c>
      <c r="AO628" s="369">
        <f t="shared" si="49"/>
        <v>31.778279408076255</v>
      </c>
      <c r="AP628" s="369">
        <f t="shared" si="49"/>
        <v>4.9105443471640626</v>
      </c>
      <c r="AQ628" s="369">
        <f t="shared" si="49"/>
        <v>6.9121915820029072</v>
      </c>
      <c r="AR628" s="369">
        <f t="shared" si="50"/>
        <v>9.6385542168674707</v>
      </c>
      <c r="AS628" s="369">
        <f t="shared" si="50"/>
        <v>1.2536759015632291</v>
      </c>
      <c r="AT628" s="369">
        <f t="shared" si="50"/>
        <v>-4.0048914704983254</v>
      </c>
      <c r="AU628" s="369">
        <f t="shared" si="50"/>
        <v>-9.824840764331201</v>
      </c>
      <c r="AV628" s="369">
        <f t="shared" si="51"/>
        <v>11.478015186297014</v>
      </c>
      <c r="AW628" s="369">
        <f t="shared" si="51"/>
        <v>-14.462220814192937</v>
      </c>
      <c r="AX628" s="369">
        <f t="shared" si="51"/>
        <v>19.277777777777768</v>
      </c>
      <c r="AY628" s="369">
        <f t="shared" si="51"/>
        <v>1.2575687005123464</v>
      </c>
    </row>
    <row r="629" spans="1:51" s="325" customFormat="1" ht="13.8">
      <c r="A629" s="329"/>
      <c r="B629" s="329" t="s">
        <v>410</v>
      </c>
      <c r="C629" s="332"/>
      <c r="D629" s="332"/>
      <c r="E629" s="332"/>
      <c r="F629" s="332"/>
      <c r="G629" s="332"/>
      <c r="H629" s="332"/>
      <c r="I629" s="332"/>
      <c r="J629" s="332"/>
      <c r="K629" s="332"/>
      <c r="L629" s="332"/>
      <c r="M629" s="332"/>
      <c r="N629" s="332"/>
      <c r="O629" s="369">
        <f t="shared" si="48"/>
        <v>17.102384053666107</v>
      </c>
      <c r="P629" s="369">
        <f t="shared" si="57"/>
        <v>-20.431815174030593</v>
      </c>
      <c r="Q629" s="369">
        <f t="shared" si="57"/>
        <v>18.53308305216304</v>
      </c>
      <c r="R629" s="369">
        <f t="shared" si="57"/>
        <v>-14.559243606234242</v>
      </c>
      <c r="S629" s="369">
        <f t="shared" si="57"/>
        <v>7.0881413326972638</v>
      </c>
      <c r="T629" s="369">
        <f t="shared" si="57"/>
        <v>-6.8891858732801712</v>
      </c>
      <c r="U629" s="369">
        <f t="shared" si="57"/>
        <v>2.3580669576504865</v>
      </c>
      <c r="V629" s="369">
        <f t="shared" si="57"/>
        <v>7.9874334316692845</v>
      </c>
      <c r="W629" s="369">
        <f t="shared" si="57"/>
        <v>-3.2729246641926077</v>
      </c>
      <c r="X629" s="369">
        <f t="shared" si="57"/>
        <v>8.1761929040138153</v>
      </c>
      <c r="Y629" s="369">
        <f t="shared" si="57"/>
        <v>-1.4339287409637727</v>
      </c>
      <c r="Z629" s="369">
        <f t="shared" si="57"/>
        <v>-13.541340580333335</v>
      </c>
      <c r="AA629" s="369">
        <f t="shared" si="57"/>
        <v>26.032204543012998</v>
      </c>
      <c r="AB629" s="369">
        <f t="shared" si="57"/>
        <v>-10.764053315149104</v>
      </c>
      <c r="AC629" s="369">
        <f t="shared" si="57"/>
        <v>-1.4550947775081231</v>
      </c>
      <c r="AD629" s="369">
        <f t="shared" si="57"/>
        <v>-0.89104609960903502</v>
      </c>
      <c r="AE629" s="369">
        <f t="shared" si="57"/>
        <v>1.2250649298901972</v>
      </c>
      <c r="AF629" s="369">
        <f t="shared" si="57"/>
        <v>-7.5877888272994349</v>
      </c>
      <c r="AG629" s="369">
        <f t="shared" si="52"/>
        <v>19.340161474568735</v>
      </c>
      <c r="AH629" s="369">
        <f t="shared" si="52"/>
        <v>-9.3542944287614773</v>
      </c>
      <c r="AI629" s="369">
        <f t="shared" si="52"/>
        <v>7.5515193602542956</v>
      </c>
      <c r="AJ629" s="369">
        <f t="shared" si="52"/>
        <v>14.006663183084424</v>
      </c>
      <c r="AK629" s="369">
        <f t="shared" si="55"/>
        <v>-7.5576354363419167</v>
      </c>
      <c r="AL629" s="369">
        <f t="shared" si="55"/>
        <v>-10.054223392799068</v>
      </c>
      <c r="AM629" s="369">
        <f t="shared" si="55"/>
        <v>21.170158979832596</v>
      </c>
      <c r="AN629" s="369">
        <f t="shared" si="49"/>
        <v>-9.5748626532835743</v>
      </c>
      <c r="AO629" s="369">
        <f t="shared" si="49"/>
        <v>6.2008921132573747</v>
      </c>
      <c r="AP629" s="369">
        <f t="shared" si="49"/>
        <v>-6.8381716196114315</v>
      </c>
      <c r="AQ629" s="369">
        <f t="shared" si="49"/>
        <v>-0.24582518234463932</v>
      </c>
      <c r="AR629" s="369">
        <f t="shared" si="50"/>
        <v>0.4428614564427682</v>
      </c>
      <c r="AS629" s="369">
        <f t="shared" si="50"/>
        <v>5.0782095997879466</v>
      </c>
      <c r="AT629" s="369">
        <f t="shared" si="50"/>
        <v>0.4789722860544362</v>
      </c>
      <c r="AU629" s="369">
        <f t="shared" si="50"/>
        <v>7.2577978617877195</v>
      </c>
      <c r="AV629" s="369">
        <f t="shared" si="51"/>
        <v>-4.8336730091855244</v>
      </c>
      <c r="AW629" s="369">
        <f t="shared" si="51"/>
        <v>2.7975404919016191</v>
      </c>
      <c r="AX629" s="369">
        <f t="shared" si="51"/>
        <v>5.7004554645534169</v>
      </c>
      <c r="AY629" s="369">
        <f t="shared" si="51"/>
        <v>2.8117615882339986</v>
      </c>
    </row>
    <row r="630" spans="1:51" s="325" customFormat="1" ht="13.8">
      <c r="A630" s="327"/>
      <c r="B630" s="327" t="s">
        <v>411</v>
      </c>
      <c r="C630" s="331"/>
      <c r="D630" s="331"/>
      <c r="E630" s="331"/>
      <c r="F630" s="331"/>
      <c r="G630" s="331"/>
      <c r="H630" s="331"/>
      <c r="I630" s="331"/>
      <c r="J630" s="331"/>
      <c r="K630" s="331"/>
      <c r="L630" s="331"/>
      <c r="M630" s="331"/>
      <c r="N630" s="331"/>
      <c r="O630" s="369">
        <f t="shared" si="48"/>
        <v>-37.089552238805972</v>
      </c>
      <c r="P630" s="369">
        <f t="shared" si="57"/>
        <v>21.589561091340453</v>
      </c>
      <c r="Q630" s="369">
        <f t="shared" si="57"/>
        <v>-23.414634146341466</v>
      </c>
      <c r="R630" s="369">
        <f t="shared" si="57"/>
        <v>-94.777070063694268</v>
      </c>
      <c r="S630" s="369">
        <f t="shared" si="57"/>
        <v>36.585365853658558</v>
      </c>
      <c r="T630" s="369">
        <f t="shared" si="57"/>
        <v>-3.5714285714285743</v>
      </c>
      <c r="U630" s="369">
        <f t="shared" si="57"/>
        <v>490.7407407407407</v>
      </c>
      <c r="V630" s="369">
        <f t="shared" si="57"/>
        <v>-89.028213166144198</v>
      </c>
      <c r="W630" s="369">
        <f t="shared" si="57"/>
        <v>0</v>
      </c>
      <c r="X630" s="369">
        <f t="shared" si="57"/>
        <v>8.5714285714285801</v>
      </c>
      <c r="Y630" s="369">
        <f t="shared" si="57"/>
        <v>84.210526315789465</v>
      </c>
      <c r="Z630" s="369">
        <f t="shared" si="57"/>
        <v>-12.857142857142852</v>
      </c>
      <c r="AA630" s="369">
        <f t="shared" si="57"/>
        <v>-14.754098360655732</v>
      </c>
      <c r="AB630" s="369">
        <f t="shared" si="57"/>
        <v>7.6923076923076987</v>
      </c>
      <c r="AC630" s="369">
        <f t="shared" si="57"/>
        <v>-8.9285714285714359</v>
      </c>
      <c r="AD630" s="369">
        <f t="shared" si="57"/>
        <v>-9.8039215686274499</v>
      </c>
      <c r="AE630" s="369">
        <f t="shared" si="57"/>
        <v>32.608695652173907</v>
      </c>
      <c r="AF630" s="369">
        <f t="shared" si="57"/>
        <v>-4.9180327868852505</v>
      </c>
      <c r="AG630" s="369">
        <f t="shared" si="52"/>
        <v>-15.51724137931034</v>
      </c>
      <c r="AH630" s="369">
        <f t="shared" si="52"/>
        <v>10.20408163265307</v>
      </c>
      <c r="AI630" s="369">
        <f t="shared" si="52"/>
        <v>5.5555555555555394</v>
      </c>
      <c r="AJ630" s="369">
        <f t="shared" si="52"/>
        <v>-14.035087719298241</v>
      </c>
      <c r="AK630" s="369">
        <f t="shared" si="55"/>
        <v>24.489795918367346</v>
      </c>
      <c r="AL630" s="369">
        <f t="shared" si="55"/>
        <v>6.5573770491803343</v>
      </c>
      <c r="AM630" s="369">
        <f t="shared" si="55"/>
        <v>-18.46153846153846</v>
      </c>
      <c r="AN630" s="369">
        <f t="shared" si="49"/>
        <v>5.660377358490571</v>
      </c>
      <c r="AO630" s="369">
        <f t="shared" si="49"/>
        <v>8.9285714285714146</v>
      </c>
      <c r="AP630" s="369">
        <f t="shared" si="49"/>
        <v>3.2786885245901671</v>
      </c>
      <c r="AQ630" s="369">
        <f t="shared" si="49"/>
        <v>15.87301587301587</v>
      </c>
      <c r="AR630" s="369">
        <f t="shared" si="50"/>
        <v>-5.4794520547945256</v>
      </c>
      <c r="AS630" s="369">
        <f t="shared" si="50"/>
        <v>-11.594202898550721</v>
      </c>
      <c r="AT630" s="369">
        <f t="shared" si="50"/>
        <v>-9.8360655737704832</v>
      </c>
      <c r="AU630" s="369">
        <f t="shared" si="50"/>
        <v>49.090909090909065</v>
      </c>
      <c r="AV630" s="369">
        <f t="shared" si="51"/>
        <v>6.0975609756097615</v>
      </c>
      <c r="AW630" s="369">
        <f t="shared" si="51"/>
        <v>-5.7471264367816142</v>
      </c>
      <c r="AX630" s="369">
        <f t="shared" si="51"/>
        <v>-7.3170731707317014</v>
      </c>
      <c r="AY630" s="369">
        <f t="shared" si="51"/>
        <v>21.052631578947373</v>
      </c>
    </row>
    <row r="631" spans="1:51" s="325" customFormat="1" ht="13.8">
      <c r="A631" s="329"/>
      <c r="B631" s="329" t="s">
        <v>412</v>
      </c>
      <c r="C631" s="332"/>
      <c r="D631" s="330"/>
      <c r="E631" s="332"/>
      <c r="F631" s="332"/>
      <c r="G631" s="332"/>
      <c r="H631" s="332"/>
      <c r="I631" s="332"/>
      <c r="J631" s="332"/>
      <c r="K631" s="332"/>
      <c r="L631" s="332"/>
      <c r="M631" s="332"/>
      <c r="N631" s="332"/>
      <c r="O631" s="369">
        <f t="shared" si="48"/>
        <v>-36.349331235247845</v>
      </c>
      <c r="P631" s="369">
        <f t="shared" si="57"/>
        <v>21.013597033374531</v>
      </c>
      <c r="Q631" s="369">
        <f t="shared" si="57"/>
        <v>-26.557711950970369</v>
      </c>
      <c r="R631" s="369">
        <f t="shared" si="57"/>
        <v>-99.026425591098743</v>
      </c>
      <c r="S631" s="369">
        <f t="shared" si="57"/>
        <v>-100</v>
      </c>
      <c r="T631" s="369" t="str">
        <f t="shared" si="57"/>
        <v>n.a.</v>
      </c>
      <c r="U631" s="369" t="str">
        <f t="shared" si="57"/>
        <v>n.a.</v>
      </c>
      <c r="V631" s="369">
        <f t="shared" si="57"/>
        <v>-100</v>
      </c>
      <c r="W631" s="369" t="str">
        <f t="shared" si="57"/>
        <v>n.a.</v>
      </c>
      <c r="X631" s="369" t="str">
        <f t="shared" si="57"/>
        <v>n.a.</v>
      </c>
      <c r="Y631" s="369" t="str">
        <f t="shared" si="57"/>
        <v>n.a.</v>
      </c>
      <c r="Z631" s="369" t="str">
        <f t="shared" si="57"/>
        <v>n.a.</v>
      </c>
      <c r="AA631" s="369" t="str">
        <f t="shared" si="57"/>
        <v>n.a.</v>
      </c>
      <c r="AB631" s="369" t="str">
        <f t="shared" si="57"/>
        <v>n.a.</v>
      </c>
      <c r="AC631" s="369" t="str">
        <f t="shared" si="57"/>
        <v>n.a.</v>
      </c>
      <c r="AD631" s="369" t="str">
        <f t="shared" si="57"/>
        <v>n.a.</v>
      </c>
      <c r="AE631" s="369" t="str">
        <f t="shared" si="57"/>
        <v>n.a.</v>
      </c>
      <c r="AF631" s="369" t="str">
        <f t="shared" si="57"/>
        <v>n.a.</v>
      </c>
      <c r="AG631" s="369" t="str">
        <f t="shared" si="52"/>
        <v>n.a.</v>
      </c>
      <c r="AH631" s="369" t="str">
        <f t="shared" si="52"/>
        <v>n.a.</v>
      </c>
      <c r="AI631" s="369" t="str">
        <f t="shared" si="52"/>
        <v>n.a.</v>
      </c>
      <c r="AJ631" s="369" t="str">
        <f t="shared" si="52"/>
        <v>n.a.</v>
      </c>
      <c r="AK631" s="369" t="str">
        <f t="shared" si="55"/>
        <v>n.a.</v>
      </c>
      <c r="AL631" s="369" t="str">
        <f t="shared" si="55"/>
        <v>n.a.</v>
      </c>
      <c r="AM631" s="369" t="str">
        <f t="shared" si="55"/>
        <v>n.a.</v>
      </c>
      <c r="AN631" s="369" t="str">
        <f t="shared" si="49"/>
        <v>n.a.</v>
      </c>
      <c r="AO631" s="369" t="str">
        <f t="shared" si="49"/>
        <v>n.a.</v>
      </c>
      <c r="AP631" s="369" t="str">
        <f t="shared" si="49"/>
        <v>n.a.</v>
      </c>
      <c r="AQ631" s="369" t="str">
        <f t="shared" si="49"/>
        <v>n.a.</v>
      </c>
      <c r="AR631" s="369" t="str">
        <f t="shared" si="50"/>
        <v>n.a.</v>
      </c>
      <c r="AS631" s="369" t="str">
        <f t="shared" si="50"/>
        <v>n.a.</v>
      </c>
      <c r="AT631" s="369" t="str">
        <f t="shared" si="50"/>
        <v>n.a.</v>
      </c>
      <c r="AU631" s="369" t="str">
        <f t="shared" si="50"/>
        <v>n.a.</v>
      </c>
      <c r="AV631" s="369" t="str">
        <f t="shared" si="51"/>
        <v>n.a.</v>
      </c>
      <c r="AW631" s="369" t="str">
        <f t="shared" si="51"/>
        <v>n.a.</v>
      </c>
      <c r="AX631" s="369" t="str">
        <f t="shared" si="51"/>
        <v>n.a.</v>
      </c>
      <c r="AY631" s="369" t="str">
        <f t="shared" si="51"/>
        <v>n.a.</v>
      </c>
    </row>
    <row r="632" spans="1:51" s="325" customFormat="1" ht="13.8">
      <c r="A632" s="327"/>
      <c r="B632" s="327" t="s">
        <v>413</v>
      </c>
      <c r="C632" s="331"/>
      <c r="D632" s="331"/>
      <c r="E632" s="331"/>
      <c r="F632" s="331"/>
      <c r="G632" s="331"/>
      <c r="H632" s="331"/>
      <c r="I632" s="331"/>
      <c r="J632" s="331"/>
      <c r="K632" s="331"/>
      <c r="L632" s="331"/>
      <c r="M632" s="331"/>
      <c r="N632" s="331"/>
      <c r="O632" s="369">
        <f t="shared" si="48"/>
        <v>-88.888888888888886</v>
      </c>
      <c r="P632" s="369">
        <f t="shared" si="57"/>
        <v>0</v>
      </c>
      <c r="Q632" s="369">
        <f t="shared" si="57"/>
        <v>300</v>
      </c>
      <c r="R632" s="369">
        <f t="shared" si="57"/>
        <v>0</v>
      </c>
      <c r="S632" s="369">
        <f t="shared" si="57"/>
        <v>75.000000000000014</v>
      </c>
      <c r="T632" s="369">
        <f t="shared" si="57"/>
        <v>28.571428571428555</v>
      </c>
      <c r="U632" s="369">
        <f t="shared" si="57"/>
        <v>0</v>
      </c>
      <c r="V632" s="369">
        <f t="shared" si="57"/>
        <v>-88.888888888888886</v>
      </c>
      <c r="W632" s="369">
        <f t="shared" si="57"/>
        <v>300</v>
      </c>
      <c r="X632" s="369">
        <f t="shared" si="57"/>
        <v>0</v>
      </c>
      <c r="Y632" s="369">
        <f t="shared" si="57"/>
        <v>-100</v>
      </c>
      <c r="Z632" s="369" t="str">
        <f t="shared" si="57"/>
        <v>n.a.</v>
      </c>
      <c r="AA632" s="369">
        <f t="shared" si="57"/>
        <v>19.999999999999989</v>
      </c>
      <c r="AB632" s="369">
        <f t="shared" si="57"/>
        <v>-100</v>
      </c>
      <c r="AC632" s="369" t="str">
        <f t="shared" si="57"/>
        <v>n.a.</v>
      </c>
      <c r="AD632" s="369">
        <f t="shared" si="57"/>
        <v>0</v>
      </c>
      <c r="AE632" s="369">
        <f t="shared" si="57"/>
        <v>125</v>
      </c>
      <c r="AF632" s="369">
        <f t="shared" si="57"/>
        <v>0</v>
      </c>
      <c r="AG632" s="369">
        <f t="shared" si="52"/>
        <v>-55.555555555555557</v>
      </c>
      <c r="AH632" s="369">
        <f t="shared" si="52"/>
        <v>-25.000000000000004</v>
      </c>
      <c r="AI632" s="369">
        <f t="shared" si="52"/>
        <v>300</v>
      </c>
      <c r="AJ632" s="369">
        <f t="shared" si="52"/>
        <v>-75</v>
      </c>
      <c r="AK632" s="369">
        <f t="shared" si="55"/>
        <v>33.333333333333343</v>
      </c>
      <c r="AL632" s="369">
        <f t="shared" si="55"/>
        <v>25.000000000000004</v>
      </c>
      <c r="AM632" s="369">
        <f t="shared" si="55"/>
        <v>-80</v>
      </c>
      <c r="AN632" s="369">
        <f t="shared" si="49"/>
        <v>0</v>
      </c>
      <c r="AO632" s="369">
        <f t="shared" si="49"/>
        <v>199.99999999999997</v>
      </c>
      <c r="AP632" s="369">
        <f t="shared" si="49"/>
        <v>100</v>
      </c>
      <c r="AQ632" s="369">
        <f t="shared" si="49"/>
        <v>150</v>
      </c>
      <c r="AR632" s="369">
        <f t="shared" si="50"/>
        <v>-40</v>
      </c>
      <c r="AS632" s="369">
        <f t="shared" si="50"/>
        <v>-55.555555555555557</v>
      </c>
      <c r="AT632" s="369">
        <f t="shared" si="50"/>
        <v>-75</v>
      </c>
      <c r="AU632" s="369">
        <f t="shared" si="50"/>
        <v>199.99999999999997</v>
      </c>
      <c r="AV632" s="369">
        <f t="shared" si="51"/>
        <v>-33.333333333333329</v>
      </c>
      <c r="AW632" s="369">
        <f t="shared" si="51"/>
        <v>0</v>
      </c>
      <c r="AX632" s="369">
        <f t="shared" si="51"/>
        <v>-50</v>
      </c>
      <c r="AY632" s="369">
        <f t="shared" si="51"/>
        <v>100</v>
      </c>
    </row>
    <row r="633" spans="1:51" s="325" customFormat="1" ht="13.8">
      <c r="A633" s="329"/>
      <c r="B633" s="329" t="s">
        <v>414</v>
      </c>
      <c r="C633" s="332"/>
      <c r="D633" s="332"/>
      <c r="E633" s="332"/>
      <c r="F633" s="332"/>
      <c r="G633" s="332"/>
      <c r="H633" s="332"/>
      <c r="I633" s="332"/>
      <c r="J633" s="332"/>
      <c r="K633" s="332"/>
      <c r="L633" s="332"/>
      <c r="M633" s="332"/>
      <c r="N633" s="332"/>
      <c r="O633" s="369">
        <f t="shared" si="48"/>
        <v>-48.076923076923073</v>
      </c>
      <c r="P633" s="369">
        <f t="shared" si="57"/>
        <v>7.4074074074073932</v>
      </c>
      <c r="Q633" s="369">
        <f t="shared" si="57"/>
        <v>62.068965517241381</v>
      </c>
      <c r="R633" s="369">
        <f t="shared" si="57"/>
        <v>-48.936170212765958</v>
      </c>
      <c r="S633" s="369">
        <f t="shared" si="57"/>
        <v>87.500000000000014</v>
      </c>
      <c r="T633" s="369">
        <f t="shared" si="57"/>
        <v>-17.777777777777782</v>
      </c>
      <c r="U633" s="369">
        <f t="shared" si="57"/>
        <v>-35.135135135135137</v>
      </c>
      <c r="V633" s="369">
        <f t="shared" si="57"/>
        <v>16.666666666666682</v>
      </c>
      <c r="W633" s="369">
        <f t="shared" si="57"/>
        <v>-14.285714285714297</v>
      </c>
      <c r="X633" s="369">
        <f t="shared" si="57"/>
        <v>16.666666666666682</v>
      </c>
      <c r="Y633" s="369">
        <f t="shared" si="57"/>
        <v>103.57142857142854</v>
      </c>
      <c r="Z633" s="369">
        <f t="shared" si="57"/>
        <v>-17.543859649122805</v>
      </c>
      <c r="AA633" s="369">
        <f t="shared" si="57"/>
        <v>-14.893617021276585</v>
      </c>
      <c r="AB633" s="369">
        <f t="shared" si="57"/>
        <v>24.999999999999993</v>
      </c>
      <c r="AC633" s="369">
        <f t="shared" si="57"/>
        <v>-14.000000000000002</v>
      </c>
      <c r="AD633" s="369">
        <f t="shared" si="57"/>
        <v>-18.604651162790702</v>
      </c>
      <c r="AE633" s="369">
        <f t="shared" si="57"/>
        <v>31.428571428571441</v>
      </c>
      <c r="AF633" s="369">
        <f t="shared" si="57"/>
        <v>-4.3478260869565251</v>
      </c>
      <c r="AG633" s="369">
        <f t="shared" si="52"/>
        <v>-13.636363636363637</v>
      </c>
      <c r="AH633" s="369">
        <f t="shared" si="52"/>
        <v>7.8947368421052557</v>
      </c>
      <c r="AI633" s="369">
        <f t="shared" si="52"/>
        <v>-9.756097560975606</v>
      </c>
      <c r="AJ633" s="369">
        <f t="shared" si="52"/>
        <v>10.810810810810807</v>
      </c>
      <c r="AK633" s="369">
        <f t="shared" si="55"/>
        <v>14.634146341463415</v>
      </c>
      <c r="AL633" s="369">
        <f t="shared" si="55"/>
        <v>8.5106382978723492</v>
      </c>
      <c r="AM633" s="369">
        <f t="shared" si="55"/>
        <v>-7.8431372549019676</v>
      </c>
      <c r="AN633" s="369">
        <f t="shared" si="49"/>
        <v>8.5106382978723492</v>
      </c>
      <c r="AO633" s="369">
        <f t="shared" si="49"/>
        <v>-1.9607843137254919</v>
      </c>
      <c r="AP633" s="369">
        <f t="shared" si="49"/>
        <v>0</v>
      </c>
      <c r="AQ633" s="369">
        <f t="shared" si="49"/>
        <v>4.0000000000000036</v>
      </c>
      <c r="AR633" s="369">
        <f t="shared" si="50"/>
        <v>-1.9230769230769247</v>
      </c>
      <c r="AS633" s="369">
        <f t="shared" si="50"/>
        <v>-5.8823529411764754</v>
      </c>
      <c r="AT633" s="369">
        <f t="shared" si="50"/>
        <v>2.0833333333333353</v>
      </c>
      <c r="AU633" s="369">
        <f t="shared" si="50"/>
        <v>51.020408163265309</v>
      </c>
      <c r="AV633" s="369">
        <f t="shared" si="51"/>
        <v>6.7567567567567632</v>
      </c>
      <c r="AW633" s="369">
        <f t="shared" si="51"/>
        <v>-7.5949367088607662</v>
      </c>
      <c r="AX633" s="369">
        <f t="shared" si="51"/>
        <v>-8.2191780821917746</v>
      </c>
      <c r="AY633" s="369">
        <f t="shared" si="51"/>
        <v>25.373134328358198</v>
      </c>
    </row>
    <row r="634" spans="1:51" s="325" customFormat="1" ht="13.8">
      <c r="A634" s="327"/>
      <c r="B634" s="327" t="s">
        <v>415</v>
      </c>
      <c r="C634" s="331"/>
      <c r="D634" s="331"/>
      <c r="E634" s="331"/>
      <c r="F634" s="331"/>
      <c r="G634" s="331"/>
      <c r="H634" s="331"/>
      <c r="I634" s="331"/>
      <c r="J634" s="331"/>
      <c r="K634" s="331"/>
      <c r="L634" s="331"/>
      <c r="M634" s="331"/>
      <c r="N634" s="331"/>
      <c r="O634" s="369">
        <f t="shared" si="48"/>
        <v>-37.5</v>
      </c>
      <c r="P634" s="369">
        <f t="shared" si="57"/>
        <v>220</v>
      </c>
      <c r="Q634" s="369">
        <f t="shared" si="57"/>
        <v>-6.2500000000000053</v>
      </c>
      <c r="R634" s="369">
        <f t="shared" si="57"/>
        <v>-66.666666666666671</v>
      </c>
      <c r="S634" s="369">
        <f t="shared" si="57"/>
        <v>0</v>
      </c>
      <c r="T634" s="369">
        <f t="shared" si="57"/>
        <v>60</v>
      </c>
      <c r="U634" s="369">
        <f t="shared" si="57"/>
        <v>662.5</v>
      </c>
      <c r="V634" s="369">
        <f t="shared" si="57"/>
        <v>-90.163934426229517</v>
      </c>
      <c r="W634" s="369">
        <f t="shared" si="57"/>
        <v>16.666666666666682</v>
      </c>
      <c r="X634" s="369">
        <f t="shared" si="57"/>
        <v>-28.571428571428577</v>
      </c>
      <c r="Y634" s="369">
        <f t="shared" si="57"/>
        <v>160</v>
      </c>
      <c r="Z634" s="369">
        <f t="shared" si="57"/>
        <v>-30.769230769230774</v>
      </c>
      <c r="AA634" s="369">
        <f t="shared" si="57"/>
        <v>-33.333333333333336</v>
      </c>
      <c r="AB634" s="369">
        <f t="shared" si="57"/>
        <v>0</v>
      </c>
      <c r="AC634" s="369">
        <f t="shared" si="57"/>
        <v>-16.666666666666661</v>
      </c>
      <c r="AD634" s="369">
        <f t="shared" si="57"/>
        <v>19.999999999999989</v>
      </c>
      <c r="AE634" s="369">
        <f t="shared" si="57"/>
        <v>0</v>
      </c>
      <c r="AF634" s="369">
        <f t="shared" si="57"/>
        <v>-16.666666666666661</v>
      </c>
      <c r="AG634" s="369">
        <f t="shared" si="52"/>
        <v>40.000000000000007</v>
      </c>
      <c r="AH634" s="369">
        <f t="shared" si="52"/>
        <v>42.857142857142854</v>
      </c>
      <c r="AI634" s="369">
        <f t="shared" si="52"/>
        <v>-20.000000000000004</v>
      </c>
      <c r="AJ634" s="369">
        <f t="shared" si="52"/>
        <v>-25.000000000000004</v>
      </c>
      <c r="AK634" s="369">
        <f t="shared" si="55"/>
        <v>83.333333333333343</v>
      </c>
      <c r="AL634" s="369">
        <f t="shared" si="55"/>
        <v>-27.272727272727273</v>
      </c>
      <c r="AM634" s="369">
        <f t="shared" si="55"/>
        <v>-37.5</v>
      </c>
      <c r="AN634" s="369">
        <f t="shared" si="49"/>
        <v>-20.000000000000004</v>
      </c>
      <c r="AO634" s="369">
        <f t="shared" si="49"/>
        <v>75.000000000000014</v>
      </c>
      <c r="AP634" s="369">
        <f t="shared" si="49"/>
        <v>-14.285714285714297</v>
      </c>
      <c r="AQ634" s="369">
        <f t="shared" si="49"/>
        <v>16.666666666666682</v>
      </c>
      <c r="AR634" s="369">
        <f t="shared" si="50"/>
        <v>28.571428571428555</v>
      </c>
      <c r="AS634" s="369">
        <f t="shared" si="50"/>
        <v>0</v>
      </c>
      <c r="AT634" s="369">
        <f t="shared" si="50"/>
        <v>-44.444444444444443</v>
      </c>
      <c r="AU634" s="369">
        <f t="shared" si="50"/>
        <v>0</v>
      </c>
      <c r="AV634" s="369">
        <f t="shared" si="51"/>
        <v>40.000000000000007</v>
      </c>
      <c r="AW634" s="369">
        <f t="shared" si="51"/>
        <v>0</v>
      </c>
      <c r="AX634" s="369">
        <f t="shared" si="51"/>
        <v>14.285714285714278</v>
      </c>
      <c r="AY634" s="369">
        <f t="shared" si="51"/>
        <v>-25.000000000000004</v>
      </c>
    </row>
    <row r="635" spans="1:51" s="325" customFormat="1" ht="13.8">
      <c r="A635" s="329"/>
      <c r="B635" s="329" t="s">
        <v>416</v>
      </c>
      <c r="C635" s="332"/>
      <c r="D635" s="332"/>
      <c r="E635" s="332"/>
      <c r="F635" s="332"/>
      <c r="G635" s="332"/>
      <c r="H635" s="332"/>
      <c r="I635" s="332"/>
      <c r="J635" s="332"/>
      <c r="K635" s="332"/>
      <c r="L635" s="332"/>
      <c r="M635" s="332"/>
      <c r="N635" s="332"/>
      <c r="O635" s="369">
        <f t="shared" si="48"/>
        <v>10.482704195712218</v>
      </c>
      <c r="P635" s="369">
        <f t="shared" si="57"/>
        <v>3.0595238095238013</v>
      </c>
      <c r="Q635" s="369">
        <f t="shared" si="57"/>
        <v>-6.6766778329675258</v>
      </c>
      <c r="R635" s="369">
        <f t="shared" si="57"/>
        <v>-4.9511078103733445E-2</v>
      </c>
      <c r="S635" s="369">
        <f t="shared" si="57"/>
        <v>5.8080495356037121</v>
      </c>
      <c r="T635" s="369">
        <f t="shared" si="57"/>
        <v>-19.932116104868914</v>
      </c>
      <c r="U635" s="369">
        <f t="shared" si="57"/>
        <v>-19.617015056278316</v>
      </c>
      <c r="V635" s="369">
        <f t="shared" si="57"/>
        <v>21.731223858883425</v>
      </c>
      <c r="W635" s="369">
        <f t="shared" si="57"/>
        <v>-37.79504033462802</v>
      </c>
      <c r="X635" s="369">
        <f t="shared" si="57"/>
        <v>18.32372718539866</v>
      </c>
      <c r="Y635" s="369">
        <f t="shared" si="57"/>
        <v>61.173127663892821</v>
      </c>
      <c r="Z635" s="369">
        <f t="shared" si="57"/>
        <v>-12.17730764387357</v>
      </c>
      <c r="AA635" s="369">
        <f t="shared" si="57"/>
        <v>13.52165184972757</v>
      </c>
      <c r="AB635" s="369">
        <f t="shared" si="57"/>
        <v>13.022609574333714</v>
      </c>
      <c r="AC635" s="369">
        <f t="shared" si="57"/>
        <v>-23.927134555207878</v>
      </c>
      <c r="AD635" s="369">
        <f t="shared" si="57"/>
        <v>18.686646099603372</v>
      </c>
      <c r="AE635" s="369">
        <f t="shared" si="57"/>
        <v>-6.8201510087882218</v>
      </c>
      <c r="AF635" s="369">
        <f t="shared" si="57"/>
        <v>-31.203506907545165</v>
      </c>
      <c r="AG635" s="369">
        <f t="shared" si="52"/>
        <v>51.959837806526366</v>
      </c>
      <c r="AH635" s="369">
        <f t="shared" si="52"/>
        <v>-6.5311308767471408</v>
      </c>
      <c r="AI635" s="369">
        <f t="shared" si="52"/>
        <v>-31.41653072321914</v>
      </c>
      <c r="AJ635" s="369">
        <f t="shared" si="52"/>
        <v>20.891972249752229</v>
      </c>
      <c r="AK635" s="369">
        <f t="shared" si="55"/>
        <v>3.0004918839153931</v>
      </c>
      <c r="AL635" s="369">
        <f t="shared" si="55"/>
        <v>8.6437440305635143</v>
      </c>
      <c r="AM635" s="369">
        <f t="shared" si="55"/>
        <v>62.739926739926723</v>
      </c>
      <c r="AN635" s="369">
        <f t="shared" si="49"/>
        <v>-24.660124245970998</v>
      </c>
      <c r="AO635" s="369">
        <f t="shared" si="49"/>
        <v>32.014818355640521</v>
      </c>
      <c r="AP635" s="369">
        <f t="shared" si="49"/>
        <v>-22.340907033583772</v>
      </c>
      <c r="AQ635" s="369">
        <f t="shared" si="49"/>
        <v>-6.1778762093484216</v>
      </c>
      <c r="AR635" s="369">
        <f t="shared" si="50"/>
        <v>-15.529879488135172</v>
      </c>
      <c r="AS635" s="369">
        <f t="shared" si="50"/>
        <v>7.6923076923076996</v>
      </c>
      <c r="AT635" s="369">
        <f t="shared" si="50"/>
        <v>-4.7801147227533463</v>
      </c>
      <c r="AU635" s="369">
        <f t="shared" si="50"/>
        <v>-26.319563970166385</v>
      </c>
      <c r="AV635" s="369">
        <f t="shared" si="51"/>
        <v>25.306599182402195</v>
      </c>
      <c r="AW635" s="369">
        <f t="shared" si="51"/>
        <v>25.275749572782342</v>
      </c>
      <c r="AX635" s="369">
        <f t="shared" si="51"/>
        <v>13.43005952380952</v>
      </c>
      <c r="AY635" s="369">
        <f t="shared" si="51"/>
        <v>-9.3801246310265629</v>
      </c>
    </row>
    <row r="636" spans="1:51" s="325" customFormat="1" ht="13.8">
      <c r="A636" s="327"/>
      <c r="B636" s="327" t="s">
        <v>417</v>
      </c>
      <c r="C636" s="331"/>
      <c r="D636" s="331"/>
      <c r="E636" s="331"/>
      <c r="F636" s="331"/>
      <c r="G636" s="331"/>
      <c r="H636" s="331"/>
      <c r="I636" s="331"/>
      <c r="J636" s="331"/>
      <c r="K636" s="331"/>
      <c r="L636" s="331"/>
      <c r="M636" s="331"/>
      <c r="N636" s="331"/>
      <c r="O636" s="369">
        <f t="shared" si="48"/>
        <v>-26.896551724137925</v>
      </c>
      <c r="P636" s="369">
        <f t="shared" si="57"/>
        <v>30.188679245283005</v>
      </c>
      <c r="Q636" s="369">
        <f t="shared" si="57"/>
        <v>-36.95652173913043</v>
      </c>
      <c r="R636" s="369">
        <f t="shared" si="57"/>
        <v>-24.137931034482754</v>
      </c>
      <c r="S636" s="369">
        <f t="shared" si="57"/>
        <v>137.87878787878788</v>
      </c>
      <c r="T636" s="369">
        <f t="shared" si="57"/>
        <v>-43.949044585987259</v>
      </c>
      <c r="U636" s="369">
        <f t="shared" si="57"/>
        <v>29.545454545454533</v>
      </c>
      <c r="V636" s="369">
        <f t="shared" si="57"/>
        <v>-20.175438596491219</v>
      </c>
      <c r="W636" s="369">
        <f t="shared" si="57"/>
        <v>4.3956043956043871</v>
      </c>
      <c r="X636" s="369">
        <f t="shared" si="57"/>
        <v>-31.578947368421048</v>
      </c>
      <c r="Y636" s="369">
        <f t="shared" si="57"/>
        <v>63.076923076923073</v>
      </c>
      <c r="Z636" s="369">
        <f t="shared" si="57"/>
        <v>-33.962264150943405</v>
      </c>
      <c r="AA636" s="369">
        <f t="shared" si="57"/>
        <v>-8.5714285714285641</v>
      </c>
      <c r="AB636" s="369">
        <f t="shared" si="57"/>
        <v>206.24999999999994</v>
      </c>
      <c r="AC636" s="369">
        <f t="shared" si="57"/>
        <v>-70.91836734693878</v>
      </c>
      <c r="AD636" s="369">
        <f t="shared" si="57"/>
        <v>31.578947368421062</v>
      </c>
      <c r="AE636" s="369">
        <f t="shared" si="57"/>
        <v>144</v>
      </c>
      <c r="AF636" s="369">
        <f t="shared" si="57"/>
        <v>-16.393442622950822</v>
      </c>
      <c r="AG636" s="369">
        <f t="shared" si="52"/>
        <v>15.032679738562091</v>
      </c>
      <c r="AH636" s="369">
        <f t="shared" si="52"/>
        <v>-15.909090909090912</v>
      </c>
      <c r="AI636" s="369">
        <f t="shared" si="52"/>
        <v>3.3783783783783816</v>
      </c>
      <c r="AJ636" s="369">
        <f t="shared" si="52"/>
        <v>18.300653594771244</v>
      </c>
      <c r="AK636" s="369">
        <f t="shared" si="55"/>
        <v>-2.7624309392265216</v>
      </c>
      <c r="AL636" s="369">
        <f t="shared" si="55"/>
        <v>-60.227272727272727</v>
      </c>
      <c r="AM636" s="369">
        <f t="shared" si="55"/>
        <v>185.71428571428572</v>
      </c>
      <c r="AN636" s="369">
        <f t="shared" si="49"/>
        <v>-75.5</v>
      </c>
      <c r="AO636" s="369">
        <f t="shared" si="49"/>
        <v>387.75510204081633</v>
      </c>
      <c r="AP636" s="369">
        <f t="shared" si="49"/>
        <v>-20.083682008368207</v>
      </c>
      <c r="AQ636" s="369">
        <f t="shared" si="49"/>
        <v>67.015706806282722</v>
      </c>
      <c r="AR636" s="369">
        <f t="shared" si="50"/>
        <v>-71.159874608150474</v>
      </c>
      <c r="AS636" s="369">
        <f t="shared" si="50"/>
        <v>295.65217391304344</v>
      </c>
      <c r="AT636" s="369">
        <f t="shared" si="50"/>
        <v>8.5164835164835182</v>
      </c>
      <c r="AU636" s="369">
        <f t="shared" si="50"/>
        <v>-66.582278481012651</v>
      </c>
      <c r="AV636" s="369">
        <f t="shared" si="51"/>
        <v>43.939393939393923</v>
      </c>
      <c r="AW636" s="369">
        <f t="shared" si="51"/>
        <v>-20.526315789473681</v>
      </c>
      <c r="AX636" s="369">
        <f t="shared" si="51"/>
        <v>-12.582781456953638</v>
      </c>
      <c r="AY636" s="369">
        <f t="shared" si="51"/>
        <v>0</v>
      </c>
    </row>
    <row r="637" spans="1:51" s="325" customFormat="1" ht="27.6">
      <c r="A637" s="329"/>
      <c r="B637" s="329" t="s">
        <v>418</v>
      </c>
      <c r="C637" s="332"/>
      <c r="D637" s="332"/>
      <c r="E637" s="332"/>
      <c r="F637" s="332"/>
      <c r="G637" s="332"/>
      <c r="H637" s="332"/>
      <c r="I637" s="332"/>
      <c r="J637" s="332"/>
      <c r="K637" s="332"/>
      <c r="L637" s="332"/>
      <c r="M637" s="332"/>
      <c r="N637" s="332"/>
      <c r="O637" s="369">
        <f t="shared" si="48"/>
        <v>-50.860065086006514</v>
      </c>
      <c r="P637" s="369">
        <f t="shared" ref="P637:AF651" si="58">IFERROR(((P247-O247)*100/O247),"n.a.")</f>
        <v>146.73604541154208</v>
      </c>
      <c r="Q637" s="369">
        <f t="shared" si="58"/>
        <v>37.576687116564436</v>
      </c>
      <c r="R637" s="369">
        <f t="shared" si="58"/>
        <v>-20.540691192865108</v>
      </c>
      <c r="S637" s="369">
        <f t="shared" si="58"/>
        <v>2.7008067344791287</v>
      </c>
      <c r="T637" s="369">
        <f t="shared" si="58"/>
        <v>-56.523224043715842</v>
      </c>
      <c r="U637" s="369">
        <f t="shared" si="58"/>
        <v>15.161036920659855</v>
      </c>
      <c r="V637" s="369">
        <f t="shared" si="58"/>
        <v>3.001364256480215</v>
      </c>
      <c r="W637" s="369">
        <f t="shared" si="58"/>
        <v>-29.536423841059595</v>
      </c>
      <c r="X637" s="369">
        <f t="shared" si="58"/>
        <v>1.5037593984962419</v>
      </c>
      <c r="Y637" s="369">
        <f t="shared" si="58"/>
        <v>111.1111111111111</v>
      </c>
      <c r="Z637" s="369">
        <f t="shared" si="58"/>
        <v>-54.078947368421048</v>
      </c>
      <c r="AA637" s="369">
        <f t="shared" si="58"/>
        <v>73.256924546322821</v>
      </c>
      <c r="AB637" s="369">
        <f t="shared" si="58"/>
        <v>76.295479603087102</v>
      </c>
      <c r="AC637" s="369">
        <f t="shared" si="58"/>
        <v>-25.39086929330832</v>
      </c>
      <c r="AD637" s="369">
        <f t="shared" si="58"/>
        <v>8.3403185247275857</v>
      </c>
      <c r="AE637" s="369">
        <f t="shared" si="58"/>
        <v>-35.47388781431335</v>
      </c>
      <c r="AF637" s="369">
        <f t="shared" si="58"/>
        <v>-59.772182254196636</v>
      </c>
      <c r="AG637" s="369">
        <f t="shared" si="52"/>
        <v>63.33830104321909</v>
      </c>
      <c r="AH637" s="369">
        <f t="shared" si="52"/>
        <v>-7.3905109489051144</v>
      </c>
      <c r="AI637" s="369">
        <f t="shared" si="52"/>
        <v>-1.8719211822660049</v>
      </c>
      <c r="AJ637" s="369">
        <f t="shared" si="52"/>
        <v>36.546184738955809</v>
      </c>
      <c r="AK637" s="369">
        <f t="shared" si="55"/>
        <v>24.632352941176467</v>
      </c>
      <c r="AL637" s="369">
        <f t="shared" si="55"/>
        <v>11.622418879056061</v>
      </c>
      <c r="AM637" s="369">
        <f t="shared" si="55"/>
        <v>27.959830866807604</v>
      </c>
      <c r="AN637" s="369">
        <f t="shared" si="49"/>
        <v>-5.906650144568359</v>
      </c>
      <c r="AO637" s="369">
        <f t="shared" si="49"/>
        <v>61.852502194907792</v>
      </c>
      <c r="AP637" s="369">
        <f t="shared" si="49"/>
        <v>-41.171684296175741</v>
      </c>
      <c r="AQ637" s="369">
        <f t="shared" si="49"/>
        <v>-32.82618718303366</v>
      </c>
      <c r="AR637" s="369">
        <f t="shared" si="50"/>
        <v>-32.189430336307474</v>
      </c>
      <c r="AS637" s="369">
        <f t="shared" si="50"/>
        <v>-2.9352226720647865</v>
      </c>
      <c r="AT637" s="369">
        <f t="shared" si="50"/>
        <v>42.127215849843601</v>
      </c>
      <c r="AU637" s="369">
        <f t="shared" si="50"/>
        <v>7.6302274394717466</v>
      </c>
      <c r="AV637" s="369">
        <f t="shared" si="51"/>
        <v>0</v>
      </c>
      <c r="AW637" s="369">
        <f t="shared" si="51"/>
        <v>51.124744376278137</v>
      </c>
      <c r="AX637" s="369">
        <f t="shared" si="51"/>
        <v>-17.275597654488053</v>
      </c>
      <c r="AY637" s="369">
        <f t="shared" si="51"/>
        <v>-76.772082878953114</v>
      </c>
    </row>
    <row r="638" spans="1:51" s="325" customFormat="1" ht="27.6">
      <c r="A638" s="327"/>
      <c r="B638" s="327" t="s">
        <v>419</v>
      </c>
      <c r="C638" s="331"/>
      <c r="D638" s="331"/>
      <c r="E638" s="331"/>
      <c r="F638" s="331"/>
      <c r="G638" s="331"/>
      <c r="H638" s="331"/>
      <c r="I638" s="331"/>
      <c r="J638" s="331"/>
      <c r="K638" s="331"/>
      <c r="L638" s="331"/>
      <c r="M638" s="331"/>
      <c r="N638" s="331"/>
      <c r="O638" s="369">
        <f t="shared" si="48"/>
        <v>40.721196130167115</v>
      </c>
      <c r="P638" s="369">
        <f t="shared" si="58"/>
        <v>-10.843749999999996</v>
      </c>
      <c r="Q638" s="369">
        <f t="shared" si="58"/>
        <v>-55.906063792499118</v>
      </c>
      <c r="R638" s="369">
        <f t="shared" si="58"/>
        <v>77.503974562798078</v>
      </c>
      <c r="S638" s="369">
        <f t="shared" si="58"/>
        <v>-8.8222122704881283</v>
      </c>
      <c r="T638" s="369">
        <f t="shared" si="58"/>
        <v>-0.54027504911591073</v>
      </c>
      <c r="U638" s="369">
        <f t="shared" si="58"/>
        <v>-30.123456790123456</v>
      </c>
      <c r="V638" s="369">
        <f t="shared" si="58"/>
        <v>40.706713780918726</v>
      </c>
      <c r="W638" s="369">
        <f t="shared" si="58"/>
        <v>-64.942240080361628</v>
      </c>
      <c r="X638" s="369">
        <f t="shared" si="58"/>
        <v>123.49570200573064</v>
      </c>
      <c r="Y638" s="369">
        <f t="shared" si="58"/>
        <v>69.807692307692292</v>
      </c>
      <c r="Z638" s="369">
        <f t="shared" si="58"/>
        <v>22.952057380143462</v>
      </c>
      <c r="AA638" s="369">
        <f t="shared" si="58"/>
        <v>2.5176542830825923</v>
      </c>
      <c r="AB638" s="369">
        <f t="shared" si="58"/>
        <v>-30.667864630128786</v>
      </c>
      <c r="AC638" s="369">
        <f t="shared" si="58"/>
        <v>-28.034557235421165</v>
      </c>
      <c r="AD638" s="369">
        <f t="shared" si="58"/>
        <v>35.594237695078029</v>
      </c>
      <c r="AE638" s="369">
        <f t="shared" si="58"/>
        <v>-23.240371845949536</v>
      </c>
      <c r="AF638" s="369">
        <f t="shared" si="58"/>
        <v>-23.35640138408305</v>
      </c>
      <c r="AG638" s="369">
        <f t="shared" si="52"/>
        <v>66.06471030850264</v>
      </c>
      <c r="AH638" s="369">
        <f t="shared" si="52"/>
        <v>-2.6733121884911637</v>
      </c>
      <c r="AI638" s="369">
        <f t="shared" si="52"/>
        <v>-43.808193668528865</v>
      </c>
      <c r="AJ638" s="369">
        <f t="shared" si="52"/>
        <v>44.573322286661131</v>
      </c>
      <c r="AK638" s="369">
        <f t="shared" si="55"/>
        <v>-8.0229226361031447</v>
      </c>
      <c r="AL638" s="369">
        <f t="shared" si="55"/>
        <v>5.2336448598130829</v>
      </c>
      <c r="AM638" s="369">
        <f t="shared" si="55"/>
        <v>162.16696269982236</v>
      </c>
      <c r="AN638" s="369">
        <f t="shared" si="49"/>
        <v>-31.978319783197833</v>
      </c>
      <c r="AO638" s="369">
        <f t="shared" si="49"/>
        <v>15.305444887118179</v>
      </c>
      <c r="AP638" s="369">
        <f t="shared" si="49"/>
        <v>-16.873020443420661</v>
      </c>
      <c r="AQ638" s="369">
        <f t="shared" si="49"/>
        <v>-21.92587461032214</v>
      </c>
      <c r="AR638" s="369">
        <f t="shared" si="50"/>
        <v>-21.69476486246673</v>
      </c>
      <c r="AS638" s="369">
        <f t="shared" si="50"/>
        <v>-17.45042492917846</v>
      </c>
      <c r="AT638" s="369">
        <f t="shared" si="50"/>
        <v>-3.3630748112560069</v>
      </c>
      <c r="AU638" s="369">
        <f t="shared" si="50"/>
        <v>-27.627840909090914</v>
      </c>
      <c r="AV638" s="369">
        <f t="shared" si="51"/>
        <v>18.547595682041223</v>
      </c>
      <c r="AW638" s="369">
        <f t="shared" si="51"/>
        <v>31.953642384105954</v>
      </c>
      <c r="AX638" s="369">
        <f t="shared" si="51"/>
        <v>81.932245922208281</v>
      </c>
      <c r="AY638" s="369">
        <f t="shared" si="51"/>
        <v>23.41379310344827</v>
      </c>
    </row>
    <row r="639" spans="1:51" s="325" customFormat="1" ht="13.8">
      <c r="A639" s="329"/>
      <c r="B639" s="329" t="s">
        <v>420</v>
      </c>
      <c r="C639" s="332"/>
      <c r="D639" s="332"/>
      <c r="E639" s="332"/>
      <c r="F639" s="332"/>
      <c r="G639" s="332"/>
      <c r="H639" s="332"/>
      <c r="I639" s="332"/>
      <c r="J639" s="332"/>
      <c r="K639" s="332"/>
      <c r="L639" s="332"/>
      <c r="M639" s="332"/>
      <c r="N639" s="332"/>
      <c r="O639" s="369">
        <f t="shared" si="48"/>
        <v>38.914626075446719</v>
      </c>
      <c r="P639" s="369">
        <f t="shared" si="58"/>
        <v>-29.394949976179124</v>
      </c>
      <c r="Q639" s="369">
        <f t="shared" si="58"/>
        <v>1.4844804318488452</v>
      </c>
      <c r="R639" s="369">
        <f t="shared" si="58"/>
        <v>-6.3164893617021232</v>
      </c>
      <c r="S639" s="369">
        <f t="shared" si="58"/>
        <v>52.945351312987945</v>
      </c>
      <c r="T639" s="369">
        <f t="shared" si="58"/>
        <v>-16.380510440835273</v>
      </c>
      <c r="U639" s="369">
        <f t="shared" si="58"/>
        <v>-21.476137624861263</v>
      </c>
      <c r="V639" s="369">
        <f t="shared" si="58"/>
        <v>21.978798586572445</v>
      </c>
      <c r="W639" s="369">
        <f t="shared" si="58"/>
        <v>-20.162224797219015</v>
      </c>
      <c r="X639" s="369">
        <f t="shared" si="58"/>
        <v>-8.3454281567489019</v>
      </c>
      <c r="Y639" s="369">
        <f t="shared" si="58"/>
        <v>42.042755344418048</v>
      </c>
      <c r="Z639" s="369">
        <f t="shared" si="58"/>
        <v>-12.876254180602009</v>
      </c>
      <c r="AA639" s="369">
        <f t="shared" si="58"/>
        <v>17.210492642354442</v>
      </c>
      <c r="AB639" s="369">
        <f t="shared" si="58"/>
        <v>-0.70960698689955792</v>
      </c>
      <c r="AC639" s="369">
        <f t="shared" si="58"/>
        <v>-12.314458493677854</v>
      </c>
      <c r="AD639" s="369">
        <f t="shared" si="58"/>
        <v>8.6520376175548517</v>
      </c>
      <c r="AE639" s="369">
        <f t="shared" si="58"/>
        <v>24.120023081361822</v>
      </c>
      <c r="AF639" s="369">
        <f t="shared" si="58"/>
        <v>-18.596001859600186</v>
      </c>
      <c r="AG639" s="369">
        <f t="shared" si="52"/>
        <v>32.667047401484858</v>
      </c>
      <c r="AH639" s="369">
        <f t="shared" si="52"/>
        <v>0</v>
      </c>
      <c r="AI639" s="369">
        <f t="shared" si="52"/>
        <v>-31.510977184674989</v>
      </c>
      <c r="AJ639" s="369">
        <f t="shared" si="52"/>
        <v>5.2168447517284617</v>
      </c>
      <c r="AK639" s="369">
        <f t="shared" si="55"/>
        <v>0.5973715651135092</v>
      </c>
      <c r="AL639" s="369">
        <f t="shared" si="55"/>
        <v>13.064133016627075</v>
      </c>
      <c r="AM639" s="369">
        <f t="shared" si="55"/>
        <v>24.632352941176478</v>
      </c>
      <c r="AN639" s="369">
        <f t="shared" si="49"/>
        <v>-17.530552043826379</v>
      </c>
      <c r="AO639" s="369">
        <f t="shared" si="49"/>
        <v>13.847726111394998</v>
      </c>
      <c r="AP639" s="369">
        <f t="shared" si="49"/>
        <v>-17.639138240574507</v>
      </c>
      <c r="AQ639" s="369">
        <f t="shared" si="49"/>
        <v>29.809264305177102</v>
      </c>
      <c r="AR639" s="369">
        <f t="shared" si="50"/>
        <v>-6.7170445004198216</v>
      </c>
      <c r="AS639" s="369">
        <f t="shared" si="50"/>
        <v>12.691269126912692</v>
      </c>
      <c r="AT639" s="369">
        <f t="shared" si="50"/>
        <v>-7.0686900958466437</v>
      </c>
      <c r="AU639" s="369">
        <f t="shared" si="50"/>
        <v>-42.114310270734848</v>
      </c>
      <c r="AV639" s="369">
        <f t="shared" si="51"/>
        <v>52.932442464736454</v>
      </c>
      <c r="AW639" s="369">
        <f t="shared" si="51"/>
        <v>-0.8737864077669889</v>
      </c>
      <c r="AX639" s="369">
        <f t="shared" si="51"/>
        <v>29.921645445641527</v>
      </c>
      <c r="AY639" s="369">
        <f t="shared" si="51"/>
        <v>-2.2238974745571047</v>
      </c>
    </row>
    <row r="640" spans="1:51" s="325" customFormat="1" ht="13.8">
      <c r="A640" s="327"/>
      <c r="B640" s="327" t="s">
        <v>421</v>
      </c>
      <c r="C640" s="331"/>
      <c r="D640" s="331"/>
      <c r="E640" s="331"/>
      <c r="F640" s="331"/>
      <c r="G640" s="331"/>
      <c r="H640" s="331"/>
      <c r="I640" s="331"/>
      <c r="J640" s="331"/>
      <c r="K640" s="331"/>
      <c r="L640" s="331"/>
      <c r="M640" s="331"/>
      <c r="N640" s="331"/>
      <c r="O640" s="369">
        <f t="shared" si="48"/>
        <v>27.248850952068278</v>
      </c>
      <c r="P640" s="369">
        <f t="shared" si="58"/>
        <v>-18.730650154798756</v>
      </c>
      <c r="Q640" s="369">
        <f t="shared" si="58"/>
        <v>4.2539682539682646</v>
      </c>
      <c r="R640" s="369">
        <f t="shared" si="58"/>
        <v>-7.7344701583434912</v>
      </c>
      <c r="S640" s="369">
        <f t="shared" si="58"/>
        <v>-16.303630363036309</v>
      </c>
      <c r="T640" s="369">
        <f t="shared" si="58"/>
        <v>30.362776025236602</v>
      </c>
      <c r="U640" s="369">
        <f t="shared" si="58"/>
        <v>-34.119782214156075</v>
      </c>
      <c r="V640" s="369">
        <f t="shared" si="58"/>
        <v>26.446280991735524</v>
      </c>
      <c r="W640" s="369">
        <f t="shared" si="58"/>
        <v>-32.534495279593322</v>
      </c>
      <c r="X640" s="369">
        <f t="shared" si="58"/>
        <v>3.2292787944025916</v>
      </c>
      <c r="Y640" s="369">
        <f t="shared" si="58"/>
        <v>15.954118873826898</v>
      </c>
      <c r="Z640" s="369">
        <f t="shared" si="58"/>
        <v>-6.8345323741007178</v>
      </c>
      <c r="AA640" s="369">
        <f t="shared" si="58"/>
        <v>-16.312741312741309</v>
      </c>
      <c r="AB640" s="369">
        <f t="shared" si="58"/>
        <v>63.898500576701281</v>
      </c>
      <c r="AC640" s="369">
        <f t="shared" si="58"/>
        <v>-22.378606615059827</v>
      </c>
      <c r="AD640" s="369">
        <f t="shared" si="58"/>
        <v>29.283771532184957</v>
      </c>
      <c r="AE640" s="369">
        <f t="shared" si="58"/>
        <v>25.5960729312763</v>
      </c>
      <c r="AF640" s="369">
        <f t="shared" si="58"/>
        <v>-28.866554997208262</v>
      </c>
      <c r="AG640" s="369">
        <f t="shared" si="52"/>
        <v>62.323390894819468</v>
      </c>
      <c r="AH640" s="369">
        <f t="shared" si="52"/>
        <v>-16.779497098646029</v>
      </c>
      <c r="AI640" s="369">
        <f t="shared" si="52"/>
        <v>-36.257989540964552</v>
      </c>
      <c r="AJ640" s="369">
        <f t="shared" si="52"/>
        <v>3.9197812215132148</v>
      </c>
      <c r="AK640" s="369">
        <f t="shared" si="55"/>
        <v>-1.57894736842105</v>
      </c>
      <c r="AL640" s="369">
        <f t="shared" si="55"/>
        <v>13.190730837789648</v>
      </c>
      <c r="AM640" s="369">
        <f t="shared" si="55"/>
        <v>32.677165354330725</v>
      </c>
      <c r="AN640" s="369">
        <f t="shared" si="49"/>
        <v>-36.320474777448077</v>
      </c>
      <c r="AO640" s="369">
        <f t="shared" si="49"/>
        <v>32.246039142590853</v>
      </c>
      <c r="AP640" s="369">
        <f t="shared" si="49"/>
        <v>5.4968287526427142</v>
      </c>
      <c r="AQ640" s="369">
        <f t="shared" si="49"/>
        <v>9.3520374081496342</v>
      </c>
      <c r="AR640" s="369">
        <f t="shared" si="50"/>
        <v>5.8032987171655419</v>
      </c>
      <c r="AS640" s="369">
        <f t="shared" si="50"/>
        <v>17.667436489607383</v>
      </c>
      <c r="AT640" s="369">
        <f t="shared" si="50"/>
        <v>-27.477919528949954</v>
      </c>
      <c r="AU640" s="369">
        <f t="shared" si="50"/>
        <v>-20.703653585926922</v>
      </c>
      <c r="AV640" s="369">
        <f t="shared" si="51"/>
        <v>29.010238907849818</v>
      </c>
      <c r="AW640" s="369">
        <f t="shared" si="51"/>
        <v>36.177248677248684</v>
      </c>
      <c r="AX640" s="369">
        <f t="shared" si="51"/>
        <v>-20.981058766391453</v>
      </c>
      <c r="AY640" s="369">
        <f t="shared" si="51"/>
        <v>-4.3023970497848758</v>
      </c>
    </row>
    <row r="641" spans="1:51" s="325" customFormat="1" ht="13.8">
      <c r="A641" s="329"/>
      <c r="B641" s="329" t="s">
        <v>422</v>
      </c>
      <c r="C641" s="332"/>
      <c r="D641" s="332"/>
      <c r="E641" s="332"/>
      <c r="F641" s="332"/>
      <c r="G641" s="332"/>
      <c r="H641" s="332"/>
      <c r="I641" s="332"/>
      <c r="J641" s="332"/>
      <c r="K641" s="332"/>
      <c r="L641" s="332"/>
      <c r="M641" s="332"/>
      <c r="N641" s="332"/>
      <c r="O641" s="369">
        <f t="shared" si="48"/>
        <v>74.886191198786051</v>
      </c>
      <c r="P641" s="369">
        <f t="shared" si="58"/>
        <v>-40.000000000000007</v>
      </c>
      <c r="Q641" s="369">
        <f t="shared" si="58"/>
        <v>12.364425162689798</v>
      </c>
      <c r="R641" s="369">
        <f t="shared" si="58"/>
        <v>2.7670527670527769</v>
      </c>
      <c r="S641" s="369">
        <f t="shared" si="58"/>
        <v>37.695679398872869</v>
      </c>
      <c r="T641" s="369">
        <f t="shared" si="58"/>
        <v>-39.108685766257381</v>
      </c>
      <c r="U641" s="369">
        <f t="shared" si="58"/>
        <v>7.9163554891710133</v>
      </c>
      <c r="V641" s="369">
        <f t="shared" si="58"/>
        <v>30.034602076124568</v>
      </c>
      <c r="W641" s="369">
        <f t="shared" si="58"/>
        <v>5.1091005854177798</v>
      </c>
      <c r="X641" s="369">
        <f t="shared" si="58"/>
        <v>12.303797468354428</v>
      </c>
      <c r="Y641" s="369">
        <f t="shared" si="58"/>
        <v>-37.781785392245261</v>
      </c>
      <c r="Z641" s="369">
        <f t="shared" si="58"/>
        <v>2.8985507246376705</v>
      </c>
      <c r="AA641" s="369">
        <f t="shared" si="58"/>
        <v>48.169014084507047</v>
      </c>
      <c r="AB641" s="369">
        <f t="shared" si="58"/>
        <v>-38.355513307984786</v>
      </c>
      <c r="AC641" s="369">
        <f t="shared" si="58"/>
        <v>45.952197378565913</v>
      </c>
      <c r="AD641" s="369">
        <f t="shared" si="58"/>
        <v>-12.150026413100901</v>
      </c>
      <c r="AE641" s="369">
        <f t="shared" si="58"/>
        <v>43.95670475045101</v>
      </c>
      <c r="AF641" s="369">
        <f t="shared" si="58"/>
        <v>-11.278195488721815</v>
      </c>
      <c r="AG641" s="369">
        <f t="shared" si="52"/>
        <v>36.581920903954824</v>
      </c>
      <c r="AH641" s="369">
        <f t="shared" si="52"/>
        <v>-32.333678042054473</v>
      </c>
      <c r="AI641" s="369">
        <f t="shared" si="52"/>
        <v>-39.531329597554766</v>
      </c>
      <c r="AJ641" s="369">
        <f t="shared" si="52"/>
        <v>54.085930918281385</v>
      </c>
      <c r="AK641" s="369">
        <f t="shared" si="55"/>
        <v>-20.06560962274467</v>
      </c>
      <c r="AL641" s="369">
        <f t="shared" si="55"/>
        <v>22.913816689466483</v>
      </c>
      <c r="AM641" s="369">
        <f t="shared" si="55"/>
        <v>-11.35225375626043</v>
      </c>
      <c r="AN641" s="369">
        <f t="shared" si="49"/>
        <v>-19.209039548022602</v>
      </c>
      <c r="AO641" s="369">
        <f t="shared" si="49"/>
        <v>-2.7972027972027931</v>
      </c>
      <c r="AP641" s="369">
        <f t="shared" si="49"/>
        <v>16.786570743405274</v>
      </c>
      <c r="AQ641" s="369">
        <f t="shared" si="49"/>
        <v>-17.796030116358654</v>
      </c>
      <c r="AR641" s="369">
        <f t="shared" si="50"/>
        <v>86.927560366361362</v>
      </c>
      <c r="AS641" s="369">
        <f t="shared" si="50"/>
        <v>-28.6859688195991</v>
      </c>
      <c r="AT641" s="369">
        <f t="shared" si="50"/>
        <v>7.8700811992504551</v>
      </c>
      <c r="AU641" s="369">
        <f t="shared" si="50"/>
        <v>-1.5634047481181215</v>
      </c>
      <c r="AV641" s="369">
        <f t="shared" si="51"/>
        <v>-23.705882352941174</v>
      </c>
      <c r="AW641" s="369">
        <f t="shared" si="51"/>
        <v>30.840400925212013</v>
      </c>
      <c r="AX641" s="369">
        <f t="shared" si="51"/>
        <v>-33.588685916322916</v>
      </c>
      <c r="AY641" s="369">
        <f t="shared" si="51"/>
        <v>78.881987577639748</v>
      </c>
    </row>
    <row r="642" spans="1:51" s="325" customFormat="1" ht="13.8">
      <c r="A642" s="327"/>
      <c r="B642" s="327" t="s">
        <v>423</v>
      </c>
      <c r="C642" s="331"/>
      <c r="D642" s="331"/>
      <c r="E642" s="331"/>
      <c r="F642" s="331"/>
      <c r="G642" s="331"/>
      <c r="H642" s="331"/>
      <c r="I642" s="331"/>
      <c r="J642" s="331"/>
      <c r="K642" s="331"/>
      <c r="L642" s="331"/>
      <c r="M642" s="331"/>
      <c r="N642" s="331"/>
      <c r="O642" s="369">
        <f t="shared" si="48"/>
        <v>13.78582202111614</v>
      </c>
      <c r="P642" s="369">
        <f t="shared" si="58"/>
        <v>-7.6086956521739069</v>
      </c>
      <c r="Q642" s="369">
        <f t="shared" si="58"/>
        <v>24.017216642754654</v>
      </c>
      <c r="R642" s="369">
        <f t="shared" si="58"/>
        <v>-18.556223970384071</v>
      </c>
      <c r="S642" s="369">
        <f t="shared" si="58"/>
        <v>18.693181818181809</v>
      </c>
      <c r="T642" s="369">
        <f t="shared" si="58"/>
        <v>-2.5610339875538539</v>
      </c>
      <c r="U642" s="369">
        <f t="shared" si="58"/>
        <v>-31.859493981822652</v>
      </c>
      <c r="V642" s="369">
        <f t="shared" si="58"/>
        <v>37.563085796683481</v>
      </c>
      <c r="W642" s="369">
        <f t="shared" si="58"/>
        <v>-3.563941299790355</v>
      </c>
      <c r="X642" s="369">
        <f t="shared" si="58"/>
        <v>15.652173913043493</v>
      </c>
      <c r="Y642" s="369">
        <f t="shared" si="58"/>
        <v>1.3862781954887131</v>
      </c>
      <c r="Z642" s="369">
        <f t="shared" si="58"/>
        <v>-3.4762456546929319</v>
      </c>
      <c r="AA642" s="369">
        <f t="shared" si="58"/>
        <v>-10.684273709483783</v>
      </c>
      <c r="AB642" s="369">
        <f t="shared" si="58"/>
        <v>-5.2150537634408725</v>
      </c>
      <c r="AC642" s="369">
        <f t="shared" si="58"/>
        <v>17.895632444696549</v>
      </c>
      <c r="AD642" s="369">
        <f t="shared" si="58"/>
        <v>-14.5537647341833</v>
      </c>
      <c r="AE642" s="369">
        <f t="shared" si="58"/>
        <v>10.106981981981971</v>
      </c>
      <c r="AF642" s="369">
        <f t="shared" si="58"/>
        <v>-9.2815136793658972</v>
      </c>
      <c r="AG642" s="369">
        <f t="shared" si="52"/>
        <v>16.037204058624592</v>
      </c>
      <c r="AH642" s="369">
        <f t="shared" si="52"/>
        <v>3.5705610881709955</v>
      </c>
      <c r="AI642" s="369">
        <f t="shared" si="52"/>
        <v>3.3067542213883598</v>
      </c>
      <c r="AJ642" s="369">
        <f t="shared" si="52"/>
        <v>31.600454029511926</v>
      </c>
      <c r="AK642" s="369">
        <f t="shared" si="55"/>
        <v>-18.664826634466102</v>
      </c>
      <c r="AL642" s="369">
        <f t="shared" si="55"/>
        <v>-13.849416755037119</v>
      </c>
      <c r="AM642" s="369">
        <f t="shared" si="55"/>
        <v>12.85081240768096</v>
      </c>
      <c r="AN642" s="369">
        <f t="shared" si="49"/>
        <v>-9.9040139616055978</v>
      </c>
      <c r="AO642" s="369">
        <f t="shared" si="49"/>
        <v>20.290556900726401</v>
      </c>
      <c r="AP642" s="369">
        <f t="shared" si="49"/>
        <v>-17.149758454106287</v>
      </c>
      <c r="AQ642" s="369">
        <f t="shared" si="49"/>
        <v>8.819241982507295</v>
      </c>
      <c r="AR642" s="369">
        <f t="shared" si="50"/>
        <v>-1.1609734315695379</v>
      </c>
      <c r="AS642" s="369">
        <f t="shared" si="50"/>
        <v>11.497628190648285</v>
      </c>
      <c r="AT642" s="369">
        <f t="shared" si="50"/>
        <v>-1.9448946515397101</v>
      </c>
      <c r="AU642" s="369">
        <f t="shared" si="50"/>
        <v>-0.68181818181817833</v>
      </c>
      <c r="AV642" s="369">
        <f t="shared" si="51"/>
        <v>4.139796130642817</v>
      </c>
      <c r="AW642" s="369">
        <f t="shared" si="51"/>
        <v>-10.926887734718335</v>
      </c>
      <c r="AX642" s="369">
        <f t="shared" si="51"/>
        <v>17.604844135456368</v>
      </c>
      <c r="AY642" s="369">
        <f t="shared" si="51"/>
        <v>-9.1723874904652849</v>
      </c>
    </row>
    <row r="643" spans="1:51" s="325" customFormat="1" ht="13.8">
      <c r="A643" s="329"/>
      <c r="B643" s="329" t="s">
        <v>424</v>
      </c>
      <c r="C643" s="332"/>
      <c r="D643" s="332"/>
      <c r="E643" s="332"/>
      <c r="F643" s="332"/>
      <c r="G643" s="332"/>
      <c r="H643" s="332"/>
      <c r="I643" s="332"/>
      <c r="J643" s="332"/>
      <c r="K643" s="332"/>
      <c r="L643" s="332"/>
      <c r="M643" s="332"/>
      <c r="N643" s="332"/>
      <c r="O643" s="369">
        <f t="shared" si="48"/>
        <v>-37.500000000000007</v>
      </c>
      <c r="P643" s="369">
        <f t="shared" si="58"/>
        <v>71.428571428571431</v>
      </c>
      <c r="Q643" s="369">
        <f t="shared" si="58"/>
        <v>3.3333333333333366</v>
      </c>
      <c r="R643" s="369">
        <f t="shared" si="58"/>
        <v>40.322580645161288</v>
      </c>
      <c r="S643" s="369">
        <f t="shared" si="58"/>
        <v>16.091954022988507</v>
      </c>
      <c r="T643" s="369">
        <f t="shared" si="58"/>
        <v>-35.643564356435647</v>
      </c>
      <c r="U643" s="369">
        <f t="shared" si="58"/>
        <v>-29.23076923076923</v>
      </c>
      <c r="V643" s="369">
        <f t="shared" si="58"/>
        <v>43.478260869565219</v>
      </c>
      <c r="W643" s="369">
        <f t="shared" si="58"/>
        <v>-6.0606060606060659</v>
      </c>
      <c r="X643" s="369">
        <f t="shared" si="58"/>
        <v>17.741935483870964</v>
      </c>
      <c r="Y643" s="369">
        <f t="shared" si="58"/>
        <v>-26.027397260273965</v>
      </c>
      <c r="Z643" s="369">
        <f t="shared" si="58"/>
        <v>927.77777777777771</v>
      </c>
      <c r="AA643" s="369">
        <f t="shared" si="58"/>
        <v>-79.999999999999986</v>
      </c>
      <c r="AB643" s="369">
        <f t="shared" si="58"/>
        <v>11.7117117117117</v>
      </c>
      <c r="AC643" s="369">
        <f t="shared" si="58"/>
        <v>-42.741935483870968</v>
      </c>
      <c r="AD643" s="369">
        <f t="shared" si="58"/>
        <v>-14.08450704225352</v>
      </c>
      <c r="AE643" s="369">
        <f t="shared" si="58"/>
        <v>39.344262295081968</v>
      </c>
      <c r="AF643" s="369">
        <f t="shared" si="58"/>
        <v>10.588235294117643</v>
      </c>
      <c r="AG643" s="369">
        <f t="shared" si="52"/>
        <v>-20.212765957446802</v>
      </c>
      <c r="AH643" s="369">
        <f t="shared" si="52"/>
        <v>59.999999999999993</v>
      </c>
      <c r="AI643" s="369">
        <f t="shared" si="52"/>
        <v>-6.6666666666666545</v>
      </c>
      <c r="AJ643" s="369">
        <f t="shared" si="52"/>
        <v>41.964285714285708</v>
      </c>
      <c r="AK643" s="369">
        <f t="shared" si="55"/>
        <v>-17.610062893081761</v>
      </c>
      <c r="AL643" s="369">
        <f t="shared" si="55"/>
        <v>11.450381679389306</v>
      </c>
      <c r="AM643" s="369">
        <f t="shared" si="55"/>
        <v>-12.328767123287667</v>
      </c>
      <c r="AN643" s="369">
        <f t="shared" si="49"/>
        <v>-25.000000000000004</v>
      </c>
      <c r="AO643" s="369">
        <f t="shared" si="49"/>
        <v>178.125</v>
      </c>
      <c r="AP643" s="369">
        <f t="shared" si="49"/>
        <v>-39.325842696629209</v>
      </c>
      <c r="AQ643" s="369">
        <f t="shared" si="49"/>
        <v>-23.456790123456798</v>
      </c>
      <c r="AR643" s="369">
        <f t="shared" si="50"/>
        <v>45.161290322580648</v>
      </c>
      <c r="AS643" s="369">
        <f t="shared" si="50"/>
        <v>48.888888888888893</v>
      </c>
      <c r="AT643" s="369">
        <f t="shared" si="50"/>
        <v>0</v>
      </c>
      <c r="AU643" s="369">
        <f t="shared" si="50"/>
        <v>-38.059701492537322</v>
      </c>
      <c r="AV643" s="369">
        <f t="shared" si="51"/>
        <v>131.32530120481925</v>
      </c>
      <c r="AW643" s="369">
        <f t="shared" si="51"/>
        <v>-36.979166666666671</v>
      </c>
      <c r="AX643" s="369">
        <f t="shared" si="51"/>
        <v>38.016528925619838</v>
      </c>
      <c r="AY643" s="369">
        <f t="shared" si="51"/>
        <v>-32.335329341317369</v>
      </c>
    </row>
    <row r="644" spans="1:51" s="325" customFormat="1" ht="13.8">
      <c r="A644" s="327"/>
      <c r="B644" s="327" t="s">
        <v>425</v>
      </c>
      <c r="C644" s="331"/>
      <c r="D644" s="331"/>
      <c r="E644" s="331"/>
      <c r="F644" s="331"/>
      <c r="G644" s="331"/>
      <c r="H644" s="331"/>
      <c r="I644" s="331"/>
      <c r="J644" s="331"/>
      <c r="K644" s="331"/>
      <c r="L644" s="331"/>
      <c r="M644" s="331"/>
      <c r="N644" s="331"/>
      <c r="O644" s="369">
        <f t="shared" si="48"/>
        <v>14.702271332105584</v>
      </c>
      <c r="P644" s="369">
        <f t="shared" si="58"/>
        <v>-8.348943002408344</v>
      </c>
      <c r="Q644" s="369">
        <f t="shared" si="58"/>
        <v>24.379562043795623</v>
      </c>
      <c r="R644" s="369">
        <f t="shared" si="58"/>
        <v>-19.389671361502341</v>
      </c>
      <c r="S644" s="369">
        <f t="shared" si="58"/>
        <v>18.724519510774606</v>
      </c>
      <c r="T644" s="369">
        <f t="shared" si="58"/>
        <v>-1.7414765759136639</v>
      </c>
      <c r="U644" s="369">
        <f t="shared" si="58"/>
        <v>-31.902146779830254</v>
      </c>
      <c r="V644" s="369">
        <f t="shared" si="58"/>
        <v>37.463343108504397</v>
      </c>
      <c r="W644" s="369">
        <f t="shared" si="58"/>
        <v>-3.5200000000000009</v>
      </c>
      <c r="X644" s="369">
        <f t="shared" si="58"/>
        <v>15.616362631288002</v>
      </c>
      <c r="Y644" s="369">
        <f t="shared" si="58"/>
        <v>1.8407841262252047</v>
      </c>
      <c r="Z644" s="369">
        <f t="shared" si="58"/>
        <v>-15.258215962441314</v>
      </c>
      <c r="AA644" s="369">
        <f t="shared" si="58"/>
        <v>0</v>
      </c>
      <c r="AB644" s="369">
        <f t="shared" si="58"/>
        <v>-5.7617728531855903</v>
      </c>
      <c r="AC644" s="369">
        <f t="shared" si="58"/>
        <v>20.105820105820094</v>
      </c>
      <c r="AD644" s="369">
        <f t="shared" si="58"/>
        <v>-14.56191874694078</v>
      </c>
      <c r="AE644" s="369">
        <f t="shared" si="58"/>
        <v>9.5961042681180224</v>
      </c>
      <c r="AF644" s="369">
        <f t="shared" si="58"/>
        <v>-9.6968112911657123</v>
      </c>
      <c r="AG644" s="369">
        <f t="shared" si="52"/>
        <v>16.989869753979754</v>
      </c>
      <c r="AH644" s="369">
        <f t="shared" si="52"/>
        <v>2.5482434438396862</v>
      </c>
      <c r="AI644" s="369">
        <f t="shared" si="52"/>
        <v>3.5705669481302698</v>
      </c>
      <c r="AJ644" s="369">
        <f t="shared" si="52"/>
        <v>31.353365944560913</v>
      </c>
      <c r="AK644" s="369">
        <f t="shared" si="55"/>
        <v>-18.726724596559677</v>
      </c>
      <c r="AL644" s="369">
        <f t="shared" si="55"/>
        <v>-14.553785729871269</v>
      </c>
      <c r="AM644" s="369">
        <f t="shared" si="55"/>
        <v>13.789581205311558</v>
      </c>
      <c r="AN644" s="369">
        <f t="shared" si="49"/>
        <v>-9.4703770197486499</v>
      </c>
      <c r="AO644" s="369">
        <f t="shared" si="49"/>
        <v>16.534457114526511</v>
      </c>
      <c r="AP644" s="369">
        <f t="shared" si="49"/>
        <v>-15.890236119974471</v>
      </c>
      <c r="AQ644" s="369">
        <f t="shared" si="49"/>
        <v>10.116337885685383</v>
      </c>
      <c r="AR644" s="369">
        <f t="shared" si="50"/>
        <v>-2.4345429490124078</v>
      </c>
      <c r="AS644" s="369">
        <f t="shared" si="50"/>
        <v>9.8870056497175209</v>
      </c>
      <c r="AT644" s="369">
        <f t="shared" si="50"/>
        <v>-2.0351328191945219</v>
      </c>
      <c r="AU644" s="369">
        <f t="shared" si="50"/>
        <v>1.5088563306363545</v>
      </c>
      <c r="AV644" s="369">
        <f t="shared" si="51"/>
        <v>-0.45239121068505139</v>
      </c>
      <c r="AW644" s="369">
        <f t="shared" si="51"/>
        <v>-8.7643367236528995</v>
      </c>
      <c r="AX644" s="369">
        <f t="shared" si="51"/>
        <v>16.437381404174591</v>
      </c>
      <c r="AY644" s="369">
        <f t="shared" si="51"/>
        <v>-7.5779181095946333</v>
      </c>
    </row>
    <row r="645" spans="1:51" s="325" customFormat="1" ht="27.6">
      <c r="A645" s="329"/>
      <c r="B645" s="329" t="s">
        <v>426</v>
      </c>
      <c r="C645" s="332"/>
      <c r="D645" s="332"/>
      <c r="E645" s="332"/>
      <c r="F645" s="332"/>
      <c r="G645" s="332"/>
      <c r="H645" s="332"/>
      <c r="I645" s="332"/>
      <c r="J645" s="332"/>
      <c r="K645" s="332"/>
      <c r="L645" s="332"/>
      <c r="M645" s="332"/>
      <c r="N645" s="332"/>
      <c r="O645" s="369">
        <f t="shared" si="48"/>
        <v>19.911565092205379</v>
      </c>
      <c r="P645" s="369">
        <f t="shared" si="58"/>
        <v>-23.102649858502701</v>
      </c>
      <c r="Q645" s="369">
        <f t="shared" si="58"/>
        <v>-5.9254302814021775</v>
      </c>
      <c r="R645" s="369">
        <f t="shared" si="58"/>
        <v>-27.952740348520166</v>
      </c>
      <c r="S645" s="369">
        <f t="shared" si="58"/>
        <v>7.1299292491636042</v>
      </c>
      <c r="T645" s="369">
        <f t="shared" si="58"/>
        <v>-9.8704756053857565</v>
      </c>
      <c r="U645" s="369">
        <f t="shared" si="58"/>
        <v>25.657483669412091</v>
      </c>
      <c r="V645" s="369">
        <f t="shared" si="58"/>
        <v>25.504023144381154</v>
      </c>
      <c r="W645" s="369">
        <f t="shared" si="58"/>
        <v>-11.590548912260473</v>
      </c>
      <c r="X645" s="369">
        <f t="shared" si="58"/>
        <v>2.0532877047176696</v>
      </c>
      <c r="Y645" s="369">
        <f t="shared" si="58"/>
        <v>-2.9860279441117723</v>
      </c>
      <c r="Z645" s="369">
        <f t="shared" si="58"/>
        <v>16.274380709406625</v>
      </c>
      <c r="AA645" s="369">
        <f t="shared" si="58"/>
        <v>33.754467919453589</v>
      </c>
      <c r="AB645" s="369">
        <f t="shared" si="58"/>
        <v>-18.470697182166955</v>
      </c>
      <c r="AC645" s="369">
        <f t="shared" si="58"/>
        <v>-3.1381839423638476</v>
      </c>
      <c r="AD645" s="369">
        <f t="shared" si="58"/>
        <v>-22.233390290481459</v>
      </c>
      <c r="AE645" s="369">
        <f t="shared" si="58"/>
        <v>-1.438972900779804</v>
      </c>
      <c r="AF645" s="369">
        <f t="shared" si="58"/>
        <v>-9.2582069327271963</v>
      </c>
      <c r="AG645" s="369">
        <f t="shared" si="52"/>
        <v>28.426224769979296</v>
      </c>
      <c r="AH645" s="369">
        <f t="shared" si="52"/>
        <v>15.44261065266315</v>
      </c>
      <c r="AI645" s="369">
        <f t="shared" si="52"/>
        <v>-6.2059330019170051</v>
      </c>
      <c r="AJ645" s="369">
        <f t="shared" si="52"/>
        <v>3.0484636436068904</v>
      </c>
      <c r="AK645" s="369">
        <f t="shared" si="55"/>
        <v>-9.6110532154503066</v>
      </c>
      <c r="AL645" s="369">
        <f t="shared" si="55"/>
        <v>-1.9153525736387895</v>
      </c>
      <c r="AM645" s="369">
        <f t="shared" si="55"/>
        <v>40.586963940393566</v>
      </c>
      <c r="AN645" s="369">
        <f t="shared" si="49"/>
        <v>-11.702672816031498</v>
      </c>
      <c r="AO645" s="369">
        <f t="shared" si="49"/>
        <v>21.00006109108681</v>
      </c>
      <c r="AP645" s="369">
        <f t="shared" si="49"/>
        <v>-28.773382475449985</v>
      </c>
      <c r="AQ645" s="369">
        <f t="shared" si="49"/>
        <v>-12.954102427786633</v>
      </c>
      <c r="AR645" s="369">
        <f t="shared" si="50"/>
        <v>-6.0504885993485287</v>
      </c>
      <c r="AS645" s="369">
        <f t="shared" si="50"/>
        <v>-3.1637340729825825</v>
      </c>
      <c r="AT645" s="369">
        <f t="shared" si="50"/>
        <v>9.8415682062298639</v>
      </c>
      <c r="AU645" s="369">
        <f t="shared" si="50"/>
        <v>-8.2508250825082499</v>
      </c>
      <c r="AV645" s="369">
        <f t="shared" si="51"/>
        <v>12.785327293720576</v>
      </c>
      <c r="AW645" s="369">
        <f t="shared" si="51"/>
        <v>-4.1500964680867787</v>
      </c>
      <c r="AX645" s="369">
        <f t="shared" si="51"/>
        <v>23.103150803105617</v>
      </c>
      <c r="AY645" s="369">
        <f t="shared" si="51"/>
        <v>1.6718390229252147</v>
      </c>
    </row>
    <row r="646" spans="1:51" s="325" customFormat="1" ht="13.8">
      <c r="A646" s="327"/>
      <c r="B646" s="327" t="s">
        <v>427</v>
      </c>
      <c r="C646" s="331"/>
      <c r="D646" s="331"/>
      <c r="E646" s="331"/>
      <c r="F646" s="331"/>
      <c r="G646" s="331"/>
      <c r="H646" s="331"/>
      <c r="I646" s="331"/>
      <c r="J646" s="331"/>
      <c r="K646" s="331"/>
      <c r="L646" s="331"/>
      <c r="M646" s="331"/>
      <c r="N646" s="331"/>
      <c r="O646" s="369">
        <f t="shared" si="48"/>
        <v>38.59638020503732</v>
      </c>
      <c r="P646" s="369">
        <f t="shared" si="58"/>
        <v>-15.067805123053743</v>
      </c>
      <c r="Q646" s="369">
        <f t="shared" si="58"/>
        <v>-18.542013870222021</v>
      </c>
      <c r="R646" s="369">
        <f t="shared" si="58"/>
        <v>-41.116684266103491</v>
      </c>
      <c r="S646" s="369">
        <f t="shared" si="58"/>
        <v>13.56198161847119</v>
      </c>
      <c r="T646" s="369">
        <f t="shared" si="58"/>
        <v>-16.946308724832203</v>
      </c>
      <c r="U646" s="369">
        <f t="shared" si="58"/>
        <v>14.165181224004737</v>
      </c>
      <c r="V646" s="369">
        <f t="shared" si="58"/>
        <v>22.192151556156979</v>
      </c>
      <c r="W646" s="369">
        <f t="shared" si="58"/>
        <v>-20.836527813271996</v>
      </c>
      <c r="X646" s="369">
        <f t="shared" si="58"/>
        <v>5.0037662756913708</v>
      </c>
      <c r="Y646" s="369">
        <f t="shared" si="58"/>
        <v>-0.58413609346176798</v>
      </c>
      <c r="Z646" s="369">
        <f t="shared" si="58"/>
        <v>31.893619214513965</v>
      </c>
      <c r="AA646" s="369">
        <f t="shared" si="58"/>
        <v>72.19226260257912</v>
      </c>
      <c r="AB646" s="369">
        <f t="shared" si="58"/>
        <v>-11.265432098765428</v>
      </c>
      <c r="AC646" s="369">
        <f t="shared" si="58"/>
        <v>-4.2966751918158597</v>
      </c>
      <c r="AD646" s="369">
        <f t="shared" si="58"/>
        <v>-41.982896846606096</v>
      </c>
      <c r="AE646" s="369">
        <f t="shared" si="58"/>
        <v>7.6462459695992608</v>
      </c>
      <c r="AF646" s="369">
        <f t="shared" si="58"/>
        <v>-14.394522892597342</v>
      </c>
      <c r="AG646" s="369">
        <f t="shared" si="52"/>
        <v>14.495651304608618</v>
      </c>
      <c r="AH646" s="369">
        <f t="shared" si="52"/>
        <v>-7.2470095171570748</v>
      </c>
      <c r="AI646" s="369">
        <f t="shared" si="52"/>
        <v>-9.6488750823684448</v>
      </c>
      <c r="AJ646" s="369">
        <f t="shared" si="52"/>
        <v>16.513857053552819</v>
      </c>
      <c r="AK646" s="369">
        <f t="shared" si="55"/>
        <v>-8.790127872663863</v>
      </c>
      <c r="AL646" s="369">
        <f t="shared" si="55"/>
        <v>0.41176470588235459</v>
      </c>
      <c r="AM646" s="369">
        <f t="shared" si="55"/>
        <v>67.818785393477825</v>
      </c>
      <c r="AN646" s="369">
        <f t="shared" si="49"/>
        <v>28.362811263672331</v>
      </c>
      <c r="AO646" s="369">
        <f t="shared" si="49"/>
        <v>17.255133028146666</v>
      </c>
      <c r="AP646" s="369">
        <f t="shared" si="49"/>
        <v>-38.221878623888678</v>
      </c>
      <c r="AQ646" s="369">
        <f t="shared" si="49"/>
        <v>-19.528219246652473</v>
      </c>
      <c r="AR646" s="369">
        <f t="shared" si="50"/>
        <v>-6.0181945416375155</v>
      </c>
      <c r="AS646" s="369">
        <f t="shared" si="50"/>
        <v>-12.980888557954826</v>
      </c>
      <c r="AT646" s="369">
        <f t="shared" si="50"/>
        <v>-7.3302909298345762</v>
      </c>
      <c r="AU646" s="369">
        <f t="shared" si="50"/>
        <v>-2.7906022365856149</v>
      </c>
      <c r="AV646" s="369">
        <f t="shared" si="51"/>
        <v>10.406332453825858</v>
      </c>
      <c r="AW646" s="369">
        <f t="shared" si="51"/>
        <v>-11.691042921326837</v>
      </c>
      <c r="AX646" s="369">
        <f t="shared" si="51"/>
        <v>37.97358735657069</v>
      </c>
      <c r="AY646" s="369">
        <f t="shared" si="51"/>
        <v>21.622469794445333</v>
      </c>
    </row>
    <row r="647" spans="1:51" s="325" customFormat="1" ht="13.8">
      <c r="A647" s="329"/>
      <c r="B647" s="329" t="s">
        <v>428</v>
      </c>
      <c r="C647" s="332"/>
      <c r="D647" s="332"/>
      <c r="E647" s="332"/>
      <c r="F647" s="332"/>
      <c r="G647" s="332"/>
      <c r="H647" s="332"/>
      <c r="I647" s="332"/>
      <c r="J647" s="332"/>
      <c r="K647" s="332"/>
      <c r="L647" s="332"/>
      <c r="M647" s="332"/>
      <c r="N647" s="332"/>
      <c r="O647" s="369">
        <f t="shared" si="48"/>
        <v>-1.4649432040736423</v>
      </c>
      <c r="P647" s="369">
        <f t="shared" si="58"/>
        <v>-37.732548894895857</v>
      </c>
      <c r="Q647" s="369">
        <f t="shared" si="58"/>
        <v>22.995403472931571</v>
      </c>
      <c r="R647" s="369">
        <f t="shared" si="58"/>
        <v>-9.0522163396657316</v>
      </c>
      <c r="S647" s="369">
        <f t="shared" si="58"/>
        <v>-0.22828444241525264</v>
      </c>
      <c r="T647" s="369">
        <f t="shared" si="58"/>
        <v>-1.9219768905159509</v>
      </c>
      <c r="U647" s="369">
        <f t="shared" si="58"/>
        <v>40.977487460632211</v>
      </c>
      <c r="V647" s="369">
        <f t="shared" si="58"/>
        <v>27.875227535992067</v>
      </c>
      <c r="W647" s="369">
        <f t="shared" si="58"/>
        <v>-4.5228081527013968</v>
      </c>
      <c r="X647" s="369">
        <f t="shared" si="58"/>
        <v>6.7769043101107554E-2</v>
      </c>
      <c r="Y647" s="369">
        <f t="shared" si="58"/>
        <v>-4.8828389543546038</v>
      </c>
      <c r="Z647" s="369">
        <f t="shared" si="58"/>
        <v>5.9594161623353541</v>
      </c>
      <c r="AA647" s="369">
        <f t="shared" si="58"/>
        <v>3.4135196882139582</v>
      </c>
      <c r="AB647" s="369">
        <f t="shared" si="58"/>
        <v>-30.968161143599744</v>
      </c>
      <c r="AC647" s="369">
        <f t="shared" si="58"/>
        <v>-0.45180722891565306</v>
      </c>
      <c r="AD647" s="369">
        <f t="shared" si="58"/>
        <v>10.712934947049922</v>
      </c>
      <c r="AE647" s="369">
        <f t="shared" si="58"/>
        <v>-9.9752327269621706</v>
      </c>
      <c r="AF647" s="369">
        <f t="shared" si="58"/>
        <v>-2.2863105967175756</v>
      </c>
      <c r="AG647" s="369">
        <f t="shared" si="52"/>
        <v>40.262135922330096</v>
      </c>
      <c r="AH647" s="369">
        <f t="shared" si="52"/>
        <v>34.353152903717032</v>
      </c>
      <c r="AI647" s="369">
        <f t="shared" si="52"/>
        <v>-3.8021638330757321</v>
      </c>
      <c r="AJ647" s="369">
        <f t="shared" si="52"/>
        <v>-4.0381319622964824</v>
      </c>
      <c r="AK647" s="369">
        <f t="shared" si="55"/>
        <v>-10.442013617591254</v>
      </c>
      <c r="AL647" s="369">
        <f t="shared" si="55"/>
        <v>-2.9725182277061197</v>
      </c>
      <c r="AM647" s="369">
        <f t="shared" si="55"/>
        <v>23.448940269749531</v>
      </c>
      <c r="AN647" s="369">
        <f t="shared" si="49"/>
        <v>-46.771760054107482</v>
      </c>
      <c r="AO647" s="369">
        <f t="shared" si="49"/>
        <v>28.169289414524474</v>
      </c>
      <c r="AP647" s="369">
        <f t="shared" si="49"/>
        <v>-11.644932509723173</v>
      </c>
      <c r="AQ647" s="369">
        <f t="shared" si="49"/>
        <v>-5.083721733126187</v>
      </c>
      <c r="AR647" s="369">
        <f t="shared" si="50"/>
        <v>-4.5557879421660497</v>
      </c>
      <c r="AS647" s="369">
        <f t="shared" si="50"/>
        <v>4.7351371951219638</v>
      </c>
      <c r="AT647" s="369">
        <f t="shared" si="50"/>
        <v>29.245883744200857</v>
      </c>
      <c r="AU647" s="369">
        <f t="shared" si="50"/>
        <v>-12.429617117117123</v>
      </c>
      <c r="AV647" s="369">
        <f t="shared" si="51"/>
        <v>15.889728339495255</v>
      </c>
      <c r="AW647" s="369">
        <f t="shared" si="51"/>
        <v>1.1859352243567571</v>
      </c>
      <c r="AX647" s="369">
        <f t="shared" si="51"/>
        <v>14.55791638108292</v>
      </c>
      <c r="AY647" s="369">
        <f t="shared" si="51"/>
        <v>-13.144669139643414</v>
      </c>
    </row>
    <row r="648" spans="1:51" s="325" customFormat="1" ht="13.8">
      <c r="A648" s="327"/>
      <c r="B648" s="327" t="s">
        <v>429</v>
      </c>
      <c r="C648" s="331"/>
      <c r="D648" s="331"/>
      <c r="E648" s="331"/>
      <c r="F648" s="331"/>
      <c r="G648" s="331"/>
      <c r="H648" s="331"/>
      <c r="I648" s="331"/>
      <c r="J648" s="331"/>
      <c r="K648" s="331"/>
      <c r="L648" s="331"/>
      <c r="M648" s="331"/>
      <c r="N648" s="331"/>
      <c r="O648" s="369">
        <f t="shared" si="48"/>
        <v>-12.52726706138985</v>
      </c>
      <c r="P648" s="369">
        <f t="shared" si="58"/>
        <v>-38.653366583541157</v>
      </c>
      <c r="Q648" s="369">
        <f t="shared" si="58"/>
        <v>74.796747967479689</v>
      </c>
      <c r="R648" s="369">
        <f t="shared" si="58"/>
        <v>-20.863787375415285</v>
      </c>
      <c r="S648" s="369">
        <f t="shared" si="58"/>
        <v>-16.120906801007557</v>
      </c>
      <c r="T648" s="369">
        <f t="shared" si="58"/>
        <v>-17.617617617617615</v>
      </c>
      <c r="U648" s="369">
        <f t="shared" si="58"/>
        <v>32.806804374240578</v>
      </c>
      <c r="V648" s="369">
        <f t="shared" si="58"/>
        <v>34.400731930466605</v>
      </c>
      <c r="W648" s="369">
        <f t="shared" si="58"/>
        <v>-30.020422055820287</v>
      </c>
      <c r="X648" s="369">
        <f t="shared" si="58"/>
        <v>2.1400778210116793</v>
      </c>
      <c r="Y648" s="369">
        <f t="shared" si="58"/>
        <v>31.047619047619047</v>
      </c>
      <c r="Z648" s="369">
        <f t="shared" si="58"/>
        <v>30.813953488372093</v>
      </c>
      <c r="AA648" s="369">
        <f t="shared" si="58"/>
        <v>0.27777777777778173</v>
      </c>
      <c r="AB648" s="369">
        <f t="shared" si="58"/>
        <v>-41.357340720221607</v>
      </c>
      <c r="AC648" s="369">
        <f t="shared" si="58"/>
        <v>-8.5498346717052538</v>
      </c>
      <c r="AD648" s="369">
        <f t="shared" si="58"/>
        <v>52.376033057851238</v>
      </c>
      <c r="AE648" s="369">
        <f t="shared" si="58"/>
        <v>-17.457627118644066</v>
      </c>
      <c r="AF648" s="369">
        <f t="shared" si="58"/>
        <v>-33.264887063655031</v>
      </c>
      <c r="AG648" s="369">
        <f t="shared" si="52"/>
        <v>47.630769230769225</v>
      </c>
      <c r="AH648" s="369">
        <f t="shared" si="52"/>
        <v>44.72696957065444</v>
      </c>
      <c r="AI648" s="369">
        <f t="shared" si="52"/>
        <v>-33.640552995391708</v>
      </c>
      <c r="AJ648" s="369">
        <f t="shared" si="52"/>
        <v>8.5937500000000036</v>
      </c>
      <c r="AK648" s="369">
        <f t="shared" si="55"/>
        <v>21.262989608313351</v>
      </c>
      <c r="AL648" s="369">
        <f t="shared" si="55"/>
        <v>9.8879367172053853E-2</v>
      </c>
      <c r="AM648" s="369">
        <f t="shared" si="55"/>
        <v>6.4208100098781671</v>
      </c>
      <c r="AN648" s="369">
        <f t="shared" si="49"/>
        <v>-60.457920792079207</v>
      </c>
      <c r="AO648" s="369">
        <f t="shared" si="49"/>
        <v>80.907668231611922</v>
      </c>
      <c r="AP648" s="369">
        <f t="shared" si="49"/>
        <v>-5.8823529411764675</v>
      </c>
      <c r="AQ648" s="369">
        <f t="shared" si="49"/>
        <v>-40.07352941176471</v>
      </c>
      <c r="AR648" s="369">
        <f t="shared" si="50"/>
        <v>23.926380368098169</v>
      </c>
      <c r="AS648" s="369">
        <f t="shared" si="50"/>
        <v>30.012376237623769</v>
      </c>
      <c r="AT648" s="369">
        <f t="shared" si="50"/>
        <v>6.3303188957639129</v>
      </c>
      <c r="AU648" s="369">
        <f t="shared" si="50"/>
        <v>-31.692032229185319</v>
      </c>
      <c r="AV648" s="369">
        <f t="shared" si="51"/>
        <v>35.386631716906948</v>
      </c>
      <c r="AW648" s="369">
        <f t="shared" si="51"/>
        <v>4.4046466602129728</v>
      </c>
      <c r="AX648" s="369">
        <f t="shared" si="51"/>
        <v>37.227630968938342</v>
      </c>
      <c r="AY648" s="369">
        <f t="shared" si="51"/>
        <v>-5.8783783783783852</v>
      </c>
    </row>
    <row r="649" spans="1:51" s="325" customFormat="1" ht="13.8">
      <c r="A649" s="329"/>
      <c r="B649" s="329" t="s">
        <v>430</v>
      </c>
      <c r="C649" s="332"/>
      <c r="D649" s="332"/>
      <c r="E649" s="332"/>
      <c r="F649" s="332"/>
      <c r="G649" s="332"/>
      <c r="H649" s="332"/>
      <c r="I649" s="332"/>
      <c r="J649" s="332"/>
      <c r="K649" s="332"/>
      <c r="L649" s="332"/>
      <c r="M649" s="332"/>
      <c r="N649" s="332"/>
      <c r="O649" s="369">
        <f t="shared" si="48"/>
        <v>6.635071090047389</v>
      </c>
      <c r="P649" s="369">
        <f t="shared" si="58"/>
        <v>-47.19191919191919</v>
      </c>
      <c r="Q649" s="369">
        <f t="shared" si="58"/>
        <v>-24.636572302983936</v>
      </c>
      <c r="R649" s="369">
        <f t="shared" si="58"/>
        <v>50.456852791878177</v>
      </c>
      <c r="S649" s="369">
        <f t="shared" si="58"/>
        <v>-7.0175438596491286</v>
      </c>
      <c r="T649" s="369">
        <f t="shared" si="58"/>
        <v>-26.63280116110305</v>
      </c>
      <c r="U649" s="369">
        <f t="shared" si="58"/>
        <v>127.69535113748765</v>
      </c>
      <c r="V649" s="369">
        <f t="shared" si="58"/>
        <v>72.849695916594271</v>
      </c>
      <c r="W649" s="369">
        <f t="shared" si="58"/>
        <v>15.531540588087459</v>
      </c>
      <c r="X649" s="369">
        <f t="shared" si="58"/>
        <v>-22.797476615183811</v>
      </c>
      <c r="Y649" s="369">
        <f t="shared" si="58"/>
        <v>-20.259227951535646</v>
      </c>
      <c r="Z649" s="369">
        <f t="shared" si="58"/>
        <v>-22.614840989399301</v>
      </c>
      <c r="AA649" s="369">
        <f t="shared" si="58"/>
        <v>-9.9543378995433791</v>
      </c>
      <c r="AB649" s="369">
        <f t="shared" si="58"/>
        <v>-27.484787018255567</v>
      </c>
      <c r="AC649" s="369">
        <f t="shared" si="58"/>
        <v>-14.965034965034969</v>
      </c>
      <c r="AD649" s="369">
        <f t="shared" si="58"/>
        <v>-2.549342105263162</v>
      </c>
      <c r="AE649" s="369">
        <f t="shared" si="58"/>
        <v>-56.455696202531648</v>
      </c>
      <c r="AF649" s="369">
        <f t="shared" si="58"/>
        <v>133.72093023255815</v>
      </c>
      <c r="AG649" s="369">
        <f t="shared" si="52"/>
        <v>102.07296849087894</v>
      </c>
      <c r="AH649" s="369">
        <f t="shared" si="52"/>
        <v>84.324989741485425</v>
      </c>
      <c r="AI649" s="369">
        <f t="shared" si="52"/>
        <v>-21.393588601959038</v>
      </c>
      <c r="AJ649" s="369">
        <f t="shared" si="52"/>
        <v>-1.9258000566411773</v>
      </c>
      <c r="AK649" s="369">
        <f t="shared" si="55"/>
        <v>-46.606988160554444</v>
      </c>
      <c r="AL649" s="369">
        <f t="shared" si="55"/>
        <v>-0.2704164413196169</v>
      </c>
      <c r="AM649" s="369">
        <f t="shared" si="55"/>
        <v>19.739696312364408</v>
      </c>
      <c r="AN649" s="369">
        <f t="shared" si="49"/>
        <v>-53.487318840579704</v>
      </c>
      <c r="AO649" s="369">
        <f t="shared" si="49"/>
        <v>41.38266796494645</v>
      </c>
      <c r="AP649" s="369">
        <f t="shared" si="49"/>
        <v>-46.900826446280995</v>
      </c>
      <c r="AQ649" s="369">
        <f t="shared" si="49"/>
        <v>-15.304798962386508</v>
      </c>
      <c r="AR649" s="369">
        <f t="shared" si="50"/>
        <v>17.764165390505362</v>
      </c>
      <c r="AS649" s="369">
        <f t="shared" si="50"/>
        <v>50.195058517555275</v>
      </c>
      <c r="AT649" s="369">
        <f t="shared" si="50"/>
        <v>99.653679653679632</v>
      </c>
      <c r="AU649" s="369">
        <f t="shared" si="50"/>
        <v>23.503902862098883</v>
      </c>
      <c r="AV649" s="369">
        <f t="shared" si="51"/>
        <v>-3.05477528089888</v>
      </c>
      <c r="AW649" s="369">
        <f t="shared" si="51"/>
        <v>-14.415067004708442</v>
      </c>
      <c r="AX649" s="369">
        <f t="shared" si="51"/>
        <v>-18.662716885315277</v>
      </c>
      <c r="AY649" s="369">
        <f t="shared" si="51"/>
        <v>-39.334027055150884</v>
      </c>
    </row>
    <row r="650" spans="1:51" s="325" customFormat="1" ht="13.8">
      <c r="A650" s="327"/>
      <c r="B650" s="327" t="s">
        <v>431</v>
      </c>
      <c r="C650" s="331"/>
      <c r="D650" s="331"/>
      <c r="E650" s="331"/>
      <c r="F650" s="331"/>
      <c r="G650" s="331"/>
      <c r="H650" s="331"/>
      <c r="I650" s="331"/>
      <c r="J650" s="331"/>
      <c r="K650" s="331"/>
      <c r="L650" s="331"/>
      <c r="M650" s="331"/>
      <c r="N650" s="331"/>
      <c r="O650" s="369">
        <f t="shared" si="48"/>
        <v>66.90211907164479</v>
      </c>
      <c r="P650" s="369">
        <f t="shared" si="58"/>
        <v>-78.718258766626363</v>
      </c>
      <c r="Q650" s="369">
        <f t="shared" si="58"/>
        <v>113.63636363636363</v>
      </c>
      <c r="R650" s="369">
        <f t="shared" si="58"/>
        <v>-21.54255319148935</v>
      </c>
      <c r="S650" s="369">
        <f t="shared" si="58"/>
        <v>-39.661016949152547</v>
      </c>
      <c r="T650" s="369">
        <f t="shared" si="58"/>
        <v>67.696629213483135</v>
      </c>
      <c r="U650" s="369">
        <f t="shared" si="58"/>
        <v>0.67001675041876108</v>
      </c>
      <c r="V650" s="369">
        <f t="shared" si="58"/>
        <v>122.29617304492513</v>
      </c>
      <c r="W650" s="369">
        <f t="shared" si="58"/>
        <v>-23.353293413173649</v>
      </c>
      <c r="X650" s="369">
        <f t="shared" si="58"/>
        <v>-27.929687500000004</v>
      </c>
      <c r="Y650" s="369">
        <f t="shared" si="58"/>
        <v>32.520325203252028</v>
      </c>
      <c r="Z650" s="369">
        <f t="shared" si="58"/>
        <v>59.918200408997969</v>
      </c>
      <c r="AA650" s="369">
        <f t="shared" si="58"/>
        <v>3.6445012787723803</v>
      </c>
      <c r="AB650" s="369">
        <f t="shared" si="58"/>
        <v>-53.177051202961138</v>
      </c>
      <c r="AC650" s="369">
        <f t="shared" si="58"/>
        <v>44.268774703557305</v>
      </c>
      <c r="AD650" s="369">
        <f t="shared" si="58"/>
        <v>3.1963470319634837</v>
      </c>
      <c r="AE650" s="369">
        <f t="shared" si="58"/>
        <v>-30.088495575221241</v>
      </c>
      <c r="AF650" s="369">
        <f t="shared" si="58"/>
        <v>13.544303797468357</v>
      </c>
      <c r="AG650" s="369">
        <f t="shared" si="52"/>
        <v>18.617614269788181</v>
      </c>
      <c r="AH650" s="369">
        <f t="shared" si="52"/>
        <v>-13.909774436090229</v>
      </c>
      <c r="AI650" s="369">
        <f t="shared" si="52"/>
        <v>2.2925764192139635</v>
      </c>
      <c r="AJ650" s="369">
        <f t="shared" si="52"/>
        <v>-35.325506937033083</v>
      </c>
      <c r="AK650" s="369">
        <f t="shared" si="55"/>
        <v>4.6204620462046249</v>
      </c>
      <c r="AL650" s="369">
        <f t="shared" si="55"/>
        <v>137.22397476340691</v>
      </c>
      <c r="AM650" s="369">
        <f t="shared" si="55"/>
        <v>45.944148936170215</v>
      </c>
      <c r="AN650" s="369">
        <f t="shared" si="49"/>
        <v>-64.009111617312072</v>
      </c>
      <c r="AO650" s="369">
        <f t="shared" si="49"/>
        <v>24.050632911392409</v>
      </c>
      <c r="AP650" s="369">
        <f t="shared" si="49"/>
        <v>-4.5918367346938878</v>
      </c>
      <c r="AQ650" s="369">
        <f t="shared" si="49"/>
        <v>-39.251336898395721</v>
      </c>
      <c r="AR650" s="369">
        <f t="shared" si="50"/>
        <v>27.816901408450704</v>
      </c>
      <c r="AS650" s="369">
        <f t="shared" si="50"/>
        <v>5.0964187327823716</v>
      </c>
      <c r="AT650" s="369">
        <f t="shared" si="50"/>
        <v>69.724770642201818</v>
      </c>
      <c r="AU650" s="369">
        <f t="shared" si="50"/>
        <v>-54.903474903474908</v>
      </c>
      <c r="AV650" s="369">
        <f t="shared" si="51"/>
        <v>75.171232876712338</v>
      </c>
      <c r="AW650" s="369">
        <f t="shared" si="51"/>
        <v>1.4662756598240503</v>
      </c>
      <c r="AX650" s="369">
        <f t="shared" si="51"/>
        <v>45.95375722543352</v>
      </c>
      <c r="AY650" s="369">
        <f t="shared" si="51"/>
        <v>-27.260726072607262</v>
      </c>
    </row>
    <row r="651" spans="1:51" s="325" customFormat="1" ht="27.6">
      <c r="A651" s="329"/>
      <c r="B651" s="329" t="s">
        <v>432</v>
      </c>
      <c r="C651" s="332"/>
      <c r="D651" s="332"/>
      <c r="E651" s="332"/>
      <c r="F651" s="332"/>
      <c r="G651" s="332"/>
      <c r="H651" s="332"/>
      <c r="I651" s="332"/>
      <c r="J651" s="332"/>
      <c r="K651" s="332"/>
      <c r="L651" s="332"/>
      <c r="M651" s="332"/>
      <c r="N651" s="332"/>
      <c r="O651" s="369">
        <f t="shared" si="48"/>
        <v>-9.6412556053811596</v>
      </c>
      <c r="P651" s="369">
        <f t="shared" si="58"/>
        <v>-21.109535625664666</v>
      </c>
      <c r="Q651" s="369">
        <f t="shared" si="58"/>
        <v>9.7730847000674039</v>
      </c>
      <c r="R651" s="369">
        <f t="shared" si="58"/>
        <v>-11.850184199754398</v>
      </c>
      <c r="S651" s="369">
        <f t="shared" si="58"/>
        <v>16.299048061295572</v>
      </c>
      <c r="T651" s="369">
        <f t="shared" si="58"/>
        <v>6.1888600519065564</v>
      </c>
      <c r="U651" s="369">
        <f t="shared" si="58"/>
        <v>31.547283323933073</v>
      </c>
      <c r="V651" s="369">
        <f t="shared" si="58"/>
        <v>2.9155352293840306</v>
      </c>
      <c r="W651" s="369">
        <f t="shared" si="58"/>
        <v>-1.6942091376197734</v>
      </c>
      <c r="X651" s="369">
        <f t="shared" si="58"/>
        <v>18.378302020059316</v>
      </c>
      <c r="Y651" s="369">
        <f t="shared" si="58"/>
        <v>-10.680190930787592</v>
      </c>
      <c r="Z651" s="369">
        <f t="shared" si="58"/>
        <v>0.57448229792920091</v>
      </c>
      <c r="AA651" s="369">
        <f t="shared" si="58"/>
        <v>8.7539851222104197</v>
      </c>
      <c r="AB651" s="369">
        <f t="shared" si="58"/>
        <v>-22.841089532185173</v>
      </c>
      <c r="AC651" s="369">
        <f t="shared" si="58"/>
        <v>0.18996359031185284</v>
      </c>
      <c r="AD651" s="369">
        <f t="shared" si="58"/>
        <v>1.8170327065887164</v>
      </c>
      <c r="AE651" s="369">
        <f t="shared" si="58"/>
        <v>5.5245189323401656</v>
      </c>
      <c r="AF651" s="369">
        <f t="shared" si="58"/>
        <v>-3.3529411764705901</v>
      </c>
      <c r="AG651" s="369">
        <f t="shared" si="52"/>
        <v>30.051734631771151</v>
      </c>
      <c r="AH651" s="369">
        <f t="shared" si="52"/>
        <v>23.189423189423199</v>
      </c>
      <c r="AI651" s="369">
        <f t="shared" si="52"/>
        <v>13.021179599202195</v>
      </c>
      <c r="AJ651" s="369">
        <f t="shared" si="52"/>
        <v>-4.6554621848739552</v>
      </c>
      <c r="AK651" s="369">
        <f t="shared" si="55"/>
        <v>-7.1919619249074538</v>
      </c>
      <c r="AL651" s="369">
        <f t="shared" si="55"/>
        <v>-12.782526115859444</v>
      </c>
      <c r="AM651" s="369">
        <f t="shared" si="55"/>
        <v>26.165069686411147</v>
      </c>
      <c r="AN651" s="369">
        <f t="shared" si="49"/>
        <v>-38.413739535686553</v>
      </c>
      <c r="AO651" s="369">
        <f t="shared" si="49"/>
        <v>17.278587443946186</v>
      </c>
      <c r="AP651" s="369">
        <f t="shared" si="49"/>
        <v>-7.9459911578444151</v>
      </c>
      <c r="AQ651" s="369">
        <f t="shared" ref="AQ651:AU714" si="59">IFERROR(((AQ261-AP261)*100/AP261),"n.a.")</f>
        <v>9.981827622014535</v>
      </c>
      <c r="AR651" s="369">
        <f t="shared" si="50"/>
        <v>-12.840788386639925</v>
      </c>
      <c r="AS651" s="369">
        <f t="shared" si="50"/>
        <v>-5.578876100203102</v>
      </c>
      <c r="AT651" s="369">
        <f t="shared" si="50"/>
        <v>20.077441560304027</v>
      </c>
      <c r="AU651" s="369">
        <f t="shared" ref="AU651:AY653" si="60">IFERROR(((AU261-AT261)*100/AT261),"n.a.")</f>
        <v>-10.605517735578657</v>
      </c>
      <c r="AV651" s="369">
        <f t="shared" si="60"/>
        <v>14.482297929191724</v>
      </c>
      <c r="AW651" s="369">
        <f t="shared" si="60"/>
        <v>5.391527599486527</v>
      </c>
      <c r="AX651" s="369">
        <f t="shared" si="60"/>
        <v>14.239840549219355</v>
      </c>
      <c r="AY651" s="369">
        <f t="shared" si="60"/>
        <v>-8.2872928176795551</v>
      </c>
    </row>
    <row r="652" spans="1:51" s="325" customFormat="1" ht="13.8">
      <c r="A652" s="327"/>
      <c r="B652" s="327" t="s">
        <v>433</v>
      </c>
      <c r="C652" s="331"/>
      <c r="D652" s="331"/>
      <c r="E652" s="331"/>
      <c r="F652" s="331"/>
      <c r="G652" s="331"/>
      <c r="H652" s="331"/>
      <c r="I652" s="331"/>
      <c r="J652" s="331"/>
      <c r="K652" s="331"/>
      <c r="L652" s="331"/>
      <c r="M652" s="331"/>
      <c r="N652" s="331"/>
      <c r="O652" s="369">
        <f t="shared" ref="O652:AD715" si="61">IFERROR(((O262-N262)*100/N262),"n.a.")</f>
        <v>-16.968698517298193</v>
      </c>
      <c r="P652" s="369">
        <f t="shared" si="61"/>
        <v>-7.1428571428571486</v>
      </c>
      <c r="Q652" s="369">
        <f t="shared" si="61"/>
        <v>11.538461538461538</v>
      </c>
      <c r="R652" s="369">
        <f t="shared" si="61"/>
        <v>5.3639846743295072</v>
      </c>
      <c r="S652" s="369">
        <f t="shared" si="61"/>
        <v>19.999999999999996</v>
      </c>
      <c r="T652" s="369">
        <f t="shared" si="61"/>
        <v>-6.5151515151515111</v>
      </c>
      <c r="U652" s="369">
        <f t="shared" si="61"/>
        <v>-30.632090761750401</v>
      </c>
      <c r="V652" s="369">
        <f t="shared" si="61"/>
        <v>33.177570093457945</v>
      </c>
      <c r="W652" s="369">
        <f t="shared" si="61"/>
        <v>-12.807017543859656</v>
      </c>
      <c r="X652" s="369">
        <f t="shared" si="61"/>
        <v>5.8350100603621744</v>
      </c>
      <c r="Y652" s="369">
        <f t="shared" si="61"/>
        <v>5.8935361216730131</v>
      </c>
      <c r="Z652" s="369">
        <f t="shared" si="61"/>
        <v>4.1292639138240492</v>
      </c>
      <c r="AA652" s="369">
        <f t="shared" si="61"/>
        <v>-35.862068965517238</v>
      </c>
      <c r="AB652" s="369">
        <f t="shared" si="61"/>
        <v>72.043010752688161</v>
      </c>
      <c r="AC652" s="369">
        <f t="shared" si="61"/>
        <v>-12.34375</v>
      </c>
      <c r="AD652" s="369">
        <f t="shared" si="61"/>
        <v>15.329768270944731</v>
      </c>
      <c r="AE652" s="369">
        <f t="shared" ref="P652:AF667" si="62">IFERROR(((AE262-AD262)*100/AD262),"n.a.")</f>
        <v>0.6182380216383313</v>
      </c>
      <c r="AF652" s="369">
        <f t="shared" si="62"/>
        <v>-29.953917050691249</v>
      </c>
      <c r="AG652" s="369">
        <f t="shared" si="52"/>
        <v>66.666666666666671</v>
      </c>
      <c r="AH652" s="369">
        <f t="shared" si="52"/>
        <v>-1.9736842105263088</v>
      </c>
      <c r="AI652" s="369">
        <f t="shared" si="52"/>
        <v>-19.865771812080546</v>
      </c>
      <c r="AJ652" s="369">
        <f t="shared" si="52"/>
        <v>8.3752093802345069</v>
      </c>
      <c r="AK652" s="369">
        <f t="shared" si="55"/>
        <v>-0.92735703245749013</v>
      </c>
      <c r="AL652" s="369">
        <f t="shared" si="55"/>
        <v>-12.324492979719189</v>
      </c>
      <c r="AM652" s="369">
        <f t="shared" si="55"/>
        <v>18.861209964412804</v>
      </c>
      <c r="AN652" s="369">
        <f t="shared" ref="AN652:AY715" si="63">IFERROR(((AN262-AM262)*100/AM262),"n.a.")</f>
        <v>-33.532934131736518</v>
      </c>
      <c r="AO652" s="369">
        <f t="shared" si="63"/>
        <v>41.891891891891873</v>
      </c>
      <c r="AP652" s="369">
        <f t="shared" si="63"/>
        <v>2.6984126984126973</v>
      </c>
      <c r="AQ652" s="369">
        <f t="shared" si="59"/>
        <v>8.5007727975270466</v>
      </c>
      <c r="AR652" s="369">
        <f t="shared" si="59"/>
        <v>-30.056980056980052</v>
      </c>
      <c r="AS652" s="369">
        <f t="shared" si="59"/>
        <v>69.653767820773922</v>
      </c>
      <c r="AT652" s="369">
        <f t="shared" si="59"/>
        <v>-29.411764705882355</v>
      </c>
      <c r="AU652" s="369">
        <f t="shared" si="59"/>
        <v>2.2108843537414948</v>
      </c>
      <c r="AV652" s="369">
        <f t="shared" si="60"/>
        <v>-13.976705490848584</v>
      </c>
      <c r="AW652" s="369">
        <f t="shared" si="60"/>
        <v>-0.58027079303675533</v>
      </c>
      <c r="AX652" s="369">
        <f t="shared" si="60"/>
        <v>-1.3618677042801439</v>
      </c>
      <c r="AY652" s="369">
        <f t="shared" si="60"/>
        <v>-11.43984220907298</v>
      </c>
    </row>
    <row r="653" spans="1:51" s="325" customFormat="1" ht="13.8">
      <c r="A653" s="329"/>
      <c r="B653" s="329" t="s">
        <v>434</v>
      </c>
      <c r="C653" s="332"/>
      <c r="D653" s="332"/>
      <c r="E653" s="332"/>
      <c r="F653" s="332"/>
      <c r="G653" s="332"/>
      <c r="H653" s="332"/>
      <c r="I653" s="332"/>
      <c r="J653" s="332"/>
      <c r="K653" s="332"/>
      <c r="L653" s="332"/>
      <c r="M653" s="332"/>
      <c r="N653" s="332"/>
      <c r="O653" s="369">
        <f t="shared" si="61"/>
        <v>-2.9527191179218808</v>
      </c>
      <c r="P653" s="369">
        <f t="shared" si="62"/>
        <v>-13.12343539379934</v>
      </c>
      <c r="Q653" s="369">
        <f t="shared" si="62"/>
        <v>19.771694558350866</v>
      </c>
      <c r="R653" s="369">
        <f t="shared" si="62"/>
        <v>1.1751642453965119</v>
      </c>
      <c r="S653" s="369">
        <f t="shared" si="62"/>
        <v>-4.9021401134077189</v>
      </c>
      <c r="T653" s="369">
        <f t="shared" si="62"/>
        <v>-11.915753029428735</v>
      </c>
      <c r="U653" s="369">
        <f t="shared" si="62"/>
        <v>1.5067147068457205</v>
      </c>
      <c r="V653" s="369">
        <f t="shared" si="62"/>
        <v>14.972571797353988</v>
      </c>
      <c r="W653" s="369">
        <f t="shared" si="62"/>
        <v>-19.066329871830849</v>
      </c>
      <c r="X653" s="369">
        <f t="shared" si="62"/>
        <v>5.7334412206681229</v>
      </c>
      <c r="Y653" s="369">
        <f t="shared" si="62"/>
        <v>1.880397944681315</v>
      </c>
      <c r="Z653" s="369">
        <f t="shared" si="62"/>
        <v>6.2774975855778612</v>
      </c>
      <c r="AA653" s="369">
        <f t="shared" si="62"/>
        <v>12.580775444264935</v>
      </c>
      <c r="AB653" s="369">
        <f t="shared" si="62"/>
        <v>-4.8609865470852034</v>
      </c>
      <c r="AC653" s="369">
        <f t="shared" si="62"/>
        <v>0.41478129713423617</v>
      </c>
      <c r="AD653" s="369">
        <f t="shared" si="62"/>
        <v>6.2992865189635827</v>
      </c>
      <c r="AE653" s="369">
        <f t="shared" si="62"/>
        <v>-5.4667490947628696</v>
      </c>
      <c r="AF653" s="369">
        <f t="shared" si="62"/>
        <v>-11.070627802690591</v>
      </c>
      <c r="AG653" s="369">
        <f t="shared" ref="AG653:AK711" si="64">IFERROR(((AG263-AF263)*100/AF263),"n.a.")</f>
        <v>26.116188675281016</v>
      </c>
      <c r="AH653" s="369">
        <f t="shared" si="64"/>
        <v>-3.8400666389004576</v>
      </c>
      <c r="AI653" s="369">
        <f t="shared" si="64"/>
        <v>-3.4216909216909244</v>
      </c>
      <c r="AJ653" s="369">
        <f t="shared" si="64"/>
        <v>4.4847071486231949</v>
      </c>
      <c r="AK653" s="369">
        <f t="shared" si="64"/>
        <v>4.0175122328096888</v>
      </c>
      <c r="AL653" s="369">
        <f t="shared" ref="AL653:AM671" si="65">IFERROR(((AL263-AK263)*100/AK263),"n.a.")</f>
        <v>-2.7482050012379289</v>
      </c>
      <c r="AM653" s="369">
        <f t="shared" si="65"/>
        <v>11.116768499660553</v>
      </c>
      <c r="AN653" s="369">
        <f t="shared" si="63"/>
        <v>-30.120665953872003</v>
      </c>
      <c r="AO653" s="369">
        <f t="shared" si="63"/>
        <v>30.338797814207656</v>
      </c>
      <c r="AP653" s="369">
        <f t="shared" si="63"/>
        <v>-3.2533959416401221</v>
      </c>
      <c r="AQ653" s="369">
        <f t="shared" si="59"/>
        <v>13.416536661466475</v>
      </c>
      <c r="AR653" s="369">
        <f t="shared" si="59"/>
        <v>-13.357786947883246</v>
      </c>
      <c r="AS653" s="369">
        <f t="shared" si="59"/>
        <v>0.22049744222967013</v>
      </c>
      <c r="AT653" s="369">
        <f t="shared" si="59"/>
        <v>-2.0153128575200143</v>
      </c>
      <c r="AU653" s="369">
        <f t="shared" si="59"/>
        <v>6.7451050835279238</v>
      </c>
      <c r="AV653" s="369">
        <f t="shared" si="60"/>
        <v>5.4017669331089628</v>
      </c>
      <c r="AW653" s="369">
        <f t="shared" si="60"/>
        <v>2.3549133870839012</v>
      </c>
      <c r="AX653" s="369">
        <f t="shared" si="60"/>
        <v>22.321010762751524</v>
      </c>
      <c r="AY653" s="369">
        <f t="shared" si="60"/>
        <v>-12.375669472073447</v>
      </c>
    </row>
    <row r="654" spans="1:51" s="325" customFormat="1" ht="13.8">
      <c r="A654" s="327"/>
      <c r="B654" s="327" t="s">
        <v>435</v>
      </c>
      <c r="C654" s="331"/>
      <c r="D654" s="331"/>
      <c r="E654" s="331"/>
      <c r="F654" s="331"/>
      <c r="G654" s="331"/>
      <c r="H654" s="331"/>
      <c r="I654" s="331"/>
      <c r="J654" s="331"/>
      <c r="K654" s="331"/>
      <c r="L654" s="331"/>
      <c r="M654" s="331"/>
      <c r="N654" s="331"/>
      <c r="O654" s="369">
        <f t="shared" si="61"/>
        <v>-3.9005827090022609</v>
      </c>
      <c r="P654" s="369">
        <f t="shared" si="62"/>
        <v>-13.154312585076099</v>
      </c>
      <c r="Q654" s="369">
        <f t="shared" si="62"/>
        <v>19.122257053291516</v>
      </c>
      <c r="R654" s="369">
        <f t="shared" si="62"/>
        <v>5.5023923444976184</v>
      </c>
      <c r="S654" s="369">
        <f t="shared" si="62"/>
        <v>-7.6077097505669018</v>
      </c>
      <c r="T654" s="369">
        <f t="shared" si="62"/>
        <v>-13.805374892624863</v>
      </c>
      <c r="U654" s="369">
        <f t="shared" si="62"/>
        <v>7.9014806378132283</v>
      </c>
      <c r="V654" s="369">
        <f t="shared" si="62"/>
        <v>13.405462462066231</v>
      </c>
      <c r="W654" s="369">
        <f t="shared" si="62"/>
        <v>-18.871436881908085</v>
      </c>
      <c r="X654" s="369">
        <f t="shared" si="62"/>
        <v>3.8720780152014953</v>
      </c>
      <c r="Y654" s="369">
        <f t="shared" si="62"/>
        <v>1.4772884164020339</v>
      </c>
      <c r="Z654" s="369">
        <f t="shared" si="62"/>
        <v>4.0136054421768748</v>
      </c>
      <c r="AA654" s="369">
        <f t="shared" si="62"/>
        <v>16.690647482014377</v>
      </c>
      <c r="AB654" s="369">
        <f t="shared" si="62"/>
        <v>-7.8466539625602518</v>
      </c>
      <c r="AC654" s="369">
        <f t="shared" si="62"/>
        <v>-1.9219073105461604</v>
      </c>
      <c r="AD654" s="369">
        <f t="shared" si="62"/>
        <v>6.5980404316011496</v>
      </c>
      <c r="AE654" s="369">
        <f t="shared" si="62"/>
        <v>-6.8760907504362958</v>
      </c>
      <c r="AF654" s="369">
        <f t="shared" si="62"/>
        <v>-8.9330334832583773</v>
      </c>
      <c r="AG654" s="369">
        <f t="shared" si="64"/>
        <v>27.94622033200714</v>
      </c>
      <c r="AH654" s="369">
        <f t="shared" si="64"/>
        <v>-7.8704696547287183</v>
      </c>
      <c r="AI654" s="369">
        <f t="shared" si="64"/>
        <v>-3.3403165735568021</v>
      </c>
      <c r="AJ654" s="369">
        <f t="shared" si="64"/>
        <v>5.081276339554484</v>
      </c>
      <c r="AK654" s="369">
        <f t="shared" si="64"/>
        <v>4.0792941446086886</v>
      </c>
      <c r="AL654" s="369">
        <f t="shared" si="65"/>
        <v>-1.7725421116371236</v>
      </c>
      <c r="AM654" s="369">
        <f t="shared" si="65"/>
        <v>11.084958529477696</v>
      </c>
      <c r="AN654" s="369">
        <f t="shared" si="63"/>
        <v>-31.520532741398441</v>
      </c>
      <c r="AO654" s="369">
        <f t="shared" si="63"/>
        <v>36.260498010903191</v>
      </c>
      <c r="AP654" s="369">
        <f t="shared" si="63"/>
        <v>-5.1362456747404845</v>
      </c>
      <c r="AQ654" s="369">
        <f t="shared" si="59"/>
        <v>3.7843383107260835</v>
      </c>
      <c r="AR654" s="369">
        <f t="shared" si="59"/>
        <v>-9.1707852828116359</v>
      </c>
      <c r="AS654" s="369">
        <f t="shared" si="59"/>
        <v>-1.0157194679564732</v>
      </c>
      <c r="AT654" s="369">
        <f t="shared" si="59"/>
        <v>0.45199120449548563</v>
      </c>
      <c r="AU654" s="369">
        <f t="shared" ref="AU654:AY714" si="66">IFERROR(((AU264-AT264)*100/AT264),"n.a.")</f>
        <v>7.6979204669828496</v>
      </c>
      <c r="AV654" s="369">
        <f t="shared" si="66"/>
        <v>7.2493224932249349</v>
      </c>
      <c r="AW654" s="369">
        <f t="shared" si="66"/>
        <v>4.5272688987155156</v>
      </c>
      <c r="AX654" s="369">
        <f t="shared" si="66"/>
        <v>22.169621273166804</v>
      </c>
      <c r="AY654" s="369">
        <f t="shared" si="66"/>
        <v>-16.654299612498971</v>
      </c>
    </row>
    <row r="655" spans="1:51" s="325" customFormat="1" ht="13.8">
      <c r="A655" s="329"/>
      <c r="B655" s="329" t="s">
        <v>436</v>
      </c>
      <c r="C655" s="332"/>
      <c r="D655" s="332"/>
      <c r="E655" s="332"/>
      <c r="F655" s="332"/>
      <c r="G655" s="332"/>
      <c r="H655" s="332"/>
      <c r="I655" s="332"/>
      <c r="J655" s="332"/>
      <c r="K655" s="332"/>
      <c r="L655" s="332"/>
      <c r="M655" s="332"/>
      <c r="N655" s="332"/>
      <c r="O655" s="369">
        <f t="shared" si="61"/>
        <v>0.523331879633672</v>
      </c>
      <c r="P655" s="369">
        <f t="shared" si="62"/>
        <v>-12.971800433839489</v>
      </c>
      <c r="Q655" s="369">
        <f t="shared" si="62"/>
        <v>21.98404785643071</v>
      </c>
      <c r="R655" s="369">
        <f t="shared" si="62"/>
        <v>-13.56763383735186</v>
      </c>
      <c r="S655" s="369">
        <f t="shared" si="62"/>
        <v>6.335697399527187</v>
      </c>
      <c r="T655" s="369">
        <f t="shared" si="62"/>
        <v>-5.0689195197865589</v>
      </c>
      <c r="U655" s="369">
        <f t="shared" si="62"/>
        <v>-19.531615925058556</v>
      </c>
      <c r="V655" s="369">
        <f t="shared" si="62"/>
        <v>21.88591385331782</v>
      </c>
      <c r="W655" s="369">
        <f t="shared" si="62"/>
        <v>-19.866284622731612</v>
      </c>
      <c r="X655" s="369">
        <f t="shared" si="62"/>
        <v>13.46841477949939</v>
      </c>
      <c r="Y655" s="369">
        <f t="shared" si="62"/>
        <v>3.4138655462184988</v>
      </c>
      <c r="Z655" s="369">
        <f t="shared" si="62"/>
        <v>14.677501269680025</v>
      </c>
      <c r="AA655" s="369">
        <f t="shared" si="62"/>
        <v>-1.2400354295836917</v>
      </c>
      <c r="AB655" s="369">
        <f t="shared" si="62"/>
        <v>6.995515695067259</v>
      </c>
      <c r="AC655" s="369">
        <f t="shared" si="62"/>
        <v>8.5079631181894442</v>
      </c>
      <c r="AD655" s="369">
        <f t="shared" si="62"/>
        <v>5.3688682889146406</v>
      </c>
      <c r="AE655" s="369">
        <f t="shared" si="62"/>
        <v>-0.98973607038123002</v>
      </c>
      <c r="AF655" s="369">
        <f t="shared" si="62"/>
        <v>-17.43798593113662</v>
      </c>
      <c r="AG655" s="369">
        <f t="shared" si="64"/>
        <v>20.134529147982054</v>
      </c>
      <c r="AH655" s="369">
        <f t="shared" si="64"/>
        <v>10.227696901829049</v>
      </c>
      <c r="AI655" s="369">
        <f t="shared" si="64"/>
        <v>-3.6911615306467991</v>
      </c>
      <c r="AJ655" s="369">
        <f t="shared" si="64"/>
        <v>2.7777777777777746</v>
      </c>
      <c r="AK655" s="369">
        <f t="shared" si="64"/>
        <v>3.7974683544303778</v>
      </c>
      <c r="AL655" s="369">
        <f t="shared" si="65"/>
        <v>-5.6690837178642015</v>
      </c>
      <c r="AM655" s="369">
        <f t="shared" si="65"/>
        <v>11.215932914046112</v>
      </c>
      <c r="AN655" s="369">
        <f t="shared" si="63"/>
        <v>-25.76185988061577</v>
      </c>
      <c r="AO655" s="369">
        <f t="shared" si="63"/>
        <v>13.288192975031743</v>
      </c>
      <c r="AP655" s="369">
        <f t="shared" si="63"/>
        <v>3.2872618602913675</v>
      </c>
      <c r="AQ655" s="369">
        <f t="shared" si="59"/>
        <v>43.978300180831845</v>
      </c>
      <c r="AR655" s="369">
        <f t="shared" si="59"/>
        <v>-22.933936196935448</v>
      </c>
      <c r="AS655" s="369">
        <f t="shared" si="59"/>
        <v>3.5528031290743152</v>
      </c>
      <c r="AT655" s="369">
        <f t="shared" si="59"/>
        <v>-8.3726786276361356</v>
      </c>
      <c r="AU655" s="369">
        <f t="shared" si="66"/>
        <v>4.0535898316729639</v>
      </c>
      <c r="AV655" s="369">
        <f t="shared" si="66"/>
        <v>3.3014196104330019E-2</v>
      </c>
      <c r="AW655" s="369">
        <f t="shared" si="66"/>
        <v>-4.4884488448844868</v>
      </c>
      <c r="AX655" s="369">
        <f t="shared" si="66"/>
        <v>22.87491361437457</v>
      </c>
      <c r="AY655" s="369">
        <f t="shared" si="66"/>
        <v>2.1934758155230627</v>
      </c>
    </row>
    <row r="656" spans="1:51" s="325" customFormat="1" ht="13.8">
      <c r="A656" s="327"/>
      <c r="B656" s="327" t="s">
        <v>437</v>
      </c>
      <c r="C656" s="331"/>
      <c r="D656" s="331"/>
      <c r="E656" s="331"/>
      <c r="F656" s="331"/>
      <c r="G656" s="331"/>
      <c r="H656" s="331"/>
      <c r="I656" s="331"/>
      <c r="J656" s="331"/>
      <c r="K656" s="331"/>
      <c r="L656" s="331"/>
      <c r="M656" s="331"/>
      <c r="N656" s="331"/>
      <c r="O656" s="369">
        <f t="shared" si="61"/>
        <v>-32.374392220421392</v>
      </c>
      <c r="P656" s="369">
        <f t="shared" si="62"/>
        <v>26.153385260635098</v>
      </c>
      <c r="Q656" s="369">
        <f t="shared" si="62"/>
        <v>56.637378294941811</v>
      </c>
      <c r="R656" s="369">
        <f t="shared" si="62"/>
        <v>-25.500303214069124</v>
      </c>
      <c r="S656" s="369">
        <f t="shared" si="62"/>
        <v>17.297517297517299</v>
      </c>
      <c r="T656" s="369">
        <f t="shared" si="62"/>
        <v>-11.641221374045804</v>
      </c>
      <c r="U656" s="369">
        <f t="shared" si="62"/>
        <v>25.898291773021803</v>
      </c>
      <c r="V656" s="369">
        <f t="shared" si="62"/>
        <v>0.49906425452275915</v>
      </c>
      <c r="W656" s="369">
        <f t="shared" si="62"/>
        <v>4.9503414028553658</v>
      </c>
      <c r="X656" s="369">
        <f t="shared" si="62"/>
        <v>2.5728227118142972</v>
      </c>
      <c r="Y656" s="369">
        <f t="shared" si="62"/>
        <v>-2.9119215799337033</v>
      </c>
      <c r="Z656" s="369">
        <f t="shared" si="62"/>
        <v>-19.242761692650326</v>
      </c>
      <c r="AA656" s="369">
        <f t="shared" si="62"/>
        <v>7.2439786725500968</v>
      </c>
      <c r="AB656" s="369">
        <f t="shared" si="62"/>
        <v>-4.3031030344591086</v>
      </c>
      <c r="AC656" s="369">
        <f t="shared" si="62"/>
        <v>16.624865639555704</v>
      </c>
      <c r="AD656" s="369">
        <f t="shared" si="62"/>
        <v>16.574500768049166</v>
      </c>
      <c r="AE656" s="369">
        <f t="shared" si="62"/>
        <v>-7.68217156410594</v>
      </c>
      <c r="AF656" s="369">
        <f t="shared" si="62"/>
        <v>-31.744219240650871</v>
      </c>
      <c r="AG656" s="369">
        <f t="shared" si="64"/>
        <v>30.133835215391041</v>
      </c>
      <c r="AH656" s="369">
        <f t="shared" si="64"/>
        <v>25.727141250200866</v>
      </c>
      <c r="AI656" s="369">
        <f t="shared" si="64"/>
        <v>-11.106850715746418</v>
      </c>
      <c r="AJ656" s="369">
        <f t="shared" si="64"/>
        <v>4.4140905823148922</v>
      </c>
      <c r="AK656" s="369">
        <f t="shared" si="64"/>
        <v>-0.68851556045166618</v>
      </c>
      <c r="AL656" s="369">
        <f t="shared" si="65"/>
        <v>-9.2068774265113689</v>
      </c>
      <c r="AM656" s="369">
        <f t="shared" si="65"/>
        <v>13.530849114233353</v>
      </c>
      <c r="AN656" s="369">
        <f t="shared" si="63"/>
        <v>-1.7218186709712149</v>
      </c>
      <c r="AO656" s="369">
        <f t="shared" si="63"/>
        <v>17.314535997810005</v>
      </c>
      <c r="AP656" s="369">
        <f t="shared" si="63"/>
        <v>-12.752304281880754</v>
      </c>
      <c r="AQ656" s="369">
        <f t="shared" si="59"/>
        <v>21.837389676384056</v>
      </c>
      <c r="AR656" s="369">
        <f t="shared" si="59"/>
        <v>4.3463944682252151</v>
      </c>
      <c r="AS656" s="369">
        <f t="shared" si="59"/>
        <v>-1.7776375302408729</v>
      </c>
      <c r="AT656" s="369">
        <f t="shared" si="59"/>
        <v>7.1428571428571459</v>
      </c>
      <c r="AU656" s="369">
        <f t="shared" si="66"/>
        <v>-4.6976511744127967</v>
      </c>
      <c r="AV656" s="369">
        <f t="shared" si="66"/>
        <v>-8.4216046145778733</v>
      </c>
      <c r="AW656" s="369">
        <f t="shared" si="66"/>
        <v>-6.138341731562071</v>
      </c>
      <c r="AX656" s="369">
        <f t="shared" si="66"/>
        <v>32.284040995607626</v>
      </c>
      <c r="AY656" s="369">
        <f t="shared" si="66"/>
        <v>-15.504519461353995</v>
      </c>
    </row>
    <row r="657" spans="1:51" s="325" customFormat="1" ht="12.75" customHeight="1">
      <c r="A657" s="329"/>
      <c r="B657" s="329" t="s">
        <v>438</v>
      </c>
      <c r="C657" s="332"/>
      <c r="D657" s="332"/>
      <c r="E657" s="332"/>
      <c r="F657" s="332"/>
      <c r="G657" s="332"/>
      <c r="H657" s="332"/>
      <c r="I657" s="332"/>
      <c r="J657" s="332"/>
      <c r="K657" s="332"/>
      <c r="L657" s="332"/>
      <c r="M657" s="332"/>
      <c r="N657" s="332"/>
      <c r="O657" s="369">
        <f t="shared" si="61"/>
        <v>-15.77981651376146</v>
      </c>
      <c r="P657" s="369">
        <f t="shared" si="62"/>
        <v>-1.1377390462357755</v>
      </c>
      <c r="Q657" s="369">
        <f t="shared" si="62"/>
        <v>33.716944172380003</v>
      </c>
      <c r="R657" s="369">
        <f t="shared" si="62"/>
        <v>-21.497894158579019</v>
      </c>
      <c r="S657" s="369">
        <f t="shared" si="62"/>
        <v>3.2423606251457913</v>
      </c>
      <c r="T657" s="369">
        <f t="shared" si="62"/>
        <v>-1.5363759602349745</v>
      </c>
      <c r="U657" s="369">
        <f t="shared" si="62"/>
        <v>-7.296925195043598</v>
      </c>
      <c r="V657" s="369">
        <f t="shared" si="62"/>
        <v>-3.0940594059405941</v>
      </c>
      <c r="W657" s="369">
        <f t="shared" si="62"/>
        <v>-21.302681992337167</v>
      </c>
      <c r="X657" s="369">
        <f t="shared" si="62"/>
        <v>64.84907497565726</v>
      </c>
      <c r="Y657" s="369">
        <f t="shared" si="62"/>
        <v>-22.268163024217369</v>
      </c>
      <c r="Z657" s="369">
        <f t="shared" si="62"/>
        <v>-3.5714285714285632</v>
      </c>
      <c r="AA657" s="369">
        <f t="shared" si="62"/>
        <v>8.6157079064880513</v>
      </c>
      <c r="AB657" s="369">
        <f t="shared" si="62"/>
        <v>-14.510278113663844</v>
      </c>
      <c r="AC657" s="369">
        <f t="shared" si="62"/>
        <v>18.048090523338036</v>
      </c>
      <c r="AD657" s="369">
        <f t="shared" si="62"/>
        <v>-0.31152647975076792</v>
      </c>
      <c r="AE657" s="369">
        <f t="shared" si="62"/>
        <v>-24.375</v>
      </c>
      <c r="AF657" s="369">
        <f t="shared" si="62"/>
        <v>21.996185632549274</v>
      </c>
      <c r="AG657" s="369">
        <f t="shared" si="64"/>
        <v>10.708702449192286</v>
      </c>
      <c r="AH657" s="369">
        <f t="shared" si="64"/>
        <v>-12.967757119322204</v>
      </c>
      <c r="AI657" s="369">
        <f t="shared" si="64"/>
        <v>-7.1660356949702519</v>
      </c>
      <c r="AJ657" s="369">
        <f t="shared" si="64"/>
        <v>13.195455869501897</v>
      </c>
      <c r="AK657" s="369">
        <f t="shared" si="64"/>
        <v>11.27123005661349</v>
      </c>
      <c r="AL657" s="369">
        <f t="shared" si="65"/>
        <v>10.522664199814979</v>
      </c>
      <c r="AM657" s="369">
        <f t="shared" si="65"/>
        <v>-5.2521448001673949</v>
      </c>
      <c r="AN657" s="369">
        <f t="shared" si="63"/>
        <v>-18.683745583038871</v>
      </c>
      <c r="AO657" s="369">
        <f t="shared" si="63"/>
        <v>14.502987506789779</v>
      </c>
      <c r="AP657" s="369">
        <f t="shared" si="63"/>
        <v>-9.5588235294117521</v>
      </c>
      <c r="AQ657" s="369">
        <f t="shared" si="59"/>
        <v>5.7172829792814044</v>
      </c>
      <c r="AR657" s="369">
        <f t="shared" si="59"/>
        <v>18.903497891342091</v>
      </c>
      <c r="AS657" s="369">
        <f t="shared" si="59"/>
        <v>-8.220321301898597</v>
      </c>
      <c r="AT657" s="369">
        <f t="shared" si="59"/>
        <v>-4.5010229597635911</v>
      </c>
      <c r="AU657" s="369">
        <f t="shared" si="66"/>
        <v>-9.4025232087598081</v>
      </c>
      <c r="AV657" s="369">
        <f t="shared" si="66"/>
        <v>2.5223331581713104</v>
      </c>
      <c r="AW657" s="369">
        <f t="shared" si="66"/>
        <v>11.301896463352117</v>
      </c>
      <c r="AX657" s="369">
        <f t="shared" si="66"/>
        <v>5.5952106838590829</v>
      </c>
      <c r="AY657" s="369">
        <f t="shared" si="66"/>
        <v>13.84648931530746</v>
      </c>
    </row>
    <row r="658" spans="1:51" s="325" customFormat="1" ht="13.8">
      <c r="A658" s="327"/>
      <c r="B658" s="327" t="s">
        <v>439</v>
      </c>
      <c r="C658" s="331"/>
      <c r="D658" s="331"/>
      <c r="E658" s="331"/>
      <c r="F658" s="331"/>
      <c r="G658" s="331"/>
      <c r="H658" s="331"/>
      <c r="I658" s="331"/>
      <c r="J658" s="331"/>
      <c r="K658" s="331"/>
      <c r="L658" s="331"/>
      <c r="M658" s="331"/>
      <c r="N658" s="331"/>
      <c r="O658" s="369">
        <f t="shared" si="61"/>
        <v>-20.066079295154186</v>
      </c>
      <c r="P658" s="369">
        <f t="shared" si="62"/>
        <v>-1.1848994213281889</v>
      </c>
      <c r="Q658" s="369">
        <f t="shared" si="62"/>
        <v>35.415504740658122</v>
      </c>
      <c r="R658" s="369">
        <f t="shared" si="62"/>
        <v>-20.778418451400334</v>
      </c>
      <c r="S658" s="369">
        <f t="shared" si="62"/>
        <v>-0.85781128151806163</v>
      </c>
      <c r="T658" s="369">
        <f t="shared" si="62"/>
        <v>1.1798636601992734</v>
      </c>
      <c r="U658" s="369">
        <f t="shared" si="62"/>
        <v>-9.4584089142264975</v>
      </c>
      <c r="V658" s="369">
        <f t="shared" si="62"/>
        <v>-2.7761877504293042</v>
      </c>
      <c r="W658" s="369">
        <f t="shared" si="62"/>
        <v>-21.666176037680305</v>
      </c>
      <c r="X658" s="369">
        <f t="shared" si="62"/>
        <v>72.341225103344613</v>
      </c>
      <c r="Y658" s="369">
        <f t="shared" si="62"/>
        <v>-21.718273004797211</v>
      </c>
      <c r="Z658" s="369">
        <f t="shared" si="62"/>
        <v>-5.5988857938718608</v>
      </c>
      <c r="AA658" s="369">
        <f t="shared" si="62"/>
        <v>11.47831218648569</v>
      </c>
      <c r="AB658" s="369">
        <f t="shared" si="62"/>
        <v>-17.31074642668079</v>
      </c>
      <c r="AC658" s="369">
        <f t="shared" si="62"/>
        <v>18.758002560819474</v>
      </c>
      <c r="AD658" s="369">
        <f t="shared" si="62"/>
        <v>-1.8598382749326274</v>
      </c>
      <c r="AE658" s="369">
        <f t="shared" si="62"/>
        <v>-28.371326558637733</v>
      </c>
      <c r="AF658" s="369">
        <f t="shared" si="62"/>
        <v>26.917177914110443</v>
      </c>
      <c r="AG658" s="369">
        <f t="shared" si="64"/>
        <v>13.504531722054377</v>
      </c>
      <c r="AH658" s="369">
        <f t="shared" si="64"/>
        <v>-13.095554964067079</v>
      </c>
      <c r="AI658" s="369">
        <f t="shared" si="64"/>
        <v>-8.3307810107197522</v>
      </c>
      <c r="AJ658" s="369">
        <f t="shared" si="64"/>
        <v>11.426662211827603</v>
      </c>
      <c r="AK658" s="369">
        <f t="shared" si="64"/>
        <v>10.284857571214392</v>
      </c>
      <c r="AL658" s="369">
        <f t="shared" si="65"/>
        <v>16.286025013594351</v>
      </c>
      <c r="AM658" s="369">
        <f t="shared" si="65"/>
        <v>-9.7965863923310827</v>
      </c>
      <c r="AN658" s="369">
        <f t="shared" si="63"/>
        <v>-30.689476412649043</v>
      </c>
      <c r="AO658" s="369">
        <f t="shared" si="63"/>
        <v>16.753926701570684</v>
      </c>
      <c r="AP658" s="369">
        <f t="shared" si="63"/>
        <v>-6.4061499039077514</v>
      </c>
      <c r="AQ658" s="369">
        <f t="shared" si="59"/>
        <v>-1.3004791238877447</v>
      </c>
      <c r="AR658" s="369">
        <f t="shared" si="59"/>
        <v>24.930651872399448</v>
      </c>
      <c r="AS658" s="369">
        <f t="shared" si="59"/>
        <v>-10.407993338884262</v>
      </c>
      <c r="AT658" s="369">
        <f t="shared" si="59"/>
        <v>9.2007434944237882</v>
      </c>
      <c r="AU658" s="369">
        <f t="shared" si="66"/>
        <v>-9.7304964539007095</v>
      </c>
      <c r="AV658" s="369">
        <f t="shared" si="66"/>
        <v>0.12570710245128583</v>
      </c>
      <c r="AW658" s="369">
        <f t="shared" si="66"/>
        <v>17.294413057124913</v>
      </c>
      <c r="AX658" s="369">
        <f t="shared" si="66"/>
        <v>0.42815092320043807</v>
      </c>
      <c r="AY658" s="369">
        <f t="shared" si="66"/>
        <v>22.781774580335725</v>
      </c>
    </row>
    <row r="659" spans="1:51" s="325" customFormat="1" ht="13.8">
      <c r="A659" s="329"/>
      <c r="B659" s="329" t="s">
        <v>440</v>
      </c>
      <c r="C659" s="332"/>
      <c r="D659" s="332"/>
      <c r="E659" s="332"/>
      <c r="F659" s="332"/>
      <c r="G659" s="332"/>
      <c r="H659" s="332"/>
      <c r="I659" s="332"/>
      <c r="J659" s="332"/>
      <c r="K659" s="332"/>
      <c r="L659" s="332"/>
      <c r="M659" s="332"/>
      <c r="N659" s="332"/>
      <c r="O659" s="369">
        <f t="shared" si="61"/>
        <v>37.534246575342458</v>
      </c>
      <c r="P659" s="369">
        <f t="shared" si="62"/>
        <v>-0.79681274900396715</v>
      </c>
      <c r="Q659" s="369">
        <f t="shared" si="62"/>
        <v>21.285140562248987</v>
      </c>
      <c r="R659" s="369">
        <f t="shared" si="62"/>
        <v>-27.152317880794698</v>
      </c>
      <c r="S659" s="369">
        <f t="shared" si="62"/>
        <v>39.090909090909079</v>
      </c>
      <c r="T659" s="369">
        <f t="shared" si="62"/>
        <v>-18.464052287581698</v>
      </c>
      <c r="U659" s="369">
        <f t="shared" si="62"/>
        <v>9.4188376753506962</v>
      </c>
      <c r="V659" s="369">
        <f t="shared" si="62"/>
        <v>-5.1282051282051331</v>
      </c>
      <c r="W659" s="369">
        <f t="shared" si="62"/>
        <v>-18.918918918918912</v>
      </c>
      <c r="X659" s="369">
        <f t="shared" si="62"/>
        <v>17.619047619047624</v>
      </c>
      <c r="Y659" s="369">
        <f t="shared" si="62"/>
        <v>-27.732793522267215</v>
      </c>
      <c r="Z659" s="369">
        <f t="shared" si="62"/>
        <v>17.086834733893554</v>
      </c>
      <c r="AA659" s="369">
        <f t="shared" si="62"/>
        <v>-14.593301435406696</v>
      </c>
      <c r="AB659" s="369">
        <f t="shared" si="62"/>
        <v>15.406162464986004</v>
      </c>
      <c r="AC659" s="369">
        <f t="shared" si="62"/>
        <v>12.378640776699024</v>
      </c>
      <c r="AD659" s="369">
        <f t="shared" si="62"/>
        <v>11.879049676025915</v>
      </c>
      <c r="AE659" s="369">
        <f t="shared" si="62"/>
        <v>4.0540540540540535</v>
      </c>
      <c r="AF659" s="369">
        <f t="shared" si="62"/>
        <v>-2.0408163265306016</v>
      </c>
      <c r="AG659" s="369">
        <f t="shared" si="64"/>
        <v>-6.8181818181818237</v>
      </c>
      <c r="AH659" s="369">
        <f t="shared" si="64"/>
        <v>-11.991869918699184</v>
      </c>
      <c r="AI659" s="369">
        <f t="shared" si="64"/>
        <v>1.616628175519637</v>
      </c>
      <c r="AJ659" s="369">
        <f t="shared" si="64"/>
        <v>25.227272727272712</v>
      </c>
      <c r="AK659" s="369">
        <f t="shared" si="64"/>
        <v>17.422867513611617</v>
      </c>
      <c r="AL659" s="369">
        <f t="shared" si="65"/>
        <v>-22.256568778979901</v>
      </c>
      <c r="AM659" s="369">
        <f t="shared" si="65"/>
        <v>33.399602385685874</v>
      </c>
      <c r="AN659" s="369">
        <f t="shared" si="63"/>
        <v>50.22354694485842</v>
      </c>
      <c r="AO659" s="369">
        <f t="shared" si="63"/>
        <v>8.5317460317460263</v>
      </c>
      <c r="AP659" s="369">
        <f t="shared" si="63"/>
        <v>-18.464351005484456</v>
      </c>
      <c r="AQ659" s="369">
        <f t="shared" si="59"/>
        <v>28.587443946188348</v>
      </c>
      <c r="AR659" s="369">
        <f t="shared" si="59"/>
        <v>3.8360941586747992</v>
      </c>
      <c r="AS659" s="369">
        <f t="shared" si="59"/>
        <v>-1.6792611251049478</v>
      </c>
      <c r="AT659" s="369">
        <f t="shared" si="59"/>
        <v>-42.271562766865934</v>
      </c>
      <c r="AU659" s="369">
        <f t="shared" si="66"/>
        <v>-7.5443786982248495</v>
      </c>
      <c r="AV659" s="369">
        <f t="shared" si="66"/>
        <v>14.560000000000002</v>
      </c>
      <c r="AW659" s="369">
        <f t="shared" si="66"/>
        <v>-15.363128491620119</v>
      </c>
      <c r="AX659" s="369">
        <f t="shared" si="66"/>
        <v>37.458745874587471</v>
      </c>
      <c r="AY659" s="369">
        <f t="shared" si="66"/>
        <v>-26.41056422569028</v>
      </c>
    </row>
    <row r="660" spans="1:51" s="325" customFormat="1" ht="13.8">
      <c r="A660" s="327"/>
      <c r="B660" s="327" t="s">
        <v>441</v>
      </c>
      <c r="C660" s="331"/>
      <c r="D660" s="331"/>
      <c r="E660" s="331"/>
      <c r="F660" s="331"/>
      <c r="G660" s="331"/>
      <c r="H660" s="331"/>
      <c r="I660" s="331"/>
      <c r="J660" s="331"/>
      <c r="K660" s="331"/>
      <c r="L660" s="331"/>
      <c r="M660" s="331"/>
      <c r="N660" s="331"/>
      <c r="O660" s="369">
        <f t="shared" si="61"/>
        <v>-1.2700784460216656</v>
      </c>
      <c r="P660" s="369">
        <f t="shared" si="62"/>
        <v>-11.237230419977294</v>
      </c>
      <c r="Q660" s="369">
        <f t="shared" si="62"/>
        <v>29.32651321398124</v>
      </c>
      <c r="R660" s="369">
        <f t="shared" si="62"/>
        <v>-10.382333553065257</v>
      </c>
      <c r="S660" s="369">
        <f t="shared" si="62"/>
        <v>9.0842221404928232</v>
      </c>
      <c r="T660" s="369">
        <f t="shared" si="62"/>
        <v>-14.565070802427512</v>
      </c>
      <c r="U660" s="369">
        <f t="shared" si="62"/>
        <v>-3.9463299131807421</v>
      </c>
      <c r="V660" s="369">
        <f t="shared" si="62"/>
        <v>21.939194741166805</v>
      </c>
      <c r="W660" s="369">
        <f t="shared" si="62"/>
        <v>-8.8274932614555297</v>
      </c>
      <c r="X660" s="369">
        <f t="shared" si="62"/>
        <v>15.188470066518859</v>
      </c>
      <c r="Y660" s="369">
        <f t="shared" si="62"/>
        <v>-17.484760988129619</v>
      </c>
      <c r="Z660" s="369">
        <f t="shared" si="62"/>
        <v>-7.4261275272161749</v>
      </c>
      <c r="AA660" s="369">
        <f t="shared" si="62"/>
        <v>1.9319613607727881</v>
      </c>
      <c r="AB660" s="369">
        <f t="shared" si="62"/>
        <v>15.162752369180058</v>
      </c>
      <c r="AC660" s="369">
        <f t="shared" si="62"/>
        <v>-13.094812164579606</v>
      </c>
      <c r="AD660" s="369">
        <f t="shared" si="62"/>
        <v>8.069164265129686</v>
      </c>
      <c r="AE660" s="369">
        <f t="shared" si="62"/>
        <v>0.22857142857142371</v>
      </c>
      <c r="AF660" s="369">
        <f t="shared" si="62"/>
        <v>0.76016723679210507</v>
      </c>
      <c r="AG660" s="369">
        <f t="shared" si="64"/>
        <v>18.257261410788381</v>
      </c>
      <c r="AH660" s="369">
        <f t="shared" si="64"/>
        <v>-2.4561403508772028</v>
      </c>
      <c r="AI660" s="369">
        <f t="shared" si="64"/>
        <v>9.0255068672335028</v>
      </c>
      <c r="AJ660" s="369">
        <f t="shared" si="64"/>
        <v>13.857228554289135</v>
      </c>
      <c r="AK660" s="369">
        <f t="shared" si="64"/>
        <v>-25.368809272918867</v>
      </c>
      <c r="AL660" s="369">
        <f t="shared" si="65"/>
        <v>2.8591599011648512</v>
      </c>
      <c r="AM660" s="369">
        <f t="shared" si="65"/>
        <v>14.207275223061085</v>
      </c>
      <c r="AN660" s="369">
        <f t="shared" si="63"/>
        <v>-23.61778846153846</v>
      </c>
      <c r="AO660" s="369">
        <f t="shared" si="63"/>
        <v>22.423288749016518</v>
      </c>
      <c r="AP660" s="369">
        <f t="shared" si="63"/>
        <v>-5.2699228791773791</v>
      </c>
      <c r="AQ660" s="369">
        <f t="shared" si="59"/>
        <v>16.892808683853463</v>
      </c>
      <c r="AR660" s="369">
        <f t="shared" si="59"/>
        <v>-2.5536854323853819</v>
      </c>
      <c r="AS660" s="369">
        <f t="shared" si="59"/>
        <v>-1.8165574746873123</v>
      </c>
      <c r="AT660" s="369">
        <f t="shared" si="59"/>
        <v>-4.9135577797998105</v>
      </c>
      <c r="AU660" s="369">
        <f t="shared" si="66"/>
        <v>13.716108452950548</v>
      </c>
      <c r="AV660" s="369">
        <f t="shared" si="66"/>
        <v>3.1136044880785398</v>
      </c>
      <c r="AW660" s="369">
        <f t="shared" si="66"/>
        <v>9.847660500544082</v>
      </c>
      <c r="AX660" s="369">
        <f t="shared" si="66"/>
        <v>-8.8657751362060555</v>
      </c>
      <c r="AY660" s="369">
        <f t="shared" si="66"/>
        <v>-3.5869565217391313</v>
      </c>
    </row>
    <row r="661" spans="1:51" s="325" customFormat="1" ht="13.8">
      <c r="A661" s="329"/>
      <c r="B661" s="329" t="s">
        <v>442</v>
      </c>
      <c r="C661" s="332"/>
      <c r="D661" s="332"/>
      <c r="E661" s="332"/>
      <c r="F661" s="332"/>
      <c r="G661" s="332"/>
      <c r="H661" s="332"/>
      <c r="I661" s="332"/>
      <c r="J661" s="332"/>
      <c r="K661" s="332"/>
      <c r="L661" s="332"/>
      <c r="M661" s="332"/>
      <c r="N661" s="332"/>
      <c r="O661" s="369">
        <f t="shared" si="61"/>
        <v>-2.369091110373077</v>
      </c>
      <c r="P661" s="369">
        <f t="shared" si="62"/>
        <v>-4.0820954756775079</v>
      </c>
      <c r="Q661" s="369">
        <f t="shared" si="62"/>
        <v>6.1354770067383821</v>
      </c>
      <c r="R661" s="369">
        <f t="shared" si="62"/>
        <v>-8.5096903541991527</v>
      </c>
      <c r="S661" s="369">
        <f t="shared" si="62"/>
        <v>10.908205502800088</v>
      </c>
      <c r="T661" s="369">
        <f t="shared" si="62"/>
        <v>-7.5082327113062446</v>
      </c>
      <c r="U661" s="369">
        <f t="shared" si="62"/>
        <v>-4.4267742701163115</v>
      </c>
      <c r="V661" s="369">
        <f t="shared" si="62"/>
        <v>29.082329566621134</v>
      </c>
      <c r="W661" s="369">
        <f t="shared" si="62"/>
        <v>-26.570466570466575</v>
      </c>
      <c r="X661" s="369">
        <f t="shared" si="62"/>
        <v>6.5505043888375677E-2</v>
      </c>
      <c r="Y661" s="369">
        <f t="shared" si="62"/>
        <v>24.299554857292488</v>
      </c>
      <c r="Z661" s="369">
        <f t="shared" si="62"/>
        <v>-13.429534442805982</v>
      </c>
      <c r="AA661" s="369">
        <f t="shared" si="62"/>
        <v>4.075921644968985</v>
      </c>
      <c r="AB661" s="369">
        <f t="shared" si="62"/>
        <v>10.977320551788637</v>
      </c>
      <c r="AC661" s="369">
        <f t="shared" si="62"/>
        <v>11.724428526282518</v>
      </c>
      <c r="AD661" s="369">
        <f t="shared" si="62"/>
        <v>-8.5140486517065828</v>
      </c>
      <c r="AE661" s="369">
        <f t="shared" si="62"/>
        <v>5.091208904462535</v>
      </c>
      <c r="AF661" s="369">
        <f t="shared" si="62"/>
        <v>-6.6490144160047082</v>
      </c>
      <c r="AG661" s="369">
        <f t="shared" si="64"/>
        <v>6.6078369576636273</v>
      </c>
      <c r="AH661" s="369">
        <f t="shared" si="64"/>
        <v>-3.3996846669294469</v>
      </c>
      <c r="AI661" s="369">
        <f t="shared" si="64"/>
        <v>1.8157706824441509</v>
      </c>
      <c r="AJ661" s="369">
        <f t="shared" si="64"/>
        <v>2.8454062719166449</v>
      </c>
      <c r="AK661" s="369">
        <f t="shared" si="64"/>
        <v>0.55528494885532698</v>
      </c>
      <c r="AL661" s="369">
        <f t="shared" si="65"/>
        <v>-2.3541949234644379</v>
      </c>
      <c r="AM661" s="369">
        <f t="shared" si="65"/>
        <v>5.8537553328703149</v>
      </c>
      <c r="AN661" s="369">
        <f t="shared" si="63"/>
        <v>-13.431436873183989</v>
      </c>
      <c r="AO661" s="369">
        <f t="shared" si="63"/>
        <v>11.206149848419225</v>
      </c>
      <c r="AP661" s="369">
        <f t="shared" si="63"/>
        <v>-2.2879953266478381</v>
      </c>
      <c r="AQ661" s="369">
        <f t="shared" si="59"/>
        <v>-3.9059386209645295</v>
      </c>
      <c r="AR661" s="369">
        <f t="shared" si="59"/>
        <v>13.0340107839071</v>
      </c>
      <c r="AS661" s="369">
        <f t="shared" si="59"/>
        <v>2.3575818732226339</v>
      </c>
      <c r="AT661" s="369">
        <f t="shared" si="59"/>
        <v>-6.9277648324072461</v>
      </c>
      <c r="AU661" s="369">
        <f t="shared" si="66"/>
        <v>8.5411651420317813</v>
      </c>
      <c r="AV661" s="369">
        <f t="shared" si="66"/>
        <v>0.24840312278211599</v>
      </c>
      <c r="AW661" s="369">
        <f t="shared" si="66"/>
        <v>-14.938053097345129</v>
      </c>
      <c r="AX661" s="369">
        <f t="shared" si="66"/>
        <v>8.2709113607989888</v>
      </c>
      <c r="AY661" s="369">
        <f t="shared" si="66"/>
        <v>2.8634572883636054</v>
      </c>
    </row>
    <row r="662" spans="1:51" s="325" customFormat="1" ht="13.8">
      <c r="A662" s="327"/>
      <c r="B662" s="327" t="s">
        <v>443</v>
      </c>
      <c r="C662" s="331"/>
      <c r="D662" s="331"/>
      <c r="E662" s="331"/>
      <c r="F662" s="331"/>
      <c r="G662" s="331"/>
      <c r="H662" s="331"/>
      <c r="I662" s="331"/>
      <c r="J662" s="331"/>
      <c r="K662" s="331"/>
      <c r="L662" s="331"/>
      <c r="M662" s="331"/>
      <c r="N662" s="331"/>
      <c r="O662" s="369">
        <f t="shared" si="61"/>
        <v>2.721425037110345</v>
      </c>
      <c r="P662" s="369">
        <f t="shared" si="62"/>
        <v>-31.262042389210027</v>
      </c>
      <c r="Q662" s="369">
        <f t="shared" si="62"/>
        <v>74.912403644008421</v>
      </c>
      <c r="R662" s="369">
        <f t="shared" si="62"/>
        <v>-3.1650641025640991</v>
      </c>
      <c r="S662" s="369">
        <f t="shared" si="62"/>
        <v>-41.083988415390984</v>
      </c>
      <c r="T662" s="369">
        <f t="shared" si="62"/>
        <v>62.640449438202246</v>
      </c>
      <c r="U662" s="369">
        <f t="shared" si="62"/>
        <v>-31.174438687392058</v>
      </c>
      <c r="V662" s="369">
        <f t="shared" si="62"/>
        <v>21.016311166875781</v>
      </c>
      <c r="W662" s="369">
        <f t="shared" si="62"/>
        <v>-45.256609642301704</v>
      </c>
      <c r="X662" s="369">
        <f t="shared" si="62"/>
        <v>-7.6704545454545503</v>
      </c>
      <c r="Y662" s="369">
        <f t="shared" si="62"/>
        <v>13.025641025641022</v>
      </c>
      <c r="Z662" s="369">
        <f t="shared" si="62"/>
        <v>70.598911070780417</v>
      </c>
      <c r="AA662" s="369">
        <f t="shared" si="62"/>
        <v>-2.1276595744680962</v>
      </c>
      <c r="AB662" s="369">
        <f t="shared" si="62"/>
        <v>-19.836956521739125</v>
      </c>
      <c r="AC662" s="369">
        <f t="shared" si="62"/>
        <v>-16.745762711864412</v>
      </c>
      <c r="AD662" s="369">
        <f t="shared" si="62"/>
        <v>-25.244299674267097</v>
      </c>
      <c r="AE662" s="369">
        <f t="shared" si="62"/>
        <v>38.344226579520694</v>
      </c>
      <c r="AF662" s="369">
        <f t="shared" si="62"/>
        <v>-5.9842519685039353</v>
      </c>
      <c r="AG662" s="369">
        <f t="shared" si="64"/>
        <v>42.462311557788965</v>
      </c>
      <c r="AH662" s="369">
        <f t="shared" si="64"/>
        <v>-9.9941211052322227</v>
      </c>
      <c r="AI662" s="369">
        <f t="shared" si="64"/>
        <v>-13.063357282821684</v>
      </c>
      <c r="AJ662" s="369">
        <f t="shared" si="64"/>
        <v>21.111945905334338</v>
      </c>
      <c r="AK662" s="369">
        <f t="shared" si="64"/>
        <v>-5.645161290322581</v>
      </c>
      <c r="AL662" s="369">
        <f t="shared" si="65"/>
        <v>5.1939513477974959</v>
      </c>
      <c r="AM662" s="369">
        <f t="shared" si="65"/>
        <v>-4.2499999999999982</v>
      </c>
      <c r="AN662" s="369">
        <f t="shared" si="63"/>
        <v>12.336814621409925</v>
      </c>
      <c r="AO662" s="369">
        <f t="shared" si="63"/>
        <v>24.927367809413123</v>
      </c>
      <c r="AP662" s="369">
        <f t="shared" si="63"/>
        <v>-1.2558139534883701</v>
      </c>
      <c r="AQ662" s="369">
        <f t="shared" si="59"/>
        <v>-8.1017428167687182</v>
      </c>
      <c r="AR662" s="369">
        <f t="shared" si="59"/>
        <v>31.112250128139397</v>
      </c>
      <c r="AS662" s="369">
        <f t="shared" si="59"/>
        <v>20.289288506645821</v>
      </c>
      <c r="AT662" s="369">
        <f t="shared" si="59"/>
        <v>-0.97497562560936213</v>
      </c>
      <c r="AU662" s="369">
        <f t="shared" si="66"/>
        <v>-25.861503117820806</v>
      </c>
      <c r="AV662" s="369">
        <f t="shared" si="66"/>
        <v>7.0827799911465315</v>
      </c>
      <c r="AW662" s="369">
        <f t="shared" si="66"/>
        <v>-4.588673005374134</v>
      </c>
      <c r="AX662" s="369">
        <f t="shared" si="66"/>
        <v>-25.823223570190635</v>
      </c>
      <c r="AY662" s="369">
        <f t="shared" si="66"/>
        <v>23.71495327102803</v>
      </c>
    </row>
    <row r="663" spans="1:51" s="325" customFormat="1" ht="13.8">
      <c r="A663" s="329"/>
      <c r="B663" s="329" t="s">
        <v>444</v>
      </c>
      <c r="C663" s="332"/>
      <c r="D663" s="332"/>
      <c r="E663" s="332"/>
      <c r="F663" s="332"/>
      <c r="G663" s="332"/>
      <c r="H663" s="332"/>
      <c r="I663" s="332"/>
      <c r="J663" s="332"/>
      <c r="K663" s="332"/>
      <c r="L663" s="332"/>
      <c r="M663" s="332"/>
      <c r="N663" s="332"/>
      <c r="O663" s="369">
        <f t="shared" si="61"/>
        <v>3.5724918130396035</v>
      </c>
      <c r="P663" s="369">
        <f t="shared" si="62"/>
        <v>7.645875251509044</v>
      </c>
      <c r="Q663" s="369">
        <f t="shared" si="62"/>
        <v>45.198041833555855</v>
      </c>
      <c r="R663" s="369">
        <f t="shared" si="62"/>
        <v>-30.22742597928033</v>
      </c>
      <c r="S663" s="369">
        <f t="shared" si="62"/>
        <v>16.447021613073275</v>
      </c>
      <c r="T663" s="369">
        <f t="shared" si="62"/>
        <v>-12.743322770484372</v>
      </c>
      <c r="U663" s="369">
        <f t="shared" si="62"/>
        <v>-29.900562040639873</v>
      </c>
      <c r="V663" s="369">
        <f t="shared" si="62"/>
        <v>28.851609719995068</v>
      </c>
      <c r="W663" s="369">
        <f t="shared" si="62"/>
        <v>-9.9368179207352068</v>
      </c>
      <c r="X663" s="369">
        <f t="shared" si="62"/>
        <v>7.8231292517006805</v>
      </c>
      <c r="Y663" s="369">
        <f t="shared" si="62"/>
        <v>-3.9629337539432137</v>
      </c>
      <c r="Z663" s="369">
        <f t="shared" si="62"/>
        <v>-2.6175323342229491</v>
      </c>
      <c r="AA663" s="369">
        <f t="shared" si="62"/>
        <v>24.549383366712334</v>
      </c>
      <c r="AB663" s="369">
        <f t="shared" si="62"/>
        <v>12.229180771834816</v>
      </c>
      <c r="AC663" s="369">
        <f t="shared" si="62"/>
        <v>-11.620541437297346</v>
      </c>
      <c r="AD663" s="369">
        <f t="shared" si="62"/>
        <v>4.7610921501706462</v>
      </c>
      <c r="AE663" s="369">
        <f t="shared" si="62"/>
        <v>10.913829613943642</v>
      </c>
      <c r="AF663" s="369">
        <f t="shared" si="62"/>
        <v>-15.567631076516378</v>
      </c>
      <c r="AG663" s="369">
        <f t="shared" si="64"/>
        <v>5.2182988345801248E-2</v>
      </c>
      <c r="AH663" s="369">
        <f t="shared" si="64"/>
        <v>-1.625521557719058</v>
      </c>
      <c r="AI663" s="369">
        <f t="shared" si="64"/>
        <v>0.9189714588671839</v>
      </c>
      <c r="AJ663" s="369">
        <f t="shared" si="64"/>
        <v>5.5862008580684783</v>
      </c>
      <c r="AK663" s="369">
        <f t="shared" si="64"/>
        <v>2.8194709345716822</v>
      </c>
      <c r="AL663" s="369">
        <f t="shared" si="65"/>
        <v>-16.396483587386079</v>
      </c>
      <c r="AM663" s="369">
        <f t="shared" si="65"/>
        <v>25.496816515531556</v>
      </c>
      <c r="AN663" s="369">
        <f t="shared" si="63"/>
        <v>-17.111230686447847</v>
      </c>
      <c r="AO663" s="369">
        <f t="shared" si="63"/>
        <v>21.329871093387752</v>
      </c>
      <c r="AP663" s="369">
        <f t="shared" si="63"/>
        <v>-2.4688527096231887</v>
      </c>
      <c r="AQ663" s="369">
        <f t="shared" si="59"/>
        <v>-10.227272727272727</v>
      </c>
      <c r="AR663" s="369">
        <f t="shared" si="59"/>
        <v>12.247926669576618</v>
      </c>
      <c r="AS663" s="369">
        <f t="shared" si="59"/>
        <v>4.1997200186654045</v>
      </c>
      <c r="AT663" s="369">
        <f t="shared" si="59"/>
        <v>-3.3363188535602322</v>
      </c>
      <c r="AU663" s="369">
        <f t="shared" si="66"/>
        <v>0.87251949656396843</v>
      </c>
      <c r="AV663" s="369">
        <f t="shared" si="66"/>
        <v>-9.8055725658297543</v>
      </c>
      <c r="AW663" s="369">
        <f t="shared" si="66"/>
        <v>1.0863107867266411</v>
      </c>
      <c r="AX663" s="369">
        <f t="shared" si="66"/>
        <v>15.238015279993276</v>
      </c>
      <c r="AY663" s="369">
        <f t="shared" si="66"/>
        <v>4.3056972169605103</v>
      </c>
    </row>
    <row r="664" spans="1:51" s="325" customFormat="1" ht="13.8">
      <c r="A664" s="327"/>
      <c r="B664" s="327" t="s">
        <v>445</v>
      </c>
      <c r="C664" s="331"/>
      <c r="D664" s="331"/>
      <c r="E664" s="331"/>
      <c r="F664" s="331"/>
      <c r="G664" s="331"/>
      <c r="H664" s="331"/>
      <c r="I664" s="331"/>
      <c r="J664" s="331"/>
      <c r="K664" s="331"/>
      <c r="L664" s="331"/>
      <c r="M664" s="331"/>
      <c r="N664" s="331"/>
      <c r="O664" s="369">
        <f t="shared" si="61"/>
        <v>15.743243243243231</v>
      </c>
      <c r="P664" s="369">
        <f t="shared" si="62"/>
        <v>-7.6474022183304085</v>
      </c>
      <c r="Q664" s="369">
        <f t="shared" si="62"/>
        <v>15.486725663716811</v>
      </c>
      <c r="R664" s="369">
        <f t="shared" si="62"/>
        <v>-18.664477285166942</v>
      </c>
      <c r="S664" s="369">
        <f t="shared" si="62"/>
        <v>17.160161507402428</v>
      </c>
      <c r="T664" s="369">
        <f t="shared" si="62"/>
        <v>-6.6053991958644378</v>
      </c>
      <c r="U664" s="369">
        <f t="shared" si="62"/>
        <v>-1.9065190651906656</v>
      </c>
      <c r="V664" s="369">
        <f t="shared" si="62"/>
        <v>22.570532915360509</v>
      </c>
      <c r="W664" s="369">
        <f t="shared" si="62"/>
        <v>-20.971867007672639</v>
      </c>
      <c r="X664" s="369">
        <f t="shared" si="62"/>
        <v>19.805825242718463</v>
      </c>
      <c r="Y664" s="369">
        <f t="shared" si="62"/>
        <v>-2.4311183144246504</v>
      </c>
      <c r="Z664" s="369">
        <f t="shared" si="62"/>
        <v>-4.318936877076399</v>
      </c>
      <c r="AA664" s="369">
        <f t="shared" si="62"/>
        <v>-0.57870370370371194</v>
      </c>
      <c r="AB664" s="369">
        <f t="shared" si="62"/>
        <v>-0.98952270081489035</v>
      </c>
      <c r="AC664" s="369">
        <f t="shared" si="62"/>
        <v>4.9382716049382704</v>
      </c>
      <c r="AD664" s="369">
        <f t="shared" si="62"/>
        <v>-3.8655462184874017</v>
      </c>
      <c r="AE664" s="369">
        <f t="shared" si="62"/>
        <v>9.9650349650349703</v>
      </c>
      <c r="AF664" s="369">
        <f t="shared" si="62"/>
        <v>-1.2188659247482798</v>
      </c>
      <c r="AG664" s="369">
        <f t="shared" si="64"/>
        <v>-5.042918454935629</v>
      </c>
      <c r="AH664" s="369">
        <f t="shared" si="64"/>
        <v>5.0282485875706247</v>
      </c>
      <c r="AI664" s="369">
        <f t="shared" si="64"/>
        <v>-7.7998924152770277</v>
      </c>
      <c r="AJ664" s="369">
        <f t="shared" si="64"/>
        <v>9.8016336056009319</v>
      </c>
      <c r="AK664" s="369">
        <f t="shared" si="64"/>
        <v>-2.1253985122210337</v>
      </c>
      <c r="AL664" s="369">
        <f t="shared" si="65"/>
        <v>-12.214983713355048</v>
      </c>
      <c r="AM664" s="369">
        <f t="shared" si="65"/>
        <v>18.614718614718598</v>
      </c>
      <c r="AN664" s="369">
        <f t="shared" si="63"/>
        <v>-18.143899895724715</v>
      </c>
      <c r="AO664" s="369">
        <f t="shared" si="63"/>
        <v>24.267515923566894</v>
      </c>
      <c r="AP664" s="369">
        <f t="shared" si="63"/>
        <v>-7.7396207073295828</v>
      </c>
      <c r="AQ664" s="369">
        <f t="shared" si="59"/>
        <v>-2.6111111111111049</v>
      </c>
      <c r="AR664" s="369">
        <f t="shared" si="59"/>
        <v>21.905305191100968</v>
      </c>
      <c r="AS664" s="369">
        <f t="shared" si="59"/>
        <v>6.1300889096864708</v>
      </c>
      <c r="AT664" s="369">
        <f t="shared" si="59"/>
        <v>-6.4814814814814765</v>
      </c>
      <c r="AU664" s="369">
        <f t="shared" si="66"/>
        <v>-9.5238095238095202</v>
      </c>
      <c r="AV664" s="369">
        <f t="shared" si="66"/>
        <v>-0.26055237102658002</v>
      </c>
      <c r="AW664" s="369">
        <f t="shared" si="66"/>
        <v>-2.2466039707419001</v>
      </c>
      <c r="AX664" s="369">
        <f t="shared" si="66"/>
        <v>9.7274184927846079</v>
      </c>
      <c r="AY664" s="369">
        <f t="shared" si="66"/>
        <v>3.7993180711154286</v>
      </c>
    </row>
    <row r="665" spans="1:51" s="325" customFormat="1" ht="13.8">
      <c r="A665" s="329"/>
      <c r="B665" s="329" t="s">
        <v>446</v>
      </c>
      <c r="C665" s="332"/>
      <c r="D665" s="332"/>
      <c r="E665" s="332"/>
      <c r="F665" s="332"/>
      <c r="G665" s="332"/>
      <c r="H665" s="332"/>
      <c r="I665" s="332"/>
      <c r="J665" s="332"/>
      <c r="K665" s="332"/>
      <c r="L665" s="332"/>
      <c r="M665" s="332"/>
      <c r="N665" s="332"/>
      <c r="O665" s="369">
        <f t="shared" si="61"/>
        <v>1.4772595091310876</v>
      </c>
      <c r="P665" s="369">
        <f t="shared" si="62"/>
        <v>10.64878496102706</v>
      </c>
      <c r="Q665" s="369">
        <f t="shared" si="62"/>
        <v>50.056977105563028</v>
      </c>
      <c r="R665" s="369">
        <f t="shared" si="62"/>
        <v>-31.681049361408355</v>
      </c>
      <c r="S665" s="369">
        <f t="shared" si="62"/>
        <v>16.339935327405016</v>
      </c>
      <c r="T665" s="369">
        <f t="shared" si="62"/>
        <v>-13.671501780595845</v>
      </c>
      <c r="U665" s="369">
        <f t="shared" si="62"/>
        <v>-34.480330013079779</v>
      </c>
      <c r="V665" s="369">
        <f t="shared" si="62"/>
        <v>30.374692874692872</v>
      </c>
      <c r="W665" s="369">
        <f t="shared" si="62"/>
        <v>-7.373380447585399</v>
      </c>
      <c r="X665" s="369">
        <f t="shared" si="62"/>
        <v>5.4425228891149553</v>
      </c>
      <c r="Y665" s="369">
        <f t="shared" si="62"/>
        <v>-4.2932947419199259</v>
      </c>
      <c r="Z665" s="369">
        <f t="shared" si="62"/>
        <v>-2.2303427419354787</v>
      </c>
      <c r="AA665" s="369">
        <f t="shared" si="62"/>
        <v>30.145637324397473</v>
      </c>
      <c r="AB665" s="369">
        <f t="shared" si="62"/>
        <v>14.478114478114469</v>
      </c>
      <c r="AC665" s="369">
        <f t="shared" si="62"/>
        <v>-14.057093425605537</v>
      </c>
      <c r="AD665" s="369">
        <f t="shared" si="62"/>
        <v>6.3210870659285368</v>
      </c>
      <c r="AE665" s="369">
        <f t="shared" si="62"/>
        <v>11.057464735397147</v>
      </c>
      <c r="AF665" s="369">
        <f t="shared" si="62"/>
        <v>-17.875713920381894</v>
      </c>
      <c r="AG665" s="369">
        <f t="shared" si="64"/>
        <v>1.0379904504878554</v>
      </c>
      <c r="AH665" s="369">
        <f t="shared" si="64"/>
        <v>-2.8251489623998354</v>
      </c>
      <c r="AI665" s="369">
        <f t="shared" si="64"/>
        <v>2.6218416323078442</v>
      </c>
      <c r="AJ665" s="369">
        <f t="shared" si="64"/>
        <v>4.841866694138254</v>
      </c>
      <c r="AK665" s="369">
        <f t="shared" si="64"/>
        <v>3.7339097966001744</v>
      </c>
      <c r="AL665" s="369">
        <f t="shared" si="65"/>
        <v>-17.126077484133749</v>
      </c>
      <c r="AM665" s="369">
        <f t="shared" si="65"/>
        <v>26.780203451823077</v>
      </c>
      <c r="AN665" s="369">
        <f t="shared" si="63"/>
        <v>-16.949152542372879</v>
      </c>
      <c r="AO665" s="369">
        <f t="shared" si="63"/>
        <v>20.853234910985663</v>
      </c>
      <c r="AP665" s="369">
        <f t="shared" si="63"/>
        <v>-1.5539387406808622</v>
      </c>
      <c r="AQ665" s="369">
        <f t="shared" si="59"/>
        <v>-11.478102189781021</v>
      </c>
      <c r="AR665" s="369">
        <f t="shared" si="59"/>
        <v>10.513296227581945</v>
      </c>
      <c r="AS665" s="369">
        <f t="shared" si="59"/>
        <v>3.7959335944786492</v>
      </c>
      <c r="AT665" s="369">
        <f t="shared" si="59"/>
        <v>-2.6866744541288607</v>
      </c>
      <c r="AU665" s="369">
        <f t="shared" si="66"/>
        <v>2.9085872576177341</v>
      </c>
      <c r="AV665" s="369">
        <f t="shared" si="66"/>
        <v>-11.449080305069542</v>
      </c>
      <c r="AW665" s="369">
        <f t="shared" si="66"/>
        <v>1.7326983483635707</v>
      </c>
      <c r="AX665" s="369">
        <f t="shared" si="66"/>
        <v>16.274900398406363</v>
      </c>
      <c r="AY665" s="369">
        <f t="shared" ref="AY665:AY714" si="67">IFERROR(((AY275-AX275)*100/AX275),"n.a.")</f>
        <v>4.3858146308034991</v>
      </c>
    </row>
    <row r="666" spans="1:51" s="325" customFormat="1" ht="27.6">
      <c r="A666" s="327"/>
      <c r="B666" s="327" t="s">
        <v>447</v>
      </c>
      <c r="C666" s="331"/>
      <c r="D666" s="331"/>
      <c r="E666" s="331"/>
      <c r="F666" s="331"/>
      <c r="G666" s="331"/>
      <c r="H666" s="331"/>
      <c r="I666" s="331"/>
      <c r="J666" s="331"/>
      <c r="K666" s="331"/>
      <c r="L666" s="331"/>
      <c r="M666" s="331"/>
      <c r="N666" s="331"/>
      <c r="O666" s="369">
        <f t="shared" si="61"/>
        <v>6.1714393724600711</v>
      </c>
      <c r="P666" s="369">
        <f t="shared" si="62"/>
        <v>-12.025992522698953</v>
      </c>
      <c r="Q666" s="369">
        <f t="shared" si="62"/>
        <v>9.845188707882226</v>
      </c>
      <c r="R666" s="369">
        <f t="shared" si="62"/>
        <v>-17.091930729550484</v>
      </c>
      <c r="S666" s="369">
        <f t="shared" si="62"/>
        <v>24.23754235875785</v>
      </c>
      <c r="T666" s="369">
        <f t="shared" si="62"/>
        <v>-2.4637810767304558</v>
      </c>
      <c r="U666" s="369">
        <f t="shared" si="62"/>
        <v>-3.7867326823453862</v>
      </c>
      <c r="V666" s="369">
        <f t="shared" si="62"/>
        <v>13.48930290179635</v>
      </c>
      <c r="W666" s="369">
        <f t="shared" si="62"/>
        <v>-13.607355781341839</v>
      </c>
      <c r="X666" s="369">
        <f t="shared" si="62"/>
        <v>3.6156874179909595</v>
      </c>
      <c r="Y666" s="369">
        <f t="shared" si="62"/>
        <v>17.76652127010928</v>
      </c>
      <c r="Z666" s="369">
        <f t="shared" si="62"/>
        <v>-4.5481699788920373</v>
      </c>
      <c r="AA666" s="369">
        <f t="shared" si="62"/>
        <v>10.618767471940593</v>
      </c>
      <c r="AB666" s="369">
        <f t="shared" si="62"/>
        <v>-13.337356668678339</v>
      </c>
      <c r="AC666" s="369">
        <f t="shared" si="62"/>
        <v>-5.0400417827297979</v>
      </c>
      <c r="AD666" s="369">
        <f t="shared" si="62"/>
        <v>-2.1954349619580258</v>
      </c>
      <c r="AE666" s="369">
        <f t="shared" si="62"/>
        <v>6.6544824031116825</v>
      </c>
      <c r="AF666" s="369">
        <f t="shared" si="62"/>
        <v>-4.6838613295838991</v>
      </c>
      <c r="AG666" s="369">
        <f t="shared" si="64"/>
        <v>6.4583045221960953</v>
      </c>
      <c r="AH666" s="369">
        <f t="shared" si="64"/>
        <v>7.4478219450939589</v>
      </c>
      <c r="AI666" s="369">
        <f t="shared" si="64"/>
        <v>-18.771661159023125</v>
      </c>
      <c r="AJ666" s="369">
        <f t="shared" si="64"/>
        <v>22.201825759079181</v>
      </c>
      <c r="AK666" s="369">
        <f t="shared" si="64"/>
        <v>11.915878364662426</v>
      </c>
      <c r="AL666" s="369">
        <f t="shared" si="65"/>
        <v>-8.6592178770949833</v>
      </c>
      <c r="AM666" s="369">
        <f t="shared" si="65"/>
        <v>19.337543190754211</v>
      </c>
      <c r="AN666" s="369">
        <f t="shared" si="63"/>
        <v>-17.342252396166138</v>
      </c>
      <c r="AO666" s="369">
        <f t="shared" si="63"/>
        <v>-1.8037605185811565</v>
      </c>
      <c r="AP666" s="369">
        <f t="shared" si="63"/>
        <v>-5.6418877362745468</v>
      </c>
      <c r="AQ666" s="369">
        <f t="shared" si="59"/>
        <v>8.1432233954721287</v>
      </c>
      <c r="AR666" s="369">
        <f t="shared" si="59"/>
        <v>8.3296500180817361</v>
      </c>
      <c r="AS666" s="369">
        <f t="shared" si="59"/>
        <v>0.53041543026704374</v>
      </c>
      <c r="AT666" s="369">
        <f t="shared" si="59"/>
        <v>-1.7894698003910883</v>
      </c>
      <c r="AU666" s="369">
        <f t="shared" si="66"/>
        <v>-11.383274475918554</v>
      </c>
      <c r="AV666" s="369">
        <f t="shared" si="66"/>
        <v>9.9287773444124205</v>
      </c>
      <c r="AW666" s="369">
        <f t="shared" si="66"/>
        <v>9.1747011183956655</v>
      </c>
      <c r="AX666" s="369">
        <f t="shared" si="66"/>
        <v>10.417181814970508</v>
      </c>
      <c r="AY666" s="369">
        <f t="shared" si="67"/>
        <v>5.2306609507966035</v>
      </c>
    </row>
    <row r="667" spans="1:51" s="325" customFormat="1" ht="13.8">
      <c r="A667" s="329"/>
      <c r="B667" s="329" t="s">
        <v>448</v>
      </c>
      <c r="C667" s="332"/>
      <c r="D667" s="332"/>
      <c r="E667" s="332"/>
      <c r="F667" s="332"/>
      <c r="G667" s="332"/>
      <c r="H667" s="332"/>
      <c r="I667" s="332"/>
      <c r="J667" s="332"/>
      <c r="K667" s="332"/>
      <c r="L667" s="332"/>
      <c r="M667" s="332"/>
      <c r="N667" s="332"/>
      <c r="O667" s="369">
        <f t="shared" si="61"/>
        <v>1.7886778535865868</v>
      </c>
      <c r="P667" s="369">
        <f t="shared" si="62"/>
        <v>-9.9184782608695663</v>
      </c>
      <c r="Q667" s="369">
        <f t="shared" si="62"/>
        <v>13.745600804424337</v>
      </c>
      <c r="R667" s="369">
        <f t="shared" si="62"/>
        <v>-25.123762376237622</v>
      </c>
      <c r="S667" s="369">
        <f t="shared" si="62"/>
        <v>30.543093270365986</v>
      </c>
      <c r="T667" s="369">
        <f t="shared" si="62"/>
        <v>0.2803653793976687</v>
      </c>
      <c r="U667" s="369">
        <f t="shared" si="62"/>
        <v>0</v>
      </c>
      <c r="V667" s="369">
        <f t="shared" si="62"/>
        <v>18.398268398268403</v>
      </c>
      <c r="W667" s="369">
        <f t="shared" si="62"/>
        <v>-18.212979890310784</v>
      </c>
      <c r="X667" s="369">
        <f t="shared" si="62"/>
        <v>6.1469684269348921</v>
      </c>
      <c r="Y667" s="369">
        <f t="shared" si="62"/>
        <v>17.171185399666573</v>
      </c>
      <c r="Z667" s="369">
        <f t="shared" si="62"/>
        <v>-0.29204732664369204</v>
      </c>
      <c r="AA667" s="369">
        <f t="shared" si="62"/>
        <v>3.8302666165978176</v>
      </c>
      <c r="AB667" s="369">
        <f t="shared" si="62"/>
        <v>-9.2079566003616673</v>
      </c>
      <c r="AC667" s="369">
        <f t="shared" si="62"/>
        <v>1.306564690885915</v>
      </c>
      <c r="AD667" s="369">
        <f t="shared" si="62"/>
        <v>-13.416168606480028</v>
      </c>
      <c r="AE667" s="369">
        <f t="shared" ref="P667:AF682" si="68">IFERROR(((AE277-AD277)*100/AD277),"n.a.")</f>
        <v>7.5113533151680389</v>
      </c>
      <c r="AF667" s="369">
        <f t="shared" si="68"/>
        <v>-4.2578356002365512</v>
      </c>
      <c r="AG667" s="369">
        <f t="shared" si="64"/>
        <v>7.2972734492190909</v>
      </c>
      <c r="AH667" s="369">
        <f t="shared" si="64"/>
        <v>5.6825657894736814</v>
      </c>
      <c r="AI667" s="369">
        <f t="shared" si="64"/>
        <v>-17.539491090187528</v>
      </c>
      <c r="AJ667" s="369">
        <f t="shared" si="64"/>
        <v>19.288477871095591</v>
      </c>
      <c r="AK667" s="369">
        <f t="shared" si="64"/>
        <v>16.343643699074438</v>
      </c>
      <c r="AL667" s="369">
        <f t="shared" si="65"/>
        <v>-4.9024274155164074</v>
      </c>
      <c r="AM667" s="369">
        <f t="shared" si="65"/>
        <v>14.335764335764321</v>
      </c>
      <c r="AN667" s="369">
        <f t="shared" si="63"/>
        <v>-10.512163091739104</v>
      </c>
      <c r="AO667" s="369">
        <f t="shared" si="63"/>
        <v>-2.278127183787555</v>
      </c>
      <c r="AP667" s="369">
        <f t="shared" si="63"/>
        <v>-13.236556064073229</v>
      </c>
      <c r="AQ667" s="369">
        <f t="shared" si="59"/>
        <v>4.3517679057116965</v>
      </c>
      <c r="AR667" s="369">
        <f t="shared" si="59"/>
        <v>11.491983255667007</v>
      </c>
      <c r="AS667" s="369">
        <f t="shared" si="59"/>
        <v>0.68007934258997449</v>
      </c>
      <c r="AT667" s="369">
        <f t="shared" si="59"/>
        <v>1.2032085561497381</v>
      </c>
      <c r="AU667" s="369">
        <f t="shared" si="66"/>
        <v>-11.972467496349866</v>
      </c>
      <c r="AV667" s="369">
        <f t="shared" si="66"/>
        <v>9.209383145091234</v>
      </c>
      <c r="AW667" s="369">
        <f t="shared" si="66"/>
        <v>15.722861068923107</v>
      </c>
      <c r="AX667" s="369">
        <f t="shared" si="66"/>
        <v>6.4933441659896349</v>
      </c>
      <c r="AY667" s="369">
        <f t="shared" si="67"/>
        <v>5.5868544600938854</v>
      </c>
    </row>
    <row r="668" spans="1:51" s="325" customFormat="1" ht="13.8">
      <c r="A668" s="327"/>
      <c r="B668" s="327" t="s">
        <v>449</v>
      </c>
      <c r="C668" s="331"/>
      <c r="D668" s="331"/>
      <c r="E668" s="331"/>
      <c r="F668" s="331"/>
      <c r="G668" s="331"/>
      <c r="H668" s="331"/>
      <c r="I668" s="331"/>
      <c r="J668" s="331"/>
      <c r="K668" s="331"/>
      <c r="L668" s="331"/>
      <c r="M668" s="331"/>
      <c r="N668" s="331"/>
      <c r="O668" s="369">
        <f t="shared" si="61"/>
        <v>-13.186813186813186</v>
      </c>
      <c r="P668" s="369">
        <f t="shared" si="68"/>
        <v>-2.5316455696202551</v>
      </c>
      <c r="Q668" s="369">
        <f t="shared" si="68"/>
        <v>22.077922077922068</v>
      </c>
      <c r="R668" s="369">
        <f t="shared" si="68"/>
        <v>-11.702127659574467</v>
      </c>
      <c r="S668" s="369">
        <f t="shared" si="68"/>
        <v>-13.253012048192769</v>
      </c>
      <c r="T668" s="369">
        <f t="shared" si="68"/>
        <v>-2.7777777777777803</v>
      </c>
      <c r="U668" s="369">
        <f t="shared" si="68"/>
        <v>-22.857142857142847</v>
      </c>
      <c r="V668" s="369">
        <f t="shared" si="68"/>
        <v>3.7037037037037068</v>
      </c>
      <c r="W668" s="369">
        <f t="shared" si="68"/>
        <v>-8.9285714285714359</v>
      </c>
      <c r="X668" s="369">
        <f t="shared" si="68"/>
        <v>54.901960784313729</v>
      </c>
      <c r="Y668" s="369">
        <f t="shared" si="68"/>
        <v>-20.25316455696203</v>
      </c>
      <c r="Z668" s="369">
        <f t="shared" si="68"/>
        <v>222.22222222222223</v>
      </c>
      <c r="AA668" s="369">
        <f t="shared" si="68"/>
        <v>-78.817733990147786</v>
      </c>
      <c r="AB668" s="369">
        <f t="shared" si="68"/>
        <v>-18.604651162790702</v>
      </c>
      <c r="AC668" s="369">
        <f t="shared" si="68"/>
        <v>51.428571428571445</v>
      </c>
      <c r="AD668" s="369">
        <f t="shared" si="68"/>
        <v>-33.962264150943405</v>
      </c>
      <c r="AE668" s="369">
        <f t="shared" si="68"/>
        <v>-14.285714285714285</v>
      </c>
      <c r="AF668" s="369">
        <f t="shared" si="68"/>
        <v>86.6666666666667</v>
      </c>
      <c r="AG668" s="369">
        <f t="shared" si="64"/>
        <v>28.571428571428555</v>
      </c>
      <c r="AH668" s="369">
        <f t="shared" si="64"/>
        <v>-51.388888888888893</v>
      </c>
      <c r="AI668" s="369">
        <f t="shared" si="64"/>
        <v>45.71428571428573</v>
      </c>
      <c r="AJ668" s="369">
        <f t="shared" si="64"/>
        <v>45.098039215686271</v>
      </c>
      <c r="AK668" s="369">
        <f t="shared" si="64"/>
        <v>-1.3513513513513526</v>
      </c>
      <c r="AL668" s="369">
        <f t="shared" si="65"/>
        <v>-10.958904109589037</v>
      </c>
      <c r="AM668" s="369">
        <f t="shared" si="65"/>
        <v>-10.769230769230779</v>
      </c>
      <c r="AN668" s="369">
        <f t="shared" si="63"/>
        <v>12.068965517241391</v>
      </c>
      <c r="AO668" s="369">
        <f t="shared" si="63"/>
        <v>-23.07692307692308</v>
      </c>
      <c r="AP668" s="369">
        <f t="shared" si="63"/>
        <v>-24</v>
      </c>
      <c r="AQ668" s="369">
        <f t="shared" si="59"/>
        <v>15.789473684210526</v>
      </c>
      <c r="AR668" s="369">
        <f t="shared" si="59"/>
        <v>-11.363636363636362</v>
      </c>
      <c r="AS668" s="369">
        <f t="shared" si="59"/>
        <v>115.38461538461536</v>
      </c>
      <c r="AT668" s="369">
        <f t="shared" si="59"/>
        <v>-19.04761904761904</v>
      </c>
      <c r="AU668" s="369">
        <f t="shared" si="66"/>
        <v>8.8235294117646976</v>
      </c>
      <c r="AV668" s="369">
        <f t="shared" si="66"/>
        <v>25.675675675675684</v>
      </c>
      <c r="AW668" s="369">
        <f t="shared" si="66"/>
        <v>-13.978494623655914</v>
      </c>
      <c r="AX668" s="369">
        <f t="shared" si="66"/>
        <v>-7.5000000000000062</v>
      </c>
      <c r="AY668" s="369">
        <f t="shared" si="67"/>
        <v>-12.162162162162158</v>
      </c>
    </row>
    <row r="669" spans="1:51" s="325" customFormat="1" ht="13.8">
      <c r="A669" s="329"/>
      <c r="B669" s="329" t="s">
        <v>450</v>
      </c>
      <c r="C669" s="332"/>
      <c r="D669" s="332"/>
      <c r="E669" s="332"/>
      <c r="F669" s="332"/>
      <c r="G669" s="332"/>
      <c r="H669" s="332"/>
      <c r="I669" s="332"/>
      <c r="J669" s="332"/>
      <c r="K669" s="332"/>
      <c r="L669" s="332"/>
      <c r="M669" s="332"/>
      <c r="N669" s="332"/>
      <c r="O669" s="369">
        <f t="shared" si="61"/>
        <v>42.307692307692299</v>
      </c>
      <c r="P669" s="369">
        <f t="shared" si="68"/>
        <v>-16.216216216216218</v>
      </c>
      <c r="Q669" s="369">
        <f t="shared" si="68"/>
        <v>32.258064516129025</v>
      </c>
      <c r="R669" s="369">
        <f t="shared" si="68"/>
        <v>-14.634146341463415</v>
      </c>
      <c r="S669" s="369">
        <f t="shared" si="68"/>
        <v>-17.142857142857142</v>
      </c>
      <c r="T669" s="369">
        <f t="shared" si="68"/>
        <v>-3.4482758620689498</v>
      </c>
      <c r="U669" s="369">
        <f t="shared" si="68"/>
        <v>-25.000000000000011</v>
      </c>
      <c r="V669" s="369">
        <f t="shared" si="68"/>
        <v>28.571428571428584</v>
      </c>
      <c r="W669" s="369">
        <f t="shared" si="68"/>
        <v>-14.814814814814817</v>
      </c>
      <c r="X669" s="369">
        <f t="shared" si="68"/>
        <v>113.04347826086956</v>
      </c>
      <c r="Y669" s="369">
        <f t="shared" si="68"/>
        <v>-32.65306122448979</v>
      </c>
      <c r="Z669" s="369">
        <f t="shared" si="68"/>
        <v>27.272727272727259</v>
      </c>
      <c r="AA669" s="369">
        <f t="shared" si="68"/>
        <v>-52.380952380952372</v>
      </c>
      <c r="AB669" s="369">
        <f t="shared" si="68"/>
        <v>30</v>
      </c>
      <c r="AC669" s="369">
        <f t="shared" si="68"/>
        <v>50</v>
      </c>
      <c r="AD669" s="369">
        <f t="shared" si="68"/>
        <v>-58.974358974358971</v>
      </c>
      <c r="AE669" s="369">
        <f t="shared" si="68"/>
        <v>-25.000000000000004</v>
      </c>
      <c r="AF669" s="369">
        <f t="shared" si="68"/>
        <v>100</v>
      </c>
      <c r="AG669" s="369">
        <f t="shared" si="64"/>
        <v>83.333333333333343</v>
      </c>
      <c r="AH669" s="369">
        <f t="shared" si="64"/>
        <v>-70.454545454545453</v>
      </c>
      <c r="AI669" s="369">
        <f t="shared" si="64"/>
        <v>92.307692307692307</v>
      </c>
      <c r="AJ669" s="369">
        <f t="shared" si="64"/>
        <v>19.999999999999996</v>
      </c>
      <c r="AK669" s="369">
        <f t="shared" si="64"/>
        <v>-6.6666666666666545</v>
      </c>
      <c r="AL669" s="369">
        <f t="shared" si="65"/>
        <v>-28.571428571428577</v>
      </c>
      <c r="AM669" s="369">
        <f t="shared" si="65"/>
        <v>19.999999999999989</v>
      </c>
      <c r="AN669" s="369">
        <f t="shared" si="63"/>
        <v>-4.166666666666659</v>
      </c>
      <c r="AO669" s="369">
        <f t="shared" si="63"/>
        <v>0</v>
      </c>
      <c r="AP669" s="369">
        <f t="shared" si="63"/>
        <v>-47.826086956521742</v>
      </c>
      <c r="AQ669" s="369">
        <f t="shared" si="59"/>
        <v>100</v>
      </c>
      <c r="AR669" s="369">
        <f t="shared" si="59"/>
        <v>-12.5</v>
      </c>
      <c r="AS669" s="369">
        <f t="shared" si="59"/>
        <v>100</v>
      </c>
      <c r="AT669" s="369">
        <f t="shared" si="59"/>
        <v>-42.857142857142861</v>
      </c>
      <c r="AU669" s="369">
        <f t="shared" si="66"/>
        <v>29.166666666666671</v>
      </c>
      <c r="AV669" s="369">
        <f t="shared" si="66"/>
        <v>29.032258064516135</v>
      </c>
      <c r="AW669" s="369">
        <f t="shared" si="66"/>
        <v>-37.5</v>
      </c>
      <c r="AX669" s="369">
        <f t="shared" si="66"/>
        <v>-19.999999999999996</v>
      </c>
      <c r="AY669" s="369">
        <f t="shared" si="67"/>
        <v>4.9999999999999902</v>
      </c>
    </row>
    <row r="670" spans="1:51" s="325" customFormat="1" ht="13.8">
      <c r="A670" s="327"/>
      <c r="B670" s="327" t="s">
        <v>451</v>
      </c>
      <c r="C670" s="331"/>
      <c r="D670" s="331"/>
      <c r="E670" s="331"/>
      <c r="F670" s="331"/>
      <c r="G670" s="331"/>
      <c r="H670" s="331"/>
      <c r="I670" s="331"/>
      <c r="J670" s="331"/>
      <c r="K670" s="331"/>
      <c r="L670" s="331"/>
      <c r="M670" s="331"/>
      <c r="N670" s="331"/>
      <c r="O670" s="369">
        <f t="shared" si="61"/>
        <v>-33.846153846153854</v>
      </c>
      <c r="P670" s="369">
        <f t="shared" si="68"/>
        <v>9.302325581395344</v>
      </c>
      <c r="Q670" s="369">
        <f t="shared" si="68"/>
        <v>12.765957446808523</v>
      </c>
      <c r="R670" s="369">
        <f t="shared" si="68"/>
        <v>-9.4339622641509511</v>
      </c>
      <c r="S670" s="369">
        <f t="shared" si="68"/>
        <v>-10.416666666666666</v>
      </c>
      <c r="T670" s="369">
        <f t="shared" si="68"/>
        <v>-4.6511627906976782</v>
      </c>
      <c r="U670" s="369">
        <f t="shared" si="68"/>
        <v>-19.512195121951212</v>
      </c>
      <c r="V670" s="369">
        <f t="shared" si="68"/>
        <v>-12.121212121212132</v>
      </c>
      <c r="W670" s="369">
        <f t="shared" si="68"/>
        <v>-3.4482758620689498</v>
      </c>
      <c r="X670" s="369">
        <f t="shared" si="68"/>
        <v>7.142857142857129</v>
      </c>
      <c r="Y670" s="369">
        <f t="shared" si="68"/>
        <v>0</v>
      </c>
      <c r="Z670" s="369">
        <f t="shared" si="68"/>
        <v>436.66666666666669</v>
      </c>
      <c r="AA670" s="369">
        <f t="shared" si="68"/>
        <v>-85.714285714285708</v>
      </c>
      <c r="AB670" s="369">
        <f t="shared" si="68"/>
        <v>-56.521739130434781</v>
      </c>
      <c r="AC670" s="369">
        <f t="shared" si="68"/>
        <v>40.000000000000007</v>
      </c>
      <c r="AD670" s="369">
        <f t="shared" si="68"/>
        <v>35.714285714285701</v>
      </c>
      <c r="AE670" s="369">
        <f t="shared" si="68"/>
        <v>-5.2631578947368469</v>
      </c>
      <c r="AF670" s="369">
        <f t="shared" si="68"/>
        <v>72.222222222222229</v>
      </c>
      <c r="AG670" s="369">
        <f t="shared" si="64"/>
        <v>-9.6774193548387011</v>
      </c>
      <c r="AH670" s="369">
        <f t="shared" si="64"/>
        <v>-21.428571428571438</v>
      </c>
      <c r="AI670" s="369">
        <f t="shared" si="64"/>
        <v>22.727272727272734</v>
      </c>
      <c r="AJ670" s="369">
        <f t="shared" si="64"/>
        <v>62.962962962962962</v>
      </c>
      <c r="AK670" s="369">
        <f t="shared" si="64"/>
        <v>2.2727272727272747</v>
      </c>
      <c r="AL670" s="369">
        <f t="shared" si="65"/>
        <v>0</v>
      </c>
      <c r="AM670" s="369">
        <f t="shared" si="65"/>
        <v>-24.444444444444439</v>
      </c>
      <c r="AN670" s="369">
        <f t="shared" si="63"/>
        <v>23.52941176470587</v>
      </c>
      <c r="AO670" s="369">
        <f t="shared" si="63"/>
        <v>-33.333333333333329</v>
      </c>
      <c r="AP670" s="369">
        <f t="shared" si="63"/>
        <v>-7.1428571428571486</v>
      </c>
      <c r="AQ670" s="369">
        <f t="shared" si="59"/>
        <v>-23.076923076923077</v>
      </c>
      <c r="AR670" s="369">
        <f t="shared" si="59"/>
        <v>-10.000000000000009</v>
      </c>
      <c r="AS670" s="369">
        <f t="shared" si="59"/>
        <v>133.33333333333334</v>
      </c>
      <c r="AT670" s="369">
        <f t="shared" si="59"/>
        <v>4.7619047619047663</v>
      </c>
      <c r="AU670" s="369">
        <f t="shared" si="66"/>
        <v>-2.2727272727272747</v>
      </c>
      <c r="AV670" s="369">
        <f t="shared" si="66"/>
        <v>23.255813953488381</v>
      </c>
      <c r="AW670" s="369">
        <f t="shared" si="66"/>
        <v>3.7735849056603805</v>
      </c>
      <c r="AX670" s="369">
        <f t="shared" si="66"/>
        <v>-1.8181818181818197</v>
      </c>
      <c r="AY670" s="369">
        <f t="shared" si="67"/>
        <v>-16.666666666666668</v>
      </c>
    </row>
    <row r="671" spans="1:51" s="325" customFormat="1" ht="13.8">
      <c r="A671" s="329"/>
      <c r="B671" s="329" t="s">
        <v>452</v>
      </c>
      <c r="C671" s="332"/>
      <c r="D671" s="332"/>
      <c r="E671" s="332"/>
      <c r="F671" s="332"/>
      <c r="G671" s="332"/>
      <c r="H671" s="332"/>
      <c r="I671" s="332"/>
      <c r="J671" s="332"/>
      <c r="K671" s="332"/>
      <c r="L671" s="332"/>
      <c r="M671" s="332"/>
      <c r="N671" s="332"/>
      <c r="O671" s="369">
        <f t="shared" si="61"/>
        <v>-3.8567493112947622</v>
      </c>
      <c r="P671" s="369">
        <f t="shared" si="68"/>
        <v>3.4383954154727876</v>
      </c>
      <c r="Q671" s="369">
        <f t="shared" si="68"/>
        <v>14.072022160664815</v>
      </c>
      <c r="R671" s="369">
        <f t="shared" si="68"/>
        <v>-32.200097134531319</v>
      </c>
      <c r="S671" s="369">
        <f t="shared" si="68"/>
        <v>28.581661891117463</v>
      </c>
      <c r="T671" s="369">
        <f t="shared" si="68"/>
        <v>27.576601671309191</v>
      </c>
      <c r="U671" s="369">
        <f t="shared" si="68"/>
        <v>-11.004366812227072</v>
      </c>
      <c r="V671" s="369">
        <f t="shared" si="68"/>
        <v>16.73209028459274</v>
      </c>
      <c r="W671" s="369">
        <f t="shared" si="68"/>
        <v>-15.889029003783094</v>
      </c>
      <c r="X671" s="369">
        <f t="shared" si="68"/>
        <v>13.693153423288345</v>
      </c>
      <c r="Y671" s="369">
        <f t="shared" si="68"/>
        <v>23.340659340659336</v>
      </c>
      <c r="Z671" s="369">
        <f t="shared" si="68"/>
        <v>13.649322879543842</v>
      </c>
      <c r="AA671" s="369">
        <f t="shared" si="68"/>
        <v>-6.9927877077453759</v>
      </c>
      <c r="AB671" s="369">
        <f t="shared" si="68"/>
        <v>-26.736345246122724</v>
      </c>
      <c r="AC671" s="369">
        <f t="shared" si="68"/>
        <v>5.8904739990796182</v>
      </c>
      <c r="AD671" s="369">
        <f t="shared" si="68"/>
        <v>-18.252933507170805</v>
      </c>
      <c r="AE671" s="369">
        <f t="shared" si="68"/>
        <v>-3.9872408293460926</v>
      </c>
      <c r="AF671" s="369">
        <f t="shared" si="68"/>
        <v>-1.218161683277956</v>
      </c>
      <c r="AG671" s="369">
        <f t="shared" si="64"/>
        <v>-2.0179372197309386</v>
      </c>
      <c r="AH671" s="369">
        <f t="shared" si="64"/>
        <v>-2.2311212814645343</v>
      </c>
      <c r="AI671" s="369">
        <f t="shared" si="64"/>
        <v>-6.1439438267993021</v>
      </c>
      <c r="AJ671" s="369">
        <f t="shared" si="64"/>
        <v>22.630922693266847</v>
      </c>
      <c r="AK671" s="369">
        <f t="shared" si="64"/>
        <v>35.231316725978644</v>
      </c>
      <c r="AL671" s="369">
        <f t="shared" si="65"/>
        <v>6.4285714285714173</v>
      </c>
      <c r="AM671" s="369">
        <f t="shared" si="65"/>
        <v>9.4666195690568706</v>
      </c>
      <c r="AN671" s="369">
        <f t="shared" si="63"/>
        <v>-1.8715714746692427</v>
      </c>
      <c r="AO671" s="369">
        <f t="shared" si="63"/>
        <v>4.2420256494574122</v>
      </c>
      <c r="AP671" s="369">
        <f t="shared" si="63"/>
        <v>-13.627760252365931</v>
      </c>
      <c r="AQ671" s="369">
        <f t="shared" si="59"/>
        <v>-9.0211833455076658</v>
      </c>
      <c r="AR671" s="369">
        <f t="shared" si="59"/>
        <v>11.882778000802896</v>
      </c>
      <c r="AS671" s="369">
        <f t="shared" si="59"/>
        <v>1.8658055256548243</v>
      </c>
      <c r="AT671" s="369">
        <f t="shared" si="59"/>
        <v>-8.7354702359985925</v>
      </c>
      <c r="AU671" s="369">
        <f t="shared" si="66"/>
        <v>-13.624083365495952</v>
      </c>
      <c r="AV671" s="369">
        <f t="shared" si="66"/>
        <v>9.6067917783735588</v>
      </c>
      <c r="AW671" s="369">
        <f t="shared" si="66"/>
        <v>17.692621280065225</v>
      </c>
      <c r="AX671" s="369">
        <f t="shared" si="66"/>
        <v>-3.8448216141323153</v>
      </c>
      <c r="AY671" s="369">
        <f t="shared" si="67"/>
        <v>1.4769452449567728</v>
      </c>
    </row>
    <row r="672" spans="1:51" s="325" customFormat="1" ht="13.8">
      <c r="A672" s="327"/>
      <c r="B672" s="327" t="s">
        <v>453</v>
      </c>
      <c r="C672" s="331"/>
      <c r="D672" s="331"/>
      <c r="E672" s="331"/>
      <c r="F672" s="331"/>
      <c r="G672" s="331"/>
      <c r="H672" s="331"/>
      <c r="I672" s="331"/>
      <c r="J672" s="331"/>
      <c r="K672" s="331"/>
      <c r="L672" s="331"/>
      <c r="M672" s="331"/>
      <c r="N672" s="331"/>
      <c r="O672" s="369">
        <f t="shared" si="61"/>
        <v>-7.9268292682926766</v>
      </c>
      <c r="P672" s="369">
        <f t="shared" si="68"/>
        <v>32.980132450331119</v>
      </c>
      <c r="Q672" s="369">
        <f t="shared" si="68"/>
        <v>4.8804780876494052</v>
      </c>
      <c r="R672" s="369">
        <f t="shared" si="68"/>
        <v>-37.321937321937327</v>
      </c>
      <c r="S672" s="369">
        <f t="shared" si="68"/>
        <v>30.454545454545453</v>
      </c>
      <c r="T672" s="369">
        <f t="shared" si="68"/>
        <v>55.865272938443681</v>
      </c>
      <c r="U672" s="369">
        <f t="shared" si="68"/>
        <v>-18.405365126676607</v>
      </c>
      <c r="V672" s="369">
        <f t="shared" si="68"/>
        <v>21.278538812785389</v>
      </c>
      <c r="W672" s="369">
        <f t="shared" si="68"/>
        <v>-20.331325301204817</v>
      </c>
      <c r="X672" s="369">
        <f t="shared" si="68"/>
        <v>16.540642722117202</v>
      </c>
      <c r="Y672" s="369">
        <f t="shared" si="68"/>
        <v>33.090024330900242</v>
      </c>
      <c r="Z672" s="369">
        <f t="shared" si="68"/>
        <v>11.334552102376596</v>
      </c>
      <c r="AA672" s="369">
        <f t="shared" si="68"/>
        <v>-8.1007115489874142</v>
      </c>
      <c r="AB672" s="369">
        <f t="shared" si="68"/>
        <v>-27.57593805836807</v>
      </c>
      <c r="AC672" s="369">
        <f t="shared" si="68"/>
        <v>-0.98684210526316607</v>
      </c>
      <c r="AD672" s="369">
        <f t="shared" si="68"/>
        <v>-30.64784053156146</v>
      </c>
      <c r="AE672" s="369">
        <f t="shared" si="68"/>
        <v>-2.035928143712574</v>
      </c>
      <c r="AF672" s="369">
        <f t="shared" si="68"/>
        <v>6.8459657701711558</v>
      </c>
      <c r="AG672" s="369">
        <f t="shared" si="64"/>
        <v>1.3729977116704715</v>
      </c>
      <c r="AH672" s="369">
        <f t="shared" si="64"/>
        <v>-9.8194130925507803</v>
      </c>
      <c r="AI672" s="369">
        <f t="shared" si="64"/>
        <v>-11.389236545682104</v>
      </c>
      <c r="AJ672" s="369">
        <f t="shared" si="64"/>
        <v>11.864406779661016</v>
      </c>
      <c r="AK672" s="369">
        <f t="shared" ref="AK672:AM711" si="69">IFERROR(((AK282-AJ282)*100/AJ282),"n.a.")</f>
        <v>22.095959595959595</v>
      </c>
      <c r="AL672" s="369">
        <f t="shared" si="69"/>
        <v>-3.4126163391933821</v>
      </c>
      <c r="AM672" s="369">
        <f t="shared" si="69"/>
        <v>30.513918629550314</v>
      </c>
      <c r="AN672" s="369">
        <f t="shared" si="63"/>
        <v>-6.3986874487284613</v>
      </c>
      <c r="AO672" s="369">
        <f t="shared" si="63"/>
        <v>8.3260297984224305</v>
      </c>
      <c r="AP672" s="369">
        <f t="shared" si="63"/>
        <v>-21.76375404530744</v>
      </c>
      <c r="AQ672" s="369">
        <f t="shared" si="59"/>
        <v>-26.680455015511892</v>
      </c>
      <c r="AR672" s="369">
        <f t="shared" si="59"/>
        <v>24.964739069111417</v>
      </c>
      <c r="AS672" s="369">
        <f t="shared" si="59"/>
        <v>6.5462753950338612</v>
      </c>
      <c r="AT672" s="369">
        <f t="shared" si="59"/>
        <v>-9.0042372881355899</v>
      </c>
      <c r="AU672" s="369">
        <f t="shared" si="66"/>
        <v>-14.901047729918513</v>
      </c>
      <c r="AV672" s="369">
        <f t="shared" si="66"/>
        <v>-3.6935704514363827</v>
      </c>
      <c r="AW672" s="369">
        <f t="shared" si="66"/>
        <v>33.522727272727273</v>
      </c>
      <c r="AX672" s="369">
        <f t="shared" si="66"/>
        <v>8.1914893617021232</v>
      </c>
      <c r="AY672" s="369">
        <f t="shared" si="67"/>
        <v>14.06096361848574</v>
      </c>
    </row>
    <row r="673" spans="1:51" s="325" customFormat="1" ht="13.8">
      <c r="A673" s="329"/>
      <c r="B673" s="329" t="s">
        <v>454</v>
      </c>
      <c r="C673" s="332"/>
      <c r="D673" s="332"/>
      <c r="E673" s="332"/>
      <c r="F673" s="332"/>
      <c r="G673" s="332"/>
      <c r="H673" s="332"/>
      <c r="I673" s="332"/>
      <c r="J673" s="332"/>
      <c r="K673" s="332"/>
      <c r="L673" s="332"/>
      <c r="M673" s="332"/>
      <c r="N673" s="332"/>
      <c r="O673" s="369">
        <f t="shared" si="61"/>
        <v>-0.50251256281405965</v>
      </c>
      <c r="P673" s="369">
        <f t="shared" si="68"/>
        <v>-19.090909090909097</v>
      </c>
      <c r="Q673" s="369">
        <f t="shared" si="68"/>
        <v>25.593008739076161</v>
      </c>
      <c r="R673" s="369">
        <f t="shared" si="68"/>
        <v>-26.8389662027833</v>
      </c>
      <c r="S673" s="369">
        <f t="shared" si="68"/>
        <v>26.766304347826082</v>
      </c>
      <c r="T673" s="369">
        <f t="shared" si="68"/>
        <v>1.7148981779206875</v>
      </c>
      <c r="U673" s="369">
        <f t="shared" si="68"/>
        <v>-0.63224446786091149</v>
      </c>
      <c r="V673" s="369">
        <f t="shared" si="68"/>
        <v>11.452810180275716</v>
      </c>
      <c r="W673" s="369">
        <f t="shared" si="68"/>
        <v>-10.275927687916271</v>
      </c>
      <c r="X673" s="369">
        <f t="shared" si="68"/>
        <v>10.49840933191941</v>
      </c>
      <c r="Y673" s="369">
        <f t="shared" si="68"/>
        <v>11.804222648752404</v>
      </c>
      <c r="Z673" s="369">
        <f t="shared" si="68"/>
        <v>16.909871244635184</v>
      </c>
      <c r="AA673" s="369">
        <f t="shared" si="68"/>
        <v>-5.5800293685756222</v>
      </c>
      <c r="AB673" s="369">
        <f t="shared" si="68"/>
        <v>-25.583203732503879</v>
      </c>
      <c r="AC673" s="369">
        <f t="shared" si="68"/>
        <v>14.629049111807735</v>
      </c>
      <c r="AD673" s="369">
        <f t="shared" si="68"/>
        <v>-4.6490428441203262</v>
      </c>
      <c r="AE673" s="369">
        <f t="shared" si="68"/>
        <v>-5.6405353728489631</v>
      </c>
      <c r="AF673" s="369">
        <f t="shared" si="68"/>
        <v>-7.9027355623100251</v>
      </c>
      <c r="AG673" s="369">
        <f t="shared" si="64"/>
        <v>-5.1705170517051773</v>
      </c>
      <c r="AH673" s="369">
        <f t="shared" si="64"/>
        <v>5.6844547563805135</v>
      </c>
      <c r="AI673" s="369">
        <f t="shared" si="64"/>
        <v>-1.6465422612513567</v>
      </c>
      <c r="AJ673" s="369">
        <f t="shared" si="64"/>
        <v>31.026785714285705</v>
      </c>
      <c r="AK673" s="369">
        <f t="shared" si="69"/>
        <v>44.207836456558773</v>
      </c>
      <c r="AL673" s="369">
        <f t="shared" si="69"/>
        <v>11.990549320732434</v>
      </c>
      <c r="AM673" s="369">
        <f t="shared" si="69"/>
        <v>-0.84388185654008507</v>
      </c>
      <c r="AN673" s="369">
        <f t="shared" si="63"/>
        <v>1.0638297872340388</v>
      </c>
      <c r="AO673" s="369">
        <f t="shared" si="63"/>
        <v>1.7368421052631489</v>
      </c>
      <c r="AP673" s="369">
        <f t="shared" si="63"/>
        <v>-8.3807553026383736</v>
      </c>
      <c r="AQ673" s="369">
        <f t="shared" si="59"/>
        <v>0.62111801242235698</v>
      </c>
      <c r="AR673" s="369">
        <f t="shared" si="59"/>
        <v>6.73400673400673</v>
      </c>
      <c r="AS673" s="369">
        <f t="shared" si="59"/>
        <v>-0.36803364879074807</v>
      </c>
      <c r="AT673" s="369">
        <f t="shared" si="59"/>
        <v>-8.6015831134564582</v>
      </c>
      <c r="AU673" s="369">
        <f t="shared" si="66"/>
        <v>-12.990762124711317</v>
      </c>
      <c r="AV673" s="369">
        <f t="shared" si="66"/>
        <v>16.05839416058393</v>
      </c>
      <c r="AW673" s="369">
        <f t="shared" si="66"/>
        <v>11.320754716981137</v>
      </c>
      <c r="AX673" s="369">
        <f t="shared" si="66"/>
        <v>-9.707241910631744</v>
      </c>
      <c r="AY673" s="369">
        <f t="shared" si="67"/>
        <v>-5.8020477815699643</v>
      </c>
    </row>
    <row r="674" spans="1:51" s="325" customFormat="1" ht="13.8">
      <c r="A674" s="327"/>
      <c r="B674" s="327" t="s">
        <v>455</v>
      </c>
      <c r="C674" s="331"/>
      <c r="D674" s="331"/>
      <c r="E674" s="331"/>
      <c r="F674" s="331"/>
      <c r="G674" s="331"/>
      <c r="H674" s="331"/>
      <c r="I674" s="331"/>
      <c r="J674" s="331"/>
      <c r="K674" s="331"/>
      <c r="L674" s="331"/>
      <c r="M674" s="331"/>
      <c r="N674" s="331"/>
      <c r="O674" s="369">
        <f t="shared" si="61"/>
        <v>2.9197080291970665</v>
      </c>
      <c r="P674" s="369">
        <f t="shared" si="68"/>
        <v>-8.1560283687943276</v>
      </c>
      <c r="Q674" s="369">
        <f t="shared" si="68"/>
        <v>9.459459459459465</v>
      </c>
      <c r="R674" s="369">
        <f t="shared" si="68"/>
        <v>-39.329805996472665</v>
      </c>
      <c r="S674" s="369">
        <f t="shared" si="68"/>
        <v>35.465116279069775</v>
      </c>
      <c r="T674" s="369">
        <f t="shared" si="68"/>
        <v>-4.0772532188841284</v>
      </c>
      <c r="U674" s="369">
        <f t="shared" si="68"/>
        <v>-3.5794183445190191</v>
      </c>
      <c r="V674" s="369">
        <f t="shared" si="68"/>
        <v>52.900232018561496</v>
      </c>
      <c r="W674" s="369">
        <f t="shared" si="68"/>
        <v>-10.015174506828531</v>
      </c>
      <c r="X674" s="369">
        <f t="shared" si="68"/>
        <v>-7.4198988195615438</v>
      </c>
      <c r="Y674" s="369">
        <f t="shared" si="68"/>
        <v>37.522768670309645</v>
      </c>
      <c r="Z674" s="369">
        <f t="shared" si="68"/>
        <v>22.516556291390732</v>
      </c>
      <c r="AA674" s="369">
        <f t="shared" si="68"/>
        <v>3.1351351351351258</v>
      </c>
      <c r="AB674" s="369">
        <f t="shared" si="68"/>
        <v>-11.425576519916142</v>
      </c>
      <c r="AC674" s="369">
        <f t="shared" si="68"/>
        <v>0.1183431952662907</v>
      </c>
      <c r="AD674" s="369">
        <f t="shared" si="68"/>
        <v>-19.030732860520107</v>
      </c>
      <c r="AE674" s="369">
        <f t="shared" si="68"/>
        <v>-6.8613138686131352</v>
      </c>
      <c r="AF674" s="369">
        <f t="shared" si="68"/>
        <v>10.344827586206899</v>
      </c>
      <c r="AG674" s="369">
        <f t="shared" si="64"/>
        <v>27.84090909090909</v>
      </c>
      <c r="AH674" s="369">
        <f t="shared" si="64"/>
        <v>-9.8888888888888946</v>
      </c>
      <c r="AI674" s="369">
        <f t="shared" si="64"/>
        <v>-22.564734895191112</v>
      </c>
      <c r="AJ674" s="369">
        <f t="shared" si="64"/>
        <v>23.566878980891708</v>
      </c>
      <c r="AK674" s="369">
        <f t="shared" si="69"/>
        <v>-3.9948453608247374</v>
      </c>
      <c r="AL674" s="369">
        <f t="shared" si="69"/>
        <v>-0.93959731543624536</v>
      </c>
      <c r="AM674" s="369">
        <f t="shared" si="69"/>
        <v>-5.8265582655826522</v>
      </c>
      <c r="AN674" s="369">
        <f t="shared" si="63"/>
        <v>-17.553956834532368</v>
      </c>
      <c r="AO674" s="369">
        <f t="shared" si="63"/>
        <v>4.3630017452006982</v>
      </c>
      <c r="AP674" s="369">
        <f t="shared" si="63"/>
        <v>-18.394648829431446</v>
      </c>
      <c r="AQ674" s="369">
        <f t="shared" si="59"/>
        <v>-6.3524590163934347</v>
      </c>
      <c r="AR674" s="369">
        <f t="shared" si="59"/>
        <v>22.757111597374177</v>
      </c>
      <c r="AS674" s="369">
        <f t="shared" si="59"/>
        <v>29.411764705882341</v>
      </c>
      <c r="AT674" s="369">
        <f t="shared" si="59"/>
        <v>-4.5454545454545467</v>
      </c>
      <c r="AU674" s="369">
        <f t="shared" si="66"/>
        <v>-24.242424242424239</v>
      </c>
      <c r="AV674" s="369">
        <f t="shared" si="66"/>
        <v>21.142857142857149</v>
      </c>
      <c r="AW674" s="369">
        <f t="shared" si="66"/>
        <v>8.1761006289308114</v>
      </c>
      <c r="AX674" s="369">
        <f t="shared" si="66"/>
        <v>15.261627906976742</v>
      </c>
      <c r="AY674" s="369">
        <f t="shared" si="67"/>
        <v>-8.5750315258511947</v>
      </c>
    </row>
    <row r="675" spans="1:51" s="325" customFormat="1" ht="27.6">
      <c r="A675" s="329"/>
      <c r="B675" s="329" t="s">
        <v>456</v>
      </c>
      <c r="C675" s="332"/>
      <c r="D675" s="332"/>
      <c r="E675" s="332"/>
      <c r="F675" s="332"/>
      <c r="G675" s="332"/>
      <c r="H675" s="332"/>
      <c r="I675" s="332"/>
      <c r="J675" s="332"/>
      <c r="K675" s="332"/>
      <c r="L675" s="332"/>
      <c r="M675" s="332"/>
      <c r="N675" s="332"/>
      <c r="O675" s="369">
        <f t="shared" si="61"/>
        <v>5.660377358490563</v>
      </c>
      <c r="P675" s="369">
        <f t="shared" si="68"/>
        <v>-14.642857142857133</v>
      </c>
      <c r="Q675" s="369">
        <f t="shared" si="68"/>
        <v>-16.317991631799167</v>
      </c>
      <c r="R675" s="369">
        <f t="shared" si="68"/>
        <v>-31.499999999999993</v>
      </c>
      <c r="S675" s="369">
        <f t="shared" si="68"/>
        <v>61.313868613138673</v>
      </c>
      <c r="T675" s="369">
        <f t="shared" si="68"/>
        <v>-7.2398190045248931</v>
      </c>
      <c r="U675" s="369">
        <f t="shared" si="68"/>
        <v>-7.317073170731704</v>
      </c>
      <c r="V675" s="369">
        <f t="shared" si="68"/>
        <v>48.947368421052644</v>
      </c>
      <c r="W675" s="369">
        <f t="shared" si="68"/>
        <v>-3.5335689045936425</v>
      </c>
      <c r="X675" s="369">
        <f t="shared" si="68"/>
        <v>-1.831501831501825</v>
      </c>
      <c r="Y675" s="369">
        <f t="shared" si="68"/>
        <v>40.67164179104477</v>
      </c>
      <c r="Z675" s="369">
        <f t="shared" si="68"/>
        <v>67.108753315649864</v>
      </c>
      <c r="AA675" s="369">
        <f t="shared" si="68"/>
        <v>-0.79365079365079083</v>
      </c>
      <c r="AB675" s="369">
        <f t="shared" si="68"/>
        <v>-19.200000000000003</v>
      </c>
      <c r="AC675" s="369">
        <f t="shared" si="68"/>
        <v>9.1089108910891099</v>
      </c>
      <c r="AD675" s="369">
        <f t="shared" si="68"/>
        <v>-17.241379310344829</v>
      </c>
      <c r="AE675" s="369">
        <f t="shared" si="68"/>
        <v>-14.69298245614034</v>
      </c>
      <c r="AF675" s="369">
        <f t="shared" si="68"/>
        <v>9.2544987146529518</v>
      </c>
      <c r="AG675" s="369">
        <f t="shared" si="64"/>
        <v>26.117647058823536</v>
      </c>
      <c r="AH675" s="369">
        <f t="shared" si="64"/>
        <v>-4.8507462686567289</v>
      </c>
      <c r="AI675" s="369">
        <f t="shared" si="64"/>
        <v>-42.352941176470587</v>
      </c>
      <c r="AJ675" s="369">
        <f t="shared" si="64"/>
        <v>12.585034013605448</v>
      </c>
      <c r="AK675" s="369">
        <f t="shared" si="69"/>
        <v>-11.782477341389733</v>
      </c>
      <c r="AL675" s="369">
        <f t="shared" si="69"/>
        <v>15.410958904109595</v>
      </c>
      <c r="AM675" s="369">
        <f t="shared" si="69"/>
        <v>0.29673590504450403</v>
      </c>
      <c r="AN675" s="369">
        <f t="shared" si="63"/>
        <v>-20.710059171597624</v>
      </c>
      <c r="AO675" s="369">
        <f t="shared" si="63"/>
        <v>6.3432835820895495</v>
      </c>
      <c r="AP675" s="369">
        <f t="shared" si="63"/>
        <v>-18.245614035087719</v>
      </c>
      <c r="AQ675" s="369">
        <f t="shared" si="59"/>
        <v>-8.5836909871244718</v>
      </c>
      <c r="AR675" s="369">
        <f t="shared" si="59"/>
        <v>29.107981220657287</v>
      </c>
      <c r="AS675" s="369">
        <f t="shared" si="59"/>
        <v>31.272727272727266</v>
      </c>
      <c r="AT675" s="369">
        <f t="shared" si="59"/>
        <v>-6.9252077562326875</v>
      </c>
      <c r="AU675" s="369">
        <f t="shared" si="66"/>
        <v>-23.214285714285712</v>
      </c>
      <c r="AV675" s="369">
        <f t="shared" si="66"/>
        <v>6.5891472868217029</v>
      </c>
      <c r="AW675" s="369">
        <f t="shared" si="66"/>
        <v>24.000000000000004</v>
      </c>
      <c r="AX675" s="369">
        <f t="shared" si="66"/>
        <v>21.407624633431073</v>
      </c>
      <c r="AY675" s="369">
        <f t="shared" si="67"/>
        <v>-10.628019323671486</v>
      </c>
    </row>
    <row r="676" spans="1:51" s="325" customFormat="1" ht="27.6">
      <c r="A676" s="327"/>
      <c r="B676" s="327" t="s">
        <v>457</v>
      </c>
      <c r="C676" s="331"/>
      <c r="D676" s="331"/>
      <c r="E676" s="331"/>
      <c r="F676" s="331"/>
      <c r="G676" s="331"/>
      <c r="H676" s="331"/>
      <c r="I676" s="331"/>
      <c r="J676" s="331"/>
      <c r="K676" s="331"/>
      <c r="L676" s="331"/>
      <c r="M676" s="331"/>
      <c r="N676" s="331"/>
      <c r="O676" s="369">
        <f t="shared" si="61"/>
        <v>0.35335689045935642</v>
      </c>
      <c r="P676" s="369">
        <f t="shared" si="68"/>
        <v>-1.760563380281684</v>
      </c>
      <c r="Q676" s="369">
        <f t="shared" si="68"/>
        <v>31.899641577060937</v>
      </c>
      <c r="R676" s="369">
        <f t="shared" si="68"/>
        <v>-43.478260869565219</v>
      </c>
      <c r="S676" s="369">
        <f t="shared" si="68"/>
        <v>17.788461538461544</v>
      </c>
      <c r="T676" s="369">
        <f t="shared" si="68"/>
        <v>-1.2244897959183774</v>
      </c>
      <c r="U676" s="369">
        <f t="shared" si="68"/>
        <v>-0.41322314049585895</v>
      </c>
      <c r="V676" s="369">
        <f t="shared" si="68"/>
        <v>56.01659751037343</v>
      </c>
      <c r="W676" s="369">
        <f t="shared" si="68"/>
        <v>-14.893617021276585</v>
      </c>
      <c r="X676" s="369">
        <f t="shared" si="68"/>
        <v>-11.875000000000011</v>
      </c>
      <c r="Y676" s="369">
        <f t="shared" si="68"/>
        <v>34.042553191489361</v>
      </c>
      <c r="Z676" s="369">
        <f t="shared" si="68"/>
        <v>-21.957671957671948</v>
      </c>
      <c r="AA676" s="369">
        <f t="shared" si="68"/>
        <v>11.525423728813553</v>
      </c>
      <c r="AB676" s="369">
        <f t="shared" si="68"/>
        <v>3.3434650455927013</v>
      </c>
      <c r="AC676" s="369">
        <f t="shared" si="68"/>
        <v>-13.235294117647051</v>
      </c>
      <c r="AD676" s="369">
        <f t="shared" si="68"/>
        <v>-22.372881355932208</v>
      </c>
      <c r="AE676" s="369">
        <f t="shared" si="68"/>
        <v>8.7336244541484795</v>
      </c>
      <c r="AF676" s="369">
        <f t="shared" si="68"/>
        <v>11.646586345381507</v>
      </c>
      <c r="AG676" s="369">
        <f t="shared" si="64"/>
        <v>30.575539568345331</v>
      </c>
      <c r="AH676" s="369">
        <f t="shared" si="64"/>
        <v>-17.079889807162537</v>
      </c>
      <c r="AI676" s="369">
        <f t="shared" si="64"/>
        <v>11.295681063122935</v>
      </c>
      <c r="AJ676" s="369">
        <f t="shared" si="64"/>
        <v>33.134328358208947</v>
      </c>
      <c r="AK676" s="369">
        <f t="shared" si="69"/>
        <v>1.5695067264574054</v>
      </c>
      <c r="AL676" s="369">
        <f t="shared" si="69"/>
        <v>-11.479028697571753</v>
      </c>
      <c r="AM676" s="369">
        <f t="shared" si="69"/>
        <v>-11.221945137157102</v>
      </c>
      <c r="AN676" s="369">
        <f t="shared" si="63"/>
        <v>-14.044943820224718</v>
      </c>
      <c r="AO676" s="369">
        <f t="shared" si="63"/>
        <v>2.2875816993463998</v>
      </c>
      <c r="AP676" s="369">
        <f t="shared" si="63"/>
        <v>-18.530351437699682</v>
      </c>
      <c r="AQ676" s="369">
        <f t="shared" si="59"/>
        <v>-4.3137254901960738</v>
      </c>
      <c r="AR676" s="369">
        <f t="shared" si="59"/>
        <v>17.21311475409836</v>
      </c>
      <c r="AS676" s="369">
        <f t="shared" si="59"/>
        <v>27.622377622377623</v>
      </c>
      <c r="AT676" s="369">
        <f t="shared" si="59"/>
        <v>-2.1917808219178103</v>
      </c>
      <c r="AU676" s="369">
        <f t="shared" si="66"/>
        <v>-25.210084033613441</v>
      </c>
      <c r="AV676" s="369">
        <f t="shared" si="66"/>
        <v>35.580524344569298</v>
      </c>
      <c r="AW676" s="369">
        <f t="shared" si="66"/>
        <v>-4.1436464088397766</v>
      </c>
      <c r="AX676" s="369">
        <f t="shared" si="66"/>
        <v>9.2219020172910611</v>
      </c>
      <c r="AY676" s="369">
        <f t="shared" si="67"/>
        <v>-6.3324538258575256</v>
      </c>
    </row>
    <row r="677" spans="1:51" s="325" customFormat="1" ht="27.6">
      <c r="A677" s="329"/>
      <c r="B677" s="329" t="s">
        <v>458</v>
      </c>
      <c r="C677" s="332"/>
      <c r="D677" s="332"/>
      <c r="E677" s="332"/>
      <c r="F677" s="332"/>
      <c r="G677" s="332"/>
      <c r="H677" s="332"/>
      <c r="I677" s="332"/>
      <c r="J677" s="332"/>
      <c r="K677" s="332"/>
      <c r="L677" s="332"/>
      <c r="M677" s="332"/>
      <c r="N677" s="332"/>
      <c r="O677" s="369">
        <f t="shared" si="61"/>
        <v>6.3951638561883488</v>
      </c>
      <c r="P677" s="369">
        <f t="shared" si="68"/>
        <v>-13.427033492822963</v>
      </c>
      <c r="Q677" s="369">
        <f t="shared" si="68"/>
        <v>20.759930915371335</v>
      </c>
      <c r="R677" s="369">
        <f t="shared" si="68"/>
        <v>-28.947368421052634</v>
      </c>
      <c r="S677" s="369">
        <f t="shared" si="68"/>
        <v>38.566827697262489</v>
      </c>
      <c r="T677" s="369">
        <f t="shared" si="68"/>
        <v>-11.853573503776879</v>
      </c>
      <c r="U677" s="369">
        <f t="shared" si="68"/>
        <v>5.0428477257745588</v>
      </c>
      <c r="V677" s="369">
        <f t="shared" si="68"/>
        <v>13.711954816441798</v>
      </c>
      <c r="W677" s="369">
        <f t="shared" si="68"/>
        <v>-24.503311258278149</v>
      </c>
      <c r="X677" s="369">
        <f t="shared" si="68"/>
        <v>8.4429824561403599</v>
      </c>
      <c r="Y677" s="369">
        <f t="shared" si="68"/>
        <v>17.593528816986851</v>
      </c>
      <c r="Z677" s="369">
        <f t="shared" si="68"/>
        <v>-0.17196904557180359</v>
      </c>
      <c r="AA677" s="369">
        <f t="shared" si="68"/>
        <v>7.349985644559295</v>
      </c>
      <c r="AB677" s="369">
        <f t="shared" si="68"/>
        <v>-3.9315324953196011</v>
      </c>
      <c r="AC677" s="369">
        <f t="shared" si="68"/>
        <v>9.9665924276169218</v>
      </c>
      <c r="AD677" s="369">
        <f t="shared" si="68"/>
        <v>-17.443037974683545</v>
      </c>
      <c r="AE677" s="369">
        <f t="shared" si="68"/>
        <v>11.591536338546462</v>
      </c>
      <c r="AF677" s="369">
        <f t="shared" si="68"/>
        <v>-4.5616927727397734</v>
      </c>
      <c r="AG677" s="369">
        <f t="shared" si="64"/>
        <v>4.0886841347538203</v>
      </c>
      <c r="AH677" s="369">
        <f t="shared" si="64"/>
        <v>-0.80221300138312357</v>
      </c>
      <c r="AI677" s="369">
        <f t="shared" si="64"/>
        <v>-16.899051868377018</v>
      </c>
      <c r="AJ677" s="369">
        <f t="shared" si="64"/>
        <v>24.093959731543613</v>
      </c>
      <c r="AK677" s="369">
        <f t="shared" si="69"/>
        <v>24.770146024878326</v>
      </c>
      <c r="AL677" s="369">
        <f t="shared" si="69"/>
        <v>-0.97529258777633909</v>
      </c>
      <c r="AM677" s="369">
        <f t="shared" si="69"/>
        <v>12.103304880717884</v>
      </c>
      <c r="AN677" s="369">
        <f t="shared" si="63"/>
        <v>-16.106989457243266</v>
      </c>
      <c r="AO677" s="369">
        <f t="shared" si="63"/>
        <v>3.3511752385385098</v>
      </c>
      <c r="AP677" s="369">
        <f t="shared" si="63"/>
        <v>-13.44291826165278</v>
      </c>
      <c r="AQ677" s="369">
        <f t="shared" si="59"/>
        <v>5.437044745057241</v>
      </c>
      <c r="AR677" s="369">
        <f t="shared" si="59"/>
        <v>4.0957315568714447</v>
      </c>
      <c r="AS677" s="369">
        <f t="shared" si="59"/>
        <v>-9.5046219483289835</v>
      </c>
      <c r="AT677" s="369">
        <f t="shared" si="59"/>
        <v>7.8313253012048252</v>
      </c>
      <c r="AU677" s="369">
        <f t="shared" si="66"/>
        <v>-15.2538256011659</v>
      </c>
      <c r="AV677" s="369">
        <f t="shared" si="66"/>
        <v>15.133276010318145</v>
      </c>
      <c r="AW677" s="369">
        <f t="shared" si="66"/>
        <v>16.131441374159813</v>
      </c>
      <c r="AX677" s="369">
        <f t="shared" si="66"/>
        <v>12.711682743837086</v>
      </c>
      <c r="AY677" s="369">
        <f t="shared" si="67"/>
        <v>14.568276911373152</v>
      </c>
    </row>
    <row r="678" spans="1:51" s="325" customFormat="1" ht="27.6">
      <c r="A678" s="327"/>
      <c r="B678" s="327" t="s">
        <v>459</v>
      </c>
      <c r="C678" s="331"/>
      <c r="D678" s="331"/>
      <c r="E678" s="331"/>
      <c r="F678" s="331"/>
      <c r="G678" s="331"/>
      <c r="H678" s="331"/>
      <c r="I678" s="331"/>
      <c r="J678" s="331"/>
      <c r="K678" s="331"/>
      <c r="L678" s="331"/>
      <c r="M678" s="331"/>
      <c r="N678" s="331"/>
      <c r="O678" s="369">
        <f t="shared" si="61"/>
        <v>11.046025104602514</v>
      </c>
      <c r="P678" s="369">
        <f t="shared" si="68"/>
        <v>-20.422004521477007</v>
      </c>
      <c r="Q678" s="369">
        <f t="shared" si="68"/>
        <v>17.045454545454533</v>
      </c>
      <c r="R678" s="369">
        <f t="shared" si="68"/>
        <v>-32.605177993527505</v>
      </c>
      <c r="S678" s="369">
        <f t="shared" si="68"/>
        <v>37.695078031212489</v>
      </c>
      <c r="T678" s="369">
        <f t="shared" si="68"/>
        <v>-10.46207497820402</v>
      </c>
      <c r="U678" s="369">
        <f t="shared" si="68"/>
        <v>3.7974683544303853</v>
      </c>
      <c r="V678" s="369">
        <f t="shared" si="68"/>
        <v>23.639774859287048</v>
      </c>
      <c r="W678" s="369">
        <f t="shared" si="68"/>
        <v>-25.644916540212435</v>
      </c>
      <c r="X678" s="369">
        <f t="shared" si="68"/>
        <v>0</v>
      </c>
      <c r="Y678" s="369">
        <f t="shared" si="68"/>
        <v>14.183673469387742</v>
      </c>
      <c r="Z678" s="369">
        <f t="shared" si="68"/>
        <v>9.8302055406613018</v>
      </c>
      <c r="AA678" s="369">
        <f t="shared" si="68"/>
        <v>3.7428803905614392</v>
      </c>
      <c r="AB678" s="369">
        <f t="shared" si="68"/>
        <v>-4.0784313725490167</v>
      </c>
      <c r="AC678" s="369">
        <f t="shared" si="68"/>
        <v>6.5412919051512581</v>
      </c>
      <c r="AD678" s="369">
        <f t="shared" si="68"/>
        <v>-14.351496546431306</v>
      </c>
      <c r="AE678" s="369">
        <f t="shared" si="68"/>
        <v>4.3010752688172085</v>
      </c>
      <c r="AF678" s="369">
        <f t="shared" si="68"/>
        <v>9.3642611683848784</v>
      </c>
      <c r="AG678" s="369">
        <f t="shared" si="64"/>
        <v>10.604870384917515</v>
      </c>
      <c r="AH678" s="369">
        <f t="shared" si="64"/>
        <v>-1.6335227272727304</v>
      </c>
      <c r="AI678" s="369">
        <f t="shared" si="64"/>
        <v>-17.039711191335737</v>
      </c>
      <c r="AJ678" s="369">
        <f t="shared" si="64"/>
        <v>26.979982593559612</v>
      </c>
      <c r="AK678" s="369">
        <f t="shared" si="69"/>
        <v>35.023989033584641</v>
      </c>
      <c r="AL678" s="369">
        <f t="shared" si="69"/>
        <v>-1.9796954314720843</v>
      </c>
      <c r="AM678" s="369">
        <f t="shared" si="69"/>
        <v>14.810978767478007</v>
      </c>
      <c r="AN678" s="369">
        <f t="shared" si="63"/>
        <v>-21.290031574199379</v>
      </c>
      <c r="AO678" s="369">
        <f t="shared" si="63"/>
        <v>-5.3295128939828063</v>
      </c>
      <c r="AP678" s="369">
        <f t="shared" si="63"/>
        <v>-20.82324455205811</v>
      </c>
      <c r="AQ678" s="369">
        <f t="shared" si="59"/>
        <v>5.8103975535168173</v>
      </c>
      <c r="AR678" s="369">
        <f t="shared" si="59"/>
        <v>12.210982658959534</v>
      </c>
      <c r="AS678" s="369">
        <f t="shared" si="59"/>
        <v>-13.908564069542821</v>
      </c>
      <c r="AT678" s="369">
        <f t="shared" si="59"/>
        <v>-3.7397157816005984</v>
      </c>
      <c r="AU678" s="369">
        <f t="shared" si="66"/>
        <v>-14.219114219114219</v>
      </c>
      <c r="AV678" s="369">
        <f t="shared" si="66"/>
        <v>17.48188405797103</v>
      </c>
      <c r="AW678" s="369">
        <f t="shared" si="66"/>
        <v>38.781804163454119</v>
      </c>
      <c r="AX678" s="369">
        <f t="shared" si="66"/>
        <v>4.8888888888888831</v>
      </c>
      <c r="AY678" s="369">
        <f t="shared" si="67"/>
        <v>30.614406779661024</v>
      </c>
    </row>
    <row r="679" spans="1:51" s="325" customFormat="1" ht="27.6">
      <c r="A679" s="329"/>
      <c r="B679" s="329" t="s">
        <v>460</v>
      </c>
      <c r="C679" s="332"/>
      <c r="D679" s="332"/>
      <c r="E679" s="332"/>
      <c r="F679" s="332"/>
      <c r="G679" s="332"/>
      <c r="H679" s="332"/>
      <c r="I679" s="332"/>
      <c r="J679" s="332"/>
      <c r="K679" s="332"/>
      <c r="L679" s="332"/>
      <c r="M679" s="332"/>
      <c r="N679" s="332"/>
      <c r="O679" s="369">
        <f t="shared" si="61"/>
        <v>3.5952747817154744</v>
      </c>
      <c r="P679" s="369">
        <f t="shared" si="68"/>
        <v>-8.7754090233019486</v>
      </c>
      <c r="Q679" s="369">
        <f t="shared" si="68"/>
        <v>22.826086956521756</v>
      </c>
      <c r="R679" s="369">
        <f t="shared" si="68"/>
        <v>-26.946902654867255</v>
      </c>
      <c r="S679" s="369">
        <f t="shared" si="68"/>
        <v>39.067231980617798</v>
      </c>
      <c r="T679" s="369">
        <f t="shared" si="68"/>
        <v>-12.587108013937284</v>
      </c>
      <c r="U679" s="369">
        <f t="shared" si="68"/>
        <v>5.6302939711011408</v>
      </c>
      <c r="V679" s="369">
        <f t="shared" si="68"/>
        <v>8.7264150943396288</v>
      </c>
      <c r="W679" s="369">
        <f t="shared" si="68"/>
        <v>-23.774403470715836</v>
      </c>
      <c r="X679" s="369">
        <f t="shared" si="68"/>
        <v>13.090495162208313</v>
      </c>
      <c r="Y679" s="369">
        <f t="shared" si="68"/>
        <v>19.275289380976336</v>
      </c>
      <c r="Z679" s="369">
        <f t="shared" si="68"/>
        <v>-4.8945147679324901</v>
      </c>
      <c r="AA679" s="369">
        <f t="shared" si="68"/>
        <v>9.3167701863354111</v>
      </c>
      <c r="AB679" s="369">
        <f t="shared" si="68"/>
        <v>-3.8555194805194777</v>
      </c>
      <c r="AC679" s="369">
        <f t="shared" si="68"/>
        <v>11.734909244406913</v>
      </c>
      <c r="AD679" s="369">
        <f t="shared" si="68"/>
        <v>-18.964865885908573</v>
      </c>
      <c r="AE679" s="369">
        <f t="shared" si="68"/>
        <v>15.384615384615389</v>
      </c>
      <c r="AF679" s="369">
        <f t="shared" si="68"/>
        <v>-11.070707070707064</v>
      </c>
      <c r="AG679" s="369">
        <f t="shared" si="64"/>
        <v>0.27260336210812686</v>
      </c>
      <c r="AH679" s="369">
        <f t="shared" si="64"/>
        <v>-0.2718622564567228</v>
      </c>
      <c r="AI679" s="369">
        <f t="shared" si="64"/>
        <v>-16.810540663334859</v>
      </c>
      <c r="AJ679" s="369">
        <f t="shared" si="64"/>
        <v>22.282905516111427</v>
      </c>
      <c r="AK679" s="369">
        <f t="shared" si="69"/>
        <v>18.088432335864226</v>
      </c>
      <c r="AL679" s="369">
        <f t="shared" si="69"/>
        <v>-0.22692889561271662</v>
      </c>
      <c r="AM679" s="369">
        <f t="shared" si="69"/>
        <v>10.121304018195609</v>
      </c>
      <c r="AN679" s="369">
        <f t="shared" si="63"/>
        <v>-12.151462994836493</v>
      </c>
      <c r="AO679" s="369">
        <f t="shared" si="63"/>
        <v>9.326018808777425</v>
      </c>
      <c r="AP679" s="369">
        <f t="shared" si="63"/>
        <v>-9.0681003584229316</v>
      </c>
      <c r="AQ679" s="369">
        <f t="shared" si="59"/>
        <v>5.202995664170281</v>
      </c>
      <c r="AR679" s="369">
        <f t="shared" si="59"/>
        <v>-0.11240164855751643</v>
      </c>
      <c r="AS679" s="369">
        <f t="shared" si="59"/>
        <v>-6.9392348087021807</v>
      </c>
      <c r="AT679" s="369">
        <f t="shared" si="59"/>
        <v>14.066908504635238</v>
      </c>
      <c r="AU679" s="369">
        <f t="shared" si="66"/>
        <v>-15.724381625441694</v>
      </c>
      <c r="AV679" s="369">
        <f t="shared" si="66"/>
        <v>14.046121593291394</v>
      </c>
      <c r="AW679" s="369">
        <f t="shared" si="66"/>
        <v>5.3308823529411749</v>
      </c>
      <c r="AX679" s="369">
        <f t="shared" si="66"/>
        <v>17.626527050610836</v>
      </c>
      <c r="AY679" s="369">
        <f t="shared" si="67"/>
        <v>5.5786350148367809</v>
      </c>
    </row>
    <row r="680" spans="1:51" s="325" customFormat="1" ht="13.8">
      <c r="A680" s="327"/>
      <c r="B680" s="327" t="s">
        <v>461</v>
      </c>
      <c r="C680" s="331"/>
      <c r="D680" s="331"/>
      <c r="E680" s="331"/>
      <c r="F680" s="331"/>
      <c r="G680" s="331"/>
      <c r="H680" s="331"/>
      <c r="I680" s="331"/>
      <c r="J680" s="331"/>
      <c r="K680" s="331"/>
      <c r="L680" s="331"/>
      <c r="M680" s="331"/>
      <c r="N680" s="331"/>
      <c r="O680" s="369">
        <f t="shared" si="61"/>
        <v>10.34348165495706</v>
      </c>
      <c r="P680" s="369">
        <f t="shared" si="68"/>
        <v>-16.307039264237705</v>
      </c>
      <c r="Q680" s="369">
        <f t="shared" si="68"/>
        <v>27.937447168216398</v>
      </c>
      <c r="R680" s="369">
        <f t="shared" si="68"/>
        <v>-22.332342253055824</v>
      </c>
      <c r="S680" s="369">
        <f t="shared" si="68"/>
        <v>31.646108039132272</v>
      </c>
      <c r="T680" s="369">
        <f t="shared" si="68"/>
        <v>2.3909531502423329</v>
      </c>
      <c r="U680" s="369">
        <f t="shared" si="68"/>
        <v>-0.18933417481856191</v>
      </c>
      <c r="V680" s="369">
        <f t="shared" si="68"/>
        <v>6.9554220676572855</v>
      </c>
      <c r="W680" s="369">
        <f t="shared" si="68"/>
        <v>-21.046408513153999</v>
      </c>
      <c r="X680" s="369">
        <f t="shared" si="68"/>
        <v>-1.9842755522276343</v>
      </c>
      <c r="Y680" s="369">
        <f t="shared" si="68"/>
        <v>22.03972498090145</v>
      </c>
      <c r="Z680" s="369">
        <f t="shared" si="68"/>
        <v>-6.8544600938967069</v>
      </c>
      <c r="AA680" s="369">
        <f t="shared" si="68"/>
        <v>21.370967741935466</v>
      </c>
      <c r="AB680" s="369">
        <f t="shared" si="68"/>
        <v>-15.669988925802871</v>
      </c>
      <c r="AC680" s="369">
        <f t="shared" si="68"/>
        <v>0.49244911359159088</v>
      </c>
      <c r="AD680" s="369">
        <f t="shared" si="68"/>
        <v>-1.6334531198954589</v>
      </c>
      <c r="AE680" s="369">
        <f t="shared" si="68"/>
        <v>10.959814015277308</v>
      </c>
      <c r="AF680" s="369">
        <f t="shared" si="68"/>
        <v>-10.386111942532164</v>
      </c>
      <c r="AG680" s="369">
        <f t="shared" si="64"/>
        <v>10.855043420173669</v>
      </c>
      <c r="AH680" s="369">
        <f t="shared" si="64"/>
        <v>1.7475143115396368</v>
      </c>
      <c r="AI680" s="369">
        <f t="shared" si="64"/>
        <v>-21.231862599940779</v>
      </c>
      <c r="AJ680" s="369">
        <f t="shared" si="64"/>
        <v>-2.7819548872180526</v>
      </c>
      <c r="AK680" s="369">
        <f t="shared" si="69"/>
        <v>20.301624129930396</v>
      </c>
      <c r="AL680" s="369">
        <f t="shared" si="69"/>
        <v>-8.2288653166184478</v>
      </c>
      <c r="AM680" s="369">
        <f t="shared" si="69"/>
        <v>35.306479859894928</v>
      </c>
      <c r="AN680" s="369">
        <f t="shared" si="63"/>
        <v>-16.101475537147309</v>
      </c>
      <c r="AO680" s="369">
        <f t="shared" si="63"/>
        <v>-1.5735883986423884</v>
      </c>
      <c r="AP680" s="369">
        <f t="shared" si="63"/>
        <v>-8.8714733542319699</v>
      </c>
      <c r="AQ680" s="369">
        <f t="shared" si="59"/>
        <v>11.523907808737533</v>
      </c>
      <c r="AR680" s="369">
        <f t="shared" si="59"/>
        <v>12.307217766810595</v>
      </c>
      <c r="AS680" s="369">
        <f t="shared" si="59"/>
        <v>-9.1183740730568346</v>
      </c>
      <c r="AT680" s="369">
        <f t="shared" si="59"/>
        <v>-6.195225143547912</v>
      </c>
      <c r="AU680" s="369">
        <f t="shared" si="66"/>
        <v>-9.2461340206185501</v>
      </c>
      <c r="AV680" s="369">
        <f t="shared" si="66"/>
        <v>16.790912318068855</v>
      </c>
      <c r="AW680" s="369">
        <f t="shared" si="66"/>
        <v>29.635258358662615</v>
      </c>
      <c r="AX680" s="369">
        <f t="shared" si="66"/>
        <v>3.7045720984759631</v>
      </c>
      <c r="AY680" s="369">
        <f t="shared" si="67"/>
        <v>-0.74609993217272963</v>
      </c>
    </row>
    <row r="681" spans="1:51" s="325" customFormat="1" ht="27.6">
      <c r="A681" s="329"/>
      <c r="B681" s="329" t="s">
        <v>462</v>
      </c>
      <c r="C681" s="332"/>
      <c r="D681" s="332"/>
      <c r="E681" s="332"/>
      <c r="F681" s="332"/>
      <c r="G681" s="332"/>
      <c r="H681" s="332"/>
      <c r="I681" s="332"/>
      <c r="J681" s="332"/>
      <c r="K681" s="332"/>
      <c r="L681" s="332"/>
      <c r="M681" s="332"/>
      <c r="N681" s="332"/>
      <c r="O681" s="369">
        <f t="shared" si="61"/>
        <v>12.014787430683908</v>
      </c>
      <c r="P681" s="369">
        <f t="shared" si="68"/>
        <v>7.7557755775577668</v>
      </c>
      <c r="Q681" s="369">
        <f t="shared" si="68"/>
        <v>8.6523736600306194</v>
      </c>
      <c r="R681" s="369">
        <f t="shared" si="68"/>
        <v>-27.836504580690626</v>
      </c>
      <c r="S681" s="369">
        <f t="shared" si="68"/>
        <v>39.84375</v>
      </c>
      <c r="T681" s="369">
        <f t="shared" si="68"/>
        <v>13.337988826815643</v>
      </c>
      <c r="U681" s="369">
        <f t="shared" si="68"/>
        <v>-1.0474430067775828</v>
      </c>
      <c r="V681" s="369">
        <f t="shared" si="68"/>
        <v>-5.2303860523038486</v>
      </c>
      <c r="W681" s="369">
        <f t="shared" si="68"/>
        <v>-27.398160315374508</v>
      </c>
      <c r="X681" s="369">
        <f t="shared" si="68"/>
        <v>2.0814479638008927</v>
      </c>
      <c r="Y681" s="369">
        <f t="shared" si="68"/>
        <v>27.748226950354617</v>
      </c>
      <c r="Z681" s="369">
        <f t="shared" si="68"/>
        <v>1.8736988202637028</v>
      </c>
      <c r="AA681" s="369">
        <f t="shared" si="68"/>
        <v>9.4686648501362445</v>
      </c>
      <c r="AB681" s="369">
        <f t="shared" si="68"/>
        <v>-12.134411947728694</v>
      </c>
      <c r="AC681" s="369">
        <f t="shared" si="68"/>
        <v>6.0198300283286219</v>
      </c>
      <c r="AD681" s="369">
        <f t="shared" si="68"/>
        <v>-1.1356045424181691</v>
      </c>
      <c r="AE681" s="369">
        <f t="shared" si="68"/>
        <v>-9.4594594594594614</v>
      </c>
      <c r="AF681" s="369">
        <f t="shared" si="68"/>
        <v>-0.5223880597014946</v>
      </c>
      <c r="AG681" s="369">
        <f t="shared" si="64"/>
        <v>18.454613653413347</v>
      </c>
      <c r="AH681" s="369">
        <f t="shared" si="64"/>
        <v>-2.0899303356554673</v>
      </c>
      <c r="AI681" s="369">
        <f t="shared" si="64"/>
        <v>-27.166882276843474</v>
      </c>
      <c r="AJ681" s="369">
        <f t="shared" si="64"/>
        <v>1.2433392539964527</v>
      </c>
      <c r="AK681" s="369">
        <f t="shared" si="69"/>
        <v>2.4561403508771873</v>
      </c>
      <c r="AL681" s="369">
        <f t="shared" si="69"/>
        <v>8.3047945205479508</v>
      </c>
      <c r="AM681" s="369">
        <f t="shared" si="69"/>
        <v>41.739130434782595</v>
      </c>
      <c r="AN681" s="369">
        <f t="shared" si="63"/>
        <v>-17.679866146123814</v>
      </c>
      <c r="AO681" s="369">
        <f t="shared" si="63"/>
        <v>6.097560975609758</v>
      </c>
      <c r="AP681" s="369">
        <f t="shared" si="63"/>
        <v>-5.5555555555555616</v>
      </c>
      <c r="AQ681" s="369">
        <f t="shared" si="59"/>
        <v>-1.8255578093306259</v>
      </c>
      <c r="AR681" s="369">
        <f t="shared" si="59"/>
        <v>21.556473829201096</v>
      </c>
      <c r="AS681" s="369">
        <f t="shared" si="59"/>
        <v>-22.379603399433428</v>
      </c>
      <c r="AT681" s="369">
        <f t="shared" si="59"/>
        <v>1.0218978102189824</v>
      </c>
      <c r="AU681" s="369">
        <f t="shared" si="66"/>
        <v>-7.0809248554913324</v>
      </c>
      <c r="AV681" s="369">
        <f t="shared" si="66"/>
        <v>13.297045101088655</v>
      </c>
      <c r="AW681" s="369">
        <f t="shared" si="66"/>
        <v>6.5888812628689024</v>
      </c>
      <c r="AX681" s="369">
        <f t="shared" si="66"/>
        <v>15.711526078557627</v>
      </c>
      <c r="AY681" s="369">
        <f t="shared" si="67"/>
        <v>3.3945464663327738</v>
      </c>
    </row>
    <row r="682" spans="1:51" s="325" customFormat="1" ht="27.6">
      <c r="A682" s="327"/>
      <c r="B682" s="327" t="s">
        <v>463</v>
      </c>
      <c r="C682" s="331"/>
      <c r="D682" s="331"/>
      <c r="E682" s="331"/>
      <c r="F682" s="331"/>
      <c r="G682" s="331"/>
      <c r="H682" s="331"/>
      <c r="I682" s="331"/>
      <c r="J682" s="331"/>
      <c r="K682" s="331"/>
      <c r="L682" s="331"/>
      <c r="M682" s="331"/>
      <c r="N682" s="331"/>
      <c r="O682" s="369">
        <f t="shared" si="61"/>
        <v>9.0479405806887101</v>
      </c>
      <c r="P682" s="369">
        <f t="shared" si="68"/>
        <v>-34.365325077399376</v>
      </c>
      <c r="Q682" s="369">
        <f t="shared" si="68"/>
        <v>51.698113207547159</v>
      </c>
      <c r="R682" s="369">
        <f t="shared" si="68"/>
        <v>-17.475124378109449</v>
      </c>
      <c r="S682" s="369">
        <f t="shared" si="68"/>
        <v>25.320271288620948</v>
      </c>
      <c r="T682" s="369">
        <f t="shared" si="68"/>
        <v>-7.0354780517137598</v>
      </c>
      <c r="U682" s="369">
        <f t="shared" si="68"/>
        <v>0.71151358344113469</v>
      </c>
      <c r="V682" s="369">
        <f t="shared" si="68"/>
        <v>19.588953114964678</v>
      </c>
      <c r="W682" s="369">
        <f t="shared" si="68"/>
        <v>-15.896885069817406</v>
      </c>
      <c r="X682" s="369">
        <f t="shared" si="68"/>
        <v>-4.9169859514687078</v>
      </c>
      <c r="Y682" s="369">
        <f t="shared" si="68"/>
        <v>17.797179314976486</v>
      </c>
      <c r="Z682" s="369">
        <f t="shared" si="68"/>
        <v>-14.025085518814135</v>
      </c>
      <c r="AA682" s="369">
        <f t="shared" si="68"/>
        <v>32.957559681697617</v>
      </c>
      <c r="AB682" s="369">
        <f t="shared" si="68"/>
        <v>-18.503740648379058</v>
      </c>
      <c r="AC682" s="369">
        <f t="shared" si="68"/>
        <v>-4.2839657282741692</v>
      </c>
      <c r="AD682" s="369">
        <f t="shared" si="68"/>
        <v>-2.1739130434782599</v>
      </c>
      <c r="AE682" s="369">
        <f t="shared" ref="P682:AF697" si="70">IFERROR(((AE292-AD292)*100/AD292),"n.a.")</f>
        <v>30.7843137254902</v>
      </c>
      <c r="AF682" s="369">
        <f t="shared" si="70"/>
        <v>-16.991504247876072</v>
      </c>
      <c r="AG682" s="369">
        <f t="shared" si="64"/>
        <v>4.7561709813365391</v>
      </c>
      <c r="AH682" s="369">
        <f t="shared" si="64"/>
        <v>5.2298850574712654</v>
      </c>
      <c r="AI682" s="369">
        <f t="shared" si="64"/>
        <v>-16.220644456581098</v>
      </c>
      <c r="AJ682" s="369">
        <f t="shared" si="64"/>
        <v>-5.736636245110815</v>
      </c>
      <c r="AK682" s="369">
        <f t="shared" si="69"/>
        <v>34.301521438450905</v>
      </c>
      <c r="AL682" s="369">
        <f t="shared" si="69"/>
        <v>-18.177136972193619</v>
      </c>
      <c r="AM682" s="369">
        <f t="shared" si="69"/>
        <v>30.270610446821891</v>
      </c>
      <c r="AN682" s="369">
        <f t="shared" si="63"/>
        <v>-14.734299516908216</v>
      </c>
      <c r="AO682" s="369">
        <f t="shared" si="63"/>
        <v>-7.9886685552407934</v>
      </c>
      <c r="AP682" s="369">
        <f t="shared" si="63"/>
        <v>-12.068965517241375</v>
      </c>
      <c r="AQ682" s="369">
        <f t="shared" si="59"/>
        <v>25.280112044817937</v>
      </c>
      <c r="AR682" s="369">
        <f t="shared" si="59"/>
        <v>4.8630519843488038</v>
      </c>
      <c r="AS682" s="369">
        <f t="shared" si="59"/>
        <v>3.3049040511726941</v>
      </c>
      <c r="AT682" s="369">
        <f t="shared" si="59"/>
        <v>-11.197110423116607</v>
      </c>
      <c r="AU682" s="369">
        <f t="shared" si="66"/>
        <v>-11.098198721673445</v>
      </c>
      <c r="AV682" s="369">
        <f t="shared" si="66"/>
        <v>19.803921568627434</v>
      </c>
      <c r="AW682" s="369">
        <f t="shared" si="66"/>
        <v>47.954173486088393</v>
      </c>
      <c r="AX682" s="369">
        <f t="shared" si="66"/>
        <v>-3.2079646017699153</v>
      </c>
      <c r="AY682" s="369">
        <f t="shared" si="67"/>
        <v>-3.5428571428571418</v>
      </c>
    </row>
    <row r="683" spans="1:51" s="325" customFormat="1" ht="13.8">
      <c r="A683" s="329"/>
      <c r="B683" s="329" t="s">
        <v>464</v>
      </c>
      <c r="C683" s="332"/>
      <c r="D683" s="332"/>
      <c r="E683" s="332"/>
      <c r="F683" s="332"/>
      <c r="G683" s="332"/>
      <c r="H683" s="332"/>
      <c r="I683" s="332"/>
      <c r="J683" s="332"/>
      <c r="K683" s="332"/>
      <c r="L683" s="332"/>
      <c r="M683" s="332"/>
      <c r="N683" s="332"/>
      <c r="O683" s="369">
        <f t="shared" si="61"/>
        <v>-7.666542612579093</v>
      </c>
      <c r="P683" s="369">
        <f t="shared" si="70"/>
        <v>-7.9403466344215996</v>
      </c>
      <c r="Q683" s="369">
        <f t="shared" si="70"/>
        <v>-9.4133099824868598</v>
      </c>
      <c r="R683" s="369">
        <f t="shared" si="70"/>
        <v>-12.421459642339293</v>
      </c>
      <c r="S683" s="369">
        <f t="shared" si="70"/>
        <v>20.695364238410594</v>
      </c>
      <c r="T683" s="369">
        <f t="shared" si="70"/>
        <v>-4.9839963420210323</v>
      </c>
      <c r="U683" s="369">
        <f t="shared" si="70"/>
        <v>6.6410009624639015</v>
      </c>
      <c r="V683" s="369">
        <f t="shared" si="70"/>
        <v>36.597472924187727</v>
      </c>
      <c r="W683" s="369">
        <f t="shared" si="70"/>
        <v>-11.265279154278163</v>
      </c>
      <c r="X683" s="369">
        <f t="shared" si="70"/>
        <v>8.2650781831719993</v>
      </c>
      <c r="Y683" s="369">
        <f t="shared" si="70"/>
        <v>4.7455295735901055</v>
      </c>
      <c r="Z683" s="369">
        <f t="shared" si="70"/>
        <v>-16.644780039395929</v>
      </c>
      <c r="AA683" s="369">
        <f t="shared" si="70"/>
        <v>-1.1027963765261959</v>
      </c>
      <c r="AB683" s="369">
        <f t="shared" si="70"/>
        <v>13.938669852648347</v>
      </c>
      <c r="AC683" s="369">
        <f t="shared" si="70"/>
        <v>-12.513107305138059</v>
      </c>
      <c r="AD683" s="369">
        <f t="shared" si="70"/>
        <v>-14.582500998801446</v>
      </c>
      <c r="AE683" s="369">
        <f t="shared" si="70"/>
        <v>11.459307764265667</v>
      </c>
      <c r="AF683" s="369">
        <f t="shared" si="70"/>
        <v>-2.5178346621905074</v>
      </c>
      <c r="AG683" s="369">
        <f t="shared" si="64"/>
        <v>7.9207920792079207</v>
      </c>
      <c r="AH683" s="369">
        <f t="shared" si="64"/>
        <v>32.907857997606698</v>
      </c>
      <c r="AI683" s="369">
        <f t="shared" si="64"/>
        <v>-19.747899159663874</v>
      </c>
      <c r="AJ683" s="369">
        <f t="shared" si="64"/>
        <v>32.385938668661183</v>
      </c>
      <c r="AK683" s="369">
        <f t="shared" si="69"/>
        <v>-0.98870056497175551</v>
      </c>
      <c r="AL683" s="369">
        <f t="shared" si="69"/>
        <v>-16.462196861626236</v>
      </c>
      <c r="AM683" s="369">
        <f t="shared" si="69"/>
        <v>7.7185792349726707</v>
      </c>
      <c r="AN683" s="369">
        <f t="shared" si="63"/>
        <v>-1.9340519974635366</v>
      </c>
      <c r="AO683" s="369">
        <f t="shared" si="63"/>
        <v>-18.040737148399604</v>
      </c>
      <c r="AP683" s="369">
        <f t="shared" si="63"/>
        <v>-16.449704142011839</v>
      </c>
      <c r="AQ683" s="369">
        <f t="shared" si="59"/>
        <v>12.134088762983946</v>
      </c>
      <c r="AR683" s="369">
        <f t="shared" si="59"/>
        <v>20.800000000000004</v>
      </c>
      <c r="AS683" s="369">
        <f t="shared" si="59"/>
        <v>19.762983617985352</v>
      </c>
      <c r="AT683" s="369">
        <f t="shared" si="59"/>
        <v>10.855646100116426</v>
      </c>
      <c r="AU683" s="369">
        <f t="shared" si="66"/>
        <v>-7.6398004725649855</v>
      </c>
      <c r="AV683" s="369">
        <f t="shared" si="66"/>
        <v>-5.1165434906196623</v>
      </c>
      <c r="AW683" s="369">
        <f t="shared" si="66"/>
        <v>2.3367285799879989</v>
      </c>
      <c r="AX683" s="369">
        <f t="shared" si="66"/>
        <v>8.7822014051522252</v>
      </c>
      <c r="AY683" s="369">
        <f t="shared" si="67"/>
        <v>6.8622174381055014</v>
      </c>
    </row>
    <row r="684" spans="1:51" s="325" customFormat="1" ht="13.8">
      <c r="A684" s="327"/>
      <c r="B684" s="327" t="s">
        <v>465</v>
      </c>
      <c r="C684" s="331"/>
      <c r="D684" s="331"/>
      <c r="E684" s="331"/>
      <c r="F684" s="331"/>
      <c r="G684" s="331"/>
      <c r="H684" s="331"/>
      <c r="I684" s="331"/>
      <c r="J684" s="328"/>
      <c r="K684" s="331"/>
      <c r="L684" s="331"/>
      <c r="M684" s="331"/>
      <c r="N684" s="331"/>
      <c r="O684" s="369">
        <f t="shared" si="61"/>
        <v>188.88888888888889</v>
      </c>
      <c r="P684" s="369">
        <f t="shared" si="70"/>
        <v>-86.538461538461533</v>
      </c>
      <c r="Q684" s="369">
        <f t="shared" si="70"/>
        <v>14.285714285714278</v>
      </c>
      <c r="R684" s="369">
        <f t="shared" si="70"/>
        <v>62.5</v>
      </c>
      <c r="S684" s="369">
        <f t="shared" si="70"/>
        <v>-76.92307692307692</v>
      </c>
      <c r="T684" s="369">
        <f t="shared" si="70"/>
        <v>-33.333333333333329</v>
      </c>
      <c r="U684" s="369">
        <f t="shared" si="70"/>
        <v>950</v>
      </c>
      <c r="V684" s="369">
        <f t="shared" si="70"/>
        <v>-76.19047619047619</v>
      </c>
      <c r="W684" s="369">
        <f t="shared" si="70"/>
        <v>120</v>
      </c>
      <c r="X684" s="369">
        <f t="shared" si="70"/>
        <v>-27.272727272727273</v>
      </c>
      <c r="Y684" s="369">
        <f t="shared" si="70"/>
        <v>-62.5</v>
      </c>
      <c r="Z684" s="369">
        <f t="shared" si="70"/>
        <v>300</v>
      </c>
      <c r="AA684" s="369">
        <f t="shared" si="70"/>
        <v>0</v>
      </c>
      <c r="AB684" s="369">
        <f t="shared" si="70"/>
        <v>116.66666666666669</v>
      </c>
      <c r="AC684" s="369">
        <f t="shared" si="70"/>
        <v>-84.615384615384613</v>
      </c>
      <c r="AD684" s="369">
        <f t="shared" si="70"/>
        <v>75.000000000000014</v>
      </c>
      <c r="AE684" s="369">
        <f t="shared" si="70"/>
        <v>28.571428571428555</v>
      </c>
      <c r="AF684" s="369">
        <f t="shared" si="70"/>
        <v>0</v>
      </c>
      <c r="AG684" s="369">
        <f t="shared" si="64"/>
        <v>-33.333333333333336</v>
      </c>
      <c r="AH684" s="369">
        <f t="shared" si="64"/>
        <v>183.33333333333337</v>
      </c>
      <c r="AI684" s="369">
        <f t="shared" si="64"/>
        <v>-82.352941176470594</v>
      </c>
      <c r="AJ684" s="369">
        <f t="shared" si="64"/>
        <v>166.66666666666669</v>
      </c>
      <c r="AK684" s="369">
        <f t="shared" si="69"/>
        <v>150.00000000000003</v>
      </c>
      <c r="AL684" s="369">
        <f t="shared" si="69"/>
        <v>-75</v>
      </c>
      <c r="AM684" s="369">
        <f t="shared" si="69"/>
        <v>120</v>
      </c>
      <c r="AN684" s="369">
        <f t="shared" si="63"/>
        <v>-18.181818181818187</v>
      </c>
      <c r="AO684" s="369">
        <f t="shared" si="63"/>
        <v>11.111111111111121</v>
      </c>
      <c r="AP684" s="369">
        <f t="shared" si="63"/>
        <v>-40.000000000000007</v>
      </c>
      <c r="AQ684" s="369">
        <f t="shared" si="59"/>
        <v>350.00000000000006</v>
      </c>
      <c r="AR684" s="369">
        <f t="shared" si="59"/>
        <v>-51.851851851851855</v>
      </c>
      <c r="AS684" s="369">
        <f t="shared" si="59"/>
        <v>-30.769230769230774</v>
      </c>
      <c r="AT684" s="369">
        <f t="shared" si="59"/>
        <v>155.55555555555557</v>
      </c>
      <c r="AU684" s="369">
        <f t="shared" si="66"/>
        <v>-82.608695652173907</v>
      </c>
      <c r="AV684" s="369">
        <f t="shared" si="66"/>
        <v>0</v>
      </c>
      <c r="AW684" s="369">
        <f t="shared" si="66"/>
        <v>500</v>
      </c>
      <c r="AX684" s="369">
        <f t="shared" si="66"/>
        <v>-66.666666666666657</v>
      </c>
      <c r="AY684" s="369">
        <f t="shared" si="67"/>
        <v>62.5</v>
      </c>
    </row>
    <row r="685" spans="1:51" s="325" customFormat="1" ht="13.8">
      <c r="A685" s="329"/>
      <c r="B685" s="329" t="s">
        <v>466</v>
      </c>
      <c r="C685" s="332"/>
      <c r="D685" s="332"/>
      <c r="E685" s="332"/>
      <c r="F685" s="332"/>
      <c r="G685" s="332"/>
      <c r="H685" s="332"/>
      <c r="I685" s="332"/>
      <c r="J685" s="332"/>
      <c r="K685" s="332"/>
      <c r="L685" s="332"/>
      <c r="M685" s="332"/>
      <c r="N685" s="332"/>
      <c r="O685" s="369">
        <f t="shared" si="61"/>
        <v>11.235955056179773</v>
      </c>
      <c r="P685" s="369">
        <f t="shared" si="70"/>
        <v>-54.545454545454547</v>
      </c>
      <c r="Q685" s="369">
        <f t="shared" si="70"/>
        <v>95.555555555555557</v>
      </c>
      <c r="R685" s="369">
        <f t="shared" si="70"/>
        <v>-53.409090909090907</v>
      </c>
      <c r="S685" s="369">
        <f t="shared" si="70"/>
        <v>58.536585365853668</v>
      </c>
      <c r="T685" s="369">
        <f t="shared" si="70"/>
        <v>6.1538461538461418</v>
      </c>
      <c r="U685" s="369">
        <f t="shared" si="70"/>
        <v>-14.492753623188404</v>
      </c>
      <c r="V685" s="369">
        <f t="shared" si="70"/>
        <v>42.372881355932208</v>
      </c>
      <c r="W685" s="369">
        <f t="shared" si="70"/>
        <v>10.714285714285722</v>
      </c>
      <c r="X685" s="369">
        <f t="shared" si="70"/>
        <v>0</v>
      </c>
      <c r="Y685" s="369">
        <f t="shared" si="70"/>
        <v>15.053763440860216</v>
      </c>
      <c r="Z685" s="369">
        <f t="shared" si="70"/>
        <v>-9.3457943925233717</v>
      </c>
      <c r="AA685" s="369">
        <f t="shared" si="70"/>
        <v>5.1546391752577367</v>
      </c>
      <c r="AB685" s="369">
        <f t="shared" si="70"/>
        <v>12.745098039215675</v>
      </c>
      <c r="AC685" s="369">
        <f t="shared" si="70"/>
        <v>-22.608695652173907</v>
      </c>
      <c r="AD685" s="369">
        <f t="shared" si="70"/>
        <v>22.471910112359559</v>
      </c>
      <c r="AE685" s="369">
        <f t="shared" si="70"/>
        <v>-26.605504587155966</v>
      </c>
      <c r="AF685" s="369">
        <f t="shared" si="70"/>
        <v>40.000000000000007</v>
      </c>
      <c r="AG685" s="369">
        <f t="shared" si="64"/>
        <v>-18.750000000000004</v>
      </c>
      <c r="AH685" s="369">
        <f t="shared" si="64"/>
        <v>89.010989010989007</v>
      </c>
      <c r="AI685" s="369">
        <f t="shared" si="64"/>
        <v>-41.860465116279073</v>
      </c>
      <c r="AJ685" s="369">
        <f t="shared" si="64"/>
        <v>30.000000000000004</v>
      </c>
      <c r="AK685" s="369">
        <f t="shared" si="69"/>
        <v>111.53846153846153</v>
      </c>
      <c r="AL685" s="369">
        <f t="shared" si="69"/>
        <v>-46.18181818181818</v>
      </c>
      <c r="AM685" s="369">
        <f t="shared" si="69"/>
        <v>-9.4594594594594525</v>
      </c>
      <c r="AN685" s="369">
        <f t="shared" si="63"/>
        <v>-29.850746268656724</v>
      </c>
      <c r="AO685" s="369">
        <f t="shared" si="63"/>
        <v>9.5744680851063908</v>
      </c>
      <c r="AP685" s="369">
        <f t="shared" si="63"/>
        <v>-37.864077669902912</v>
      </c>
      <c r="AQ685" s="369">
        <f t="shared" si="59"/>
        <v>42.1875</v>
      </c>
      <c r="AR685" s="369">
        <f t="shared" si="59"/>
        <v>30.769230769230759</v>
      </c>
      <c r="AS685" s="369">
        <f t="shared" si="59"/>
        <v>-46.218487394957982</v>
      </c>
      <c r="AT685" s="369">
        <f t="shared" si="59"/>
        <v>95.3125</v>
      </c>
      <c r="AU685" s="369">
        <f t="shared" si="66"/>
        <v>-34.400000000000006</v>
      </c>
      <c r="AV685" s="369">
        <f t="shared" si="66"/>
        <v>51.219512195121965</v>
      </c>
      <c r="AW685" s="369">
        <f t="shared" si="66"/>
        <v>52.419354838709666</v>
      </c>
      <c r="AX685" s="369">
        <f t="shared" si="66"/>
        <v>12.169312169312182</v>
      </c>
      <c r="AY685" s="369">
        <f t="shared" si="67"/>
        <v>-19.33962264150944</v>
      </c>
    </row>
    <row r="686" spans="1:51" s="325" customFormat="1" ht="25.5" customHeight="1">
      <c r="A686" s="327"/>
      <c r="B686" s="327" t="s">
        <v>467</v>
      </c>
      <c r="C686" s="331"/>
      <c r="D686" s="331"/>
      <c r="E686" s="331"/>
      <c r="F686" s="331"/>
      <c r="G686" s="331"/>
      <c r="H686" s="331"/>
      <c r="I686" s="331"/>
      <c r="J686" s="331"/>
      <c r="K686" s="331"/>
      <c r="L686" s="331"/>
      <c r="M686" s="331"/>
      <c r="N686" s="331"/>
      <c r="O686" s="369">
        <f t="shared" si="61"/>
        <v>-9.7249128244866263</v>
      </c>
      <c r="P686" s="369">
        <f t="shared" si="70"/>
        <v>-4.1630901287553748</v>
      </c>
      <c r="Q686" s="369">
        <f t="shared" si="70"/>
        <v>-11.643528884908186</v>
      </c>
      <c r="R686" s="369">
        <f t="shared" si="70"/>
        <v>-10.897110998479484</v>
      </c>
      <c r="S686" s="369">
        <f t="shared" si="70"/>
        <v>20.534698521046661</v>
      </c>
      <c r="T686" s="369">
        <f t="shared" si="70"/>
        <v>-5.2855120339782964</v>
      </c>
      <c r="U686" s="369">
        <f t="shared" si="70"/>
        <v>6.3776781265570559</v>
      </c>
      <c r="V686" s="369">
        <f t="shared" si="70"/>
        <v>37.56440281030445</v>
      </c>
      <c r="W686" s="369">
        <f t="shared" si="70"/>
        <v>-12.121212121212128</v>
      </c>
      <c r="X686" s="369">
        <f t="shared" si="70"/>
        <v>8.7562960092987279</v>
      </c>
      <c r="Y686" s="369">
        <f t="shared" si="70"/>
        <v>4.595653722835765</v>
      </c>
      <c r="Z686" s="369">
        <f t="shared" si="70"/>
        <v>-17.268392370572208</v>
      </c>
      <c r="AA686" s="369">
        <f t="shared" si="70"/>
        <v>-1.2762453684643835</v>
      </c>
      <c r="AB686" s="369">
        <f t="shared" si="70"/>
        <v>13.3861551292744</v>
      </c>
      <c r="AC686" s="369">
        <f t="shared" si="70"/>
        <v>-11.364472232438397</v>
      </c>
      <c r="AD686" s="369">
        <f t="shared" si="70"/>
        <v>-16.099585062240671</v>
      </c>
      <c r="AE686" s="369">
        <f t="shared" si="70"/>
        <v>13.501483679525226</v>
      </c>
      <c r="AF686" s="369">
        <f t="shared" si="70"/>
        <v>-4.0522875816993453</v>
      </c>
      <c r="AG686" s="369">
        <f t="shared" si="64"/>
        <v>9.4459582198001897</v>
      </c>
      <c r="AH686" s="369">
        <f t="shared" si="64"/>
        <v>30.414937759336087</v>
      </c>
      <c r="AI686" s="369">
        <f t="shared" si="64"/>
        <v>-18.199172764874319</v>
      </c>
      <c r="AJ686" s="369">
        <f t="shared" si="64"/>
        <v>32.283158304161795</v>
      </c>
      <c r="AK686" s="369">
        <f t="shared" si="69"/>
        <v>-5.6453984122316809</v>
      </c>
      <c r="AL686" s="369">
        <f t="shared" si="69"/>
        <v>-13.493300093487072</v>
      </c>
      <c r="AM686" s="369">
        <f t="shared" si="69"/>
        <v>8.3933717579250651</v>
      </c>
      <c r="AN686" s="369">
        <f t="shared" si="63"/>
        <v>-0.63143901628448418</v>
      </c>
      <c r="AO686" s="369">
        <f t="shared" si="63"/>
        <v>-19.030100334448154</v>
      </c>
      <c r="AP686" s="369">
        <f t="shared" si="63"/>
        <v>-15.406856670797193</v>
      </c>
      <c r="AQ686" s="369">
        <f t="shared" si="59"/>
        <v>10.205078125</v>
      </c>
      <c r="AR686" s="369">
        <f t="shared" si="59"/>
        <v>21.267168808152416</v>
      </c>
      <c r="AS686" s="369">
        <f t="shared" si="59"/>
        <v>22.871757398611621</v>
      </c>
      <c r="AT686" s="369">
        <f t="shared" si="59"/>
        <v>8.8611358905738822</v>
      </c>
      <c r="AU686" s="369">
        <f t="shared" si="66"/>
        <v>-6.2551215514886618</v>
      </c>
      <c r="AV686" s="369">
        <f t="shared" si="66"/>
        <v>-6.4685314685314648</v>
      </c>
      <c r="AW686" s="369">
        <f t="shared" si="66"/>
        <v>-0.21806853582554606</v>
      </c>
      <c r="AX686" s="369">
        <f t="shared" si="66"/>
        <v>9.1788947861379881</v>
      </c>
      <c r="AY686" s="369">
        <f t="shared" si="67"/>
        <v>8.321418358593089</v>
      </c>
    </row>
    <row r="687" spans="1:51" s="325" customFormat="1" ht="13.8">
      <c r="A687" s="329"/>
      <c r="B687" s="329" t="s">
        <v>468</v>
      </c>
      <c r="C687" s="332"/>
      <c r="D687" s="332"/>
      <c r="E687" s="332"/>
      <c r="F687" s="332"/>
      <c r="G687" s="332"/>
      <c r="H687" s="332"/>
      <c r="I687" s="332"/>
      <c r="J687" s="332"/>
      <c r="K687" s="332"/>
      <c r="L687" s="332"/>
      <c r="M687" s="332"/>
      <c r="N687" s="332"/>
      <c r="O687" s="369">
        <f t="shared" si="61"/>
        <v>22.495274102079403</v>
      </c>
      <c r="P687" s="369">
        <f t="shared" si="70"/>
        <v>-11.602132435465773</v>
      </c>
      <c r="Q687" s="369">
        <f t="shared" si="70"/>
        <v>-5.999047770195209</v>
      </c>
      <c r="R687" s="369">
        <f t="shared" si="70"/>
        <v>-3.0558838426472992</v>
      </c>
      <c r="S687" s="369">
        <f t="shared" si="70"/>
        <v>23.685127133402986</v>
      </c>
      <c r="T687" s="369">
        <f t="shared" si="70"/>
        <v>-4.4776119402984973</v>
      </c>
      <c r="U687" s="369">
        <f t="shared" si="70"/>
        <v>-10.008844339622652</v>
      </c>
      <c r="V687" s="369">
        <f t="shared" si="70"/>
        <v>2.8665028665028665</v>
      </c>
      <c r="W687" s="369">
        <f t="shared" si="70"/>
        <v>-9.3471337579617799</v>
      </c>
      <c r="X687" s="369">
        <f t="shared" si="70"/>
        <v>-1.9321974354470428</v>
      </c>
      <c r="Y687" s="369">
        <f t="shared" si="70"/>
        <v>22.675980655561517</v>
      </c>
      <c r="Z687" s="369">
        <f t="shared" si="70"/>
        <v>-11.680537304716008</v>
      </c>
      <c r="AA687" s="369">
        <f t="shared" si="70"/>
        <v>33.162506199371791</v>
      </c>
      <c r="AB687" s="369">
        <f t="shared" si="70"/>
        <v>-18.08814400993171</v>
      </c>
      <c r="AC687" s="369">
        <f t="shared" si="70"/>
        <v>-14.974234616550472</v>
      </c>
      <c r="AD687" s="369">
        <f t="shared" si="70"/>
        <v>10.089126559714789</v>
      </c>
      <c r="AE687" s="369">
        <f t="shared" si="70"/>
        <v>5.4242227979274631</v>
      </c>
      <c r="AF687" s="369">
        <f t="shared" si="70"/>
        <v>-2.4113039471663344</v>
      </c>
      <c r="AG687" s="369">
        <f t="shared" si="64"/>
        <v>5.272269436575387</v>
      </c>
      <c r="AH687" s="369">
        <f t="shared" si="64"/>
        <v>9.1493496785767743</v>
      </c>
      <c r="AI687" s="369">
        <f t="shared" si="64"/>
        <v>-26.736063552937956</v>
      </c>
      <c r="AJ687" s="369">
        <f t="shared" si="64"/>
        <v>27.519162460272931</v>
      </c>
      <c r="AK687" s="369">
        <f t="shared" si="69"/>
        <v>12.945315936079773</v>
      </c>
      <c r="AL687" s="369">
        <f t="shared" si="69"/>
        <v>-14.641744548286603</v>
      </c>
      <c r="AM687" s="369">
        <f t="shared" si="69"/>
        <v>36.724452554744509</v>
      </c>
      <c r="AN687" s="369">
        <f t="shared" si="63"/>
        <v>-22.466911355800249</v>
      </c>
      <c r="AO687" s="369">
        <f t="shared" si="63"/>
        <v>-5.3794290632620863</v>
      </c>
      <c r="AP687" s="369">
        <f t="shared" si="63"/>
        <v>0.93996361431171105</v>
      </c>
      <c r="AQ687" s="369">
        <f t="shared" si="59"/>
        <v>17.693000901171523</v>
      </c>
      <c r="AR687" s="369">
        <f t="shared" si="59"/>
        <v>6.431852986217466</v>
      </c>
      <c r="AS687" s="369">
        <f t="shared" si="59"/>
        <v>1.2709832134292423</v>
      </c>
      <c r="AT687" s="369">
        <f t="shared" si="59"/>
        <v>-9.77977740942457</v>
      </c>
      <c r="AU687" s="369">
        <f t="shared" si="66"/>
        <v>-18.963254593175854</v>
      </c>
      <c r="AV687" s="369">
        <f t="shared" si="66"/>
        <v>8.2429149797570904</v>
      </c>
      <c r="AW687" s="369">
        <f t="shared" si="66"/>
        <v>1.585876720526634</v>
      </c>
      <c r="AX687" s="369">
        <f t="shared" si="66"/>
        <v>16.053019145802637</v>
      </c>
      <c r="AY687" s="369">
        <f t="shared" si="67"/>
        <v>17.170050761421319</v>
      </c>
    </row>
    <row r="688" spans="1:51" s="325" customFormat="1" ht="13.8">
      <c r="A688" s="327"/>
      <c r="B688" s="327" t="s">
        <v>469</v>
      </c>
      <c r="C688" s="331"/>
      <c r="D688" s="331"/>
      <c r="E688" s="331"/>
      <c r="F688" s="331"/>
      <c r="G688" s="331"/>
      <c r="H688" s="331"/>
      <c r="I688" s="331"/>
      <c r="J688" s="331"/>
      <c r="K688" s="331"/>
      <c r="L688" s="331"/>
      <c r="M688" s="331"/>
      <c r="N688" s="331"/>
      <c r="O688" s="369">
        <f t="shared" si="61"/>
        <v>49.247311827956999</v>
      </c>
      <c r="P688" s="369">
        <f t="shared" si="70"/>
        <v>-4.5629202689721389</v>
      </c>
      <c r="Q688" s="369">
        <f t="shared" si="70"/>
        <v>-34.776044287871159</v>
      </c>
      <c r="R688" s="369">
        <f t="shared" si="70"/>
        <v>27.083333333333314</v>
      </c>
      <c r="S688" s="369">
        <f t="shared" si="70"/>
        <v>46.205221615057681</v>
      </c>
      <c r="T688" s="369">
        <f t="shared" si="70"/>
        <v>-26.578073089700993</v>
      </c>
      <c r="U688" s="369">
        <f t="shared" si="70"/>
        <v>-1.3009049773755681</v>
      </c>
      <c r="V688" s="369">
        <f t="shared" si="70"/>
        <v>-1.5472779369627483</v>
      </c>
      <c r="W688" s="369">
        <f t="shared" si="70"/>
        <v>-23.282887077997671</v>
      </c>
      <c r="X688" s="369">
        <f t="shared" si="70"/>
        <v>12.139605462822457</v>
      </c>
      <c r="Y688" s="369">
        <f t="shared" si="70"/>
        <v>23.815967523680659</v>
      </c>
      <c r="Z688" s="369">
        <f t="shared" si="70"/>
        <v>-29.508196721311474</v>
      </c>
      <c r="AA688" s="369">
        <f t="shared" si="70"/>
        <v>90.465116279069761</v>
      </c>
      <c r="AB688" s="369">
        <f t="shared" si="70"/>
        <v>-31.013431013431017</v>
      </c>
      <c r="AC688" s="369">
        <f t="shared" si="70"/>
        <v>-32.094395280235993</v>
      </c>
      <c r="AD688" s="369">
        <f t="shared" si="70"/>
        <v>11.29452649869679</v>
      </c>
      <c r="AE688" s="369">
        <f t="shared" si="70"/>
        <v>48.711943793911004</v>
      </c>
      <c r="AF688" s="369">
        <f t="shared" si="70"/>
        <v>-13.543307086614181</v>
      </c>
      <c r="AG688" s="369">
        <f t="shared" si="64"/>
        <v>-2.5500910746812275</v>
      </c>
      <c r="AH688" s="369">
        <f t="shared" si="64"/>
        <v>10.654205607476641</v>
      </c>
      <c r="AI688" s="369">
        <f t="shared" si="64"/>
        <v>-45.945945945945958</v>
      </c>
      <c r="AJ688" s="369">
        <f t="shared" si="64"/>
        <v>36.458333333333336</v>
      </c>
      <c r="AK688" s="369">
        <f t="shared" si="69"/>
        <v>22.977099236641223</v>
      </c>
      <c r="AL688" s="369">
        <f t="shared" si="69"/>
        <v>-8.3798882681564226</v>
      </c>
      <c r="AM688" s="369">
        <f t="shared" si="69"/>
        <v>35.636856368563684</v>
      </c>
      <c r="AN688" s="369">
        <f t="shared" si="63"/>
        <v>-30.519480519480521</v>
      </c>
      <c r="AO688" s="369">
        <f t="shared" si="63"/>
        <v>-8.9144500359453644</v>
      </c>
      <c r="AP688" s="369">
        <f t="shared" si="63"/>
        <v>20.757695343330706</v>
      </c>
      <c r="AQ688" s="369">
        <f t="shared" si="59"/>
        <v>36.732026143790854</v>
      </c>
      <c r="AR688" s="369">
        <f t="shared" si="59"/>
        <v>16.156787762906301</v>
      </c>
      <c r="AS688" s="369">
        <f t="shared" si="59"/>
        <v>-12.181069958847742</v>
      </c>
      <c r="AT688" s="369">
        <f t="shared" si="59"/>
        <v>-12.792877225866919</v>
      </c>
      <c r="AU688" s="369">
        <f t="shared" si="66"/>
        <v>-32.240730789897903</v>
      </c>
      <c r="AV688" s="369">
        <f t="shared" si="66"/>
        <v>50.753370340999226</v>
      </c>
      <c r="AW688" s="369">
        <f t="shared" si="66"/>
        <v>-11.309836927932679</v>
      </c>
      <c r="AX688" s="369">
        <f t="shared" si="66"/>
        <v>14.412811387900355</v>
      </c>
      <c r="AY688" s="369">
        <f t="shared" si="67"/>
        <v>41.627786417833079</v>
      </c>
    </row>
    <row r="689" spans="1:51" s="325" customFormat="1" ht="13.8">
      <c r="A689" s="329"/>
      <c r="B689" s="329" t="s">
        <v>470</v>
      </c>
      <c r="C689" s="332"/>
      <c r="D689" s="332"/>
      <c r="E689" s="332"/>
      <c r="F689" s="332"/>
      <c r="G689" s="332"/>
      <c r="H689" s="332"/>
      <c r="I689" s="332"/>
      <c r="J689" s="332"/>
      <c r="K689" s="332"/>
      <c r="L689" s="332"/>
      <c r="M689" s="332"/>
      <c r="N689" s="332"/>
      <c r="O689" s="369">
        <f t="shared" si="61"/>
        <v>56.741573033707866</v>
      </c>
      <c r="P689" s="369">
        <f t="shared" si="70"/>
        <v>-8.6021505376344169</v>
      </c>
      <c r="Q689" s="369">
        <f t="shared" si="70"/>
        <v>-15.980392156862735</v>
      </c>
      <c r="R689" s="369">
        <f t="shared" si="70"/>
        <v>-9.5682613768961531</v>
      </c>
      <c r="S689" s="369">
        <f t="shared" si="70"/>
        <v>29.419354838709669</v>
      </c>
      <c r="T689" s="369">
        <f t="shared" si="70"/>
        <v>14.556331006979072</v>
      </c>
      <c r="U689" s="369">
        <f t="shared" si="70"/>
        <v>-10.966057441253261</v>
      </c>
      <c r="V689" s="369">
        <f t="shared" si="70"/>
        <v>10.361681329423252</v>
      </c>
      <c r="W689" s="369">
        <f t="shared" si="70"/>
        <v>-17.449069973427804</v>
      </c>
      <c r="X689" s="369">
        <f t="shared" si="70"/>
        <v>-8.7982832618025775</v>
      </c>
      <c r="Y689" s="369">
        <f t="shared" si="70"/>
        <v>18.47058823529412</v>
      </c>
      <c r="Z689" s="369">
        <f t="shared" si="70"/>
        <v>9.5332671300893654</v>
      </c>
      <c r="AA689" s="369">
        <f t="shared" si="70"/>
        <v>16.409791477787856</v>
      </c>
      <c r="AB689" s="369">
        <f t="shared" si="70"/>
        <v>-8.8006230529594944</v>
      </c>
      <c r="AC689" s="369">
        <f t="shared" si="70"/>
        <v>-9.2228864218616557</v>
      </c>
      <c r="AD689" s="369">
        <f t="shared" si="70"/>
        <v>-0.1881467544684981</v>
      </c>
      <c r="AE689" s="369">
        <f t="shared" si="70"/>
        <v>-10.838831291234671</v>
      </c>
      <c r="AF689" s="369">
        <f t="shared" si="70"/>
        <v>25.369978858350933</v>
      </c>
      <c r="AG689" s="369">
        <f t="shared" si="64"/>
        <v>2.6138279932546418</v>
      </c>
      <c r="AH689" s="369">
        <f t="shared" si="64"/>
        <v>11.914543960558746</v>
      </c>
      <c r="AI689" s="369">
        <f t="shared" si="64"/>
        <v>-25.624082232011737</v>
      </c>
      <c r="AJ689" s="369">
        <f t="shared" si="64"/>
        <v>9.7729516288252558</v>
      </c>
      <c r="AK689" s="369">
        <f t="shared" si="69"/>
        <v>4.6762589928057681</v>
      </c>
      <c r="AL689" s="369">
        <f t="shared" si="69"/>
        <v>6.271477663230228</v>
      </c>
      <c r="AM689" s="369">
        <f t="shared" si="69"/>
        <v>24.494745351657247</v>
      </c>
      <c r="AN689" s="369">
        <f t="shared" si="63"/>
        <v>-13.896103896103899</v>
      </c>
      <c r="AO689" s="369">
        <f t="shared" si="63"/>
        <v>-19.834087481146298</v>
      </c>
      <c r="AP689" s="369">
        <f t="shared" si="63"/>
        <v>10.912511759172137</v>
      </c>
      <c r="AQ689" s="369">
        <f t="shared" si="59"/>
        <v>1.1874469889737114</v>
      </c>
      <c r="AR689" s="369">
        <f t="shared" si="59"/>
        <v>9.1366303436714151</v>
      </c>
      <c r="AS689" s="369">
        <f t="shared" si="59"/>
        <v>10.291858678955453</v>
      </c>
      <c r="AT689" s="369">
        <f t="shared" si="59"/>
        <v>-7.7994428969359273</v>
      </c>
      <c r="AU689" s="369">
        <f t="shared" si="66"/>
        <v>-26.435045317220542</v>
      </c>
      <c r="AV689" s="369">
        <f t="shared" si="66"/>
        <v>12.525667351129369</v>
      </c>
      <c r="AW689" s="369">
        <f t="shared" si="66"/>
        <v>-3.9233576642335901</v>
      </c>
      <c r="AX689" s="369">
        <f t="shared" si="66"/>
        <v>7.7872744539411238</v>
      </c>
      <c r="AY689" s="369">
        <f t="shared" si="67"/>
        <v>10.220264317180618</v>
      </c>
    </row>
    <row r="690" spans="1:51" s="325" customFormat="1" ht="13.8">
      <c r="A690" s="327"/>
      <c r="B690" s="327" t="s">
        <v>471</v>
      </c>
      <c r="C690" s="331"/>
      <c r="D690" s="331"/>
      <c r="E690" s="331"/>
      <c r="F690" s="331"/>
      <c r="G690" s="331"/>
      <c r="H690" s="331"/>
      <c r="I690" s="331"/>
      <c r="J690" s="331"/>
      <c r="K690" s="331"/>
      <c r="L690" s="331"/>
      <c r="M690" s="331"/>
      <c r="N690" s="331"/>
      <c r="O690" s="369">
        <f t="shared" si="61"/>
        <v>14.600000000000007</v>
      </c>
      <c r="P690" s="369">
        <f t="shared" si="70"/>
        <v>-18.964514252472377</v>
      </c>
      <c r="Q690" s="369">
        <f t="shared" si="70"/>
        <v>19.956927494615947</v>
      </c>
      <c r="R690" s="369">
        <f t="shared" si="70"/>
        <v>5.9844404548162838E-2</v>
      </c>
      <c r="S690" s="369">
        <f t="shared" si="70"/>
        <v>-1.7344497607655454</v>
      </c>
      <c r="T690" s="369">
        <f t="shared" si="70"/>
        <v>-2.7388922702373666</v>
      </c>
      <c r="U690" s="369">
        <f t="shared" si="70"/>
        <v>-15.894868585732171</v>
      </c>
      <c r="V690" s="369">
        <f t="shared" si="70"/>
        <v>11.830357142857144</v>
      </c>
      <c r="W690" s="369">
        <f t="shared" si="70"/>
        <v>0.86493679308051086</v>
      </c>
      <c r="X690" s="369">
        <f t="shared" si="70"/>
        <v>-18.931398416886552</v>
      </c>
      <c r="Y690" s="369">
        <f t="shared" si="70"/>
        <v>35.313262815296994</v>
      </c>
      <c r="Z690" s="369">
        <f t="shared" si="70"/>
        <v>-9.2603728202044451</v>
      </c>
      <c r="AA690" s="369">
        <f t="shared" si="70"/>
        <v>4.5725646123260404</v>
      </c>
      <c r="AB690" s="369">
        <f t="shared" si="70"/>
        <v>16.476552598225599</v>
      </c>
      <c r="AC690" s="369">
        <f t="shared" si="70"/>
        <v>-25.027203482045699</v>
      </c>
      <c r="AD690" s="369">
        <f t="shared" si="70"/>
        <v>39.76777939042092</v>
      </c>
      <c r="AE690" s="369">
        <f t="shared" si="70"/>
        <v>-11.00726895119419</v>
      </c>
      <c r="AF690" s="369">
        <f t="shared" si="70"/>
        <v>-5.8343057176196034</v>
      </c>
      <c r="AG690" s="369">
        <f t="shared" si="64"/>
        <v>10.285006195786865</v>
      </c>
      <c r="AH690" s="369">
        <f t="shared" si="64"/>
        <v>8.1460674157303341</v>
      </c>
      <c r="AI690" s="369">
        <f t="shared" si="64"/>
        <v>-20.051948051948049</v>
      </c>
      <c r="AJ690" s="369">
        <f t="shared" si="64"/>
        <v>47.563352826510716</v>
      </c>
      <c r="AK690" s="369">
        <f t="shared" si="69"/>
        <v>6.5609863496257077</v>
      </c>
      <c r="AL690" s="369">
        <f t="shared" si="69"/>
        <v>-23.925619834710741</v>
      </c>
      <c r="AM690" s="369">
        <f t="shared" si="69"/>
        <v>49.103747963063547</v>
      </c>
      <c r="AN690" s="369">
        <f t="shared" si="63"/>
        <v>-25.245901639344265</v>
      </c>
      <c r="AO690" s="369">
        <f t="shared" si="63"/>
        <v>7.5536062378167674</v>
      </c>
      <c r="AP690" s="369">
        <f t="shared" si="63"/>
        <v>-3.1264159492523844</v>
      </c>
      <c r="AQ690" s="369">
        <f t="shared" si="59"/>
        <v>8.1384471468662394</v>
      </c>
      <c r="AR690" s="369">
        <f t="shared" si="59"/>
        <v>-6.0986159169550174</v>
      </c>
      <c r="AS690" s="369">
        <f t="shared" si="59"/>
        <v>7.4619990787655341</v>
      </c>
      <c r="AT690" s="369">
        <f t="shared" si="59"/>
        <v>-21.04586369481353</v>
      </c>
      <c r="AU690" s="369">
        <f t="shared" si="66"/>
        <v>9.8805646036916208</v>
      </c>
      <c r="AV690" s="369">
        <f t="shared" si="66"/>
        <v>-9.9308300395256826</v>
      </c>
      <c r="AW690" s="369">
        <f t="shared" si="66"/>
        <v>3.0718595721338384</v>
      </c>
      <c r="AX690" s="369">
        <f t="shared" si="66"/>
        <v>13.464608834486436</v>
      </c>
      <c r="AY690" s="369">
        <f t="shared" si="67"/>
        <v>11.960600375234524</v>
      </c>
    </row>
    <row r="691" spans="1:51" s="325" customFormat="1" ht="13.8">
      <c r="A691" s="329"/>
      <c r="B691" s="329" t="s">
        <v>472</v>
      </c>
      <c r="C691" s="332"/>
      <c r="D691" s="332"/>
      <c r="E691" s="332"/>
      <c r="F691" s="332"/>
      <c r="G691" s="332"/>
      <c r="H691" s="332"/>
      <c r="I691" s="332"/>
      <c r="J691" s="332"/>
      <c r="K691" s="332"/>
      <c r="L691" s="332"/>
      <c r="M691" s="332"/>
      <c r="N691" s="332"/>
      <c r="O691" s="369">
        <f t="shared" si="61"/>
        <v>-4.5207956600368727E-2</v>
      </c>
      <c r="P691" s="369">
        <f t="shared" si="70"/>
        <v>-13.975576662143826</v>
      </c>
      <c r="Q691" s="369">
        <f t="shared" si="70"/>
        <v>10.357518401682434</v>
      </c>
      <c r="R691" s="369">
        <f t="shared" si="70"/>
        <v>-21.534063839923771</v>
      </c>
      <c r="S691" s="369">
        <f t="shared" si="70"/>
        <v>24.408014571948996</v>
      </c>
      <c r="T691" s="369">
        <f t="shared" si="70"/>
        <v>10.736944851146916</v>
      </c>
      <c r="U691" s="369">
        <f t="shared" si="70"/>
        <v>-12.163948876156905</v>
      </c>
      <c r="V691" s="369">
        <f t="shared" si="70"/>
        <v>-3.161063723030602</v>
      </c>
      <c r="W691" s="369">
        <f t="shared" si="70"/>
        <v>-0.10362694300517913</v>
      </c>
      <c r="X691" s="369">
        <f t="shared" si="70"/>
        <v>5.0829875518672214</v>
      </c>
      <c r="Y691" s="369">
        <f t="shared" si="70"/>
        <v>15.89338598223099</v>
      </c>
      <c r="Z691" s="369">
        <f t="shared" si="70"/>
        <v>-8.6030664395229959</v>
      </c>
      <c r="AA691" s="369">
        <f t="shared" si="70"/>
        <v>27.493010251630935</v>
      </c>
      <c r="AB691" s="369">
        <f t="shared" si="70"/>
        <v>-30.847953216374261</v>
      </c>
      <c r="AC691" s="369">
        <f t="shared" si="70"/>
        <v>6.6067653276955598</v>
      </c>
      <c r="AD691" s="369">
        <f t="shared" si="70"/>
        <v>-5.4536440257808696</v>
      </c>
      <c r="AE691" s="369">
        <f t="shared" si="70"/>
        <v>2.0975353959097984</v>
      </c>
      <c r="AF691" s="369">
        <f t="shared" si="70"/>
        <v>-2.1058038007190558</v>
      </c>
      <c r="AG691" s="369">
        <f t="shared" si="64"/>
        <v>9.5487932843651642</v>
      </c>
      <c r="AH691" s="369">
        <f t="shared" si="64"/>
        <v>7.2318007662835333</v>
      </c>
      <c r="AI691" s="369">
        <f t="shared" si="64"/>
        <v>-17.954443948191155</v>
      </c>
      <c r="AJ691" s="369">
        <f t="shared" si="64"/>
        <v>15.841045182362548</v>
      </c>
      <c r="AK691" s="369">
        <f t="shared" si="69"/>
        <v>17.90413533834586</v>
      </c>
      <c r="AL691" s="369">
        <f t="shared" si="69"/>
        <v>-19.410123555201281</v>
      </c>
      <c r="AM691" s="369">
        <f t="shared" si="69"/>
        <v>33.728981206726019</v>
      </c>
      <c r="AN691" s="369">
        <f t="shared" si="63"/>
        <v>-18.565088757396449</v>
      </c>
      <c r="AO691" s="369">
        <f t="shared" si="63"/>
        <v>-6.5395095367847462</v>
      </c>
      <c r="AP691" s="369">
        <f t="shared" si="63"/>
        <v>-12.001943634596691</v>
      </c>
      <c r="AQ691" s="369">
        <f t="shared" si="59"/>
        <v>23.578133627829924</v>
      </c>
      <c r="AR691" s="369">
        <f t="shared" si="59"/>
        <v>8.9365504915102782</v>
      </c>
      <c r="AS691" s="369">
        <f t="shared" si="59"/>
        <v>4.3068088597210856</v>
      </c>
      <c r="AT691" s="369">
        <f t="shared" si="59"/>
        <v>2.005505308690529</v>
      </c>
      <c r="AU691" s="369">
        <f t="shared" si="66"/>
        <v>-26.175790285273717</v>
      </c>
      <c r="AV691" s="369">
        <f t="shared" si="66"/>
        <v>-2.6631853785900681</v>
      </c>
      <c r="AW691" s="369">
        <f t="shared" si="66"/>
        <v>16.523605150214582</v>
      </c>
      <c r="AX691" s="369">
        <f t="shared" si="66"/>
        <v>23.572744014732972</v>
      </c>
      <c r="AY691" s="369">
        <f t="shared" si="67"/>
        <v>6.6691505216095353</v>
      </c>
    </row>
    <row r="692" spans="1:51" s="325" customFormat="1" ht="13.8">
      <c r="A692" s="327"/>
      <c r="B692" s="327" t="s">
        <v>473</v>
      </c>
      <c r="C692" s="331"/>
      <c r="D692" s="331"/>
      <c r="E692" s="331"/>
      <c r="F692" s="331"/>
      <c r="G692" s="331"/>
      <c r="H692" s="331"/>
      <c r="I692" s="331"/>
      <c r="J692" s="331"/>
      <c r="K692" s="331"/>
      <c r="L692" s="331"/>
      <c r="M692" s="331"/>
      <c r="N692" s="331"/>
      <c r="O692" s="369">
        <f t="shared" si="61"/>
        <v>-4.380698243273291</v>
      </c>
      <c r="P692" s="369">
        <f t="shared" si="70"/>
        <v>-18.139534883720923</v>
      </c>
      <c r="Q692" s="369">
        <f t="shared" si="70"/>
        <v>27.159090909090892</v>
      </c>
      <c r="R692" s="369">
        <f t="shared" si="70"/>
        <v>-15.348525469168896</v>
      </c>
      <c r="S692" s="369">
        <f t="shared" si="70"/>
        <v>10.979150171549213</v>
      </c>
      <c r="T692" s="369">
        <f t="shared" si="70"/>
        <v>-6.2782401902497043</v>
      </c>
      <c r="U692" s="369">
        <f t="shared" si="70"/>
        <v>-3.7300177619893402</v>
      </c>
      <c r="V692" s="369">
        <f t="shared" si="70"/>
        <v>16.236162361623627</v>
      </c>
      <c r="W692" s="369">
        <f t="shared" si="70"/>
        <v>-5.9637188208616827</v>
      </c>
      <c r="X692" s="369">
        <f t="shared" si="70"/>
        <v>4.7021943573667784</v>
      </c>
      <c r="Y692" s="369">
        <f t="shared" si="70"/>
        <v>12.989405803777061</v>
      </c>
      <c r="Z692" s="369">
        <f t="shared" si="70"/>
        <v>-6.1761108846310657</v>
      </c>
      <c r="AA692" s="369">
        <f t="shared" si="70"/>
        <v>0.63002389745817755</v>
      </c>
      <c r="AB692" s="369">
        <f t="shared" si="70"/>
        <v>-17.400690846286707</v>
      </c>
      <c r="AC692" s="369">
        <f t="shared" si="70"/>
        <v>-8.7036069001568173</v>
      </c>
      <c r="AD692" s="369">
        <f t="shared" si="70"/>
        <v>18.894932722588038</v>
      </c>
      <c r="AE692" s="369">
        <f t="shared" si="70"/>
        <v>6.1882976161810737</v>
      </c>
      <c r="AF692" s="369">
        <f t="shared" si="70"/>
        <v>-9.160997732426301</v>
      </c>
      <c r="AG692" s="369">
        <f t="shared" si="64"/>
        <v>5.9410883674488151</v>
      </c>
      <c r="AH692" s="369">
        <f t="shared" si="64"/>
        <v>9.8491988689915182</v>
      </c>
      <c r="AI692" s="369">
        <f t="shared" si="64"/>
        <v>-9.6954096954096869</v>
      </c>
      <c r="AJ692" s="369">
        <f t="shared" si="64"/>
        <v>22.802850356294538</v>
      </c>
      <c r="AK692" s="369">
        <f t="shared" si="69"/>
        <v>-0.27079303675048466</v>
      </c>
      <c r="AL692" s="369">
        <f t="shared" si="69"/>
        <v>-10.453840186190845</v>
      </c>
      <c r="AM692" s="369">
        <f t="shared" si="69"/>
        <v>9.7249296079705321</v>
      </c>
      <c r="AN692" s="369">
        <f t="shared" si="63"/>
        <v>-29.806553493880767</v>
      </c>
      <c r="AO692" s="369">
        <f t="shared" si="63"/>
        <v>7.114735658042747</v>
      </c>
      <c r="AP692" s="369">
        <f t="shared" si="63"/>
        <v>10.842740876870558</v>
      </c>
      <c r="AQ692" s="369">
        <f t="shared" si="59"/>
        <v>3.9791567977261955</v>
      </c>
      <c r="AR692" s="369">
        <f t="shared" si="59"/>
        <v>2.5968109339407759</v>
      </c>
      <c r="AS692" s="369">
        <f t="shared" si="59"/>
        <v>-1.3099467140319634</v>
      </c>
      <c r="AT692" s="369">
        <f t="shared" si="59"/>
        <v>3.8245219347581454</v>
      </c>
      <c r="AU692" s="369">
        <f t="shared" si="66"/>
        <v>2.9902491874322918</v>
      </c>
      <c r="AV692" s="369">
        <f t="shared" si="66"/>
        <v>13.991163475699555</v>
      </c>
      <c r="AW692" s="369">
        <f t="shared" si="66"/>
        <v>1.8456995201181248</v>
      </c>
      <c r="AX692" s="369">
        <f t="shared" si="66"/>
        <v>14.860456687205513</v>
      </c>
      <c r="AY692" s="369">
        <f t="shared" si="67"/>
        <v>-10.571158094035976</v>
      </c>
    </row>
    <row r="693" spans="1:51" s="325" customFormat="1" ht="13.8">
      <c r="A693" s="329"/>
      <c r="B693" s="329" t="s">
        <v>474</v>
      </c>
      <c r="C693" s="332"/>
      <c r="D693" s="332"/>
      <c r="E693" s="332"/>
      <c r="F693" s="332"/>
      <c r="G693" s="332"/>
      <c r="H693" s="332"/>
      <c r="I693" s="332"/>
      <c r="J693" s="332"/>
      <c r="K693" s="332"/>
      <c r="L693" s="332"/>
      <c r="M693" s="332"/>
      <c r="N693" s="332"/>
      <c r="O693" s="369">
        <f t="shared" si="61"/>
        <v>-17.644996494039862</v>
      </c>
      <c r="P693" s="369">
        <f t="shared" si="70"/>
        <v>-6.844857994283279</v>
      </c>
      <c r="Q693" s="369">
        <f t="shared" si="70"/>
        <v>37.395136282030357</v>
      </c>
      <c r="R693" s="369">
        <f t="shared" si="70"/>
        <v>-18.298448599463075</v>
      </c>
      <c r="S693" s="369">
        <f t="shared" si="70"/>
        <v>3.419698159295121</v>
      </c>
      <c r="T693" s="369">
        <f t="shared" si="70"/>
        <v>1.4115000702938392</v>
      </c>
      <c r="U693" s="369">
        <f t="shared" si="70"/>
        <v>-11.489727451687138</v>
      </c>
      <c r="V693" s="369">
        <f t="shared" si="70"/>
        <v>8.8149609999060186</v>
      </c>
      <c r="W693" s="369">
        <f t="shared" si="70"/>
        <v>-19.74263753346575</v>
      </c>
      <c r="X693" s="369">
        <f t="shared" si="70"/>
        <v>23.028085655870004</v>
      </c>
      <c r="Y693" s="369">
        <f t="shared" si="70"/>
        <v>-6.950639960348707</v>
      </c>
      <c r="Z693" s="369">
        <f t="shared" si="70"/>
        <v>-6.5862447125176198</v>
      </c>
      <c r="AA693" s="369">
        <f t="shared" si="70"/>
        <v>9.8648240700365708</v>
      </c>
      <c r="AB693" s="369">
        <f t="shared" si="70"/>
        <v>-0.59229407095316533</v>
      </c>
      <c r="AC693" s="369">
        <f t="shared" si="70"/>
        <v>4.195331695331685</v>
      </c>
      <c r="AD693" s="369">
        <f t="shared" si="70"/>
        <v>-12.786653304250427</v>
      </c>
      <c r="AE693" s="369">
        <f t="shared" si="70"/>
        <v>10.027713938083012</v>
      </c>
      <c r="AF693" s="369">
        <f t="shared" si="70"/>
        <v>-6.1557364460144433</v>
      </c>
      <c r="AG693" s="369">
        <f t="shared" si="64"/>
        <v>22.984517691728595</v>
      </c>
      <c r="AH693" s="369">
        <f t="shared" si="64"/>
        <v>-20.682404918425473</v>
      </c>
      <c r="AI693" s="369">
        <f t="shared" si="64"/>
        <v>4.4426548553788372</v>
      </c>
      <c r="AJ693" s="369">
        <f t="shared" si="64"/>
        <v>22.778384630212695</v>
      </c>
      <c r="AK693" s="369">
        <f t="shared" si="69"/>
        <v>-7.4706929034959195</v>
      </c>
      <c r="AL693" s="369">
        <f t="shared" si="69"/>
        <v>-4.9744068323859709</v>
      </c>
      <c r="AM693" s="369">
        <f t="shared" si="69"/>
        <v>13.30873162311768</v>
      </c>
      <c r="AN693" s="369">
        <f t="shared" si="63"/>
        <v>-26.138572254031619</v>
      </c>
      <c r="AO693" s="369">
        <f t="shared" si="63"/>
        <v>26.740630111656348</v>
      </c>
      <c r="AP693" s="369">
        <f t="shared" si="63"/>
        <v>-6.5316199988777361</v>
      </c>
      <c r="AQ693" s="369">
        <f t="shared" si="59"/>
        <v>12.13603890256349</v>
      </c>
      <c r="AR693" s="369">
        <f t="shared" si="59"/>
        <v>0.87801482988463464</v>
      </c>
      <c r="AS693" s="369">
        <f t="shared" si="59"/>
        <v>7.2283401884038616</v>
      </c>
      <c r="AT693" s="369">
        <f t="shared" si="59"/>
        <v>-16.0162340072756</v>
      </c>
      <c r="AU693" s="369">
        <f t="shared" si="66"/>
        <v>27.763208297728131</v>
      </c>
      <c r="AV693" s="369">
        <f t="shared" si="66"/>
        <v>-19.435411333287202</v>
      </c>
      <c r="AW693" s="369">
        <f t="shared" si="66"/>
        <v>5.0526737661742915</v>
      </c>
      <c r="AX693" s="369">
        <f t="shared" si="66"/>
        <v>-9.3795133117148577</v>
      </c>
      <c r="AY693" s="369">
        <f t="shared" si="67"/>
        <v>11.983160427003448</v>
      </c>
    </row>
    <row r="694" spans="1:51" s="325" customFormat="1" ht="13.8">
      <c r="A694" s="327"/>
      <c r="B694" s="327" t="s">
        <v>475</v>
      </c>
      <c r="C694" s="331"/>
      <c r="D694" s="331"/>
      <c r="E694" s="331"/>
      <c r="F694" s="331"/>
      <c r="G694" s="331"/>
      <c r="H694" s="331"/>
      <c r="I694" s="331"/>
      <c r="J694" s="331"/>
      <c r="K694" s="331"/>
      <c r="L694" s="331"/>
      <c r="M694" s="331"/>
      <c r="N694" s="331"/>
      <c r="O694" s="369">
        <f t="shared" si="61"/>
        <v>15.975379838083619</v>
      </c>
      <c r="P694" s="369">
        <f t="shared" si="70"/>
        <v>-11.240736313650498</v>
      </c>
      <c r="Q694" s="369">
        <f t="shared" si="70"/>
        <v>24.154277095453569</v>
      </c>
      <c r="R694" s="369">
        <f t="shared" si="70"/>
        <v>-10.447761194029843</v>
      </c>
      <c r="S694" s="369">
        <f t="shared" si="70"/>
        <v>9.2587209302325508</v>
      </c>
      <c r="T694" s="369">
        <f t="shared" si="70"/>
        <v>-6.7580151656245766</v>
      </c>
      <c r="U694" s="369">
        <f t="shared" si="70"/>
        <v>-2.8962762162933386</v>
      </c>
      <c r="V694" s="369">
        <f t="shared" si="70"/>
        <v>14.555784112057987</v>
      </c>
      <c r="W694" s="369">
        <f t="shared" si="70"/>
        <v>-24.10431808465156</v>
      </c>
      <c r="X694" s="369">
        <f t="shared" si="70"/>
        <v>24.042361424064882</v>
      </c>
      <c r="Y694" s="369">
        <f t="shared" si="70"/>
        <v>-0.2225249772933609</v>
      </c>
      <c r="Z694" s="369">
        <f t="shared" si="70"/>
        <v>-17.950935323835964</v>
      </c>
      <c r="AA694" s="369">
        <f t="shared" si="70"/>
        <v>17.124313529705429</v>
      </c>
      <c r="AB694" s="369">
        <f t="shared" si="70"/>
        <v>2.5906981149948032</v>
      </c>
      <c r="AC694" s="369">
        <f t="shared" si="70"/>
        <v>-5.4891279257652057</v>
      </c>
      <c r="AD694" s="369">
        <f t="shared" si="70"/>
        <v>-6.5846033606877645</v>
      </c>
      <c r="AE694" s="369">
        <f t="shared" si="70"/>
        <v>11.587533988705289</v>
      </c>
      <c r="AF694" s="369">
        <f t="shared" si="70"/>
        <v>-9.1237113402061851</v>
      </c>
      <c r="AG694" s="369">
        <f t="shared" si="64"/>
        <v>24.885267880162939</v>
      </c>
      <c r="AH694" s="369">
        <f t="shared" si="64"/>
        <v>-24.856517610140795</v>
      </c>
      <c r="AI694" s="369">
        <f t="shared" si="64"/>
        <v>4.2639705478322929</v>
      </c>
      <c r="AJ694" s="369">
        <f t="shared" si="64"/>
        <v>29.10144927536232</v>
      </c>
      <c r="AK694" s="369">
        <f t="shared" si="69"/>
        <v>-21.214842633791893</v>
      </c>
      <c r="AL694" s="369">
        <f t="shared" si="69"/>
        <v>10.326424870466324</v>
      </c>
      <c r="AM694" s="369">
        <f t="shared" si="69"/>
        <v>11.708073075658671</v>
      </c>
      <c r="AN694" s="369">
        <f t="shared" si="63"/>
        <v>-23.110232910115204</v>
      </c>
      <c r="AO694" s="369">
        <f t="shared" si="63"/>
        <v>18.798184701186518</v>
      </c>
      <c r="AP694" s="369">
        <f t="shared" si="63"/>
        <v>-2.9226308280020357</v>
      </c>
      <c r="AQ694" s="369">
        <f t="shared" si="59"/>
        <v>16.001327517542197</v>
      </c>
      <c r="AR694" s="369">
        <f t="shared" si="59"/>
        <v>3.8541709241018545</v>
      </c>
      <c r="AS694" s="369">
        <f t="shared" si="59"/>
        <v>-7.6780794962613115</v>
      </c>
      <c r="AT694" s="369">
        <f t="shared" si="59"/>
        <v>-7.5919689671341501</v>
      </c>
      <c r="AU694" s="369">
        <f t="shared" si="66"/>
        <v>19.914198726819812</v>
      </c>
      <c r="AV694" s="369">
        <f t="shared" si="66"/>
        <v>-15.98768994037315</v>
      </c>
      <c r="AW694" s="369">
        <f t="shared" si="66"/>
        <v>4.9635972343056025</v>
      </c>
      <c r="AX694" s="369">
        <f t="shared" si="66"/>
        <v>-6.5785455655891401</v>
      </c>
      <c r="AY694" s="369">
        <f t="shared" si="67"/>
        <v>21.293485874387105</v>
      </c>
    </row>
    <row r="695" spans="1:51" s="325" customFormat="1" ht="13.8">
      <c r="A695" s="329"/>
      <c r="B695" s="329" t="s">
        <v>476</v>
      </c>
      <c r="C695" s="332"/>
      <c r="D695" s="332"/>
      <c r="E695" s="332"/>
      <c r="F695" s="332"/>
      <c r="G695" s="332"/>
      <c r="H695" s="332"/>
      <c r="I695" s="332"/>
      <c r="J695" s="332"/>
      <c r="K695" s="332"/>
      <c r="L695" s="332"/>
      <c r="M695" s="332"/>
      <c r="N695" s="332"/>
      <c r="O695" s="369">
        <f t="shared" si="61"/>
        <v>14.907407407407401</v>
      </c>
      <c r="P695" s="369">
        <f t="shared" si="70"/>
        <v>-22.884770346494761</v>
      </c>
      <c r="Q695" s="369">
        <f t="shared" si="70"/>
        <v>40.020898641588296</v>
      </c>
      <c r="R695" s="369">
        <f t="shared" si="70"/>
        <v>-26.268656716417905</v>
      </c>
      <c r="S695" s="369">
        <f t="shared" si="70"/>
        <v>31.174089068825907</v>
      </c>
      <c r="T695" s="369">
        <f t="shared" si="70"/>
        <v>-21.450617283950624</v>
      </c>
      <c r="U695" s="369">
        <f t="shared" si="70"/>
        <v>-8.9390962671905712</v>
      </c>
      <c r="V695" s="369">
        <f t="shared" si="70"/>
        <v>10.463861920172606</v>
      </c>
      <c r="W695" s="369">
        <f t="shared" si="70"/>
        <v>-34.375000000000007</v>
      </c>
      <c r="X695" s="369">
        <f t="shared" si="70"/>
        <v>38.690476190476197</v>
      </c>
      <c r="Y695" s="369">
        <f t="shared" si="70"/>
        <v>-14.59227467811159</v>
      </c>
      <c r="Z695" s="369">
        <f t="shared" si="70"/>
        <v>7.1608040201004952</v>
      </c>
      <c r="AA695" s="369">
        <f t="shared" si="70"/>
        <v>33.880422039859326</v>
      </c>
      <c r="AB695" s="369">
        <f t="shared" si="70"/>
        <v>-20.052539404553407</v>
      </c>
      <c r="AC695" s="369">
        <f t="shared" si="70"/>
        <v>34.611171960569528</v>
      </c>
      <c r="AD695" s="369">
        <f t="shared" si="70"/>
        <v>-25.38649308380797</v>
      </c>
      <c r="AE695" s="369">
        <f t="shared" si="70"/>
        <v>21.592148309705568</v>
      </c>
      <c r="AF695" s="369">
        <f t="shared" si="70"/>
        <v>-4.5739910313901326</v>
      </c>
      <c r="AG695" s="369">
        <f t="shared" si="64"/>
        <v>8.082706766917287</v>
      </c>
      <c r="AH695" s="369">
        <f t="shared" si="64"/>
        <v>5.7391304347826102</v>
      </c>
      <c r="AI695" s="369">
        <f t="shared" si="64"/>
        <v>-15.46052631578948</v>
      </c>
      <c r="AJ695" s="369">
        <f t="shared" si="64"/>
        <v>49.902723735408571</v>
      </c>
      <c r="AK695" s="369">
        <f t="shared" si="69"/>
        <v>9.0850097339389908</v>
      </c>
      <c r="AL695" s="369">
        <f t="shared" si="69"/>
        <v>-24.568709101725158</v>
      </c>
      <c r="AM695" s="369">
        <f t="shared" si="69"/>
        <v>13.958990536277598</v>
      </c>
      <c r="AN695" s="369">
        <f t="shared" si="63"/>
        <v>-33.633217993079583</v>
      </c>
      <c r="AO695" s="369">
        <f t="shared" si="63"/>
        <v>33.576642335766429</v>
      </c>
      <c r="AP695" s="369">
        <f t="shared" si="63"/>
        <v>-7.4160811865729981</v>
      </c>
      <c r="AQ695" s="369">
        <f t="shared" si="59"/>
        <v>24.957841483979774</v>
      </c>
      <c r="AR695" s="369">
        <f t="shared" si="59"/>
        <v>-6.7476383265855505E-2</v>
      </c>
      <c r="AS695" s="369">
        <f t="shared" si="59"/>
        <v>8.4402430790006626</v>
      </c>
      <c r="AT695" s="369">
        <f t="shared" si="59"/>
        <v>-15.255292652552924</v>
      </c>
      <c r="AU695" s="369">
        <f t="shared" si="66"/>
        <v>11.241734019103609</v>
      </c>
      <c r="AV695" s="369">
        <f t="shared" si="66"/>
        <v>-31.704095112285341</v>
      </c>
      <c r="AW695" s="369">
        <f t="shared" si="66"/>
        <v>0.58027079303675533</v>
      </c>
      <c r="AX695" s="369">
        <f t="shared" si="66"/>
        <v>-2.3076923076923097</v>
      </c>
      <c r="AY695" s="369">
        <f t="shared" si="67"/>
        <v>36.023622047244096</v>
      </c>
    </row>
    <row r="696" spans="1:51" s="325" customFormat="1" ht="13.8">
      <c r="A696" s="327"/>
      <c r="B696" s="327" t="s">
        <v>477</v>
      </c>
      <c r="C696" s="331"/>
      <c r="D696" s="331"/>
      <c r="E696" s="331"/>
      <c r="F696" s="331"/>
      <c r="G696" s="331"/>
      <c r="H696" s="331"/>
      <c r="I696" s="331"/>
      <c r="J696" s="331"/>
      <c r="K696" s="331"/>
      <c r="L696" s="331"/>
      <c r="M696" s="331"/>
      <c r="N696" s="331"/>
      <c r="O696" s="369">
        <f t="shared" si="61"/>
        <v>-46.868686868686872</v>
      </c>
      <c r="P696" s="369">
        <f t="shared" si="70"/>
        <v>123.57414448669202</v>
      </c>
      <c r="Q696" s="369">
        <f t="shared" si="70"/>
        <v>-19.897959183673471</v>
      </c>
      <c r="R696" s="369">
        <f t="shared" si="70"/>
        <v>4.0339702760085006</v>
      </c>
      <c r="S696" s="369">
        <f t="shared" si="70"/>
        <v>-7.1428571428571539</v>
      </c>
      <c r="T696" s="369">
        <f t="shared" si="70"/>
        <v>9.8901098901098941</v>
      </c>
      <c r="U696" s="369">
        <f t="shared" si="70"/>
        <v>19.800000000000004</v>
      </c>
      <c r="V696" s="369">
        <f t="shared" si="70"/>
        <v>-1.6694490818030139</v>
      </c>
      <c r="W696" s="369">
        <f t="shared" si="70"/>
        <v>-49.575551782682503</v>
      </c>
      <c r="X696" s="369">
        <f t="shared" si="70"/>
        <v>14.141414141414138</v>
      </c>
      <c r="Y696" s="369">
        <f t="shared" si="70"/>
        <v>34.80825958702065</v>
      </c>
      <c r="Z696" s="369">
        <f t="shared" si="70"/>
        <v>-58.424507658643336</v>
      </c>
      <c r="AA696" s="369">
        <f t="shared" si="70"/>
        <v>214.21052631578948</v>
      </c>
      <c r="AB696" s="369">
        <f t="shared" si="70"/>
        <v>53.26633165829147</v>
      </c>
      <c r="AC696" s="369">
        <f t="shared" si="70"/>
        <v>-63.825136612021858</v>
      </c>
      <c r="AD696" s="369">
        <f t="shared" si="70"/>
        <v>-12.386706948640487</v>
      </c>
      <c r="AE696" s="369">
        <f t="shared" si="70"/>
        <v>103.10344827586208</v>
      </c>
      <c r="AF696" s="369">
        <f t="shared" si="70"/>
        <v>-41.595925297113752</v>
      </c>
      <c r="AG696" s="369">
        <f t="shared" si="64"/>
        <v>1.1627906976744196</v>
      </c>
      <c r="AH696" s="369">
        <f t="shared" si="64"/>
        <v>60.919540229885051</v>
      </c>
      <c r="AI696" s="369">
        <f t="shared" si="64"/>
        <v>-41.785714285714292</v>
      </c>
      <c r="AJ696" s="369">
        <f t="shared" si="64"/>
        <v>46.932515337423325</v>
      </c>
      <c r="AK696" s="369">
        <f t="shared" si="69"/>
        <v>-44.676409185803756</v>
      </c>
      <c r="AL696" s="369">
        <f t="shared" si="69"/>
        <v>-13.207547169811324</v>
      </c>
      <c r="AM696" s="369">
        <f t="shared" si="69"/>
        <v>277.39130434782612</v>
      </c>
      <c r="AN696" s="369">
        <f t="shared" si="63"/>
        <v>-67.165898617511516</v>
      </c>
      <c r="AO696" s="369">
        <f t="shared" si="63"/>
        <v>14.736842105263156</v>
      </c>
      <c r="AP696" s="369">
        <f t="shared" si="63"/>
        <v>-43.425076452599392</v>
      </c>
      <c r="AQ696" s="369">
        <f t="shared" si="59"/>
        <v>74.054054054054049</v>
      </c>
      <c r="AR696" s="369">
        <f t="shared" si="59"/>
        <v>55.279503105590052</v>
      </c>
      <c r="AS696" s="369">
        <f t="shared" si="59"/>
        <v>-2.7999999999999936</v>
      </c>
      <c r="AT696" s="369">
        <f t="shared" si="59"/>
        <v>-6.9958847736625653</v>
      </c>
      <c r="AU696" s="369">
        <f t="shared" si="66"/>
        <v>-55.973451327433622</v>
      </c>
      <c r="AV696" s="369">
        <f t="shared" si="66"/>
        <v>197.48743718592965</v>
      </c>
      <c r="AW696" s="369">
        <f t="shared" si="66"/>
        <v>4.5608108108108185</v>
      </c>
      <c r="AX696" s="369">
        <f t="shared" si="66"/>
        <v>-2.5848142164781929</v>
      </c>
      <c r="AY696" s="369">
        <f t="shared" si="67"/>
        <v>-26.202321724709783</v>
      </c>
    </row>
    <row r="697" spans="1:51" s="325" customFormat="1" ht="27.6">
      <c r="A697" s="329"/>
      <c r="B697" s="329" t="s">
        <v>478</v>
      </c>
      <c r="C697" s="332"/>
      <c r="D697" s="332"/>
      <c r="E697" s="332"/>
      <c r="F697" s="332"/>
      <c r="G697" s="332"/>
      <c r="H697" s="332"/>
      <c r="I697" s="332"/>
      <c r="J697" s="332"/>
      <c r="K697" s="332"/>
      <c r="L697" s="332"/>
      <c r="M697" s="332"/>
      <c r="N697" s="332"/>
      <c r="O697" s="369">
        <f t="shared" si="61"/>
        <v>-48.496777050632282</v>
      </c>
      <c r="P697" s="369">
        <f t="shared" si="70"/>
        <v>0.57323015190598481</v>
      </c>
      <c r="Q697" s="369">
        <f t="shared" si="70"/>
        <v>63.693359931604448</v>
      </c>
      <c r="R697" s="369">
        <f t="shared" si="70"/>
        <v>-28.78946146703807</v>
      </c>
      <c r="S697" s="369">
        <f t="shared" si="70"/>
        <v>-8.2063401515768835</v>
      </c>
      <c r="T697" s="369">
        <f t="shared" si="70"/>
        <v>20.046164772727273</v>
      </c>
      <c r="U697" s="369">
        <f t="shared" si="70"/>
        <v>-26.209140659665731</v>
      </c>
      <c r="V697" s="369">
        <f t="shared" si="70"/>
        <v>-2.445379835638402</v>
      </c>
      <c r="W697" s="369">
        <f t="shared" si="70"/>
        <v>-5.9071296486542018</v>
      </c>
      <c r="X697" s="369">
        <f t="shared" si="70"/>
        <v>20.198711649743419</v>
      </c>
      <c r="Y697" s="369">
        <f t="shared" si="70"/>
        <v>-21.055500045417393</v>
      </c>
      <c r="Z697" s="369">
        <f t="shared" si="70"/>
        <v>23.610631687953067</v>
      </c>
      <c r="AA697" s="369">
        <f t="shared" si="70"/>
        <v>-7.828353346365085</v>
      </c>
      <c r="AB697" s="369">
        <f t="shared" si="70"/>
        <v>-8.3922439911129096</v>
      </c>
      <c r="AC697" s="369">
        <f t="shared" si="70"/>
        <v>31.132179473045984</v>
      </c>
      <c r="AD697" s="369">
        <f t="shared" si="70"/>
        <v>-22.168978562421188</v>
      </c>
      <c r="AE697" s="369">
        <f t="shared" ref="P697:AF712" si="71">IFERROR(((AE307-AD307)*100/AD307),"n.a.")</f>
        <v>2.7219701879455562</v>
      </c>
      <c r="AF697" s="369">
        <f t="shared" si="71"/>
        <v>2.5341745531020092</v>
      </c>
      <c r="AG697" s="369">
        <f t="shared" si="64"/>
        <v>21.587529484155464</v>
      </c>
      <c r="AH697" s="369">
        <f t="shared" si="64"/>
        <v>-17.105263157894736</v>
      </c>
      <c r="AI697" s="369">
        <f t="shared" si="64"/>
        <v>9.8697598697598714</v>
      </c>
      <c r="AJ697" s="369">
        <f t="shared" si="64"/>
        <v>8.3533987775513943</v>
      </c>
      <c r="AK697" s="369">
        <f t="shared" si="69"/>
        <v>20.641025641025646</v>
      </c>
      <c r="AL697" s="369">
        <f t="shared" si="69"/>
        <v>-23.407722281261073</v>
      </c>
      <c r="AM697" s="369">
        <f t="shared" si="69"/>
        <v>10.766811580797336</v>
      </c>
      <c r="AN697" s="369">
        <f t="shared" si="63"/>
        <v>-28.275574112734866</v>
      </c>
      <c r="AO697" s="369">
        <f t="shared" si="63"/>
        <v>43.287926417510761</v>
      </c>
      <c r="AP697" s="369">
        <f t="shared" si="63"/>
        <v>-11.822540017876005</v>
      </c>
      <c r="AQ697" s="369">
        <f t="shared" si="59"/>
        <v>2.1470696645779563</v>
      </c>
      <c r="AR697" s="369">
        <f t="shared" si="59"/>
        <v>-7.135769057284616</v>
      </c>
      <c r="AS697" s="369">
        <f t="shared" si="59"/>
        <v>44.336506702933768</v>
      </c>
      <c r="AT697" s="369">
        <f t="shared" si="59"/>
        <v>-29.687710324404371</v>
      </c>
      <c r="AU697" s="369">
        <f t="shared" si="66"/>
        <v>49.813343543601029</v>
      </c>
      <c r="AV697" s="369">
        <f t="shared" si="66"/>
        <v>-26.733116094818218</v>
      </c>
      <c r="AW697" s="369">
        <f t="shared" si="66"/>
        <v>5.6597191942094662</v>
      </c>
      <c r="AX697" s="369">
        <f t="shared" si="66"/>
        <v>-15.640475404423904</v>
      </c>
      <c r="AY697" s="369">
        <f t="shared" si="67"/>
        <v>-7.6606985617845593</v>
      </c>
    </row>
    <row r="698" spans="1:51" s="325" customFormat="1" ht="13.8">
      <c r="A698" s="327"/>
      <c r="B698" s="327" t="s">
        <v>479</v>
      </c>
      <c r="C698" s="331"/>
      <c r="D698" s="331"/>
      <c r="E698" s="331"/>
      <c r="F698" s="331"/>
      <c r="G698" s="331"/>
      <c r="H698" s="331"/>
      <c r="I698" s="331"/>
      <c r="J698" s="331"/>
      <c r="K698" s="331"/>
      <c r="L698" s="331"/>
      <c r="M698" s="331"/>
      <c r="N698" s="331"/>
      <c r="O698" s="369">
        <f t="shared" si="61"/>
        <v>15.004681647940084</v>
      </c>
      <c r="P698" s="369">
        <f t="shared" si="71"/>
        <v>-0.95664563403217162</v>
      </c>
      <c r="Q698" s="369">
        <f t="shared" si="71"/>
        <v>17.735306206329639</v>
      </c>
      <c r="R698" s="369">
        <f t="shared" si="71"/>
        <v>-17.524873450864025</v>
      </c>
      <c r="S698" s="369">
        <f t="shared" si="71"/>
        <v>21.523809523809529</v>
      </c>
      <c r="T698" s="369">
        <f t="shared" si="71"/>
        <v>-10.536398467432958</v>
      </c>
      <c r="U698" s="369">
        <f t="shared" si="71"/>
        <v>-3.231458049445195</v>
      </c>
      <c r="V698" s="369">
        <f t="shared" si="71"/>
        <v>1.4886340776503761</v>
      </c>
      <c r="W698" s="369">
        <f t="shared" si="71"/>
        <v>-20.495540138751245</v>
      </c>
      <c r="X698" s="369">
        <f t="shared" si="71"/>
        <v>14.26078284717028</v>
      </c>
      <c r="Y698" s="369">
        <f t="shared" si="71"/>
        <v>4.1893955924067248</v>
      </c>
      <c r="Z698" s="369">
        <f t="shared" si="71"/>
        <v>7.1413612565444957</v>
      </c>
      <c r="AA698" s="369">
        <f t="shared" si="71"/>
        <v>3.4010946051602855</v>
      </c>
      <c r="AB698" s="369">
        <f t="shared" si="71"/>
        <v>-15.860113421550095</v>
      </c>
      <c r="AC698" s="369">
        <f t="shared" si="71"/>
        <v>19.568636261514271</v>
      </c>
      <c r="AD698" s="369">
        <f t="shared" si="71"/>
        <v>-14.937993235625697</v>
      </c>
      <c r="AE698" s="369">
        <f t="shared" si="71"/>
        <v>28.341064722774458</v>
      </c>
      <c r="AF698" s="369">
        <f t="shared" si="71"/>
        <v>-13.580034423407916</v>
      </c>
      <c r="AG698" s="369">
        <f t="shared" si="64"/>
        <v>5.5168293168691411</v>
      </c>
      <c r="AH698" s="369">
        <f t="shared" si="64"/>
        <v>-7.7765194412985998</v>
      </c>
      <c r="AI698" s="369">
        <f t="shared" si="64"/>
        <v>0.102333196889065</v>
      </c>
      <c r="AJ698" s="369">
        <f t="shared" si="64"/>
        <v>10.918012676344313</v>
      </c>
      <c r="AK698" s="369">
        <f t="shared" si="69"/>
        <v>-10.138248847926267</v>
      </c>
      <c r="AL698" s="369">
        <f t="shared" si="69"/>
        <v>0.45128205128204896</v>
      </c>
      <c r="AM698" s="369">
        <f t="shared" si="69"/>
        <v>9.6385542168674672</v>
      </c>
      <c r="AN698" s="369">
        <f t="shared" si="63"/>
        <v>-7.5805550381821574</v>
      </c>
      <c r="AO698" s="369">
        <f t="shared" si="63"/>
        <v>15.255945183393793</v>
      </c>
      <c r="AP698" s="369">
        <f t="shared" si="63"/>
        <v>-0.97919216646265994</v>
      </c>
      <c r="AQ698" s="369">
        <f t="shared" si="59"/>
        <v>-2.1543351580434504</v>
      </c>
      <c r="AR698" s="369">
        <f t="shared" si="59"/>
        <v>-2.4905251759610096</v>
      </c>
      <c r="AS698" s="369">
        <f t="shared" si="59"/>
        <v>1.6842494910234991</v>
      </c>
      <c r="AT698" s="369">
        <f t="shared" si="59"/>
        <v>-3.9861667273389112</v>
      </c>
      <c r="AU698" s="369">
        <f t="shared" si="66"/>
        <v>11.317535545023695</v>
      </c>
      <c r="AV698" s="369">
        <f t="shared" si="66"/>
        <v>3.2527247956403333</v>
      </c>
      <c r="AW698" s="369">
        <f t="shared" si="66"/>
        <v>-14.283358073560949</v>
      </c>
      <c r="AX698" s="369">
        <f t="shared" si="66"/>
        <v>24.860496440253996</v>
      </c>
      <c r="AY698" s="369">
        <f t="shared" si="67"/>
        <v>-9.4621667437201413</v>
      </c>
    </row>
    <row r="699" spans="1:51" s="325" customFormat="1" ht="13.8">
      <c r="A699" s="329"/>
      <c r="B699" s="329" t="s">
        <v>480</v>
      </c>
      <c r="C699" s="332"/>
      <c r="D699" s="332"/>
      <c r="E699" s="332"/>
      <c r="F699" s="332"/>
      <c r="G699" s="332"/>
      <c r="H699" s="332"/>
      <c r="I699" s="332"/>
      <c r="J699" s="332"/>
      <c r="K699" s="332"/>
      <c r="L699" s="332"/>
      <c r="M699" s="332"/>
      <c r="N699" s="332"/>
      <c r="O699" s="369">
        <f t="shared" si="61"/>
        <v>13.30030487804879</v>
      </c>
      <c r="P699" s="369">
        <f t="shared" si="71"/>
        <v>-3.0945173225698004</v>
      </c>
      <c r="Q699" s="369">
        <f t="shared" si="71"/>
        <v>20.47900034710171</v>
      </c>
      <c r="R699" s="369">
        <f t="shared" si="71"/>
        <v>-18.150388936905795</v>
      </c>
      <c r="S699" s="369">
        <f t="shared" si="71"/>
        <v>12.741992256247803</v>
      </c>
      <c r="T699" s="369">
        <f t="shared" si="71"/>
        <v>-3.3406181704651896</v>
      </c>
      <c r="U699" s="369">
        <f t="shared" si="71"/>
        <v>-7.6873385012919977</v>
      </c>
      <c r="V699" s="369">
        <f t="shared" si="71"/>
        <v>8.5724282715185556</v>
      </c>
      <c r="W699" s="369">
        <f t="shared" si="71"/>
        <v>-16.661295520464073</v>
      </c>
      <c r="X699" s="369">
        <f t="shared" si="71"/>
        <v>6.4578499613302469</v>
      </c>
      <c r="Y699" s="369">
        <f t="shared" si="71"/>
        <v>5.4122775154376983</v>
      </c>
      <c r="Z699" s="369">
        <f t="shared" si="71"/>
        <v>-2.5499655410061974</v>
      </c>
      <c r="AA699" s="369">
        <f t="shared" si="71"/>
        <v>4.1371994342291307</v>
      </c>
      <c r="AB699" s="369">
        <f t="shared" si="71"/>
        <v>-9.1341256366723194</v>
      </c>
      <c r="AC699" s="369">
        <f t="shared" si="71"/>
        <v>14.387144992526149</v>
      </c>
      <c r="AD699" s="369">
        <f t="shared" si="71"/>
        <v>-10.878797778503751</v>
      </c>
      <c r="AE699" s="369">
        <f t="shared" si="71"/>
        <v>21.59090909090909</v>
      </c>
      <c r="AF699" s="369">
        <f t="shared" si="71"/>
        <v>-5.4265902924329223</v>
      </c>
      <c r="AG699" s="369">
        <f t="shared" si="64"/>
        <v>-0.60567421102965024</v>
      </c>
      <c r="AH699" s="369">
        <f t="shared" si="64"/>
        <v>-8.5631815266196227</v>
      </c>
      <c r="AI699" s="369">
        <f t="shared" si="64"/>
        <v>8.8740792704314195</v>
      </c>
      <c r="AJ699" s="369">
        <f t="shared" si="64"/>
        <v>2.8672680412371152</v>
      </c>
      <c r="AK699" s="369">
        <f t="shared" si="69"/>
        <v>-6.3576573755089294</v>
      </c>
      <c r="AL699" s="369">
        <f t="shared" si="69"/>
        <v>-10.20066889632106</v>
      </c>
      <c r="AM699" s="369">
        <f t="shared" si="69"/>
        <v>12.886405959031647</v>
      </c>
      <c r="AN699" s="369">
        <f t="shared" si="63"/>
        <v>-6.9613988782579987</v>
      </c>
      <c r="AO699" s="369">
        <f t="shared" si="63"/>
        <v>11.879432624113479</v>
      </c>
      <c r="AP699" s="369">
        <f t="shared" si="63"/>
        <v>7.0047543581616392</v>
      </c>
      <c r="AQ699" s="369">
        <f t="shared" si="59"/>
        <v>1.1552132701421818</v>
      </c>
      <c r="AR699" s="369">
        <f t="shared" si="59"/>
        <v>-8.8726207906295684</v>
      </c>
      <c r="AS699" s="369">
        <f t="shared" si="59"/>
        <v>3.0526992287917714</v>
      </c>
      <c r="AT699" s="369">
        <f t="shared" si="59"/>
        <v>-4.1783598378546927</v>
      </c>
      <c r="AU699" s="369">
        <f t="shared" si="66"/>
        <v>10.315652456882519</v>
      </c>
      <c r="AV699" s="369">
        <f t="shared" si="66"/>
        <v>4.6312684365781722</v>
      </c>
      <c r="AW699" s="369">
        <f t="shared" si="66"/>
        <v>-12.940513109670144</v>
      </c>
      <c r="AX699" s="369">
        <f t="shared" si="66"/>
        <v>8.3549222797927527</v>
      </c>
      <c r="AY699" s="369">
        <f t="shared" si="67"/>
        <v>1.0460251046025146</v>
      </c>
    </row>
    <row r="700" spans="1:51" s="325" customFormat="1" ht="13.8">
      <c r="A700" s="327"/>
      <c r="B700" s="327" t="s">
        <v>481</v>
      </c>
      <c r="C700" s="331"/>
      <c r="D700" s="331"/>
      <c r="E700" s="331"/>
      <c r="F700" s="331"/>
      <c r="G700" s="331"/>
      <c r="H700" s="331"/>
      <c r="I700" s="331"/>
      <c r="J700" s="331"/>
      <c r="K700" s="331"/>
      <c r="L700" s="331"/>
      <c r="M700" s="331"/>
      <c r="N700" s="331"/>
      <c r="O700" s="369">
        <f t="shared" si="61"/>
        <v>18.761384335154816</v>
      </c>
      <c r="P700" s="369">
        <f t="shared" si="71"/>
        <v>-0.30674846625766217</v>
      </c>
      <c r="Q700" s="369">
        <f t="shared" si="71"/>
        <v>45.692307692307701</v>
      </c>
      <c r="R700" s="369">
        <f t="shared" si="71"/>
        <v>-13.938753959873287</v>
      </c>
      <c r="S700" s="369">
        <f t="shared" si="71"/>
        <v>32.147239263803669</v>
      </c>
      <c r="T700" s="369">
        <f t="shared" si="71"/>
        <v>-24.698235840297123</v>
      </c>
      <c r="U700" s="369">
        <f t="shared" si="71"/>
        <v>-22.688039457459929</v>
      </c>
      <c r="V700" s="369">
        <f t="shared" si="71"/>
        <v>29.665071770334947</v>
      </c>
      <c r="W700" s="369">
        <f t="shared" si="71"/>
        <v>-36.285362853628548</v>
      </c>
      <c r="X700" s="369">
        <f t="shared" si="71"/>
        <v>45.55984555984557</v>
      </c>
      <c r="Y700" s="369">
        <f t="shared" si="71"/>
        <v>-11.007957559681698</v>
      </c>
      <c r="Z700" s="369">
        <f t="shared" si="71"/>
        <v>9.0909090909090953</v>
      </c>
      <c r="AA700" s="369">
        <f t="shared" si="71"/>
        <v>48.633879781420774</v>
      </c>
      <c r="AB700" s="369">
        <f t="shared" si="71"/>
        <v>-28.308823529411772</v>
      </c>
      <c r="AC700" s="369">
        <f t="shared" si="71"/>
        <v>41.282051282051285</v>
      </c>
      <c r="AD700" s="369">
        <f t="shared" si="71"/>
        <v>-26.406533575317606</v>
      </c>
      <c r="AE700" s="369">
        <f t="shared" si="71"/>
        <v>43.773119605425414</v>
      </c>
      <c r="AF700" s="369">
        <f t="shared" si="71"/>
        <v>-41.509433962264147</v>
      </c>
      <c r="AG700" s="369">
        <f t="shared" si="64"/>
        <v>24.486803519061581</v>
      </c>
      <c r="AH700" s="369">
        <f t="shared" si="64"/>
        <v>0.70671378091873371</v>
      </c>
      <c r="AI700" s="369">
        <f t="shared" si="64"/>
        <v>-29.005847953216378</v>
      </c>
      <c r="AJ700" s="369">
        <f t="shared" si="64"/>
        <v>40.197693574958805</v>
      </c>
      <c r="AK700" s="369">
        <f t="shared" si="69"/>
        <v>-25.264394829612215</v>
      </c>
      <c r="AL700" s="369">
        <f t="shared" si="69"/>
        <v>33.018867924528308</v>
      </c>
      <c r="AM700" s="369">
        <f t="shared" si="69"/>
        <v>0.23640661938533772</v>
      </c>
      <c r="AN700" s="369">
        <f t="shared" si="63"/>
        <v>3.3018867924528226</v>
      </c>
      <c r="AO700" s="369">
        <f t="shared" si="63"/>
        <v>27.968036529680379</v>
      </c>
      <c r="AP700" s="369">
        <f t="shared" si="63"/>
        <v>-16.681534344335425</v>
      </c>
      <c r="AQ700" s="369">
        <f t="shared" si="59"/>
        <v>-19.486081370449682</v>
      </c>
      <c r="AR700" s="369">
        <f t="shared" si="59"/>
        <v>18.351063829787247</v>
      </c>
      <c r="AS700" s="369">
        <f t="shared" si="59"/>
        <v>-10.449438202247197</v>
      </c>
      <c r="AT700" s="369">
        <f t="shared" si="59"/>
        <v>-15.80928481806775</v>
      </c>
      <c r="AU700" s="369">
        <f t="shared" si="66"/>
        <v>32.488822652757086</v>
      </c>
      <c r="AV700" s="369">
        <f t="shared" si="66"/>
        <v>-6.974128233970764</v>
      </c>
      <c r="AW700" s="369">
        <f t="shared" si="66"/>
        <v>-5.4413542926239336</v>
      </c>
      <c r="AX700" s="369">
        <f t="shared" si="66"/>
        <v>21.867007672634259</v>
      </c>
      <c r="AY700" s="369">
        <f t="shared" si="67"/>
        <v>-15.529905561385085</v>
      </c>
    </row>
    <row r="701" spans="1:51" s="325" customFormat="1" ht="13.8">
      <c r="A701" s="329"/>
      <c r="B701" s="329" t="s">
        <v>482</v>
      </c>
      <c r="C701" s="332"/>
      <c r="D701" s="332"/>
      <c r="E701" s="332"/>
      <c r="F701" s="332"/>
      <c r="G701" s="332"/>
      <c r="H701" s="332"/>
      <c r="I701" s="332"/>
      <c r="J701" s="332"/>
      <c r="K701" s="332"/>
      <c r="L701" s="332"/>
      <c r="M701" s="332"/>
      <c r="N701" s="332"/>
      <c r="O701" s="369">
        <f t="shared" si="61"/>
        <v>17.090909090909097</v>
      </c>
      <c r="P701" s="369">
        <f t="shared" si="71"/>
        <v>3.5714285714285641</v>
      </c>
      <c r="Q701" s="369">
        <f t="shared" si="71"/>
        <v>-1.724137931034486</v>
      </c>
      <c r="R701" s="369">
        <f t="shared" si="71"/>
        <v>-18.459191456903127</v>
      </c>
      <c r="S701" s="369">
        <f t="shared" si="71"/>
        <v>36.763330215154355</v>
      </c>
      <c r="T701" s="369">
        <f t="shared" si="71"/>
        <v>-15.868673050615586</v>
      </c>
      <c r="U701" s="369">
        <f t="shared" si="71"/>
        <v>20.894308943089417</v>
      </c>
      <c r="V701" s="369">
        <f t="shared" si="71"/>
        <v>-24.075319435104237</v>
      </c>
      <c r="W701" s="369">
        <f t="shared" si="71"/>
        <v>-19.663418954827272</v>
      </c>
      <c r="X701" s="369">
        <f t="shared" si="71"/>
        <v>18.632855567805947</v>
      </c>
      <c r="Y701" s="369">
        <f t="shared" si="71"/>
        <v>11.710037174721187</v>
      </c>
      <c r="Z701" s="369">
        <f t="shared" si="71"/>
        <v>29.450915141430958</v>
      </c>
      <c r="AA701" s="369">
        <f t="shared" si="71"/>
        <v>-19.2159383033419</v>
      </c>
      <c r="AB701" s="369">
        <f t="shared" si="71"/>
        <v>-20.843277645186962</v>
      </c>
      <c r="AC701" s="369">
        <f t="shared" si="71"/>
        <v>16.482412060301513</v>
      </c>
      <c r="AD701" s="369">
        <f t="shared" si="71"/>
        <v>-14.75409836065573</v>
      </c>
      <c r="AE701" s="369">
        <f t="shared" si="71"/>
        <v>34.412955465587032</v>
      </c>
      <c r="AF701" s="369">
        <f t="shared" si="71"/>
        <v>-9.4879518072289137</v>
      </c>
      <c r="AG701" s="369">
        <f t="shared" si="64"/>
        <v>10.732113144758744</v>
      </c>
      <c r="AH701" s="369">
        <f t="shared" si="64"/>
        <v>-11.344853493613822</v>
      </c>
      <c r="AI701" s="369">
        <f t="shared" si="64"/>
        <v>8.4745762711862599E-2</v>
      </c>
      <c r="AJ701" s="369">
        <f t="shared" si="64"/>
        <v>16.934801016088059</v>
      </c>
      <c r="AK701" s="369">
        <f t="shared" si="69"/>
        <v>-9.558291093410574</v>
      </c>
      <c r="AL701" s="369">
        <f t="shared" si="69"/>
        <v>9.287429943955166</v>
      </c>
      <c r="AM701" s="369">
        <f t="shared" si="69"/>
        <v>9.1575091575091569</v>
      </c>
      <c r="AN701" s="369">
        <f t="shared" si="63"/>
        <v>-15.033557046979867</v>
      </c>
      <c r="AO701" s="369">
        <f t="shared" si="63"/>
        <v>13.981042654028432</v>
      </c>
      <c r="AP701" s="369">
        <f t="shared" si="63"/>
        <v>-6.2370062370062387</v>
      </c>
      <c r="AQ701" s="369">
        <f t="shared" si="59"/>
        <v>1.552106430155217</v>
      </c>
      <c r="AR701" s="369">
        <f t="shared" si="59"/>
        <v>1.9650655021834029</v>
      </c>
      <c r="AS701" s="369">
        <f t="shared" si="59"/>
        <v>6.281227694503932</v>
      </c>
      <c r="AT701" s="369">
        <f t="shared" si="59"/>
        <v>2.8206850235057082</v>
      </c>
      <c r="AU701" s="369">
        <f t="shared" si="66"/>
        <v>4.0496407576747169</v>
      </c>
      <c r="AV701" s="369">
        <f t="shared" si="66"/>
        <v>5.9635907093534168</v>
      </c>
      <c r="AW701" s="369">
        <f t="shared" si="66"/>
        <v>-21.445497630331751</v>
      </c>
      <c r="AX701" s="369">
        <f t="shared" si="66"/>
        <v>65.158371040723978</v>
      </c>
      <c r="AY701" s="369">
        <f t="shared" si="67"/>
        <v>-22.876712328767116</v>
      </c>
    </row>
    <row r="702" spans="1:51" s="325" customFormat="1" ht="13.8">
      <c r="A702" s="327"/>
      <c r="B702" s="327" t="s">
        <v>483</v>
      </c>
      <c r="C702" s="331"/>
      <c r="D702" s="331"/>
      <c r="E702" s="331"/>
      <c r="F702" s="331"/>
      <c r="G702" s="331"/>
      <c r="H702" s="331"/>
      <c r="I702" s="331"/>
      <c r="J702" s="331"/>
      <c r="K702" s="331"/>
      <c r="L702" s="331"/>
      <c r="M702" s="331"/>
      <c r="N702" s="331"/>
      <c r="O702" s="369">
        <f t="shared" si="61"/>
        <v>2.378530252385795</v>
      </c>
      <c r="P702" s="369">
        <f t="shared" si="71"/>
        <v>-21.940948235071449</v>
      </c>
      <c r="Q702" s="369">
        <f t="shared" si="71"/>
        <v>33.860701945808337</v>
      </c>
      <c r="R702" s="369">
        <f t="shared" si="71"/>
        <v>-14.277951365303627</v>
      </c>
      <c r="S702" s="369">
        <f t="shared" si="71"/>
        <v>16.608557844690967</v>
      </c>
      <c r="T702" s="369">
        <f t="shared" si="71"/>
        <v>-4.9560568995197958</v>
      </c>
      <c r="U702" s="369">
        <f t="shared" si="71"/>
        <v>-5.7244995233555853</v>
      </c>
      <c r="V702" s="369">
        <f t="shared" si="71"/>
        <v>10.329136963446084</v>
      </c>
      <c r="W702" s="369">
        <f t="shared" si="71"/>
        <v>-16.29089909265879</v>
      </c>
      <c r="X702" s="369">
        <f t="shared" si="71"/>
        <v>14.096458093830405</v>
      </c>
      <c r="Y702" s="369">
        <f t="shared" si="71"/>
        <v>0.45581038288072984</v>
      </c>
      <c r="Z702" s="369">
        <f t="shared" si="71"/>
        <v>-2.4358790657687321</v>
      </c>
      <c r="AA702" s="369">
        <f t="shared" si="71"/>
        <v>19.014050031820631</v>
      </c>
      <c r="AB702" s="369">
        <f t="shared" si="71"/>
        <v>-18.024762453210489</v>
      </c>
      <c r="AC702" s="369">
        <f t="shared" si="71"/>
        <v>-4.6214059912689951</v>
      </c>
      <c r="AD702" s="369">
        <f t="shared" si="71"/>
        <v>2.4410774410774336</v>
      </c>
      <c r="AE702" s="369">
        <f t="shared" si="71"/>
        <v>10.343056696795406</v>
      </c>
      <c r="AF702" s="369">
        <f t="shared" si="71"/>
        <v>-4.7333147165596277</v>
      </c>
      <c r="AG702" s="369">
        <f t="shared" si="64"/>
        <v>11.373296204015828</v>
      </c>
      <c r="AH702" s="369">
        <f t="shared" si="64"/>
        <v>-6.3341667763302176</v>
      </c>
      <c r="AI702" s="369">
        <f t="shared" si="64"/>
        <v>-6.1349693251533717</v>
      </c>
      <c r="AJ702" s="369">
        <f t="shared" si="64"/>
        <v>17.736865738661866</v>
      </c>
      <c r="AK702" s="369">
        <f t="shared" si="69"/>
        <v>6.3564708873635772E-2</v>
      </c>
      <c r="AL702" s="369">
        <f t="shared" si="69"/>
        <v>-7.7203235505865377</v>
      </c>
      <c r="AM702" s="369">
        <f t="shared" si="69"/>
        <v>15.860486461679669</v>
      </c>
      <c r="AN702" s="369">
        <f t="shared" si="63"/>
        <v>-22.558028994692236</v>
      </c>
      <c r="AO702" s="369">
        <f t="shared" si="63"/>
        <v>8.5264180860314127</v>
      </c>
      <c r="AP702" s="369">
        <f t="shared" si="63"/>
        <v>5.8252427184465949</v>
      </c>
      <c r="AQ702" s="369">
        <f t="shared" si="59"/>
        <v>9.5350494343992143</v>
      </c>
      <c r="AR702" s="369">
        <f t="shared" si="59"/>
        <v>-0.34559869892254291</v>
      </c>
      <c r="AS702" s="369">
        <f t="shared" si="59"/>
        <v>0.75887392900857353</v>
      </c>
      <c r="AT702" s="369">
        <f t="shared" si="59"/>
        <v>-2.9437965662455499</v>
      </c>
      <c r="AU702" s="369">
        <f t="shared" si="66"/>
        <v>-0.50064666861362117</v>
      </c>
      <c r="AV702" s="369">
        <f t="shared" si="66"/>
        <v>5.190993333053795</v>
      </c>
      <c r="AW702" s="369">
        <f t="shared" si="66"/>
        <v>-1.7459241838402342</v>
      </c>
      <c r="AX702" s="369">
        <f t="shared" si="66"/>
        <v>18.126496003894683</v>
      </c>
      <c r="AY702" s="369">
        <f t="shared" si="67"/>
        <v>0.23010612357040872</v>
      </c>
    </row>
    <row r="703" spans="1:51" s="325" customFormat="1" ht="13.8">
      <c r="A703" s="329"/>
      <c r="B703" s="329" t="s">
        <v>484</v>
      </c>
      <c r="C703" s="332"/>
      <c r="D703" s="332"/>
      <c r="E703" s="332"/>
      <c r="F703" s="332"/>
      <c r="G703" s="332"/>
      <c r="H703" s="332"/>
      <c r="I703" s="332"/>
      <c r="J703" s="332"/>
      <c r="K703" s="332"/>
      <c r="L703" s="332"/>
      <c r="M703" s="332"/>
      <c r="N703" s="332"/>
      <c r="O703" s="369">
        <f t="shared" si="61"/>
        <v>8.133086876155259</v>
      </c>
      <c r="P703" s="369">
        <f t="shared" si="71"/>
        <v>-17.948717948717949</v>
      </c>
      <c r="Q703" s="369">
        <f t="shared" si="71"/>
        <v>31.041666666666675</v>
      </c>
      <c r="R703" s="369">
        <f t="shared" si="71"/>
        <v>-13.195548489666137</v>
      </c>
      <c r="S703" s="369">
        <f t="shared" si="71"/>
        <v>14.285714285714292</v>
      </c>
      <c r="T703" s="369">
        <f t="shared" si="71"/>
        <v>-4.3269230769230838</v>
      </c>
      <c r="U703" s="369">
        <f t="shared" si="71"/>
        <v>-13.400335008375208</v>
      </c>
      <c r="V703" s="369">
        <f t="shared" si="71"/>
        <v>4.4487427466150953</v>
      </c>
      <c r="W703" s="369">
        <f t="shared" si="71"/>
        <v>-23.518518518518526</v>
      </c>
      <c r="X703" s="369">
        <f t="shared" si="71"/>
        <v>18.159806295399516</v>
      </c>
      <c r="Y703" s="369">
        <f t="shared" si="71"/>
        <v>1.0245901639344226</v>
      </c>
      <c r="Z703" s="369">
        <f t="shared" si="71"/>
        <v>-14.401622718052739</v>
      </c>
      <c r="AA703" s="369">
        <f t="shared" si="71"/>
        <v>50.473933649289101</v>
      </c>
      <c r="AB703" s="369">
        <f t="shared" si="71"/>
        <v>1.2598425196850405</v>
      </c>
      <c r="AC703" s="369">
        <f t="shared" si="71"/>
        <v>-13.68584758942457</v>
      </c>
      <c r="AD703" s="369">
        <f t="shared" si="71"/>
        <v>3.063063063063062</v>
      </c>
      <c r="AE703" s="369">
        <f t="shared" si="71"/>
        <v>12.587412587412597</v>
      </c>
      <c r="AF703" s="369">
        <f t="shared" si="71"/>
        <v>-21.739130434782613</v>
      </c>
      <c r="AG703" s="369">
        <f t="shared" si="64"/>
        <v>18.849206349206352</v>
      </c>
      <c r="AH703" s="369">
        <f t="shared" si="64"/>
        <v>-0.16694490818029695</v>
      </c>
      <c r="AI703" s="369">
        <f t="shared" si="64"/>
        <v>-6.6889632107023465</v>
      </c>
      <c r="AJ703" s="369">
        <f t="shared" si="64"/>
        <v>8.602150537634401</v>
      </c>
      <c r="AK703" s="369">
        <f t="shared" si="69"/>
        <v>17.656765676567662</v>
      </c>
      <c r="AL703" s="369">
        <f t="shared" si="69"/>
        <v>-23.141654978962123</v>
      </c>
      <c r="AM703" s="369">
        <f t="shared" si="69"/>
        <v>58.576642335766401</v>
      </c>
      <c r="AN703" s="369">
        <f t="shared" si="63"/>
        <v>-32.796317606444184</v>
      </c>
      <c r="AO703" s="369">
        <f t="shared" si="63"/>
        <v>15.753424657534246</v>
      </c>
      <c r="AP703" s="369">
        <f t="shared" si="63"/>
        <v>6.3609467455621385</v>
      </c>
      <c r="AQ703" s="369">
        <f t="shared" si="59"/>
        <v>-9.1794158553546605</v>
      </c>
      <c r="AR703" s="369">
        <f t="shared" si="59"/>
        <v>8.8820826952526808</v>
      </c>
      <c r="AS703" s="369">
        <f t="shared" si="59"/>
        <v>-3.7974683544303862</v>
      </c>
      <c r="AT703" s="369">
        <f t="shared" si="59"/>
        <v>-3.3625730994151981</v>
      </c>
      <c r="AU703" s="369">
        <f t="shared" si="66"/>
        <v>-29.500756429652046</v>
      </c>
      <c r="AV703" s="369">
        <f t="shared" si="66"/>
        <v>-4.5064377682403425</v>
      </c>
      <c r="AW703" s="369">
        <f t="shared" si="66"/>
        <v>6.9662921348314519</v>
      </c>
      <c r="AX703" s="369">
        <f t="shared" si="66"/>
        <v>7.3529411764706003</v>
      </c>
      <c r="AY703" s="369">
        <f t="shared" si="67"/>
        <v>3.5225048923679001</v>
      </c>
    </row>
    <row r="704" spans="1:51" s="325" customFormat="1" ht="13.8">
      <c r="A704" s="327"/>
      <c r="B704" s="327" t="s">
        <v>485</v>
      </c>
      <c r="C704" s="331"/>
      <c r="D704" s="331"/>
      <c r="E704" s="331"/>
      <c r="F704" s="331"/>
      <c r="G704" s="331"/>
      <c r="H704" s="331"/>
      <c r="I704" s="331"/>
      <c r="J704" s="331"/>
      <c r="K704" s="331"/>
      <c r="L704" s="331"/>
      <c r="M704" s="331"/>
      <c r="N704" s="331"/>
      <c r="O704" s="369">
        <f t="shared" si="61"/>
        <v>-10.388768898488111</v>
      </c>
      <c r="P704" s="369">
        <f t="shared" si="71"/>
        <v>-27.018558688840685</v>
      </c>
      <c r="Q704" s="369">
        <f t="shared" si="71"/>
        <v>38.44121532364597</v>
      </c>
      <c r="R704" s="369">
        <f t="shared" si="71"/>
        <v>0.85877862595419707</v>
      </c>
      <c r="S704" s="369">
        <f t="shared" si="71"/>
        <v>14.096499526963106</v>
      </c>
      <c r="T704" s="369">
        <f t="shared" si="71"/>
        <v>-5.8457711442786069</v>
      </c>
      <c r="U704" s="369">
        <f t="shared" si="71"/>
        <v>-4.5574636723910178</v>
      </c>
      <c r="V704" s="369">
        <f t="shared" si="71"/>
        <v>10.565167243367931</v>
      </c>
      <c r="W704" s="369">
        <f t="shared" si="71"/>
        <v>-15.063634466930939</v>
      </c>
      <c r="X704" s="369">
        <f t="shared" si="71"/>
        <v>18.791451731761235</v>
      </c>
      <c r="Y704" s="369">
        <f t="shared" si="71"/>
        <v>-10.566583953680727</v>
      </c>
      <c r="Z704" s="369">
        <f t="shared" si="71"/>
        <v>-5.3410404624277508</v>
      </c>
      <c r="AA704" s="369">
        <f t="shared" si="71"/>
        <v>35.588666340986812</v>
      </c>
      <c r="AB704" s="369">
        <f t="shared" si="71"/>
        <v>-29.652314898216538</v>
      </c>
      <c r="AC704" s="369">
        <f t="shared" si="71"/>
        <v>-7.8617157490396936</v>
      </c>
      <c r="AD704" s="369">
        <f t="shared" si="71"/>
        <v>12.090050027793223</v>
      </c>
      <c r="AE704" s="369">
        <f t="shared" si="71"/>
        <v>-0.59509050334737146</v>
      </c>
      <c r="AF704" s="369">
        <f t="shared" si="71"/>
        <v>16.338238962334739</v>
      </c>
      <c r="AG704" s="369">
        <f t="shared" si="64"/>
        <v>7.847341337907368</v>
      </c>
      <c r="AH704" s="369">
        <f t="shared" si="64"/>
        <v>-2.8827037773359758</v>
      </c>
      <c r="AI704" s="369">
        <f t="shared" si="64"/>
        <v>2.8659160696008157</v>
      </c>
      <c r="AJ704" s="369">
        <f t="shared" si="64"/>
        <v>17.850746268656714</v>
      </c>
      <c r="AK704" s="369">
        <f t="shared" si="69"/>
        <v>6.9908814589665669</v>
      </c>
      <c r="AL704" s="369">
        <f t="shared" si="69"/>
        <v>-14.535984848484851</v>
      </c>
      <c r="AM704" s="369">
        <f t="shared" si="69"/>
        <v>9.7691597414589086</v>
      </c>
      <c r="AN704" s="369">
        <f t="shared" si="63"/>
        <v>-31.611709286675641</v>
      </c>
      <c r="AO704" s="369">
        <f t="shared" si="63"/>
        <v>33.210332103321036</v>
      </c>
      <c r="AP704" s="369">
        <f t="shared" si="63"/>
        <v>16.084949215143123</v>
      </c>
      <c r="AQ704" s="369">
        <f t="shared" si="59"/>
        <v>12.456251988545972</v>
      </c>
      <c r="AR704" s="369">
        <f t="shared" si="59"/>
        <v>2.2916961380676257</v>
      </c>
      <c r="AS704" s="369">
        <f t="shared" si="59"/>
        <v>5.9742774166781816</v>
      </c>
      <c r="AT704" s="369">
        <f t="shared" si="59"/>
        <v>-2.5707947279133485</v>
      </c>
      <c r="AU704" s="369">
        <f t="shared" si="66"/>
        <v>1.7948031074203101</v>
      </c>
      <c r="AV704" s="369">
        <f t="shared" si="66"/>
        <v>9.1184210526315876</v>
      </c>
      <c r="AW704" s="369">
        <f t="shared" si="66"/>
        <v>-4.8112866272760266</v>
      </c>
      <c r="AX704" s="369">
        <f t="shared" si="66"/>
        <v>17.887002786926786</v>
      </c>
      <c r="AY704" s="369">
        <f t="shared" si="67"/>
        <v>4.1156243283902842</v>
      </c>
    </row>
    <row r="705" spans="1:51" s="325" customFormat="1" ht="13.8">
      <c r="A705" s="329"/>
      <c r="B705" s="329" t="s">
        <v>486</v>
      </c>
      <c r="C705" s="332"/>
      <c r="D705" s="332"/>
      <c r="E705" s="332"/>
      <c r="F705" s="332"/>
      <c r="G705" s="332"/>
      <c r="H705" s="332"/>
      <c r="I705" s="332"/>
      <c r="J705" s="332"/>
      <c r="K705" s="332"/>
      <c r="L705" s="332"/>
      <c r="M705" s="332"/>
      <c r="N705" s="332"/>
      <c r="O705" s="369">
        <f t="shared" si="61"/>
        <v>0.27869267798327702</v>
      </c>
      <c r="P705" s="369">
        <f t="shared" si="71"/>
        <v>-17.117230924709446</v>
      </c>
      <c r="Q705" s="369">
        <f t="shared" si="71"/>
        <v>26.779454351470822</v>
      </c>
      <c r="R705" s="369">
        <f t="shared" si="71"/>
        <v>-19.091127674921864</v>
      </c>
      <c r="S705" s="369">
        <f t="shared" si="71"/>
        <v>22.852897473997043</v>
      </c>
      <c r="T705" s="369">
        <f t="shared" si="71"/>
        <v>-9.5428156748911466</v>
      </c>
      <c r="U705" s="369">
        <f t="shared" si="71"/>
        <v>-4.3856130498729788</v>
      </c>
      <c r="V705" s="369">
        <f t="shared" si="71"/>
        <v>4.5588029646203196</v>
      </c>
      <c r="W705" s="369">
        <f t="shared" si="71"/>
        <v>-18.510097632740401</v>
      </c>
      <c r="X705" s="369">
        <f t="shared" si="71"/>
        <v>20.15427539799769</v>
      </c>
      <c r="Y705" s="369">
        <f t="shared" si="71"/>
        <v>-10.135227427946985</v>
      </c>
      <c r="Z705" s="369">
        <f t="shared" si="71"/>
        <v>6.2623499012007748</v>
      </c>
      <c r="AA705" s="369">
        <f t="shared" si="71"/>
        <v>19.281933915033623</v>
      </c>
      <c r="AB705" s="369">
        <f t="shared" si="71"/>
        <v>-11.332294040052767</v>
      </c>
      <c r="AC705" s="369">
        <f t="shared" si="71"/>
        <v>2.4749797132810363</v>
      </c>
      <c r="AD705" s="369">
        <f t="shared" si="71"/>
        <v>-14.082090537151911</v>
      </c>
      <c r="AE705" s="369">
        <f t="shared" si="71"/>
        <v>15.898617511520753</v>
      </c>
      <c r="AF705" s="369">
        <f t="shared" si="71"/>
        <v>-10.112657388999349</v>
      </c>
      <c r="AG705" s="369">
        <f t="shared" si="64"/>
        <v>14.848127396048374</v>
      </c>
      <c r="AH705" s="369">
        <f t="shared" si="64"/>
        <v>-10.001283861856473</v>
      </c>
      <c r="AI705" s="369">
        <f t="shared" si="64"/>
        <v>-17.089871611982879</v>
      </c>
      <c r="AJ705" s="369">
        <f t="shared" si="64"/>
        <v>32.742601514108756</v>
      </c>
      <c r="AK705" s="369">
        <f t="shared" si="69"/>
        <v>-10.732339598185353</v>
      </c>
      <c r="AL705" s="369">
        <f t="shared" si="69"/>
        <v>-5.2998402787861263</v>
      </c>
      <c r="AM705" s="369">
        <f t="shared" si="69"/>
        <v>15.348052744556892</v>
      </c>
      <c r="AN705" s="369">
        <f t="shared" si="63"/>
        <v>-11.192343479994685</v>
      </c>
      <c r="AO705" s="369">
        <f t="shared" si="63"/>
        <v>-6.9301002843885682</v>
      </c>
      <c r="AP705" s="369">
        <f t="shared" si="63"/>
        <v>-9.2312640720488943</v>
      </c>
      <c r="AQ705" s="369">
        <f t="shared" si="59"/>
        <v>11.87101346562722</v>
      </c>
      <c r="AR705" s="369">
        <f t="shared" si="59"/>
        <v>-8.5999366487171365</v>
      </c>
      <c r="AS705" s="369">
        <f t="shared" si="59"/>
        <v>11.990989429908151</v>
      </c>
      <c r="AT705" s="369">
        <f t="shared" si="59"/>
        <v>-6.5140027850843172</v>
      </c>
      <c r="AU705" s="369">
        <f t="shared" si="66"/>
        <v>-8.3747103608076827</v>
      </c>
      <c r="AV705" s="369">
        <f t="shared" si="66"/>
        <v>16.546242774566469</v>
      </c>
      <c r="AW705" s="369">
        <f t="shared" si="66"/>
        <v>-9.4854308741475482</v>
      </c>
      <c r="AX705" s="369">
        <f t="shared" si="66"/>
        <v>30.684931506849306</v>
      </c>
      <c r="AY705" s="369">
        <f t="shared" si="67"/>
        <v>-8.7657232704402492</v>
      </c>
    </row>
    <row r="706" spans="1:51" s="325" customFormat="1" ht="13.8">
      <c r="A706" s="327"/>
      <c r="B706" s="327" t="s">
        <v>487</v>
      </c>
      <c r="C706" s="331"/>
      <c r="D706" s="331"/>
      <c r="E706" s="331"/>
      <c r="F706" s="331"/>
      <c r="G706" s="331"/>
      <c r="H706" s="331"/>
      <c r="I706" s="331"/>
      <c r="J706" s="331"/>
      <c r="K706" s="331"/>
      <c r="L706" s="331"/>
      <c r="M706" s="331"/>
      <c r="N706" s="331"/>
      <c r="O706" s="369">
        <f t="shared" si="61"/>
        <v>3.3948339483394765</v>
      </c>
      <c r="P706" s="369">
        <f t="shared" si="71"/>
        <v>-35.40328336902212</v>
      </c>
      <c r="Q706" s="369">
        <f t="shared" si="71"/>
        <v>52.48618784530386</v>
      </c>
      <c r="R706" s="369">
        <f t="shared" si="71"/>
        <v>-9.7101449275362306</v>
      </c>
      <c r="S706" s="369">
        <f t="shared" si="71"/>
        <v>13.162118780096298</v>
      </c>
      <c r="T706" s="369">
        <f t="shared" si="71"/>
        <v>7.4468085106383031</v>
      </c>
      <c r="U706" s="369">
        <f t="shared" si="71"/>
        <v>-19.669966996699674</v>
      </c>
      <c r="V706" s="369">
        <f t="shared" si="71"/>
        <v>15.201314708299094</v>
      </c>
      <c r="W706" s="369">
        <f t="shared" si="71"/>
        <v>-14.764621968616265</v>
      </c>
      <c r="X706" s="369">
        <f t="shared" si="71"/>
        <v>-1.4225941422594137</v>
      </c>
      <c r="Y706" s="369">
        <f t="shared" si="71"/>
        <v>29.711375212224109</v>
      </c>
      <c r="Z706" s="369">
        <f t="shared" si="71"/>
        <v>-13.089005235602095</v>
      </c>
      <c r="AA706" s="369">
        <f t="shared" si="71"/>
        <v>17.620481927710845</v>
      </c>
      <c r="AB706" s="369">
        <f t="shared" si="71"/>
        <v>-17.413572343149802</v>
      </c>
      <c r="AC706" s="369">
        <f t="shared" si="71"/>
        <v>17.36434108527132</v>
      </c>
      <c r="AD706" s="369">
        <f t="shared" si="71"/>
        <v>-5.6142668428005376</v>
      </c>
      <c r="AE706" s="369">
        <f t="shared" si="71"/>
        <v>-2.2393282015395277</v>
      </c>
      <c r="AF706" s="369">
        <f t="shared" si="71"/>
        <v>-4.0801717967072317</v>
      </c>
      <c r="AG706" s="369">
        <f t="shared" si="64"/>
        <v>-7.1641791044776184</v>
      </c>
      <c r="AH706" s="369">
        <f t="shared" si="64"/>
        <v>9.003215434083609</v>
      </c>
      <c r="AI706" s="369">
        <f t="shared" si="64"/>
        <v>-7.0796460176991207</v>
      </c>
      <c r="AJ706" s="369">
        <f t="shared" si="64"/>
        <v>17.777777777777782</v>
      </c>
      <c r="AK706" s="369">
        <f t="shared" si="69"/>
        <v>4.1778975741239961</v>
      </c>
      <c r="AL706" s="369">
        <f t="shared" si="69"/>
        <v>-13.906856403622252</v>
      </c>
      <c r="AM706" s="369">
        <f t="shared" si="69"/>
        <v>17.129977460555967</v>
      </c>
      <c r="AN706" s="369">
        <f t="shared" si="63"/>
        <v>-25.849903784477224</v>
      </c>
      <c r="AO706" s="369">
        <f t="shared" si="63"/>
        <v>0.86505190311418378</v>
      </c>
      <c r="AP706" s="369">
        <f t="shared" si="63"/>
        <v>2.915951972555745</v>
      </c>
      <c r="AQ706" s="369">
        <f t="shared" si="59"/>
        <v>10.58333333333333</v>
      </c>
      <c r="AR706" s="369">
        <f t="shared" si="59"/>
        <v>-9.6458176337603572</v>
      </c>
      <c r="AS706" s="369">
        <f t="shared" si="59"/>
        <v>9.257714762301914</v>
      </c>
      <c r="AT706" s="369">
        <f t="shared" si="59"/>
        <v>-7.7099236641221358</v>
      </c>
      <c r="AU706" s="369">
        <f t="shared" si="66"/>
        <v>-1.0752688172042928</v>
      </c>
      <c r="AV706" s="369">
        <f t="shared" si="66"/>
        <v>12.792642140468221</v>
      </c>
      <c r="AW706" s="369">
        <f t="shared" si="66"/>
        <v>5.4114158636026719</v>
      </c>
      <c r="AX706" s="369">
        <f t="shared" si="66"/>
        <v>26.300984528832629</v>
      </c>
      <c r="AY706" s="369">
        <f t="shared" si="67"/>
        <v>-2.5612472160356394</v>
      </c>
    </row>
    <row r="707" spans="1:51" s="325" customFormat="1" ht="13.8">
      <c r="A707" s="329"/>
      <c r="B707" s="329" t="s">
        <v>488</v>
      </c>
      <c r="C707" s="332"/>
      <c r="D707" s="332"/>
      <c r="E707" s="332"/>
      <c r="F707" s="332"/>
      <c r="G707" s="332"/>
      <c r="H707" s="332"/>
      <c r="I707" s="332"/>
      <c r="J707" s="332"/>
      <c r="K707" s="332"/>
      <c r="L707" s="332"/>
      <c r="M707" s="332"/>
      <c r="N707" s="332"/>
      <c r="O707" s="369">
        <f t="shared" si="61"/>
        <v>-0.38226299694189597</v>
      </c>
      <c r="P707" s="369">
        <f t="shared" si="71"/>
        <v>-13.184957789716044</v>
      </c>
      <c r="Q707" s="369">
        <f t="shared" si="71"/>
        <v>22.666195190947654</v>
      </c>
      <c r="R707" s="369">
        <f t="shared" si="71"/>
        <v>-20.957048140674534</v>
      </c>
      <c r="S707" s="369">
        <f t="shared" si="71"/>
        <v>25.072939460247994</v>
      </c>
      <c r="T707" s="369">
        <f t="shared" si="71"/>
        <v>-13.048549351217382</v>
      </c>
      <c r="U707" s="369">
        <f t="shared" si="71"/>
        <v>-0.50301810865190666</v>
      </c>
      <c r="V707" s="369">
        <f t="shared" si="71"/>
        <v>2.3761375126390236</v>
      </c>
      <c r="W707" s="369">
        <f t="shared" si="71"/>
        <v>-19.374485596707824</v>
      </c>
      <c r="X707" s="369">
        <f t="shared" si="71"/>
        <v>25.418538178848515</v>
      </c>
      <c r="Y707" s="369">
        <f t="shared" si="71"/>
        <v>-17.776330783005051</v>
      </c>
      <c r="Z707" s="369">
        <f t="shared" si="71"/>
        <v>12.116412591566036</v>
      </c>
      <c r="AA707" s="369">
        <f t="shared" si="71"/>
        <v>19.653893695920893</v>
      </c>
      <c r="AB707" s="369">
        <f t="shared" si="71"/>
        <v>-9.9173553719008343</v>
      </c>
      <c r="AC707" s="369">
        <f t="shared" si="71"/>
        <v>-0.67169069462646891</v>
      </c>
      <c r="AD707" s="369">
        <f t="shared" si="71"/>
        <v>-16.196602342074879</v>
      </c>
      <c r="AE707" s="369">
        <f t="shared" si="71"/>
        <v>20.999803188348739</v>
      </c>
      <c r="AF707" s="369">
        <f t="shared" si="71"/>
        <v>-11.483409238776831</v>
      </c>
      <c r="AG707" s="369">
        <f t="shared" si="64"/>
        <v>20.286659316427766</v>
      </c>
      <c r="AH707" s="369">
        <f t="shared" si="64"/>
        <v>-13.626642224259083</v>
      </c>
      <c r="AI707" s="369">
        <f t="shared" si="64"/>
        <v>-19.49062610541209</v>
      </c>
      <c r="AJ707" s="369">
        <f t="shared" si="64"/>
        <v>36.884885764499117</v>
      </c>
      <c r="AK707" s="369">
        <f t="shared" si="69"/>
        <v>-14.283421601669083</v>
      </c>
      <c r="AL707" s="369">
        <f t="shared" si="69"/>
        <v>-2.7897397491106442</v>
      </c>
      <c r="AM707" s="369">
        <f t="shared" si="69"/>
        <v>14.869029275808934</v>
      </c>
      <c r="AN707" s="369">
        <f t="shared" si="63"/>
        <v>-7.3440643863179114</v>
      </c>
      <c r="AO707" s="369">
        <f t="shared" si="63"/>
        <v>-8.5776330076004257</v>
      </c>
      <c r="AP707" s="369">
        <f t="shared" si="63"/>
        <v>-12.015043547110055</v>
      </c>
      <c r="AQ707" s="369">
        <f t="shared" si="59"/>
        <v>12.193475815523046</v>
      </c>
      <c r="AR707" s="369">
        <f t="shared" si="59"/>
        <v>-8.3015841187086448</v>
      </c>
      <c r="AS707" s="369">
        <f t="shared" si="59"/>
        <v>12.683140170566379</v>
      </c>
      <c r="AT707" s="369">
        <f t="shared" si="59"/>
        <v>-6.2099747719774943</v>
      </c>
      <c r="AU707" s="369">
        <f t="shared" si="66"/>
        <v>-10.200703496792883</v>
      </c>
      <c r="AV707" s="369">
        <f t="shared" si="66"/>
        <v>17.557603686635957</v>
      </c>
      <c r="AW707" s="369">
        <f t="shared" si="66"/>
        <v>-13.426107408859272</v>
      </c>
      <c r="AX707" s="369">
        <f t="shared" si="66"/>
        <v>32.125877292279824</v>
      </c>
      <c r="AY707" s="369">
        <f t="shared" si="67"/>
        <v>-10.692254969156961</v>
      </c>
    </row>
    <row r="708" spans="1:51" s="325" customFormat="1" ht="13.8">
      <c r="A708" s="327"/>
      <c r="B708" s="327" t="s">
        <v>489</v>
      </c>
      <c r="C708" s="331"/>
      <c r="D708" s="331"/>
      <c r="E708" s="331"/>
      <c r="F708" s="331"/>
      <c r="G708" s="331"/>
      <c r="H708" s="331"/>
      <c r="I708" s="331"/>
      <c r="J708" s="331"/>
      <c r="K708" s="331"/>
      <c r="L708" s="331"/>
      <c r="M708" s="331"/>
      <c r="N708" s="331"/>
      <c r="O708" s="369">
        <f t="shared" si="61"/>
        <v>11.983634683911836</v>
      </c>
      <c r="P708" s="369">
        <f t="shared" si="71"/>
        <v>-24.230995875073646</v>
      </c>
      <c r="Q708" s="369">
        <f t="shared" si="71"/>
        <v>39.135168766526668</v>
      </c>
      <c r="R708" s="369">
        <f t="shared" si="71"/>
        <v>-16.98155394074902</v>
      </c>
      <c r="S708" s="369">
        <f t="shared" si="71"/>
        <v>12.537032049555599</v>
      </c>
      <c r="T708" s="369">
        <f t="shared" si="71"/>
        <v>5.9830082565527548E-2</v>
      </c>
      <c r="U708" s="369">
        <f t="shared" si="71"/>
        <v>-7.0198517101172015</v>
      </c>
      <c r="V708" s="369">
        <f t="shared" si="71"/>
        <v>15.909967845659169</v>
      </c>
      <c r="W708" s="369">
        <f t="shared" si="71"/>
        <v>-14.669329782512206</v>
      </c>
      <c r="X708" s="369">
        <f t="shared" si="71"/>
        <v>6.6059817945383585</v>
      </c>
      <c r="Y708" s="369">
        <f t="shared" si="71"/>
        <v>16.369846303976583</v>
      </c>
      <c r="Z708" s="369">
        <f t="shared" si="71"/>
        <v>-6.4989517819706517</v>
      </c>
      <c r="AA708" s="369">
        <f t="shared" si="71"/>
        <v>9.7085201793721936</v>
      </c>
      <c r="AB708" s="369">
        <f t="shared" si="71"/>
        <v>-18.373186184344988</v>
      </c>
      <c r="AC708" s="369">
        <f t="shared" si="71"/>
        <v>-8.8883324987481149</v>
      </c>
      <c r="AD708" s="369">
        <f t="shared" si="71"/>
        <v>14.825501511404219</v>
      </c>
      <c r="AE708" s="369">
        <f t="shared" si="71"/>
        <v>11.140361373698699</v>
      </c>
      <c r="AF708" s="369">
        <f t="shared" si="71"/>
        <v>-8.2687338501291912</v>
      </c>
      <c r="AG708" s="369">
        <f t="shared" si="64"/>
        <v>10.08215962441315</v>
      </c>
      <c r="AH708" s="369">
        <f t="shared" si="64"/>
        <v>-5.5336389807015793</v>
      </c>
      <c r="AI708" s="369">
        <f t="shared" si="64"/>
        <v>-2.3927765237020209</v>
      </c>
      <c r="AJ708" s="369">
        <f t="shared" si="64"/>
        <v>8.175300647548557</v>
      </c>
      <c r="AK708" s="369">
        <f t="shared" si="69"/>
        <v>3.4526990913949804</v>
      </c>
      <c r="AL708" s="369">
        <f t="shared" si="69"/>
        <v>-3.8437693738375684</v>
      </c>
      <c r="AM708" s="369">
        <f t="shared" si="69"/>
        <v>17.236191704276802</v>
      </c>
      <c r="AN708" s="369">
        <f t="shared" si="63"/>
        <v>-24.656278643446374</v>
      </c>
      <c r="AO708" s="369">
        <f t="shared" si="63"/>
        <v>8.3698296836982902</v>
      </c>
      <c r="AP708" s="369">
        <f t="shared" si="63"/>
        <v>10.069600359227659</v>
      </c>
      <c r="AQ708" s="369">
        <f t="shared" si="59"/>
        <v>7.6899541050484519</v>
      </c>
      <c r="AR708" s="369">
        <f t="shared" si="59"/>
        <v>2.2540013258831286</v>
      </c>
      <c r="AS708" s="369">
        <f t="shared" si="59"/>
        <v>-8.4467907752153426</v>
      </c>
      <c r="AT708" s="369">
        <f t="shared" si="59"/>
        <v>-0.85988872028325181</v>
      </c>
      <c r="AU708" s="369">
        <f t="shared" si="66"/>
        <v>4.551020408163259</v>
      </c>
      <c r="AV708" s="369">
        <f t="shared" si="66"/>
        <v>-3.3964473941050066</v>
      </c>
      <c r="AW708" s="369">
        <f t="shared" si="66"/>
        <v>5.4657506566983196</v>
      </c>
      <c r="AX708" s="369">
        <f t="shared" si="66"/>
        <v>11.782737810135067</v>
      </c>
      <c r="AY708" s="369">
        <f t="shared" si="67"/>
        <v>2.862284685919962</v>
      </c>
    </row>
    <row r="709" spans="1:51" s="325" customFormat="1" ht="12.75" customHeight="1">
      <c r="A709" s="329"/>
      <c r="B709" s="329" t="s">
        <v>490</v>
      </c>
      <c r="C709" s="332"/>
      <c r="D709" s="332"/>
      <c r="E709" s="332"/>
      <c r="F709" s="332"/>
      <c r="G709" s="332"/>
      <c r="H709" s="332"/>
      <c r="I709" s="332"/>
      <c r="J709" s="332"/>
      <c r="K709" s="332"/>
      <c r="L709" s="332"/>
      <c r="M709" s="332"/>
      <c r="N709" s="332"/>
      <c r="O709" s="369">
        <f t="shared" si="61"/>
        <v>-13.063063063063073</v>
      </c>
      <c r="P709" s="369">
        <f t="shared" si="71"/>
        <v>-8.0310880829015563</v>
      </c>
      <c r="Q709" s="369">
        <f t="shared" si="71"/>
        <v>25.352112676056347</v>
      </c>
      <c r="R709" s="369">
        <f t="shared" si="71"/>
        <v>-13.033707865168541</v>
      </c>
      <c r="S709" s="369">
        <f t="shared" si="71"/>
        <v>-3.6175710594315276</v>
      </c>
      <c r="T709" s="369">
        <f t="shared" si="71"/>
        <v>-0.26809651474530261</v>
      </c>
      <c r="U709" s="369">
        <f t="shared" si="71"/>
        <v>-3.2258064516129061</v>
      </c>
      <c r="V709" s="369">
        <f t="shared" si="71"/>
        <v>7.7777777777777715</v>
      </c>
      <c r="W709" s="369">
        <f t="shared" si="71"/>
        <v>-5.6701030927834992</v>
      </c>
      <c r="X709" s="369">
        <f t="shared" si="71"/>
        <v>7.9234972677595632</v>
      </c>
      <c r="Y709" s="369">
        <f t="shared" si="71"/>
        <v>-17.215189873417724</v>
      </c>
      <c r="Z709" s="369">
        <f t="shared" si="71"/>
        <v>22.324159021406729</v>
      </c>
      <c r="AA709" s="369">
        <f t="shared" si="71"/>
        <v>18.500000000000007</v>
      </c>
      <c r="AB709" s="369">
        <f t="shared" si="71"/>
        <v>-34.388185654008446</v>
      </c>
      <c r="AC709" s="369">
        <f t="shared" si="71"/>
        <v>2.2508038585209094</v>
      </c>
      <c r="AD709" s="369">
        <f t="shared" si="71"/>
        <v>27.044025157232699</v>
      </c>
      <c r="AE709" s="369">
        <f t="shared" si="71"/>
        <v>4.9504950495049549</v>
      </c>
      <c r="AF709" s="369">
        <f t="shared" si="71"/>
        <v>-14.386792452830194</v>
      </c>
      <c r="AG709" s="369">
        <f t="shared" si="64"/>
        <v>8.5399449035812687</v>
      </c>
      <c r="AH709" s="369">
        <f t="shared" si="64"/>
        <v>-6.0913705583756288</v>
      </c>
      <c r="AI709" s="369">
        <f t="shared" si="64"/>
        <v>-1.081081081081082</v>
      </c>
      <c r="AJ709" s="369">
        <f t="shared" si="64"/>
        <v>17.213114754098356</v>
      </c>
      <c r="AK709" s="369">
        <f t="shared" si="69"/>
        <v>-11.888111888111894</v>
      </c>
      <c r="AL709" s="369">
        <f t="shared" si="69"/>
        <v>-5.2910052910052841</v>
      </c>
      <c r="AM709" s="369">
        <f t="shared" si="69"/>
        <v>22.625698324022334</v>
      </c>
      <c r="AN709" s="369">
        <f t="shared" si="63"/>
        <v>-2.7334851936218705</v>
      </c>
      <c r="AO709" s="369">
        <f t="shared" si="63"/>
        <v>24.824355971896971</v>
      </c>
      <c r="AP709" s="369">
        <f t="shared" si="63"/>
        <v>-23.264540337711075</v>
      </c>
      <c r="AQ709" s="369">
        <f t="shared" si="59"/>
        <v>1.9559902200489017</v>
      </c>
      <c r="AR709" s="369">
        <f t="shared" si="59"/>
        <v>27.338129496402871</v>
      </c>
      <c r="AS709" s="369">
        <f t="shared" si="59"/>
        <v>-20.150659133709972</v>
      </c>
      <c r="AT709" s="369">
        <f t="shared" si="59"/>
        <v>2.1226415094339588</v>
      </c>
      <c r="AU709" s="369">
        <f t="shared" si="66"/>
        <v>-7.390300230946889</v>
      </c>
      <c r="AV709" s="369">
        <f t="shared" si="66"/>
        <v>9.2269326683291819</v>
      </c>
      <c r="AW709" s="369">
        <f t="shared" si="66"/>
        <v>19.63470319634704</v>
      </c>
      <c r="AX709" s="369">
        <f t="shared" si="66"/>
        <v>-12.786259541984732</v>
      </c>
      <c r="AY709" s="369">
        <f t="shared" si="67"/>
        <v>8.0962800875273544</v>
      </c>
    </row>
    <row r="710" spans="1:51" s="325" customFormat="1" ht="13.8">
      <c r="A710" s="327"/>
      <c r="B710" s="327" t="s">
        <v>491</v>
      </c>
      <c r="C710" s="331"/>
      <c r="D710" s="331"/>
      <c r="E710" s="331"/>
      <c r="F710" s="331"/>
      <c r="G710" s="331"/>
      <c r="H710" s="331"/>
      <c r="I710" s="331"/>
      <c r="J710" s="331"/>
      <c r="K710" s="331"/>
      <c r="L710" s="331"/>
      <c r="M710" s="331"/>
      <c r="N710" s="331"/>
      <c r="O710" s="369">
        <f t="shared" si="61"/>
        <v>26.35486265775797</v>
      </c>
      <c r="P710" s="369">
        <f t="shared" si="71"/>
        <v>-32.197414806110459</v>
      </c>
      <c r="Q710" s="369">
        <f t="shared" si="71"/>
        <v>47.053726169844026</v>
      </c>
      <c r="R710" s="369">
        <f t="shared" si="71"/>
        <v>-25.044195639363576</v>
      </c>
      <c r="S710" s="369">
        <f t="shared" si="71"/>
        <v>16.273584905660364</v>
      </c>
      <c r="T710" s="369">
        <f t="shared" si="71"/>
        <v>5.4766734279918907</v>
      </c>
      <c r="U710" s="369">
        <f t="shared" si="71"/>
        <v>-17.564102564102566</v>
      </c>
      <c r="V710" s="369">
        <f t="shared" si="71"/>
        <v>26.12752721617418</v>
      </c>
      <c r="W710" s="369">
        <f t="shared" si="71"/>
        <v>-17.447595561035747</v>
      </c>
      <c r="X710" s="369">
        <f t="shared" si="71"/>
        <v>10.007468259895443</v>
      </c>
      <c r="Y710" s="369">
        <f t="shared" si="71"/>
        <v>5.7705363204344851</v>
      </c>
      <c r="Z710" s="369">
        <f t="shared" si="71"/>
        <v>-10.590500641848525</v>
      </c>
      <c r="AA710" s="369">
        <f t="shared" si="71"/>
        <v>23.043790380473805</v>
      </c>
      <c r="AB710" s="369">
        <f t="shared" si="71"/>
        <v>-21.061843640606774</v>
      </c>
      <c r="AC710" s="369">
        <f t="shared" si="71"/>
        <v>-21.433850702143378</v>
      </c>
      <c r="AD710" s="369">
        <f t="shared" si="71"/>
        <v>39.22859830667921</v>
      </c>
      <c r="AE710" s="369">
        <f t="shared" si="71"/>
        <v>4.9324324324324227</v>
      </c>
      <c r="AF710" s="369">
        <f t="shared" si="71"/>
        <v>-3.541532517707656</v>
      </c>
      <c r="AG710" s="369">
        <f t="shared" si="64"/>
        <v>10.480640854472632</v>
      </c>
      <c r="AH710" s="369">
        <f t="shared" si="64"/>
        <v>-6.2235649546827858</v>
      </c>
      <c r="AI710" s="369">
        <f t="shared" si="64"/>
        <v>0.12886597938144057</v>
      </c>
      <c r="AJ710" s="369">
        <f t="shared" si="64"/>
        <v>6.1132561132561092</v>
      </c>
      <c r="AK710" s="369">
        <f t="shared" si="69"/>
        <v>0.24257125530626261</v>
      </c>
      <c r="AL710" s="369">
        <f t="shared" si="69"/>
        <v>-14.398064125831825</v>
      </c>
      <c r="AM710" s="369">
        <f t="shared" si="69"/>
        <v>25.017667844522975</v>
      </c>
      <c r="AN710" s="369">
        <f t="shared" si="63"/>
        <v>-31.204070096099496</v>
      </c>
      <c r="AO710" s="369">
        <f t="shared" si="63"/>
        <v>6.2448644207066533</v>
      </c>
      <c r="AP710" s="369">
        <f t="shared" si="63"/>
        <v>14.23047177107502</v>
      </c>
      <c r="AQ710" s="369">
        <f t="shared" si="59"/>
        <v>6.7027758970886957</v>
      </c>
      <c r="AR710" s="369">
        <f t="shared" si="59"/>
        <v>9.1370558375634481</v>
      </c>
      <c r="AS710" s="369">
        <f t="shared" si="59"/>
        <v>-7.9651162790697629</v>
      </c>
      <c r="AT710" s="369">
        <f t="shared" si="59"/>
        <v>-1.4529374605180065</v>
      </c>
      <c r="AU710" s="369">
        <f t="shared" si="66"/>
        <v>-3.2051282051282053</v>
      </c>
      <c r="AV710" s="369">
        <f t="shared" si="66"/>
        <v>-4.3708609271523189</v>
      </c>
      <c r="AW710" s="369">
        <f t="shared" si="66"/>
        <v>21.191135734072027</v>
      </c>
      <c r="AX710" s="369">
        <f t="shared" si="66"/>
        <v>0.51428571428571346</v>
      </c>
      <c r="AY710" s="369">
        <f t="shared" si="67"/>
        <v>20.295622512791358</v>
      </c>
    </row>
    <row r="711" spans="1:51" s="325" customFormat="1" ht="13.8">
      <c r="A711" s="329"/>
      <c r="B711" s="329" t="s">
        <v>492</v>
      </c>
      <c r="C711" s="332"/>
      <c r="D711" s="332"/>
      <c r="E711" s="332"/>
      <c r="F711" s="332"/>
      <c r="G711" s="332"/>
      <c r="H711" s="332"/>
      <c r="I711" s="332"/>
      <c r="J711" s="332"/>
      <c r="K711" s="332"/>
      <c r="L711" s="332"/>
      <c r="M711" s="332"/>
      <c r="N711" s="332"/>
      <c r="O711" s="369">
        <f t="shared" si="61"/>
        <v>9.8599766627771164</v>
      </c>
      <c r="P711" s="369">
        <f t="shared" si="71"/>
        <v>-4.6202867764205919</v>
      </c>
      <c r="Q711" s="369">
        <f t="shared" si="71"/>
        <v>32.238307349665916</v>
      </c>
      <c r="R711" s="369">
        <f t="shared" si="71"/>
        <v>-19.87368421052631</v>
      </c>
      <c r="S711" s="369">
        <f t="shared" si="71"/>
        <v>5.4125065685759202</v>
      </c>
      <c r="T711" s="369">
        <f t="shared" si="71"/>
        <v>-7.8763708873379779</v>
      </c>
      <c r="U711" s="369">
        <f t="shared" si="71"/>
        <v>0.27056277056277439</v>
      </c>
      <c r="V711" s="369">
        <f t="shared" si="71"/>
        <v>14.139233675121412</v>
      </c>
      <c r="W711" s="369">
        <f t="shared" si="71"/>
        <v>-17.446808510638288</v>
      </c>
      <c r="X711" s="369">
        <f t="shared" si="71"/>
        <v>18.728522336769757</v>
      </c>
      <c r="Y711" s="369">
        <f t="shared" si="71"/>
        <v>14.423540762180407</v>
      </c>
      <c r="Z711" s="369">
        <f t="shared" si="71"/>
        <v>-9.9494097807757154</v>
      </c>
      <c r="AA711" s="369">
        <f t="shared" si="71"/>
        <v>13.061797752808983</v>
      </c>
      <c r="AB711" s="369">
        <f t="shared" si="71"/>
        <v>-9.9792960662525889</v>
      </c>
      <c r="AC711" s="369">
        <f t="shared" si="71"/>
        <v>4.0018399264029485</v>
      </c>
      <c r="AD711" s="369">
        <f t="shared" si="71"/>
        <v>-6.2804068996019389</v>
      </c>
      <c r="AE711" s="369">
        <f t="shared" si="71"/>
        <v>15.337423312883434</v>
      </c>
      <c r="AF711" s="369">
        <f t="shared" si="71"/>
        <v>-6.9558101472995206</v>
      </c>
      <c r="AG711" s="369">
        <f t="shared" si="64"/>
        <v>5.4089709762533005</v>
      </c>
      <c r="AH711" s="369">
        <f t="shared" si="64"/>
        <v>-2.2945348352106683</v>
      </c>
      <c r="AI711" s="369">
        <f t="shared" si="64"/>
        <v>-13.791631084543127</v>
      </c>
      <c r="AJ711" s="369">
        <f t="shared" si="64"/>
        <v>23.179791976225854</v>
      </c>
      <c r="AK711" s="369">
        <f t="shared" si="69"/>
        <v>-6.0715721753116272</v>
      </c>
      <c r="AL711" s="369">
        <f t="shared" si="69"/>
        <v>-2.5256849315068486</v>
      </c>
      <c r="AM711" s="369">
        <f t="shared" si="69"/>
        <v>18.664909969257796</v>
      </c>
      <c r="AN711" s="369">
        <f t="shared" si="63"/>
        <v>-19.207994078460406</v>
      </c>
      <c r="AO711" s="369">
        <f t="shared" si="63"/>
        <v>-2.1530004580851987</v>
      </c>
      <c r="AP711" s="369">
        <f t="shared" si="63"/>
        <v>13.108614232209741</v>
      </c>
      <c r="AQ711" s="369">
        <f t="shared" si="59"/>
        <v>12.66556291390728</v>
      </c>
      <c r="AR711" s="369">
        <f t="shared" si="59"/>
        <v>12.270389419544452</v>
      </c>
      <c r="AS711" s="369">
        <f t="shared" si="59"/>
        <v>-14.103403141361254</v>
      </c>
      <c r="AT711" s="369">
        <f t="shared" si="59"/>
        <v>-0.45714285714286096</v>
      </c>
      <c r="AU711" s="369">
        <f t="shared" si="66"/>
        <v>3.7887485648679755</v>
      </c>
      <c r="AV711" s="369">
        <f t="shared" si="66"/>
        <v>0.22123893805309261</v>
      </c>
      <c r="AW711" s="369">
        <f t="shared" si="66"/>
        <v>-1.28771155261222</v>
      </c>
      <c r="AX711" s="369">
        <f t="shared" si="66"/>
        <v>7.6034289973909912</v>
      </c>
      <c r="AY711" s="369">
        <f t="shared" si="67"/>
        <v>-1.9743678559057856</v>
      </c>
    </row>
    <row r="712" spans="1:51" s="325" customFormat="1" ht="13.8">
      <c r="A712" s="327"/>
      <c r="B712" s="327" t="s">
        <v>493</v>
      </c>
      <c r="C712" s="331"/>
      <c r="D712" s="331"/>
      <c r="E712" s="331"/>
      <c r="F712" s="331"/>
      <c r="G712" s="331"/>
      <c r="H712" s="331"/>
      <c r="I712" s="331"/>
      <c r="J712" s="331"/>
      <c r="K712" s="331"/>
      <c r="L712" s="331"/>
      <c r="M712" s="331"/>
      <c r="N712" s="331"/>
      <c r="O712" s="369">
        <f t="shared" si="61"/>
        <v>10.854616895874267</v>
      </c>
      <c r="P712" s="369">
        <f t="shared" si="71"/>
        <v>-30.815241470979174</v>
      </c>
      <c r="Q712" s="369">
        <f t="shared" si="71"/>
        <v>41.786743515850141</v>
      </c>
      <c r="R712" s="369">
        <f t="shared" si="71"/>
        <v>-12.714543812104793</v>
      </c>
      <c r="S712" s="369">
        <f t="shared" si="71"/>
        <v>16.403622250970255</v>
      </c>
      <c r="T712" s="369">
        <f t="shared" si="71"/>
        <v>1.844854412091572</v>
      </c>
      <c r="U712" s="369">
        <f t="shared" si="71"/>
        <v>-6.6783064164120525</v>
      </c>
      <c r="V712" s="369">
        <f t="shared" si="71"/>
        <v>14.312441534144071</v>
      </c>
      <c r="W712" s="369">
        <f t="shared" si="71"/>
        <v>-13.277414075286419</v>
      </c>
      <c r="X712" s="369">
        <f t="shared" si="71"/>
        <v>0.42462845010615646</v>
      </c>
      <c r="Y712" s="369">
        <f t="shared" si="71"/>
        <v>24.101479915433398</v>
      </c>
      <c r="Z712" s="369">
        <f t="shared" si="71"/>
        <v>-5.5082339579784154</v>
      </c>
      <c r="AA712" s="369">
        <f t="shared" si="71"/>
        <v>3.8461538461538494</v>
      </c>
      <c r="AB712" s="369">
        <f t="shared" si="71"/>
        <v>-19.965277777777782</v>
      </c>
      <c r="AC712" s="369">
        <f t="shared" si="71"/>
        <v>-12.364425162689809</v>
      </c>
      <c r="AD712" s="369">
        <f t="shared" si="71"/>
        <v>19.746974697469746</v>
      </c>
      <c r="AE712" s="369">
        <f t="shared" ref="P712:AG727" si="72">IFERROR(((AE322-AD322)*100/AD322),"n.a.")</f>
        <v>11.782269177767576</v>
      </c>
      <c r="AF712" s="369">
        <f t="shared" si="72"/>
        <v>-9.8828847339223387</v>
      </c>
      <c r="AG712" s="369">
        <f t="shared" si="72"/>
        <v>12.44870041039672</v>
      </c>
      <c r="AH712" s="369">
        <f t="shared" ref="AH712:AM727" si="73">IFERROR(((AH322-AG322)*100/AG322),"n.a.")</f>
        <v>-6.8126520681265195</v>
      </c>
      <c r="AI712" s="369">
        <f t="shared" si="73"/>
        <v>2.4804177545691917</v>
      </c>
      <c r="AJ712" s="369">
        <f t="shared" si="73"/>
        <v>1.6985138004246223</v>
      </c>
      <c r="AK712" s="369">
        <f t="shared" si="73"/>
        <v>10.855949895615872</v>
      </c>
      <c r="AL712" s="369">
        <f t="shared" si="73"/>
        <v>-1.0357815442561285</v>
      </c>
      <c r="AM712" s="369">
        <f t="shared" si="73"/>
        <v>14.176974310180785</v>
      </c>
      <c r="AN712" s="369">
        <f t="shared" si="63"/>
        <v>-26.783333333333335</v>
      </c>
      <c r="AO712" s="369">
        <f t="shared" si="63"/>
        <v>12.588208513544277</v>
      </c>
      <c r="AP712" s="369">
        <f t="shared" si="63"/>
        <v>11.281843914274155</v>
      </c>
      <c r="AQ712" s="369">
        <f t="shared" si="59"/>
        <v>6.1773255813953467</v>
      </c>
      <c r="AR712" s="369">
        <f t="shared" si="59"/>
        <v>-6.0574948665297725</v>
      </c>
      <c r="AS712" s="369">
        <f t="shared" si="59"/>
        <v>-4.2987249544626582</v>
      </c>
      <c r="AT712" s="369">
        <f t="shared" si="59"/>
        <v>-1.1229539398553412</v>
      </c>
      <c r="AU712" s="369">
        <f t="shared" si="66"/>
        <v>8.2579403272377263</v>
      </c>
      <c r="AV712" s="369">
        <f t="shared" si="66"/>
        <v>-5.7788051209103841</v>
      </c>
      <c r="AW712" s="369">
        <f t="shared" si="66"/>
        <v>3.4534817890167924</v>
      </c>
      <c r="AX712" s="369">
        <f t="shared" si="66"/>
        <v>19.773805180591015</v>
      </c>
      <c r="AY712" s="369">
        <f t="shared" si="67"/>
        <v>-3.045994517209263E-2</v>
      </c>
    </row>
    <row r="713" spans="1:51" s="325" customFormat="1" ht="13.8">
      <c r="A713" s="329"/>
      <c r="B713" s="329" t="s">
        <v>494</v>
      </c>
      <c r="C713" s="332"/>
      <c r="D713" s="332"/>
      <c r="E713" s="332"/>
      <c r="F713" s="332"/>
      <c r="G713" s="332"/>
      <c r="H713" s="332"/>
      <c r="I713" s="332"/>
      <c r="J713" s="332"/>
      <c r="K713" s="332"/>
      <c r="L713" s="332"/>
      <c r="M713" s="332"/>
      <c r="N713" s="332"/>
      <c r="O713" s="369">
        <f t="shared" si="61"/>
        <v>38.188976377952741</v>
      </c>
      <c r="P713" s="369">
        <f t="shared" si="72"/>
        <v>-33.333333333333336</v>
      </c>
      <c r="Q713" s="369">
        <f t="shared" si="72"/>
        <v>-8.1196581196581175</v>
      </c>
      <c r="R713" s="369">
        <f t="shared" si="72"/>
        <v>-3.255813953488365</v>
      </c>
      <c r="S713" s="369">
        <f t="shared" si="72"/>
        <v>24.519230769230759</v>
      </c>
      <c r="T713" s="369">
        <f t="shared" si="72"/>
        <v>-9.2664092664092585</v>
      </c>
      <c r="U713" s="369">
        <f t="shared" si="72"/>
        <v>-5.5319148936170164</v>
      </c>
      <c r="V713" s="369">
        <f t="shared" si="72"/>
        <v>4.0540540540540473</v>
      </c>
      <c r="W713" s="369">
        <f t="shared" si="72"/>
        <v>13.852813852813846</v>
      </c>
      <c r="X713" s="369">
        <f t="shared" si="72"/>
        <v>-3.8022813688212964</v>
      </c>
      <c r="Y713" s="369">
        <f t="shared" si="72"/>
        <v>5.5335968379446694</v>
      </c>
      <c r="Z713" s="369">
        <f t="shared" si="72"/>
        <v>-15.355805243445699</v>
      </c>
      <c r="AA713" s="369">
        <f t="shared" si="72"/>
        <v>1.7699115044247804</v>
      </c>
      <c r="AB713" s="369">
        <f t="shared" si="72"/>
        <v>-10.434782608695643</v>
      </c>
      <c r="AC713" s="369">
        <f t="shared" si="72"/>
        <v>89.320388349514559</v>
      </c>
      <c r="AD713" s="369">
        <f t="shared" si="72"/>
        <v>-21.282051282051281</v>
      </c>
      <c r="AE713" s="369">
        <f t="shared" si="72"/>
        <v>4.2345276872964286</v>
      </c>
      <c r="AF713" s="369">
        <f t="shared" si="72"/>
        <v>89.374999999999972</v>
      </c>
      <c r="AG713" s="369">
        <f t="shared" si="72"/>
        <v>-27.062706270627061</v>
      </c>
      <c r="AH713" s="369">
        <f t="shared" si="73"/>
        <v>-41.628959276018101</v>
      </c>
      <c r="AI713" s="369">
        <f t="shared" si="73"/>
        <v>28.294573643410853</v>
      </c>
      <c r="AJ713" s="369">
        <f t="shared" si="73"/>
        <v>10.87613293051359</v>
      </c>
      <c r="AK713" s="369">
        <f t="shared" si="73"/>
        <v>-17.438692098092648</v>
      </c>
      <c r="AL713" s="369">
        <f t="shared" si="73"/>
        <v>-17.491749174917487</v>
      </c>
      <c r="AM713" s="369">
        <f t="shared" si="73"/>
        <v>57.20000000000001</v>
      </c>
      <c r="AN713" s="369">
        <f t="shared" si="63"/>
        <v>-5.597964376590336</v>
      </c>
      <c r="AO713" s="369">
        <f t="shared" si="63"/>
        <v>-26.145552560646895</v>
      </c>
      <c r="AP713" s="369">
        <f t="shared" si="63"/>
        <v>28.832116788321152</v>
      </c>
      <c r="AQ713" s="369">
        <f t="shared" si="59"/>
        <v>4.8158640226628995</v>
      </c>
      <c r="AR713" s="369">
        <f t="shared" si="59"/>
        <v>8.9189189189189211</v>
      </c>
      <c r="AS713" s="369">
        <f t="shared" si="59"/>
        <v>28.784119106699755</v>
      </c>
      <c r="AT713" s="369">
        <f t="shared" si="59"/>
        <v>-24.277456647398846</v>
      </c>
      <c r="AU713" s="369">
        <f t="shared" si="66"/>
        <v>-3.3078880407124767</v>
      </c>
      <c r="AV713" s="369">
        <f t="shared" si="66"/>
        <v>13.421052631578942</v>
      </c>
      <c r="AW713" s="369">
        <f t="shared" si="66"/>
        <v>4.1763341067285529</v>
      </c>
      <c r="AX713" s="369">
        <f t="shared" si="66"/>
        <v>-7.126948775055685</v>
      </c>
      <c r="AY713" s="369">
        <f t="shared" si="67"/>
        <v>55.155875299760183</v>
      </c>
    </row>
    <row r="714" spans="1:51" s="325" customFormat="1" ht="25.5" customHeight="1">
      <c r="A714" s="327"/>
      <c r="B714" s="327" t="s">
        <v>495</v>
      </c>
      <c r="C714" s="331"/>
      <c r="D714" s="331"/>
      <c r="E714" s="331"/>
      <c r="F714" s="331"/>
      <c r="G714" s="331"/>
      <c r="H714" s="331"/>
      <c r="I714" s="331"/>
      <c r="J714" s="331"/>
      <c r="K714" s="331"/>
      <c r="L714" s="331"/>
      <c r="M714" s="331"/>
      <c r="N714" s="331"/>
      <c r="O714" s="369">
        <f t="shared" si="61"/>
        <v>134.78260869565219</v>
      </c>
      <c r="P714" s="369">
        <f t="shared" si="72"/>
        <v>-53.24074074074074</v>
      </c>
      <c r="Q714" s="369">
        <f t="shared" si="72"/>
        <v>-47.524752475247524</v>
      </c>
      <c r="R714" s="369">
        <f t="shared" si="72"/>
        <v>26.415094339622645</v>
      </c>
      <c r="S714" s="369">
        <f t="shared" si="72"/>
        <v>-2.985074626865674</v>
      </c>
      <c r="T714" s="369">
        <f t="shared" si="72"/>
        <v>0</v>
      </c>
      <c r="U714" s="369">
        <f t="shared" si="72"/>
        <v>32.307692307692299</v>
      </c>
      <c r="V714" s="369">
        <f t="shared" si="72"/>
        <v>-18.604651162790702</v>
      </c>
      <c r="W714" s="369">
        <f t="shared" si="72"/>
        <v>-9.9999999999999929</v>
      </c>
      <c r="X714" s="369">
        <f t="shared" si="72"/>
        <v>28.571428571428577</v>
      </c>
      <c r="Y714" s="369">
        <f t="shared" si="72"/>
        <v>22.222222222222211</v>
      </c>
      <c r="Z714" s="369">
        <f t="shared" si="72"/>
        <v>-33.333333333333329</v>
      </c>
      <c r="AA714" s="369">
        <f t="shared" si="72"/>
        <v>-1.5151515151515165</v>
      </c>
      <c r="AB714" s="369">
        <f t="shared" si="72"/>
        <v>-20</v>
      </c>
      <c r="AC714" s="369">
        <f t="shared" si="72"/>
        <v>63.461538461538446</v>
      </c>
      <c r="AD714" s="369">
        <f t="shared" si="72"/>
        <v>5.8823529411764763</v>
      </c>
      <c r="AE714" s="369">
        <f t="shared" si="72"/>
        <v>5.5555555555555474</v>
      </c>
      <c r="AF714" s="369">
        <f t="shared" si="72"/>
        <v>251.57894736842104</v>
      </c>
      <c r="AG714" s="369">
        <f t="shared" si="72"/>
        <v>-46.107784431137716</v>
      </c>
      <c r="AH714" s="369">
        <f t="shared" si="73"/>
        <v>-70.555555555555557</v>
      </c>
      <c r="AI714" s="369">
        <f t="shared" si="73"/>
        <v>69.811320754716974</v>
      </c>
      <c r="AJ714" s="369">
        <f t="shared" si="73"/>
        <v>-7.7777777777777848</v>
      </c>
      <c r="AK714" s="369">
        <f t="shared" si="73"/>
        <v>4.8192771084337398</v>
      </c>
      <c r="AL714" s="369">
        <f t="shared" si="73"/>
        <v>-13.793103448275863</v>
      </c>
      <c r="AM714" s="369">
        <f t="shared" si="73"/>
        <v>44.000000000000007</v>
      </c>
      <c r="AN714" s="369">
        <f t="shared" si="63"/>
        <v>-22.222222222222232</v>
      </c>
      <c r="AO714" s="369">
        <f t="shared" si="63"/>
        <v>5.9523809523809579</v>
      </c>
      <c r="AP714" s="369">
        <f t="shared" si="63"/>
        <v>16.853932584269664</v>
      </c>
      <c r="AQ714" s="369">
        <f t="shared" si="59"/>
        <v>6.7307692307692362</v>
      </c>
      <c r="AR714" s="369">
        <f t="shared" si="59"/>
        <v>82.882882882882853</v>
      </c>
      <c r="AS714" s="369">
        <f t="shared" si="59"/>
        <v>34.975369458128107</v>
      </c>
      <c r="AT714" s="369">
        <f t="shared" si="59"/>
        <v>-60.218978102189773</v>
      </c>
      <c r="AU714" s="369">
        <f t="shared" si="66"/>
        <v>-4.5871559633027559</v>
      </c>
      <c r="AV714" s="369">
        <f t="shared" si="66"/>
        <v>23.076923076923077</v>
      </c>
      <c r="AW714" s="369">
        <f t="shared" si="66"/>
        <v>-45.312500000000007</v>
      </c>
      <c r="AX714" s="369">
        <f t="shared" si="66"/>
        <v>107.14285714285715</v>
      </c>
      <c r="AY714" s="369">
        <f t="shared" si="67"/>
        <v>102.75862068965517</v>
      </c>
    </row>
    <row r="715" spans="1:51" s="325" customFormat="1" ht="13.8">
      <c r="A715" s="329"/>
      <c r="B715" s="329" t="s">
        <v>496</v>
      </c>
      <c r="C715" s="332"/>
      <c r="D715" s="332"/>
      <c r="E715" s="332"/>
      <c r="F715" s="332"/>
      <c r="G715" s="332"/>
      <c r="H715" s="332"/>
      <c r="I715" s="332"/>
      <c r="J715" s="332"/>
      <c r="K715" s="332"/>
      <c r="L715" s="332"/>
      <c r="M715" s="332"/>
      <c r="N715" s="332"/>
      <c r="O715" s="369">
        <f t="shared" si="61"/>
        <v>-16.666666666666664</v>
      </c>
      <c r="P715" s="369">
        <f t="shared" si="72"/>
        <v>-1.4814814814814827</v>
      </c>
      <c r="Q715" s="369">
        <f t="shared" si="72"/>
        <v>22.556390977443595</v>
      </c>
      <c r="R715" s="369">
        <f t="shared" si="72"/>
        <v>-13.496932515337422</v>
      </c>
      <c r="S715" s="369">
        <f t="shared" si="72"/>
        <v>37.588652482269502</v>
      </c>
      <c r="T715" s="369">
        <f t="shared" si="72"/>
        <v>-12.371134020618557</v>
      </c>
      <c r="U715" s="369">
        <f t="shared" si="72"/>
        <v>-19.999999999999993</v>
      </c>
      <c r="V715" s="369">
        <f t="shared" si="72"/>
        <v>19.117647058823529</v>
      </c>
      <c r="W715" s="369">
        <f t="shared" si="72"/>
        <v>24.074074074074055</v>
      </c>
      <c r="X715" s="369">
        <f t="shared" si="72"/>
        <v>-14.427860696517406</v>
      </c>
      <c r="Y715" s="369">
        <f t="shared" si="72"/>
        <v>-2.3255813953488391</v>
      </c>
      <c r="Z715" s="369">
        <f t="shared" si="72"/>
        <v>-4.761904761904753</v>
      </c>
      <c r="AA715" s="369">
        <f t="shared" si="72"/>
        <v>3.1249999999999889</v>
      </c>
      <c r="AB715" s="369">
        <f t="shared" si="72"/>
        <v>-6.0606060606060526</v>
      </c>
      <c r="AC715" s="369">
        <f t="shared" si="72"/>
        <v>96.774193548387075</v>
      </c>
      <c r="AD715" s="369">
        <f t="shared" si="72"/>
        <v>-28.852459016393439</v>
      </c>
      <c r="AE715" s="369">
        <f t="shared" si="72"/>
        <v>3.6866359447004644</v>
      </c>
      <c r="AF715" s="369">
        <f t="shared" si="72"/>
        <v>21.333333333333332</v>
      </c>
      <c r="AG715" s="369">
        <f t="shared" si="72"/>
        <v>-4.0293040293040248</v>
      </c>
      <c r="AH715" s="369">
        <f t="shared" si="73"/>
        <v>-21.755725190839705</v>
      </c>
      <c r="AI715" s="369">
        <f t="shared" si="73"/>
        <v>17.560975609756113</v>
      </c>
      <c r="AJ715" s="369">
        <f t="shared" si="73"/>
        <v>17.842323651452269</v>
      </c>
      <c r="AK715" s="369">
        <f t="shared" si="73"/>
        <v>-23.943661971830977</v>
      </c>
      <c r="AL715" s="369">
        <f t="shared" si="73"/>
        <v>-18.981481481481488</v>
      </c>
      <c r="AM715" s="369">
        <f t="shared" si="73"/>
        <v>62.857142857142868</v>
      </c>
      <c r="AN715" s="369">
        <f t="shared" si="63"/>
        <v>0.70175438596491291</v>
      </c>
      <c r="AO715" s="369">
        <f t="shared" si="63"/>
        <v>-35.88850174216028</v>
      </c>
      <c r="AP715" s="369">
        <f t="shared" si="63"/>
        <v>35.869565217391298</v>
      </c>
      <c r="AQ715" s="369">
        <f t="shared" si="63"/>
        <v>4.0000000000000036</v>
      </c>
      <c r="AR715" s="369">
        <f t="shared" si="63"/>
        <v>-23.07692307692308</v>
      </c>
      <c r="AS715" s="369">
        <f t="shared" si="63"/>
        <v>21.999999999999996</v>
      </c>
      <c r="AT715" s="369">
        <f t="shared" si="63"/>
        <v>16.393442622950818</v>
      </c>
      <c r="AU715" s="369">
        <f t="shared" si="63"/>
        <v>-2.4647887323943607</v>
      </c>
      <c r="AV715" s="369">
        <f t="shared" si="63"/>
        <v>9.025270758122744</v>
      </c>
      <c r="AW715" s="369">
        <f t="shared" si="63"/>
        <v>25.827814569536418</v>
      </c>
      <c r="AX715" s="369">
        <f t="shared" si="63"/>
        <v>-28.421052631578938</v>
      </c>
      <c r="AY715" s="369">
        <f t="shared" si="63"/>
        <v>29.779411764705866</v>
      </c>
    </row>
    <row r="716" spans="1:51" s="325" customFormat="1" ht="27.6">
      <c r="A716" s="327"/>
      <c r="B716" s="327" t="s">
        <v>497</v>
      </c>
      <c r="C716" s="331"/>
      <c r="D716" s="331"/>
      <c r="E716" s="331"/>
      <c r="F716" s="331"/>
      <c r="G716" s="331"/>
      <c r="H716" s="331"/>
      <c r="I716" s="331"/>
      <c r="J716" s="331"/>
      <c r="K716" s="331"/>
      <c r="L716" s="331"/>
      <c r="M716" s="331"/>
      <c r="N716" s="331"/>
      <c r="O716" s="369">
        <f t="shared" ref="O716:AD779" si="74">IFERROR(((O326-N326)*100/N326),"n.a.")</f>
        <v>9.855673391276623</v>
      </c>
      <c r="P716" s="369">
        <f t="shared" si="74"/>
        <v>-42.164477026928935</v>
      </c>
      <c r="Q716" s="369">
        <f t="shared" si="74"/>
        <v>53.677208835341361</v>
      </c>
      <c r="R716" s="369">
        <f t="shared" si="74"/>
        <v>-2.9889750918742317</v>
      </c>
      <c r="S716" s="369">
        <f t="shared" si="74"/>
        <v>12.054886774981064</v>
      </c>
      <c r="T716" s="369">
        <f t="shared" si="74"/>
        <v>-3.9516189617609636</v>
      </c>
      <c r="U716" s="369">
        <f t="shared" si="74"/>
        <v>-9.0105592491200586</v>
      </c>
      <c r="V716" s="369">
        <f t="shared" si="74"/>
        <v>17.613685205879822</v>
      </c>
      <c r="W716" s="369">
        <f t="shared" si="74"/>
        <v>-17.48282414851629</v>
      </c>
      <c r="X716" s="369">
        <f t="shared" si="74"/>
        <v>8.5208148804251458</v>
      </c>
      <c r="Y716" s="369">
        <f t="shared" si="74"/>
        <v>20.780280770486449</v>
      </c>
      <c r="Z716" s="369">
        <f t="shared" si="74"/>
        <v>-12.738207865927826</v>
      </c>
      <c r="AA716" s="369">
        <f t="shared" si="74"/>
        <v>15.209478819794017</v>
      </c>
      <c r="AB716" s="369">
        <f t="shared" si="74"/>
        <v>-11.581636082543534</v>
      </c>
      <c r="AC716" s="369">
        <f t="shared" si="74"/>
        <v>-37.319446556180623</v>
      </c>
      <c r="AD716" s="369">
        <f t="shared" si="74"/>
        <v>61.018799272286223</v>
      </c>
      <c r="AE716" s="369">
        <f t="shared" si="72"/>
        <v>7.3139499849352276</v>
      </c>
      <c r="AF716" s="369">
        <f t="shared" si="72"/>
        <v>-10.732083947497712</v>
      </c>
      <c r="AG716" s="369">
        <f t="shared" si="72"/>
        <v>16.574933165592061</v>
      </c>
      <c r="AH716" s="369">
        <f t="shared" si="73"/>
        <v>-5.1261297720221197</v>
      </c>
      <c r="AI716" s="369">
        <f t="shared" si="73"/>
        <v>-1.1943694013934358</v>
      </c>
      <c r="AJ716" s="369">
        <f t="shared" si="73"/>
        <v>13.577493164484103</v>
      </c>
      <c r="AK716" s="369">
        <f t="shared" si="73"/>
        <v>2.1539436173582551</v>
      </c>
      <c r="AL716" s="369">
        <f t="shared" si="73"/>
        <v>-3.5844961240310083</v>
      </c>
      <c r="AM716" s="369">
        <f t="shared" si="73"/>
        <v>16.183186466842475</v>
      </c>
      <c r="AN716" s="369">
        <f t="shared" ref="AN716:AQ779" si="75">IFERROR(((AN326-AM326)*100/AM326),"n.a.")</f>
        <v>-39.002380556939599</v>
      </c>
      <c r="AO716" s="369">
        <f t="shared" si="75"/>
        <v>8.7130150662552133</v>
      </c>
      <c r="AP716" s="369">
        <f t="shared" si="75"/>
        <v>21.923526465186168</v>
      </c>
      <c r="AQ716" s="369">
        <f t="shared" si="75"/>
        <v>10.346480416324304</v>
      </c>
      <c r="AR716" s="369">
        <f t="shared" ref="AR716:AU779" si="76">IFERROR(((AR326-AQ326)*100/AQ326),"n.a.")</f>
        <v>-2.041576171268999</v>
      </c>
      <c r="AS716" s="369">
        <f t="shared" si="76"/>
        <v>8.1084505257823274</v>
      </c>
      <c r="AT716" s="369">
        <f t="shared" si="76"/>
        <v>-0.38087425290050725</v>
      </c>
      <c r="AU716" s="369">
        <f t="shared" si="76"/>
        <v>-1.9822363390388829</v>
      </c>
      <c r="AV716" s="369">
        <f t="shared" ref="AV716:AY778" si="77">IFERROR(((AV326-AU326)*100/AU326),"n.a.")</f>
        <v>-3.582573211713874</v>
      </c>
      <c r="AW716" s="369">
        <f t="shared" si="77"/>
        <v>7.4687247152548712</v>
      </c>
      <c r="AX716" s="369">
        <f t="shared" si="77"/>
        <v>9.6252968089419149</v>
      </c>
      <c r="AY716" s="369">
        <f t="shared" si="77"/>
        <v>7.5228485392783613</v>
      </c>
    </row>
    <row r="717" spans="1:51" s="325" customFormat="1" ht="13.8">
      <c r="A717" s="329"/>
      <c r="B717" s="329" t="s">
        <v>498</v>
      </c>
      <c r="C717" s="332"/>
      <c r="D717" s="332"/>
      <c r="E717" s="332"/>
      <c r="F717" s="332"/>
      <c r="G717" s="332"/>
      <c r="H717" s="332"/>
      <c r="I717" s="332"/>
      <c r="J717" s="332"/>
      <c r="K717" s="332"/>
      <c r="L717" s="332"/>
      <c r="M717" s="332"/>
      <c r="N717" s="332"/>
      <c r="O717" s="369">
        <f t="shared" si="74"/>
        <v>28.009981285090443</v>
      </c>
      <c r="P717" s="369">
        <f t="shared" si="72"/>
        <v>-64.619883040935676</v>
      </c>
      <c r="Q717" s="369">
        <f t="shared" si="72"/>
        <v>99.586776859504141</v>
      </c>
      <c r="R717" s="369">
        <f t="shared" si="72"/>
        <v>3.2436162870945524</v>
      </c>
      <c r="S717" s="369">
        <f t="shared" si="72"/>
        <v>11.096256684491978</v>
      </c>
      <c r="T717" s="369">
        <f t="shared" si="72"/>
        <v>-2.2262334536702828</v>
      </c>
      <c r="U717" s="369">
        <f t="shared" si="72"/>
        <v>-15.938461538461539</v>
      </c>
      <c r="V717" s="369">
        <f t="shared" si="72"/>
        <v>18.155197657393856</v>
      </c>
      <c r="W717" s="369">
        <f t="shared" si="72"/>
        <v>-12.763320941759607</v>
      </c>
      <c r="X717" s="369">
        <f t="shared" si="72"/>
        <v>0.71022727272727015</v>
      </c>
      <c r="Y717" s="369">
        <f t="shared" si="72"/>
        <v>38.434414668547241</v>
      </c>
      <c r="Z717" s="369">
        <f t="shared" si="72"/>
        <v>-18.593988792664284</v>
      </c>
      <c r="AA717" s="369">
        <f t="shared" si="72"/>
        <v>50.187734668335416</v>
      </c>
      <c r="AB717" s="369">
        <f t="shared" si="72"/>
        <v>-31.791666666666661</v>
      </c>
      <c r="AC717" s="369">
        <f t="shared" si="72"/>
        <v>-42.822235797189983</v>
      </c>
      <c r="AD717" s="369">
        <f t="shared" si="72"/>
        <v>69.230769230769241</v>
      </c>
      <c r="AE717" s="369">
        <f t="shared" si="72"/>
        <v>11.426767676767669</v>
      </c>
      <c r="AF717" s="369">
        <f t="shared" si="72"/>
        <v>-10.594900849858353</v>
      </c>
      <c r="AG717" s="369">
        <f t="shared" si="72"/>
        <v>9.2522179974651415</v>
      </c>
      <c r="AH717" s="369">
        <f t="shared" si="73"/>
        <v>-11.890951276102083</v>
      </c>
      <c r="AI717" s="369">
        <f t="shared" si="73"/>
        <v>14.87820934825543</v>
      </c>
      <c r="AJ717" s="369">
        <f t="shared" si="73"/>
        <v>-3.3237822349570103</v>
      </c>
      <c r="AK717" s="369">
        <f t="shared" si="73"/>
        <v>4.0308239478363941</v>
      </c>
      <c r="AL717" s="369">
        <f t="shared" si="73"/>
        <v>-8.8319088319088355</v>
      </c>
      <c r="AM717" s="369">
        <f t="shared" si="73"/>
        <v>45.124999999999993</v>
      </c>
      <c r="AN717" s="369">
        <f t="shared" si="75"/>
        <v>-53.832902670111963</v>
      </c>
      <c r="AO717" s="369">
        <f t="shared" si="75"/>
        <v>-6.8097014925373172</v>
      </c>
      <c r="AP717" s="369">
        <f t="shared" si="75"/>
        <v>52.652652652652648</v>
      </c>
      <c r="AQ717" s="369">
        <f t="shared" si="75"/>
        <v>19.147540983606568</v>
      </c>
      <c r="AR717" s="369">
        <f t="shared" si="76"/>
        <v>-7.3197578425976975</v>
      </c>
      <c r="AS717" s="369">
        <f t="shared" si="76"/>
        <v>9.085510688836111</v>
      </c>
      <c r="AT717" s="369">
        <f t="shared" si="76"/>
        <v>-7.6211213935764954</v>
      </c>
      <c r="AU717" s="369">
        <f t="shared" si="76"/>
        <v>4.8320565704183878</v>
      </c>
      <c r="AV717" s="369">
        <f t="shared" si="77"/>
        <v>-8.1506464305789734</v>
      </c>
      <c r="AW717" s="369">
        <f t="shared" si="77"/>
        <v>2.5703794369645148</v>
      </c>
      <c r="AX717" s="369">
        <f t="shared" si="77"/>
        <v>19.152744630071581</v>
      </c>
      <c r="AY717" s="369">
        <f t="shared" si="77"/>
        <v>11.166750125187786</v>
      </c>
    </row>
    <row r="718" spans="1:51" s="325" customFormat="1" ht="27.6">
      <c r="A718" s="327"/>
      <c r="B718" s="327" t="s">
        <v>499</v>
      </c>
      <c r="C718" s="331"/>
      <c r="D718" s="331"/>
      <c r="E718" s="331"/>
      <c r="F718" s="331"/>
      <c r="G718" s="331"/>
      <c r="H718" s="331"/>
      <c r="I718" s="331"/>
      <c r="J718" s="331"/>
      <c r="K718" s="331"/>
      <c r="L718" s="331"/>
      <c r="M718" s="331"/>
      <c r="N718" s="331"/>
      <c r="O718" s="369">
        <f t="shared" si="74"/>
        <v>7.1950996525873148</v>
      </c>
      <c r="P718" s="369">
        <f t="shared" si="72"/>
        <v>-38.243070362473347</v>
      </c>
      <c r="Q718" s="369">
        <f t="shared" si="72"/>
        <v>49.095428808175662</v>
      </c>
      <c r="R718" s="369">
        <f t="shared" si="72"/>
        <v>-3.8254909225639087</v>
      </c>
      <c r="S718" s="369">
        <f t="shared" si="72"/>
        <v>12.193007801213518</v>
      </c>
      <c r="T718" s="369">
        <f t="shared" si="72"/>
        <v>-4.1977852176152464</v>
      </c>
      <c r="U718" s="369">
        <f t="shared" si="72"/>
        <v>-8.0017921146953341</v>
      </c>
      <c r="V718" s="369">
        <f t="shared" si="72"/>
        <v>17.541638258498104</v>
      </c>
      <c r="W718" s="369">
        <f t="shared" si="72"/>
        <v>-18.122306927411337</v>
      </c>
      <c r="X718" s="369">
        <f t="shared" si="72"/>
        <v>9.6447727962756815</v>
      </c>
      <c r="Y718" s="369">
        <f t="shared" si="72"/>
        <v>18.469632637991499</v>
      </c>
      <c r="Z718" s="369">
        <f t="shared" si="72"/>
        <v>-11.842617841838713</v>
      </c>
      <c r="AA718" s="369">
        <f t="shared" si="72"/>
        <v>10.269553689792302</v>
      </c>
      <c r="AB718" s="369">
        <f t="shared" si="72"/>
        <v>-7.6941572493387786</v>
      </c>
      <c r="AC718" s="369">
        <f t="shared" si="72"/>
        <v>-36.528609881045419</v>
      </c>
      <c r="AD718" s="369">
        <f t="shared" si="72"/>
        <v>59.945280437756516</v>
      </c>
      <c r="AE718" s="369">
        <f t="shared" si="72"/>
        <v>6.756756756756749</v>
      </c>
      <c r="AF718" s="369">
        <f t="shared" si="72"/>
        <v>-10.751482134273344</v>
      </c>
      <c r="AG718" s="369">
        <f t="shared" si="72"/>
        <v>17.621184919210048</v>
      </c>
      <c r="AH718" s="369">
        <f t="shared" si="73"/>
        <v>-4.2433030603678565</v>
      </c>
      <c r="AI718" s="369">
        <f t="shared" si="73"/>
        <v>-3.140192874790785</v>
      </c>
      <c r="AJ718" s="369">
        <f t="shared" si="73"/>
        <v>16.004278778902318</v>
      </c>
      <c r="AK718" s="369">
        <f t="shared" si="73"/>
        <v>1.9222584763796342</v>
      </c>
      <c r="AL718" s="369">
        <f t="shared" si="73"/>
        <v>-2.9368780012526958</v>
      </c>
      <c r="AM718" s="369">
        <f t="shared" si="73"/>
        <v>12.862981286298128</v>
      </c>
      <c r="AN718" s="369">
        <f t="shared" si="75"/>
        <v>-36.814687758083984</v>
      </c>
      <c r="AO718" s="369">
        <f t="shared" si="75"/>
        <v>10.386084858234481</v>
      </c>
      <c r="AP718" s="369">
        <f t="shared" si="75"/>
        <v>19.12742508425174</v>
      </c>
      <c r="AQ718" s="369">
        <f t="shared" si="75"/>
        <v>9.3202844254147852</v>
      </c>
      <c r="AR718" s="369">
        <f t="shared" si="76"/>
        <v>-1.3708210938592669</v>
      </c>
      <c r="AS718" s="369">
        <f t="shared" si="76"/>
        <v>7.9917742164231891</v>
      </c>
      <c r="AT718" s="369">
        <f t="shared" si="76"/>
        <v>0.49248144986538844</v>
      </c>
      <c r="AU718" s="369">
        <f t="shared" si="76"/>
        <v>-2.7378463146889689</v>
      </c>
      <c r="AV718" s="369">
        <f t="shared" si="77"/>
        <v>-3.02989586832381</v>
      </c>
      <c r="AW718" s="369">
        <f t="shared" si="77"/>
        <v>8.0157960371345389</v>
      </c>
      <c r="AX718" s="369">
        <f t="shared" si="77"/>
        <v>8.6075299852479095</v>
      </c>
      <c r="AY718" s="369">
        <f t="shared" si="77"/>
        <v>7.0808480481899139</v>
      </c>
    </row>
    <row r="719" spans="1:51" s="325" customFormat="1" ht="13.8">
      <c r="A719" s="329"/>
      <c r="B719" s="329" t="s">
        <v>500</v>
      </c>
      <c r="C719" s="332"/>
      <c r="D719" s="332"/>
      <c r="E719" s="332"/>
      <c r="F719" s="332"/>
      <c r="G719" s="332"/>
      <c r="H719" s="332"/>
      <c r="I719" s="332"/>
      <c r="J719" s="332"/>
      <c r="K719" s="332"/>
      <c r="L719" s="332"/>
      <c r="M719" s="332"/>
      <c r="N719" s="332"/>
      <c r="O719" s="369">
        <f t="shared" si="74"/>
        <v>17.047747141896451</v>
      </c>
      <c r="P719" s="369">
        <f t="shared" si="72"/>
        <v>-25.711002585463952</v>
      </c>
      <c r="Q719" s="369">
        <f t="shared" si="72"/>
        <v>42.150038669760242</v>
      </c>
      <c r="R719" s="369">
        <f t="shared" si="72"/>
        <v>-12.676822633297053</v>
      </c>
      <c r="S719" s="369">
        <f t="shared" si="72"/>
        <v>20.747663551401857</v>
      </c>
      <c r="T719" s="369">
        <f t="shared" si="72"/>
        <v>-15.092879256965947</v>
      </c>
      <c r="U719" s="369">
        <f t="shared" si="72"/>
        <v>-2.4308720753570259</v>
      </c>
      <c r="V719" s="369">
        <f t="shared" si="72"/>
        <v>44.12955465587045</v>
      </c>
      <c r="W719" s="369">
        <f t="shared" si="72"/>
        <v>-18.733794295592052</v>
      </c>
      <c r="X719" s="369">
        <f t="shared" si="72"/>
        <v>0.15953203935124241</v>
      </c>
      <c r="Y719" s="369">
        <f t="shared" si="72"/>
        <v>-0.55747279001858463</v>
      </c>
      <c r="Z719" s="369">
        <f t="shared" si="72"/>
        <v>-18.473037907100913</v>
      </c>
      <c r="AA719" s="369">
        <f t="shared" si="72"/>
        <v>21.872953503601835</v>
      </c>
      <c r="AB719" s="369">
        <f t="shared" si="72"/>
        <v>-12.305212251477696</v>
      </c>
      <c r="AC719" s="369">
        <f t="shared" si="72"/>
        <v>1.2561274509803817</v>
      </c>
      <c r="AD719" s="369">
        <f t="shared" si="72"/>
        <v>13.767019667170969</v>
      </c>
      <c r="AE719" s="369">
        <f t="shared" si="72"/>
        <v>3.6436170212765888</v>
      </c>
      <c r="AF719" s="369">
        <f t="shared" si="72"/>
        <v>-6.8001026430587608</v>
      </c>
      <c r="AG719" s="369">
        <f t="shared" si="72"/>
        <v>15.859030837004399</v>
      </c>
      <c r="AH719" s="369">
        <f t="shared" si="73"/>
        <v>2.8754752851711047</v>
      </c>
      <c r="AI719" s="369">
        <f t="shared" si="73"/>
        <v>-2.4024024024024007</v>
      </c>
      <c r="AJ719" s="369">
        <f t="shared" si="73"/>
        <v>9.3254437869822429</v>
      </c>
      <c r="AK719" s="369">
        <f t="shared" si="73"/>
        <v>1.4288807101104215</v>
      </c>
      <c r="AL719" s="369">
        <f t="shared" si="73"/>
        <v>-8.3030949839914623</v>
      </c>
      <c r="AM719" s="369">
        <f t="shared" si="73"/>
        <v>16.201117318435756</v>
      </c>
      <c r="AN719" s="369">
        <f t="shared" si="75"/>
        <v>-31.410256410256409</v>
      </c>
      <c r="AO719" s="369">
        <f t="shared" si="75"/>
        <v>25.934579439252321</v>
      </c>
      <c r="AP719" s="369">
        <f t="shared" si="75"/>
        <v>10.505565862708723</v>
      </c>
      <c r="AQ719" s="369">
        <f t="shared" si="75"/>
        <v>15.089192025183641</v>
      </c>
      <c r="AR719" s="369">
        <f t="shared" si="76"/>
        <v>-2.9722830051057665</v>
      </c>
      <c r="AS719" s="369">
        <f t="shared" si="76"/>
        <v>6.4837436572072829</v>
      </c>
      <c r="AT719" s="369">
        <f t="shared" si="76"/>
        <v>8.3127426756088969</v>
      </c>
      <c r="AU719" s="369">
        <f t="shared" si="76"/>
        <v>-9.809353104122529</v>
      </c>
      <c r="AV719" s="369">
        <f t="shared" si="77"/>
        <v>7.1725383920505852</v>
      </c>
      <c r="AW719" s="369">
        <f t="shared" si="77"/>
        <v>-5.2933243425488881</v>
      </c>
      <c r="AX719" s="369">
        <f t="shared" si="77"/>
        <v>18.778924884300469</v>
      </c>
      <c r="AY719" s="369">
        <f t="shared" si="77"/>
        <v>-5.2600029971527125</v>
      </c>
    </row>
    <row r="720" spans="1:51" s="325" customFormat="1" ht="13.8">
      <c r="A720" s="327"/>
      <c r="B720" s="327" t="s">
        <v>501</v>
      </c>
      <c r="C720" s="331"/>
      <c r="D720" s="331"/>
      <c r="E720" s="331"/>
      <c r="F720" s="331"/>
      <c r="G720" s="331"/>
      <c r="H720" s="331"/>
      <c r="I720" s="331"/>
      <c r="J720" s="331"/>
      <c r="K720" s="331"/>
      <c r="L720" s="331"/>
      <c r="M720" s="331"/>
      <c r="N720" s="331"/>
      <c r="O720" s="369">
        <f t="shared" si="74"/>
        <v>14.228571428571419</v>
      </c>
      <c r="P720" s="369">
        <f t="shared" si="72"/>
        <v>-28.164082041020507</v>
      </c>
      <c r="Q720" s="369">
        <f t="shared" si="72"/>
        <v>41.922005571030645</v>
      </c>
      <c r="R720" s="369">
        <f t="shared" si="72"/>
        <v>-8.5868498527968598</v>
      </c>
      <c r="S720" s="369">
        <f t="shared" si="72"/>
        <v>22.597960279119707</v>
      </c>
      <c r="T720" s="369">
        <f t="shared" si="72"/>
        <v>-15.499124343257439</v>
      </c>
      <c r="U720" s="369">
        <f t="shared" si="72"/>
        <v>5.1813471502580366E-2</v>
      </c>
      <c r="V720" s="369">
        <f t="shared" si="72"/>
        <v>38.529259451061634</v>
      </c>
      <c r="W720" s="369">
        <f t="shared" si="72"/>
        <v>-21.383177570093455</v>
      </c>
      <c r="X720" s="369">
        <f t="shared" si="72"/>
        <v>3.3285782215882036</v>
      </c>
      <c r="Y720" s="369">
        <f t="shared" si="72"/>
        <v>-0.96640589047400294</v>
      </c>
      <c r="Z720" s="369">
        <f t="shared" si="72"/>
        <v>-20.771375464684009</v>
      </c>
      <c r="AA720" s="369">
        <f t="shared" si="72"/>
        <v>32.727272727272712</v>
      </c>
      <c r="AB720" s="369">
        <f t="shared" si="72"/>
        <v>-21.829429960229774</v>
      </c>
      <c r="AC720" s="369">
        <f t="shared" si="72"/>
        <v>7.2357263990955198</v>
      </c>
      <c r="AD720" s="369">
        <f t="shared" si="72"/>
        <v>15.919873484449129</v>
      </c>
      <c r="AE720" s="369">
        <f t="shared" si="72"/>
        <v>1.4552069122328346</v>
      </c>
      <c r="AF720" s="369">
        <f t="shared" si="72"/>
        <v>-8.2922456297624283</v>
      </c>
      <c r="AG720" s="369">
        <f t="shared" si="72"/>
        <v>19.892473118279568</v>
      </c>
      <c r="AH720" s="369">
        <f t="shared" si="73"/>
        <v>9.4985731757032124</v>
      </c>
      <c r="AI720" s="369">
        <f t="shared" si="73"/>
        <v>-5.1377513030528625</v>
      </c>
      <c r="AJ720" s="369">
        <f t="shared" si="73"/>
        <v>4.7880690737833547</v>
      </c>
      <c r="AK720" s="369">
        <f t="shared" si="73"/>
        <v>-1.3108614232209659</v>
      </c>
      <c r="AL720" s="369">
        <f t="shared" si="73"/>
        <v>-5.5407969639468719</v>
      </c>
      <c r="AM720" s="369">
        <f t="shared" si="73"/>
        <v>23.302531137002816</v>
      </c>
      <c r="AN720" s="369">
        <f t="shared" si="75"/>
        <v>-35.255783642880417</v>
      </c>
      <c r="AO720" s="369">
        <f t="shared" si="75"/>
        <v>32.460996477101148</v>
      </c>
      <c r="AP720" s="369">
        <f t="shared" si="75"/>
        <v>6.534954407294828</v>
      </c>
      <c r="AQ720" s="369">
        <f t="shared" si="75"/>
        <v>17.546362339514985</v>
      </c>
      <c r="AR720" s="369">
        <f t="shared" si="76"/>
        <v>-2.8822815533980668</v>
      </c>
      <c r="AS720" s="369">
        <f t="shared" si="76"/>
        <v>4.7797563261480827</v>
      </c>
      <c r="AT720" s="369">
        <f t="shared" si="76"/>
        <v>18.097793679189028</v>
      </c>
      <c r="AU720" s="369">
        <f t="shared" si="76"/>
        <v>-11.941428932087849</v>
      </c>
      <c r="AV720" s="369">
        <f t="shared" si="77"/>
        <v>6.0779816513761391</v>
      </c>
      <c r="AW720" s="369">
        <f t="shared" si="77"/>
        <v>-4.6216216216216237</v>
      </c>
      <c r="AX720" s="369">
        <f t="shared" si="77"/>
        <v>9.7194672711816388</v>
      </c>
      <c r="AY720" s="369">
        <f t="shared" si="77"/>
        <v>1.9111570247933936</v>
      </c>
    </row>
    <row r="721" spans="1:51" s="325" customFormat="1" ht="13.8">
      <c r="A721" s="329"/>
      <c r="B721" s="329" t="s">
        <v>502</v>
      </c>
      <c r="C721" s="332"/>
      <c r="D721" s="332"/>
      <c r="E721" s="332"/>
      <c r="F721" s="332"/>
      <c r="G721" s="332"/>
      <c r="H721" s="332"/>
      <c r="I721" s="332"/>
      <c r="J721" s="332"/>
      <c r="K721" s="332"/>
      <c r="L721" s="332"/>
      <c r="M721" s="332"/>
      <c r="N721" s="332"/>
      <c r="O721" s="369">
        <f t="shared" si="74"/>
        <v>4.5271629778672144</v>
      </c>
      <c r="P721" s="369">
        <f t="shared" si="72"/>
        <v>-23.772858517805588</v>
      </c>
      <c r="Q721" s="369">
        <f t="shared" si="72"/>
        <v>42.171717171717169</v>
      </c>
      <c r="R721" s="369">
        <f t="shared" si="72"/>
        <v>-10.479573712255771</v>
      </c>
      <c r="S721" s="369">
        <f t="shared" si="72"/>
        <v>16.071428571428562</v>
      </c>
      <c r="T721" s="369">
        <f t="shared" si="72"/>
        <v>-15.384615384615376</v>
      </c>
      <c r="U721" s="369">
        <f t="shared" si="72"/>
        <v>1.919191919191914</v>
      </c>
      <c r="V721" s="369">
        <f t="shared" si="72"/>
        <v>50.545094152626355</v>
      </c>
      <c r="W721" s="369">
        <f t="shared" si="72"/>
        <v>-14.1540487162607</v>
      </c>
      <c r="X721" s="369">
        <f t="shared" si="72"/>
        <v>-11.733128834355824</v>
      </c>
      <c r="Y721" s="369">
        <f t="shared" si="72"/>
        <v>4.083405734144228</v>
      </c>
      <c r="Z721" s="369">
        <f t="shared" si="72"/>
        <v>-6.510851419031729</v>
      </c>
      <c r="AA721" s="369">
        <f t="shared" si="72"/>
        <v>12.500000000000004</v>
      </c>
      <c r="AB721" s="369">
        <f t="shared" si="72"/>
        <v>-6.7460317460317443</v>
      </c>
      <c r="AC721" s="369">
        <f t="shared" si="72"/>
        <v>-13.787234042553184</v>
      </c>
      <c r="AD721" s="369">
        <f t="shared" si="72"/>
        <v>16.288252714708772</v>
      </c>
      <c r="AE721" s="369">
        <f t="shared" si="72"/>
        <v>14.006791171477083</v>
      </c>
      <c r="AF721" s="369">
        <f t="shared" si="72"/>
        <v>-7.9672375279225633</v>
      </c>
      <c r="AG721" s="369">
        <f t="shared" si="72"/>
        <v>12.702265372168288</v>
      </c>
      <c r="AH721" s="369">
        <f t="shared" si="73"/>
        <v>1.5793251974156544</v>
      </c>
      <c r="AI721" s="369">
        <f t="shared" si="73"/>
        <v>-0.2120141342756264</v>
      </c>
      <c r="AJ721" s="369">
        <f t="shared" si="73"/>
        <v>9.2067988668555287</v>
      </c>
      <c r="AK721" s="369">
        <f t="shared" si="73"/>
        <v>3.2425421530479897</v>
      </c>
      <c r="AL721" s="369">
        <f t="shared" si="73"/>
        <v>-8.4170854271356781</v>
      </c>
      <c r="AM721" s="369">
        <f t="shared" si="73"/>
        <v>15.432098765432087</v>
      </c>
      <c r="AN721" s="369">
        <f t="shared" si="75"/>
        <v>-27.035056446821148</v>
      </c>
      <c r="AO721" s="369">
        <f t="shared" si="75"/>
        <v>14.983713355048861</v>
      </c>
      <c r="AP721" s="369">
        <f t="shared" si="75"/>
        <v>16.288951841359793</v>
      </c>
      <c r="AQ721" s="369">
        <f t="shared" si="75"/>
        <v>4.6285018270401821</v>
      </c>
      <c r="AR721" s="369">
        <f t="shared" si="76"/>
        <v>-3.1431897555296806</v>
      </c>
      <c r="AS721" s="369">
        <f t="shared" si="76"/>
        <v>7.1514423076922942</v>
      </c>
      <c r="AT721" s="369">
        <f t="shared" si="76"/>
        <v>-7.4032529444755841</v>
      </c>
      <c r="AU721" s="369">
        <f t="shared" si="76"/>
        <v>-6.1780738946093354</v>
      </c>
      <c r="AV721" s="369">
        <f t="shared" si="77"/>
        <v>11.555842479018727</v>
      </c>
      <c r="AW721" s="369">
        <f t="shared" si="77"/>
        <v>-6.597222222222225</v>
      </c>
      <c r="AX721" s="369">
        <f t="shared" si="77"/>
        <v>31.660470879801728</v>
      </c>
      <c r="AY721" s="369">
        <f t="shared" si="77"/>
        <v>-8.9411764705882284</v>
      </c>
    </row>
    <row r="722" spans="1:51" s="325" customFormat="1" ht="13.8">
      <c r="A722" s="327"/>
      <c r="B722" s="327" t="s">
        <v>503</v>
      </c>
      <c r="C722" s="331"/>
      <c r="D722" s="331"/>
      <c r="E722" s="331"/>
      <c r="F722" s="331"/>
      <c r="G722" s="331"/>
      <c r="H722" s="331"/>
      <c r="I722" s="331"/>
      <c r="J722" s="331"/>
      <c r="K722" s="331"/>
      <c r="L722" s="331"/>
      <c r="M722" s="331"/>
      <c r="N722" s="331"/>
      <c r="O722" s="369">
        <f t="shared" si="74"/>
        <v>92.608695652173921</v>
      </c>
      <c r="P722" s="369">
        <f t="shared" si="72"/>
        <v>-19.187358916478551</v>
      </c>
      <c r="Q722" s="369">
        <f t="shared" si="72"/>
        <v>43.016759776536311</v>
      </c>
      <c r="R722" s="369">
        <f t="shared" si="72"/>
        <v>-33.7890625</v>
      </c>
      <c r="S722" s="369">
        <f t="shared" si="72"/>
        <v>24.483775811209426</v>
      </c>
      <c r="T722" s="369">
        <f t="shared" si="72"/>
        <v>-12.085308056872034</v>
      </c>
      <c r="U722" s="369">
        <f t="shared" si="72"/>
        <v>-26.684636118598377</v>
      </c>
      <c r="V722" s="369">
        <f t="shared" si="72"/>
        <v>59.926470588235269</v>
      </c>
      <c r="W722" s="369">
        <f t="shared" si="72"/>
        <v>-18.850574712643677</v>
      </c>
      <c r="X722" s="369">
        <f t="shared" si="72"/>
        <v>25.495750708215294</v>
      </c>
      <c r="Y722" s="369">
        <f t="shared" si="72"/>
        <v>-10.609480812641078</v>
      </c>
      <c r="Z722" s="369">
        <f t="shared" si="72"/>
        <v>-42.171717171717169</v>
      </c>
      <c r="AA722" s="369">
        <f t="shared" si="72"/>
        <v>-13.100436681222709</v>
      </c>
      <c r="AB722" s="369">
        <f t="shared" si="72"/>
        <v>60.80402010050252</v>
      </c>
      <c r="AC722" s="369">
        <f t="shared" si="72"/>
        <v>23.749999999999989</v>
      </c>
      <c r="AD722" s="369">
        <f t="shared" si="72"/>
        <v>-3.2828282828282802</v>
      </c>
      <c r="AE722" s="369">
        <f t="shared" si="72"/>
        <v>-15.404699738903391</v>
      </c>
      <c r="AF722" s="369">
        <f t="shared" si="72"/>
        <v>8.0246913580246844</v>
      </c>
      <c r="AG722" s="369">
        <f t="shared" si="72"/>
        <v>3.1428571428571392</v>
      </c>
      <c r="AH722" s="369">
        <f t="shared" si="73"/>
        <v>-36.842105263157897</v>
      </c>
      <c r="AI722" s="369">
        <f t="shared" si="73"/>
        <v>16.228070175438603</v>
      </c>
      <c r="AJ722" s="369">
        <f t="shared" si="73"/>
        <v>53.584905660377373</v>
      </c>
      <c r="AK722" s="369">
        <f t="shared" si="73"/>
        <v>12.285012285012284</v>
      </c>
      <c r="AL722" s="369">
        <f t="shared" si="73"/>
        <v>-23.851203501094098</v>
      </c>
      <c r="AM722" s="369">
        <f t="shared" si="73"/>
        <v>-31.03448275862069</v>
      </c>
      <c r="AN722" s="369">
        <f t="shared" si="75"/>
        <v>-13.333333333333329</v>
      </c>
      <c r="AO722" s="369">
        <f t="shared" si="75"/>
        <v>28.84615384615385</v>
      </c>
      <c r="AP722" s="369">
        <f t="shared" si="75"/>
        <v>19.029850746268647</v>
      </c>
      <c r="AQ722" s="369">
        <f t="shared" si="75"/>
        <v>47.335423197492176</v>
      </c>
      <c r="AR722" s="369">
        <f t="shared" si="76"/>
        <v>-2.7659574468085082</v>
      </c>
      <c r="AS722" s="369">
        <f t="shared" si="76"/>
        <v>15.754923413566733</v>
      </c>
      <c r="AT722" s="369">
        <f t="shared" si="76"/>
        <v>-0.75614366729678706</v>
      </c>
      <c r="AU722" s="369">
        <f t="shared" si="76"/>
        <v>-5.1428571428571344</v>
      </c>
      <c r="AV722" s="369">
        <f t="shared" si="77"/>
        <v>1.0040160642570244</v>
      </c>
      <c r="AW722" s="369">
        <f t="shared" si="77"/>
        <v>-5.5666003976143186</v>
      </c>
      <c r="AX722" s="369">
        <f t="shared" si="77"/>
        <v>42.315789473684205</v>
      </c>
      <c r="AY722" s="369">
        <f t="shared" si="77"/>
        <v>-34.911242603550292</v>
      </c>
    </row>
    <row r="723" spans="1:51" s="325" customFormat="1" ht="13.8">
      <c r="A723" s="329"/>
      <c r="B723" s="329" t="s">
        <v>504</v>
      </c>
      <c r="C723" s="332"/>
      <c r="D723" s="332"/>
      <c r="E723" s="332"/>
      <c r="F723" s="332"/>
      <c r="G723" s="332"/>
      <c r="H723" s="332"/>
      <c r="I723" s="332"/>
      <c r="J723" s="332"/>
      <c r="K723" s="332"/>
      <c r="L723" s="332"/>
      <c r="M723" s="332"/>
      <c r="N723" s="332"/>
      <c r="O723" s="369">
        <f t="shared" si="74"/>
        <v>19.867060561299862</v>
      </c>
      <c r="P723" s="369">
        <f t="shared" si="72"/>
        <v>-11.891558841651261</v>
      </c>
      <c r="Q723" s="369">
        <f t="shared" si="72"/>
        <v>30.349650349650346</v>
      </c>
      <c r="R723" s="369">
        <f t="shared" si="72"/>
        <v>-32.671673819742487</v>
      </c>
      <c r="S723" s="369">
        <f t="shared" si="72"/>
        <v>36.573705179282868</v>
      </c>
      <c r="T723" s="369">
        <f t="shared" si="72"/>
        <v>-9.5682613768961531</v>
      </c>
      <c r="U723" s="369">
        <f t="shared" si="72"/>
        <v>-3.9999999999999951</v>
      </c>
      <c r="V723" s="369">
        <f t="shared" si="72"/>
        <v>9.6774193548387046</v>
      </c>
      <c r="W723" s="369">
        <f t="shared" si="72"/>
        <v>-11.151960784313728</v>
      </c>
      <c r="X723" s="369">
        <f t="shared" si="72"/>
        <v>-1.4482758620689713</v>
      </c>
      <c r="Y723" s="369">
        <f t="shared" si="72"/>
        <v>11.686494051784477</v>
      </c>
      <c r="Z723" s="369">
        <f t="shared" si="72"/>
        <v>-10.025062656641612</v>
      </c>
      <c r="AA723" s="369">
        <f t="shared" si="72"/>
        <v>15.807799442896933</v>
      </c>
      <c r="AB723" s="369">
        <f t="shared" si="72"/>
        <v>-3.487672880336731</v>
      </c>
      <c r="AC723" s="369">
        <f t="shared" si="72"/>
        <v>16.697819314641745</v>
      </c>
      <c r="AD723" s="369">
        <f t="shared" si="72"/>
        <v>-26.962092899092369</v>
      </c>
      <c r="AE723" s="369">
        <f t="shared" si="72"/>
        <v>19.5906432748538</v>
      </c>
      <c r="AF723" s="369">
        <f t="shared" si="72"/>
        <v>-23.166259168704151</v>
      </c>
      <c r="AG723" s="369">
        <f t="shared" si="72"/>
        <v>19.570405727923621</v>
      </c>
      <c r="AH723" s="369">
        <f t="shared" si="73"/>
        <v>0.33266799733866076</v>
      </c>
      <c r="AI723" s="369">
        <f t="shared" si="73"/>
        <v>-4.8408488063660506</v>
      </c>
      <c r="AJ723" s="369">
        <f t="shared" si="73"/>
        <v>15.958188153310111</v>
      </c>
      <c r="AK723" s="369">
        <f t="shared" si="73"/>
        <v>1.2019230769230727</v>
      </c>
      <c r="AL723" s="369">
        <f t="shared" si="73"/>
        <v>-8.4916864608075997</v>
      </c>
      <c r="AM723" s="369">
        <f t="shared" si="73"/>
        <v>18.299805321219988</v>
      </c>
      <c r="AN723" s="369">
        <f t="shared" si="75"/>
        <v>3.2912781130005366</v>
      </c>
      <c r="AO723" s="369">
        <f t="shared" si="75"/>
        <v>5.2575677110993206</v>
      </c>
      <c r="AP723" s="369">
        <f t="shared" si="75"/>
        <v>-17.204843592330977</v>
      </c>
      <c r="AQ723" s="369">
        <f t="shared" si="75"/>
        <v>16.026812918951851</v>
      </c>
      <c r="AR723" s="369">
        <f t="shared" si="76"/>
        <v>-1.3130252100840336</v>
      </c>
      <c r="AS723" s="369">
        <f t="shared" si="76"/>
        <v>5.6412985630654724</v>
      </c>
      <c r="AT723" s="369">
        <f t="shared" si="76"/>
        <v>1.4609571788413054</v>
      </c>
      <c r="AU723" s="369">
        <f t="shared" si="76"/>
        <v>-15.988083416087383</v>
      </c>
      <c r="AV723" s="369">
        <f t="shared" si="77"/>
        <v>14.420803782505896</v>
      </c>
      <c r="AW723" s="369">
        <f t="shared" si="77"/>
        <v>-4.1322314049586817</v>
      </c>
      <c r="AX723" s="369">
        <f t="shared" si="77"/>
        <v>10.237068965517254</v>
      </c>
      <c r="AY723" s="369">
        <f t="shared" si="77"/>
        <v>-4.8875855327475869E-2</v>
      </c>
    </row>
    <row r="724" spans="1:51" s="325" customFormat="1" ht="13.8">
      <c r="A724" s="327"/>
      <c r="B724" s="327" t="s">
        <v>505</v>
      </c>
      <c r="C724" s="331"/>
      <c r="D724" s="331"/>
      <c r="E724" s="331"/>
      <c r="F724" s="331"/>
      <c r="G724" s="331"/>
      <c r="H724" s="331"/>
      <c r="I724" s="331"/>
      <c r="J724" s="331"/>
      <c r="K724" s="331"/>
      <c r="L724" s="331"/>
      <c r="M724" s="331"/>
      <c r="N724" s="331"/>
      <c r="O724" s="369">
        <f t="shared" si="74"/>
        <v>21.081451060917193</v>
      </c>
      <c r="P724" s="369">
        <f t="shared" si="72"/>
        <v>-18.117580553985309</v>
      </c>
      <c r="Q724" s="369">
        <f t="shared" si="72"/>
        <v>31.170176044183645</v>
      </c>
      <c r="R724" s="369">
        <f t="shared" si="72"/>
        <v>-20.263157894736839</v>
      </c>
      <c r="S724" s="369">
        <f t="shared" si="72"/>
        <v>12.871287128712879</v>
      </c>
      <c r="T724" s="369">
        <f t="shared" si="72"/>
        <v>3.8011695906432661</v>
      </c>
      <c r="U724" s="369">
        <f t="shared" si="72"/>
        <v>-16.197183098591548</v>
      </c>
      <c r="V724" s="369">
        <f t="shared" si="72"/>
        <v>6.9915966386554569</v>
      </c>
      <c r="W724" s="369">
        <f t="shared" si="72"/>
        <v>-2.3876845743009678</v>
      </c>
      <c r="X724" s="369">
        <f t="shared" si="72"/>
        <v>-6.3083360154489885</v>
      </c>
      <c r="Y724" s="369">
        <f t="shared" si="72"/>
        <v>34.902095499828249</v>
      </c>
      <c r="Z724" s="369">
        <f t="shared" si="72"/>
        <v>-24.497071555895094</v>
      </c>
      <c r="AA724" s="369">
        <f t="shared" si="72"/>
        <v>13.794266441821261</v>
      </c>
      <c r="AB724" s="369">
        <f t="shared" si="72"/>
        <v>3.7344398340248901</v>
      </c>
      <c r="AC724" s="369">
        <f t="shared" si="72"/>
        <v>-10.057142857142855</v>
      </c>
      <c r="AD724" s="369">
        <f t="shared" si="72"/>
        <v>9.4027954256670814</v>
      </c>
      <c r="AE724" s="369">
        <f t="shared" si="72"/>
        <v>7.3751451800232264</v>
      </c>
      <c r="AF724" s="369">
        <f t="shared" si="72"/>
        <v>-10.789616008653313</v>
      </c>
      <c r="AG724" s="369">
        <f t="shared" si="72"/>
        <v>20.218247953925413</v>
      </c>
      <c r="AH724" s="369">
        <f t="shared" si="73"/>
        <v>-11.043872919818446</v>
      </c>
      <c r="AI724" s="369">
        <f t="shared" si="73"/>
        <v>-2.9761904761904883</v>
      </c>
      <c r="AJ724" s="369">
        <f t="shared" si="73"/>
        <v>8.7642418930762496</v>
      </c>
      <c r="AK724" s="369">
        <f t="shared" si="73"/>
        <v>-6.4732742412033222</v>
      </c>
      <c r="AL724" s="369">
        <f t="shared" si="73"/>
        <v>2.010338885697883</v>
      </c>
      <c r="AM724" s="369">
        <f t="shared" si="73"/>
        <v>17.652027027027014</v>
      </c>
      <c r="AN724" s="369">
        <f t="shared" si="75"/>
        <v>-9.0691553003110759</v>
      </c>
      <c r="AO724" s="369">
        <f t="shared" si="75"/>
        <v>-9.0526315789473628</v>
      </c>
      <c r="AP724" s="369">
        <f t="shared" si="75"/>
        <v>9.5486111111111018</v>
      </c>
      <c r="AQ724" s="369">
        <f t="shared" si="75"/>
        <v>1.5847860538827296</v>
      </c>
      <c r="AR724" s="369">
        <f t="shared" si="76"/>
        <v>-3.1721268850754001</v>
      </c>
      <c r="AS724" s="369">
        <f t="shared" si="76"/>
        <v>12.003222341568202</v>
      </c>
      <c r="AT724" s="369">
        <f t="shared" si="76"/>
        <v>-2.0378806041716651</v>
      </c>
      <c r="AU724" s="369">
        <f t="shared" si="76"/>
        <v>-6.9505628976994531</v>
      </c>
      <c r="AV724" s="369">
        <f t="shared" si="77"/>
        <v>-3.5770647027880234</v>
      </c>
      <c r="AW724" s="369">
        <f t="shared" si="77"/>
        <v>-0.19094380796506596</v>
      </c>
      <c r="AX724" s="369">
        <f t="shared" si="77"/>
        <v>15.496037168625291</v>
      </c>
      <c r="AY724" s="369">
        <f t="shared" si="77"/>
        <v>5.3005205868433558</v>
      </c>
    </row>
    <row r="725" spans="1:51" s="325" customFormat="1" ht="27.6">
      <c r="A725" s="329"/>
      <c r="B725" s="329" t="s">
        <v>506</v>
      </c>
      <c r="C725" s="332"/>
      <c r="D725" s="332"/>
      <c r="E725" s="332"/>
      <c r="F725" s="332"/>
      <c r="G725" s="332"/>
      <c r="H725" s="332"/>
      <c r="I725" s="332"/>
      <c r="J725" s="332"/>
      <c r="K725" s="332"/>
      <c r="L725" s="332"/>
      <c r="M725" s="332"/>
      <c r="N725" s="332"/>
      <c r="O725" s="369">
        <f t="shared" si="74"/>
        <v>17.699115044247804</v>
      </c>
      <c r="P725" s="369">
        <f t="shared" si="72"/>
        <v>2.2556390977443628</v>
      </c>
      <c r="Q725" s="369">
        <f t="shared" si="72"/>
        <v>134.92647058823528</v>
      </c>
      <c r="R725" s="369">
        <f t="shared" si="72"/>
        <v>-62.128325508607205</v>
      </c>
      <c r="S725" s="369">
        <f t="shared" si="72"/>
        <v>28.512396694214878</v>
      </c>
      <c r="T725" s="369">
        <f t="shared" si="72"/>
        <v>26.04501607717042</v>
      </c>
      <c r="U725" s="369">
        <f t="shared" si="72"/>
        <v>-31.12244897959183</v>
      </c>
      <c r="V725" s="369">
        <f t="shared" si="72"/>
        <v>-9.2592592592592595</v>
      </c>
      <c r="W725" s="369">
        <f t="shared" si="72"/>
        <v>-2.0408163265306229</v>
      </c>
      <c r="X725" s="369">
        <f t="shared" si="72"/>
        <v>28.333333333333339</v>
      </c>
      <c r="Y725" s="369">
        <f t="shared" si="72"/>
        <v>-7.7922077922077992</v>
      </c>
      <c r="Z725" s="369">
        <f t="shared" si="72"/>
        <v>-4.5774647887323905</v>
      </c>
      <c r="AA725" s="369">
        <f t="shared" si="72"/>
        <v>59.778597785977858</v>
      </c>
      <c r="AB725" s="369">
        <f t="shared" si="72"/>
        <v>4.157043879907615</v>
      </c>
      <c r="AC725" s="369">
        <f t="shared" si="72"/>
        <v>-10.643015521064292</v>
      </c>
      <c r="AD725" s="369">
        <f t="shared" si="72"/>
        <v>-5.9553349875930568</v>
      </c>
      <c r="AE725" s="369">
        <f t="shared" si="72"/>
        <v>-6.8601583113456517</v>
      </c>
      <c r="AF725" s="369">
        <f t="shared" si="72"/>
        <v>-7.3654390934844134</v>
      </c>
      <c r="AG725" s="369">
        <f t="shared" ref="AG725:AL772" si="78">IFERROR(((AG335-AF335)*100/AF335),"n.a.")</f>
        <v>38.532110091743128</v>
      </c>
      <c r="AH725" s="369">
        <f t="shared" si="78"/>
        <v>-16.997792494481246</v>
      </c>
      <c r="AI725" s="369">
        <f t="shared" si="78"/>
        <v>-19.680851063829781</v>
      </c>
      <c r="AJ725" s="369">
        <f t="shared" si="73"/>
        <v>1.3245033112582794</v>
      </c>
      <c r="AK725" s="369">
        <f t="shared" si="73"/>
        <v>16.993464052287582</v>
      </c>
      <c r="AL725" s="369">
        <f t="shared" si="73"/>
        <v>6.4245810055865924</v>
      </c>
      <c r="AM725" s="369">
        <f t="shared" si="73"/>
        <v>8.6614173228346356</v>
      </c>
      <c r="AN725" s="369">
        <f t="shared" si="75"/>
        <v>79.951690821256065</v>
      </c>
      <c r="AO725" s="369">
        <f t="shared" si="75"/>
        <v>-35.302013422818789</v>
      </c>
      <c r="AP725" s="369">
        <f t="shared" si="75"/>
        <v>-18.257261410788388</v>
      </c>
      <c r="AQ725" s="369">
        <f t="shared" si="75"/>
        <v>-14.467005076142129</v>
      </c>
      <c r="AR725" s="369">
        <f t="shared" si="76"/>
        <v>15.43026706231454</v>
      </c>
      <c r="AS725" s="369">
        <f t="shared" si="76"/>
        <v>6.4267352185089859</v>
      </c>
      <c r="AT725" s="369">
        <f t="shared" si="76"/>
        <v>22.946859903381647</v>
      </c>
      <c r="AU725" s="369">
        <f t="shared" si="76"/>
        <v>-21.414538310412571</v>
      </c>
      <c r="AV725" s="369">
        <f t="shared" si="77"/>
        <v>19.249999999999989</v>
      </c>
      <c r="AW725" s="369">
        <f t="shared" si="77"/>
        <v>-24.318658280922428</v>
      </c>
      <c r="AX725" s="369">
        <f t="shared" si="77"/>
        <v>7.2022160664820003</v>
      </c>
      <c r="AY725" s="369">
        <f t="shared" si="77"/>
        <v>-11.111111111111114</v>
      </c>
    </row>
    <row r="726" spans="1:51" s="325" customFormat="1" ht="13.8">
      <c r="A726" s="327"/>
      <c r="B726" s="327" t="s">
        <v>507</v>
      </c>
      <c r="C726" s="331"/>
      <c r="D726" s="331"/>
      <c r="E726" s="331"/>
      <c r="F726" s="331"/>
      <c r="G726" s="331"/>
      <c r="H726" s="331"/>
      <c r="I726" s="331"/>
      <c r="J726" s="331"/>
      <c r="K726" s="331"/>
      <c r="L726" s="331"/>
      <c r="M726" s="331"/>
      <c r="N726" s="331"/>
      <c r="O726" s="369">
        <f t="shared" si="74"/>
        <v>21.447124304267152</v>
      </c>
      <c r="P726" s="369">
        <f t="shared" si="72"/>
        <v>-19.798350137488534</v>
      </c>
      <c r="Q726" s="369">
        <f t="shared" si="72"/>
        <v>20.419047619047618</v>
      </c>
      <c r="R726" s="369">
        <f t="shared" si="72"/>
        <v>-11.800063271116738</v>
      </c>
      <c r="S726" s="369">
        <f t="shared" si="72"/>
        <v>11.477761836441893</v>
      </c>
      <c r="T726" s="369">
        <f t="shared" si="72"/>
        <v>1.6087516087516089</v>
      </c>
      <c r="U726" s="369">
        <f t="shared" si="72"/>
        <v>-14.376187460417983</v>
      </c>
      <c r="V726" s="369">
        <f t="shared" si="72"/>
        <v>8.6168639053254505</v>
      </c>
      <c r="W726" s="369">
        <f t="shared" si="72"/>
        <v>-2.3833844058563134</v>
      </c>
      <c r="X726" s="369">
        <f t="shared" si="72"/>
        <v>-9.2082316009766316</v>
      </c>
      <c r="Y726" s="369">
        <f t="shared" si="72"/>
        <v>39.953899346907406</v>
      </c>
      <c r="Z726" s="369">
        <f t="shared" si="72"/>
        <v>-26.04995882514411</v>
      </c>
      <c r="AA726" s="369">
        <f t="shared" si="72"/>
        <v>9.1685226429101654</v>
      </c>
      <c r="AB726" s="369">
        <f t="shared" si="72"/>
        <v>3.6722203332199874</v>
      </c>
      <c r="AC726" s="369">
        <f t="shared" si="72"/>
        <v>-10.003279763856993</v>
      </c>
      <c r="AD726" s="369">
        <f t="shared" si="72"/>
        <v>11.698250728862963</v>
      </c>
      <c r="AE726" s="369">
        <f t="shared" si="72"/>
        <v>9.102773246329523</v>
      </c>
      <c r="AF726" s="369">
        <f t="shared" si="72"/>
        <v>-11.124401913875596</v>
      </c>
      <c r="AG726" s="369">
        <f t="shared" si="78"/>
        <v>18.236877523553172</v>
      </c>
      <c r="AH726" s="369">
        <f t="shared" si="78"/>
        <v>-10.301650540694368</v>
      </c>
      <c r="AI726" s="369">
        <f t="shared" si="78"/>
        <v>-0.98350253807106192</v>
      </c>
      <c r="AJ726" s="369">
        <f t="shared" si="73"/>
        <v>9.5161807113104739</v>
      </c>
      <c r="AK726" s="369">
        <f t="shared" si="73"/>
        <v>-8.6015213575190206</v>
      </c>
      <c r="AL726" s="369">
        <f t="shared" si="73"/>
        <v>1.5044814340589066</v>
      </c>
      <c r="AM726" s="369">
        <f t="shared" si="73"/>
        <v>18.73226111636707</v>
      </c>
      <c r="AN726" s="369">
        <f t="shared" si="75"/>
        <v>-18.857901726427617</v>
      </c>
      <c r="AO726" s="369">
        <f t="shared" si="75"/>
        <v>-2.6841243862520465</v>
      </c>
      <c r="AP726" s="369">
        <f t="shared" si="75"/>
        <v>14.093508240834177</v>
      </c>
      <c r="AQ726" s="369">
        <f t="shared" si="75"/>
        <v>3.4492924528301936</v>
      </c>
      <c r="AR726" s="369">
        <f t="shared" si="76"/>
        <v>-4.958677685950418</v>
      </c>
      <c r="AS726" s="369">
        <f t="shared" si="76"/>
        <v>12.653673163418286</v>
      </c>
      <c r="AT726" s="369">
        <f t="shared" si="76"/>
        <v>-4.791056694170873</v>
      </c>
      <c r="AU726" s="369">
        <f t="shared" si="76"/>
        <v>-4.8923679060665357</v>
      </c>
      <c r="AV726" s="369">
        <f t="shared" si="77"/>
        <v>-6.2610229276896012</v>
      </c>
      <c r="AW726" s="369">
        <f t="shared" si="77"/>
        <v>3.41799937284414</v>
      </c>
      <c r="AX726" s="369">
        <f t="shared" si="77"/>
        <v>16.403881140084913</v>
      </c>
      <c r="AY726" s="369">
        <f t="shared" si="77"/>
        <v>6.9288877311799855</v>
      </c>
    </row>
    <row r="727" spans="1:51" s="325" customFormat="1" ht="27.6">
      <c r="A727" s="329"/>
      <c r="B727" s="329" t="s">
        <v>508</v>
      </c>
      <c r="C727" s="332"/>
      <c r="D727" s="332"/>
      <c r="E727" s="332"/>
      <c r="F727" s="332"/>
      <c r="G727" s="332"/>
      <c r="H727" s="332"/>
      <c r="I727" s="332"/>
      <c r="J727" s="332"/>
      <c r="K727" s="332"/>
      <c r="L727" s="332"/>
      <c r="M727" s="332"/>
      <c r="N727" s="332"/>
      <c r="O727" s="369">
        <f t="shared" si="74"/>
        <v>10.015600624024966</v>
      </c>
      <c r="P727" s="369">
        <f t="shared" si="72"/>
        <v>-10.80544526375496</v>
      </c>
      <c r="Q727" s="369">
        <f t="shared" si="72"/>
        <v>16.025437201907799</v>
      </c>
      <c r="R727" s="369">
        <f t="shared" si="72"/>
        <v>-18.55302822691149</v>
      </c>
      <c r="S727" s="369">
        <f t="shared" si="72"/>
        <v>44.481830417227457</v>
      </c>
      <c r="T727" s="369">
        <f t="shared" si="72"/>
        <v>-21.867722403353518</v>
      </c>
      <c r="U727" s="369">
        <f t="shared" si="72"/>
        <v>7.3025335320417382</v>
      </c>
      <c r="V727" s="369">
        <f t="shared" si="72"/>
        <v>14.777777777777779</v>
      </c>
      <c r="W727" s="369">
        <f t="shared" si="72"/>
        <v>-10.624394966118103</v>
      </c>
      <c r="X727" s="369">
        <f t="shared" si="72"/>
        <v>7.7985377741673503</v>
      </c>
      <c r="Y727" s="369">
        <f t="shared" si="72"/>
        <v>-3.0394373273046993</v>
      </c>
      <c r="Z727" s="369">
        <f t="shared" si="72"/>
        <v>-16.321243523316074</v>
      </c>
      <c r="AA727" s="369">
        <f t="shared" si="72"/>
        <v>15.07739938080497</v>
      </c>
      <c r="AB727" s="369">
        <f t="shared" si="72"/>
        <v>8.1517352703793406</v>
      </c>
      <c r="AC727" s="369">
        <f t="shared" si="72"/>
        <v>-15.149253731343292</v>
      </c>
      <c r="AD727" s="369">
        <f t="shared" si="72"/>
        <v>7.7982996188801037</v>
      </c>
      <c r="AE727" s="369">
        <f t="shared" si="72"/>
        <v>22.028827848789756</v>
      </c>
      <c r="AF727" s="369">
        <f t="shared" si="72"/>
        <v>-10.095832404724748</v>
      </c>
      <c r="AG727" s="369">
        <f t="shared" si="78"/>
        <v>15.840356965790761</v>
      </c>
      <c r="AH727" s="369">
        <f t="shared" si="78"/>
        <v>1.5407661031457436</v>
      </c>
      <c r="AI727" s="369">
        <f t="shared" si="78"/>
        <v>-1.2434141201264559</v>
      </c>
      <c r="AJ727" s="369">
        <f t="shared" si="73"/>
        <v>18.459240290226205</v>
      </c>
      <c r="AK727" s="369">
        <f t="shared" si="73"/>
        <v>-9.6559178526391651</v>
      </c>
      <c r="AL727" s="369">
        <f t="shared" si="73"/>
        <v>-5.1046859421734698</v>
      </c>
      <c r="AM727" s="369">
        <f t="shared" si="73"/>
        <v>19.520907753729773</v>
      </c>
      <c r="AN727" s="369">
        <f t="shared" si="75"/>
        <v>-24.191279887482427</v>
      </c>
      <c r="AO727" s="369">
        <f t="shared" si="75"/>
        <v>8.7662337662337695</v>
      </c>
      <c r="AP727" s="369">
        <f t="shared" si="75"/>
        <v>-0.59701492537313672</v>
      </c>
      <c r="AQ727" s="369">
        <f t="shared" si="75"/>
        <v>-2.7456027456027328</v>
      </c>
      <c r="AR727" s="369">
        <f t="shared" si="76"/>
        <v>46.779885310983666</v>
      </c>
      <c r="AS727" s="369">
        <f t="shared" si="76"/>
        <v>0.8564988730278098</v>
      </c>
      <c r="AT727" s="369">
        <f t="shared" si="76"/>
        <v>-4.6036948748510182</v>
      </c>
      <c r="AU727" s="369">
        <f t="shared" si="76"/>
        <v>15.633296892081843</v>
      </c>
      <c r="AV727" s="369">
        <f t="shared" si="77"/>
        <v>-9.6839546191247994</v>
      </c>
      <c r="AW727" s="369">
        <f t="shared" si="77"/>
        <v>-15.68715417975176</v>
      </c>
      <c r="AX727" s="369">
        <f t="shared" si="77"/>
        <v>17.328840014189435</v>
      </c>
      <c r="AY727" s="369">
        <f t="shared" si="77"/>
        <v>-5.4572940287226102</v>
      </c>
    </row>
    <row r="728" spans="1:51" s="325" customFormat="1" ht="13.8">
      <c r="A728" s="327"/>
      <c r="B728" s="327" t="s">
        <v>509</v>
      </c>
      <c r="C728" s="331"/>
      <c r="D728" s="331"/>
      <c r="E728" s="331"/>
      <c r="F728" s="331"/>
      <c r="G728" s="331"/>
      <c r="H728" s="331"/>
      <c r="I728" s="331"/>
      <c r="J728" s="331"/>
      <c r="K728" s="331"/>
      <c r="L728" s="331"/>
      <c r="M728" s="331"/>
      <c r="N728" s="331"/>
      <c r="O728" s="369">
        <f t="shared" si="74"/>
        <v>36.296296296296291</v>
      </c>
      <c r="P728" s="369">
        <f t="shared" ref="P728:AF742" si="79">IFERROR(((P338-O338)*100/O338),"n.a.")</f>
        <v>-33.514492753623188</v>
      </c>
      <c r="Q728" s="369">
        <f t="shared" si="79"/>
        <v>35.422343324250676</v>
      </c>
      <c r="R728" s="369">
        <f t="shared" si="79"/>
        <v>-30.583501006036208</v>
      </c>
      <c r="S728" s="369">
        <f t="shared" si="79"/>
        <v>56.811594202898547</v>
      </c>
      <c r="T728" s="369">
        <f t="shared" si="79"/>
        <v>-15.711645101663596</v>
      </c>
      <c r="U728" s="369">
        <f t="shared" si="79"/>
        <v>0.65789473684211075</v>
      </c>
      <c r="V728" s="369">
        <f t="shared" si="79"/>
        <v>13.507625272331158</v>
      </c>
      <c r="W728" s="369">
        <f t="shared" si="79"/>
        <v>-38.003838771593088</v>
      </c>
      <c r="X728" s="369">
        <f t="shared" si="79"/>
        <v>31.269349845201248</v>
      </c>
      <c r="Y728" s="369">
        <f t="shared" si="79"/>
        <v>4.4811320754716863</v>
      </c>
      <c r="Z728" s="369">
        <f t="shared" si="79"/>
        <v>-14.446952595936789</v>
      </c>
      <c r="AA728" s="369">
        <f t="shared" si="79"/>
        <v>11.873350923482853</v>
      </c>
      <c r="AB728" s="369">
        <f t="shared" si="79"/>
        <v>-25.943396226415096</v>
      </c>
      <c r="AC728" s="369">
        <f t="shared" si="79"/>
        <v>5.4140127388535007</v>
      </c>
      <c r="AD728" s="369">
        <f t="shared" si="79"/>
        <v>10.271903323262835</v>
      </c>
      <c r="AE728" s="369">
        <f t="shared" si="79"/>
        <v>44.383561643835613</v>
      </c>
      <c r="AF728" s="369">
        <f t="shared" si="79"/>
        <v>-31.119544592030358</v>
      </c>
      <c r="AG728" s="369">
        <f t="shared" si="78"/>
        <v>23.966942148760335</v>
      </c>
      <c r="AH728" s="369">
        <f t="shared" si="78"/>
        <v>-24.888888888888893</v>
      </c>
      <c r="AI728" s="369">
        <f t="shared" si="78"/>
        <v>27.810650887573978</v>
      </c>
      <c r="AJ728" s="369">
        <f t="shared" si="78"/>
        <v>2.7777777777777799</v>
      </c>
      <c r="AK728" s="369">
        <f t="shared" si="78"/>
        <v>-7.6576576576576727</v>
      </c>
      <c r="AL728" s="369">
        <f t="shared" si="78"/>
        <v>30.487804878048784</v>
      </c>
      <c r="AM728" s="369">
        <f t="shared" ref="AM728:AM748" si="80">IFERROR(((AM338-AL338)*100/AL338),"n.a.")</f>
        <v>-13.831775700934568</v>
      </c>
      <c r="AN728" s="369">
        <f t="shared" si="75"/>
        <v>-12.581344902386117</v>
      </c>
      <c r="AO728" s="369">
        <f t="shared" si="75"/>
        <v>0.24813895781637188</v>
      </c>
      <c r="AP728" s="369">
        <f t="shared" si="75"/>
        <v>4.2079207920792063</v>
      </c>
      <c r="AQ728" s="369">
        <f t="shared" si="75"/>
        <v>14.01425178147268</v>
      </c>
      <c r="AR728" s="369">
        <f t="shared" si="76"/>
        <v>-15.208333333333325</v>
      </c>
      <c r="AS728" s="369">
        <f t="shared" si="76"/>
        <v>24.815724815724806</v>
      </c>
      <c r="AT728" s="369">
        <f t="shared" si="76"/>
        <v>-6.6929133858267686</v>
      </c>
      <c r="AU728" s="369">
        <f t="shared" si="76"/>
        <v>-15.400843881856549</v>
      </c>
      <c r="AV728" s="369">
        <f t="shared" si="77"/>
        <v>12.967581047381557</v>
      </c>
      <c r="AW728" s="369">
        <f t="shared" si="77"/>
        <v>-28.035320088300228</v>
      </c>
      <c r="AX728" s="369">
        <f t="shared" si="77"/>
        <v>24.233128834355831</v>
      </c>
      <c r="AY728" s="369">
        <f t="shared" si="77"/>
        <v>3.2098765432098739</v>
      </c>
    </row>
    <row r="729" spans="1:51" s="325" customFormat="1" ht="13.8">
      <c r="A729" s="329"/>
      <c r="B729" s="329" t="s">
        <v>510</v>
      </c>
      <c r="C729" s="332"/>
      <c r="D729" s="332"/>
      <c r="E729" s="332"/>
      <c r="F729" s="332"/>
      <c r="G729" s="332"/>
      <c r="H729" s="332"/>
      <c r="I729" s="332"/>
      <c r="J729" s="332"/>
      <c r="K729" s="332"/>
      <c r="L729" s="332"/>
      <c r="M729" s="332"/>
      <c r="N729" s="332"/>
      <c r="O729" s="369">
        <f t="shared" si="74"/>
        <v>14.451476793248936</v>
      </c>
      <c r="P729" s="369">
        <f t="shared" si="79"/>
        <v>-8.1105990783410054</v>
      </c>
      <c r="Q729" s="369">
        <f t="shared" si="79"/>
        <v>6.4192577733199476</v>
      </c>
      <c r="R729" s="369">
        <f t="shared" si="79"/>
        <v>-3.9585296889726669</v>
      </c>
      <c r="S729" s="369">
        <f t="shared" si="79"/>
        <v>17.762512266928368</v>
      </c>
      <c r="T729" s="369">
        <f t="shared" si="79"/>
        <v>-29.333333333333329</v>
      </c>
      <c r="U729" s="369">
        <f t="shared" si="79"/>
        <v>10.25943396226414</v>
      </c>
      <c r="V729" s="369">
        <f t="shared" si="79"/>
        <v>16.898395721925134</v>
      </c>
      <c r="W729" s="369">
        <f t="shared" si="79"/>
        <v>-13.1747483989021</v>
      </c>
      <c r="X729" s="369">
        <f t="shared" si="79"/>
        <v>32.982086406743932</v>
      </c>
      <c r="Y729" s="369">
        <f t="shared" si="79"/>
        <v>-0.95087163232962935</v>
      </c>
      <c r="Z729" s="369">
        <f t="shared" si="79"/>
        <v>-13.36</v>
      </c>
      <c r="AA729" s="369">
        <f t="shared" si="79"/>
        <v>34.34903047091413</v>
      </c>
      <c r="AB729" s="369">
        <f t="shared" si="79"/>
        <v>-0.48109965635739027</v>
      </c>
      <c r="AC729" s="369">
        <f t="shared" si="79"/>
        <v>-30.386740331491715</v>
      </c>
      <c r="AD729" s="369">
        <f t="shared" si="79"/>
        <v>21.924603174603167</v>
      </c>
      <c r="AE729" s="369">
        <f t="shared" si="79"/>
        <v>46.053702196908056</v>
      </c>
      <c r="AF729" s="369">
        <f t="shared" si="79"/>
        <v>-15.431754874651809</v>
      </c>
      <c r="AG729" s="369">
        <f t="shared" si="78"/>
        <v>37.681159420289845</v>
      </c>
      <c r="AH729" s="369">
        <f t="shared" si="78"/>
        <v>-4.7846889952153111</v>
      </c>
      <c r="AI729" s="369">
        <f t="shared" si="78"/>
        <v>-0.6030150753768716</v>
      </c>
      <c r="AJ729" s="369">
        <f t="shared" si="78"/>
        <v>8.8978766430738006</v>
      </c>
      <c r="AK729" s="369">
        <f t="shared" si="78"/>
        <v>2.0427112349117982</v>
      </c>
      <c r="AL729" s="369">
        <f t="shared" si="78"/>
        <v>-10.236578707916287</v>
      </c>
      <c r="AM729" s="369">
        <f t="shared" si="80"/>
        <v>42.06791687785099</v>
      </c>
      <c r="AN729" s="369">
        <f t="shared" si="75"/>
        <v>-39.136639315019629</v>
      </c>
      <c r="AO729" s="369">
        <f t="shared" si="75"/>
        <v>13.65767878077375</v>
      </c>
      <c r="AP729" s="369">
        <f t="shared" si="75"/>
        <v>-4.6931407942238277</v>
      </c>
      <c r="AQ729" s="369">
        <f t="shared" si="75"/>
        <v>2.9220779220779174</v>
      </c>
      <c r="AR729" s="369">
        <f t="shared" si="76"/>
        <v>20.189274447949526</v>
      </c>
      <c r="AS729" s="369">
        <f t="shared" si="76"/>
        <v>11.636045494313212</v>
      </c>
      <c r="AT729" s="369">
        <f t="shared" si="76"/>
        <v>15.791536050156745</v>
      </c>
      <c r="AU729" s="369">
        <f t="shared" si="76"/>
        <v>-27.072758037225043</v>
      </c>
      <c r="AV729" s="369">
        <f t="shared" si="77"/>
        <v>7.3317865429234255</v>
      </c>
      <c r="AW729" s="369">
        <f t="shared" si="77"/>
        <v>13.229571984435808</v>
      </c>
      <c r="AX729" s="369">
        <f t="shared" si="77"/>
        <v>7.5983199694539829</v>
      </c>
      <c r="AY729" s="369">
        <f t="shared" si="77"/>
        <v>-3.3711852377572722</v>
      </c>
    </row>
    <row r="730" spans="1:51" s="325" customFormat="1" ht="13.8">
      <c r="A730" s="327"/>
      <c r="B730" s="327" t="s">
        <v>511</v>
      </c>
      <c r="C730" s="331"/>
      <c r="D730" s="331"/>
      <c r="E730" s="331"/>
      <c r="F730" s="331"/>
      <c r="G730" s="331"/>
      <c r="H730" s="331"/>
      <c r="I730" s="331"/>
      <c r="J730" s="331"/>
      <c r="K730" s="331"/>
      <c r="L730" s="331"/>
      <c r="M730" s="331"/>
      <c r="N730" s="331"/>
      <c r="O730" s="369">
        <f t="shared" si="74"/>
        <v>19.602763385146801</v>
      </c>
      <c r="P730" s="369">
        <f t="shared" si="79"/>
        <v>-11.48014440433213</v>
      </c>
      <c r="Q730" s="369">
        <f t="shared" si="79"/>
        <v>24.143556280587287</v>
      </c>
      <c r="R730" s="369">
        <f t="shared" si="79"/>
        <v>-11.235216819973724</v>
      </c>
      <c r="S730" s="369">
        <f t="shared" si="79"/>
        <v>-0.37009622501849693</v>
      </c>
      <c r="T730" s="369">
        <f t="shared" si="79"/>
        <v>-14.41307578008916</v>
      </c>
      <c r="U730" s="369">
        <f t="shared" si="79"/>
        <v>0.26041666666667657</v>
      </c>
      <c r="V730" s="369">
        <f t="shared" si="79"/>
        <v>20.432900432900428</v>
      </c>
      <c r="W730" s="369">
        <f t="shared" si="79"/>
        <v>-8.7706685837527001</v>
      </c>
      <c r="X730" s="369">
        <f t="shared" si="79"/>
        <v>-0.39401103230889628</v>
      </c>
      <c r="Y730" s="369">
        <f t="shared" si="79"/>
        <v>20.727848101265817</v>
      </c>
      <c r="Z730" s="369">
        <f t="shared" si="79"/>
        <v>-19.331585845347309</v>
      </c>
      <c r="AA730" s="369">
        <f t="shared" si="79"/>
        <v>15.922014622258319</v>
      </c>
      <c r="AB730" s="369">
        <f t="shared" si="79"/>
        <v>-0.21023125437981333</v>
      </c>
      <c r="AC730" s="369">
        <f t="shared" si="79"/>
        <v>-11.516853932584274</v>
      </c>
      <c r="AD730" s="369">
        <f t="shared" si="79"/>
        <v>19.523809523809533</v>
      </c>
      <c r="AE730" s="369">
        <f t="shared" si="79"/>
        <v>-5.1128818061089074</v>
      </c>
      <c r="AF730" s="369">
        <f t="shared" si="79"/>
        <v>0.62981105668300652</v>
      </c>
      <c r="AG730" s="369">
        <f t="shared" si="78"/>
        <v>7.0236439499304568</v>
      </c>
      <c r="AH730" s="369">
        <f t="shared" si="78"/>
        <v>-2.0792722547108529</v>
      </c>
      <c r="AI730" s="369">
        <f t="shared" si="78"/>
        <v>-10.418049104180493</v>
      </c>
      <c r="AJ730" s="369">
        <f t="shared" si="78"/>
        <v>13.925925925925933</v>
      </c>
      <c r="AK730" s="369">
        <f t="shared" si="78"/>
        <v>-8.972691807542267</v>
      </c>
      <c r="AL730" s="369">
        <f t="shared" si="78"/>
        <v>5.642857142857137</v>
      </c>
      <c r="AM730" s="369">
        <f t="shared" si="80"/>
        <v>14.604462474645031</v>
      </c>
      <c r="AN730" s="369">
        <f t="shared" si="75"/>
        <v>-6.9616519174041285</v>
      </c>
      <c r="AO730" s="369">
        <f t="shared" si="75"/>
        <v>15.85288522511097</v>
      </c>
      <c r="AP730" s="369">
        <f t="shared" si="75"/>
        <v>-5.3092501368363374</v>
      </c>
      <c r="AQ730" s="369">
        <f t="shared" si="75"/>
        <v>-15.086705202312144</v>
      </c>
      <c r="AR730" s="369">
        <f t="shared" si="76"/>
        <v>10.006807351940099</v>
      </c>
      <c r="AS730" s="369">
        <f t="shared" si="76"/>
        <v>14.356435643564359</v>
      </c>
      <c r="AT730" s="369">
        <f t="shared" si="76"/>
        <v>0.1623376623376685</v>
      </c>
      <c r="AU730" s="369">
        <f t="shared" si="76"/>
        <v>-2.5931928687196133</v>
      </c>
      <c r="AV730" s="369">
        <f t="shared" si="77"/>
        <v>8.7077093732667787</v>
      </c>
      <c r="AW730" s="369">
        <f t="shared" si="77"/>
        <v>-4.2857142857142847</v>
      </c>
      <c r="AX730" s="369">
        <f t="shared" si="77"/>
        <v>3.5181236673773992</v>
      </c>
      <c r="AY730" s="369">
        <f t="shared" si="77"/>
        <v>10.401647785787844</v>
      </c>
    </row>
    <row r="731" spans="1:51" s="325" customFormat="1" ht="13.8">
      <c r="A731" s="329"/>
      <c r="B731" s="329" t="s">
        <v>512</v>
      </c>
      <c r="C731" s="332"/>
      <c r="D731" s="332"/>
      <c r="E731" s="332"/>
      <c r="F731" s="332"/>
      <c r="G731" s="332"/>
      <c r="H731" s="332"/>
      <c r="I731" s="332"/>
      <c r="J731" s="332"/>
      <c r="K731" s="332"/>
      <c r="L731" s="332"/>
      <c r="M731" s="332"/>
      <c r="N731" s="332"/>
      <c r="O731" s="369">
        <f t="shared" si="74"/>
        <v>-25.832012678288432</v>
      </c>
      <c r="P731" s="369">
        <f t="shared" si="79"/>
        <v>14.102564102564106</v>
      </c>
      <c r="Q731" s="369">
        <f t="shared" si="79"/>
        <v>-2.247191011235957</v>
      </c>
      <c r="R731" s="369">
        <f t="shared" si="79"/>
        <v>-57.279693486590041</v>
      </c>
      <c r="S731" s="369">
        <f t="shared" si="79"/>
        <v>426.90582959641256</v>
      </c>
      <c r="T731" s="369">
        <f t="shared" si="79"/>
        <v>-28.595744680851059</v>
      </c>
      <c r="U731" s="369">
        <f t="shared" si="79"/>
        <v>16.686531585220482</v>
      </c>
      <c r="V731" s="369">
        <f t="shared" si="79"/>
        <v>5.6179775280898951</v>
      </c>
      <c r="W731" s="369">
        <f t="shared" si="79"/>
        <v>-7.9303675048355924</v>
      </c>
      <c r="X731" s="369">
        <f t="shared" si="79"/>
        <v>-17.962184873949582</v>
      </c>
      <c r="Y731" s="369">
        <f t="shared" si="79"/>
        <v>-38.028169014084511</v>
      </c>
      <c r="Z731" s="369">
        <f t="shared" si="79"/>
        <v>-7.0247933884297495</v>
      </c>
      <c r="AA731" s="369">
        <f t="shared" si="79"/>
        <v>-21.777777777777779</v>
      </c>
      <c r="AB731" s="369">
        <f t="shared" si="79"/>
        <v>127.27272727272729</v>
      </c>
      <c r="AC731" s="369">
        <f t="shared" si="79"/>
        <v>-2.6249999999999996</v>
      </c>
      <c r="AD731" s="369">
        <f t="shared" si="79"/>
        <v>-35.17329910141207</v>
      </c>
      <c r="AE731" s="369">
        <f t="shared" si="79"/>
        <v>25.346534653465351</v>
      </c>
      <c r="AF731" s="369">
        <f t="shared" si="79"/>
        <v>-3.4755134281200593</v>
      </c>
      <c r="AG731" s="369">
        <f t="shared" si="78"/>
        <v>-12.765957446808514</v>
      </c>
      <c r="AH731" s="369">
        <f t="shared" si="78"/>
        <v>49.718574108818018</v>
      </c>
      <c r="AI731" s="369">
        <f t="shared" si="78"/>
        <v>-13.909774436090228</v>
      </c>
      <c r="AJ731" s="369">
        <f t="shared" si="78"/>
        <v>54.439592430858795</v>
      </c>
      <c r="AK731" s="369">
        <f t="shared" si="78"/>
        <v>-35.344015080113095</v>
      </c>
      <c r="AL731" s="369">
        <f t="shared" si="78"/>
        <v>-15.451895043731787</v>
      </c>
      <c r="AM731" s="369">
        <f t="shared" si="80"/>
        <v>4.3103448275862073</v>
      </c>
      <c r="AN731" s="369">
        <f t="shared" si="75"/>
        <v>-18.016528925619834</v>
      </c>
      <c r="AO731" s="369">
        <f t="shared" si="75"/>
        <v>-9.6774193548387011</v>
      </c>
      <c r="AP731" s="369">
        <f t="shared" si="75"/>
        <v>27.008928571428569</v>
      </c>
      <c r="AQ731" s="369">
        <f t="shared" si="75"/>
        <v>-5.0966608084358525</v>
      </c>
      <c r="AR731" s="369">
        <f t="shared" si="76"/>
        <v>306.85185185185185</v>
      </c>
      <c r="AS731" s="369">
        <f t="shared" si="76"/>
        <v>-25.534820209376424</v>
      </c>
      <c r="AT731" s="369">
        <f t="shared" si="76"/>
        <v>-47.371638141809292</v>
      </c>
      <c r="AU731" s="369">
        <f t="shared" si="76"/>
        <v>211.03368176538913</v>
      </c>
      <c r="AV731" s="369">
        <f t="shared" si="77"/>
        <v>-41.93427931292009</v>
      </c>
      <c r="AW731" s="369">
        <f t="shared" si="77"/>
        <v>-61.80064308681672</v>
      </c>
      <c r="AX731" s="369">
        <f t="shared" si="77"/>
        <v>107.57575757575756</v>
      </c>
      <c r="AY731" s="369">
        <f t="shared" si="77"/>
        <v>-39.172749391727493</v>
      </c>
    </row>
    <row r="732" spans="1:51" s="325" customFormat="1" ht="13.8">
      <c r="A732" s="327"/>
      <c r="B732" s="327" t="s">
        <v>513</v>
      </c>
      <c r="C732" s="331"/>
      <c r="D732" s="331"/>
      <c r="E732" s="331"/>
      <c r="F732" s="331"/>
      <c r="G732" s="331"/>
      <c r="H732" s="331"/>
      <c r="I732" s="331"/>
      <c r="J732" s="331"/>
      <c r="K732" s="331"/>
      <c r="L732" s="331"/>
      <c r="M732" s="331"/>
      <c r="N732" s="331"/>
      <c r="O732" s="369">
        <f t="shared" si="74"/>
        <v>-42.857142857142854</v>
      </c>
      <c r="P732" s="369">
        <f t="shared" si="79"/>
        <v>-41.666666666666671</v>
      </c>
      <c r="Q732" s="369">
        <f t="shared" si="79"/>
        <v>119.04761904761905</v>
      </c>
      <c r="R732" s="369">
        <f t="shared" si="79"/>
        <v>-23.913043478260875</v>
      </c>
      <c r="S732" s="369">
        <f t="shared" si="79"/>
        <v>-5.7142857142857038</v>
      </c>
      <c r="T732" s="369">
        <f t="shared" si="79"/>
        <v>78.787878787878768</v>
      </c>
      <c r="U732" s="369">
        <f t="shared" si="79"/>
        <v>23.728813559322038</v>
      </c>
      <c r="V732" s="369">
        <f t="shared" si="79"/>
        <v>27.397260273972613</v>
      </c>
      <c r="W732" s="369">
        <f t="shared" si="79"/>
        <v>115.05376344086019</v>
      </c>
      <c r="X732" s="369">
        <f t="shared" si="79"/>
        <v>25</v>
      </c>
      <c r="Y732" s="369">
        <f t="shared" si="79"/>
        <v>-37.200000000000003</v>
      </c>
      <c r="Z732" s="369">
        <f t="shared" si="79"/>
        <v>-44.585987261146492</v>
      </c>
      <c r="AA732" s="369">
        <f t="shared" si="79"/>
        <v>-33.333333333333336</v>
      </c>
      <c r="AB732" s="369">
        <f t="shared" si="79"/>
        <v>-39.655172413793103</v>
      </c>
      <c r="AC732" s="369">
        <f t="shared" si="79"/>
        <v>-5.7142857142857038</v>
      </c>
      <c r="AD732" s="369">
        <f t="shared" si="79"/>
        <v>121.2121212121212</v>
      </c>
      <c r="AE732" s="369">
        <f t="shared" si="79"/>
        <v>41.095890410958908</v>
      </c>
      <c r="AF732" s="369">
        <f t="shared" si="79"/>
        <v>0.97087378640776778</v>
      </c>
      <c r="AG732" s="369">
        <f t="shared" si="78"/>
        <v>-41.346153846153854</v>
      </c>
      <c r="AH732" s="369">
        <f t="shared" si="78"/>
        <v>83.606557377049199</v>
      </c>
      <c r="AI732" s="369">
        <f t="shared" si="78"/>
        <v>113.39285714285714</v>
      </c>
      <c r="AJ732" s="369">
        <f t="shared" si="78"/>
        <v>48.117154811715473</v>
      </c>
      <c r="AK732" s="369">
        <f t="shared" si="78"/>
        <v>-9.3220338983050866</v>
      </c>
      <c r="AL732" s="369">
        <f t="shared" si="78"/>
        <v>-40.186915887850468</v>
      </c>
      <c r="AM732" s="369">
        <f t="shared" si="80"/>
        <v>-35.9375</v>
      </c>
      <c r="AN732" s="369">
        <f t="shared" si="75"/>
        <v>5.6910569105691104</v>
      </c>
      <c r="AO732" s="369">
        <f t="shared" si="75"/>
        <v>-44.61538461538462</v>
      </c>
      <c r="AP732" s="369">
        <f t="shared" si="75"/>
        <v>29.166666666666679</v>
      </c>
      <c r="AQ732" s="369">
        <f t="shared" si="75"/>
        <v>54.838709677419345</v>
      </c>
      <c r="AR732" s="369">
        <f t="shared" si="76"/>
        <v>3.4722222222222254</v>
      </c>
      <c r="AS732" s="369">
        <f t="shared" si="76"/>
        <v>12.751677852348989</v>
      </c>
      <c r="AT732" s="369">
        <f t="shared" si="76"/>
        <v>55.357142857142861</v>
      </c>
      <c r="AU732" s="369">
        <f t="shared" si="76"/>
        <v>40.613026819923377</v>
      </c>
      <c r="AV732" s="369">
        <f t="shared" si="77"/>
        <v>10.626702997275197</v>
      </c>
      <c r="AW732" s="369">
        <f t="shared" si="77"/>
        <v>-44.827586206896541</v>
      </c>
      <c r="AX732" s="369">
        <f t="shared" si="77"/>
        <v>-3.1250000000000124</v>
      </c>
      <c r="AY732" s="369">
        <f t="shared" si="77"/>
        <v>0.9216589861751161</v>
      </c>
    </row>
    <row r="733" spans="1:51" s="325" customFormat="1" ht="13.8">
      <c r="A733" s="329"/>
      <c r="B733" s="329" t="s">
        <v>514</v>
      </c>
      <c r="C733" s="332"/>
      <c r="D733" s="332"/>
      <c r="E733" s="332"/>
      <c r="F733" s="332"/>
      <c r="G733" s="332"/>
      <c r="H733" s="332"/>
      <c r="I733" s="332"/>
      <c r="J733" s="332"/>
      <c r="K733" s="332"/>
      <c r="L733" s="332"/>
      <c r="M733" s="332"/>
      <c r="N733" s="332"/>
      <c r="O733" s="369">
        <f t="shared" si="74"/>
        <v>57.577365466246746</v>
      </c>
      <c r="P733" s="369">
        <f t="shared" si="79"/>
        <v>-45.603554087961506</v>
      </c>
      <c r="Q733" s="369">
        <f t="shared" si="79"/>
        <v>25.889095229537336</v>
      </c>
      <c r="R733" s="369">
        <f t="shared" si="79"/>
        <v>-3.7846583338620663</v>
      </c>
      <c r="S733" s="369">
        <f t="shared" si="79"/>
        <v>-0.64294899271325967</v>
      </c>
      <c r="T733" s="369">
        <f t="shared" si="79"/>
        <v>-14.851994424902106</v>
      </c>
      <c r="U733" s="369">
        <f t="shared" si="79"/>
        <v>31.901708985326511</v>
      </c>
      <c r="V733" s="369">
        <f t="shared" si="79"/>
        <v>-19.889788441082615</v>
      </c>
      <c r="W733" s="369">
        <f t="shared" si="79"/>
        <v>41.927155371138781</v>
      </c>
      <c r="X733" s="369">
        <f t="shared" si="79"/>
        <v>14.660862785862776</v>
      </c>
      <c r="Y733" s="369">
        <f t="shared" si="79"/>
        <v>-17.226295570186871</v>
      </c>
      <c r="Z733" s="369">
        <f t="shared" si="79"/>
        <v>-32.823580953424049</v>
      </c>
      <c r="AA733" s="369">
        <f t="shared" si="79"/>
        <v>70.428190025882969</v>
      </c>
      <c r="AB733" s="369">
        <f t="shared" si="79"/>
        <v>-32.224002678656852</v>
      </c>
      <c r="AC733" s="369">
        <f t="shared" si="79"/>
        <v>10.079926601619706</v>
      </c>
      <c r="AD733" s="369">
        <f t="shared" si="79"/>
        <v>13.768232088475715</v>
      </c>
      <c r="AE733" s="369">
        <f t="shared" si="79"/>
        <v>-10.690335305719922</v>
      </c>
      <c r="AF733" s="369">
        <f t="shared" si="79"/>
        <v>-4.8365724381625395</v>
      </c>
      <c r="AG733" s="369">
        <f t="shared" si="78"/>
        <v>23.064681895036962</v>
      </c>
      <c r="AH733" s="369">
        <f t="shared" si="78"/>
        <v>-31.237877155172409</v>
      </c>
      <c r="AI733" s="369">
        <f t="shared" si="78"/>
        <v>47.056749397637567</v>
      </c>
      <c r="AJ733" s="369">
        <f t="shared" si="78"/>
        <v>24.546096362110536</v>
      </c>
      <c r="AK733" s="369">
        <f t="shared" si="78"/>
        <v>-13.552161543562432</v>
      </c>
      <c r="AL733" s="369">
        <f t="shared" si="78"/>
        <v>-26.874682964850859</v>
      </c>
      <c r="AM733" s="369">
        <f t="shared" si="80"/>
        <v>29.542339903561462</v>
      </c>
      <c r="AN733" s="369">
        <f t="shared" si="75"/>
        <v>-23.127759057545116</v>
      </c>
      <c r="AO733" s="369">
        <f t="shared" si="75"/>
        <v>32.196133066023307</v>
      </c>
      <c r="AP733" s="369">
        <f t="shared" si="75"/>
        <v>3.101223524573308</v>
      </c>
      <c r="AQ733" s="369">
        <f t="shared" si="75"/>
        <v>-14.585956295733038</v>
      </c>
      <c r="AR733" s="369">
        <f t="shared" si="76"/>
        <v>-3.2910099241097588</v>
      </c>
      <c r="AS733" s="369">
        <f t="shared" si="76"/>
        <v>12.83633894212632</v>
      </c>
      <c r="AT733" s="369">
        <f t="shared" si="76"/>
        <v>-7.7035214187318637</v>
      </c>
      <c r="AU733" s="369">
        <f t="shared" si="76"/>
        <v>31.538450391966492</v>
      </c>
      <c r="AV733" s="369">
        <f t="shared" si="77"/>
        <v>-2.4940512910901544</v>
      </c>
      <c r="AW733" s="369">
        <f t="shared" si="77"/>
        <v>4.7112255965292889</v>
      </c>
      <c r="AX733" s="369">
        <f t="shared" si="77"/>
        <v>-2.8926868216050643</v>
      </c>
      <c r="AY733" s="369">
        <f t="shared" si="77"/>
        <v>-6.1710425439717298</v>
      </c>
    </row>
    <row r="734" spans="1:51" s="325" customFormat="1" ht="13.8">
      <c r="A734" s="327"/>
      <c r="B734" s="327" t="s">
        <v>515</v>
      </c>
      <c r="C734" s="331"/>
      <c r="D734" s="331"/>
      <c r="E734" s="331"/>
      <c r="F734" s="331"/>
      <c r="G734" s="331"/>
      <c r="H734" s="331"/>
      <c r="I734" s="331"/>
      <c r="J734" s="331"/>
      <c r="K734" s="331"/>
      <c r="L734" s="331"/>
      <c r="M734" s="331"/>
      <c r="N734" s="331"/>
      <c r="O734" s="369">
        <f t="shared" si="74"/>
        <v>12.866182329505497</v>
      </c>
      <c r="P734" s="369">
        <f t="shared" si="79"/>
        <v>-5.481727574750817</v>
      </c>
      <c r="Q734" s="369">
        <f t="shared" si="79"/>
        <v>35.017574692442878</v>
      </c>
      <c r="R734" s="369">
        <f t="shared" si="79"/>
        <v>-18.808981451350476</v>
      </c>
      <c r="S734" s="369">
        <f t="shared" si="79"/>
        <v>31.382765531062134</v>
      </c>
      <c r="T734" s="369">
        <f t="shared" si="79"/>
        <v>-28.126906650396588</v>
      </c>
      <c r="U734" s="369">
        <f t="shared" si="79"/>
        <v>-18.039049235993211</v>
      </c>
      <c r="V734" s="369">
        <f t="shared" si="79"/>
        <v>10.823407560849301</v>
      </c>
      <c r="W734" s="369">
        <f t="shared" si="79"/>
        <v>-29.088785046728962</v>
      </c>
      <c r="X734" s="369">
        <f t="shared" si="79"/>
        <v>12.850082372322895</v>
      </c>
      <c r="Y734" s="369">
        <f t="shared" si="79"/>
        <v>29.897810218978108</v>
      </c>
      <c r="Z734" s="369">
        <f t="shared" si="79"/>
        <v>10.541694762868055</v>
      </c>
      <c r="AA734" s="369">
        <f t="shared" si="79"/>
        <v>26.006506710044732</v>
      </c>
      <c r="AB734" s="369">
        <f t="shared" si="79"/>
        <v>-9.2948200742294631</v>
      </c>
      <c r="AC734" s="369">
        <f t="shared" si="79"/>
        <v>8.272549368439778</v>
      </c>
      <c r="AD734" s="369">
        <f t="shared" si="79"/>
        <v>29.066710483075909</v>
      </c>
      <c r="AE734" s="369">
        <f t="shared" si="79"/>
        <v>5.7542966263526365</v>
      </c>
      <c r="AF734" s="369">
        <f t="shared" si="79"/>
        <v>-26.014204887444315</v>
      </c>
      <c r="AG734" s="369">
        <f t="shared" si="78"/>
        <v>-12.251871135698016</v>
      </c>
      <c r="AH734" s="369">
        <f t="shared" si="78"/>
        <v>-30.817726682736875</v>
      </c>
      <c r="AI734" s="369">
        <f t="shared" si="78"/>
        <v>-28.651835968909143</v>
      </c>
      <c r="AJ734" s="369">
        <f t="shared" si="78"/>
        <v>68.106686701728023</v>
      </c>
      <c r="AK734" s="369">
        <f t="shared" si="78"/>
        <v>-0.3351955307262538</v>
      </c>
      <c r="AL734" s="369">
        <f t="shared" si="78"/>
        <v>28.049327354260083</v>
      </c>
      <c r="AM734" s="369">
        <f t="shared" si="80"/>
        <v>43.179828401330759</v>
      </c>
      <c r="AN734" s="369">
        <f t="shared" si="75"/>
        <v>0.63593004769476613</v>
      </c>
      <c r="AO734" s="369">
        <f t="shared" si="75"/>
        <v>4.180337829626926</v>
      </c>
      <c r="AP734" s="369">
        <f t="shared" si="75"/>
        <v>-13.589175317858396</v>
      </c>
      <c r="AQ734" s="369">
        <f t="shared" si="75"/>
        <v>-18.061555075593947</v>
      </c>
      <c r="AR734" s="369">
        <f t="shared" si="76"/>
        <v>-37.90774299835256</v>
      </c>
      <c r="AS734" s="369">
        <f t="shared" si="76"/>
        <v>-2.7328203767577639</v>
      </c>
      <c r="AT734" s="369">
        <f t="shared" si="76"/>
        <v>4.2825968357883264</v>
      </c>
      <c r="AU734" s="369">
        <f t="shared" si="76"/>
        <v>-23.881768244833889</v>
      </c>
      <c r="AV734" s="369">
        <f t="shared" si="77"/>
        <v>39.381443298969067</v>
      </c>
      <c r="AW734" s="369">
        <f t="shared" si="77"/>
        <v>3.2297830374753329</v>
      </c>
      <c r="AX734" s="369">
        <f t="shared" si="77"/>
        <v>73.369954621447349</v>
      </c>
      <c r="AY734" s="369">
        <f t="shared" si="77"/>
        <v>9.7947375671580108</v>
      </c>
    </row>
    <row r="735" spans="1:51" s="325" customFormat="1" ht="13.8">
      <c r="A735" s="329"/>
      <c r="B735" s="329" t="s">
        <v>516</v>
      </c>
      <c r="C735" s="332"/>
      <c r="D735" s="332"/>
      <c r="E735" s="332"/>
      <c r="F735" s="332"/>
      <c r="G735" s="332"/>
      <c r="H735" s="332"/>
      <c r="I735" s="332"/>
      <c r="J735" s="332"/>
      <c r="K735" s="332"/>
      <c r="L735" s="332"/>
      <c r="M735" s="332"/>
      <c r="N735" s="332"/>
      <c r="O735" s="369">
        <f t="shared" si="74"/>
        <v>13.012167866898423</v>
      </c>
      <c r="P735" s="369">
        <f t="shared" si="79"/>
        <v>-35.464733025708632</v>
      </c>
      <c r="Q735" s="369">
        <f t="shared" si="79"/>
        <v>55.635001702417433</v>
      </c>
      <c r="R735" s="369">
        <f t="shared" si="79"/>
        <v>-4.4191642966528182</v>
      </c>
      <c r="S735" s="369">
        <f t="shared" si="79"/>
        <v>17.555504692149238</v>
      </c>
      <c r="T735" s="369">
        <f t="shared" si="79"/>
        <v>-18.535825545171331</v>
      </c>
      <c r="U735" s="369">
        <f t="shared" si="79"/>
        <v>-10.42065009560231</v>
      </c>
      <c r="V735" s="369">
        <f t="shared" si="79"/>
        <v>16.462113127001075</v>
      </c>
      <c r="W735" s="369">
        <f t="shared" si="79"/>
        <v>-6.7353951890034311</v>
      </c>
      <c r="X735" s="369">
        <f t="shared" si="79"/>
        <v>2.1616310488823447</v>
      </c>
      <c r="Y735" s="369">
        <f t="shared" si="79"/>
        <v>9.088723250781424</v>
      </c>
      <c r="Z735" s="369">
        <f t="shared" si="79"/>
        <v>-12.761736830504738</v>
      </c>
      <c r="AA735" s="369">
        <f t="shared" si="79"/>
        <v>2.5265285497726127</v>
      </c>
      <c r="AB735" s="369">
        <f t="shared" si="79"/>
        <v>-14.933464760965983</v>
      </c>
      <c r="AC735" s="369">
        <f t="shared" si="79"/>
        <v>-15.585168018539981</v>
      </c>
      <c r="AD735" s="369">
        <f t="shared" si="79"/>
        <v>37.886067261496223</v>
      </c>
      <c r="AE735" s="369">
        <f t="shared" si="79"/>
        <v>-3.4345445495271343</v>
      </c>
      <c r="AF735" s="369">
        <f t="shared" si="79"/>
        <v>-15.128865979381439</v>
      </c>
      <c r="AG735" s="369">
        <f t="shared" si="78"/>
        <v>29.456422714849687</v>
      </c>
      <c r="AH735" s="369">
        <f t="shared" si="78"/>
        <v>-3.4013605442176935</v>
      </c>
      <c r="AI735" s="369">
        <f t="shared" si="78"/>
        <v>-4.6138902379795983</v>
      </c>
      <c r="AJ735" s="369">
        <f t="shared" si="78"/>
        <v>26.807535641547862</v>
      </c>
      <c r="AK735" s="369">
        <f t="shared" si="78"/>
        <v>-3.25235896406345</v>
      </c>
      <c r="AL735" s="369">
        <f t="shared" si="78"/>
        <v>-10.313343017223488</v>
      </c>
      <c r="AM735" s="369">
        <f t="shared" si="80"/>
        <v>22.026839426191586</v>
      </c>
      <c r="AN735" s="369">
        <f t="shared" si="75"/>
        <v>-29.882442169131597</v>
      </c>
      <c r="AO735" s="369">
        <f t="shared" si="75"/>
        <v>8.7074094104921738</v>
      </c>
      <c r="AP735" s="369">
        <f t="shared" si="75"/>
        <v>25.497512437810943</v>
      </c>
      <c r="AQ735" s="369">
        <f t="shared" si="75"/>
        <v>-6.1446977205153637</v>
      </c>
      <c r="AR735" s="369">
        <f t="shared" si="76"/>
        <v>11.784582893347407</v>
      </c>
      <c r="AS735" s="369">
        <f t="shared" si="76"/>
        <v>1.6436803325146372</v>
      </c>
      <c r="AT735" s="369">
        <f t="shared" si="76"/>
        <v>8.5873605947955483</v>
      </c>
      <c r="AU735" s="369">
        <f t="shared" si="76"/>
        <v>-5.1181102362204758</v>
      </c>
      <c r="AV735" s="369">
        <f t="shared" si="77"/>
        <v>-10.355403211257446</v>
      </c>
      <c r="AW735" s="369">
        <f t="shared" si="77"/>
        <v>10.666130006037442</v>
      </c>
      <c r="AX735" s="369">
        <f t="shared" si="77"/>
        <v>12.729587197672304</v>
      </c>
      <c r="AY735" s="369">
        <f t="shared" si="77"/>
        <v>-5.0975963865139589</v>
      </c>
    </row>
    <row r="736" spans="1:51" s="325" customFormat="1" ht="13.8">
      <c r="A736" s="327"/>
      <c r="B736" s="327" t="s">
        <v>517</v>
      </c>
      <c r="C736" s="331"/>
      <c r="D736" s="331"/>
      <c r="E736" s="331"/>
      <c r="F736" s="331"/>
      <c r="G736" s="331"/>
      <c r="H736" s="331"/>
      <c r="I736" s="331"/>
      <c r="J736" s="331"/>
      <c r="K736" s="331"/>
      <c r="L736" s="331"/>
      <c r="M736" s="331"/>
      <c r="N736" s="331"/>
      <c r="O736" s="369">
        <f t="shared" si="74"/>
        <v>8.2814661134163181</v>
      </c>
      <c r="P736" s="369">
        <f t="shared" si="79"/>
        <v>-26.441002714354145</v>
      </c>
      <c r="Q736" s="369">
        <f t="shared" si="79"/>
        <v>20.620794443238548</v>
      </c>
      <c r="R736" s="369">
        <f t="shared" si="79"/>
        <v>-4.4808349829044483</v>
      </c>
      <c r="S736" s="369">
        <f t="shared" si="79"/>
        <v>10.34287867370008</v>
      </c>
      <c r="T736" s="369">
        <f t="shared" si="79"/>
        <v>-13.590575379887316</v>
      </c>
      <c r="U736" s="369">
        <f t="shared" si="79"/>
        <v>27.622999407231781</v>
      </c>
      <c r="V736" s="369">
        <f t="shared" si="79"/>
        <v>-10.806626412757399</v>
      </c>
      <c r="W736" s="369">
        <f t="shared" si="79"/>
        <v>3.7493490713417872</v>
      </c>
      <c r="X736" s="369">
        <f t="shared" si="79"/>
        <v>2.3088505939434421</v>
      </c>
      <c r="Y736" s="369">
        <f t="shared" si="79"/>
        <v>-11.071136549468513</v>
      </c>
      <c r="Z736" s="369">
        <f t="shared" si="79"/>
        <v>0.79073188672305939</v>
      </c>
      <c r="AA736" s="369">
        <f t="shared" si="79"/>
        <v>46.232439335887619</v>
      </c>
      <c r="AB736" s="369">
        <f t="shared" si="79"/>
        <v>-32.651278852152224</v>
      </c>
      <c r="AC736" s="369">
        <f t="shared" si="79"/>
        <v>5.446461652463884</v>
      </c>
      <c r="AD736" s="369">
        <f t="shared" si="79"/>
        <v>18.657765284609987</v>
      </c>
      <c r="AE736" s="369">
        <f t="shared" si="79"/>
        <v>-13.162570328694118</v>
      </c>
      <c r="AF736" s="369">
        <f t="shared" si="79"/>
        <v>11.236146632566065</v>
      </c>
      <c r="AG736" s="369">
        <f t="shared" si="78"/>
        <v>22.179644389944819</v>
      </c>
      <c r="AH736" s="369">
        <f t="shared" si="78"/>
        <v>-21.929494417262575</v>
      </c>
      <c r="AI736" s="369">
        <f t="shared" si="78"/>
        <v>22.175799453639733</v>
      </c>
      <c r="AJ736" s="369">
        <f t="shared" si="78"/>
        <v>-9.3384190451137634</v>
      </c>
      <c r="AK736" s="369">
        <f t="shared" si="78"/>
        <v>-1.4217321920789263</v>
      </c>
      <c r="AL736" s="369">
        <f t="shared" si="78"/>
        <v>-3.1788079470198625</v>
      </c>
      <c r="AM736" s="369">
        <f t="shared" si="80"/>
        <v>12.843897248821991</v>
      </c>
      <c r="AN736" s="369">
        <f t="shared" si="75"/>
        <v>-32.327586206896541</v>
      </c>
      <c r="AO736" s="369">
        <f t="shared" si="75"/>
        <v>20.720541401273877</v>
      </c>
      <c r="AP736" s="369">
        <f t="shared" si="75"/>
        <v>12.844187963726297</v>
      </c>
      <c r="AQ736" s="369">
        <f t="shared" si="75"/>
        <v>-5.7714786674459422</v>
      </c>
      <c r="AR736" s="369">
        <f t="shared" si="76"/>
        <v>14.917041401767724</v>
      </c>
      <c r="AS736" s="369">
        <f t="shared" si="76"/>
        <v>13.574416408042103</v>
      </c>
      <c r="AT736" s="369">
        <f t="shared" si="76"/>
        <v>-5.4413686586669812</v>
      </c>
      <c r="AU736" s="369">
        <f t="shared" si="76"/>
        <v>-10.868199522553091</v>
      </c>
      <c r="AV736" s="369">
        <f t="shared" si="77"/>
        <v>16.506907245559642</v>
      </c>
      <c r="AW736" s="369">
        <f t="shared" si="77"/>
        <v>-11.566848154869936</v>
      </c>
      <c r="AX736" s="369">
        <f t="shared" si="77"/>
        <v>16.17184293336981</v>
      </c>
      <c r="AY736" s="369">
        <f t="shared" si="77"/>
        <v>-0.412201154163225</v>
      </c>
    </row>
    <row r="737" spans="1:51" s="325" customFormat="1" ht="13.8">
      <c r="A737" s="329"/>
      <c r="B737" s="329" t="s">
        <v>518</v>
      </c>
      <c r="C737" s="332"/>
      <c r="D737" s="332"/>
      <c r="E737" s="332"/>
      <c r="F737" s="332"/>
      <c r="G737" s="332"/>
      <c r="H737" s="332"/>
      <c r="I737" s="332"/>
      <c r="J737" s="332"/>
      <c r="K737" s="332"/>
      <c r="L737" s="332"/>
      <c r="M737" s="332"/>
      <c r="N737" s="332"/>
      <c r="O737" s="369">
        <f t="shared" si="74"/>
        <v>33.333333333333343</v>
      </c>
      <c r="P737" s="369">
        <f t="shared" si="79"/>
        <v>-50</v>
      </c>
      <c r="Q737" s="369">
        <f t="shared" si="79"/>
        <v>150.00000000000003</v>
      </c>
      <c r="R737" s="369">
        <f t="shared" si="79"/>
        <v>19.999999999999989</v>
      </c>
      <c r="S737" s="369">
        <f t="shared" si="79"/>
        <v>-33.333333333333329</v>
      </c>
      <c r="T737" s="369">
        <f t="shared" si="79"/>
        <v>-50</v>
      </c>
      <c r="U737" s="369">
        <f t="shared" si="79"/>
        <v>0</v>
      </c>
      <c r="V737" s="369">
        <f t="shared" si="79"/>
        <v>-50</v>
      </c>
      <c r="W737" s="369">
        <f t="shared" si="79"/>
        <v>0</v>
      </c>
      <c r="X737" s="369">
        <f t="shared" si="79"/>
        <v>100</v>
      </c>
      <c r="Y737" s="369">
        <f t="shared" si="79"/>
        <v>-50</v>
      </c>
      <c r="Z737" s="369">
        <f t="shared" si="79"/>
        <v>100</v>
      </c>
      <c r="AA737" s="369">
        <f t="shared" si="79"/>
        <v>400</v>
      </c>
      <c r="AB737" s="369">
        <f t="shared" si="79"/>
        <v>1779.9999999999995</v>
      </c>
      <c r="AC737" s="369">
        <f t="shared" si="79"/>
        <v>-98.404255319148945</v>
      </c>
      <c r="AD737" s="369">
        <f t="shared" si="79"/>
        <v>0</v>
      </c>
      <c r="AE737" s="369">
        <f t="shared" si="79"/>
        <v>-100</v>
      </c>
      <c r="AF737" s="369" t="str">
        <f t="shared" si="79"/>
        <v>n.a.</v>
      </c>
      <c r="AG737" s="369">
        <f t="shared" si="78"/>
        <v>266.66666666666669</v>
      </c>
      <c r="AH737" s="369">
        <f t="shared" si="78"/>
        <v>-81.818181818181813</v>
      </c>
      <c r="AI737" s="369">
        <f t="shared" si="78"/>
        <v>349.99999999999994</v>
      </c>
      <c r="AJ737" s="369">
        <f t="shared" si="78"/>
        <v>0</v>
      </c>
      <c r="AK737" s="369">
        <f t="shared" si="78"/>
        <v>-77.777777777777771</v>
      </c>
      <c r="AL737" s="369">
        <f t="shared" si="78"/>
        <v>900.00000000000011</v>
      </c>
      <c r="AM737" s="369">
        <f t="shared" si="80"/>
        <v>-35</v>
      </c>
      <c r="AN737" s="369">
        <f t="shared" si="75"/>
        <v>-84.615384615384613</v>
      </c>
      <c r="AO737" s="369">
        <f t="shared" si="75"/>
        <v>700.00000000000011</v>
      </c>
      <c r="AP737" s="369">
        <f t="shared" si="75"/>
        <v>-62.5</v>
      </c>
      <c r="AQ737" s="369">
        <f t="shared" si="75"/>
        <v>-50</v>
      </c>
      <c r="AR737" s="369">
        <f t="shared" si="76"/>
        <v>33.333333333333343</v>
      </c>
      <c r="AS737" s="369">
        <f t="shared" si="76"/>
        <v>49.999999999999993</v>
      </c>
      <c r="AT737" s="369">
        <f t="shared" si="76"/>
        <v>-33.333333333333329</v>
      </c>
      <c r="AU737" s="369">
        <f t="shared" si="76"/>
        <v>-75</v>
      </c>
      <c r="AV737" s="369">
        <f t="shared" si="77"/>
        <v>1399.9999999999998</v>
      </c>
      <c r="AW737" s="369">
        <f t="shared" si="77"/>
        <v>-46.666666666666664</v>
      </c>
      <c r="AX737" s="369">
        <f t="shared" si="77"/>
        <v>-50</v>
      </c>
      <c r="AY737" s="369">
        <f t="shared" si="77"/>
        <v>0</v>
      </c>
    </row>
    <row r="738" spans="1:51" s="325" customFormat="1" ht="13.8">
      <c r="A738" s="327"/>
      <c r="B738" s="327" t="s">
        <v>519</v>
      </c>
      <c r="C738" s="331"/>
      <c r="D738" s="331"/>
      <c r="E738" s="331"/>
      <c r="F738" s="331"/>
      <c r="G738" s="331"/>
      <c r="H738" s="331"/>
      <c r="I738" s="331"/>
      <c r="J738" s="331"/>
      <c r="K738" s="331"/>
      <c r="L738" s="331"/>
      <c r="M738" s="331"/>
      <c r="N738" s="331"/>
      <c r="O738" s="369">
        <f t="shared" si="74"/>
        <v>17.779705117085868</v>
      </c>
      <c r="P738" s="369">
        <f t="shared" si="79"/>
        <v>11.413843888070696</v>
      </c>
      <c r="Q738" s="369">
        <f t="shared" si="79"/>
        <v>12.888301387970902</v>
      </c>
      <c r="R738" s="369">
        <f t="shared" si="79"/>
        <v>-1.639344262295068</v>
      </c>
      <c r="S738" s="369">
        <f t="shared" si="79"/>
        <v>-5.7142857142857189</v>
      </c>
      <c r="T738" s="369">
        <f t="shared" si="79"/>
        <v>-28.030303030303028</v>
      </c>
      <c r="U738" s="369">
        <f t="shared" si="79"/>
        <v>-5.9649122807017516</v>
      </c>
      <c r="V738" s="369">
        <f t="shared" si="79"/>
        <v>12.220149253731332</v>
      </c>
      <c r="W738" s="369">
        <f t="shared" si="79"/>
        <v>-8.4788029925187001</v>
      </c>
      <c r="X738" s="369">
        <f t="shared" si="79"/>
        <v>5.9945504087193475</v>
      </c>
      <c r="Y738" s="369">
        <f t="shared" si="79"/>
        <v>27.763496143958868</v>
      </c>
      <c r="Z738" s="369">
        <f t="shared" si="79"/>
        <v>-24.81556002682763</v>
      </c>
      <c r="AA738" s="369">
        <f t="shared" si="79"/>
        <v>33.63068688670829</v>
      </c>
      <c r="AB738" s="369">
        <f t="shared" si="79"/>
        <v>-9.8130841121495358</v>
      </c>
      <c r="AC738" s="369">
        <f t="shared" si="79"/>
        <v>11.324944485566244</v>
      </c>
      <c r="AD738" s="369">
        <f t="shared" si="79"/>
        <v>9.8404255319148977</v>
      </c>
      <c r="AE738" s="369">
        <f t="shared" si="79"/>
        <v>-6.4769975786924956</v>
      </c>
      <c r="AF738" s="369">
        <f t="shared" si="79"/>
        <v>-22.20064724919094</v>
      </c>
      <c r="AG738" s="369">
        <f t="shared" si="78"/>
        <v>23.710482529118131</v>
      </c>
      <c r="AH738" s="369">
        <f t="shared" si="78"/>
        <v>-17.48486886348352</v>
      </c>
      <c r="AI738" s="369">
        <f t="shared" si="78"/>
        <v>-5.5419722901385473</v>
      </c>
      <c r="AJ738" s="369">
        <f t="shared" si="78"/>
        <v>29.680759275237268</v>
      </c>
      <c r="AK738" s="369">
        <f t="shared" si="78"/>
        <v>-17.298735861610108</v>
      </c>
      <c r="AL738" s="369">
        <f t="shared" si="78"/>
        <v>21.480289621882541</v>
      </c>
      <c r="AM738" s="369">
        <f t="shared" si="80"/>
        <v>19.60264900662251</v>
      </c>
      <c r="AN738" s="369">
        <f t="shared" si="75"/>
        <v>-13.012181616832768</v>
      </c>
      <c r="AO738" s="369">
        <f t="shared" si="75"/>
        <v>21.323997453851035</v>
      </c>
      <c r="AP738" s="369">
        <f t="shared" si="75"/>
        <v>-13.588667366211963</v>
      </c>
      <c r="AQ738" s="369">
        <f t="shared" si="75"/>
        <v>-4.6144505160898488</v>
      </c>
      <c r="AR738" s="369">
        <f t="shared" si="76"/>
        <v>3.8192234245703234</v>
      </c>
      <c r="AS738" s="369">
        <f t="shared" si="76"/>
        <v>-0.91968117719189812</v>
      </c>
      <c r="AT738" s="369">
        <f t="shared" si="76"/>
        <v>-3.9603960396039639</v>
      </c>
      <c r="AU738" s="369">
        <f t="shared" si="76"/>
        <v>18.75</v>
      </c>
      <c r="AV738" s="369">
        <f t="shared" si="77"/>
        <v>-8.4644601193705853</v>
      </c>
      <c r="AW738" s="369">
        <f t="shared" si="77"/>
        <v>7.4688796680497802</v>
      </c>
      <c r="AX738" s="369">
        <f t="shared" si="77"/>
        <v>-4.412575841147274</v>
      </c>
      <c r="AY738" s="369">
        <f t="shared" si="77"/>
        <v>26.947489901904223</v>
      </c>
    </row>
    <row r="739" spans="1:51" s="325" customFormat="1" ht="27.6">
      <c r="A739" s="329"/>
      <c r="B739" s="329" t="s">
        <v>520</v>
      </c>
      <c r="C739" s="332"/>
      <c r="D739" s="332"/>
      <c r="E739" s="332"/>
      <c r="F739" s="332"/>
      <c r="G739" s="332"/>
      <c r="H739" s="332"/>
      <c r="I739" s="332"/>
      <c r="J739" s="332"/>
      <c r="K739" s="332"/>
      <c r="L739" s="332"/>
      <c r="M739" s="332"/>
      <c r="N739" s="332"/>
      <c r="O739" s="369">
        <f t="shared" si="74"/>
        <v>77.797526660992347</v>
      </c>
      <c r="P739" s="369">
        <f t="shared" si="79"/>
        <v>-52.619573940836062</v>
      </c>
      <c r="Q739" s="369">
        <f t="shared" si="79"/>
        <v>21.829960476657465</v>
      </c>
      <c r="R739" s="369">
        <f t="shared" si="79"/>
        <v>-1.0976412908261579</v>
      </c>
      <c r="S739" s="369">
        <f t="shared" si="79"/>
        <v>-9.061089599723779</v>
      </c>
      <c r="T739" s="369">
        <f t="shared" si="79"/>
        <v>-12.551189217042287</v>
      </c>
      <c r="U739" s="369">
        <f t="shared" si="79"/>
        <v>50.838889750348891</v>
      </c>
      <c r="V739" s="369">
        <f t="shared" si="79"/>
        <v>-29.006126896665155</v>
      </c>
      <c r="W739" s="369">
        <f t="shared" si="79"/>
        <v>72.42397914856646</v>
      </c>
      <c r="X739" s="369">
        <f t="shared" si="79"/>
        <v>16.754005845006549</v>
      </c>
      <c r="Y739" s="369">
        <f t="shared" si="79"/>
        <v>-23.683339806942588</v>
      </c>
      <c r="Z739" s="369">
        <f t="shared" si="79"/>
        <v>-43.489161168708762</v>
      </c>
      <c r="AA739" s="369">
        <f t="shared" si="79"/>
        <v>98.55899129390572</v>
      </c>
      <c r="AB739" s="369">
        <f t="shared" si="79"/>
        <v>-37.551658098981953</v>
      </c>
      <c r="AC739" s="369">
        <f t="shared" si="79"/>
        <v>14.082802033734151</v>
      </c>
      <c r="AD739" s="369">
        <f t="shared" si="79"/>
        <v>8.5950764006791154</v>
      </c>
      <c r="AE739" s="369">
        <f t="shared" si="79"/>
        <v>-14.889366599352918</v>
      </c>
      <c r="AF739" s="369">
        <f t="shared" si="79"/>
        <v>-0.38524339218287351</v>
      </c>
      <c r="AG739" s="369">
        <f t="shared" si="78"/>
        <v>29.699065181201188</v>
      </c>
      <c r="AH739" s="369">
        <f t="shared" si="78"/>
        <v>-36.812069271933808</v>
      </c>
      <c r="AI739" s="369">
        <f t="shared" si="78"/>
        <v>74.86171442857588</v>
      </c>
      <c r="AJ739" s="369">
        <f t="shared" si="78"/>
        <v>28.164206312327991</v>
      </c>
      <c r="AK739" s="369">
        <f t="shared" si="78"/>
        <v>-17.975820283630579</v>
      </c>
      <c r="AL739" s="369">
        <f t="shared" si="78"/>
        <v>-37.215667607357794</v>
      </c>
      <c r="AM739" s="369">
        <f t="shared" si="80"/>
        <v>32.901898134358667</v>
      </c>
      <c r="AN739" s="369">
        <f t="shared" si="75"/>
        <v>-25.557230756692881</v>
      </c>
      <c r="AO739" s="369">
        <f t="shared" si="75"/>
        <v>43.360337183206511</v>
      </c>
      <c r="AP739" s="369">
        <f t="shared" si="75"/>
        <v>2.3138160783490207</v>
      </c>
      <c r="AQ739" s="369">
        <f t="shared" si="75"/>
        <v>-16.000223909838962</v>
      </c>
      <c r="AR739" s="369">
        <f t="shared" si="76"/>
        <v>-3.1676218401528256</v>
      </c>
      <c r="AS739" s="369">
        <f t="shared" si="76"/>
        <v>16.209396219489804</v>
      </c>
      <c r="AT739" s="369">
        <f t="shared" si="76"/>
        <v>-10.375458960085279</v>
      </c>
      <c r="AU739" s="369">
        <f t="shared" si="76"/>
        <v>49.663010440068724</v>
      </c>
      <c r="AV739" s="369">
        <f t="shared" si="77"/>
        <v>-4.362030905077261</v>
      </c>
      <c r="AW739" s="369">
        <f t="shared" si="77"/>
        <v>6.2690425630135733</v>
      </c>
      <c r="AX739" s="369">
        <f t="shared" si="77"/>
        <v>-11.119316536345217</v>
      </c>
      <c r="AY739" s="369">
        <f t="shared" si="77"/>
        <v>-10.123653899415126</v>
      </c>
    </row>
    <row r="740" spans="1:51" s="325" customFormat="1" ht="13.8">
      <c r="A740" s="327"/>
      <c r="B740" s="327" t="s">
        <v>521</v>
      </c>
      <c r="C740" s="331"/>
      <c r="D740" s="331"/>
      <c r="E740" s="331"/>
      <c r="F740" s="331"/>
      <c r="G740" s="331"/>
      <c r="H740" s="331"/>
      <c r="I740" s="331"/>
      <c r="J740" s="331"/>
      <c r="K740" s="331"/>
      <c r="L740" s="331"/>
      <c r="M740" s="331"/>
      <c r="N740" s="331"/>
      <c r="O740" s="369">
        <f t="shared" si="74"/>
        <v>37.33583489681051</v>
      </c>
      <c r="P740" s="369">
        <f t="shared" si="79"/>
        <v>-7.7868852459016429</v>
      </c>
      <c r="Q740" s="369">
        <f t="shared" si="79"/>
        <v>31.259259259259252</v>
      </c>
      <c r="R740" s="369">
        <f t="shared" si="79"/>
        <v>1.5801354401805934</v>
      </c>
      <c r="S740" s="369">
        <f t="shared" si="79"/>
        <v>9.8888888888888946</v>
      </c>
      <c r="T740" s="369">
        <f t="shared" si="79"/>
        <v>-0.50556117290192826</v>
      </c>
      <c r="U740" s="369">
        <f t="shared" si="79"/>
        <v>-26.016260162601622</v>
      </c>
      <c r="V740" s="369">
        <f t="shared" si="79"/>
        <v>17.170329670329657</v>
      </c>
      <c r="W740" s="369">
        <f t="shared" si="79"/>
        <v>-28.956623681125439</v>
      </c>
      <c r="X740" s="369">
        <f t="shared" si="79"/>
        <v>29.53795379537954</v>
      </c>
      <c r="Y740" s="369">
        <f t="shared" si="79"/>
        <v>-1.1464968152866224</v>
      </c>
      <c r="Z740" s="369">
        <f t="shared" si="79"/>
        <v>-23.840206185567006</v>
      </c>
      <c r="AA740" s="369">
        <f t="shared" si="79"/>
        <v>70.727580372250415</v>
      </c>
      <c r="AB740" s="369">
        <f t="shared" si="79"/>
        <v>-20.614469772051535</v>
      </c>
      <c r="AC740" s="369">
        <f t="shared" si="79"/>
        <v>30.586766541822737</v>
      </c>
      <c r="AD740" s="369">
        <f t="shared" si="79"/>
        <v>-5.0669216061185569</v>
      </c>
      <c r="AE740" s="369">
        <f t="shared" si="79"/>
        <v>-0.80563947633434108</v>
      </c>
      <c r="AF740" s="369">
        <f t="shared" si="79"/>
        <v>-1.0152284263959355</v>
      </c>
      <c r="AG740" s="369">
        <f t="shared" si="78"/>
        <v>6.0512820512820502</v>
      </c>
      <c r="AH740" s="369">
        <f t="shared" si="78"/>
        <v>-28.529980657640234</v>
      </c>
      <c r="AI740" s="369">
        <f t="shared" si="78"/>
        <v>-3.7889039242219131</v>
      </c>
      <c r="AJ740" s="369">
        <f t="shared" si="78"/>
        <v>20.675105485232063</v>
      </c>
      <c r="AK740" s="369">
        <f t="shared" si="78"/>
        <v>3.2634032634032559</v>
      </c>
      <c r="AL740" s="369">
        <f t="shared" si="78"/>
        <v>-12.753950338600442</v>
      </c>
      <c r="AM740" s="369">
        <f t="shared" si="80"/>
        <v>36.610608020698578</v>
      </c>
      <c r="AN740" s="369">
        <f t="shared" si="75"/>
        <v>-16.382575757575761</v>
      </c>
      <c r="AO740" s="369">
        <f t="shared" si="75"/>
        <v>34.541336353340888</v>
      </c>
      <c r="AP740" s="369">
        <f t="shared" si="75"/>
        <v>-14.057239057239057</v>
      </c>
      <c r="AQ740" s="369">
        <f t="shared" si="75"/>
        <v>-8.9128305582762</v>
      </c>
      <c r="AR740" s="369">
        <f t="shared" si="76"/>
        <v>-10.645161290322584</v>
      </c>
      <c r="AS740" s="369">
        <f t="shared" si="76"/>
        <v>15.282791817087841</v>
      </c>
      <c r="AT740" s="369">
        <f t="shared" si="76"/>
        <v>-23.068893528183715</v>
      </c>
      <c r="AU740" s="369">
        <f t="shared" si="76"/>
        <v>13.839891451831756</v>
      </c>
      <c r="AV740" s="369">
        <f t="shared" si="77"/>
        <v>29.439809296781867</v>
      </c>
      <c r="AW740" s="369">
        <f t="shared" si="77"/>
        <v>-11.141804788213621</v>
      </c>
      <c r="AX740" s="369">
        <f t="shared" si="77"/>
        <v>-9.3264248704663242</v>
      </c>
      <c r="AY740" s="369">
        <f t="shared" si="77"/>
        <v>-5.0285714285714231</v>
      </c>
    </row>
    <row r="741" spans="1:51" s="325" customFormat="1" ht="13.8">
      <c r="A741" s="329"/>
      <c r="B741" s="329" t="s">
        <v>522</v>
      </c>
      <c r="C741" s="332"/>
      <c r="D741" s="332"/>
      <c r="E741" s="332"/>
      <c r="F741" s="332"/>
      <c r="G741" s="332"/>
      <c r="H741" s="332"/>
      <c r="I741" s="332"/>
      <c r="J741" s="332"/>
      <c r="K741" s="332"/>
      <c r="L741" s="332"/>
      <c r="M741" s="332"/>
      <c r="N741" s="332"/>
      <c r="O741" s="369">
        <f t="shared" si="74"/>
        <v>22.353375138325351</v>
      </c>
      <c r="P741" s="369">
        <f t="shared" si="79"/>
        <v>-35.393427796201394</v>
      </c>
      <c r="Q741" s="369">
        <f t="shared" si="79"/>
        <v>48.110125991600547</v>
      </c>
      <c r="R741" s="369">
        <f t="shared" si="79"/>
        <v>-9.9558916194076872</v>
      </c>
      <c r="S741" s="369">
        <f t="shared" si="79"/>
        <v>14.45066480055984</v>
      </c>
      <c r="T741" s="369">
        <f t="shared" si="79"/>
        <v>-8.6212167532864559</v>
      </c>
      <c r="U741" s="369">
        <f t="shared" si="79"/>
        <v>6.3900970224155236</v>
      </c>
      <c r="V741" s="369">
        <f t="shared" si="79"/>
        <v>1.6037735849056654</v>
      </c>
      <c r="W741" s="369">
        <f t="shared" si="79"/>
        <v>-18.539151965335815</v>
      </c>
      <c r="X741" s="369">
        <f t="shared" si="79"/>
        <v>16.869300911854108</v>
      </c>
      <c r="Y741" s="369">
        <f t="shared" si="79"/>
        <v>7.2821846553966134</v>
      </c>
      <c r="Z741" s="369">
        <f t="shared" si="79"/>
        <v>-8.6060606060606055</v>
      </c>
      <c r="AA741" s="369">
        <f t="shared" si="79"/>
        <v>9.8143236074270455</v>
      </c>
      <c r="AB741" s="369">
        <f t="shared" si="79"/>
        <v>-18.689613526570042</v>
      </c>
      <c r="AC741" s="369">
        <f t="shared" si="79"/>
        <v>1.6709988860007401</v>
      </c>
      <c r="AD741" s="369">
        <f t="shared" si="79"/>
        <v>33.41855368882397</v>
      </c>
      <c r="AE741" s="369">
        <f t="shared" si="79"/>
        <v>-1.0676156583629908</v>
      </c>
      <c r="AF741" s="369">
        <f t="shared" si="79"/>
        <v>-13.171001660210298</v>
      </c>
      <c r="AG741" s="369">
        <f t="shared" si="78"/>
        <v>9.6239643084767348</v>
      </c>
      <c r="AH741" s="369">
        <f t="shared" si="78"/>
        <v>-12.499999999999993</v>
      </c>
      <c r="AI741" s="369">
        <f t="shared" si="78"/>
        <v>1.2292358803986625</v>
      </c>
      <c r="AJ741" s="369">
        <f t="shared" si="78"/>
        <v>0.65638332786348164</v>
      </c>
      <c r="AK741" s="369">
        <f t="shared" si="78"/>
        <v>23.899576133029012</v>
      </c>
      <c r="AL741" s="369">
        <f t="shared" si="78"/>
        <v>-14.236842105263149</v>
      </c>
      <c r="AM741" s="369">
        <f t="shared" si="80"/>
        <v>14.544338754219069</v>
      </c>
      <c r="AN741" s="369">
        <f t="shared" si="75"/>
        <v>-21.93945888025716</v>
      </c>
      <c r="AO741" s="369">
        <f t="shared" si="75"/>
        <v>25.531914893617014</v>
      </c>
      <c r="AP741" s="369">
        <f t="shared" si="75"/>
        <v>27.337342810278841</v>
      </c>
      <c r="AQ741" s="369">
        <f t="shared" si="75"/>
        <v>-19.643623872906826</v>
      </c>
      <c r="AR741" s="369">
        <f t="shared" si="76"/>
        <v>-0.21373230029387735</v>
      </c>
      <c r="AS741" s="369">
        <f t="shared" si="76"/>
        <v>8.9692101740294543</v>
      </c>
      <c r="AT741" s="369">
        <f t="shared" si="76"/>
        <v>-9.3120393120393263</v>
      </c>
      <c r="AU741" s="369">
        <f t="shared" si="76"/>
        <v>24.519100514765661</v>
      </c>
      <c r="AV741" s="369">
        <f t="shared" si="77"/>
        <v>-24.956483899042645</v>
      </c>
      <c r="AW741" s="369">
        <f t="shared" si="77"/>
        <v>11.365613221223526</v>
      </c>
      <c r="AX741" s="369">
        <f t="shared" si="77"/>
        <v>5.6756053111169145</v>
      </c>
      <c r="AY741" s="369">
        <f t="shared" si="77"/>
        <v>-3.0549396403054985</v>
      </c>
    </row>
    <row r="742" spans="1:51" s="325" customFormat="1" ht="13.8">
      <c r="A742" s="327"/>
      <c r="B742" s="327" t="s">
        <v>523</v>
      </c>
      <c r="C742" s="331"/>
      <c r="D742" s="331"/>
      <c r="E742" s="331"/>
      <c r="F742" s="331"/>
      <c r="G742" s="331"/>
      <c r="H742" s="331"/>
      <c r="I742" s="331"/>
      <c r="J742" s="331"/>
      <c r="K742" s="331"/>
      <c r="L742" s="331"/>
      <c r="M742" s="331"/>
      <c r="N742" s="331"/>
      <c r="O742" s="369">
        <f t="shared" si="74"/>
        <v>105.49964054636952</v>
      </c>
      <c r="P742" s="369">
        <f t="shared" si="79"/>
        <v>23.59629176141333</v>
      </c>
      <c r="Q742" s="369">
        <f t="shared" si="79"/>
        <v>-27.747900745353331</v>
      </c>
      <c r="R742" s="369">
        <f t="shared" si="79"/>
        <v>-31.568294593888737</v>
      </c>
      <c r="S742" s="369">
        <f t="shared" si="79"/>
        <v>-5.5338231084820126</v>
      </c>
      <c r="T742" s="369">
        <f t="shared" si="79"/>
        <v>27.401272598727395</v>
      </c>
      <c r="U742" s="369">
        <f t="shared" si="79"/>
        <v>-10.234659901696524</v>
      </c>
      <c r="V742" s="369">
        <f t="shared" si="79"/>
        <v>45.69460390355912</v>
      </c>
      <c r="W742" s="369">
        <f t="shared" si="79"/>
        <v>8.9592047038855558</v>
      </c>
      <c r="X742" s="369">
        <f t="shared" si="79"/>
        <v>-38.737134909596662</v>
      </c>
      <c r="Y742" s="369">
        <f t="shared" si="79"/>
        <v>24.328005811841617</v>
      </c>
      <c r="Z742" s="369">
        <f t="shared" si="79"/>
        <v>-31.465926521072237</v>
      </c>
      <c r="AA742" s="369">
        <f t="shared" si="79"/>
        <v>13.332622828519668</v>
      </c>
      <c r="AB742" s="369">
        <f t="shared" si="79"/>
        <v>94.442354711303366</v>
      </c>
      <c r="AC742" s="369">
        <f t="shared" si="79"/>
        <v>-16.627170285824839</v>
      </c>
      <c r="AD742" s="369">
        <f t="shared" si="79"/>
        <v>-36.782876036893086</v>
      </c>
      <c r="AE742" s="369">
        <f t="shared" si="79"/>
        <v>5.6891172692237131</v>
      </c>
      <c r="AF742" s="369">
        <f t="shared" si="79"/>
        <v>6.3292238235804756</v>
      </c>
      <c r="AG742" s="369">
        <f t="shared" si="78"/>
        <v>0.30211480362538135</v>
      </c>
      <c r="AH742" s="369">
        <f t="shared" si="78"/>
        <v>37.894822533376733</v>
      </c>
      <c r="AI742" s="369">
        <f t="shared" si="78"/>
        <v>31.353680854832056</v>
      </c>
      <c r="AJ742" s="369">
        <f t="shared" si="78"/>
        <v>-3.7662921348314584</v>
      </c>
      <c r="AK742" s="369">
        <f t="shared" si="78"/>
        <v>-33.154305996637405</v>
      </c>
      <c r="AL742" s="369">
        <f t="shared" si="78"/>
        <v>9.3970516313840697</v>
      </c>
      <c r="AM742" s="369">
        <f t="shared" si="80"/>
        <v>20.992463916208951</v>
      </c>
      <c r="AN742" s="369">
        <f t="shared" si="75"/>
        <v>172.40960675640014</v>
      </c>
      <c r="AO742" s="369">
        <f t="shared" si="75"/>
        <v>-58.576189738025121</v>
      </c>
      <c r="AP742" s="369">
        <f t="shared" si="75"/>
        <v>-35.232481990831694</v>
      </c>
      <c r="AQ742" s="369">
        <f t="shared" si="75"/>
        <v>11.367904087823185</v>
      </c>
      <c r="AR742" s="369">
        <f t="shared" si="76"/>
        <v>-5.2918287937743171</v>
      </c>
      <c r="AS742" s="369">
        <f t="shared" si="76"/>
        <v>5.306765269789099</v>
      </c>
      <c r="AT742" s="369">
        <f t="shared" si="76"/>
        <v>91.878535665517902</v>
      </c>
      <c r="AU742" s="369">
        <f t="shared" si="76"/>
        <v>-6.4285472228811456</v>
      </c>
      <c r="AV742" s="369">
        <f t="shared" si="77"/>
        <v>-39.095320874981901</v>
      </c>
      <c r="AW742" s="369">
        <f t="shared" si="77"/>
        <v>17.446631384908134</v>
      </c>
      <c r="AX742" s="369">
        <f t="shared" si="77"/>
        <v>-6.5465039744822935</v>
      </c>
      <c r="AY742" s="369">
        <f t="shared" si="77"/>
        <v>58.511214649474461</v>
      </c>
    </row>
    <row r="743" spans="1:51" s="325" customFormat="1" ht="13.8">
      <c r="A743" s="329"/>
      <c r="B743" s="329" t="s">
        <v>524</v>
      </c>
      <c r="C743" s="332"/>
      <c r="D743" s="332"/>
      <c r="E743" s="332"/>
      <c r="F743" s="332"/>
      <c r="G743" s="332"/>
      <c r="H743" s="332"/>
      <c r="I743" s="332"/>
      <c r="J743" s="332"/>
      <c r="K743" s="332"/>
      <c r="L743" s="332"/>
      <c r="M743" s="332"/>
      <c r="N743" s="332"/>
      <c r="O743" s="369">
        <f t="shared" si="74"/>
        <v>113.64880719593275</v>
      </c>
      <c r="P743" s="369">
        <f t="shared" ref="P743:AF757" si="81">IFERROR(((P353-O353)*100/O353),"n.a.")</f>
        <v>25.224235767893102</v>
      </c>
      <c r="Q743" s="369">
        <f t="shared" si="81"/>
        <v>-28.845685328655652</v>
      </c>
      <c r="R743" s="369">
        <f t="shared" si="81"/>
        <v>-32.459083749914406</v>
      </c>
      <c r="S743" s="369">
        <f t="shared" si="81"/>
        <v>-7.2594545270201731</v>
      </c>
      <c r="T743" s="369">
        <f t="shared" si="81"/>
        <v>29.911446375860937</v>
      </c>
      <c r="U743" s="369">
        <f t="shared" si="81"/>
        <v>-12.328536564840521</v>
      </c>
      <c r="V743" s="369">
        <f t="shared" si="81"/>
        <v>50.268765598003455</v>
      </c>
      <c r="W743" s="369">
        <f t="shared" si="81"/>
        <v>9.6135419993612139</v>
      </c>
      <c r="X743" s="369">
        <f t="shared" si="81"/>
        <v>-41.083916083916087</v>
      </c>
      <c r="Y743" s="369">
        <f t="shared" si="81"/>
        <v>26.033630069238388</v>
      </c>
      <c r="Z743" s="369">
        <f t="shared" si="81"/>
        <v>-34.452990111442482</v>
      </c>
      <c r="AA743" s="369">
        <f t="shared" si="81"/>
        <v>15.277777777777784</v>
      </c>
      <c r="AB743" s="369">
        <f t="shared" si="81"/>
        <v>106.03448275862068</v>
      </c>
      <c r="AC743" s="369">
        <f t="shared" si="81"/>
        <v>-19.579573524222415</v>
      </c>
      <c r="AD743" s="369">
        <f t="shared" si="81"/>
        <v>-37.74211747006833</v>
      </c>
      <c r="AE743" s="369">
        <f t="shared" si="81"/>
        <v>6.4538864277084294</v>
      </c>
      <c r="AF743" s="369">
        <f t="shared" si="81"/>
        <v>7.5759008795989695</v>
      </c>
      <c r="AG743" s="369">
        <f t="shared" si="78"/>
        <v>-1.4243010374538336</v>
      </c>
      <c r="AH743" s="369">
        <f t="shared" si="78"/>
        <v>43.373171601855155</v>
      </c>
      <c r="AI743" s="369">
        <f t="shared" si="78"/>
        <v>33.306376360808706</v>
      </c>
      <c r="AJ743" s="369">
        <f t="shared" si="78"/>
        <v>-4.8625694152783545</v>
      </c>
      <c r="AK743" s="369">
        <f t="shared" si="78"/>
        <v>-34.575955265610439</v>
      </c>
      <c r="AL743" s="369">
        <f t="shared" si="78"/>
        <v>9.8515519568151255</v>
      </c>
      <c r="AM743" s="369">
        <f t="shared" si="80"/>
        <v>22.420147420147416</v>
      </c>
      <c r="AN743" s="369">
        <f t="shared" si="75"/>
        <v>183.4308970284886</v>
      </c>
      <c r="AO743" s="369">
        <f t="shared" si="75"/>
        <v>-59.601880446114208</v>
      </c>
      <c r="AP743" s="369">
        <f t="shared" si="75"/>
        <v>-36.201188041678833</v>
      </c>
      <c r="AQ743" s="369">
        <f t="shared" si="75"/>
        <v>10.806685491872086</v>
      </c>
      <c r="AR743" s="369">
        <f t="shared" si="76"/>
        <v>-5.6890970452510441</v>
      </c>
      <c r="AS743" s="369">
        <f t="shared" si="76"/>
        <v>5.1997370919447921</v>
      </c>
      <c r="AT743" s="369">
        <f t="shared" si="76"/>
        <v>98.174245053800774</v>
      </c>
      <c r="AU743" s="369">
        <f t="shared" si="76"/>
        <v>-6.6381756401723626</v>
      </c>
      <c r="AV743" s="369">
        <f t="shared" si="77"/>
        <v>-40.92375806693682</v>
      </c>
      <c r="AW743" s="369">
        <f t="shared" si="77"/>
        <v>17.059383931406806</v>
      </c>
      <c r="AX743" s="369">
        <f t="shared" si="77"/>
        <v>-8.046226466279645</v>
      </c>
      <c r="AY743" s="369">
        <f t="shared" si="77"/>
        <v>63.42341279206989</v>
      </c>
    </row>
    <row r="744" spans="1:51" s="325" customFormat="1" ht="13.8">
      <c r="A744" s="327"/>
      <c r="B744" s="327" t="s">
        <v>525</v>
      </c>
      <c r="C744" s="331"/>
      <c r="D744" s="331"/>
      <c r="E744" s="331"/>
      <c r="F744" s="331"/>
      <c r="G744" s="331"/>
      <c r="H744" s="331"/>
      <c r="I744" s="331"/>
      <c r="J744" s="331"/>
      <c r="K744" s="331"/>
      <c r="L744" s="331"/>
      <c r="M744" s="331"/>
      <c r="N744" s="331"/>
      <c r="O744" s="369">
        <f t="shared" si="74"/>
        <v>12.888888888888891</v>
      </c>
      <c r="P744" s="369">
        <f t="shared" si="81"/>
        <v>-11.286089238845149</v>
      </c>
      <c r="Q744" s="369">
        <f t="shared" si="81"/>
        <v>5.4733727810650912</v>
      </c>
      <c r="R744" s="369">
        <f t="shared" si="81"/>
        <v>-13.323983169705473</v>
      </c>
      <c r="S744" s="369">
        <f t="shared" si="81"/>
        <v>22.006472491909392</v>
      </c>
      <c r="T744" s="369">
        <f t="shared" si="81"/>
        <v>-3.0503978779840906</v>
      </c>
      <c r="U744" s="369">
        <f t="shared" si="81"/>
        <v>23.803009575923408</v>
      </c>
      <c r="V744" s="369">
        <f t="shared" si="81"/>
        <v>-6.9613259668508372</v>
      </c>
      <c r="W744" s="369">
        <f t="shared" si="81"/>
        <v>-3.2066508313539144</v>
      </c>
      <c r="X744" s="369">
        <f t="shared" si="81"/>
        <v>10.674846625766861</v>
      </c>
      <c r="Y744" s="369">
        <f t="shared" si="81"/>
        <v>5.2106430155210717</v>
      </c>
      <c r="Z744" s="369">
        <f t="shared" si="81"/>
        <v>8.6406743940990545</v>
      </c>
      <c r="AA744" s="369">
        <f t="shared" si="81"/>
        <v>-2.4248302618816679</v>
      </c>
      <c r="AB744" s="369">
        <f t="shared" si="81"/>
        <v>-16.500994035785286</v>
      </c>
      <c r="AC744" s="369">
        <f t="shared" si="81"/>
        <v>53.095238095238081</v>
      </c>
      <c r="AD744" s="369">
        <f t="shared" si="81"/>
        <v>-24.805598755832033</v>
      </c>
      <c r="AE744" s="369">
        <f t="shared" si="81"/>
        <v>-2.275077559462261</v>
      </c>
      <c r="AF744" s="369">
        <f t="shared" si="81"/>
        <v>-7.619047619047608</v>
      </c>
      <c r="AG744" s="369">
        <f t="shared" si="78"/>
        <v>22.794959908361971</v>
      </c>
      <c r="AH744" s="369">
        <f t="shared" si="78"/>
        <v>-19.402985074626866</v>
      </c>
      <c r="AI744" s="369">
        <f t="shared" si="78"/>
        <v>-4.9768518518518485</v>
      </c>
      <c r="AJ744" s="369">
        <f t="shared" si="78"/>
        <v>24.847746650426295</v>
      </c>
      <c r="AK744" s="369">
        <f t="shared" si="78"/>
        <v>-4.8780487804878048</v>
      </c>
      <c r="AL744" s="369">
        <f t="shared" si="78"/>
        <v>3.1794871794871846</v>
      </c>
      <c r="AM744" s="369">
        <f t="shared" si="80"/>
        <v>0.29821073558647476</v>
      </c>
      <c r="AN744" s="369">
        <f t="shared" si="75"/>
        <v>-23.885034687809714</v>
      </c>
      <c r="AO744" s="369">
        <f t="shared" si="75"/>
        <v>9.3750000000000071</v>
      </c>
      <c r="AP744" s="369">
        <f t="shared" si="75"/>
        <v>-11.547619047619055</v>
      </c>
      <c r="AQ744" s="369">
        <f t="shared" si="75"/>
        <v>21.265141318977122</v>
      </c>
      <c r="AR744" s="369">
        <f t="shared" si="76"/>
        <v>1.1098779134295189</v>
      </c>
      <c r="AS744" s="369">
        <f t="shared" si="76"/>
        <v>6.9154774972557718</v>
      </c>
      <c r="AT744" s="369">
        <f t="shared" si="76"/>
        <v>-1.3347022587269073</v>
      </c>
      <c r="AU744" s="369">
        <f t="shared" si="76"/>
        <v>-0.10405827263267209</v>
      </c>
      <c r="AV744" s="369">
        <f t="shared" si="77"/>
        <v>11.666666666666677</v>
      </c>
      <c r="AW744" s="369">
        <f t="shared" si="77"/>
        <v>23.13432835820894</v>
      </c>
      <c r="AX744" s="369">
        <f t="shared" si="77"/>
        <v>14.469696969696971</v>
      </c>
      <c r="AY744" s="369">
        <f t="shared" si="77"/>
        <v>3.375248180013235</v>
      </c>
    </row>
    <row r="745" spans="1:51" s="325" customFormat="1" ht="13.8">
      <c r="A745" s="329"/>
      <c r="B745" s="329" t="s">
        <v>526</v>
      </c>
      <c r="C745" s="332"/>
      <c r="D745" s="332"/>
      <c r="E745" s="332"/>
      <c r="F745" s="332"/>
      <c r="G745" s="332"/>
      <c r="H745" s="332"/>
      <c r="I745" s="332"/>
      <c r="J745" s="332"/>
      <c r="K745" s="332"/>
      <c r="L745" s="332"/>
      <c r="M745" s="332"/>
      <c r="N745" s="332"/>
      <c r="O745" s="369">
        <f t="shared" si="74"/>
        <v>4.1097818437719944</v>
      </c>
      <c r="P745" s="369">
        <f t="shared" si="81"/>
        <v>13.208057320535346</v>
      </c>
      <c r="Q745" s="369">
        <f t="shared" si="81"/>
        <v>12.407451636016242</v>
      </c>
      <c r="R745" s="369">
        <f t="shared" si="81"/>
        <v>-5.8111122915117379</v>
      </c>
      <c r="S745" s="369">
        <f t="shared" si="81"/>
        <v>-7.0719602977667444</v>
      </c>
      <c r="T745" s="369">
        <f t="shared" si="81"/>
        <v>-1.9177084597645324</v>
      </c>
      <c r="U745" s="369">
        <f t="shared" si="81"/>
        <v>1.8933300334117078</v>
      </c>
      <c r="V745" s="369">
        <f t="shared" si="81"/>
        <v>22.625698324022341</v>
      </c>
      <c r="W745" s="369">
        <f t="shared" si="81"/>
        <v>-12.587897395265914</v>
      </c>
      <c r="X745" s="369">
        <f t="shared" si="81"/>
        <v>9.7779288465896155</v>
      </c>
      <c r="Y745" s="369">
        <f t="shared" si="81"/>
        <v>-8.4632056971823744</v>
      </c>
      <c r="Z745" s="369">
        <f t="shared" si="81"/>
        <v>-22.189649340399136</v>
      </c>
      <c r="AA745" s="369">
        <f t="shared" si="81"/>
        <v>12.317055499203013</v>
      </c>
      <c r="AB745" s="369">
        <f t="shared" si="81"/>
        <v>-4.5284479422010122</v>
      </c>
      <c r="AC745" s="369">
        <f t="shared" si="81"/>
        <v>3.8918918918918859</v>
      </c>
      <c r="AD745" s="369">
        <f t="shared" si="81"/>
        <v>-4.6696149843912451</v>
      </c>
      <c r="AE745" s="369">
        <f t="shared" si="81"/>
        <v>-5.5259926320098387</v>
      </c>
      <c r="AF745" s="369">
        <f t="shared" si="81"/>
        <v>-1.7186597342576513</v>
      </c>
      <c r="AG745" s="369">
        <f t="shared" si="78"/>
        <v>9.2578986039676678</v>
      </c>
      <c r="AH745" s="369">
        <f t="shared" si="78"/>
        <v>5.3127101546738444</v>
      </c>
      <c r="AI745" s="369">
        <f t="shared" si="78"/>
        <v>-1.7113665389527504</v>
      </c>
      <c r="AJ745" s="369">
        <f t="shared" si="78"/>
        <v>10.693866943866951</v>
      </c>
      <c r="AK745" s="369">
        <f t="shared" si="78"/>
        <v>-8.6982040145556958</v>
      </c>
      <c r="AL745" s="369">
        <f t="shared" si="78"/>
        <v>-14.772435073283614</v>
      </c>
      <c r="AM745" s="369">
        <f t="shared" si="80"/>
        <v>-3.5148589530849375</v>
      </c>
      <c r="AN745" s="369">
        <f t="shared" si="75"/>
        <v>19.840525328330212</v>
      </c>
      <c r="AO745" s="369">
        <f t="shared" si="75"/>
        <v>-1.5264187866927614</v>
      </c>
      <c r="AP745" s="369">
        <f t="shared" si="75"/>
        <v>-15.09009009009009</v>
      </c>
      <c r="AQ745" s="369">
        <f t="shared" si="75"/>
        <v>10.001560305819934</v>
      </c>
      <c r="AR745" s="369">
        <f t="shared" si="76"/>
        <v>0.28368794326241537</v>
      </c>
      <c r="AS745" s="369">
        <f t="shared" si="76"/>
        <v>6.9306930693069182</v>
      </c>
      <c r="AT745" s="369">
        <f t="shared" si="76"/>
        <v>5.1322751322751454</v>
      </c>
      <c r="AU745" s="369">
        <f t="shared" si="76"/>
        <v>12.267237040764972</v>
      </c>
      <c r="AV745" s="369">
        <f t="shared" si="77"/>
        <v>-14.613919085509364</v>
      </c>
      <c r="AW745" s="369">
        <f t="shared" si="77"/>
        <v>1.3125082031762698</v>
      </c>
      <c r="AX745" s="369">
        <f t="shared" si="77"/>
        <v>-5.6224899598393616</v>
      </c>
      <c r="AY745" s="369">
        <f t="shared" si="77"/>
        <v>11.063829787234047</v>
      </c>
    </row>
    <row r="746" spans="1:51" s="325" customFormat="1" ht="13.8">
      <c r="A746" s="327"/>
      <c r="B746" s="327" t="s">
        <v>527</v>
      </c>
      <c r="C746" s="331"/>
      <c r="D746" s="331"/>
      <c r="E746" s="331"/>
      <c r="F746" s="331"/>
      <c r="G746" s="331"/>
      <c r="H746" s="331"/>
      <c r="I746" s="331"/>
      <c r="J746" s="331"/>
      <c r="K746" s="331"/>
      <c r="L746" s="331"/>
      <c r="M746" s="331"/>
      <c r="N746" s="331"/>
      <c r="O746" s="369">
        <f t="shared" si="74"/>
        <v>8.9191774270683801</v>
      </c>
      <c r="P746" s="369">
        <f t="shared" si="81"/>
        <v>-15.85071350164654</v>
      </c>
      <c r="Q746" s="369">
        <f t="shared" si="81"/>
        <v>39.420819201669715</v>
      </c>
      <c r="R746" s="369">
        <f t="shared" si="81"/>
        <v>-1.9086826347305315</v>
      </c>
      <c r="S746" s="369">
        <f t="shared" si="81"/>
        <v>-20.831743609309427</v>
      </c>
      <c r="T746" s="369">
        <f t="shared" si="81"/>
        <v>-7.2289156626508769E-2</v>
      </c>
      <c r="U746" s="369">
        <f t="shared" si="81"/>
        <v>1.9773330118157713</v>
      </c>
      <c r="V746" s="369">
        <f t="shared" si="81"/>
        <v>27.169543627335074</v>
      </c>
      <c r="W746" s="369">
        <f t="shared" si="81"/>
        <v>-9.148382298252141</v>
      </c>
      <c r="X746" s="369">
        <f t="shared" si="81"/>
        <v>9.4555873925501395</v>
      </c>
      <c r="Y746" s="369">
        <f t="shared" si="81"/>
        <v>-14.005235602094233</v>
      </c>
      <c r="Z746" s="369">
        <f t="shared" si="81"/>
        <v>-24.722765818656239</v>
      </c>
      <c r="AA746" s="369">
        <f t="shared" si="81"/>
        <v>23.396880415944544</v>
      </c>
      <c r="AB746" s="369">
        <f t="shared" si="81"/>
        <v>-5.6647940074906407</v>
      </c>
      <c r="AC746" s="369">
        <f t="shared" si="81"/>
        <v>-9.2803970223324939</v>
      </c>
      <c r="AD746" s="369">
        <f t="shared" si="81"/>
        <v>9.5459518599562223</v>
      </c>
      <c r="AE746" s="369">
        <f t="shared" si="81"/>
        <v>-14.406991260923835</v>
      </c>
      <c r="AF746" s="369">
        <f t="shared" si="81"/>
        <v>13.068844807467901</v>
      </c>
      <c r="AG746" s="369">
        <f t="shared" si="78"/>
        <v>25.748194014447897</v>
      </c>
      <c r="AH746" s="369">
        <f t="shared" si="78"/>
        <v>2.1542880590890379</v>
      </c>
      <c r="AI746" s="369">
        <f t="shared" si="78"/>
        <v>-7.852982526611763</v>
      </c>
      <c r="AJ746" s="369">
        <f t="shared" si="78"/>
        <v>23.01656495204881</v>
      </c>
      <c r="AK746" s="369">
        <f t="shared" si="78"/>
        <v>-12.792345854004251</v>
      </c>
      <c r="AL746" s="369">
        <f t="shared" si="78"/>
        <v>-17.330353514831373</v>
      </c>
      <c r="AM746" s="369">
        <f t="shared" si="80"/>
        <v>-4.0796264438436882</v>
      </c>
      <c r="AN746" s="369">
        <f t="shared" si="75"/>
        <v>48.603638227004865</v>
      </c>
      <c r="AO746" s="369">
        <f t="shared" si="75"/>
        <v>-16.965517241379317</v>
      </c>
      <c r="AP746" s="369">
        <f t="shared" si="75"/>
        <v>-19.310631229235877</v>
      </c>
      <c r="AQ746" s="369">
        <f t="shared" si="75"/>
        <v>17.472979927946472</v>
      </c>
      <c r="AR746" s="369">
        <f t="shared" si="76"/>
        <v>-7.9737130339539997</v>
      </c>
      <c r="AS746" s="369">
        <f t="shared" si="76"/>
        <v>20.209473934777439</v>
      </c>
      <c r="AT746" s="369">
        <f t="shared" si="76"/>
        <v>-2.2970297029702902</v>
      </c>
      <c r="AU746" s="369">
        <f t="shared" si="76"/>
        <v>24.098094852047005</v>
      </c>
      <c r="AV746" s="369">
        <f t="shared" si="77"/>
        <v>-19.957537154989385</v>
      </c>
      <c r="AW746" s="369">
        <f t="shared" si="77"/>
        <v>2.1016119159355258</v>
      </c>
      <c r="AX746" s="369">
        <f t="shared" si="77"/>
        <v>-6.6546762589928026</v>
      </c>
      <c r="AY746" s="369">
        <f t="shared" si="77"/>
        <v>14.964675658317281</v>
      </c>
    </row>
    <row r="747" spans="1:51" s="325" customFormat="1" ht="13.8">
      <c r="A747" s="329"/>
      <c r="B747" s="329" t="s">
        <v>528</v>
      </c>
      <c r="C747" s="332"/>
      <c r="D747" s="332"/>
      <c r="E747" s="332"/>
      <c r="F747" s="332"/>
      <c r="G747" s="332"/>
      <c r="H747" s="332"/>
      <c r="I747" s="332"/>
      <c r="J747" s="332"/>
      <c r="K747" s="332"/>
      <c r="L747" s="332"/>
      <c r="M747" s="332"/>
      <c r="N747" s="332"/>
      <c r="O747" s="369">
        <f t="shared" si="74"/>
        <v>-5.4054054054054097</v>
      </c>
      <c r="P747" s="369">
        <f t="shared" si="81"/>
        <v>886.66666666666652</v>
      </c>
      <c r="Q747" s="369">
        <f t="shared" si="81"/>
        <v>-90.540540540540533</v>
      </c>
      <c r="R747" s="369">
        <f t="shared" si="81"/>
        <v>33.673469387755112</v>
      </c>
      <c r="S747" s="369">
        <f t="shared" si="81"/>
        <v>4.5801526717557293</v>
      </c>
      <c r="T747" s="369">
        <f t="shared" si="81"/>
        <v>0</v>
      </c>
      <c r="U747" s="369">
        <f t="shared" si="81"/>
        <v>-36.496350364963511</v>
      </c>
      <c r="V747" s="369">
        <f t="shared" si="81"/>
        <v>64.367816091954012</v>
      </c>
      <c r="W747" s="369">
        <f t="shared" si="81"/>
        <v>-30.769230769230766</v>
      </c>
      <c r="X747" s="369">
        <f t="shared" si="81"/>
        <v>4.0404040404040442</v>
      </c>
      <c r="Y747" s="369">
        <f t="shared" si="81"/>
        <v>31.067961165048551</v>
      </c>
      <c r="Z747" s="369">
        <f t="shared" si="81"/>
        <v>-17.037037037037035</v>
      </c>
      <c r="AA747" s="369">
        <f t="shared" si="81"/>
        <v>7.142857142857129</v>
      </c>
      <c r="AB747" s="369">
        <f t="shared" si="81"/>
        <v>-5.0000000000000044</v>
      </c>
      <c r="AC747" s="369">
        <f t="shared" si="81"/>
        <v>-26.315789473684205</v>
      </c>
      <c r="AD747" s="369">
        <f t="shared" si="81"/>
        <v>53.571428571428584</v>
      </c>
      <c r="AE747" s="369">
        <f t="shared" si="81"/>
        <v>18.604651162790699</v>
      </c>
      <c r="AF747" s="369">
        <f t="shared" si="81"/>
        <v>-9.1503267973856293</v>
      </c>
      <c r="AG747" s="369">
        <f t="shared" si="78"/>
        <v>9.3525179856115184</v>
      </c>
      <c r="AH747" s="369">
        <f t="shared" si="78"/>
        <v>-20.394736842105267</v>
      </c>
      <c r="AI747" s="369">
        <f t="shared" si="78"/>
        <v>-3.3057851239669453</v>
      </c>
      <c r="AJ747" s="369">
        <f t="shared" si="78"/>
        <v>79.487179487179503</v>
      </c>
      <c r="AK747" s="369">
        <f t="shared" si="78"/>
        <v>-28.095238095238098</v>
      </c>
      <c r="AL747" s="369">
        <f t="shared" si="78"/>
        <v>-3.3112582781456981</v>
      </c>
      <c r="AM747" s="369">
        <f t="shared" si="80"/>
        <v>10.958904109589051</v>
      </c>
      <c r="AN747" s="369">
        <f t="shared" si="75"/>
        <v>-38.271604938271608</v>
      </c>
      <c r="AO747" s="369">
        <f t="shared" si="75"/>
        <v>19.999999999999996</v>
      </c>
      <c r="AP747" s="369">
        <f t="shared" si="75"/>
        <v>-10.833333333333325</v>
      </c>
      <c r="AQ747" s="369">
        <f t="shared" si="75"/>
        <v>51.401869158878512</v>
      </c>
      <c r="AR747" s="369">
        <f t="shared" si="76"/>
        <v>30.864197530864196</v>
      </c>
      <c r="AS747" s="369">
        <f t="shared" si="76"/>
        <v>-37.735849056603769</v>
      </c>
      <c r="AT747" s="369">
        <f t="shared" si="76"/>
        <v>19.696969696969695</v>
      </c>
      <c r="AU747" s="369">
        <f t="shared" si="76"/>
        <v>-31.0126582278481</v>
      </c>
      <c r="AV747" s="369">
        <f t="shared" si="77"/>
        <v>59.633027522935762</v>
      </c>
      <c r="AW747" s="369">
        <f t="shared" si="77"/>
        <v>-22.988505747126432</v>
      </c>
      <c r="AX747" s="369">
        <f t="shared" si="77"/>
        <v>33.582089552238799</v>
      </c>
      <c r="AY747" s="369">
        <f t="shared" si="77"/>
        <v>-24.02234636871508</v>
      </c>
    </row>
    <row r="748" spans="1:51" s="325" customFormat="1" ht="13.8">
      <c r="A748" s="327"/>
      <c r="B748" s="327" t="s">
        <v>529</v>
      </c>
      <c r="C748" s="331"/>
      <c r="D748" s="331"/>
      <c r="E748" s="331"/>
      <c r="F748" s="331"/>
      <c r="G748" s="331"/>
      <c r="H748" s="331"/>
      <c r="I748" s="331"/>
      <c r="J748" s="331"/>
      <c r="K748" s="331"/>
      <c r="L748" s="331"/>
      <c r="M748" s="331"/>
      <c r="N748" s="331"/>
      <c r="O748" s="369">
        <f t="shared" si="74"/>
        <v>-2.6671408250355619</v>
      </c>
      <c r="P748" s="369">
        <f t="shared" si="81"/>
        <v>28.059919620021908</v>
      </c>
      <c r="Q748" s="369">
        <f t="shared" si="81"/>
        <v>13.323823109843087</v>
      </c>
      <c r="R748" s="369">
        <f t="shared" si="81"/>
        <v>-12.059415911379656</v>
      </c>
      <c r="S748" s="369">
        <f t="shared" si="81"/>
        <v>13.111938162038358</v>
      </c>
      <c r="T748" s="369">
        <f t="shared" si="81"/>
        <v>-3.8724373576309827</v>
      </c>
      <c r="U748" s="369">
        <f t="shared" si="81"/>
        <v>3.1595576619273378</v>
      </c>
      <c r="V748" s="369">
        <f t="shared" si="81"/>
        <v>16.794282797345577</v>
      </c>
      <c r="W748" s="369">
        <f t="shared" si="81"/>
        <v>-16.06206293706294</v>
      </c>
      <c r="X748" s="369">
        <f t="shared" si="81"/>
        <v>10.335850039052346</v>
      </c>
      <c r="Y748" s="369">
        <f t="shared" si="81"/>
        <v>-2.4303916941953778</v>
      </c>
      <c r="Z748" s="369">
        <f t="shared" si="81"/>
        <v>-19.516324062877871</v>
      </c>
      <c r="AA748" s="369">
        <f t="shared" si="81"/>
        <v>0.96153846153846234</v>
      </c>
      <c r="AB748" s="369">
        <f t="shared" si="81"/>
        <v>-3.1250000000000124</v>
      </c>
      <c r="AC748" s="369">
        <f t="shared" si="81"/>
        <v>21.321044546851013</v>
      </c>
      <c r="AD748" s="369">
        <f t="shared" si="81"/>
        <v>-19.118764244112434</v>
      </c>
      <c r="AE748" s="369">
        <f t="shared" si="81"/>
        <v>4.633688165309958</v>
      </c>
      <c r="AF748" s="369">
        <f t="shared" si="81"/>
        <v>-16.51705565529624</v>
      </c>
      <c r="AG748" s="369">
        <f t="shared" si="78"/>
        <v>-13.65591397849462</v>
      </c>
      <c r="AH748" s="369">
        <f t="shared" si="78"/>
        <v>13.325031133250317</v>
      </c>
      <c r="AI748" s="369">
        <f t="shared" si="78"/>
        <v>9.5604395604395584</v>
      </c>
      <c r="AJ748" s="369">
        <f t="shared" si="78"/>
        <v>-10.865931126713473</v>
      </c>
      <c r="AK748" s="369">
        <f t="shared" si="78"/>
        <v>1.4253563390847674</v>
      </c>
      <c r="AL748" s="369">
        <f t="shared" si="78"/>
        <v>-10.724852071005913</v>
      </c>
      <c r="AM748" s="369">
        <f t="shared" si="80"/>
        <v>-3.4382767191383672</v>
      </c>
      <c r="AN748" s="369">
        <f t="shared" si="75"/>
        <v>-24.281424281424282</v>
      </c>
      <c r="AO748" s="369">
        <f t="shared" si="75"/>
        <v>47.93201133144477</v>
      </c>
      <c r="AP748" s="369">
        <f t="shared" si="75"/>
        <v>-7.4684029107621583</v>
      </c>
      <c r="AQ748" s="369">
        <f t="shared" si="75"/>
        <v>-3.8493377483443698</v>
      </c>
      <c r="AR748" s="369">
        <f t="shared" si="76"/>
        <v>14.377959535083942</v>
      </c>
      <c r="AS748" s="369">
        <f t="shared" si="76"/>
        <v>-10.500564546480989</v>
      </c>
      <c r="AT748" s="369">
        <f t="shared" si="76"/>
        <v>20.142977291841877</v>
      </c>
      <c r="AU748" s="369">
        <f t="shared" si="76"/>
        <v>-5.7752887644382165</v>
      </c>
      <c r="AV748" s="369">
        <f t="shared" si="77"/>
        <v>-5.460624071322445</v>
      </c>
      <c r="AW748" s="369">
        <f t="shared" si="77"/>
        <v>1.4145383104125715</v>
      </c>
      <c r="AX748" s="369">
        <f t="shared" si="77"/>
        <v>-5.6567222006973932</v>
      </c>
      <c r="AY748" s="369">
        <f t="shared" si="77"/>
        <v>6.2012320328542012</v>
      </c>
    </row>
    <row r="749" spans="1:51" s="325" customFormat="1" ht="13.8">
      <c r="A749" s="329"/>
      <c r="B749" s="329" t="s">
        <v>530</v>
      </c>
      <c r="C749" s="332"/>
      <c r="D749" s="332"/>
      <c r="E749" s="332"/>
      <c r="F749" s="332"/>
      <c r="G749" s="332"/>
      <c r="H749" s="332"/>
      <c r="I749" s="332"/>
      <c r="J749" s="332"/>
      <c r="K749" s="332"/>
      <c r="L749" s="332"/>
      <c r="M749" s="332"/>
      <c r="N749" s="332"/>
      <c r="O749" s="369">
        <f t="shared" si="74"/>
        <v>18.758085381630003</v>
      </c>
      <c r="P749" s="369">
        <f t="shared" si="81"/>
        <v>-34.31372549019607</v>
      </c>
      <c r="Q749" s="369">
        <f t="shared" si="81"/>
        <v>24.04643449419569</v>
      </c>
      <c r="R749" s="369">
        <f t="shared" si="81"/>
        <v>6.9518716577540047</v>
      </c>
      <c r="S749" s="369">
        <f t="shared" si="81"/>
        <v>22.875</v>
      </c>
      <c r="T749" s="369">
        <f t="shared" si="81"/>
        <v>-12.512716174974573</v>
      </c>
      <c r="U749" s="369">
        <f t="shared" si="81"/>
        <v>2.5581395348837286</v>
      </c>
      <c r="V749" s="369">
        <f t="shared" si="81"/>
        <v>30.952380952380956</v>
      </c>
      <c r="W749" s="369">
        <f t="shared" si="81"/>
        <v>-24.069264069264079</v>
      </c>
      <c r="X749" s="369">
        <f t="shared" si="81"/>
        <v>-7.0695553021664681</v>
      </c>
      <c r="Y749" s="369">
        <f t="shared" si="81"/>
        <v>297.54601226993861</v>
      </c>
      <c r="Z749" s="369">
        <f t="shared" si="81"/>
        <v>-74.043209876543216</v>
      </c>
      <c r="AA749" s="369">
        <f t="shared" si="81"/>
        <v>13.317479191438753</v>
      </c>
      <c r="AB749" s="369">
        <f t="shared" si="81"/>
        <v>-10.493179433368311</v>
      </c>
      <c r="AC749" s="369">
        <f t="shared" si="81"/>
        <v>-16.529894490035161</v>
      </c>
      <c r="AD749" s="369">
        <f t="shared" si="81"/>
        <v>34.129213483146074</v>
      </c>
      <c r="AE749" s="369">
        <f t="shared" si="81"/>
        <v>44.188481675392651</v>
      </c>
      <c r="AF749" s="369">
        <f t="shared" si="81"/>
        <v>-33.478576615831514</v>
      </c>
      <c r="AG749" s="369">
        <f t="shared" si="78"/>
        <v>477.07423580786025</v>
      </c>
      <c r="AH749" s="369">
        <f t="shared" si="78"/>
        <v>-79.871358304956487</v>
      </c>
      <c r="AI749" s="369">
        <f t="shared" si="78"/>
        <v>281.39097744360902</v>
      </c>
      <c r="AJ749" s="369">
        <f t="shared" si="78"/>
        <v>-63.479546574667324</v>
      </c>
      <c r="AK749" s="369">
        <f t="shared" si="78"/>
        <v>-40.013495276653174</v>
      </c>
      <c r="AL749" s="369">
        <f t="shared" ref="AL749:AM772" si="82">IFERROR(((AL359-AK359)*100/AK359),"n.a.")</f>
        <v>-7.7615298087739175</v>
      </c>
      <c r="AM749" s="369">
        <f t="shared" si="82"/>
        <v>61.097560975609781</v>
      </c>
      <c r="AN749" s="369">
        <f t="shared" si="75"/>
        <v>-50.189250567751706</v>
      </c>
      <c r="AO749" s="369">
        <f t="shared" si="75"/>
        <v>15.045592705167177</v>
      </c>
      <c r="AP749" s="369">
        <f t="shared" si="75"/>
        <v>18.229854689564053</v>
      </c>
      <c r="AQ749" s="369">
        <f t="shared" si="75"/>
        <v>43.910614525139685</v>
      </c>
      <c r="AR749" s="369">
        <f t="shared" si="76"/>
        <v>-9.3167701863354129</v>
      </c>
      <c r="AS749" s="369">
        <f t="shared" si="76"/>
        <v>6.7636986301369939</v>
      </c>
      <c r="AT749" s="369">
        <f t="shared" si="76"/>
        <v>6.8163592622293478</v>
      </c>
      <c r="AU749" s="369">
        <f t="shared" si="76"/>
        <v>-6.4564564564564524</v>
      </c>
      <c r="AV749" s="369">
        <f t="shared" si="77"/>
        <v>-7.1428571428571468</v>
      </c>
      <c r="AW749" s="369">
        <f t="shared" si="77"/>
        <v>17.458945548833185</v>
      </c>
      <c r="AX749" s="369">
        <f t="shared" si="77"/>
        <v>-4.5621780721118412</v>
      </c>
      <c r="AY749" s="369">
        <f t="shared" si="77"/>
        <v>-26.52274479568235</v>
      </c>
    </row>
    <row r="750" spans="1:51" s="325" customFormat="1" ht="13.8">
      <c r="A750" s="327"/>
      <c r="B750" s="327" t="s">
        <v>531</v>
      </c>
      <c r="C750" s="331"/>
      <c r="D750" s="331"/>
      <c r="E750" s="331"/>
      <c r="F750" s="331"/>
      <c r="G750" s="331"/>
      <c r="H750" s="331"/>
      <c r="I750" s="331"/>
      <c r="J750" s="331"/>
      <c r="K750" s="331"/>
      <c r="L750" s="331"/>
      <c r="M750" s="331"/>
      <c r="N750" s="331"/>
      <c r="O750" s="369">
        <f t="shared" si="74"/>
        <v>12.329768336910663</v>
      </c>
      <c r="P750" s="369">
        <f t="shared" si="81"/>
        <v>6.4102458510068709</v>
      </c>
      <c r="Q750" s="369">
        <f t="shared" si="81"/>
        <v>2.8823975603337519</v>
      </c>
      <c r="R750" s="369">
        <f t="shared" si="81"/>
        <v>-8.0761649689291577</v>
      </c>
      <c r="S750" s="369">
        <f t="shared" si="81"/>
        <v>5.5071325100051718</v>
      </c>
      <c r="T750" s="369">
        <f t="shared" si="81"/>
        <v>-9.6939092122001949</v>
      </c>
      <c r="U750" s="369">
        <f t="shared" si="81"/>
        <v>55.377558645925497</v>
      </c>
      <c r="V750" s="369">
        <f t="shared" si="81"/>
        <v>-29.93548529761345</v>
      </c>
      <c r="W750" s="369">
        <f t="shared" si="81"/>
        <v>6.6593550525094756</v>
      </c>
      <c r="X750" s="369">
        <f t="shared" si="81"/>
        <v>7.1519984612994678</v>
      </c>
      <c r="Y750" s="369">
        <f t="shared" si="81"/>
        <v>-8.9508239728817358</v>
      </c>
      <c r="Z750" s="369">
        <f t="shared" si="81"/>
        <v>-13.26943783078813</v>
      </c>
      <c r="AA750" s="369">
        <f t="shared" si="81"/>
        <v>-11.627703659666722</v>
      </c>
      <c r="AB750" s="369">
        <f t="shared" si="81"/>
        <v>5.9516036485229771</v>
      </c>
      <c r="AC750" s="369">
        <f t="shared" si="81"/>
        <v>-6.9095594688977302E-2</v>
      </c>
      <c r="AD750" s="369">
        <f t="shared" si="81"/>
        <v>-3.0656675138286689</v>
      </c>
      <c r="AE750" s="369">
        <f t="shared" si="81"/>
        <v>-10.181891790289475</v>
      </c>
      <c r="AF750" s="369">
        <f t="shared" si="81"/>
        <v>-2.7935179223009201</v>
      </c>
      <c r="AG750" s="369">
        <f t="shared" si="78"/>
        <v>9.6867858286319937</v>
      </c>
      <c r="AH750" s="369">
        <f t="shared" si="78"/>
        <v>-2.6733500417710889</v>
      </c>
      <c r="AI750" s="369">
        <f t="shared" si="78"/>
        <v>-11.390454521950474</v>
      </c>
      <c r="AJ750" s="369">
        <f t="shared" si="78"/>
        <v>31.683803877172309</v>
      </c>
      <c r="AK750" s="369">
        <f t="shared" si="78"/>
        <v>-12.63250257028397</v>
      </c>
      <c r="AL750" s="369">
        <f t="shared" si="82"/>
        <v>-8.6208470707583071</v>
      </c>
      <c r="AM750" s="369">
        <f t="shared" si="82"/>
        <v>13.798194877715728</v>
      </c>
      <c r="AN750" s="369">
        <f t="shared" si="75"/>
        <v>-4.4426667707256131</v>
      </c>
      <c r="AO750" s="369">
        <f t="shared" si="75"/>
        <v>6.4031362299902019</v>
      </c>
      <c r="AP750" s="369">
        <f t="shared" si="75"/>
        <v>-1.0256754682222957</v>
      </c>
      <c r="AQ750" s="369">
        <f t="shared" si="75"/>
        <v>11.854975522272305</v>
      </c>
      <c r="AR750" s="369">
        <f t="shared" si="76"/>
        <v>-12.323199057061634</v>
      </c>
      <c r="AS750" s="369">
        <f t="shared" si="76"/>
        <v>0.30643008945781869</v>
      </c>
      <c r="AT750" s="369">
        <f t="shared" si="76"/>
        <v>0.38038925843804028</v>
      </c>
      <c r="AU750" s="369">
        <f t="shared" si="76"/>
        <v>10.86676942107381</v>
      </c>
      <c r="AV750" s="369">
        <f t="shared" si="77"/>
        <v>-1.8064287611794798</v>
      </c>
      <c r="AW750" s="369">
        <f t="shared" si="77"/>
        <v>-2.1940661917215394</v>
      </c>
      <c r="AX750" s="369">
        <f t="shared" si="77"/>
        <v>15.652286159491782</v>
      </c>
      <c r="AY750" s="369">
        <f t="shared" si="77"/>
        <v>-16.904642319006957</v>
      </c>
    </row>
    <row r="751" spans="1:51" s="325" customFormat="1" ht="13.8">
      <c r="A751" s="329"/>
      <c r="B751" s="329" t="s">
        <v>532</v>
      </c>
      <c r="C751" s="332"/>
      <c r="D751" s="332"/>
      <c r="E751" s="332"/>
      <c r="F751" s="332"/>
      <c r="G751" s="332"/>
      <c r="H751" s="332"/>
      <c r="I751" s="332"/>
      <c r="J751" s="332"/>
      <c r="K751" s="332"/>
      <c r="L751" s="332"/>
      <c r="M751" s="332"/>
      <c r="N751" s="332"/>
      <c r="O751" s="369">
        <f t="shared" si="74"/>
        <v>16.50891481399956</v>
      </c>
      <c r="P751" s="369">
        <f t="shared" si="81"/>
        <v>17.513697336104297</v>
      </c>
      <c r="Q751" s="369">
        <f t="shared" si="81"/>
        <v>45.675241157556258</v>
      </c>
      <c r="R751" s="369">
        <f t="shared" si="81"/>
        <v>-13.381525217967113</v>
      </c>
      <c r="S751" s="369">
        <f t="shared" si="81"/>
        <v>-27.272727272727273</v>
      </c>
      <c r="T751" s="369">
        <f t="shared" si="81"/>
        <v>24.167834618079894</v>
      </c>
      <c r="U751" s="369">
        <f t="shared" si="81"/>
        <v>-18.582010582010586</v>
      </c>
      <c r="V751" s="369">
        <f t="shared" si="81"/>
        <v>-5.0775496057534006</v>
      </c>
      <c r="W751" s="369">
        <f t="shared" si="81"/>
        <v>-3.6421725239616567</v>
      </c>
      <c r="X751" s="369">
        <f t="shared" si="81"/>
        <v>27.61462675255779</v>
      </c>
      <c r="Y751" s="369">
        <f t="shared" si="81"/>
        <v>-18.068443322693195</v>
      </c>
      <c r="Z751" s="369">
        <f t="shared" si="81"/>
        <v>-8.7070761982422749</v>
      </c>
      <c r="AA751" s="369">
        <f t="shared" si="81"/>
        <v>-44.144501786423184</v>
      </c>
      <c r="AB751" s="369">
        <f t="shared" si="81"/>
        <v>10.00355366027007</v>
      </c>
      <c r="AC751" s="369">
        <f t="shared" si="81"/>
        <v>19.140688095622693</v>
      </c>
      <c r="AD751" s="369">
        <f t="shared" si="81"/>
        <v>0.62364425162688952</v>
      </c>
      <c r="AE751" s="369">
        <f t="shared" si="81"/>
        <v>-6.6154675289679288</v>
      </c>
      <c r="AF751" s="369">
        <f t="shared" si="81"/>
        <v>2.5825999134323934</v>
      </c>
      <c r="AG751" s="369">
        <f t="shared" si="78"/>
        <v>-20.886075949367083</v>
      </c>
      <c r="AH751" s="369">
        <f t="shared" si="78"/>
        <v>33.457777777777764</v>
      </c>
      <c r="AI751" s="369">
        <f t="shared" si="78"/>
        <v>-30.105235113893695</v>
      </c>
      <c r="AJ751" s="369">
        <f t="shared" si="78"/>
        <v>56.336954450161997</v>
      </c>
      <c r="AK751" s="369">
        <f t="shared" si="78"/>
        <v>1.2312568572473548</v>
      </c>
      <c r="AL751" s="369">
        <f t="shared" si="82"/>
        <v>-1.1560693641618591</v>
      </c>
      <c r="AM751" s="369">
        <f t="shared" si="82"/>
        <v>-17.909356725146203</v>
      </c>
      <c r="AN751" s="369">
        <f t="shared" si="75"/>
        <v>-19.085782131196193</v>
      </c>
      <c r="AO751" s="369">
        <f t="shared" si="75"/>
        <v>28.833455612619204</v>
      </c>
      <c r="AP751" s="369">
        <f t="shared" si="75"/>
        <v>-15.518223234624134</v>
      </c>
      <c r="AQ751" s="369">
        <f t="shared" si="75"/>
        <v>30.687563195146598</v>
      </c>
      <c r="AR751" s="369">
        <f t="shared" si="76"/>
        <v>3.4300451321727876</v>
      </c>
      <c r="AS751" s="369">
        <f t="shared" si="76"/>
        <v>-35.03303827452936</v>
      </c>
      <c r="AT751" s="369">
        <f t="shared" si="76"/>
        <v>15.851084244866625</v>
      </c>
      <c r="AU751" s="369">
        <f t="shared" si="76"/>
        <v>13.16879244657942</v>
      </c>
      <c r="AV751" s="369">
        <f t="shared" si="77"/>
        <v>2.1223653395784585</v>
      </c>
      <c r="AW751" s="369">
        <f t="shared" si="77"/>
        <v>-29.797907410061633</v>
      </c>
      <c r="AX751" s="369">
        <f t="shared" si="77"/>
        <v>23.376888525928958</v>
      </c>
      <c r="AY751" s="369">
        <f t="shared" si="77"/>
        <v>-43.488333609134536</v>
      </c>
    </row>
    <row r="752" spans="1:51" s="325" customFormat="1" ht="30">
      <c r="A752" s="327"/>
      <c r="B752" s="327" t="s">
        <v>568</v>
      </c>
      <c r="C752" s="334"/>
      <c r="D752" s="331"/>
      <c r="E752" s="331"/>
      <c r="F752" s="331"/>
      <c r="G752" s="331"/>
      <c r="H752" s="331"/>
      <c r="I752" s="331"/>
      <c r="J752" s="331"/>
      <c r="K752" s="331"/>
      <c r="L752" s="331"/>
      <c r="M752" s="331"/>
      <c r="N752" s="331"/>
      <c r="O752" s="369">
        <f t="shared" si="74"/>
        <v>19.977004886461636</v>
      </c>
      <c r="P752" s="369">
        <f t="shared" si="81"/>
        <v>16.363200766650689</v>
      </c>
      <c r="Q752" s="369">
        <f t="shared" si="81"/>
        <v>48.527897879349389</v>
      </c>
      <c r="R752" s="369">
        <f t="shared" si="81"/>
        <v>-13.127252564457997</v>
      </c>
      <c r="S752" s="369">
        <f t="shared" si="81"/>
        <v>-29.248444231689799</v>
      </c>
      <c r="T752" s="369">
        <f t="shared" si="81"/>
        <v>28.743797925124035</v>
      </c>
      <c r="U752" s="369">
        <f t="shared" si="81"/>
        <v>-22.886923009547161</v>
      </c>
      <c r="V752" s="369">
        <f t="shared" si="81"/>
        <v>5.065879145842791</v>
      </c>
      <c r="W752" s="369">
        <f t="shared" si="81"/>
        <v>-16.58378378378379</v>
      </c>
      <c r="X752" s="369">
        <f t="shared" si="81"/>
        <v>28.408501814411615</v>
      </c>
      <c r="Y752" s="369">
        <f t="shared" si="81"/>
        <v>-24.454985870004041</v>
      </c>
      <c r="Z752" s="369">
        <f t="shared" si="81"/>
        <v>-19.038076152304601</v>
      </c>
      <c r="AA752" s="369">
        <f t="shared" si="81"/>
        <v>-49.488448844884488</v>
      </c>
      <c r="AB752" s="369">
        <f t="shared" si="81"/>
        <v>41.097680496569744</v>
      </c>
      <c r="AC752" s="369">
        <f t="shared" si="81"/>
        <v>5.3716137994906239</v>
      </c>
      <c r="AD752" s="369">
        <f t="shared" si="81"/>
        <v>-5.0758075148318946</v>
      </c>
      <c r="AE752" s="369">
        <f t="shared" si="81"/>
        <v>-13.194444444444448</v>
      </c>
      <c r="AF752" s="369">
        <f t="shared" si="81"/>
        <v>21.439999999999998</v>
      </c>
      <c r="AG752" s="369">
        <f t="shared" si="78"/>
        <v>-30.961791831357043</v>
      </c>
      <c r="AH752" s="369">
        <f t="shared" si="78"/>
        <v>35.082697201017801</v>
      </c>
      <c r="AI752" s="369">
        <f t="shared" si="78"/>
        <v>-32.65834706851895</v>
      </c>
      <c r="AJ752" s="369">
        <f t="shared" si="78"/>
        <v>39.545454545454525</v>
      </c>
      <c r="AK752" s="369">
        <f t="shared" si="78"/>
        <v>9.2708594337258905</v>
      </c>
      <c r="AL752" s="369">
        <f t="shared" si="82"/>
        <v>-9.9747764274249047</v>
      </c>
      <c r="AM752" s="369">
        <f t="shared" si="82"/>
        <v>-21.064696892511463</v>
      </c>
      <c r="AN752" s="369">
        <f t="shared" si="75"/>
        <v>-9.6160051629557817</v>
      </c>
      <c r="AO752" s="369">
        <f t="shared" si="75"/>
        <v>-0.89253837915030343</v>
      </c>
      <c r="AP752" s="369">
        <f t="shared" si="75"/>
        <v>-5.7636887608069216</v>
      </c>
      <c r="AQ752" s="369">
        <f t="shared" si="75"/>
        <v>55.198776758409792</v>
      </c>
      <c r="AR752" s="369">
        <f t="shared" si="76"/>
        <v>5.3694581280788167</v>
      </c>
      <c r="AS752" s="369">
        <f t="shared" si="76"/>
        <v>-28.705002337540908</v>
      </c>
      <c r="AT752" s="369">
        <f t="shared" si="76"/>
        <v>-16.524590163934423</v>
      </c>
      <c r="AU752" s="369">
        <f t="shared" si="76"/>
        <v>46.818538884524749</v>
      </c>
      <c r="AV752" s="369">
        <f t="shared" si="77"/>
        <v>-5.8855002675227466</v>
      </c>
      <c r="AW752" s="369">
        <f t="shared" si="77"/>
        <v>-5.2586696986924428</v>
      </c>
      <c r="AX752" s="369">
        <f t="shared" si="77"/>
        <v>14.011401140114017</v>
      </c>
      <c r="AY752" s="369">
        <f t="shared" si="77"/>
        <v>-46.89473684210526</v>
      </c>
    </row>
    <row r="753" spans="1:51" s="325" customFormat="1" ht="30">
      <c r="A753" s="329"/>
      <c r="B753" s="329" t="s">
        <v>569</v>
      </c>
      <c r="C753" s="333"/>
      <c r="D753" s="332"/>
      <c r="E753" s="332"/>
      <c r="F753" s="332"/>
      <c r="G753" s="332"/>
      <c r="H753" s="332"/>
      <c r="I753" s="332"/>
      <c r="J753" s="332"/>
      <c r="K753" s="332"/>
      <c r="L753" s="332"/>
      <c r="M753" s="332"/>
      <c r="N753" s="332"/>
      <c r="O753" s="369">
        <f t="shared" si="74"/>
        <v>5.1221804511278188</v>
      </c>
      <c r="P753" s="369">
        <f t="shared" si="81"/>
        <v>21.859633437639697</v>
      </c>
      <c r="Q753" s="369">
        <f t="shared" si="81"/>
        <v>35.509904622156995</v>
      </c>
      <c r="R753" s="369">
        <f t="shared" si="81"/>
        <v>-14.374661613427177</v>
      </c>
      <c r="S753" s="369">
        <f t="shared" si="81"/>
        <v>-19.443566234587415</v>
      </c>
      <c r="T753" s="369">
        <f t="shared" si="81"/>
        <v>8.241758241758232</v>
      </c>
      <c r="U753" s="369">
        <f t="shared" si="81"/>
        <v>-0.76142131979694461</v>
      </c>
      <c r="V753" s="369">
        <f t="shared" si="81"/>
        <v>-37.705516989404458</v>
      </c>
      <c r="W753" s="369">
        <f t="shared" si="81"/>
        <v>66.56891495601171</v>
      </c>
      <c r="X753" s="369">
        <f t="shared" si="81"/>
        <v>25.457746478873258</v>
      </c>
      <c r="Y753" s="369">
        <f t="shared" si="81"/>
        <v>-0.30872859949480613</v>
      </c>
      <c r="Z753" s="369">
        <f t="shared" si="81"/>
        <v>13.063063063063042</v>
      </c>
      <c r="AA753" s="369">
        <f t="shared" si="81"/>
        <v>-36.080677290836647</v>
      </c>
      <c r="AB753" s="369">
        <f t="shared" si="81"/>
        <v>-27.074405921308927</v>
      </c>
      <c r="AC753" s="369">
        <f t="shared" si="81"/>
        <v>50.908119658119666</v>
      </c>
      <c r="AD753" s="369">
        <f t="shared" si="81"/>
        <v>9.8053097345132727</v>
      </c>
      <c r="AE753" s="369">
        <f t="shared" si="81"/>
        <v>2.5789813023855599</v>
      </c>
      <c r="AF753" s="369">
        <f t="shared" si="81"/>
        <v>-19.673161533626654</v>
      </c>
      <c r="AG753" s="369">
        <f t="shared" si="78"/>
        <v>-2.8951486697965509</v>
      </c>
      <c r="AH753" s="369">
        <f t="shared" si="78"/>
        <v>31.345688960515716</v>
      </c>
      <c r="AI753" s="369">
        <f t="shared" si="78"/>
        <v>-26.779141104294478</v>
      </c>
      <c r="AJ753" s="369">
        <f t="shared" si="78"/>
        <v>76.455802262253854</v>
      </c>
      <c r="AK753" s="369">
        <f t="shared" si="78"/>
        <v>-6.3865147198480479</v>
      </c>
      <c r="AL753" s="369">
        <f t="shared" si="82"/>
        <v>8.5721531828556987</v>
      </c>
      <c r="AM753" s="369">
        <f t="shared" si="82"/>
        <v>-14.996496145760341</v>
      </c>
      <c r="AN753" s="369">
        <f t="shared" si="75"/>
        <v>-27.150316020884855</v>
      </c>
      <c r="AO753" s="369">
        <f t="shared" si="75"/>
        <v>60.279139947189734</v>
      </c>
      <c r="AP753" s="369">
        <f t="shared" si="75"/>
        <v>-21.911037891268538</v>
      </c>
      <c r="AQ753" s="369">
        <f t="shared" si="75"/>
        <v>11.362266425557575</v>
      </c>
      <c r="AR753" s="369">
        <f t="shared" si="76"/>
        <v>1.2990527740189359</v>
      </c>
      <c r="AS753" s="369">
        <f t="shared" si="76"/>
        <v>-42.265562383115146</v>
      </c>
      <c r="AT753" s="369">
        <f t="shared" si="76"/>
        <v>61.545580749652927</v>
      </c>
      <c r="AU753" s="369">
        <f t="shared" si="76"/>
        <v>-11.372099684904027</v>
      </c>
      <c r="AV753" s="369">
        <f t="shared" si="77"/>
        <v>11.797026502908862</v>
      </c>
      <c r="AW753" s="369">
        <f t="shared" si="77"/>
        <v>-54.755709742700212</v>
      </c>
      <c r="AX753" s="369">
        <f t="shared" si="77"/>
        <v>43.322683706070279</v>
      </c>
      <c r="AY753" s="369">
        <f t="shared" si="77"/>
        <v>-37.717342844404811</v>
      </c>
    </row>
    <row r="754" spans="1:51" s="325" customFormat="1" ht="13.8">
      <c r="A754" s="327"/>
      <c r="B754" s="327" t="s">
        <v>533</v>
      </c>
      <c r="C754" s="331"/>
      <c r="D754" s="331"/>
      <c r="E754" s="331"/>
      <c r="F754" s="331"/>
      <c r="G754" s="331"/>
      <c r="H754" s="331"/>
      <c r="I754" s="331"/>
      <c r="J754" s="331"/>
      <c r="K754" s="331"/>
      <c r="L754" s="331"/>
      <c r="M754" s="331"/>
      <c r="N754" s="331"/>
      <c r="O754" s="369">
        <f t="shared" si="74"/>
        <v>45.012311572878517</v>
      </c>
      <c r="P754" s="369">
        <f t="shared" si="81"/>
        <v>-6.8168640768657367</v>
      </c>
      <c r="Q754" s="369">
        <f t="shared" si="81"/>
        <v>4.4488888888888845</v>
      </c>
      <c r="R754" s="369">
        <f t="shared" si="81"/>
        <v>23.428790264244075</v>
      </c>
      <c r="S754" s="369">
        <f t="shared" si="81"/>
        <v>-10.304409280518492</v>
      </c>
      <c r="T754" s="369">
        <f t="shared" si="81"/>
        <v>-36.751479744792064</v>
      </c>
      <c r="U754" s="369">
        <f t="shared" si="81"/>
        <v>8.9268351968886712</v>
      </c>
      <c r="V754" s="369">
        <f t="shared" si="81"/>
        <v>37.924686192468613</v>
      </c>
      <c r="W754" s="369">
        <f t="shared" si="81"/>
        <v>64.846499211260777</v>
      </c>
      <c r="X754" s="369">
        <f t="shared" si="81"/>
        <v>5.3539443013127199</v>
      </c>
      <c r="Y754" s="369">
        <f t="shared" si="81"/>
        <v>-5.3427114143978383</v>
      </c>
      <c r="Z754" s="369">
        <f t="shared" si="81"/>
        <v>-33.110252688039758</v>
      </c>
      <c r="AA754" s="369">
        <f t="shared" si="81"/>
        <v>-22.051791363201655</v>
      </c>
      <c r="AB754" s="369">
        <f t="shared" si="81"/>
        <v>-2.6048794299466804</v>
      </c>
      <c r="AC754" s="369">
        <f t="shared" si="81"/>
        <v>18.7266824943069</v>
      </c>
      <c r="AD754" s="369">
        <f t="shared" si="81"/>
        <v>0.54276852758733785</v>
      </c>
      <c r="AE754" s="369">
        <f t="shared" si="81"/>
        <v>-55.684539513739495</v>
      </c>
      <c r="AF754" s="369">
        <f t="shared" si="81"/>
        <v>8.1883128778164469</v>
      </c>
      <c r="AG754" s="369">
        <f t="shared" si="78"/>
        <v>37.927531324077194</v>
      </c>
      <c r="AH754" s="369">
        <f t="shared" si="78"/>
        <v>-4.4009329732383922</v>
      </c>
      <c r="AI754" s="369">
        <f t="shared" si="78"/>
        <v>-64.417335473515251</v>
      </c>
      <c r="AJ754" s="369">
        <f t="shared" si="78"/>
        <v>397.61818837964626</v>
      </c>
      <c r="AK754" s="369">
        <f t="shared" si="78"/>
        <v>-35.521067517586481</v>
      </c>
      <c r="AL754" s="369">
        <f t="shared" si="82"/>
        <v>-2.485659655831733</v>
      </c>
      <c r="AM754" s="369">
        <f t="shared" si="82"/>
        <v>17.73356401384083</v>
      </c>
      <c r="AN754" s="369">
        <f t="shared" si="75"/>
        <v>-7.5973548861131608</v>
      </c>
      <c r="AO754" s="369">
        <f t="shared" si="75"/>
        <v>22.349448685326564</v>
      </c>
      <c r="AP754" s="369">
        <f t="shared" si="75"/>
        <v>-9.4194107452339715</v>
      </c>
      <c r="AQ754" s="369">
        <f t="shared" si="75"/>
        <v>9.5761982206065284</v>
      </c>
      <c r="AR754" s="369">
        <f t="shared" si="76"/>
        <v>-54.011698969792221</v>
      </c>
      <c r="AS754" s="369">
        <f t="shared" si="76"/>
        <v>36.468913146654032</v>
      </c>
      <c r="AT754" s="369">
        <f t="shared" si="76"/>
        <v>2.9491549001877861</v>
      </c>
      <c r="AU754" s="369">
        <f t="shared" si="76"/>
        <v>40.179717586649552</v>
      </c>
      <c r="AV754" s="369">
        <f t="shared" si="77"/>
        <v>-13.051860420281464</v>
      </c>
      <c r="AW754" s="369">
        <f t="shared" si="77"/>
        <v>14.855875831485577</v>
      </c>
      <c r="AX754" s="369">
        <f t="shared" si="77"/>
        <v>104.49324324324324</v>
      </c>
      <c r="AY754" s="369">
        <f t="shared" si="77"/>
        <v>-71.294045455618232</v>
      </c>
    </row>
    <row r="755" spans="1:51" s="325" customFormat="1" ht="13.8">
      <c r="A755" s="329"/>
      <c r="B755" s="329" t="s">
        <v>534</v>
      </c>
      <c r="C755" s="332"/>
      <c r="D755" s="332"/>
      <c r="E755" s="332"/>
      <c r="F755" s="332"/>
      <c r="G755" s="332"/>
      <c r="H755" s="332"/>
      <c r="I755" s="332"/>
      <c r="J755" s="332"/>
      <c r="K755" s="332"/>
      <c r="L755" s="332"/>
      <c r="M755" s="332"/>
      <c r="N755" s="332"/>
      <c r="O755" s="369">
        <f t="shared" si="74"/>
        <v>45.012311572878517</v>
      </c>
      <c r="P755" s="369">
        <f t="shared" si="81"/>
        <v>-6.8168640768657367</v>
      </c>
      <c r="Q755" s="369">
        <f t="shared" si="81"/>
        <v>4.4488888888888845</v>
      </c>
      <c r="R755" s="369">
        <f t="shared" si="81"/>
        <v>23.424535126164848</v>
      </c>
      <c r="S755" s="369">
        <f t="shared" si="81"/>
        <v>-10.301316968902984</v>
      </c>
      <c r="T755" s="369">
        <f t="shared" si="81"/>
        <v>-36.759166730724885</v>
      </c>
      <c r="U755" s="369">
        <f t="shared" si="81"/>
        <v>8.9279202625501384</v>
      </c>
      <c r="V755" s="369">
        <f t="shared" si="81"/>
        <v>37.63878814930537</v>
      </c>
      <c r="W755" s="369">
        <f t="shared" si="81"/>
        <v>65.207345251124906</v>
      </c>
      <c r="X755" s="369">
        <f t="shared" si="81"/>
        <v>5.3318611213347964</v>
      </c>
      <c r="Y755" s="369">
        <f t="shared" si="81"/>
        <v>-5.3228661945583218</v>
      </c>
      <c r="Z755" s="369">
        <f t="shared" si="81"/>
        <v>-33.134857170976559</v>
      </c>
      <c r="AA755" s="369">
        <f t="shared" si="81"/>
        <v>-22.151898734177212</v>
      </c>
      <c r="AB755" s="369">
        <f t="shared" si="81"/>
        <v>-2.4437511816978712</v>
      </c>
      <c r="AC755" s="369">
        <f t="shared" si="81"/>
        <v>18.7266824943069</v>
      </c>
      <c r="AD755" s="369">
        <f t="shared" si="81"/>
        <v>0.54276852758733785</v>
      </c>
      <c r="AE755" s="369">
        <f t="shared" si="81"/>
        <v>-55.721069935462921</v>
      </c>
      <c r="AF755" s="369">
        <f t="shared" si="81"/>
        <v>8.2775689797414991</v>
      </c>
      <c r="AG755" s="369">
        <f t="shared" si="78"/>
        <v>37.927531324077194</v>
      </c>
      <c r="AH755" s="369">
        <f t="shared" si="78"/>
        <v>-4.4009329732383922</v>
      </c>
      <c r="AI755" s="369">
        <f t="shared" si="78"/>
        <v>-64.417335473515251</v>
      </c>
      <c r="AJ755" s="369">
        <f t="shared" si="78"/>
        <v>397.61818837964626</v>
      </c>
      <c r="AK755" s="369">
        <f t="shared" si="78"/>
        <v>-35.521067517586481</v>
      </c>
      <c r="AL755" s="369">
        <f t="shared" si="82"/>
        <v>-2.6262512653244787</v>
      </c>
      <c r="AM755" s="369">
        <f t="shared" si="82"/>
        <v>17.811146404851286</v>
      </c>
      <c r="AN755" s="369">
        <f t="shared" si="75"/>
        <v>-7.5248786705230755</v>
      </c>
      <c r="AO755" s="369">
        <f t="shared" si="75"/>
        <v>22.349448685326564</v>
      </c>
      <c r="AP755" s="369">
        <f t="shared" si="75"/>
        <v>-9.4194107452339715</v>
      </c>
      <c r="AQ755" s="369">
        <f t="shared" si="75"/>
        <v>9.5761982206065284</v>
      </c>
      <c r="AR755" s="369">
        <f t="shared" si="76"/>
        <v>-54.011698969792221</v>
      </c>
      <c r="AS755" s="369">
        <f t="shared" si="76"/>
        <v>36.468913146654032</v>
      </c>
      <c r="AT755" s="369">
        <f t="shared" si="76"/>
        <v>2.9491549001877861</v>
      </c>
      <c r="AU755" s="369">
        <f t="shared" si="76"/>
        <v>40.004053780149995</v>
      </c>
      <c r="AV755" s="369">
        <f t="shared" si="77"/>
        <v>-12.942766142264256</v>
      </c>
      <c r="AW755" s="369">
        <f t="shared" si="77"/>
        <v>14.855875831485577</v>
      </c>
      <c r="AX755" s="369">
        <f t="shared" si="77"/>
        <v>104.49324324324324</v>
      </c>
      <c r="AY755" s="369">
        <f t="shared" si="77"/>
        <v>-71.305845979561497</v>
      </c>
    </row>
    <row r="756" spans="1:51" s="325" customFormat="1" ht="30">
      <c r="A756" s="327"/>
      <c r="B756" s="327" t="s">
        <v>570</v>
      </c>
      <c r="C756" s="334"/>
      <c r="D756" s="331"/>
      <c r="E756" s="331"/>
      <c r="F756" s="331"/>
      <c r="G756" s="331"/>
      <c r="H756" s="331"/>
      <c r="I756" s="331"/>
      <c r="J756" s="331"/>
      <c r="K756" s="331"/>
      <c r="L756" s="331"/>
      <c r="M756" s="331"/>
      <c r="N756" s="331"/>
      <c r="O756" s="369">
        <f t="shared" si="74"/>
        <v>144.2516268980477</v>
      </c>
      <c r="P756" s="369">
        <f t="shared" si="81"/>
        <v>-15.053285968028423</v>
      </c>
      <c r="Q756" s="369">
        <f t="shared" si="81"/>
        <v>-37.480397281756396</v>
      </c>
      <c r="R756" s="369">
        <f t="shared" si="81"/>
        <v>77.591973244147127</v>
      </c>
      <c r="S756" s="369">
        <f t="shared" si="81"/>
        <v>6.308851224105462</v>
      </c>
      <c r="T756" s="369">
        <f t="shared" si="81"/>
        <v>-0.2657218777679306</v>
      </c>
      <c r="U756" s="369">
        <f t="shared" si="81"/>
        <v>-9.3250444049733474</v>
      </c>
      <c r="V756" s="369">
        <f t="shared" si="81"/>
        <v>-46.523016650342811</v>
      </c>
      <c r="W756" s="369">
        <f t="shared" si="81"/>
        <v>126.46520146520146</v>
      </c>
      <c r="X756" s="369">
        <f t="shared" si="81"/>
        <v>17.104731095835021</v>
      </c>
      <c r="Y756" s="369">
        <f t="shared" si="81"/>
        <v>27.69337016574584</v>
      </c>
      <c r="Z756" s="369">
        <f t="shared" si="81"/>
        <v>-53.704705246078952</v>
      </c>
      <c r="AA756" s="369">
        <f t="shared" si="81"/>
        <v>-58.119158878504678</v>
      </c>
      <c r="AB756" s="369">
        <f t="shared" si="81"/>
        <v>-21.757322175732213</v>
      </c>
      <c r="AC756" s="369">
        <f t="shared" si="81"/>
        <v>159.35828877005349</v>
      </c>
      <c r="AD756" s="369">
        <f t="shared" si="81"/>
        <v>-10.859106529209621</v>
      </c>
      <c r="AE756" s="369">
        <f t="shared" si="81"/>
        <v>103.54664610639936</v>
      </c>
      <c r="AF756" s="369">
        <f t="shared" si="81"/>
        <v>-5.1515151515151496</v>
      </c>
      <c r="AG756" s="369">
        <f t="shared" si="78"/>
        <v>-14.496805111821082</v>
      </c>
      <c r="AH756" s="369">
        <f t="shared" si="78"/>
        <v>-19.803829985987846</v>
      </c>
      <c r="AI756" s="369">
        <f t="shared" si="78"/>
        <v>-38.264414676761803</v>
      </c>
      <c r="AJ756" s="369">
        <f t="shared" si="78"/>
        <v>148.30188679245285</v>
      </c>
      <c r="AK756" s="369">
        <f t="shared" si="78"/>
        <v>-34.156534954407306</v>
      </c>
      <c r="AL756" s="369">
        <f t="shared" si="82"/>
        <v>-29.197922677437965</v>
      </c>
      <c r="AM756" s="369">
        <f t="shared" si="82"/>
        <v>-8.8019559902200495</v>
      </c>
      <c r="AN756" s="369">
        <f t="shared" si="75"/>
        <v>37.08668453976766</v>
      </c>
      <c r="AO756" s="369">
        <f t="shared" si="75"/>
        <v>18.187744458930894</v>
      </c>
      <c r="AP756" s="369">
        <f t="shared" si="75"/>
        <v>-50.24820739106454</v>
      </c>
      <c r="AQ756" s="369">
        <f t="shared" si="75"/>
        <v>-22.616407982261631</v>
      </c>
      <c r="AR756" s="369">
        <f t="shared" si="76"/>
        <v>40.11461318051574</v>
      </c>
      <c r="AS756" s="369">
        <f t="shared" si="76"/>
        <v>-6.2372188139059253</v>
      </c>
      <c r="AT756" s="369">
        <f t="shared" si="76"/>
        <v>-71.210468920392572</v>
      </c>
      <c r="AU756" s="369">
        <f t="shared" si="76"/>
        <v>435.22727272727269</v>
      </c>
      <c r="AV756" s="369">
        <f t="shared" si="77"/>
        <v>-15.852795470629866</v>
      </c>
      <c r="AW756" s="369">
        <f t="shared" si="77"/>
        <v>-44.743481917577796</v>
      </c>
      <c r="AX756" s="369">
        <f t="shared" si="77"/>
        <v>48.401826484018265</v>
      </c>
      <c r="AY756" s="369">
        <f t="shared" si="77"/>
        <v>-21.538461538461537</v>
      </c>
    </row>
    <row r="757" spans="1:51" s="325" customFormat="1" ht="30">
      <c r="A757" s="329"/>
      <c r="B757" s="329" t="s">
        <v>571</v>
      </c>
      <c r="C757" s="333"/>
      <c r="D757" s="332"/>
      <c r="E757" s="332"/>
      <c r="F757" s="332"/>
      <c r="G757" s="332"/>
      <c r="H757" s="332"/>
      <c r="I757" s="332"/>
      <c r="J757" s="332"/>
      <c r="K757" s="332"/>
      <c r="L757" s="332"/>
      <c r="M757" s="332"/>
      <c r="N757" s="332"/>
      <c r="O757" s="369">
        <f t="shared" si="74"/>
        <v>56.323406834886725</v>
      </c>
      <c r="P757" s="369">
        <f t="shared" si="81"/>
        <v>-16.800775569558908</v>
      </c>
      <c r="Q757" s="369">
        <f t="shared" si="81"/>
        <v>15.794686553250999</v>
      </c>
      <c r="R757" s="369">
        <f t="shared" si="81"/>
        <v>23.522012578616351</v>
      </c>
      <c r="S757" s="369">
        <f t="shared" si="81"/>
        <v>-5.5967413441955234</v>
      </c>
      <c r="T757" s="369">
        <f t="shared" si="81"/>
        <v>-43.877286848463932</v>
      </c>
      <c r="U757" s="369">
        <f t="shared" si="81"/>
        <v>17.690474359960035</v>
      </c>
      <c r="V757" s="369">
        <f t="shared" si="81"/>
        <v>47.177946171936242</v>
      </c>
      <c r="W757" s="369">
        <f t="shared" si="81"/>
        <v>54.300932090545928</v>
      </c>
      <c r="X757" s="369">
        <f t="shared" si="81"/>
        <v>-31.650558048555968</v>
      </c>
      <c r="Y757" s="369">
        <f t="shared" si="81"/>
        <v>46.664702664029292</v>
      </c>
      <c r="Z757" s="369">
        <f t="shared" si="81"/>
        <v>-31.352406094866428</v>
      </c>
      <c r="AA757" s="369">
        <f t="shared" si="81"/>
        <v>-22.426117125778532</v>
      </c>
      <c r="AB757" s="369">
        <f t="shared" si="81"/>
        <v>-14.387326220497908</v>
      </c>
      <c r="AC757" s="369">
        <f t="shared" si="81"/>
        <v>9.5984390735146032</v>
      </c>
      <c r="AD757" s="369">
        <f t="shared" si="81"/>
        <v>30.24751622351118</v>
      </c>
      <c r="AE757" s="369">
        <f t="shared" si="81"/>
        <v>-68.240740740740748</v>
      </c>
      <c r="AF757" s="369">
        <f t="shared" si="81"/>
        <v>-15.313064001110648</v>
      </c>
      <c r="AG757" s="369">
        <f t="shared" si="78"/>
        <v>121.36065573770492</v>
      </c>
      <c r="AH757" s="369">
        <f t="shared" si="78"/>
        <v>-7.8575131452269869</v>
      </c>
      <c r="AI757" s="369">
        <f t="shared" si="78"/>
        <v>-69.554733965600391</v>
      </c>
      <c r="AJ757" s="369">
        <f t="shared" si="78"/>
        <v>405.35902851108767</v>
      </c>
      <c r="AK757" s="369">
        <f t="shared" si="78"/>
        <v>-24.870709920075232</v>
      </c>
      <c r="AL757" s="369">
        <f t="shared" si="82"/>
        <v>1.9677374495897737</v>
      </c>
      <c r="AM757" s="369">
        <f t="shared" si="82"/>
        <v>23.62768496420048</v>
      </c>
      <c r="AN757" s="369">
        <f t="shared" si="75"/>
        <v>-22.603419746276899</v>
      </c>
      <c r="AO757" s="369">
        <f t="shared" si="75"/>
        <v>40.69982896237174</v>
      </c>
      <c r="AP757" s="369">
        <f t="shared" si="75"/>
        <v>-6.0781036316669201</v>
      </c>
      <c r="AQ757" s="369">
        <f t="shared" si="75"/>
        <v>11.378957018821115</v>
      </c>
      <c r="AR757" s="369">
        <f t="shared" si="76"/>
        <v>-57.885053018931877</v>
      </c>
      <c r="AS757" s="369">
        <f t="shared" si="76"/>
        <v>29.799954012416645</v>
      </c>
      <c r="AT757" s="369">
        <f t="shared" si="76"/>
        <v>18.361381753764384</v>
      </c>
      <c r="AU757" s="369">
        <f t="shared" si="76"/>
        <v>32.268203247773705</v>
      </c>
      <c r="AV757" s="369">
        <f t="shared" si="77"/>
        <v>-34.585572842998587</v>
      </c>
      <c r="AW757" s="369">
        <f t="shared" si="77"/>
        <v>66.701262757308427</v>
      </c>
      <c r="AX757" s="369">
        <f t="shared" si="77"/>
        <v>108.62301546124311</v>
      </c>
      <c r="AY757" s="369">
        <f t="shared" si="77"/>
        <v>-74.160656553096246</v>
      </c>
    </row>
    <row r="758" spans="1:51" s="325" customFormat="1" ht="30">
      <c r="A758" s="327"/>
      <c r="B758" s="327" t="s">
        <v>572</v>
      </c>
      <c r="C758" s="334"/>
      <c r="D758" s="331"/>
      <c r="E758" s="331"/>
      <c r="F758" s="331"/>
      <c r="G758" s="331"/>
      <c r="H758" s="331"/>
      <c r="I758" s="331"/>
      <c r="J758" s="331"/>
      <c r="K758" s="331"/>
      <c r="L758" s="331"/>
      <c r="M758" s="331"/>
      <c r="N758" s="331"/>
      <c r="O758" s="369">
        <f t="shared" si="74"/>
        <v>-62.691570881226056</v>
      </c>
      <c r="P758" s="369">
        <f t="shared" ref="P758:AF772" si="83">IFERROR(((P368-O368)*100/O368),"n.a.")</f>
        <v>290.11553273427472</v>
      </c>
      <c r="Q758" s="369">
        <f t="shared" si="83"/>
        <v>-27.476143468246136</v>
      </c>
      <c r="R758" s="369">
        <f t="shared" si="83"/>
        <v>-14.51905626134301</v>
      </c>
      <c r="S758" s="369">
        <f t="shared" si="83"/>
        <v>-70.222929936305732</v>
      </c>
      <c r="T758" s="369">
        <f t="shared" si="83"/>
        <v>89.661319073083774</v>
      </c>
      <c r="U758" s="369">
        <f t="shared" si="83"/>
        <v>-51.409774436090231</v>
      </c>
      <c r="V758" s="369">
        <f t="shared" si="83"/>
        <v>42.166344294003864</v>
      </c>
      <c r="W758" s="369">
        <f t="shared" si="83"/>
        <v>367.89115646258506</v>
      </c>
      <c r="X758" s="369">
        <f t="shared" si="83"/>
        <v>366.56004652515259</v>
      </c>
      <c r="Y758" s="369">
        <f t="shared" si="83"/>
        <v>-89.853536927391701</v>
      </c>
      <c r="Z758" s="369">
        <f t="shared" si="83"/>
        <v>-43.857493857493857</v>
      </c>
      <c r="AA758" s="369">
        <f t="shared" si="83"/>
        <v>64.113785557986873</v>
      </c>
      <c r="AB758" s="369">
        <f t="shared" si="83"/>
        <v>178.19999999999996</v>
      </c>
      <c r="AC758" s="369">
        <f t="shared" si="83"/>
        <v>33.141624730409788</v>
      </c>
      <c r="AD758" s="369">
        <f t="shared" si="83"/>
        <v>-92.098632109431236</v>
      </c>
      <c r="AE758" s="369">
        <f t="shared" si="83"/>
        <v>138.95216400911164</v>
      </c>
      <c r="AF758" s="369">
        <f t="shared" si="83"/>
        <v>173.30791229742613</v>
      </c>
      <c r="AG758" s="369">
        <f t="shared" si="78"/>
        <v>-81.653296128357184</v>
      </c>
      <c r="AH758" s="369">
        <f t="shared" si="78"/>
        <v>53.802281368821298</v>
      </c>
      <c r="AI758" s="369">
        <f t="shared" si="78"/>
        <v>-58.590852904820764</v>
      </c>
      <c r="AJ758" s="369">
        <f t="shared" si="78"/>
        <v>1394.0298507462687</v>
      </c>
      <c r="AK758" s="369">
        <f t="shared" si="78"/>
        <v>-84.575424575424577</v>
      </c>
      <c r="AL758" s="369">
        <f t="shared" si="82"/>
        <v>30.310880829015556</v>
      </c>
      <c r="AM758" s="369">
        <f t="shared" si="82"/>
        <v>0.19880715705764984</v>
      </c>
      <c r="AN758" s="369">
        <f t="shared" si="75"/>
        <v>211.80555555555554</v>
      </c>
      <c r="AO758" s="369">
        <f t="shared" si="75"/>
        <v>-56.665606108813243</v>
      </c>
      <c r="AP758" s="369">
        <f t="shared" si="75"/>
        <v>-5.653450807635827</v>
      </c>
      <c r="AQ758" s="369">
        <f t="shared" si="75"/>
        <v>-1.0116731517509649</v>
      </c>
      <c r="AR758" s="369">
        <f t="shared" si="76"/>
        <v>-38.600628930817614</v>
      </c>
      <c r="AS758" s="369">
        <f t="shared" si="76"/>
        <v>148.52752880921898</v>
      </c>
      <c r="AT758" s="369">
        <f t="shared" si="76"/>
        <v>-51.828954147346728</v>
      </c>
      <c r="AU758" s="369">
        <f t="shared" si="76"/>
        <v>41.925133689839576</v>
      </c>
      <c r="AV758" s="369">
        <f t="shared" si="77"/>
        <v>285.83270535041453</v>
      </c>
      <c r="AW758" s="369">
        <f t="shared" si="77"/>
        <v>-86.503906250000014</v>
      </c>
      <c r="AX758" s="369">
        <f t="shared" si="77"/>
        <v>16.353111432706207</v>
      </c>
      <c r="AY758" s="369">
        <f t="shared" si="77"/>
        <v>-12.437810945273622</v>
      </c>
    </row>
    <row r="759" spans="1:51" s="325" customFormat="1" ht="30">
      <c r="A759" s="329"/>
      <c r="B759" s="329" t="s">
        <v>573</v>
      </c>
      <c r="C759" s="333"/>
      <c r="D759" s="332"/>
      <c r="E759" s="332"/>
      <c r="F759" s="332"/>
      <c r="G759" s="332"/>
      <c r="H759" s="332"/>
      <c r="I759" s="332"/>
      <c r="J759" s="332"/>
      <c r="K759" s="332"/>
      <c r="L759" s="332"/>
      <c r="M759" s="332"/>
      <c r="N759" s="330"/>
      <c r="O759" s="369">
        <f t="shared" si="74"/>
        <v>9.2550790067720126</v>
      </c>
      <c r="P759" s="369">
        <f t="shared" si="83"/>
        <v>-20.867768595041316</v>
      </c>
      <c r="Q759" s="369">
        <f t="shared" si="83"/>
        <v>-41.253263707571804</v>
      </c>
      <c r="R759" s="369">
        <f t="shared" si="83"/>
        <v>99.111111111111143</v>
      </c>
      <c r="S759" s="369">
        <f t="shared" si="83"/>
        <v>-94.866071428571416</v>
      </c>
      <c r="T759" s="369">
        <f t="shared" si="83"/>
        <v>460.86956521739131</v>
      </c>
      <c r="U759" s="369">
        <f t="shared" si="83"/>
        <v>-56.589147286821706</v>
      </c>
      <c r="V759" s="369">
        <f t="shared" si="83"/>
        <v>453.57142857142856</v>
      </c>
      <c r="W759" s="369">
        <f t="shared" si="83"/>
        <v>-74.838709677419359</v>
      </c>
      <c r="X759" s="369">
        <f t="shared" si="83"/>
        <v>189.74358974358969</v>
      </c>
      <c r="Y759" s="369">
        <f t="shared" si="83"/>
        <v>106.63716814159294</v>
      </c>
      <c r="Z759" s="369">
        <f t="shared" si="83"/>
        <v>34.047109207708779</v>
      </c>
      <c r="AA759" s="369">
        <f t="shared" si="83"/>
        <v>-39.29712460063898</v>
      </c>
      <c r="AB759" s="369">
        <f t="shared" si="83"/>
        <v>-96.05263157894737</v>
      </c>
      <c r="AC759" s="369">
        <f t="shared" si="83"/>
        <v>433.33333333333337</v>
      </c>
      <c r="AD759" s="369">
        <f t="shared" si="83"/>
        <v>175</v>
      </c>
      <c r="AE759" s="369">
        <f t="shared" si="83"/>
        <v>-92.27272727272728</v>
      </c>
      <c r="AF759" s="369">
        <f t="shared" si="83"/>
        <v>1905.8823529411764</v>
      </c>
      <c r="AG759" s="369">
        <f t="shared" si="78"/>
        <v>-64.222873900293266</v>
      </c>
      <c r="AH759" s="369">
        <f t="shared" si="78"/>
        <v>396.72131147540983</v>
      </c>
      <c r="AI759" s="369">
        <f t="shared" si="78"/>
        <v>-40.759075907590756</v>
      </c>
      <c r="AJ759" s="369">
        <f t="shared" si="78"/>
        <v>122.28412256267411</v>
      </c>
      <c r="AK759" s="369">
        <f t="shared" si="78"/>
        <v>12.155388471177931</v>
      </c>
      <c r="AL759" s="369">
        <f t="shared" si="82"/>
        <v>-53.519553072625691</v>
      </c>
      <c r="AM759" s="369">
        <f t="shared" si="82"/>
        <v>-66.105769230769226</v>
      </c>
      <c r="AN759" s="369">
        <f t="shared" si="75"/>
        <v>9.2198581560283763</v>
      </c>
      <c r="AO759" s="369">
        <f t="shared" si="75"/>
        <v>4.5454545454545494</v>
      </c>
      <c r="AP759" s="369">
        <f t="shared" si="75"/>
        <v>9.3167701863353969</v>
      </c>
      <c r="AQ759" s="369">
        <f t="shared" si="75"/>
        <v>61.931818181818187</v>
      </c>
      <c r="AR759" s="369">
        <f t="shared" si="76"/>
        <v>-72.982456140350877</v>
      </c>
      <c r="AS759" s="369">
        <f t="shared" si="76"/>
        <v>196.10389610389606</v>
      </c>
      <c r="AT759" s="369">
        <f t="shared" si="76"/>
        <v>4.8245614035087865</v>
      </c>
      <c r="AU759" s="369">
        <f t="shared" si="76"/>
        <v>28.03347280334728</v>
      </c>
      <c r="AV759" s="369">
        <f t="shared" si="77"/>
        <v>-45.098039215686271</v>
      </c>
      <c r="AW759" s="369">
        <f t="shared" si="77"/>
        <v>-42.857142857142861</v>
      </c>
      <c r="AX759" s="369">
        <f t="shared" si="77"/>
        <v>296.875</v>
      </c>
      <c r="AY759" s="369">
        <f t="shared" si="77"/>
        <v>-21.522309711286084</v>
      </c>
    </row>
    <row r="760" spans="1:51" s="325" customFormat="1" ht="19.8">
      <c r="A760" s="327"/>
      <c r="B760" s="327" t="s">
        <v>574</v>
      </c>
      <c r="C760" s="334"/>
      <c r="D760" s="331"/>
      <c r="E760" s="331"/>
      <c r="F760" s="331"/>
      <c r="G760" s="331"/>
      <c r="H760" s="331"/>
      <c r="I760" s="331"/>
      <c r="J760" s="331"/>
      <c r="K760" s="331"/>
      <c r="L760" s="331"/>
      <c r="M760" s="331"/>
      <c r="N760" s="331"/>
      <c r="O760" s="369">
        <f t="shared" si="74"/>
        <v>-50</v>
      </c>
      <c r="P760" s="369">
        <f t="shared" si="83"/>
        <v>0</v>
      </c>
      <c r="Q760" s="369">
        <f t="shared" si="83"/>
        <v>0</v>
      </c>
      <c r="R760" s="369">
        <f t="shared" si="83"/>
        <v>-100</v>
      </c>
      <c r="S760" s="369" t="str">
        <f t="shared" si="83"/>
        <v>n.a.</v>
      </c>
      <c r="T760" s="369">
        <f t="shared" si="83"/>
        <v>0</v>
      </c>
      <c r="U760" s="369">
        <f t="shared" si="83"/>
        <v>-100</v>
      </c>
      <c r="V760" s="369" t="str">
        <f t="shared" si="83"/>
        <v>n.a.</v>
      </c>
      <c r="W760" s="369">
        <f t="shared" si="83"/>
        <v>0</v>
      </c>
      <c r="X760" s="369">
        <f t="shared" si="83"/>
        <v>-100</v>
      </c>
      <c r="Y760" s="369" t="str">
        <f t="shared" si="83"/>
        <v>n.a.</v>
      </c>
      <c r="Z760" s="369">
        <f t="shared" si="83"/>
        <v>-100</v>
      </c>
      <c r="AA760" s="369" t="str">
        <f t="shared" si="83"/>
        <v>n.a.</v>
      </c>
      <c r="AB760" s="369">
        <f t="shared" si="83"/>
        <v>0</v>
      </c>
      <c r="AC760" s="369">
        <f t="shared" si="83"/>
        <v>0</v>
      </c>
      <c r="AD760" s="369">
        <f t="shared" si="83"/>
        <v>0</v>
      </c>
      <c r="AE760" s="369">
        <f t="shared" si="83"/>
        <v>0</v>
      </c>
      <c r="AF760" s="369">
        <f t="shared" si="83"/>
        <v>-100</v>
      </c>
      <c r="AG760" s="369" t="str">
        <f t="shared" si="78"/>
        <v>n.a.</v>
      </c>
      <c r="AH760" s="369" t="str">
        <f t="shared" si="78"/>
        <v>n.a.</v>
      </c>
      <c r="AI760" s="369">
        <f t="shared" si="78"/>
        <v>-100</v>
      </c>
      <c r="AJ760" s="369" t="str">
        <f t="shared" si="78"/>
        <v>n.a.</v>
      </c>
      <c r="AK760" s="369" t="str">
        <f t="shared" si="78"/>
        <v>n.a.</v>
      </c>
      <c r="AL760" s="369">
        <f t="shared" si="82"/>
        <v>0</v>
      </c>
      <c r="AM760" s="369">
        <f t="shared" si="82"/>
        <v>0</v>
      </c>
      <c r="AN760" s="369">
        <f t="shared" si="75"/>
        <v>-100</v>
      </c>
      <c r="AO760" s="369" t="str">
        <f t="shared" si="75"/>
        <v>n.a.</v>
      </c>
      <c r="AP760" s="369">
        <f t="shared" si="75"/>
        <v>-100</v>
      </c>
      <c r="AQ760" s="369" t="str">
        <f t="shared" si="75"/>
        <v>n.a.</v>
      </c>
      <c r="AR760" s="369" t="str">
        <f t="shared" si="76"/>
        <v>n.a.</v>
      </c>
      <c r="AS760" s="369">
        <f t="shared" si="76"/>
        <v>100</v>
      </c>
      <c r="AT760" s="369">
        <f t="shared" si="76"/>
        <v>-50</v>
      </c>
      <c r="AU760" s="369">
        <f t="shared" si="76"/>
        <v>0</v>
      </c>
      <c r="AV760" s="369">
        <f t="shared" si="77"/>
        <v>0</v>
      </c>
      <c r="AW760" s="369">
        <f t="shared" si="77"/>
        <v>0</v>
      </c>
      <c r="AX760" s="369">
        <f t="shared" si="77"/>
        <v>0</v>
      </c>
      <c r="AY760" s="369">
        <f t="shared" si="77"/>
        <v>0</v>
      </c>
    </row>
    <row r="761" spans="1:51" s="325" customFormat="1" ht="19.8">
      <c r="A761" s="329"/>
      <c r="B761" s="329" t="s">
        <v>535</v>
      </c>
      <c r="C761" s="333"/>
      <c r="D761" s="332"/>
      <c r="E761" s="332"/>
      <c r="F761" s="332"/>
      <c r="G761" s="332"/>
      <c r="H761" s="333"/>
      <c r="I761" s="333"/>
      <c r="J761" s="333"/>
      <c r="K761" s="333"/>
      <c r="L761" s="333"/>
      <c r="M761" s="332"/>
      <c r="N761" s="332"/>
      <c r="O761" s="369" t="str">
        <f t="shared" si="74"/>
        <v>n.a.</v>
      </c>
      <c r="P761" s="369" t="str">
        <f t="shared" si="83"/>
        <v>n.a.</v>
      </c>
      <c r="Q761" s="369" t="str">
        <f t="shared" si="83"/>
        <v>n.a.</v>
      </c>
      <c r="R761" s="369" t="str">
        <f t="shared" si="83"/>
        <v>n.a.</v>
      </c>
      <c r="S761" s="369" t="str">
        <f t="shared" si="83"/>
        <v>n.a.</v>
      </c>
      <c r="T761" s="369" t="str">
        <f t="shared" si="83"/>
        <v>n.a.</v>
      </c>
      <c r="U761" s="369">
        <f t="shared" si="83"/>
        <v>-50</v>
      </c>
      <c r="V761" s="369">
        <f t="shared" si="83"/>
        <v>5300</v>
      </c>
      <c r="W761" s="369">
        <f t="shared" si="83"/>
        <v>-100</v>
      </c>
      <c r="X761" s="369" t="str">
        <f t="shared" si="83"/>
        <v>n.a.</v>
      </c>
      <c r="Y761" s="369">
        <f t="shared" si="83"/>
        <v>-100</v>
      </c>
      <c r="Z761" s="369" t="str">
        <f t="shared" si="83"/>
        <v>n.a.</v>
      </c>
      <c r="AA761" s="369">
        <f t="shared" si="83"/>
        <v>249.99999999999994</v>
      </c>
      <c r="AB761" s="369">
        <f t="shared" si="83"/>
        <v>-100</v>
      </c>
      <c r="AC761" s="369" t="str">
        <f t="shared" si="83"/>
        <v>n.a.</v>
      </c>
      <c r="AD761" s="369" t="str">
        <f t="shared" si="83"/>
        <v>n.a.</v>
      </c>
      <c r="AE761" s="369" t="str">
        <f t="shared" si="83"/>
        <v>n.a.</v>
      </c>
      <c r="AF761" s="369">
        <f t="shared" si="83"/>
        <v>-100</v>
      </c>
      <c r="AG761" s="369" t="str">
        <f t="shared" si="78"/>
        <v>n.a.</v>
      </c>
      <c r="AH761" s="369" t="str">
        <f t="shared" si="78"/>
        <v>n.a.</v>
      </c>
      <c r="AI761" s="369" t="str">
        <f t="shared" si="78"/>
        <v>n.a.</v>
      </c>
      <c r="AJ761" s="369" t="str">
        <f t="shared" si="78"/>
        <v>n.a.</v>
      </c>
      <c r="AK761" s="369" t="str">
        <f t="shared" si="78"/>
        <v>n.a.</v>
      </c>
      <c r="AL761" s="369" t="str">
        <f t="shared" si="82"/>
        <v>n.a.</v>
      </c>
      <c r="AM761" s="369">
        <f t="shared" si="82"/>
        <v>-36</v>
      </c>
      <c r="AN761" s="369">
        <f t="shared" si="75"/>
        <v>-100</v>
      </c>
      <c r="AO761" s="369" t="str">
        <f t="shared" si="75"/>
        <v>n.a.</v>
      </c>
      <c r="AP761" s="369" t="str">
        <f t="shared" si="75"/>
        <v>n.a.</v>
      </c>
      <c r="AQ761" s="369" t="str">
        <f t="shared" si="75"/>
        <v>n.a.</v>
      </c>
      <c r="AR761" s="369" t="str">
        <f t="shared" si="76"/>
        <v>n.a.</v>
      </c>
      <c r="AS761" s="369" t="str">
        <f t="shared" si="76"/>
        <v>n.a.</v>
      </c>
      <c r="AT761" s="369" t="str">
        <f t="shared" si="76"/>
        <v>n.a.</v>
      </c>
      <c r="AU761" s="369" t="str">
        <f t="shared" si="76"/>
        <v>n.a.</v>
      </c>
      <c r="AV761" s="369">
        <f t="shared" si="77"/>
        <v>-100</v>
      </c>
      <c r="AW761" s="369" t="str">
        <f t="shared" si="77"/>
        <v>n.a.</v>
      </c>
      <c r="AX761" s="369" t="str">
        <f t="shared" si="77"/>
        <v>n.a.</v>
      </c>
      <c r="AY761" s="369" t="str">
        <f t="shared" si="77"/>
        <v>n.a.</v>
      </c>
    </row>
    <row r="762" spans="1:51" s="325" customFormat="1" ht="13.8">
      <c r="A762" s="327"/>
      <c r="B762" s="327" t="s">
        <v>536</v>
      </c>
      <c r="C762" s="331"/>
      <c r="D762" s="331"/>
      <c r="E762" s="331"/>
      <c r="F762" s="331"/>
      <c r="G762" s="331"/>
      <c r="H762" s="331"/>
      <c r="I762" s="331"/>
      <c r="J762" s="331"/>
      <c r="K762" s="331"/>
      <c r="L762" s="331"/>
      <c r="M762" s="331"/>
      <c r="N762" s="331"/>
      <c r="O762" s="369">
        <f t="shared" si="74"/>
        <v>14.794767704104634</v>
      </c>
      <c r="P762" s="369">
        <f t="shared" si="83"/>
        <v>284.00785854616896</v>
      </c>
      <c r="Q762" s="369">
        <f t="shared" si="83"/>
        <v>-59.009516013506598</v>
      </c>
      <c r="R762" s="369">
        <f t="shared" si="83"/>
        <v>-8.7119321018472338</v>
      </c>
      <c r="S762" s="369">
        <f t="shared" si="83"/>
        <v>38.501503964998626</v>
      </c>
      <c r="T762" s="369">
        <f t="shared" si="83"/>
        <v>10.404738400789741</v>
      </c>
      <c r="U762" s="369">
        <f t="shared" si="83"/>
        <v>1191.4520743919886</v>
      </c>
      <c r="V762" s="369">
        <f t="shared" si="83"/>
        <v>-95.62435957794456</v>
      </c>
      <c r="W762" s="369">
        <f t="shared" si="83"/>
        <v>-11.202531645569628</v>
      </c>
      <c r="X762" s="369">
        <f t="shared" si="83"/>
        <v>-15.074839629365648</v>
      </c>
      <c r="Y762" s="369">
        <f t="shared" si="83"/>
        <v>7.343684431389006</v>
      </c>
      <c r="Z762" s="369">
        <f t="shared" si="83"/>
        <v>19.585613760750594</v>
      </c>
      <c r="AA762" s="369">
        <f t="shared" si="83"/>
        <v>-27.917620137299767</v>
      </c>
      <c r="AB762" s="369">
        <f t="shared" si="83"/>
        <v>79.637188208616763</v>
      </c>
      <c r="AC762" s="369">
        <f t="shared" si="83"/>
        <v>116.63721282504419</v>
      </c>
      <c r="AD762" s="369">
        <f t="shared" si="83"/>
        <v>-68.441906537699566</v>
      </c>
      <c r="AE762" s="369">
        <f t="shared" si="83"/>
        <v>39.918759231905476</v>
      </c>
      <c r="AF762" s="369">
        <f t="shared" si="83"/>
        <v>-19.978886249670097</v>
      </c>
      <c r="AG762" s="369">
        <f t="shared" si="78"/>
        <v>-19.327176781002638</v>
      </c>
      <c r="AH762" s="369">
        <f t="shared" si="78"/>
        <v>2.4529844644317165</v>
      </c>
      <c r="AI762" s="369">
        <f t="shared" si="78"/>
        <v>21.947326416600159</v>
      </c>
      <c r="AJ762" s="369">
        <f t="shared" si="78"/>
        <v>0.6217277486911037</v>
      </c>
      <c r="AK762" s="369">
        <f t="shared" si="78"/>
        <v>-3.6097560975609739</v>
      </c>
      <c r="AL762" s="369">
        <f t="shared" si="82"/>
        <v>-14.811066126855602</v>
      </c>
      <c r="AM762" s="369">
        <f t="shared" si="82"/>
        <v>1.2673267326732685</v>
      </c>
      <c r="AN762" s="369">
        <f t="shared" si="75"/>
        <v>25.537739538521709</v>
      </c>
      <c r="AO762" s="369">
        <f t="shared" si="75"/>
        <v>-20.186915887850468</v>
      </c>
      <c r="AP762" s="369">
        <f t="shared" si="75"/>
        <v>-3.3567525370804034</v>
      </c>
      <c r="AQ762" s="369">
        <f t="shared" si="75"/>
        <v>8.4006462035541123</v>
      </c>
      <c r="AR762" s="369">
        <f t="shared" si="76"/>
        <v>4.9180327868852469</v>
      </c>
      <c r="AS762" s="369">
        <f t="shared" si="76"/>
        <v>1.1008522727272683</v>
      </c>
      <c r="AT762" s="369">
        <f t="shared" si="76"/>
        <v>10.326659641728138</v>
      </c>
      <c r="AU762" s="369">
        <f t="shared" si="76"/>
        <v>31.582298631009227</v>
      </c>
      <c r="AV762" s="369">
        <f t="shared" si="77"/>
        <v>-12.049358819259609</v>
      </c>
      <c r="AW762" s="369">
        <f t="shared" si="77"/>
        <v>-31.251719394773044</v>
      </c>
      <c r="AX762" s="369">
        <f t="shared" si="77"/>
        <v>35.214085634253706</v>
      </c>
      <c r="AY762" s="369">
        <f t="shared" si="77"/>
        <v>28.026043208049717</v>
      </c>
    </row>
    <row r="763" spans="1:51" s="325" customFormat="1" ht="30">
      <c r="A763" s="329"/>
      <c r="B763" s="329" t="s">
        <v>575</v>
      </c>
      <c r="C763" s="333"/>
      <c r="D763" s="332"/>
      <c r="E763" s="332"/>
      <c r="F763" s="332"/>
      <c r="G763" s="332"/>
      <c r="H763" s="332"/>
      <c r="I763" s="332"/>
      <c r="J763" s="332"/>
      <c r="K763" s="332"/>
      <c r="L763" s="332"/>
      <c r="M763" s="332"/>
      <c r="N763" s="332"/>
      <c r="O763" s="369">
        <f t="shared" si="74"/>
        <v>0.32362459546926314</v>
      </c>
      <c r="P763" s="369">
        <f t="shared" si="83"/>
        <v>29.354838709677409</v>
      </c>
      <c r="Q763" s="369">
        <f t="shared" si="83"/>
        <v>63.840399002493783</v>
      </c>
      <c r="R763" s="369">
        <f t="shared" si="83"/>
        <v>-24.048706240487061</v>
      </c>
      <c r="S763" s="369">
        <f t="shared" si="83"/>
        <v>26.252505010020034</v>
      </c>
      <c r="T763" s="369">
        <f t="shared" si="83"/>
        <v>6.9841269841269913</v>
      </c>
      <c r="U763" s="369">
        <f t="shared" si="83"/>
        <v>-39.465875370919882</v>
      </c>
      <c r="V763" s="369">
        <f t="shared" si="83"/>
        <v>-9.558823529411768</v>
      </c>
      <c r="W763" s="369">
        <f t="shared" si="83"/>
        <v>-20.596205962059614</v>
      </c>
      <c r="X763" s="369">
        <f t="shared" si="83"/>
        <v>74.402730375426628</v>
      </c>
      <c r="Y763" s="369">
        <f t="shared" si="83"/>
        <v>-9.9804305283757468</v>
      </c>
      <c r="Z763" s="369">
        <f t="shared" si="83"/>
        <v>21.521739130434792</v>
      </c>
      <c r="AA763" s="369">
        <f t="shared" si="83"/>
        <v>-37.388193202146688</v>
      </c>
      <c r="AB763" s="369">
        <f t="shared" si="83"/>
        <v>-7.9999999999999938</v>
      </c>
      <c r="AC763" s="369">
        <f t="shared" si="83"/>
        <v>-25.155279503105589</v>
      </c>
      <c r="AD763" s="369">
        <f t="shared" si="83"/>
        <v>15.352697095435669</v>
      </c>
      <c r="AE763" s="369">
        <f t="shared" si="83"/>
        <v>-27.697841726618709</v>
      </c>
      <c r="AF763" s="369">
        <f t="shared" si="83"/>
        <v>37.313432835820898</v>
      </c>
      <c r="AG763" s="369">
        <f t="shared" si="78"/>
        <v>52.536231884057983</v>
      </c>
      <c r="AH763" s="369">
        <f t="shared" si="78"/>
        <v>-19.952494061757715</v>
      </c>
      <c r="AI763" s="369">
        <f t="shared" si="78"/>
        <v>-39.169139465875375</v>
      </c>
      <c r="AJ763" s="369">
        <f t="shared" si="78"/>
        <v>31.707317073170749</v>
      </c>
      <c r="AK763" s="369">
        <f t="shared" si="78"/>
        <v>11.111111111111104</v>
      </c>
      <c r="AL763" s="369">
        <f t="shared" si="82"/>
        <v>6.6666666666666723</v>
      </c>
      <c r="AM763" s="369">
        <f t="shared" si="82"/>
        <v>30</v>
      </c>
      <c r="AN763" s="369">
        <f t="shared" si="75"/>
        <v>-15.384615384615387</v>
      </c>
      <c r="AO763" s="369">
        <f t="shared" si="75"/>
        <v>1.7045454545454561</v>
      </c>
      <c r="AP763" s="369">
        <f t="shared" si="75"/>
        <v>-7.821229050279336</v>
      </c>
      <c r="AQ763" s="369">
        <f t="shared" si="75"/>
        <v>-5.1515151515151496</v>
      </c>
      <c r="AR763" s="369">
        <f t="shared" si="76"/>
        <v>35.782747603833869</v>
      </c>
      <c r="AS763" s="369">
        <f t="shared" si="76"/>
        <v>-4.9411764705882346</v>
      </c>
      <c r="AT763" s="369">
        <f t="shared" si="76"/>
        <v>-33.415841584158414</v>
      </c>
      <c r="AU763" s="369">
        <f t="shared" si="76"/>
        <v>-5.2044609665427553</v>
      </c>
      <c r="AV763" s="369">
        <f t="shared" si="77"/>
        <v>23.137254901960798</v>
      </c>
      <c r="AW763" s="369">
        <f t="shared" si="77"/>
        <v>12.101910828025472</v>
      </c>
      <c r="AX763" s="369">
        <f t="shared" si="77"/>
        <v>14.204545454545443</v>
      </c>
      <c r="AY763" s="369">
        <f t="shared" si="77"/>
        <v>-5.4726368159203922</v>
      </c>
    </row>
    <row r="764" spans="1:51" s="325" customFormat="1" ht="30">
      <c r="A764" s="327"/>
      <c r="B764" s="327" t="s">
        <v>576</v>
      </c>
      <c r="C764" s="334"/>
      <c r="D764" s="331"/>
      <c r="E764" s="331"/>
      <c r="F764" s="331"/>
      <c r="G764" s="331"/>
      <c r="H764" s="331"/>
      <c r="I764" s="331"/>
      <c r="J764" s="331"/>
      <c r="K764" s="331"/>
      <c r="L764" s="331"/>
      <c r="M764" s="331"/>
      <c r="N764" s="331"/>
      <c r="O764" s="369">
        <f t="shared" si="74"/>
        <v>2.5999999999999979</v>
      </c>
      <c r="P764" s="369">
        <f t="shared" si="83"/>
        <v>50.487329434697855</v>
      </c>
      <c r="Q764" s="369">
        <f t="shared" si="83"/>
        <v>42.09844559585494</v>
      </c>
      <c r="R764" s="369">
        <f t="shared" si="83"/>
        <v>-26.16226071103009</v>
      </c>
      <c r="S764" s="369">
        <f t="shared" si="83"/>
        <v>-46.049382716049379</v>
      </c>
      <c r="T764" s="369">
        <f t="shared" si="83"/>
        <v>248.74141876430204</v>
      </c>
      <c r="U764" s="369">
        <f t="shared" si="83"/>
        <v>-26.640419947506565</v>
      </c>
      <c r="V764" s="369">
        <f t="shared" si="83"/>
        <v>-50.357781753130588</v>
      </c>
      <c r="W764" s="369">
        <f t="shared" si="83"/>
        <v>8.2882882882882889</v>
      </c>
      <c r="X764" s="369">
        <f t="shared" si="83"/>
        <v>-6.6555740432612218</v>
      </c>
      <c r="Y764" s="369">
        <f t="shared" si="83"/>
        <v>15.329768270944731</v>
      </c>
      <c r="Z764" s="369">
        <f t="shared" si="83"/>
        <v>20.710973724884081</v>
      </c>
      <c r="AA764" s="369">
        <f t="shared" si="83"/>
        <v>-43.661971830985912</v>
      </c>
      <c r="AB764" s="369">
        <f t="shared" si="83"/>
        <v>66.818181818181799</v>
      </c>
      <c r="AC764" s="369">
        <f t="shared" si="83"/>
        <v>124.65940054495911</v>
      </c>
      <c r="AD764" s="369">
        <f t="shared" si="83"/>
        <v>-10.248635536688889</v>
      </c>
      <c r="AE764" s="369">
        <f t="shared" si="83"/>
        <v>59.256756756756751</v>
      </c>
      <c r="AF764" s="369">
        <f t="shared" si="83"/>
        <v>-35.59609673313534</v>
      </c>
      <c r="AG764" s="369">
        <f t="shared" si="78"/>
        <v>-67.588932806324109</v>
      </c>
      <c r="AH764" s="369">
        <f t="shared" si="78"/>
        <v>61.788617886178862</v>
      </c>
      <c r="AI764" s="369">
        <f t="shared" si="78"/>
        <v>107.41206030150755</v>
      </c>
      <c r="AJ764" s="369">
        <f t="shared" si="78"/>
        <v>-49.424591156874634</v>
      </c>
      <c r="AK764" s="369">
        <f t="shared" si="78"/>
        <v>-8.862275449101789</v>
      </c>
      <c r="AL764" s="369">
        <f t="shared" si="82"/>
        <v>-31.011826544021027</v>
      </c>
      <c r="AM764" s="369">
        <f t="shared" si="82"/>
        <v>-31.428571428571427</v>
      </c>
      <c r="AN764" s="369">
        <f t="shared" si="75"/>
        <v>52.777777777777779</v>
      </c>
      <c r="AO764" s="369">
        <f t="shared" si="75"/>
        <v>21.45454545454545</v>
      </c>
      <c r="AP764" s="369">
        <f t="shared" si="75"/>
        <v>-11.077844311377236</v>
      </c>
      <c r="AQ764" s="369">
        <f t="shared" si="75"/>
        <v>59.595959595959592</v>
      </c>
      <c r="AR764" s="369">
        <f t="shared" si="76"/>
        <v>-29.430379746835442</v>
      </c>
      <c r="AS764" s="369">
        <f t="shared" si="76"/>
        <v>31.091180866965605</v>
      </c>
      <c r="AT764" s="369">
        <f t="shared" si="76"/>
        <v>1.3683010262257811</v>
      </c>
      <c r="AU764" s="369">
        <f t="shared" si="76"/>
        <v>75.703037120359937</v>
      </c>
      <c r="AV764" s="369">
        <f t="shared" si="77"/>
        <v>-15.941101152368748</v>
      </c>
      <c r="AW764" s="369">
        <f t="shared" si="77"/>
        <v>-25.51408987052552</v>
      </c>
      <c r="AX764" s="369">
        <f t="shared" si="77"/>
        <v>29.959100204498998</v>
      </c>
      <c r="AY764" s="369">
        <f t="shared" si="77"/>
        <v>23.760818253343817</v>
      </c>
    </row>
    <row r="765" spans="1:51" s="325" customFormat="1" ht="30">
      <c r="A765" s="329"/>
      <c r="B765" s="329" t="s">
        <v>577</v>
      </c>
      <c r="C765" s="333"/>
      <c r="D765" s="332"/>
      <c r="E765" s="332"/>
      <c r="F765" s="332"/>
      <c r="G765" s="332"/>
      <c r="H765" s="332"/>
      <c r="I765" s="332"/>
      <c r="J765" s="332"/>
      <c r="K765" s="332"/>
      <c r="L765" s="332"/>
      <c r="M765" s="332"/>
      <c r="N765" s="332"/>
      <c r="O765" s="369">
        <f t="shared" si="74"/>
        <v>22.372159090909093</v>
      </c>
      <c r="P765" s="369">
        <f t="shared" si="83"/>
        <v>399.12942542077769</v>
      </c>
      <c r="Q765" s="369">
        <f t="shared" si="83"/>
        <v>-73.813953488372093</v>
      </c>
      <c r="R765" s="369">
        <f t="shared" si="83"/>
        <v>4.2184724689165156</v>
      </c>
      <c r="S765" s="369">
        <f t="shared" si="83"/>
        <v>70.387729015764819</v>
      </c>
      <c r="T765" s="369">
        <f t="shared" si="83"/>
        <v>-15.128782195548897</v>
      </c>
      <c r="U765" s="369">
        <f t="shared" si="83"/>
        <v>1982.8520919269299</v>
      </c>
      <c r="V765" s="369">
        <f t="shared" si="83"/>
        <v>-96.836982968369838</v>
      </c>
      <c r="W765" s="369">
        <f t="shared" si="83"/>
        <v>-14.490161001788902</v>
      </c>
      <c r="X765" s="369">
        <f t="shared" si="83"/>
        <v>-31.433054393305444</v>
      </c>
      <c r="Y765" s="369">
        <f t="shared" si="83"/>
        <v>10.678871090770407</v>
      </c>
      <c r="Z765" s="369">
        <f t="shared" si="83"/>
        <v>18.470020675396292</v>
      </c>
      <c r="AA765" s="369">
        <f t="shared" si="83"/>
        <v>-17.684700407213501</v>
      </c>
      <c r="AB765" s="369">
        <f t="shared" si="83"/>
        <v>105.37102473498231</v>
      </c>
      <c r="AC765" s="369">
        <f t="shared" si="83"/>
        <v>130.24776324845146</v>
      </c>
      <c r="AD765" s="369">
        <f t="shared" si="83"/>
        <v>-85.816768793902241</v>
      </c>
      <c r="AE765" s="369">
        <f t="shared" si="83"/>
        <v>29.71548998946259</v>
      </c>
      <c r="AF765" s="369">
        <f t="shared" si="83"/>
        <v>0.5686433793663711</v>
      </c>
      <c r="AG765" s="369">
        <f t="shared" si="78"/>
        <v>23.828756058158312</v>
      </c>
      <c r="AH765" s="369">
        <f t="shared" si="78"/>
        <v>-10.371819960861057</v>
      </c>
      <c r="AI765" s="369">
        <f t="shared" si="78"/>
        <v>-12.663755458515286</v>
      </c>
      <c r="AJ765" s="369">
        <f t="shared" si="78"/>
        <v>64.083333333333343</v>
      </c>
      <c r="AK765" s="369">
        <f t="shared" si="78"/>
        <v>-3.3519553072625703</v>
      </c>
      <c r="AL765" s="369">
        <f t="shared" si="82"/>
        <v>-11.770888071466116</v>
      </c>
      <c r="AM765" s="369">
        <f t="shared" si="82"/>
        <v>6.1346039309112639</v>
      </c>
      <c r="AN765" s="369">
        <f t="shared" si="75"/>
        <v>29.46127946127946</v>
      </c>
      <c r="AO765" s="369">
        <f t="shared" si="75"/>
        <v>-33.463372345036852</v>
      </c>
      <c r="AP765" s="369">
        <f t="shared" si="75"/>
        <v>1.0423452768729651</v>
      </c>
      <c r="AQ765" s="369">
        <f t="shared" si="75"/>
        <v>-8.2527401676337817</v>
      </c>
      <c r="AR765" s="369">
        <f t="shared" si="76"/>
        <v>21.011946591707648</v>
      </c>
      <c r="AS765" s="369">
        <f t="shared" si="76"/>
        <v>-9.0592334494773468</v>
      </c>
      <c r="AT765" s="369">
        <f t="shared" si="76"/>
        <v>26.564495530012771</v>
      </c>
      <c r="AU765" s="369">
        <f t="shared" si="76"/>
        <v>16.851664984863774</v>
      </c>
      <c r="AV765" s="369">
        <f t="shared" si="77"/>
        <v>-13.29879101899828</v>
      </c>
      <c r="AW765" s="369">
        <f t="shared" si="77"/>
        <v>-41.733067729083665</v>
      </c>
      <c r="AX765" s="369">
        <f t="shared" si="77"/>
        <v>45.811965811965813</v>
      </c>
      <c r="AY765" s="369">
        <f t="shared" si="77"/>
        <v>39.097303634232141</v>
      </c>
    </row>
    <row r="766" spans="1:51" s="325" customFormat="1" ht="13.8">
      <c r="A766" s="327"/>
      <c r="B766" s="327" t="s">
        <v>537</v>
      </c>
      <c r="C766" s="331"/>
      <c r="D766" s="331"/>
      <c r="E766" s="331"/>
      <c r="F766" s="331"/>
      <c r="G766" s="331"/>
      <c r="H766" s="331"/>
      <c r="I766" s="331"/>
      <c r="J766" s="331"/>
      <c r="K766" s="331"/>
      <c r="L766" s="331"/>
      <c r="M766" s="331"/>
      <c r="N766" s="331"/>
      <c r="O766" s="369">
        <f t="shared" si="74"/>
        <v>4.2961922829870351</v>
      </c>
      <c r="P766" s="369">
        <f t="shared" si="83"/>
        <v>3.1710565891805933</v>
      </c>
      <c r="Q766" s="369">
        <f t="shared" si="83"/>
        <v>-0.79269223827968238</v>
      </c>
      <c r="R766" s="369">
        <f t="shared" si="83"/>
        <v>-12.364613360947079</v>
      </c>
      <c r="S766" s="369">
        <f t="shared" si="83"/>
        <v>16.237664867626872</v>
      </c>
      <c r="T766" s="369">
        <f t="shared" si="83"/>
        <v>-6.849371522769423</v>
      </c>
      <c r="U766" s="369">
        <f t="shared" si="83"/>
        <v>0.40997507705466424</v>
      </c>
      <c r="V766" s="369">
        <f t="shared" si="83"/>
        <v>8.8592536020092023</v>
      </c>
      <c r="W766" s="369">
        <f t="shared" si="83"/>
        <v>-4.9757821881029303</v>
      </c>
      <c r="X766" s="369">
        <f t="shared" si="83"/>
        <v>7.3163805710553724</v>
      </c>
      <c r="Y766" s="369">
        <f t="shared" si="83"/>
        <v>-11.206075359864526</v>
      </c>
      <c r="Z766" s="369">
        <f t="shared" si="83"/>
        <v>-3.9261554966176986</v>
      </c>
      <c r="AA766" s="369">
        <f t="shared" si="83"/>
        <v>-2.3914762946075405</v>
      </c>
      <c r="AB766" s="369">
        <f t="shared" si="83"/>
        <v>5.7072945961834787</v>
      </c>
      <c r="AC766" s="369">
        <f t="shared" si="83"/>
        <v>-13.705301447489058</v>
      </c>
      <c r="AD766" s="369">
        <f t="shared" si="83"/>
        <v>5.0408458309383111</v>
      </c>
      <c r="AE766" s="369">
        <f t="shared" si="83"/>
        <v>2.2452532957466342</v>
      </c>
      <c r="AF766" s="369">
        <f t="shared" si="83"/>
        <v>-2.377592889926869</v>
      </c>
      <c r="AG766" s="369">
        <f t="shared" si="78"/>
        <v>10.197199009851644</v>
      </c>
      <c r="AH766" s="369">
        <f t="shared" si="78"/>
        <v>-4.3584447694139952</v>
      </c>
      <c r="AI766" s="369">
        <f t="shared" si="78"/>
        <v>-0.44451450189154107</v>
      </c>
      <c r="AJ766" s="369">
        <f t="shared" si="78"/>
        <v>2.9434117609803852</v>
      </c>
      <c r="AK766" s="369">
        <f t="shared" si="78"/>
        <v>-7.0858390882384512</v>
      </c>
      <c r="AL766" s="369">
        <f t="shared" si="82"/>
        <v>-10.736633007780171</v>
      </c>
      <c r="AM766" s="369">
        <f t="shared" si="82"/>
        <v>15.484756323714858</v>
      </c>
      <c r="AN766" s="369">
        <f t="shared" si="75"/>
        <v>-1.1882968815235857</v>
      </c>
      <c r="AO766" s="369">
        <f t="shared" si="75"/>
        <v>-0.58666753339617339</v>
      </c>
      <c r="AP766" s="369">
        <f t="shared" si="75"/>
        <v>4.9531656122799195</v>
      </c>
      <c r="AQ766" s="369">
        <f t="shared" si="75"/>
        <v>12.029032911234681</v>
      </c>
      <c r="AR766" s="369">
        <f t="shared" si="76"/>
        <v>-3.1657536912938271</v>
      </c>
      <c r="AS766" s="369">
        <f t="shared" si="76"/>
        <v>-2.216830105242007</v>
      </c>
      <c r="AT766" s="369">
        <f t="shared" si="76"/>
        <v>-0.93678878202775062</v>
      </c>
      <c r="AU766" s="369">
        <f t="shared" si="76"/>
        <v>4.9624260749699882</v>
      </c>
      <c r="AV766" s="369">
        <f t="shared" si="77"/>
        <v>-0.51260326202075768</v>
      </c>
      <c r="AW766" s="369">
        <f t="shared" si="77"/>
        <v>-1.7912905240447403</v>
      </c>
      <c r="AX766" s="369">
        <f t="shared" si="77"/>
        <v>-10.852724382136152</v>
      </c>
      <c r="AY766" s="369">
        <f t="shared" si="77"/>
        <v>14.562020719508448</v>
      </c>
    </row>
    <row r="767" spans="1:51" s="325" customFormat="1" ht="13.8">
      <c r="A767" s="329"/>
      <c r="B767" s="329" t="s">
        <v>538</v>
      </c>
      <c r="C767" s="332"/>
      <c r="D767" s="332"/>
      <c r="E767" s="332"/>
      <c r="F767" s="332"/>
      <c r="G767" s="332"/>
      <c r="H767" s="332"/>
      <c r="I767" s="332"/>
      <c r="J767" s="332"/>
      <c r="K767" s="332"/>
      <c r="L767" s="332"/>
      <c r="M767" s="332"/>
      <c r="N767" s="332"/>
      <c r="O767" s="369">
        <f t="shared" si="74"/>
        <v>0.6499261447562743</v>
      </c>
      <c r="P767" s="369">
        <f t="shared" si="83"/>
        <v>30.319929556794825</v>
      </c>
      <c r="Q767" s="369">
        <f t="shared" si="83"/>
        <v>21.846846846846852</v>
      </c>
      <c r="R767" s="369">
        <f t="shared" si="83"/>
        <v>-9.353049907578562</v>
      </c>
      <c r="S767" s="369">
        <f t="shared" si="83"/>
        <v>20.106035889070146</v>
      </c>
      <c r="T767" s="369">
        <f t="shared" si="83"/>
        <v>-12.648556876061113</v>
      </c>
      <c r="U767" s="369">
        <f t="shared" si="83"/>
        <v>13.216715257531579</v>
      </c>
      <c r="V767" s="369">
        <f t="shared" si="83"/>
        <v>-0.39484978540771998</v>
      </c>
      <c r="W767" s="369">
        <f t="shared" si="83"/>
        <v>-23.216132368148926</v>
      </c>
      <c r="X767" s="369">
        <f t="shared" si="83"/>
        <v>13.221099887766556</v>
      </c>
      <c r="Y767" s="369">
        <f t="shared" si="83"/>
        <v>-6.225218080888185</v>
      </c>
      <c r="Z767" s="369">
        <f t="shared" si="83"/>
        <v>-15.454545454545446</v>
      </c>
      <c r="AA767" s="369">
        <f t="shared" si="83"/>
        <v>10.927731932983239</v>
      </c>
      <c r="AB767" s="369">
        <f t="shared" si="83"/>
        <v>-0.72137060414788168</v>
      </c>
      <c r="AC767" s="369">
        <f t="shared" si="83"/>
        <v>11.671207992733878</v>
      </c>
      <c r="AD767" s="369">
        <f t="shared" si="83"/>
        <v>5.1647010980073187</v>
      </c>
      <c r="AE767" s="369">
        <f t="shared" si="83"/>
        <v>0.63805104408352342</v>
      </c>
      <c r="AF767" s="369">
        <f t="shared" si="83"/>
        <v>-9.0874159462055655</v>
      </c>
      <c r="AG767" s="369">
        <f t="shared" si="78"/>
        <v>6.6568047337278085</v>
      </c>
      <c r="AH767" s="369">
        <f t="shared" si="78"/>
        <v>-1.7237963146423567</v>
      </c>
      <c r="AI767" s="369">
        <f t="shared" si="78"/>
        <v>-6.6330645161290294</v>
      </c>
      <c r="AJ767" s="369">
        <f t="shared" si="78"/>
        <v>6.5860505290433968</v>
      </c>
      <c r="AK767" s="369">
        <f t="shared" si="78"/>
        <v>-9.7042139384116677</v>
      </c>
      <c r="AL767" s="369">
        <f t="shared" si="82"/>
        <v>-4.6668162441103842</v>
      </c>
      <c r="AM767" s="369">
        <f t="shared" si="82"/>
        <v>19.133913862085183</v>
      </c>
      <c r="AN767" s="369">
        <f t="shared" si="75"/>
        <v>-2.1532990912682664</v>
      </c>
      <c r="AO767" s="369">
        <f t="shared" si="75"/>
        <v>13.769432667070461</v>
      </c>
      <c r="AP767" s="369">
        <f t="shared" si="75"/>
        <v>1.9698314108251986</v>
      </c>
      <c r="AQ767" s="369">
        <f t="shared" si="75"/>
        <v>-1.2878524190741421</v>
      </c>
      <c r="AR767" s="369">
        <f t="shared" si="76"/>
        <v>-4.9012693935119911</v>
      </c>
      <c r="AS767" s="369">
        <f t="shared" si="76"/>
        <v>5.6544308490915922</v>
      </c>
      <c r="AT767" s="369">
        <f t="shared" si="76"/>
        <v>0.70187752237234347</v>
      </c>
      <c r="AU767" s="369">
        <f t="shared" si="76"/>
        <v>3.0493117267816694</v>
      </c>
      <c r="AV767" s="369">
        <f t="shared" si="77"/>
        <v>-5.8167061210686466</v>
      </c>
      <c r="AW767" s="369">
        <f t="shared" si="77"/>
        <v>-2.7827648114901331</v>
      </c>
      <c r="AX767" s="369">
        <f t="shared" si="77"/>
        <v>-1.7728531855955696</v>
      </c>
      <c r="AY767" s="369">
        <f t="shared" si="77"/>
        <v>-4.9257379206617742</v>
      </c>
    </row>
    <row r="768" spans="1:51" s="325" customFormat="1" ht="27.6">
      <c r="A768" s="327"/>
      <c r="B768" s="327" t="s">
        <v>539</v>
      </c>
      <c r="C768" s="331"/>
      <c r="D768" s="331"/>
      <c r="E768" s="331"/>
      <c r="F768" s="331"/>
      <c r="G768" s="331"/>
      <c r="H768" s="331"/>
      <c r="I768" s="331"/>
      <c r="J768" s="331"/>
      <c r="K768" s="331"/>
      <c r="L768" s="331"/>
      <c r="M768" s="331"/>
      <c r="N768" s="331"/>
      <c r="O768" s="369">
        <f t="shared" si="74"/>
        <v>2.2387467777116834</v>
      </c>
      <c r="P768" s="369">
        <f t="shared" si="83"/>
        <v>3.9837855660505368</v>
      </c>
      <c r="Q768" s="369">
        <f t="shared" si="83"/>
        <v>-2.6299591516982863</v>
      </c>
      <c r="R768" s="369">
        <f t="shared" si="83"/>
        <v>-11.321188437446118</v>
      </c>
      <c r="S768" s="369">
        <f t="shared" si="83"/>
        <v>14.388784481455069</v>
      </c>
      <c r="T768" s="369">
        <f t="shared" si="83"/>
        <v>-6.2960305170525315</v>
      </c>
      <c r="U768" s="369">
        <f t="shared" si="83"/>
        <v>-0.82426440951228841</v>
      </c>
      <c r="V768" s="369">
        <f t="shared" si="83"/>
        <v>10.87358517404645</v>
      </c>
      <c r="W768" s="369">
        <f t="shared" si="83"/>
        <v>-3.7883508669036985</v>
      </c>
      <c r="X768" s="369">
        <f t="shared" si="83"/>
        <v>6.9606629202781143</v>
      </c>
      <c r="Y768" s="369">
        <f t="shared" si="83"/>
        <v>-12.915635184954315</v>
      </c>
      <c r="Z768" s="369">
        <f t="shared" si="83"/>
        <v>-0.95711393337014672</v>
      </c>
      <c r="AA768" s="369">
        <f t="shared" si="83"/>
        <v>-7.1713229676433574</v>
      </c>
      <c r="AB768" s="369">
        <f t="shared" si="83"/>
        <v>9.1711896076163395</v>
      </c>
      <c r="AC768" s="369">
        <f t="shared" si="83"/>
        <v>-16.72609466370546</v>
      </c>
      <c r="AD768" s="369">
        <f t="shared" si="83"/>
        <v>4.8935649620748718</v>
      </c>
      <c r="AE768" s="369">
        <f t="shared" si="83"/>
        <v>2.5682295311406556</v>
      </c>
      <c r="AF768" s="369">
        <f t="shared" si="83"/>
        <v>-2.1900798253394274</v>
      </c>
      <c r="AG768" s="369">
        <f t="shared" si="78"/>
        <v>9.2657180059523867</v>
      </c>
      <c r="AH768" s="369">
        <f t="shared" si="78"/>
        <v>-5.9689741025259098</v>
      </c>
      <c r="AI768" s="369">
        <f t="shared" si="78"/>
        <v>1.8489182583506871</v>
      </c>
      <c r="AJ768" s="369">
        <f t="shared" si="78"/>
        <v>2.8574602821908708</v>
      </c>
      <c r="AK768" s="369">
        <f t="shared" si="78"/>
        <v>-5.9752435678641689</v>
      </c>
      <c r="AL768" s="369">
        <f t="shared" si="82"/>
        <v>-10.782309017805861</v>
      </c>
      <c r="AM768" s="369">
        <f t="shared" si="82"/>
        <v>13.973011948908114</v>
      </c>
      <c r="AN768" s="369">
        <f t="shared" si="75"/>
        <v>-2.5758055040896513</v>
      </c>
      <c r="AO768" s="369">
        <f t="shared" si="75"/>
        <v>-3.0567280486107906</v>
      </c>
      <c r="AP768" s="369">
        <f t="shared" si="75"/>
        <v>6.622009569377993</v>
      </c>
      <c r="AQ768" s="369">
        <f t="shared" si="75"/>
        <v>12.356399210195654</v>
      </c>
      <c r="AR768" s="369">
        <f t="shared" si="76"/>
        <v>-2.0968547179231152</v>
      </c>
      <c r="AS768" s="369">
        <f t="shared" si="76"/>
        <v>-2.1723610402855638</v>
      </c>
      <c r="AT768" s="369">
        <f t="shared" si="76"/>
        <v>-1.8869891576313618</v>
      </c>
      <c r="AU768" s="369">
        <f t="shared" si="76"/>
        <v>4.6350015938795028</v>
      </c>
      <c r="AV768" s="369">
        <f t="shared" si="77"/>
        <v>-1.2754894792428364</v>
      </c>
      <c r="AW768" s="369">
        <f t="shared" si="77"/>
        <v>-0.65215602369979409</v>
      </c>
      <c r="AX768" s="369">
        <f t="shared" si="77"/>
        <v>-10.225507858607205</v>
      </c>
      <c r="AY768" s="369">
        <f t="shared" si="77"/>
        <v>8.4100292943971677</v>
      </c>
    </row>
    <row r="769" spans="1:51" s="325" customFormat="1" ht="13.8">
      <c r="A769" s="329"/>
      <c r="B769" s="329" t="s">
        <v>540</v>
      </c>
      <c r="C769" s="332"/>
      <c r="D769" s="332"/>
      <c r="E769" s="332"/>
      <c r="F769" s="332"/>
      <c r="G769" s="332"/>
      <c r="H769" s="332"/>
      <c r="I769" s="332"/>
      <c r="J769" s="332"/>
      <c r="K769" s="332"/>
      <c r="L769" s="332"/>
      <c r="M769" s="332"/>
      <c r="N769" s="332"/>
      <c r="O769" s="369">
        <f t="shared" si="74"/>
        <v>13.148472613696953</v>
      </c>
      <c r="P769" s="369">
        <f t="shared" si="83"/>
        <v>-5.8776004847505483</v>
      </c>
      <c r="Q769" s="369">
        <f t="shared" si="83"/>
        <v>-0.93705293276108881</v>
      </c>
      <c r="R769" s="369">
        <f t="shared" si="83"/>
        <v>-17.466965123835664</v>
      </c>
      <c r="S769" s="369">
        <f t="shared" si="83"/>
        <v>22.064741907261606</v>
      </c>
      <c r="T769" s="369">
        <f t="shared" si="83"/>
        <v>-6.5151949541284422</v>
      </c>
      <c r="U769" s="369">
        <f t="shared" si="83"/>
        <v>6.1335582304672301E-2</v>
      </c>
      <c r="V769" s="369">
        <f t="shared" si="83"/>
        <v>5.3865604168262982</v>
      </c>
      <c r="W769" s="369">
        <f t="shared" si="83"/>
        <v>-1.984877126654057</v>
      </c>
      <c r="X769" s="369">
        <f t="shared" si="83"/>
        <v>6.7502410800385686</v>
      </c>
      <c r="Y769" s="369">
        <f t="shared" si="83"/>
        <v>-6.2747550552428608</v>
      </c>
      <c r="Z769" s="369">
        <f t="shared" si="83"/>
        <v>-10.653914590747325</v>
      </c>
      <c r="AA769" s="369">
        <f t="shared" si="83"/>
        <v>12.405609492988136</v>
      </c>
      <c r="AB769" s="369">
        <f t="shared" si="83"/>
        <v>-3.69850878488116</v>
      </c>
      <c r="AC769" s="369">
        <f t="shared" si="83"/>
        <v>-10.90839402069758</v>
      </c>
      <c r="AD769" s="369">
        <f t="shared" si="83"/>
        <v>5.5154018241266538</v>
      </c>
      <c r="AE769" s="369">
        <f t="shared" si="83"/>
        <v>1.7940145152083526</v>
      </c>
      <c r="AF769" s="369">
        <f t="shared" si="83"/>
        <v>-0.24032684450852934</v>
      </c>
      <c r="AG769" s="369">
        <f t="shared" si="78"/>
        <v>14.75949570384646</v>
      </c>
      <c r="AH769" s="369">
        <f t="shared" si="78"/>
        <v>1.399482191589828E-2</v>
      </c>
      <c r="AI769" s="369">
        <f t="shared" si="78"/>
        <v>-5.3942489330441532</v>
      </c>
      <c r="AJ769" s="369">
        <f t="shared" si="78"/>
        <v>1.9819553320514767</v>
      </c>
      <c r="AK769" s="369">
        <f t="shared" si="78"/>
        <v>-9.8767222625090678</v>
      </c>
      <c r="AL769" s="369">
        <f t="shared" si="82"/>
        <v>-12.74541358223367</v>
      </c>
      <c r="AM769" s="369">
        <f t="shared" si="82"/>
        <v>19.448542973072673</v>
      </c>
      <c r="AN769" s="369">
        <f t="shared" si="75"/>
        <v>3.9295916004014542</v>
      </c>
      <c r="AO769" s="369">
        <f t="shared" si="75"/>
        <v>2.0502154211855523</v>
      </c>
      <c r="AP769" s="369">
        <f t="shared" si="75"/>
        <v>1.0918619886446355</v>
      </c>
      <c r="AQ769" s="369">
        <f t="shared" si="75"/>
        <v>16.489055299539174</v>
      </c>
      <c r="AR769" s="369">
        <f t="shared" si="76"/>
        <v>-5.8598096179997468</v>
      </c>
      <c r="AS769" s="369">
        <f t="shared" si="76"/>
        <v>-5.1477347340774804</v>
      </c>
      <c r="AT769" s="369">
        <f t="shared" si="76"/>
        <v>1.5782915686003052</v>
      </c>
      <c r="AU769" s="369">
        <f t="shared" si="76"/>
        <v>6.7534414610876352</v>
      </c>
      <c r="AV769" s="369">
        <f t="shared" si="77"/>
        <v>3.8876476220874583</v>
      </c>
      <c r="AW769" s="369">
        <f t="shared" si="77"/>
        <v>-4.8543689320388381</v>
      </c>
      <c r="AX769" s="369">
        <f t="shared" si="77"/>
        <v>-15.984241797985016</v>
      </c>
      <c r="AY769" s="369">
        <f t="shared" si="77"/>
        <v>43.031747251902523</v>
      </c>
    </row>
    <row r="770" spans="1:51" s="325" customFormat="1" ht="13.8">
      <c r="A770" s="327"/>
      <c r="B770" s="327" t="s">
        <v>541</v>
      </c>
      <c r="C770" s="331"/>
      <c r="D770" s="331"/>
      <c r="E770" s="331"/>
      <c r="F770" s="331"/>
      <c r="G770" s="331"/>
      <c r="H770" s="331"/>
      <c r="I770" s="331"/>
      <c r="J770" s="331"/>
      <c r="K770" s="331"/>
      <c r="L770" s="331"/>
      <c r="M770" s="331"/>
      <c r="N770" s="331"/>
      <c r="O770" s="369">
        <f t="shared" si="74"/>
        <v>-17.545434148530401</v>
      </c>
      <c r="P770" s="369">
        <f t="shared" si="83"/>
        <v>3.4829931972789145</v>
      </c>
      <c r="Q770" s="369">
        <f t="shared" si="83"/>
        <v>24.480673152774131</v>
      </c>
      <c r="R770" s="369">
        <f t="shared" si="83"/>
        <v>-26.953950147866504</v>
      </c>
      <c r="S770" s="369">
        <f t="shared" si="83"/>
        <v>20.271833429728179</v>
      </c>
      <c r="T770" s="369">
        <f t="shared" si="83"/>
        <v>1.1781678288049888</v>
      </c>
      <c r="U770" s="369">
        <f t="shared" si="83"/>
        <v>-7.4857414448669175</v>
      </c>
      <c r="V770" s="369">
        <f t="shared" si="83"/>
        <v>56.254816337015157</v>
      </c>
      <c r="W770" s="369">
        <f t="shared" si="83"/>
        <v>-33.12510274535591</v>
      </c>
      <c r="X770" s="369">
        <f t="shared" si="83"/>
        <v>-26.524090462143558</v>
      </c>
      <c r="Y770" s="369">
        <f t="shared" si="83"/>
        <v>5.5871528939444568</v>
      </c>
      <c r="Z770" s="369">
        <f t="shared" si="83"/>
        <v>-13.276299112801007</v>
      </c>
      <c r="AA770" s="369">
        <f t="shared" si="83"/>
        <v>-41.834124954329553</v>
      </c>
      <c r="AB770" s="369">
        <f t="shared" si="83"/>
        <v>30.527638190954782</v>
      </c>
      <c r="AC770" s="369">
        <f t="shared" si="83"/>
        <v>-7.4109720885466928</v>
      </c>
      <c r="AD770" s="369">
        <f t="shared" si="83"/>
        <v>-4.7297297297297307</v>
      </c>
      <c r="AE770" s="369">
        <f t="shared" si="83"/>
        <v>52.045826513911635</v>
      </c>
      <c r="AF770" s="369">
        <f t="shared" si="83"/>
        <v>-20.523860782203094</v>
      </c>
      <c r="AG770" s="369">
        <f t="shared" si="78"/>
        <v>-13.092550790067715</v>
      </c>
      <c r="AH770" s="369">
        <f t="shared" si="78"/>
        <v>-9.5064935064934968</v>
      </c>
      <c r="AI770" s="369">
        <f t="shared" si="78"/>
        <v>8.49598163030997</v>
      </c>
      <c r="AJ770" s="369">
        <f t="shared" si="78"/>
        <v>-36.402116402116398</v>
      </c>
      <c r="AK770" s="369">
        <f t="shared" si="78"/>
        <v>18.801996672212976</v>
      </c>
      <c r="AL770" s="369">
        <f t="shared" si="82"/>
        <v>-21.288515406162457</v>
      </c>
      <c r="AM770" s="369">
        <f t="shared" si="82"/>
        <v>50.533807829181505</v>
      </c>
      <c r="AN770" s="369">
        <f t="shared" si="75"/>
        <v>-32.505910165484643</v>
      </c>
      <c r="AO770" s="369">
        <f t="shared" si="75"/>
        <v>94.395796847635722</v>
      </c>
      <c r="AP770" s="369">
        <f t="shared" si="75"/>
        <v>7.9279279279279358</v>
      </c>
      <c r="AQ770" s="369">
        <f t="shared" si="75"/>
        <v>-9.2237061769616062</v>
      </c>
      <c r="AR770" s="369">
        <f t="shared" si="76"/>
        <v>25.333333333333339</v>
      </c>
      <c r="AS770" s="369">
        <f t="shared" si="76"/>
        <v>0.66030814380043912</v>
      </c>
      <c r="AT770" s="369">
        <f t="shared" si="76"/>
        <v>11.297376093294451</v>
      </c>
      <c r="AU770" s="369">
        <f t="shared" si="76"/>
        <v>-16.732154551407987</v>
      </c>
      <c r="AV770" s="369">
        <f t="shared" si="77"/>
        <v>31.970114038537169</v>
      </c>
      <c r="AW770" s="369">
        <f t="shared" si="77"/>
        <v>-25.059594755661511</v>
      </c>
      <c r="AX770" s="369">
        <f t="shared" si="77"/>
        <v>4.0159045725646187</v>
      </c>
      <c r="AY770" s="369">
        <f t="shared" si="77"/>
        <v>24.464831804281353</v>
      </c>
    </row>
    <row r="771" spans="1:51" s="325" customFormat="1" ht="30">
      <c r="A771" s="329"/>
      <c r="B771" s="329" t="s">
        <v>578</v>
      </c>
      <c r="C771" s="333"/>
      <c r="D771" s="332"/>
      <c r="E771" s="332"/>
      <c r="F771" s="332"/>
      <c r="G771" s="332"/>
      <c r="H771" s="332"/>
      <c r="I771" s="332"/>
      <c r="J771" s="332"/>
      <c r="K771" s="332"/>
      <c r="L771" s="332"/>
      <c r="M771" s="332"/>
      <c r="N771" s="332"/>
      <c r="O771" s="369">
        <f t="shared" si="74"/>
        <v>-17.940576094352465</v>
      </c>
      <c r="P771" s="369">
        <f t="shared" si="83"/>
        <v>2.819237147595365</v>
      </c>
      <c r="Q771" s="369">
        <f t="shared" si="83"/>
        <v>24.3010752688172</v>
      </c>
      <c r="R771" s="369">
        <f t="shared" si="83"/>
        <v>-25.821799307958486</v>
      </c>
      <c r="S771" s="369">
        <f t="shared" si="83"/>
        <v>19.650145772594762</v>
      </c>
      <c r="T771" s="369">
        <f t="shared" si="83"/>
        <v>-0.12183235867445702</v>
      </c>
      <c r="U771" s="369">
        <f t="shared" si="83"/>
        <v>-6.464991461332029</v>
      </c>
      <c r="V771" s="369">
        <f t="shared" si="83"/>
        <v>56.468440271257165</v>
      </c>
      <c r="W771" s="369">
        <f t="shared" si="83"/>
        <v>-34.789131521920325</v>
      </c>
      <c r="X771" s="369">
        <f t="shared" si="83"/>
        <v>-25.127811860940692</v>
      </c>
      <c r="Y771" s="369">
        <f t="shared" si="83"/>
        <v>5.8381700238989449</v>
      </c>
      <c r="Z771" s="369">
        <f t="shared" si="83"/>
        <v>-14.064516129032256</v>
      </c>
      <c r="AA771" s="369">
        <f t="shared" si="83"/>
        <v>-42.267267267267265</v>
      </c>
      <c r="AB771" s="369">
        <f t="shared" si="83"/>
        <v>29.453836150845248</v>
      </c>
      <c r="AC771" s="369">
        <f t="shared" si="83"/>
        <v>-7.2827724761426387</v>
      </c>
      <c r="AD771" s="369">
        <f t="shared" si="83"/>
        <v>-2.7627302275189685</v>
      </c>
      <c r="AE771" s="369">
        <f t="shared" si="83"/>
        <v>50.863509749303617</v>
      </c>
      <c r="AF771" s="369">
        <f t="shared" si="83"/>
        <v>-18.759231905465281</v>
      </c>
      <c r="AG771" s="369">
        <f t="shared" si="78"/>
        <v>-13.772727272727279</v>
      </c>
      <c r="AH771" s="369">
        <f t="shared" si="78"/>
        <v>-10.911966262519771</v>
      </c>
      <c r="AI771" s="369">
        <f t="shared" si="78"/>
        <v>9.1715976331360984</v>
      </c>
      <c r="AJ771" s="369">
        <f t="shared" si="78"/>
        <v>-37.073170731707322</v>
      </c>
      <c r="AK771" s="369">
        <f t="shared" si="78"/>
        <v>19.035314384151601</v>
      </c>
      <c r="AL771" s="369">
        <f t="shared" si="82"/>
        <v>-22.57597684515196</v>
      </c>
      <c r="AM771" s="369">
        <f t="shared" si="82"/>
        <v>53.457943925233671</v>
      </c>
      <c r="AN771" s="369">
        <f t="shared" si="75"/>
        <v>-32.521315468940323</v>
      </c>
      <c r="AO771" s="369">
        <f t="shared" si="75"/>
        <v>95.487364620938621</v>
      </c>
      <c r="AP771" s="369">
        <f t="shared" si="75"/>
        <v>7.3407202216066478</v>
      </c>
      <c r="AQ771" s="369">
        <f t="shared" si="75"/>
        <v>-10.365591397849462</v>
      </c>
      <c r="AR771" s="369">
        <f t="shared" si="76"/>
        <v>26.583493282149707</v>
      </c>
      <c r="AS771" s="369">
        <f t="shared" si="76"/>
        <v>1.7816527672479243</v>
      </c>
      <c r="AT771" s="369">
        <f t="shared" si="76"/>
        <v>11.582867783985099</v>
      </c>
      <c r="AU771" s="369">
        <f t="shared" si="76"/>
        <v>-16.088117489986647</v>
      </c>
      <c r="AV771" s="369">
        <f t="shared" si="77"/>
        <v>30.827366746221159</v>
      </c>
      <c r="AW771" s="369">
        <f t="shared" si="77"/>
        <v>-24.992398905442379</v>
      </c>
      <c r="AX771" s="369">
        <f t="shared" si="77"/>
        <v>-2.0672882042967227</v>
      </c>
      <c r="AY771" s="369">
        <f t="shared" si="77"/>
        <v>26.986754966887418</v>
      </c>
    </row>
    <row r="772" spans="1:51" s="325" customFormat="1" ht="30">
      <c r="A772" s="327"/>
      <c r="B772" s="327" t="s">
        <v>579</v>
      </c>
      <c r="C772" s="334"/>
      <c r="D772" s="331"/>
      <c r="E772" s="331"/>
      <c r="F772" s="331"/>
      <c r="G772" s="331"/>
      <c r="H772" s="331"/>
      <c r="I772" s="331"/>
      <c r="J772" s="331"/>
      <c r="K772" s="331"/>
      <c r="L772" s="331"/>
      <c r="M772" s="331"/>
      <c r="N772" s="331"/>
      <c r="O772" s="369">
        <f t="shared" si="74"/>
        <v>18.749999999999993</v>
      </c>
      <c r="P772" s="369">
        <f t="shared" si="83"/>
        <v>47.368421052631582</v>
      </c>
      <c r="Q772" s="369">
        <f t="shared" si="83"/>
        <v>29.761904761904777</v>
      </c>
      <c r="R772" s="369">
        <f t="shared" si="83"/>
        <v>-74.311926605504581</v>
      </c>
      <c r="S772" s="369">
        <f t="shared" si="83"/>
        <v>100</v>
      </c>
      <c r="T772" s="369">
        <f t="shared" si="83"/>
        <v>94.642857142857139</v>
      </c>
      <c r="U772" s="369">
        <f t="shared" si="83"/>
        <v>-45.87155963302753</v>
      </c>
      <c r="V772" s="369">
        <f t="shared" si="83"/>
        <v>42.372881355932208</v>
      </c>
      <c r="W772" s="369">
        <f t="shared" si="83"/>
        <v>85.714285714285737</v>
      </c>
      <c r="X772" s="369">
        <f t="shared" si="83"/>
        <v>-61.538461538461547</v>
      </c>
      <c r="Y772" s="369">
        <f t="shared" si="83"/>
        <v>-6.6666666666666545</v>
      </c>
      <c r="Z772" s="369">
        <f t="shared" si="83"/>
        <v>30.35714285714284</v>
      </c>
      <c r="AA772" s="369">
        <f t="shared" si="83"/>
        <v>-24.657534246575334</v>
      </c>
      <c r="AB772" s="369">
        <f t="shared" si="83"/>
        <v>58.181818181818173</v>
      </c>
      <c r="AC772" s="369">
        <f t="shared" si="83"/>
        <v>-10.344827586206893</v>
      </c>
      <c r="AD772" s="369">
        <f t="shared" si="83"/>
        <v>-52.564102564102562</v>
      </c>
      <c r="AE772" s="369">
        <f t="shared" si="83"/>
        <v>113.51351351351353</v>
      </c>
      <c r="AF772" s="369">
        <f t="shared" si="83"/>
        <v>-81.012658227848092</v>
      </c>
      <c r="AG772" s="369">
        <f t="shared" si="78"/>
        <v>86.6666666666667</v>
      </c>
      <c r="AH772" s="369">
        <f t="shared" si="78"/>
        <v>85.714285714285708</v>
      </c>
      <c r="AI772" s="369">
        <f t="shared" si="78"/>
        <v>-13.461538461538463</v>
      </c>
      <c r="AJ772" s="369">
        <f t="shared" si="78"/>
        <v>-8.8888888888888964</v>
      </c>
      <c r="AK772" s="369">
        <f t="shared" si="78"/>
        <v>12.195121951219523</v>
      </c>
      <c r="AL772" s="369">
        <f t="shared" si="82"/>
        <v>15.217391304347828</v>
      </c>
      <c r="AM772" s="369">
        <f t="shared" si="82"/>
        <v>-5.660377358490571</v>
      </c>
      <c r="AN772" s="369">
        <f t="shared" si="75"/>
        <v>-31.999999999999996</v>
      </c>
      <c r="AO772" s="369">
        <f t="shared" si="75"/>
        <v>58.823529411764703</v>
      </c>
      <c r="AP772" s="369">
        <f t="shared" si="75"/>
        <v>31.481481481481467</v>
      </c>
      <c r="AQ772" s="369">
        <f t="shared" si="75"/>
        <v>28.169014084507054</v>
      </c>
      <c r="AR772" s="369">
        <f t="shared" si="76"/>
        <v>-3.2967032967032996</v>
      </c>
      <c r="AS772" s="369">
        <f t="shared" si="76"/>
        <v>-32.95454545454546</v>
      </c>
      <c r="AT772" s="369">
        <f t="shared" si="76"/>
        <v>0</v>
      </c>
      <c r="AU772" s="369">
        <f t="shared" si="76"/>
        <v>-52.542372881355924</v>
      </c>
      <c r="AV772" s="369">
        <f t="shared" si="77"/>
        <v>142.85714285714283</v>
      </c>
      <c r="AW772" s="369">
        <f t="shared" si="77"/>
        <v>-29.411764705882362</v>
      </c>
      <c r="AX772" s="369">
        <f t="shared" si="77"/>
        <v>318.74999999999994</v>
      </c>
      <c r="AY772" s="369">
        <f t="shared" si="77"/>
        <v>-6.4676616915422835</v>
      </c>
    </row>
    <row r="773" spans="1:51" s="325" customFormat="1" ht="13.8">
      <c r="A773" s="329"/>
      <c r="B773" s="329" t="s">
        <v>542</v>
      </c>
      <c r="C773" s="332"/>
      <c r="D773" s="332"/>
      <c r="E773" s="332"/>
      <c r="F773" s="332"/>
      <c r="G773" s="332"/>
      <c r="H773" s="332"/>
      <c r="I773" s="332"/>
      <c r="J773" s="332"/>
      <c r="K773" s="332"/>
      <c r="L773" s="332"/>
      <c r="M773" s="332"/>
      <c r="N773" s="332"/>
      <c r="O773" s="369">
        <f t="shared" si="74"/>
        <v>2.6548672566371638</v>
      </c>
      <c r="P773" s="369">
        <f t="shared" ref="P773:AI782" si="84">IFERROR(((P383-O383)*100/O383),"n.a.")</f>
        <v>-19.827586206896552</v>
      </c>
      <c r="Q773" s="369">
        <f t="shared" si="84"/>
        <v>20.071684587813621</v>
      </c>
      <c r="R773" s="369">
        <f t="shared" si="84"/>
        <v>16.417910447761191</v>
      </c>
      <c r="S773" s="369">
        <f t="shared" si="84"/>
        <v>-4.6153846153846079</v>
      </c>
      <c r="T773" s="369">
        <f t="shared" si="84"/>
        <v>15.053763440860216</v>
      </c>
      <c r="U773" s="369">
        <f t="shared" si="84"/>
        <v>-24.532710280373838</v>
      </c>
      <c r="V773" s="369">
        <f t="shared" si="84"/>
        <v>7.1207430340557272</v>
      </c>
      <c r="W773" s="369">
        <f t="shared" si="84"/>
        <v>-44.508670520231213</v>
      </c>
      <c r="X773" s="369">
        <f t="shared" si="84"/>
        <v>9.3750000000000071</v>
      </c>
      <c r="Y773" s="369">
        <f t="shared" si="84"/>
        <v>23.80952380952381</v>
      </c>
      <c r="Z773" s="369">
        <f t="shared" si="84"/>
        <v>20.76923076923077</v>
      </c>
      <c r="AA773" s="369">
        <f t="shared" si="84"/>
        <v>-4.7770700636942642</v>
      </c>
      <c r="AB773" s="369">
        <f t="shared" si="84"/>
        <v>11.036789297658851</v>
      </c>
      <c r="AC773" s="369">
        <f t="shared" si="84"/>
        <v>-27.409638554216862</v>
      </c>
      <c r="AD773" s="369">
        <f t="shared" si="84"/>
        <v>25.311203319502066</v>
      </c>
      <c r="AE773" s="369">
        <f t="shared" si="84"/>
        <v>28.807947019867555</v>
      </c>
      <c r="AF773" s="369">
        <f t="shared" si="84"/>
        <v>-6.1696658097686425</v>
      </c>
      <c r="AG773" s="369">
        <f t="shared" si="84"/>
        <v>-15.61643835616438</v>
      </c>
      <c r="AH773" s="369">
        <f t="shared" si="84"/>
        <v>5.1948051948051992</v>
      </c>
      <c r="AI773" s="369">
        <f t="shared" si="84"/>
        <v>-12.03703703703704</v>
      </c>
      <c r="AJ773" s="369">
        <f t="shared" ref="AJ773:AM782" si="85">IFERROR(((AJ383-AI383)*100/AI383),"n.a.")</f>
        <v>-9.1228070175438667</v>
      </c>
      <c r="AK773" s="369">
        <f t="shared" si="85"/>
        <v>42.857142857142868</v>
      </c>
      <c r="AL773" s="369">
        <f t="shared" si="85"/>
        <v>22.702702702702698</v>
      </c>
      <c r="AM773" s="369">
        <f t="shared" si="85"/>
        <v>-8.1497797356828219</v>
      </c>
      <c r="AN773" s="369">
        <f t="shared" si="75"/>
        <v>-5.9952038369304557</v>
      </c>
      <c r="AO773" s="369">
        <f t="shared" si="75"/>
        <v>-35.969387755102041</v>
      </c>
      <c r="AP773" s="369">
        <f t="shared" si="75"/>
        <v>26.294820717131483</v>
      </c>
      <c r="AQ773" s="369">
        <f t="shared" si="75"/>
        <v>28.39116719242903</v>
      </c>
      <c r="AR773" s="369">
        <f t="shared" si="76"/>
        <v>-25.798525798525805</v>
      </c>
      <c r="AS773" s="369">
        <f t="shared" si="76"/>
        <v>-10.264900662251659</v>
      </c>
      <c r="AT773" s="369">
        <f t="shared" si="76"/>
        <v>76.014760147601464</v>
      </c>
      <c r="AU773" s="369">
        <f t="shared" si="76"/>
        <v>-16.56184486373165</v>
      </c>
      <c r="AV773" s="369">
        <f t="shared" si="77"/>
        <v>-31.155778894472355</v>
      </c>
      <c r="AW773" s="369">
        <f t="shared" si="77"/>
        <v>20.437956204379546</v>
      </c>
      <c r="AX773" s="369">
        <f t="shared" si="77"/>
        <v>16.969696969696972</v>
      </c>
      <c r="AY773" s="369">
        <f t="shared" si="77"/>
        <v>27.202072538860111</v>
      </c>
    </row>
    <row r="774" spans="1:51" s="325" customFormat="1" ht="27.6">
      <c r="A774" s="327"/>
      <c r="B774" s="327" t="s">
        <v>543</v>
      </c>
      <c r="C774" s="331"/>
      <c r="D774" s="331"/>
      <c r="E774" s="331"/>
      <c r="F774" s="331"/>
      <c r="G774" s="331"/>
      <c r="H774" s="331"/>
      <c r="I774" s="331"/>
      <c r="J774" s="331"/>
      <c r="K774" s="331"/>
      <c r="L774" s="331"/>
      <c r="M774" s="331"/>
      <c r="N774" s="331"/>
      <c r="O774" s="369">
        <f t="shared" si="74"/>
        <v>22.670955444365024</v>
      </c>
      <c r="P774" s="369">
        <f t="shared" si="84"/>
        <v>-18.72390016509663</v>
      </c>
      <c r="Q774" s="369">
        <f t="shared" si="84"/>
        <v>28.593619309355969</v>
      </c>
      <c r="R774" s="369">
        <f t="shared" si="84"/>
        <v>-31.685560304776072</v>
      </c>
      <c r="S774" s="369">
        <f t="shared" si="84"/>
        <v>23.639825897714921</v>
      </c>
      <c r="T774" s="369">
        <f t="shared" si="84"/>
        <v>-14.730473047304729</v>
      </c>
      <c r="U774" s="369">
        <f t="shared" si="84"/>
        <v>-10.966326925557992</v>
      </c>
      <c r="V774" s="369">
        <f t="shared" si="84"/>
        <v>6.5497753948703021</v>
      </c>
      <c r="W774" s="369">
        <f t="shared" si="84"/>
        <v>-13.355093159254725</v>
      </c>
      <c r="X774" s="369">
        <f t="shared" si="84"/>
        <v>14.157902997959509</v>
      </c>
      <c r="Y774" s="369">
        <f t="shared" si="84"/>
        <v>-2.1861680186993033</v>
      </c>
      <c r="Z774" s="369">
        <f t="shared" si="84"/>
        <v>-8.2091650267079039</v>
      </c>
      <c r="AA774" s="369">
        <f t="shared" si="84"/>
        <v>10.689127105666163</v>
      </c>
      <c r="AB774" s="369">
        <f t="shared" si="84"/>
        <v>1.950747094631982</v>
      </c>
      <c r="AC774" s="369">
        <f t="shared" si="84"/>
        <v>-5.1974487718822067</v>
      </c>
      <c r="AD774" s="369">
        <f t="shared" si="84"/>
        <v>-6.4271399942742553</v>
      </c>
      <c r="AE774" s="369">
        <f t="shared" si="84"/>
        <v>2.6005813064096506</v>
      </c>
      <c r="AF774" s="369">
        <f t="shared" si="84"/>
        <v>-12.777694945579237</v>
      </c>
      <c r="AG774" s="369">
        <f t="shared" si="84"/>
        <v>9.7948717948718027</v>
      </c>
      <c r="AH774" s="369">
        <f t="shared" si="84"/>
        <v>-12.813327105713848</v>
      </c>
      <c r="AI774" s="369">
        <f t="shared" si="84"/>
        <v>16.125000000000004</v>
      </c>
      <c r="AJ774" s="369">
        <f t="shared" si="85"/>
        <v>15.254497924035064</v>
      </c>
      <c r="AK774" s="369">
        <f t="shared" si="85"/>
        <v>-2.3882588392261592</v>
      </c>
      <c r="AL774" s="369">
        <f t="shared" si="85"/>
        <v>-11.126298523783488</v>
      </c>
      <c r="AM774" s="369">
        <f t="shared" si="85"/>
        <v>29.406336511842518</v>
      </c>
      <c r="AN774" s="369">
        <f t="shared" si="75"/>
        <v>-12.538626099358209</v>
      </c>
      <c r="AO774" s="369">
        <f t="shared" si="75"/>
        <v>7.5417855686913953</v>
      </c>
      <c r="AP774" s="369">
        <f t="shared" si="75"/>
        <v>-12.509476876421539</v>
      </c>
      <c r="AQ774" s="369">
        <f t="shared" si="75"/>
        <v>8.7521663778162946</v>
      </c>
      <c r="AR774" s="369">
        <f t="shared" si="76"/>
        <v>-5.4980079681274914</v>
      </c>
      <c r="AS774" s="369">
        <f t="shared" si="76"/>
        <v>11.298482293423282</v>
      </c>
      <c r="AT774" s="369">
        <f t="shared" si="76"/>
        <v>-13.08080808080808</v>
      </c>
      <c r="AU774" s="369">
        <f t="shared" si="76"/>
        <v>8.3672283556071907</v>
      </c>
      <c r="AV774" s="369">
        <f t="shared" si="77"/>
        <v>9.3163538873994671</v>
      </c>
      <c r="AW774" s="369">
        <f t="shared" si="77"/>
        <v>1.8393623543838136</v>
      </c>
      <c r="AX774" s="369">
        <f t="shared" si="77"/>
        <v>7.8386514148103608</v>
      </c>
      <c r="AY774" s="369">
        <f t="shared" si="77"/>
        <v>10.719071013845459</v>
      </c>
    </row>
    <row r="775" spans="1:51" s="325" customFormat="1" ht="13.8">
      <c r="A775" s="329"/>
      <c r="B775" s="329" t="s">
        <v>544</v>
      </c>
      <c r="C775" s="330"/>
      <c r="D775" s="332"/>
      <c r="E775" s="332"/>
      <c r="F775" s="332"/>
      <c r="G775" s="332"/>
      <c r="H775" s="332"/>
      <c r="I775" s="332"/>
      <c r="J775" s="332"/>
      <c r="K775" s="332"/>
      <c r="L775" s="332"/>
      <c r="M775" s="332"/>
      <c r="N775" s="332"/>
      <c r="O775" s="369">
        <f t="shared" si="74"/>
        <v>17.046784662859576</v>
      </c>
      <c r="P775" s="369">
        <f t="shared" si="84"/>
        <v>49.916664141337606</v>
      </c>
      <c r="Q775" s="369">
        <f t="shared" si="84"/>
        <v>-32.926360898304054</v>
      </c>
      <c r="R775" s="369">
        <f t="shared" si="84"/>
        <v>-13.911156651196421</v>
      </c>
      <c r="S775" s="369">
        <f t="shared" si="84"/>
        <v>19.323671497584535</v>
      </c>
      <c r="T775" s="369">
        <f t="shared" si="84"/>
        <v>-7.6453675996010091</v>
      </c>
      <c r="U775" s="369">
        <f t="shared" si="84"/>
        <v>11.747141041931373</v>
      </c>
      <c r="V775" s="369">
        <f t="shared" si="84"/>
        <v>17.442719881744278</v>
      </c>
      <c r="W775" s="369">
        <f t="shared" si="84"/>
        <v>-29.522679963208589</v>
      </c>
      <c r="X775" s="369">
        <f t="shared" si="84"/>
        <v>26.613318679809048</v>
      </c>
      <c r="Y775" s="369">
        <f t="shared" si="84"/>
        <v>-18.046438452774922</v>
      </c>
      <c r="Z775" s="369">
        <f t="shared" si="84"/>
        <v>-1.8468871015787853</v>
      </c>
      <c r="AA775" s="369">
        <f t="shared" si="84"/>
        <v>40.124768167256782</v>
      </c>
      <c r="AB775" s="369">
        <f t="shared" si="84"/>
        <v>-6.942773258892049</v>
      </c>
      <c r="AC775" s="369">
        <f t="shared" si="84"/>
        <v>-9.7261372158576673</v>
      </c>
      <c r="AD775" s="369">
        <f t="shared" si="84"/>
        <v>-6.6259883121347531</v>
      </c>
      <c r="AE775" s="369">
        <f t="shared" si="84"/>
        <v>15.309096487191299</v>
      </c>
      <c r="AF775" s="369">
        <f t="shared" si="84"/>
        <v>-21.040308633763477</v>
      </c>
      <c r="AG775" s="369">
        <f t="shared" si="84"/>
        <v>25.056441014927394</v>
      </c>
      <c r="AH775" s="369">
        <f t="shared" si="84"/>
        <v>-3.209118098779395</v>
      </c>
      <c r="AI775" s="369">
        <f t="shared" si="84"/>
        <v>-2.377373197483442</v>
      </c>
      <c r="AJ775" s="369">
        <f t="shared" si="85"/>
        <v>-8.7800844074369842</v>
      </c>
      <c r="AK775" s="369">
        <f t="shared" si="85"/>
        <v>9.6658226265278753</v>
      </c>
      <c r="AL775" s="369">
        <f t="shared" si="85"/>
        <v>24.107066503235369</v>
      </c>
      <c r="AM775" s="369">
        <f t="shared" si="85"/>
        <v>45.169736781661989</v>
      </c>
      <c r="AN775" s="369">
        <f t="shared" si="75"/>
        <v>49.431997974811736</v>
      </c>
      <c r="AO775" s="369">
        <f t="shared" si="75"/>
        <v>-63.849566423496775</v>
      </c>
      <c r="AP775" s="369">
        <f t="shared" si="75"/>
        <v>10.860205605834279</v>
      </c>
      <c r="AQ775" s="369">
        <f t="shared" si="75"/>
        <v>-5.4714538585506283</v>
      </c>
      <c r="AR775" s="369">
        <f t="shared" si="76"/>
        <v>7.5964225824482972</v>
      </c>
      <c r="AS775" s="369">
        <f t="shared" si="76"/>
        <v>3.8937087640916435</v>
      </c>
      <c r="AT775" s="369">
        <f t="shared" si="76"/>
        <v>-3.7052778958422006</v>
      </c>
      <c r="AU775" s="369">
        <f t="shared" si="76"/>
        <v>4.7617811242373183</v>
      </c>
      <c r="AV775" s="369">
        <f t="shared" si="77"/>
        <v>5.7746164712880139</v>
      </c>
      <c r="AW775" s="369">
        <f t="shared" si="77"/>
        <v>39.447972070573343</v>
      </c>
      <c r="AX775" s="369">
        <f t="shared" si="77"/>
        <v>-19.38838948164328</v>
      </c>
      <c r="AY775" s="369">
        <f t="shared" si="77"/>
        <v>45.443555110888781</v>
      </c>
    </row>
    <row r="776" spans="1:51" s="325" customFormat="1" ht="13.8">
      <c r="A776" s="327"/>
      <c r="B776" s="327" t="s">
        <v>545</v>
      </c>
      <c r="C776" s="331"/>
      <c r="D776" s="331"/>
      <c r="E776" s="331"/>
      <c r="F776" s="331"/>
      <c r="G776" s="331"/>
      <c r="H776" s="331"/>
      <c r="I776" s="331"/>
      <c r="J776" s="331"/>
      <c r="K776" s="331"/>
      <c r="L776" s="331"/>
      <c r="M776" s="331"/>
      <c r="N776" s="331"/>
      <c r="O776" s="369">
        <f t="shared" si="74"/>
        <v>51.974951830443153</v>
      </c>
      <c r="P776" s="369">
        <f t="shared" si="84"/>
        <v>649.82567353407285</v>
      </c>
      <c r="Q776" s="369">
        <f t="shared" si="84"/>
        <v>-80.289132180749888</v>
      </c>
      <c r="R776" s="369">
        <f t="shared" si="84"/>
        <v>-74.565730216598766</v>
      </c>
      <c r="S776" s="369">
        <f t="shared" si="84"/>
        <v>23.861720067453629</v>
      </c>
      <c r="T776" s="369">
        <f t="shared" si="84"/>
        <v>5.7181756296800534</v>
      </c>
      <c r="U776" s="369">
        <f t="shared" si="84"/>
        <v>10.045074050225374</v>
      </c>
      <c r="V776" s="369">
        <f t="shared" si="84"/>
        <v>373.61029842012869</v>
      </c>
      <c r="W776" s="369">
        <f t="shared" si="84"/>
        <v>-82.505559673832465</v>
      </c>
      <c r="X776" s="369">
        <f t="shared" si="84"/>
        <v>11.299435028248585</v>
      </c>
      <c r="Y776" s="369">
        <f t="shared" si="84"/>
        <v>-38.261421319796945</v>
      </c>
      <c r="Z776" s="369">
        <f t="shared" si="84"/>
        <v>20.34943473792395</v>
      </c>
      <c r="AA776" s="369">
        <f t="shared" si="84"/>
        <v>-33.988044406490182</v>
      </c>
      <c r="AB776" s="369">
        <f t="shared" si="84"/>
        <v>430.78913324708918</v>
      </c>
      <c r="AC776" s="369">
        <f t="shared" si="84"/>
        <v>-6.4586887643187882</v>
      </c>
      <c r="AD776" s="369">
        <f t="shared" si="84"/>
        <v>-84.575299635226671</v>
      </c>
      <c r="AE776" s="369">
        <f t="shared" si="84"/>
        <v>841.89189189189187</v>
      </c>
      <c r="AF776" s="369">
        <f t="shared" si="84"/>
        <v>-82.890961262553802</v>
      </c>
      <c r="AG776" s="369">
        <f t="shared" si="84"/>
        <v>6.9182389937106938</v>
      </c>
      <c r="AH776" s="369">
        <f t="shared" si="84"/>
        <v>-29.705882352941174</v>
      </c>
      <c r="AI776" s="369">
        <f t="shared" si="84"/>
        <v>45.188284518828453</v>
      </c>
      <c r="AJ776" s="369">
        <f t="shared" si="85"/>
        <v>-23.727185398655138</v>
      </c>
      <c r="AK776" s="369">
        <f t="shared" si="85"/>
        <v>-4.0302267002518928</v>
      </c>
      <c r="AL776" s="369">
        <f t="shared" si="85"/>
        <v>69.028871391076123</v>
      </c>
      <c r="AM776" s="369">
        <f t="shared" si="85"/>
        <v>16.69254658385092</v>
      </c>
      <c r="AN776" s="369">
        <f t="shared" si="75"/>
        <v>2090.4856952761147</v>
      </c>
      <c r="AO776" s="369">
        <f t="shared" si="75"/>
        <v>-97.150927922728798</v>
      </c>
      <c r="AP776" s="369">
        <f t="shared" si="75"/>
        <v>244.13646055437098</v>
      </c>
      <c r="AQ776" s="369">
        <f t="shared" si="75"/>
        <v>-70.260223048327134</v>
      </c>
      <c r="AR776" s="369">
        <f t="shared" si="76"/>
        <v>36.458333333333336</v>
      </c>
      <c r="AS776" s="369">
        <f t="shared" si="76"/>
        <v>2.7480916030534446</v>
      </c>
      <c r="AT776" s="369">
        <f t="shared" si="76"/>
        <v>-38.187221396731054</v>
      </c>
      <c r="AU776" s="369">
        <f t="shared" si="76"/>
        <v>224.39903846153842</v>
      </c>
      <c r="AV776" s="369">
        <f t="shared" si="77"/>
        <v>-59.762875138940352</v>
      </c>
      <c r="AW776" s="369">
        <f t="shared" si="77"/>
        <v>-10.313075506445665</v>
      </c>
      <c r="AX776" s="369">
        <f t="shared" si="77"/>
        <v>200.30800821355234</v>
      </c>
      <c r="AY776" s="369">
        <f t="shared" si="77"/>
        <v>-41.948717948717949</v>
      </c>
    </row>
    <row r="777" spans="1:51" s="325" customFormat="1" ht="27.6">
      <c r="A777" s="329"/>
      <c r="B777" s="329" t="s">
        <v>546</v>
      </c>
      <c r="C777" s="332"/>
      <c r="D777" s="330"/>
      <c r="E777" s="332"/>
      <c r="F777" s="332"/>
      <c r="G777" s="332"/>
      <c r="H777" s="332"/>
      <c r="I777" s="332"/>
      <c r="J777" s="332"/>
      <c r="K777" s="332"/>
      <c r="L777" s="332"/>
      <c r="M777" s="332"/>
      <c r="N777" s="332"/>
      <c r="O777" s="369">
        <f t="shared" si="74"/>
        <v>66.297468354430379</v>
      </c>
      <c r="P777" s="369">
        <f t="shared" si="84"/>
        <v>650.26958452267684</v>
      </c>
      <c r="Q777" s="369">
        <f t="shared" si="84"/>
        <v>-91.460940142035852</v>
      </c>
      <c r="R777" s="369">
        <f t="shared" si="84"/>
        <v>-42.277227722772274</v>
      </c>
      <c r="S777" s="369">
        <f t="shared" si="84"/>
        <v>13.722126929674097</v>
      </c>
      <c r="T777" s="369">
        <f t="shared" si="84"/>
        <v>-11.236802413273004</v>
      </c>
      <c r="U777" s="369">
        <f t="shared" si="84"/>
        <v>45.19966015293118</v>
      </c>
      <c r="V777" s="369">
        <f t="shared" si="84"/>
        <v>66.296079578701011</v>
      </c>
      <c r="W777" s="369">
        <f t="shared" si="84"/>
        <v>-59.429978888106966</v>
      </c>
      <c r="X777" s="369">
        <f t="shared" si="84"/>
        <v>31.656548135299225</v>
      </c>
      <c r="Y777" s="369">
        <f t="shared" si="84"/>
        <v>-44.268774703557305</v>
      </c>
      <c r="Z777" s="369">
        <f t="shared" si="84"/>
        <v>35.106382978723389</v>
      </c>
      <c r="AA777" s="369">
        <f t="shared" si="84"/>
        <v>-33.420822397200347</v>
      </c>
      <c r="AB777" s="369">
        <f t="shared" si="84"/>
        <v>149.67148488830486</v>
      </c>
      <c r="AC777" s="369">
        <f t="shared" si="84"/>
        <v>93.000000000000014</v>
      </c>
      <c r="AD777" s="369">
        <f t="shared" si="84"/>
        <v>-84.128715571311702</v>
      </c>
      <c r="AE777" s="369">
        <f t="shared" si="84"/>
        <v>22.336769759450167</v>
      </c>
      <c r="AF777" s="369">
        <f t="shared" si="84"/>
        <v>33.286516853932582</v>
      </c>
      <c r="AG777" s="369">
        <f t="shared" si="84"/>
        <v>-8.4299262381454234</v>
      </c>
      <c r="AH777" s="369">
        <f t="shared" si="84"/>
        <v>-18.296892980437285</v>
      </c>
      <c r="AI777" s="369">
        <f t="shared" si="84"/>
        <v>45.633802816901408</v>
      </c>
      <c r="AJ777" s="369">
        <f t="shared" si="85"/>
        <v>-32.591876208897489</v>
      </c>
      <c r="AK777" s="369">
        <f t="shared" si="85"/>
        <v>9.3256814921090427</v>
      </c>
      <c r="AL777" s="369">
        <f t="shared" si="85"/>
        <v>58.923884514435684</v>
      </c>
      <c r="AM777" s="369">
        <f t="shared" si="85"/>
        <v>-6.7712634186622651</v>
      </c>
      <c r="AN777" s="369">
        <f t="shared" si="75"/>
        <v>119.66341895482731</v>
      </c>
      <c r="AO777" s="369">
        <f t="shared" si="75"/>
        <v>-70.524193548387103</v>
      </c>
      <c r="AP777" s="369">
        <f t="shared" si="75"/>
        <v>341.58686730506162</v>
      </c>
      <c r="AQ777" s="369">
        <f t="shared" si="75"/>
        <v>-70.848822800495654</v>
      </c>
      <c r="AR777" s="369">
        <f t="shared" si="76"/>
        <v>37.194473963868226</v>
      </c>
      <c r="AS777" s="369">
        <f t="shared" si="76"/>
        <v>0</v>
      </c>
      <c r="AT777" s="369">
        <f t="shared" si="76"/>
        <v>-40.201394268009295</v>
      </c>
      <c r="AU777" s="369">
        <f t="shared" si="76"/>
        <v>238.6010362694301</v>
      </c>
      <c r="AV777" s="369">
        <f t="shared" si="77"/>
        <v>-60.82631981637337</v>
      </c>
      <c r="AW777" s="369">
        <f t="shared" si="77"/>
        <v>-12.304687499999996</v>
      </c>
      <c r="AX777" s="369">
        <f t="shared" si="77"/>
        <v>219.26503340757239</v>
      </c>
      <c r="AY777" s="369">
        <f t="shared" si="77"/>
        <v>-41.506801534705275</v>
      </c>
    </row>
    <row r="778" spans="1:51" s="325" customFormat="1" ht="13.8">
      <c r="A778" s="327"/>
      <c r="B778" s="327" t="s">
        <v>547</v>
      </c>
      <c r="C778" s="328"/>
      <c r="D778" s="331"/>
      <c r="E778" s="331"/>
      <c r="F778" s="331"/>
      <c r="G778" s="328"/>
      <c r="H778" s="331"/>
      <c r="I778" s="331"/>
      <c r="J778" s="331"/>
      <c r="K778" s="331"/>
      <c r="L778" s="331"/>
      <c r="M778" s="328"/>
      <c r="N778" s="331"/>
      <c r="O778" s="369">
        <f t="shared" si="74"/>
        <v>-98.888888888888886</v>
      </c>
      <c r="P778" s="369">
        <f t="shared" si="84"/>
        <v>-50</v>
      </c>
      <c r="Q778" s="369">
        <f t="shared" si="84"/>
        <v>264300</v>
      </c>
      <c r="R778" s="369">
        <f t="shared" si="84"/>
        <v>-99.243570347957629</v>
      </c>
      <c r="S778" s="369">
        <f t="shared" si="84"/>
        <v>615</v>
      </c>
      <c r="T778" s="369">
        <f t="shared" si="84"/>
        <v>162.93706293706293</v>
      </c>
      <c r="U778" s="369">
        <f t="shared" si="84"/>
        <v>-100</v>
      </c>
      <c r="V778" s="369" t="str">
        <f t="shared" si="84"/>
        <v>n.a.</v>
      </c>
      <c r="W778" s="369">
        <f t="shared" si="84"/>
        <v>-95.011424219345017</v>
      </c>
      <c r="X778" s="369">
        <f t="shared" si="84"/>
        <v>-77.862595419847324</v>
      </c>
      <c r="Y778" s="369">
        <f t="shared" si="84"/>
        <v>118.96551724137932</v>
      </c>
      <c r="Z778" s="369">
        <f t="shared" si="84"/>
        <v>-77.952755905511808</v>
      </c>
      <c r="AA778" s="369">
        <f t="shared" si="84"/>
        <v>-53.571428571428569</v>
      </c>
      <c r="AB778" s="369">
        <f t="shared" si="84"/>
        <v>16846.153846153844</v>
      </c>
      <c r="AC778" s="369">
        <f t="shared" si="84"/>
        <v>-92.237857467090322</v>
      </c>
      <c r="AD778" s="369">
        <f t="shared" si="84"/>
        <v>-94.152046783625735</v>
      </c>
      <c r="AE778" s="369">
        <f t="shared" si="84"/>
        <v>-50</v>
      </c>
      <c r="AF778" s="369">
        <f t="shared" si="84"/>
        <v>19.999999999999989</v>
      </c>
      <c r="AG778" s="369">
        <f t="shared" si="84"/>
        <v>2416.666666666667</v>
      </c>
      <c r="AH778" s="369">
        <f t="shared" si="84"/>
        <v>-94.701986754966882</v>
      </c>
      <c r="AI778" s="369">
        <f t="shared" si="84"/>
        <v>-12.499999999999995</v>
      </c>
      <c r="AJ778" s="369">
        <f t="shared" si="85"/>
        <v>1285.7142857142853</v>
      </c>
      <c r="AK778" s="369">
        <f t="shared" si="85"/>
        <v>-100</v>
      </c>
      <c r="AL778" s="369" t="str">
        <f t="shared" si="85"/>
        <v>n.a.</v>
      </c>
      <c r="AM778" s="369">
        <f t="shared" si="85"/>
        <v>385.71428571428572</v>
      </c>
      <c r="AN778" s="369">
        <f t="shared" si="75"/>
        <v>8039.8395721925126</v>
      </c>
      <c r="AO778" s="369">
        <f t="shared" si="75"/>
        <v>-99.320040731859535</v>
      </c>
      <c r="AP778" s="369">
        <f t="shared" si="75"/>
        <v>-100</v>
      </c>
      <c r="AQ778" s="369" t="str">
        <f t="shared" si="75"/>
        <v>n.a.</v>
      </c>
      <c r="AR778" s="369">
        <f t="shared" si="76"/>
        <v>0</v>
      </c>
      <c r="AS778" s="369">
        <f t="shared" si="76"/>
        <v>194.73684210526318</v>
      </c>
      <c r="AT778" s="369">
        <f t="shared" si="76"/>
        <v>7.142857142857129</v>
      </c>
      <c r="AU778" s="369">
        <f t="shared" si="76"/>
        <v>41.666666666666671</v>
      </c>
      <c r="AV778" s="369">
        <f t="shared" si="77"/>
        <v>-27.058823529411764</v>
      </c>
      <c r="AW778" s="369">
        <f t="shared" si="77"/>
        <v>22.580645161290324</v>
      </c>
      <c r="AX778" s="369">
        <f t="shared" si="77"/>
        <v>-23.684210526315795</v>
      </c>
      <c r="AY778" s="369">
        <f t="shared" si="77"/>
        <v>-63.793103448275865</v>
      </c>
    </row>
    <row r="779" spans="1:51" s="325" customFormat="1" ht="13.8">
      <c r="A779" s="327"/>
      <c r="B779" s="329" t="s">
        <v>580</v>
      </c>
      <c r="C779" s="328"/>
      <c r="D779" s="331"/>
      <c r="E779" s="331"/>
      <c r="F779" s="331"/>
      <c r="G779" s="328"/>
      <c r="H779" s="331"/>
      <c r="I779" s="331"/>
      <c r="J779" s="331"/>
      <c r="K779" s="331"/>
      <c r="L779" s="331"/>
      <c r="M779" s="328"/>
      <c r="N779" s="331"/>
      <c r="O779" s="369" t="str">
        <f t="shared" si="74"/>
        <v>n.a.</v>
      </c>
      <c r="P779" s="369" t="str">
        <f t="shared" si="84"/>
        <v>n.a.</v>
      </c>
      <c r="Q779" s="369" t="str">
        <f t="shared" si="84"/>
        <v>n.a.</v>
      </c>
      <c r="R779" s="369" t="str">
        <f t="shared" si="84"/>
        <v>n.a.</v>
      </c>
      <c r="S779" s="369" t="str">
        <f t="shared" si="84"/>
        <v>n.a.</v>
      </c>
      <c r="T779" s="369" t="str">
        <f t="shared" si="84"/>
        <v>n.a.</v>
      </c>
      <c r="U779" s="369" t="str">
        <f t="shared" si="84"/>
        <v>n.a.</v>
      </c>
      <c r="V779" s="369" t="str">
        <f t="shared" si="84"/>
        <v>n.a.</v>
      </c>
      <c r="W779" s="369" t="str">
        <f t="shared" si="84"/>
        <v>n.a.</v>
      </c>
      <c r="X779" s="369" t="str">
        <f t="shared" si="84"/>
        <v>n.a.</v>
      </c>
      <c r="Y779" s="369" t="str">
        <f t="shared" si="84"/>
        <v>n.a.</v>
      </c>
      <c r="Z779" s="369" t="str">
        <f t="shared" si="84"/>
        <v>n.a.</v>
      </c>
      <c r="AA779" s="369" t="str">
        <f t="shared" si="84"/>
        <v>n.a.</v>
      </c>
      <c r="AB779" s="369" t="str">
        <f t="shared" si="84"/>
        <v>n.a.</v>
      </c>
      <c r="AC779" s="369" t="str">
        <f t="shared" si="84"/>
        <v>n.a.</v>
      </c>
      <c r="AD779" s="369" t="str">
        <f t="shared" si="84"/>
        <v>n.a.</v>
      </c>
      <c r="AE779" s="369" t="str">
        <f t="shared" si="84"/>
        <v>n.a.</v>
      </c>
      <c r="AF779" s="369">
        <f t="shared" si="84"/>
        <v>-100</v>
      </c>
      <c r="AG779" s="369" t="str">
        <f t="shared" si="84"/>
        <v>n.a.</v>
      </c>
      <c r="AH779" s="369" t="str">
        <f t="shared" si="84"/>
        <v>n.a.</v>
      </c>
      <c r="AI779" s="369" t="str">
        <f t="shared" si="84"/>
        <v>n.a.</v>
      </c>
      <c r="AJ779" s="369" t="str">
        <f t="shared" si="85"/>
        <v>n.a.</v>
      </c>
      <c r="AK779" s="369" t="str">
        <f t="shared" si="85"/>
        <v>n.a.</v>
      </c>
      <c r="AL779" s="369" t="str">
        <f t="shared" si="85"/>
        <v>n.a.</v>
      </c>
      <c r="AM779" s="369" t="str">
        <f t="shared" si="85"/>
        <v>n.a.</v>
      </c>
      <c r="AN779" s="369" t="str">
        <f t="shared" si="75"/>
        <v>n.a.</v>
      </c>
      <c r="AO779" s="369" t="str">
        <f t="shared" si="75"/>
        <v>n.a.</v>
      </c>
      <c r="AP779" s="369" t="str">
        <f t="shared" si="75"/>
        <v>n.a.</v>
      </c>
      <c r="AQ779" s="369" t="str">
        <f t="shared" ref="AQ779:AY782" si="86">IFERROR(((AQ389-AP389)*100/AP389),"n.a.")</f>
        <v>n.a.</v>
      </c>
      <c r="AR779" s="369" t="str">
        <f t="shared" si="76"/>
        <v>n.a.</v>
      </c>
      <c r="AS779" s="369" t="str">
        <f t="shared" si="76"/>
        <v>n.a.</v>
      </c>
      <c r="AT779" s="369" t="str">
        <f t="shared" si="76"/>
        <v>n.a.</v>
      </c>
      <c r="AU779" s="369" t="str">
        <f t="shared" ref="AU779:AY779" si="87">IFERROR(((AU389-AT389)*100/AT389),"n.a.")</f>
        <v>n.a.</v>
      </c>
      <c r="AV779" s="369" t="str">
        <f t="shared" si="87"/>
        <v>n.a.</v>
      </c>
      <c r="AW779" s="369" t="str">
        <f t="shared" si="87"/>
        <v>n.a.</v>
      </c>
      <c r="AX779" s="369" t="str">
        <f t="shared" si="87"/>
        <v>n.a.</v>
      </c>
      <c r="AY779" s="369" t="str">
        <f t="shared" si="87"/>
        <v>n.a.</v>
      </c>
    </row>
    <row r="780" spans="1:51" s="325" customFormat="1" ht="13.8">
      <c r="A780" s="329"/>
      <c r="B780" s="329" t="s">
        <v>581</v>
      </c>
      <c r="C780" s="330"/>
      <c r="D780" s="332"/>
      <c r="E780" s="332"/>
      <c r="F780" s="332"/>
      <c r="G780" s="332"/>
      <c r="H780" s="332"/>
      <c r="I780" s="332"/>
      <c r="J780" s="332"/>
      <c r="K780" s="332"/>
      <c r="L780" s="332"/>
      <c r="M780" s="332"/>
      <c r="N780" s="332"/>
      <c r="O780" s="369">
        <f t="shared" ref="O780:AD782" si="88">IFERROR(((O390-N390)*100/N390),"n.a.")</f>
        <v>14.270398590956074</v>
      </c>
      <c r="P780" s="369">
        <f t="shared" si="88"/>
        <v>-13.503551802707415</v>
      </c>
      <c r="Q780" s="369">
        <f t="shared" si="88"/>
        <v>10.478809948090188</v>
      </c>
      <c r="R780" s="369">
        <f t="shared" si="88"/>
        <v>-3.9903222413128074</v>
      </c>
      <c r="S780" s="369">
        <f t="shared" si="88"/>
        <v>19.122749351740264</v>
      </c>
      <c r="T780" s="369">
        <f t="shared" si="88"/>
        <v>-8.2472330379863372</v>
      </c>
      <c r="U780" s="369">
        <f t="shared" si="88"/>
        <v>11.832124837103629</v>
      </c>
      <c r="V780" s="369">
        <f t="shared" si="88"/>
        <v>-0.74399426317676853</v>
      </c>
      <c r="W780" s="369">
        <f t="shared" si="88"/>
        <v>-16.610975646467384</v>
      </c>
      <c r="X780" s="369">
        <f t="shared" si="88"/>
        <v>27.396122883650403</v>
      </c>
      <c r="Y780" s="369">
        <f t="shared" si="88"/>
        <v>-17.14366676112213</v>
      </c>
      <c r="Z780" s="369">
        <f t="shared" si="88"/>
        <v>-2.5889192886456889</v>
      </c>
      <c r="AA780" s="369">
        <f t="shared" si="88"/>
        <v>43.176631675034237</v>
      </c>
      <c r="AB780" s="369">
        <f t="shared" si="88"/>
        <v>-15.239940168215586</v>
      </c>
      <c r="AC780" s="369">
        <f t="shared" si="88"/>
        <v>-10.111091824336064</v>
      </c>
      <c r="AD780" s="369">
        <f t="shared" si="88"/>
        <v>2.9995816034244132</v>
      </c>
      <c r="AE780" s="369">
        <f t="shared" si="84"/>
        <v>1.8748242352280186E-2</v>
      </c>
      <c r="AF780" s="369">
        <f t="shared" si="84"/>
        <v>-10.265862726108269</v>
      </c>
      <c r="AG780" s="369">
        <f t="shared" si="84"/>
        <v>25.662361173972069</v>
      </c>
      <c r="AH780" s="369">
        <f t="shared" si="84"/>
        <v>-2.4630132431983118</v>
      </c>
      <c r="AI780" s="369">
        <f t="shared" si="84"/>
        <v>-3.346115608578335</v>
      </c>
      <c r="AJ780" s="369">
        <f t="shared" si="85"/>
        <v>-8.3228024803832223</v>
      </c>
      <c r="AK780" s="369">
        <f t="shared" si="85"/>
        <v>10.014425388684087</v>
      </c>
      <c r="AL780" s="369">
        <f t="shared" si="85"/>
        <v>23.109647717008073</v>
      </c>
      <c r="AM780" s="369">
        <f t="shared" si="85"/>
        <v>46.037869822485206</v>
      </c>
      <c r="AN780" s="369">
        <f t="shared" ref="AN780:AP782" si="89">IFERROR(((AN390-AM390)*100/AM390),"n.a.")</f>
        <v>-0.28686731171293528</v>
      </c>
      <c r="AO780" s="369">
        <f t="shared" si="89"/>
        <v>-46.029191860087117</v>
      </c>
      <c r="AP780" s="369">
        <f t="shared" si="89"/>
        <v>4.2734527932540276</v>
      </c>
      <c r="AQ780" s="369">
        <f t="shared" si="86"/>
        <v>0.56608133086875567</v>
      </c>
      <c r="AR780" s="369">
        <f t="shared" si="86"/>
        <v>6.8035611717403794</v>
      </c>
      <c r="AS780" s="369">
        <f t="shared" si="86"/>
        <v>3.9312699991933111</v>
      </c>
      <c r="AT780" s="369">
        <f t="shared" si="86"/>
        <v>-2.5044630151871896</v>
      </c>
      <c r="AU780" s="369">
        <f t="shared" si="86"/>
        <v>-8.7572645490004541E-2</v>
      </c>
      <c r="AV780" s="369">
        <f t="shared" si="86"/>
        <v>10.470119521912356</v>
      </c>
      <c r="AW780" s="369">
        <f t="shared" si="86"/>
        <v>40.750625120215417</v>
      </c>
      <c r="AX780" s="369">
        <f t="shared" si="86"/>
        <v>-23.043678789224643</v>
      </c>
      <c r="AY780" s="369">
        <f t="shared" si="86"/>
        <v>51.117622250338499</v>
      </c>
    </row>
    <row r="781" spans="1:51" s="325" customFormat="1" ht="19.8">
      <c r="A781" s="327"/>
      <c r="B781" s="327" t="s">
        <v>582</v>
      </c>
      <c r="C781" s="334"/>
      <c r="D781" s="331"/>
      <c r="E781" s="331"/>
      <c r="F781" s="331"/>
      <c r="G781" s="331"/>
      <c r="H781" s="331"/>
      <c r="I781" s="331"/>
      <c r="J781" s="331"/>
      <c r="K781" s="331"/>
      <c r="L781" s="331"/>
      <c r="M781" s="331"/>
      <c r="N781" s="331"/>
      <c r="O781" s="369">
        <f t="shared" si="88"/>
        <v>100</v>
      </c>
      <c r="P781" s="369">
        <f t="shared" si="84"/>
        <v>-33.333333333333329</v>
      </c>
      <c r="Q781" s="369">
        <f t="shared" si="84"/>
        <v>962.5</v>
      </c>
      <c r="R781" s="369">
        <f t="shared" si="84"/>
        <v>-84.705882352941174</v>
      </c>
      <c r="S781" s="369">
        <f t="shared" si="84"/>
        <v>-7.6923076923076987</v>
      </c>
      <c r="T781" s="369">
        <f t="shared" si="84"/>
        <v>-41.666666666666664</v>
      </c>
      <c r="U781" s="369">
        <f t="shared" si="84"/>
        <v>0</v>
      </c>
      <c r="V781" s="369">
        <f t="shared" si="84"/>
        <v>14.285714285714278</v>
      </c>
      <c r="W781" s="369">
        <f t="shared" si="84"/>
        <v>12.499999999999995</v>
      </c>
      <c r="X781" s="369">
        <f t="shared" si="84"/>
        <v>-22.222222222222214</v>
      </c>
      <c r="Y781" s="369">
        <f t="shared" si="84"/>
        <v>-28.571428571428577</v>
      </c>
      <c r="Z781" s="369">
        <f t="shared" si="84"/>
        <v>60</v>
      </c>
      <c r="AA781" s="369">
        <f t="shared" si="84"/>
        <v>0</v>
      </c>
      <c r="AB781" s="369">
        <f t="shared" si="84"/>
        <v>-12.499999999999995</v>
      </c>
      <c r="AC781" s="369">
        <f t="shared" si="84"/>
        <v>71.428571428571402</v>
      </c>
      <c r="AD781" s="369">
        <f t="shared" si="84"/>
        <v>75</v>
      </c>
      <c r="AE781" s="369">
        <f t="shared" si="84"/>
        <v>14.285714285714286</v>
      </c>
      <c r="AF781" s="369">
        <f t="shared" si="84"/>
        <v>-8.3333333333333304</v>
      </c>
      <c r="AG781" s="369">
        <f t="shared" si="84"/>
        <v>63.636363636363626</v>
      </c>
      <c r="AH781" s="369">
        <f t="shared" si="84"/>
        <v>-36.111111111111107</v>
      </c>
      <c r="AI781" s="369">
        <f t="shared" si="84"/>
        <v>-8.6956521739130501</v>
      </c>
      <c r="AJ781" s="369">
        <f t="shared" si="85"/>
        <v>14.285714285714286</v>
      </c>
      <c r="AK781" s="369">
        <f t="shared" si="85"/>
        <v>16.666666666666682</v>
      </c>
      <c r="AL781" s="369">
        <f t="shared" si="85"/>
        <v>-64.285714285714292</v>
      </c>
      <c r="AM781" s="369">
        <f t="shared" si="85"/>
        <v>170</v>
      </c>
      <c r="AN781" s="369">
        <f t="shared" si="89"/>
        <v>-48.148148148148145</v>
      </c>
      <c r="AO781" s="369">
        <f t="shared" si="89"/>
        <v>-64.285714285714292</v>
      </c>
      <c r="AP781" s="369">
        <f t="shared" si="89"/>
        <v>100</v>
      </c>
      <c r="AQ781" s="369">
        <f t="shared" si="86"/>
        <v>-40.000000000000007</v>
      </c>
      <c r="AR781" s="369">
        <f t="shared" si="86"/>
        <v>-50</v>
      </c>
      <c r="AS781" s="369">
        <f t="shared" si="86"/>
        <v>6400</v>
      </c>
      <c r="AT781" s="369">
        <f t="shared" si="86"/>
        <v>-94.871794871794876</v>
      </c>
      <c r="AU781" s="369">
        <f t="shared" si="86"/>
        <v>-60.000000000000007</v>
      </c>
      <c r="AV781" s="369">
        <f t="shared" si="86"/>
        <v>274.99999999999994</v>
      </c>
      <c r="AW781" s="369">
        <f t="shared" si="86"/>
        <v>-40</v>
      </c>
      <c r="AX781" s="369">
        <f t="shared" si="86"/>
        <v>22.222222222222229</v>
      </c>
      <c r="AY781" s="369">
        <f t="shared" si="86"/>
        <v>-63.636363636363647</v>
      </c>
    </row>
    <row r="782" spans="1:51" s="325" customFormat="1" ht="19.8">
      <c r="A782" s="329"/>
      <c r="B782" s="329" t="s">
        <v>583</v>
      </c>
      <c r="C782" s="333"/>
      <c r="D782" s="332"/>
      <c r="E782" s="332"/>
      <c r="F782" s="332"/>
      <c r="G782" s="332"/>
      <c r="H782" s="332"/>
      <c r="I782" s="332"/>
      <c r="J782" s="332"/>
      <c r="K782" s="332"/>
      <c r="L782" s="332"/>
      <c r="M782" s="332"/>
      <c r="N782" s="332"/>
      <c r="O782" s="369">
        <f t="shared" si="88"/>
        <v>14.25452874267549</v>
      </c>
      <c r="P782" s="369">
        <f t="shared" si="84"/>
        <v>-13.498474843294334</v>
      </c>
      <c r="Q782" s="369">
        <f t="shared" si="84"/>
        <v>10.18367821436874</v>
      </c>
      <c r="R782" s="369">
        <f t="shared" si="84"/>
        <v>-3.7490328479988637</v>
      </c>
      <c r="S782" s="369">
        <f t="shared" si="84"/>
        <v>19.135486699795383</v>
      </c>
      <c r="T782" s="369">
        <f t="shared" si="84"/>
        <v>-8.2349332924398162</v>
      </c>
      <c r="U782" s="369">
        <f t="shared" si="84"/>
        <v>11.838235294117654</v>
      </c>
      <c r="V782" s="369">
        <f t="shared" si="84"/>
        <v>-0.75010459625843973</v>
      </c>
      <c r="W782" s="369">
        <f t="shared" si="84"/>
        <v>-16.617988016018788</v>
      </c>
      <c r="X782" s="369">
        <f t="shared" si="84"/>
        <v>27.412249024989151</v>
      </c>
      <c r="Y782" s="369">
        <f t="shared" si="84"/>
        <v>-17.14139954085536</v>
      </c>
      <c r="Z782" s="369">
        <f t="shared" si="84"/>
        <v>-2.5996237386694108</v>
      </c>
      <c r="AA782" s="369">
        <f t="shared" si="84"/>
        <v>43.185250219490797</v>
      </c>
      <c r="AB782" s="369">
        <f t="shared" si="84"/>
        <v>-15.238398901206724</v>
      </c>
      <c r="AC782" s="369">
        <f t="shared" si="84"/>
        <v>-10.1276078590237</v>
      </c>
      <c r="AD782" s="369">
        <f t="shared" si="84"/>
        <v>2.9717634180108887</v>
      </c>
      <c r="AE782" s="369">
        <f t="shared" si="84"/>
        <v>9.3802764054873242E-3</v>
      </c>
      <c r="AF782" s="369">
        <f t="shared" si="84"/>
        <v>-10.267312802876358</v>
      </c>
      <c r="AG782" s="369">
        <f t="shared" si="84"/>
        <v>25.633253196752722</v>
      </c>
      <c r="AH782" s="369">
        <f t="shared" si="84"/>
        <v>-2.4294192689555691</v>
      </c>
      <c r="AI782" s="369">
        <f t="shared" si="84"/>
        <v>-3.3426183844011117</v>
      </c>
      <c r="AJ782" s="369">
        <f t="shared" si="85"/>
        <v>-8.3367641004528679</v>
      </c>
      <c r="AK782" s="369">
        <f t="shared" si="85"/>
        <v>10.006095409194444</v>
      </c>
      <c r="AL782" s="369">
        <f t="shared" si="85"/>
        <v>23.181685622630507</v>
      </c>
      <c r="AM782" s="369">
        <f t="shared" si="85"/>
        <v>46.011979450271085</v>
      </c>
      <c r="AN782" s="369">
        <f t="shared" si="89"/>
        <v>-0.26591432370204404</v>
      </c>
      <c r="AO782" s="369">
        <f t="shared" si="89"/>
        <v>-46.025036579417986</v>
      </c>
      <c r="AP782" s="369">
        <f t="shared" si="89"/>
        <v>4.2590361445783094</v>
      </c>
      <c r="AQ782" s="369">
        <f t="shared" si="86"/>
        <v>0.5778008898133703</v>
      </c>
      <c r="AR782" s="369">
        <f t="shared" si="86"/>
        <v>6.8104785431148498</v>
      </c>
      <c r="AS782" s="369">
        <f t="shared" si="86"/>
        <v>3.4180449105822182</v>
      </c>
      <c r="AT782" s="369">
        <f t="shared" si="86"/>
        <v>-2.0360931974204246</v>
      </c>
      <c r="AU782" s="369">
        <f t="shared" si="86"/>
        <v>-7.166936532796396E-2</v>
      </c>
      <c r="AV782" s="369">
        <f t="shared" si="86"/>
        <v>10.44201243159964</v>
      </c>
      <c r="AW782" s="369">
        <f t="shared" si="86"/>
        <v>40.779758039300596</v>
      </c>
      <c r="AX782" s="369">
        <f t="shared" si="86"/>
        <v>-23.048930499555798</v>
      </c>
      <c r="AY782" s="369">
        <f t="shared" si="86"/>
        <v>51.142292577873484</v>
      </c>
    </row>
    <row r="783" spans="1:51" s="325" customFormat="1" ht="12.75" customHeight="1">
      <c r="A783" s="714" t="s">
        <v>585</v>
      </c>
      <c r="B783" s="715"/>
      <c r="C783" s="396" t="s">
        <v>552</v>
      </c>
      <c r="D783" s="397"/>
      <c r="E783" s="397"/>
      <c r="F783" s="397"/>
      <c r="G783" s="397"/>
      <c r="H783" s="397"/>
      <c r="I783" s="397"/>
      <c r="J783" s="397"/>
      <c r="K783" s="397"/>
      <c r="L783" s="397"/>
      <c r="M783" s="397"/>
      <c r="N783" s="398"/>
      <c r="O783" s="711" t="s">
        <v>553</v>
      </c>
      <c r="P783" s="712"/>
      <c r="Q783" s="712"/>
      <c r="R783" s="712"/>
      <c r="S783" s="712"/>
      <c r="T783" s="712"/>
      <c r="U783" s="712"/>
      <c r="V783" s="712"/>
      <c r="W783" s="712"/>
      <c r="X783" s="712"/>
      <c r="Y783" s="712"/>
      <c r="Z783" s="713"/>
      <c r="AA783" s="711" t="s">
        <v>553</v>
      </c>
      <c r="AB783" s="712"/>
      <c r="AC783" s="712"/>
      <c r="AD783" s="712"/>
      <c r="AE783" s="712"/>
      <c r="AF783" s="712"/>
      <c r="AG783" s="712"/>
      <c r="AH783" s="712"/>
      <c r="AI783" s="712"/>
      <c r="AJ783" s="712"/>
      <c r="AK783" s="712"/>
      <c r="AL783" s="713"/>
      <c r="AT783" s="369"/>
    </row>
    <row r="784" spans="1:51" s="325" customFormat="1" ht="27.6">
      <c r="A784" s="716"/>
      <c r="B784" s="717"/>
      <c r="C784" s="326" t="s">
        <v>555</v>
      </c>
      <c r="D784" s="326" t="s">
        <v>556</v>
      </c>
      <c r="E784" s="326" t="s">
        <v>557</v>
      </c>
      <c r="F784" s="326" t="s">
        <v>558</v>
      </c>
      <c r="G784" s="326" t="s">
        <v>559</v>
      </c>
      <c r="H784" s="326" t="s">
        <v>560</v>
      </c>
      <c r="I784" s="326" t="s">
        <v>561</v>
      </c>
      <c r="J784" s="326" t="s">
        <v>562</v>
      </c>
      <c r="K784" s="326" t="s">
        <v>563</v>
      </c>
      <c r="L784" s="326" t="s">
        <v>564</v>
      </c>
      <c r="M784" s="326" t="s">
        <v>565</v>
      </c>
      <c r="N784" s="326" t="s">
        <v>566</v>
      </c>
      <c r="O784" s="326" t="s">
        <v>555</v>
      </c>
      <c r="P784" s="326" t="s">
        <v>556</v>
      </c>
      <c r="Q784" s="326" t="s">
        <v>557</v>
      </c>
      <c r="R784" s="326" t="s">
        <v>558</v>
      </c>
      <c r="S784" s="326" t="s">
        <v>559</v>
      </c>
      <c r="T784" s="326" t="s">
        <v>560</v>
      </c>
      <c r="U784" s="326" t="s">
        <v>561</v>
      </c>
      <c r="V784" s="326" t="s">
        <v>562</v>
      </c>
      <c r="W784" s="326" t="s">
        <v>563</v>
      </c>
      <c r="X784" s="326" t="s">
        <v>564</v>
      </c>
      <c r="Y784" s="326" t="s">
        <v>565</v>
      </c>
      <c r="Z784" s="326" t="s">
        <v>566</v>
      </c>
      <c r="AA784" s="326" t="s">
        <v>555</v>
      </c>
      <c r="AB784" s="326" t="s">
        <v>556</v>
      </c>
      <c r="AC784" s="326" t="s">
        <v>557</v>
      </c>
      <c r="AD784" s="326" t="s">
        <v>558</v>
      </c>
      <c r="AE784" s="326" t="s">
        <v>559</v>
      </c>
      <c r="AF784" s="326" t="s">
        <v>560</v>
      </c>
      <c r="AG784" s="326" t="s">
        <v>561</v>
      </c>
      <c r="AH784" s="326" t="s">
        <v>562</v>
      </c>
      <c r="AI784" s="326" t="s">
        <v>563</v>
      </c>
      <c r="AJ784" s="326" t="s">
        <v>564</v>
      </c>
      <c r="AK784" s="326" t="s">
        <v>565</v>
      </c>
      <c r="AL784" s="326" t="s">
        <v>566</v>
      </c>
      <c r="AT784" s="369"/>
    </row>
    <row r="785" spans="1:51" s="325" customFormat="1" ht="14.25" customHeight="1">
      <c r="A785" s="327"/>
      <c r="B785" s="327" t="s">
        <v>176</v>
      </c>
      <c r="C785" s="331"/>
      <c r="D785" s="331"/>
      <c r="E785" s="331"/>
      <c r="F785" s="331"/>
      <c r="G785" s="331"/>
      <c r="H785" s="331"/>
      <c r="I785" s="331"/>
      <c r="J785" s="331"/>
      <c r="K785" s="331"/>
      <c r="L785" s="331"/>
      <c r="M785" s="331"/>
      <c r="N785" s="331"/>
      <c r="O785" s="370">
        <f>IFERROR(((O5-C5)*100/C5),"n.a.")</f>
        <v>6.9311911156400319</v>
      </c>
      <c r="P785" s="370">
        <f t="shared" ref="P785:AG785" si="90">IFERROR(((P5-D5)*100/D5),"n.a.")</f>
        <v>-0.17180177923105405</v>
      </c>
      <c r="Q785" s="370">
        <f t="shared" si="90"/>
        <v>-7.8232917527722554</v>
      </c>
      <c r="R785" s="370">
        <f t="shared" si="90"/>
        <v>-8.0830782593812085</v>
      </c>
      <c r="S785" s="370">
        <f t="shared" si="90"/>
        <v>-3.9828978987695516</v>
      </c>
      <c r="T785" s="370">
        <f t="shared" si="90"/>
        <v>-11.235277642814152</v>
      </c>
      <c r="U785" s="370">
        <f t="shared" si="90"/>
        <v>-11.657171137475773</v>
      </c>
      <c r="V785" s="370">
        <f t="shared" si="90"/>
        <v>-13.218340288038208</v>
      </c>
      <c r="W785" s="370">
        <f t="shared" si="90"/>
        <v>-8.6292085984868301</v>
      </c>
      <c r="X785" s="370">
        <f t="shared" si="90"/>
        <v>9.1610794770851207</v>
      </c>
      <c r="Y785" s="370">
        <f t="shared" si="90"/>
        <v>8.9551356125753578</v>
      </c>
      <c r="Z785" s="370">
        <f t="shared" si="90"/>
        <v>-4.1681534255145971</v>
      </c>
      <c r="AA785" s="370">
        <f t="shared" si="90"/>
        <v>1.6901641628020121</v>
      </c>
      <c r="AB785" s="370">
        <f t="shared" si="90"/>
        <v>2.5312683939656022</v>
      </c>
      <c r="AC785" s="370">
        <f t="shared" si="90"/>
        <v>4.9410588965966529</v>
      </c>
      <c r="AD785" s="370">
        <f t="shared" si="90"/>
        <v>8.4890826806493589</v>
      </c>
      <c r="AE785" s="370">
        <f t="shared" si="90"/>
        <v>-2.3111993582740245</v>
      </c>
      <c r="AF785" s="370">
        <f t="shared" si="90"/>
        <v>-0.43173032141193995</v>
      </c>
      <c r="AG785" s="370">
        <f t="shared" si="90"/>
        <v>12.201944623481765</v>
      </c>
      <c r="AH785" s="370">
        <f t="shared" ref="AH785:AQ800" si="91">IFERROR(((AH5-V5)*100/V5),"n.a.")</f>
        <v>7.7870192529955391</v>
      </c>
      <c r="AI785" s="370">
        <f t="shared" si="91"/>
        <v>8.8342673107890448</v>
      </c>
      <c r="AJ785" s="370">
        <f t="shared" si="91"/>
        <v>14.826485244038279</v>
      </c>
      <c r="AK785" s="370">
        <f t="shared" si="91"/>
        <v>0.20305749924536806</v>
      </c>
      <c r="AL785" s="370">
        <f t="shared" si="91"/>
        <v>14.24330665578543</v>
      </c>
      <c r="AM785" s="370">
        <f t="shared" si="91"/>
        <v>7.0644728597397837</v>
      </c>
      <c r="AN785" s="370">
        <f t="shared" si="91"/>
        <v>2.9825010009521655</v>
      </c>
      <c r="AO785" s="370">
        <f t="shared" si="91"/>
        <v>9.3535570459448216</v>
      </c>
      <c r="AP785" s="370">
        <f t="shared" si="91"/>
        <v>15.047987308187125</v>
      </c>
      <c r="AQ785" s="370">
        <f t="shared" si="91"/>
        <v>16.839349540806648</v>
      </c>
      <c r="AR785" s="370">
        <f t="shared" ref="AR785:AY785" si="92">IFERROR(((AR5-AF5)*100/AF5),"n.a.")</f>
        <v>12.395647660917</v>
      </c>
      <c r="AS785" s="370">
        <f t="shared" si="92"/>
        <v>5.1354829492501128</v>
      </c>
      <c r="AT785" s="370">
        <f t="shared" si="92"/>
        <v>15.834623956778536</v>
      </c>
      <c r="AU785" s="370">
        <f t="shared" si="92"/>
        <v>17.166335632031529</v>
      </c>
      <c r="AV785" s="370">
        <f t="shared" si="92"/>
        <v>16.251783538172301</v>
      </c>
      <c r="AW785" s="370">
        <f t="shared" si="92"/>
        <v>17.583321609741979</v>
      </c>
      <c r="AX785" s="370">
        <f t="shared" si="92"/>
        <v>18.84280909848794</v>
      </c>
      <c r="AY785" s="370">
        <f t="shared" si="92"/>
        <v>29.350833057953</v>
      </c>
    </row>
    <row r="786" spans="1:51" s="325" customFormat="1" ht="13.8">
      <c r="A786" s="329"/>
      <c r="B786" s="329" t="s">
        <v>177</v>
      </c>
      <c r="C786" s="332"/>
      <c r="D786" s="332"/>
      <c r="E786" s="332"/>
      <c r="F786" s="332"/>
      <c r="G786" s="332"/>
      <c r="H786" s="332"/>
      <c r="I786" s="332"/>
      <c r="J786" s="332"/>
      <c r="K786" s="332"/>
      <c r="L786" s="332"/>
      <c r="M786" s="332"/>
      <c r="N786" s="332"/>
      <c r="O786" s="370">
        <f t="shared" ref="O786:O849" si="93">IFERROR(((O6-C6)*100/C6),"n.a.")</f>
        <v>77.576354333339168</v>
      </c>
      <c r="P786" s="370">
        <f t="shared" ref="P786:P849" si="94">IFERROR(((P6-D6)*100/D6),"n.a.")</f>
        <v>9.1805680054220851</v>
      </c>
      <c r="Q786" s="370">
        <f t="shared" ref="Q786:Q849" si="95">IFERROR(((Q6-E6)*100/E6),"n.a.")</f>
        <v>-40.654744277638073</v>
      </c>
      <c r="R786" s="370">
        <f t="shared" ref="R786:R849" si="96">IFERROR(((R6-F6)*100/F6),"n.a.")</f>
        <v>-12.403057304838862</v>
      </c>
      <c r="S786" s="370">
        <f t="shared" ref="S786:S849" si="97">IFERROR(((S6-G6)*100/G6),"n.a.")</f>
        <v>-16.053701068359416</v>
      </c>
      <c r="T786" s="370">
        <f t="shared" ref="T786:T849" si="98">IFERROR(((T6-H6)*100/H6),"n.a.")</f>
        <v>-22.27022057298193</v>
      </c>
      <c r="U786" s="370">
        <f t="shared" ref="U786:U849" si="99">IFERROR(((U6-I6)*100/I6),"n.a.")</f>
        <v>-28.269191184171085</v>
      </c>
      <c r="V786" s="370">
        <f t="shared" ref="V786:V849" si="100">IFERROR(((V6-J6)*100/J6),"n.a.")</f>
        <v>-37.511048691101301</v>
      </c>
      <c r="W786" s="370">
        <f t="shared" ref="W786:W849" si="101">IFERROR(((W6-K6)*100/K6),"n.a.")</f>
        <v>-16.917628257938556</v>
      </c>
      <c r="X786" s="370">
        <f t="shared" ref="X786:X849" si="102">IFERROR(((X6-L6)*100/L6),"n.a.")</f>
        <v>-1.8093580612268299</v>
      </c>
      <c r="Y786" s="370">
        <f t="shared" ref="Y786:Y849" si="103">IFERROR(((Y6-M6)*100/M6),"n.a.")</f>
        <v>6.9398030000346376</v>
      </c>
      <c r="Z786" s="370">
        <f t="shared" ref="Z786:Z849" si="104">IFERROR(((Z6-N6)*100/N6),"n.a.")</f>
        <v>-7.6130292853218684</v>
      </c>
      <c r="AA786" s="370">
        <f t="shared" ref="AA786:AA849" si="105">IFERROR(((AA6-O6)*100/O6),"n.a.")</f>
        <v>-20.413295971007887</v>
      </c>
      <c r="AB786" s="370">
        <f t="shared" ref="AB786:AB849" si="106">IFERROR(((AB6-P6)*100/P6),"n.a.")</f>
        <v>-25.893656346557044</v>
      </c>
      <c r="AC786" s="370">
        <f t="shared" ref="AC786:AC849" si="107">IFERROR(((AC6-Q6)*100/Q6),"n.a.")</f>
        <v>31.624500290381338</v>
      </c>
      <c r="AD786" s="370">
        <f t="shared" ref="AD786:AD849" si="108">IFERROR(((AD6-R6)*100/R6),"n.a.")</f>
        <v>-17.736494056040311</v>
      </c>
      <c r="AE786" s="370">
        <f t="shared" ref="AE786:AE849" si="109">IFERROR(((AE6-S6)*100/S6),"n.a.")</f>
        <v>-2.4210833652085602</v>
      </c>
      <c r="AF786" s="370">
        <f t="shared" ref="AF786:AI849" si="110">IFERROR(((AF6-T6)*100/T6),"n.a.")</f>
        <v>-7.7841639373662961</v>
      </c>
      <c r="AG786" s="370">
        <f t="shared" si="110"/>
        <v>17.374471694931035</v>
      </c>
      <c r="AH786" s="370">
        <f t="shared" si="110"/>
        <v>5.594753555774215</v>
      </c>
      <c r="AI786" s="370">
        <f t="shared" si="110"/>
        <v>-16.698689174117845</v>
      </c>
      <c r="AJ786" s="370">
        <f t="shared" ref="AJ786:AM849" si="111">IFERROR(((AJ6-X6)*100/X6),"n.a.")</f>
        <v>15.66242169179557</v>
      </c>
      <c r="AK786" s="370">
        <f t="shared" si="111"/>
        <v>-24.893746598595374</v>
      </c>
      <c r="AL786" s="370">
        <f t="shared" si="111"/>
        <v>-12.292527159765363</v>
      </c>
      <c r="AM786" s="370">
        <f t="shared" si="111"/>
        <v>-5.9293081354118709</v>
      </c>
      <c r="AN786" s="370">
        <f t="shared" si="91"/>
        <v>-12.137605283281943</v>
      </c>
      <c r="AO786" s="370">
        <f t="shared" si="91"/>
        <v>-2.6983379026730736</v>
      </c>
      <c r="AP786" s="370">
        <f t="shared" si="91"/>
        <v>-4.7892526503920818</v>
      </c>
      <c r="AQ786" s="370">
        <f t="shared" si="91"/>
        <v>-18.422981467306844</v>
      </c>
      <c r="AR786" s="370">
        <f t="shared" ref="AR786:AY786" si="112">IFERROR(((AR6-AF6)*100/AF6),"n.a.")</f>
        <v>-14.97956773902272</v>
      </c>
      <c r="AS786" s="370">
        <f t="shared" si="112"/>
        <v>-35.397601885550188</v>
      </c>
      <c r="AT786" s="370">
        <f t="shared" si="112"/>
        <v>5.5659683064101948</v>
      </c>
      <c r="AU786" s="370">
        <f t="shared" si="112"/>
        <v>-0.79281373357158502</v>
      </c>
      <c r="AV786" s="370">
        <f t="shared" si="112"/>
        <v>-9.7543412759312158</v>
      </c>
      <c r="AW786" s="370">
        <f t="shared" si="112"/>
        <v>-16.669110775645173</v>
      </c>
      <c r="AX786" s="370">
        <f t="shared" si="112"/>
        <v>-17.130600647423361</v>
      </c>
      <c r="AY786" s="370">
        <f t="shared" si="112"/>
        <v>-1.4317984637196635</v>
      </c>
    </row>
    <row r="787" spans="1:51" s="325" customFormat="1" ht="13.8">
      <c r="A787" s="327"/>
      <c r="B787" s="327" t="s">
        <v>178</v>
      </c>
      <c r="C787" s="331"/>
      <c r="D787" s="331"/>
      <c r="E787" s="331"/>
      <c r="F787" s="331"/>
      <c r="G787" s="331"/>
      <c r="H787" s="331"/>
      <c r="I787" s="331"/>
      <c r="J787" s="331"/>
      <c r="K787" s="331"/>
      <c r="L787" s="331"/>
      <c r="M787" s="331"/>
      <c r="N787" s="331"/>
      <c r="O787" s="370">
        <f t="shared" si="93"/>
        <v>120.26499860919827</v>
      </c>
      <c r="P787" s="370">
        <f t="shared" si="94"/>
        <v>11.065761166955257</v>
      </c>
      <c r="Q787" s="370">
        <f t="shared" si="95"/>
        <v>-45.436207376263646</v>
      </c>
      <c r="R787" s="370">
        <f t="shared" si="96"/>
        <v>-18.880250962837735</v>
      </c>
      <c r="S787" s="370">
        <f t="shared" si="97"/>
        <v>-10.865461444674699</v>
      </c>
      <c r="T787" s="370">
        <f t="shared" si="98"/>
        <v>-37.122036559998897</v>
      </c>
      <c r="U787" s="370">
        <f t="shared" si="99"/>
        <v>-16.505251713601968</v>
      </c>
      <c r="V787" s="370">
        <f t="shared" si="100"/>
        <v>-45.808207307518821</v>
      </c>
      <c r="W787" s="370">
        <f t="shared" si="101"/>
        <v>0.84160160630561565</v>
      </c>
      <c r="X787" s="370">
        <f t="shared" si="102"/>
        <v>6.3756437556870873</v>
      </c>
      <c r="Y787" s="370">
        <f t="shared" si="103"/>
        <v>14.896011034082251</v>
      </c>
      <c r="Z787" s="370">
        <f t="shared" si="104"/>
        <v>-1.0786348276007118</v>
      </c>
      <c r="AA787" s="370">
        <f t="shared" si="105"/>
        <v>-13.143434442993366</v>
      </c>
      <c r="AB787" s="370">
        <f t="shared" si="106"/>
        <v>-27.008257434897185</v>
      </c>
      <c r="AC787" s="370">
        <f t="shared" si="107"/>
        <v>42.92364858803478</v>
      </c>
      <c r="AD787" s="370">
        <f t="shared" si="108"/>
        <v>-1.0970423883970373</v>
      </c>
      <c r="AE787" s="370">
        <f t="shared" si="109"/>
        <v>-1.7310652461955582</v>
      </c>
      <c r="AF787" s="370">
        <f t="shared" si="110"/>
        <v>-9.2306568810019254</v>
      </c>
      <c r="AG787" s="370">
        <f t="shared" si="110"/>
        <v>15.370713363641466</v>
      </c>
      <c r="AH787" s="370">
        <f t="shared" si="110"/>
        <v>24.98069646074401</v>
      </c>
      <c r="AI787" s="370">
        <f t="shared" si="110"/>
        <v>-11.887084873454143</v>
      </c>
      <c r="AJ787" s="370">
        <f t="shared" si="111"/>
        <v>33.036442602350142</v>
      </c>
      <c r="AK787" s="370">
        <f t="shared" si="111"/>
        <v>-34.198388880113733</v>
      </c>
      <c r="AL787" s="370">
        <f t="shared" si="111"/>
        <v>-13.886339394240062</v>
      </c>
      <c r="AM787" s="370">
        <f t="shared" si="111"/>
        <v>-14.346151663876995</v>
      </c>
      <c r="AN787" s="370">
        <f t="shared" si="91"/>
        <v>-1.3407118717744014E-2</v>
      </c>
      <c r="AO787" s="370">
        <f t="shared" si="91"/>
        <v>-1.4086182063242423</v>
      </c>
      <c r="AP787" s="370">
        <f t="shared" si="91"/>
        <v>-11.872637362229698</v>
      </c>
      <c r="AQ787" s="370">
        <f t="shared" si="91"/>
        <v>-22.673484666768424</v>
      </c>
      <c r="AR787" s="370">
        <f t="shared" ref="AR787:AY787" si="113">IFERROR(((AR7-AF7)*100/AF7),"n.a.")</f>
        <v>-10.184239108572351</v>
      </c>
      <c r="AS787" s="370">
        <f t="shared" si="113"/>
        <v>-44.629525125351087</v>
      </c>
      <c r="AT787" s="370">
        <f t="shared" si="113"/>
        <v>14.109260119355366</v>
      </c>
      <c r="AU787" s="370">
        <f t="shared" si="113"/>
        <v>2.0213473512136022</v>
      </c>
      <c r="AV787" s="370">
        <f t="shared" si="113"/>
        <v>-12.695876972027044</v>
      </c>
      <c r="AW787" s="370">
        <f t="shared" si="113"/>
        <v>-26.803331813053589</v>
      </c>
      <c r="AX787" s="370">
        <f t="shared" si="113"/>
        <v>-11.511285776012839</v>
      </c>
      <c r="AY787" s="370">
        <f t="shared" si="113"/>
        <v>-5.5730592000397321</v>
      </c>
    </row>
    <row r="788" spans="1:51" s="325" customFormat="1" ht="13.8">
      <c r="A788" s="329"/>
      <c r="B788" s="329" t="s">
        <v>179</v>
      </c>
      <c r="C788" s="332"/>
      <c r="D788" s="332"/>
      <c r="E788" s="332"/>
      <c r="F788" s="332"/>
      <c r="G788" s="332"/>
      <c r="H788" s="332"/>
      <c r="I788" s="332"/>
      <c r="J788" s="332"/>
      <c r="K788" s="332"/>
      <c r="L788" s="332"/>
      <c r="M788" s="332"/>
      <c r="N788" s="332"/>
      <c r="O788" s="370">
        <f t="shared" si="93"/>
        <v>20.06764069264068</v>
      </c>
      <c r="P788" s="370">
        <f t="shared" si="94"/>
        <v>-21.124893868168733</v>
      </c>
      <c r="Q788" s="370">
        <f t="shared" si="95"/>
        <v>-55.009702618877803</v>
      </c>
      <c r="R788" s="370">
        <f t="shared" si="96"/>
        <v>-36.861962271683794</v>
      </c>
      <c r="S788" s="370">
        <f t="shared" si="97"/>
        <v>-29.638580213615281</v>
      </c>
      <c r="T788" s="370">
        <f t="shared" si="98"/>
        <v>-9.1056369285397309</v>
      </c>
      <c r="U788" s="370">
        <f t="shared" si="99"/>
        <v>-34.16762720237115</v>
      </c>
      <c r="V788" s="370">
        <f t="shared" si="100"/>
        <v>-17.873140390372964</v>
      </c>
      <c r="W788" s="370">
        <f t="shared" si="101"/>
        <v>4.3913713405238912</v>
      </c>
      <c r="X788" s="370">
        <f t="shared" si="102"/>
        <v>21.004617010624681</v>
      </c>
      <c r="Y788" s="370">
        <f t="shared" si="103"/>
        <v>-25.656644794829106</v>
      </c>
      <c r="Z788" s="370">
        <f t="shared" si="104"/>
        <v>-60.567277246767084</v>
      </c>
      <c r="AA788" s="370">
        <f t="shared" si="105"/>
        <v>-12.794916285463184</v>
      </c>
      <c r="AB788" s="370">
        <f t="shared" si="106"/>
        <v>-41.026044948540225</v>
      </c>
      <c r="AC788" s="370">
        <f t="shared" si="107"/>
        <v>31.692840816928424</v>
      </c>
      <c r="AD788" s="370">
        <f t="shared" si="108"/>
        <v>-35.786777956938259</v>
      </c>
      <c r="AE788" s="370">
        <f t="shared" si="109"/>
        <v>13.278542733601157</v>
      </c>
      <c r="AF788" s="370">
        <f t="shared" si="110"/>
        <v>25.111702517274207</v>
      </c>
      <c r="AG788" s="370">
        <f t="shared" si="110"/>
        <v>0.70749660544556614</v>
      </c>
      <c r="AH788" s="370">
        <f t="shared" si="110"/>
        <v>-20.468546882948061</v>
      </c>
      <c r="AI788" s="370">
        <f t="shared" si="110"/>
        <v>-30.55760557605576</v>
      </c>
      <c r="AJ788" s="370">
        <f t="shared" si="111"/>
        <v>-42.699857490920792</v>
      </c>
      <c r="AK788" s="370">
        <f t="shared" si="111"/>
        <v>-13.368110443671622</v>
      </c>
      <c r="AL788" s="370">
        <f t="shared" si="111"/>
        <v>-14.23211136542718</v>
      </c>
      <c r="AM788" s="370">
        <f t="shared" si="111"/>
        <v>-29.87932504715884</v>
      </c>
      <c r="AN788" s="370">
        <f t="shared" si="91"/>
        <v>30.046300418484556</v>
      </c>
      <c r="AO788" s="370">
        <f t="shared" si="91"/>
        <v>-36.449906222881616</v>
      </c>
      <c r="AP788" s="370">
        <f t="shared" si="91"/>
        <v>-2.6440177252584958</v>
      </c>
      <c r="AQ788" s="370">
        <f t="shared" si="91"/>
        <v>-14.697203497658291</v>
      </c>
      <c r="AR788" s="370">
        <f t="shared" ref="AR788:AY788" si="114">IFERROR(((AR8-AF8)*100/AF8),"n.a.")</f>
        <v>-49.016431833261777</v>
      </c>
      <c r="AS788" s="370">
        <f t="shared" si="114"/>
        <v>-6.3546693159239176</v>
      </c>
      <c r="AT788" s="370">
        <f t="shared" si="114"/>
        <v>32.97445190633551</v>
      </c>
      <c r="AU788" s="370">
        <f t="shared" si="114"/>
        <v>-17.647753439215926</v>
      </c>
      <c r="AV788" s="370">
        <f t="shared" si="114"/>
        <v>14.184283364755903</v>
      </c>
      <c r="AW788" s="370">
        <f t="shared" si="114"/>
        <v>-18.973906696672948</v>
      </c>
      <c r="AX788" s="370">
        <f t="shared" si="114"/>
        <v>14.743197130107601</v>
      </c>
      <c r="AY788" s="370">
        <f t="shared" si="114"/>
        <v>20.128242924528301</v>
      </c>
    </row>
    <row r="789" spans="1:51" s="325" customFormat="1" ht="13.8">
      <c r="A789" s="327"/>
      <c r="B789" s="327" t="s">
        <v>180</v>
      </c>
      <c r="C789" s="331"/>
      <c r="D789" s="331"/>
      <c r="E789" s="331"/>
      <c r="F789" s="331"/>
      <c r="G789" s="331"/>
      <c r="H789" s="328"/>
      <c r="I789" s="331"/>
      <c r="J789" s="331"/>
      <c r="K789" s="331"/>
      <c r="L789" s="331"/>
      <c r="M789" s="331"/>
      <c r="N789" s="331"/>
      <c r="O789" s="370">
        <f t="shared" si="93"/>
        <v>313.15577078288936</v>
      </c>
      <c r="P789" s="370">
        <f t="shared" si="94"/>
        <v>-53.237930037583119</v>
      </c>
      <c r="Q789" s="370">
        <f t="shared" si="95"/>
        <v>-99.042987135236899</v>
      </c>
      <c r="R789" s="370">
        <f t="shared" si="96"/>
        <v>15.728077232502011</v>
      </c>
      <c r="S789" s="370">
        <f t="shared" si="97"/>
        <v>-12.499999999999995</v>
      </c>
      <c r="T789" s="370">
        <f t="shared" si="98"/>
        <v>49.839228295819929</v>
      </c>
      <c r="U789" s="370">
        <f t="shared" si="99"/>
        <v>7113.8888888888896</v>
      </c>
      <c r="V789" s="370">
        <f t="shared" si="100"/>
        <v>9066.1538461538457</v>
      </c>
      <c r="W789" s="370">
        <f t="shared" si="101"/>
        <v>64270.000000000007</v>
      </c>
      <c r="X789" s="370">
        <f t="shared" si="102"/>
        <v>243.0128205128205</v>
      </c>
      <c r="Y789" s="370">
        <f t="shared" si="103"/>
        <v>104.44000614533721</v>
      </c>
      <c r="Z789" s="370">
        <f t="shared" si="104"/>
        <v>-59.045427256353811</v>
      </c>
      <c r="AA789" s="370">
        <f t="shared" si="105"/>
        <v>-91.756202383277994</v>
      </c>
      <c r="AB789" s="370">
        <f t="shared" si="106"/>
        <v>-99.567233384853168</v>
      </c>
      <c r="AC789" s="370">
        <f t="shared" si="107"/>
        <v>-6.5573770491803343</v>
      </c>
      <c r="AD789" s="370">
        <f t="shared" si="108"/>
        <v>-98.644421272158496</v>
      </c>
      <c r="AE789" s="370">
        <f t="shared" si="109"/>
        <v>-50</v>
      </c>
      <c r="AF789" s="370">
        <f t="shared" si="110"/>
        <v>-85.325189831627597</v>
      </c>
      <c r="AG789" s="370">
        <f t="shared" si="110"/>
        <v>-98.074701578744708</v>
      </c>
      <c r="AH789" s="370">
        <f t="shared" si="110"/>
        <v>-99.865726753944273</v>
      </c>
      <c r="AI789" s="370">
        <f t="shared" si="110"/>
        <v>-99.565014758427836</v>
      </c>
      <c r="AJ789" s="370">
        <f t="shared" si="111"/>
        <v>-99.943935712950861</v>
      </c>
      <c r="AK789" s="370">
        <f t="shared" si="111"/>
        <v>-99.804614112872926</v>
      </c>
      <c r="AL789" s="370">
        <f t="shared" si="111"/>
        <v>-88.834595651111655</v>
      </c>
      <c r="AM789" s="370">
        <f t="shared" si="111"/>
        <v>-97.037914691943129</v>
      </c>
      <c r="AN789" s="370">
        <f t="shared" si="91"/>
        <v>78.571428571428555</v>
      </c>
      <c r="AO789" s="370">
        <f t="shared" si="91"/>
        <v>691.22807017543869</v>
      </c>
      <c r="AP789" s="370">
        <f t="shared" si="91"/>
        <v>1443.5897435897436</v>
      </c>
      <c r="AQ789" s="370">
        <f t="shared" si="91"/>
        <v>114.28571428571426</v>
      </c>
      <c r="AR789" s="370">
        <f t="shared" ref="AR789:AY789" si="115">IFERROR(((AR9-AF9)*100/AF9),"n.a.")</f>
        <v>-48.143982002249714</v>
      </c>
      <c r="AS789" s="370">
        <f t="shared" si="115"/>
        <v>10.000000000000009</v>
      </c>
      <c r="AT789" s="370">
        <f t="shared" si="115"/>
        <v>59662.5</v>
      </c>
      <c r="AU789" s="370">
        <f t="shared" si="115"/>
        <v>-96.428571428571416</v>
      </c>
      <c r="AV789" s="370">
        <f t="shared" si="115"/>
        <v>383.33333333333337</v>
      </c>
      <c r="AW789" s="370">
        <f t="shared" si="115"/>
        <v>1942.3076923076922</v>
      </c>
      <c r="AX789" s="370">
        <f t="shared" si="115"/>
        <v>16.411378555798684</v>
      </c>
      <c r="AY789" s="370">
        <f t="shared" si="115"/>
        <v>2140</v>
      </c>
    </row>
    <row r="790" spans="1:51" s="325" customFormat="1" ht="19.8">
      <c r="A790" s="329"/>
      <c r="B790" s="329" t="s">
        <v>181</v>
      </c>
      <c r="C790" s="330"/>
      <c r="D790" s="332"/>
      <c r="E790" s="332"/>
      <c r="F790" s="332"/>
      <c r="G790" s="332"/>
      <c r="H790" s="332"/>
      <c r="I790" s="332"/>
      <c r="J790" s="332"/>
      <c r="K790" s="332"/>
      <c r="L790" s="332"/>
      <c r="M790" s="333"/>
      <c r="N790" s="332"/>
      <c r="O790" s="370">
        <f t="shared" si="93"/>
        <v>37.00945287883129</v>
      </c>
      <c r="P790" s="370">
        <f t="shared" si="94"/>
        <v>423.54066985645943</v>
      </c>
      <c r="Q790" s="370">
        <f t="shared" si="95"/>
        <v>-87.151841868822999</v>
      </c>
      <c r="R790" s="370">
        <f t="shared" si="96"/>
        <v>-99.976392823418323</v>
      </c>
      <c r="S790" s="370">
        <f t="shared" si="97"/>
        <v>-99.999999999999986</v>
      </c>
      <c r="T790" s="370" t="str">
        <f t="shared" si="98"/>
        <v>n.a.</v>
      </c>
      <c r="U790" s="370">
        <f t="shared" si="99"/>
        <v>300</v>
      </c>
      <c r="V790" s="370">
        <f t="shared" si="100"/>
        <v>-99.955683580766674</v>
      </c>
      <c r="W790" s="370">
        <f t="shared" si="101"/>
        <v>55.485893416927915</v>
      </c>
      <c r="X790" s="370">
        <f t="shared" si="102"/>
        <v>-99.999999999999986</v>
      </c>
      <c r="Y790" s="370">
        <f t="shared" si="103"/>
        <v>-99.992007672634273</v>
      </c>
      <c r="Z790" s="370">
        <f t="shared" si="104"/>
        <v>-100</v>
      </c>
      <c r="AA790" s="370">
        <f t="shared" si="105"/>
        <v>6.7844449090529055</v>
      </c>
      <c r="AB790" s="370">
        <f t="shared" si="106"/>
        <v>-40.230305245841713</v>
      </c>
      <c r="AC790" s="370">
        <f t="shared" si="107"/>
        <v>1370.8041958041958</v>
      </c>
      <c r="AD790" s="370">
        <f t="shared" si="108"/>
        <v>13300</v>
      </c>
      <c r="AE790" s="370" t="str">
        <f t="shared" si="109"/>
        <v>n.a.</v>
      </c>
      <c r="AF790" s="370">
        <f t="shared" si="110"/>
        <v>29.349868470499821</v>
      </c>
      <c r="AG790" s="370">
        <f t="shared" si="110"/>
        <v>34925</v>
      </c>
      <c r="AH790" s="370">
        <f t="shared" si="110"/>
        <v>49.999999999999993</v>
      </c>
      <c r="AI790" s="370">
        <f t="shared" si="110"/>
        <v>-99.550248138957812</v>
      </c>
      <c r="AJ790" s="370" t="str">
        <f t="shared" si="111"/>
        <v>n.a.</v>
      </c>
      <c r="AK790" s="370">
        <f t="shared" si="111"/>
        <v>300</v>
      </c>
      <c r="AL790" s="370" t="str">
        <f t="shared" si="111"/>
        <v>n.a.</v>
      </c>
      <c r="AM790" s="370">
        <f t="shared" si="111"/>
        <v>-94.684287812041106</v>
      </c>
      <c r="AN790" s="370">
        <f t="shared" si="91"/>
        <v>-100</v>
      </c>
      <c r="AO790" s="370">
        <f t="shared" si="91"/>
        <v>-100</v>
      </c>
      <c r="AP790" s="370">
        <f t="shared" si="91"/>
        <v>-100</v>
      </c>
      <c r="AQ790" s="370">
        <f t="shared" si="91"/>
        <v>523.68421052631584</v>
      </c>
      <c r="AR790" s="370">
        <f t="shared" ref="AR790:AY790" si="116">IFERROR(((AR10-AF10)*100/AF10),"n.a.")</f>
        <v>-99.941894247530499</v>
      </c>
      <c r="AS790" s="370">
        <f t="shared" si="116"/>
        <v>-97.644539614561026</v>
      </c>
      <c r="AT790" s="370">
        <f t="shared" si="116"/>
        <v>-33.333333333333329</v>
      </c>
      <c r="AU790" s="370">
        <f t="shared" si="116"/>
        <v>-65.517241379310335</v>
      </c>
      <c r="AV790" s="370">
        <f t="shared" si="116"/>
        <v>700.00000000000011</v>
      </c>
      <c r="AW790" s="370">
        <f t="shared" si="116"/>
        <v>-87.500000000000014</v>
      </c>
      <c r="AX790" s="370">
        <f t="shared" si="116"/>
        <v>16333.333333333332</v>
      </c>
      <c r="AY790" s="370">
        <f t="shared" si="116"/>
        <v>-99.815837937384899</v>
      </c>
    </row>
    <row r="791" spans="1:51" s="325" customFormat="1" ht="13.8">
      <c r="A791" s="327"/>
      <c r="B791" s="327" t="s">
        <v>182</v>
      </c>
      <c r="C791" s="331"/>
      <c r="D791" s="331"/>
      <c r="E791" s="331"/>
      <c r="F791" s="331"/>
      <c r="G791" s="331"/>
      <c r="H791" s="331"/>
      <c r="I791" s="331"/>
      <c r="J791" s="331"/>
      <c r="K791" s="328"/>
      <c r="L791" s="331"/>
      <c r="M791" s="331"/>
      <c r="N791" s="331"/>
      <c r="O791" s="370">
        <f t="shared" si="93"/>
        <v>76.404494382022477</v>
      </c>
      <c r="P791" s="370">
        <f t="shared" si="94"/>
        <v>266.7400881057269</v>
      </c>
      <c r="Q791" s="370">
        <f t="shared" si="95"/>
        <v>128.36123795027902</v>
      </c>
      <c r="R791" s="370">
        <f t="shared" si="96"/>
        <v>93.110334498252598</v>
      </c>
      <c r="S791" s="370">
        <f t="shared" si="97"/>
        <v>29.680998613037445</v>
      </c>
      <c r="T791" s="370">
        <f t="shared" si="98"/>
        <v>73.956475205137338</v>
      </c>
      <c r="U791" s="370">
        <f t="shared" si="99"/>
        <v>64.768976897689768</v>
      </c>
      <c r="V791" s="370">
        <f t="shared" si="100"/>
        <v>-94.725111441307575</v>
      </c>
      <c r="W791" s="370">
        <f t="shared" si="101"/>
        <v>-98.096580895311945</v>
      </c>
      <c r="X791" s="370">
        <f t="shared" si="102"/>
        <v>7.8947368421052557</v>
      </c>
      <c r="Y791" s="370">
        <f t="shared" si="103"/>
        <v>11706.25</v>
      </c>
      <c r="Z791" s="370">
        <f t="shared" si="104"/>
        <v>351.93877551020398</v>
      </c>
      <c r="AA791" s="370">
        <f t="shared" si="105"/>
        <v>822.08067940552019</v>
      </c>
      <c r="AB791" s="370">
        <f t="shared" si="106"/>
        <v>-79.039039039039025</v>
      </c>
      <c r="AC791" s="370">
        <f t="shared" si="107"/>
        <v>-5.5098866918462495</v>
      </c>
      <c r="AD791" s="370">
        <f t="shared" si="108"/>
        <v>-90.537745604963789</v>
      </c>
      <c r="AE791" s="370">
        <f t="shared" si="109"/>
        <v>464.17112299465242</v>
      </c>
      <c r="AF791" s="370">
        <f t="shared" si="110"/>
        <v>-7.7317473338802216</v>
      </c>
      <c r="AG791" s="370">
        <f t="shared" si="110"/>
        <v>-99.636955433149723</v>
      </c>
      <c r="AH791" s="370">
        <f t="shared" si="110"/>
        <v>230.28169014084511</v>
      </c>
      <c r="AI791" s="370">
        <f t="shared" si="110"/>
        <v>4888.8888888888887</v>
      </c>
      <c r="AJ791" s="370">
        <f t="shared" si="111"/>
        <v>4575.6097560975622</v>
      </c>
      <c r="AK791" s="370">
        <f t="shared" si="111"/>
        <v>-8.0995235574378039</v>
      </c>
      <c r="AL791" s="370">
        <f t="shared" si="111"/>
        <v>-99.074283133890276</v>
      </c>
      <c r="AM791" s="370">
        <f t="shared" si="111"/>
        <v>17.407322127561599</v>
      </c>
      <c r="AN791" s="370">
        <f t="shared" si="91"/>
        <v>-96.776504297994279</v>
      </c>
      <c r="AO791" s="370">
        <f t="shared" si="91"/>
        <v>-98.166000470256293</v>
      </c>
      <c r="AP791" s="370">
        <f t="shared" si="91"/>
        <v>-72.677595628415304</v>
      </c>
      <c r="AQ791" s="370">
        <f t="shared" si="91"/>
        <v>-37.990521327014221</v>
      </c>
      <c r="AR791" s="370">
        <f t="shared" ref="AR791:AY791" si="117">IFERROR(((AR11-AF11)*100/AF11),"n.a.")</f>
        <v>-98.044009779951097</v>
      </c>
      <c r="AS791" s="370">
        <f t="shared" si="117"/>
        <v>79.310344827586221</v>
      </c>
      <c r="AT791" s="370">
        <f t="shared" si="117"/>
        <v>-85.287846481876329</v>
      </c>
      <c r="AU791" s="370">
        <f t="shared" si="117"/>
        <v>-17.743132887899037</v>
      </c>
      <c r="AV791" s="370">
        <f t="shared" si="117"/>
        <v>-97.026604068857594</v>
      </c>
      <c r="AW791" s="370">
        <f t="shared" si="117"/>
        <v>-33.4389400921659</v>
      </c>
      <c r="AX791" s="370">
        <f t="shared" si="117"/>
        <v>2231.707317073171</v>
      </c>
      <c r="AY791" s="370">
        <f t="shared" si="117"/>
        <v>-36.458129044910777</v>
      </c>
    </row>
    <row r="792" spans="1:51" s="325" customFormat="1" ht="13.8">
      <c r="A792" s="329"/>
      <c r="B792" s="329" t="s">
        <v>183</v>
      </c>
      <c r="C792" s="332"/>
      <c r="D792" s="332"/>
      <c r="E792" s="332"/>
      <c r="F792" s="332"/>
      <c r="G792" s="332"/>
      <c r="H792" s="332"/>
      <c r="I792" s="332"/>
      <c r="J792" s="332"/>
      <c r="K792" s="332"/>
      <c r="L792" s="332"/>
      <c r="M792" s="332"/>
      <c r="N792" s="332"/>
      <c r="O792" s="370">
        <f t="shared" si="93"/>
        <v>-24.576738325852428</v>
      </c>
      <c r="P792" s="370">
        <f t="shared" si="94"/>
        <v>-41.05088881143255</v>
      </c>
      <c r="Q792" s="370">
        <f t="shared" si="95"/>
        <v>-58.880570878206818</v>
      </c>
      <c r="R792" s="370">
        <f t="shared" si="96"/>
        <v>-44.480973124023997</v>
      </c>
      <c r="S792" s="370">
        <f t="shared" si="97"/>
        <v>-22.31220474484763</v>
      </c>
      <c r="T792" s="370">
        <f t="shared" si="98"/>
        <v>-34.815814330049932</v>
      </c>
      <c r="U792" s="370">
        <f t="shared" si="99"/>
        <v>-52.995485656036124</v>
      </c>
      <c r="V792" s="370">
        <f t="shared" si="100"/>
        <v>-15.184348675375412</v>
      </c>
      <c r="W792" s="370">
        <f t="shared" si="101"/>
        <v>-8.5488658045367796</v>
      </c>
      <c r="X792" s="370">
        <f t="shared" si="102"/>
        <v>29.325832501587886</v>
      </c>
      <c r="Y792" s="370">
        <f t="shared" si="103"/>
        <v>8.1024046204253928</v>
      </c>
      <c r="Z792" s="370">
        <f t="shared" si="104"/>
        <v>-28.201079759600692</v>
      </c>
      <c r="AA792" s="370">
        <f t="shared" si="105"/>
        <v>3.9883065358112271</v>
      </c>
      <c r="AB792" s="370">
        <f t="shared" si="106"/>
        <v>-43.286523774328657</v>
      </c>
      <c r="AC792" s="370">
        <f t="shared" si="107"/>
        <v>6.9949427734894938</v>
      </c>
      <c r="AD792" s="370">
        <f t="shared" si="108"/>
        <v>-14.093264248704664</v>
      </c>
      <c r="AE792" s="370">
        <f t="shared" si="109"/>
        <v>-15.566321416638823</v>
      </c>
      <c r="AF792" s="370">
        <f t="shared" si="110"/>
        <v>66.709447710524145</v>
      </c>
      <c r="AG792" s="370">
        <f t="shared" si="110"/>
        <v>33.657599603445085</v>
      </c>
      <c r="AH792" s="370">
        <f t="shared" si="110"/>
        <v>-6.8912159487566944</v>
      </c>
      <c r="AI792" s="370">
        <f t="shared" si="110"/>
        <v>-21.222833961170675</v>
      </c>
      <c r="AJ792" s="370">
        <f t="shared" si="111"/>
        <v>-24.528169508173725</v>
      </c>
      <c r="AK792" s="370">
        <f t="shared" si="111"/>
        <v>41.688071509298268</v>
      </c>
      <c r="AL792" s="370">
        <f t="shared" si="111"/>
        <v>47.300844151237861</v>
      </c>
      <c r="AM792" s="370">
        <f t="shared" si="111"/>
        <v>-10.512048192771084</v>
      </c>
      <c r="AN792" s="370">
        <f t="shared" si="91"/>
        <v>138.69678540399656</v>
      </c>
      <c r="AO792" s="370">
        <f t="shared" si="91"/>
        <v>3.1792626498830718</v>
      </c>
      <c r="AP792" s="370">
        <f t="shared" si="91"/>
        <v>-2.4182893905451248</v>
      </c>
      <c r="AQ792" s="370">
        <f t="shared" si="91"/>
        <v>-2.6196034980808056</v>
      </c>
      <c r="AR792" s="370">
        <f t="shared" ref="AR792:AY792" si="118">IFERROR(((AR12-AF12)*100/AF12),"n.a.")</f>
        <v>-40.375493580351161</v>
      </c>
      <c r="AS792" s="370">
        <f t="shared" si="118"/>
        <v>14.857911084326169</v>
      </c>
      <c r="AT792" s="370">
        <f t="shared" si="118"/>
        <v>15.888536755043679</v>
      </c>
      <c r="AU792" s="370">
        <f t="shared" si="118"/>
        <v>-13.668800117707653</v>
      </c>
      <c r="AV792" s="370">
        <f t="shared" si="118"/>
        <v>26.22013572557406</v>
      </c>
      <c r="AW792" s="370">
        <f t="shared" si="118"/>
        <v>-27.547949675501247</v>
      </c>
      <c r="AX792" s="370">
        <f t="shared" si="118"/>
        <v>-4.9699012761858867</v>
      </c>
      <c r="AY792" s="370">
        <f t="shared" si="118"/>
        <v>41.921911814203987</v>
      </c>
    </row>
    <row r="793" spans="1:51" s="325" customFormat="1" ht="13.8">
      <c r="A793" s="327"/>
      <c r="B793" s="327" t="s">
        <v>184</v>
      </c>
      <c r="C793" s="331"/>
      <c r="D793" s="331"/>
      <c r="E793" s="331"/>
      <c r="F793" s="331"/>
      <c r="G793" s="331"/>
      <c r="H793" s="331"/>
      <c r="I793" s="331"/>
      <c r="J793" s="331"/>
      <c r="K793" s="331"/>
      <c r="L793" s="331"/>
      <c r="M793" s="331"/>
      <c r="N793" s="331"/>
      <c r="O793" s="370">
        <f t="shared" si="93"/>
        <v>169.68375136314069</v>
      </c>
      <c r="P793" s="370">
        <f t="shared" si="94"/>
        <v>-40.519353258206763</v>
      </c>
      <c r="Q793" s="370">
        <f t="shared" si="95"/>
        <v>76.986754966887418</v>
      </c>
      <c r="R793" s="370">
        <f t="shared" si="96"/>
        <v>-5.1550626411994207</v>
      </c>
      <c r="S793" s="370">
        <f t="shared" si="97"/>
        <v>-27.207130730050935</v>
      </c>
      <c r="T793" s="370">
        <f t="shared" si="98"/>
        <v>176.79033649698016</v>
      </c>
      <c r="U793" s="370">
        <f t="shared" si="99"/>
        <v>-61.774536615010632</v>
      </c>
      <c r="V793" s="370">
        <f t="shared" si="100"/>
        <v>-51.031772027513924</v>
      </c>
      <c r="W793" s="370">
        <f t="shared" si="101"/>
        <v>-33.466733366683336</v>
      </c>
      <c r="X793" s="370">
        <f t="shared" si="102"/>
        <v>111.63600198906019</v>
      </c>
      <c r="Y793" s="370">
        <f t="shared" si="103"/>
        <v>-5.461901550910321</v>
      </c>
      <c r="Z793" s="370">
        <f t="shared" si="104"/>
        <v>13.071528751753165</v>
      </c>
      <c r="AA793" s="370">
        <f t="shared" si="105"/>
        <v>-31.702385766275778</v>
      </c>
      <c r="AB793" s="370">
        <f t="shared" si="106"/>
        <v>158.31960461285007</v>
      </c>
      <c r="AC793" s="370">
        <f t="shared" si="107"/>
        <v>-9.5416276894293688</v>
      </c>
      <c r="AD793" s="370">
        <f t="shared" si="108"/>
        <v>-48.85231702035513</v>
      </c>
      <c r="AE793" s="370">
        <f t="shared" si="109"/>
        <v>267.52186588921285</v>
      </c>
      <c r="AF793" s="370">
        <f t="shared" si="110"/>
        <v>-33.104738154613464</v>
      </c>
      <c r="AG793" s="370">
        <f t="shared" si="110"/>
        <v>308.02861685214629</v>
      </c>
      <c r="AH793" s="370">
        <f t="shared" si="110"/>
        <v>19.665551839464893</v>
      </c>
      <c r="AI793" s="370">
        <f t="shared" si="110"/>
        <v>196.01503759398491</v>
      </c>
      <c r="AJ793" s="370">
        <f t="shared" si="111"/>
        <v>-64.943609022556387</v>
      </c>
      <c r="AK793" s="370">
        <f t="shared" si="111"/>
        <v>27.960057061340954</v>
      </c>
      <c r="AL793" s="370">
        <f t="shared" si="111"/>
        <v>-60.580501116348294</v>
      </c>
      <c r="AM793" s="370">
        <f t="shared" si="111"/>
        <v>7.8448786264061541</v>
      </c>
      <c r="AN793" s="370">
        <f t="shared" si="91"/>
        <v>-73.4375</v>
      </c>
      <c r="AO793" s="370">
        <f t="shared" si="91"/>
        <v>-50.534298517752504</v>
      </c>
      <c r="AP793" s="370">
        <f t="shared" si="91"/>
        <v>-11.812023708721433</v>
      </c>
      <c r="AQ793" s="370">
        <f t="shared" si="91"/>
        <v>-50.404569252736792</v>
      </c>
      <c r="AR793" s="370">
        <f t="shared" ref="AR793:AY793" si="119">IFERROR(((AR13-AF13)*100/AF13),"n.a.")</f>
        <v>-27.073625349487418</v>
      </c>
      <c r="AS793" s="370">
        <f t="shared" si="119"/>
        <v>-71.225404247029033</v>
      </c>
      <c r="AT793" s="370">
        <f t="shared" si="119"/>
        <v>44.605925097820013</v>
      </c>
      <c r="AU793" s="370">
        <f t="shared" si="119"/>
        <v>-44.145288290576588</v>
      </c>
      <c r="AV793" s="370">
        <f t="shared" si="119"/>
        <v>-18.565683646112596</v>
      </c>
      <c r="AW793" s="370">
        <f t="shared" si="119"/>
        <v>112.76477146042363</v>
      </c>
      <c r="AX793" s="370">
        <f t="shared" si="119"/>
        <v>153.11516677155444</v>
      </c>
      <c r="AY793" s="370">
        <f t="shared" si="119"/>
        <v>-3.9527861652484155</v>
      </c>
    </row>
    <row r="794" spans="1:51" s="325" customFormat="1" ht="13.8">
      <c r="A794" s="329"/>
      <c r="B794" s="329" t="s">
        <v>185</v>
      </c>
      <c r="C794" s="332"/>
      <c r="D794" s="332"/>
      <c r="E794" s="332"/>
      <c r="F794" s="332"/>
      <c r="G794" s="332"/>
      <c r="H794" s="332"/>
      <c r="I794" s="332"/>
      <c r="J794" s="332"/>
      <c r="K794" s="332"/>
      <c r="L794" s="332"/>
      <c r="M794" s="332"/>
      <c r="N794" s="332"/>
      <c r="O794" s="370">
        <f t="shared" si="93"/>
        <v>18.611403047819227</v>
      </c>
      <c r="P794" s="370">
        <f t="shared" si="94"/>
        <v>28.178825229855061</v>
      </c>
      <c r="Q794" s="370">
        <f t="shared" si="95"/>
        <v>-33.995657720218638</v>
      </c>
      <c r="R794" s="370">
        <f t="shared" si="96"/>
        <v>22.871286162017554</v>
      </c>
      <c r="S794" s="370">
        <f t="shared" si="97"/>
        <v>-19.587465225273398</v>
      </c>
      <c r="T794" s="370">
        <f t="shared" si="98"/>
        <v>70.758674879681209</v>
      </c>
      <c r="U794" s="370">
        <f t="shared" si="99"/>
        <v>-45.455880409403953</v>
      </c>
      <c r="V794" s="370">
        <f t="shared" si="100"/>
        <v>-28.983367568184402</v>
      </c>
      <c r="W794" s="370">
        <f t="shared" si="101"/>
        <v>-45.589302935408021</v>
      </c>
      <c r="X794" s="370">
        <f t="shared" si="102"/>
        <v>-19.376960289192496</v>
      </c>
      <c r="Y794" s="370">
        <f t="shared" si="103"/>
        <v>33.717080791548895</v>
      </c>
      <c r="Z794" s="370">
        <f t="shared" si="104"/>
        <v>21.983768917069732</v>
      </c>
      <c r="AA794" s="370">
        <f t="shared" si="105"/>
        <v>-38.863845293342344</v>
      </c>
      <c r="AB794" s="370">
        <f t="shared" si="106"/>
        <v>-22.544674319901016</v>
      </c>
      <c r="AC794" s="370">
        <f t="shared" si="107"/>
        <v>19.491872520158719</v>
      </c>
      <c r="AD794" s="370">
        <f t="shared" si="108"/>
        <v>-52.797864056068526</v>
      </c>
      <c r="AE794" s="370">
        <f t="shared" si="109"/>
        <v>-17.750096100900755</v>
      </c>
      <c r="AF794" s="370">
        <f t="shared" si="110"/>
        <v>-19.481832076122863</v>
      </c>
      <c r="AG794" s="370">
        <f t="shared" si="110"/>
        <v>32.92187163471894</v>
      </c>
      <c r="AH794" s="370">
        <f t="shared" si="110"/>
        <v>-16.596197688081869</v>
      </c>
      <c r="AI794" s="370">
        <f t="shared" si="110"/>
        <v>-33.679850240968655</v>
      </c>
      <c r="AJ794" s="370">
        <f t="shared" si="111"/>
        <v>-4.550969273374653</v>
      </c>
      <c r="AK794" s="370">
        <f t="shared" si="111"/>
        <v>-11.826640889049607</v>
      </c>
      <c r="AL794" s="370">
        <f t="shared" si="111"/>
        <v>-9.9550174931970901</v>
      </c>
      <c r="AM794" s="370">
        <f t="shared" si="111"/>
        <v>31.848980035508525</v>
      </c>
      <c r="AN794" s="370">
        <f t="shared" si="91"/>
        <v>-51.070648657392432</v>
      </c>
      <c r="AO794" s="370">
        <f t="shared" si="91"/>
        <v>14.373547274499506</v>
      </c>
      <c r="AP794" s="370">
        <f t="shared" si="91"/>
        <v>27.093363859802711</v>
      </c>
      <c r="AQ794" s="370">
        <f t="shared" si="91"/>
        <v>-14.081447049312843</v>
      </c>
      <c r="AR794" s="370">
        <f t="shared" ref="AR794:AY794" si="120">IFERROR(((AR14-AF14)*100/AF14),"n.a.")</f>
        <v>-16.292645092816539</v>
      </c>
      <c r="AS794" s="370">
        <f t="shared" si="120"/>
        <v>-31.931743379411621</v>
      </c>
      <c r="AT794" s="370">
        <f t="shared" si="120"/>
        <v>-27.787009609132287</v>
      </c>
      <c r="AU794" s="370">
        <f t="shared" si="120"/>
        <v>-2.2566212239505097</v>
      </c>
      <c r="AV794" s="370">
        <f t="shared" si="120"/>
        <v>-6.1454289227538403</v>
      </c>
      <c r="AW794" s="370">
        <f t="shared" si="120"/>
        <v>12.401804587184889</v>
      </c>
      <c r="AX794" s="370">
        <f t="shared" si="120"/>
        <v>-44.502417604104991</v>
      </c>
      <c r="AY794" s="370">
        <f t="shared" si="120"/>
        <v>3.3870125587402757</v>
      </c>
    </row>
    <row r="795" spans="1:51" s="325" customFormat="1" ht="13.8">
      <c r="A795" s="327"/>
      <c r="B795" s="327" t="s">
        <v>186</v>
      </c>
      <c r="C795" s="331"/>
      <c r="D795" s="331"/>
      <c r="E795" s="331"/>
      <c r="F795" s="331"/>
      <c r="G795" s="331"/>
      <c r="H795" s="331"/>
      <c r="I795" s="331"/>
      <c r="J795" s="331"/>
      <c r="K795" s="331"/>
      <c r="L795" s="331"/>
      <c r="M795" s="331"/>
      <c r="N795" s="331"/>
      <c r="O795" s="370">
        <f t="shared" si="93"/>
        <v>20.606809854329892</v>
      </c>
      <c r="P795" s="370">
        <f t="shared" si="94"/>
        <v>20.628333091241107</v>
      </c>
      <c r="Q795" s="370">
        <f t="shared" si="95"/>
        <v>-34.214952836764084</v>
      </c>
      <c r="R795" s="370">
        <f t="shared" si="96"/>
        <v>34.386211111236861</v>
      </c>
      <c r="S795" s="370">
        <f t="shared" si="97"/>
        <v>-20.338426788420517</v>
      </c>
      <c r="T795" s="370">
        <f t="shared" si="98"/>
        <v>75.522436947264978</v>
      </c>
      <c r="U795" s="370">
        <f t="shared" si="99"/>
        <v>-44.485229709099094</v>
      </c>
      <c r="V795" s="370">
        <f t="shared" si="100"/>
        <v>-27.74064381877227</v>
      </c>
      <c r="W795" s="370">
        <f t="shared" si="101"/>
        <v>-48.316409576162691</v>
      </c>
      <c r="X795" s="370">
        <f t="shared" si="102"/>
        <v>-17.65309964741725</v>
      </c>
      <c r="Y795" s="370">
        <f t="shared" si="103"/>
        <v>33.507609592955575</v>
      </c>
      <c r="Z795" s="370">
        <f t="shared" si="104"/>
        <v>21.038403776013737</v>
      </c>
      <c r="AA795" s="370">
        <f t="shared" si="105"/>
        <v>-36.610969088461587</v>
      </c>
      <c r="AB795" s="370">
        <f t="shared" si="106"/>
        <v>-20.868884607445132</v>
      </c>
      <c r="AC795" s="370">
        <f t="shared" si="107"/>
        <v>16.063457083121438</v>
      </c>
      <c r="AD795" s="370">
        <f t="shared" si="108"/>
        <v>-55.422965177481153</v>
      </c>
      <c r="AE795" s="370">
        <f t="shared" si="109"/>
        <v>-19.968010469300953</v>
      </c>
      <c r="AF795" s="370">
        <f t="shared" si="110"/>
        <v>-17.707652975535108</v>
      </c>
      <c r="AG795" s="370">
        <f t="shared" si="110"/>
        <v>30.609362085806584</v>
      </c>
      <c r="AH795" s="370">
        <f t="shared" si="110"/>
        <v>-22.774178065754736</v>
      </c>
      <c r="AI795" s="370">
        <f t="shared" si="110"/>
        <v>-34.376015690669661</v>
      </c>
      <c r="AJ795" s="370">
        <f t="shared" si="111"/>
        <v>-5.7504711229353731</v>
      </c>
      <c r="AK795" s="370">
        <f t="shared" si="111"/>
        <v>-5.0116531637943353</v>
      </c>
      <c r="AL795" s="370">
        <f t="shared" si="111"/>
        <v>-11.460105880128571</v>
      </c>
      <c r="AM795" s="370">
        <f t="shared" si="111"/>
        <v>37.371415211970081</v>
      </c>
      <c r="AN795" s="370">
        <f t="shared" si="91"/>
        <v>-50.047282094759844</v>
      </c>
      <c r="AO795" s="370">
        <f t="shared" si="91"/>
        <v>25.432393286188965</v>
      </c>
      <c r="AP795" s="370">
        <f t="shared" si="91"/>
        <v>34.815710426388065</v>
      </c>
      <c r="AQ795" s="370">
        <f t="shared" si="91"/>
        <v>-9.3628875968992293</v>
      </c>
      <c r="AR795" s="370">
        <f t="shared" ref="AR795:AY795" si="121">IFERROR(((AR15-AF15)*100/AF15),"n.a.")</f>
        <v>-15.084584334890479</v>
      </c>
      <c r="AS795" s="370">
        <f t="shared" si="121"/>
        <v>-32.91414501691326</v>
      </c>
      <c r="AT795" s="370">
        <f t="shared" si="121"/>
        <v>-20.838747951861698</v>
      </c>
      <c r="AU795" s="370">
        <f t="shared" si="121"/>
        <v>4.3311188154321751</v>
      </c>
      <c r="AV795" s="370">
        <f t="shared" si="121"/>
        <v>-6.5026904642888521</v>
      </c>
      <c r="AW795" s="370">
        <f t="shared" si="121"/>
        <v>4.0459340365869956</v>
      </c>
      <c r="AX795" s="370">
        <f t="shared" si="121"/>
        <v>-46.942316418866618</v>
      </c>
      <c r="AY795" s="370">
        <f t="shared" si="121"/>
        <v>4.6759324918451322</v>
      </c>
    </row>
    <row r="796" spans="1:51" s="325" customFormat="1" ht="13.8">
      <c r="A796" s="329"/>
      <c r="B796" s="329" t="s">
        <v>187</v>
      </c>
      <c r="C796" s="330"/>
      <c r="D796" s="332"/>
      <c r="E796" s="332"/>
      <c r="F796" s="332"/>
      <c r="G796" s="332"/>
      <c r="H796" s="332"/>
      <c r="I796" s="332"/>
      <c r="J796" s="332"/>
      <c r="K796" s="332"/>
      <c r="L796" s="332"/>
      <c r="M796" s="332"/>
      <c r="N796" s="332"/>
      <c r="O796" s="370">
        <f t="shared" si="93"/>
        <v>3.6962814517924825</v>
      </c>
      <c r="P796" s="370">
        <f t="shared" si="94"/>
        <v>252.37215033887858</v>
      </c>
      <c r="Q796" s="370">
        <f t="shared" si="95"/>
        <v>-31.803826862344415</v>
      </c>
      <c r="R796" s="370">
        <f t="shared" si="96"/>
        <v>-49.495021337126595</v>
      </c>
      <c r="S796" s="370">
        <f t="shared" si="97"/>
        <v>-14.749720531610979</v>
      </c>
      <c r="T796" s="370">
        <f t="shared" si="98"/>
        <v>42.266627485551972</v>
      </c>
      <c r="U796" s="370">
        <f t="shared" si="99"/>
        <v>-52.578392944634984</v>
      </c>
      <c r="V796" s="370">
        <f t="shared" si="100"/>
        <v>-40.797660994077518</v>
      </c>
      <c r="W796" s="370">
        <f t="shared" si="101"/>
        <v>-6.1489486470637535</v>
      </c>
      <c r="X796" s="370">
        <f t="shared" si="102"/>
        <v>-42.923940149625935</v>
      </c>
      <c r="Y796" s="370">
        <f t="shared" si="103"/>
        <v>35.212994177137588</v>
      </c>
      <c r="Z796" s="370">
        <f t="shared" si="104"/>
        <v>38.92169448010268</v>
      </c>
      <c r="AA796" s="370">
        <f t="shared" si="105"/>
        <v>-58.449645694653206</v>
      </c>
      <c r="AB796" s="370">
        <f t="shared" si="106"/>
        <v>-39.578597656933034</v>
      </c>
      <c r="AC796" s="370">
        <f t="shared" si="107"/>
        <v>52.533369654045202</v>
      </c>
      <c r="AD796" s="370">
        <f t="shared" si="108"/>
        <v>-8.8860723841712463</v>
      </c>
      <c r="AE796" s="370">
        <f t="shared" si="109"/>
        <v>-4.4292270707365136</v>
      </c>
      <c r="AF796" s="370">
        <f t="shared" si="110"/>
        <v>-32.573671164968324</v>
      </c>
      <c r="AG796" s="370">
        <f t="shared" si="110"/>
        <v>52.796073873175764</v>
      </c>
      <c r="AH796" s="370">
        <f t="shared" si="110"/>
        <v>55.134861339749285</v>
      </c>
      <c r="AI796" s="370">
        <f t="shared" si="110"/>
        <v>-28.135320896188517</v>
      </c>
      <c r="AJ796" s="370">
        <f t="shared" si="111"/>
        <v>19.087930092845447</v>
      </c>
      <c r="AK796" s="370">
        <f t="shared" si="111"/>
        <v>-60.539437896645502</v>
      </c>
      <c r="AL796" s="370">
        <f t="shared" si="111"/>
        <v>13.583441138421735</v>
      </c>
      <c r="AM796" s="370">
        <f t="shared" si="111"/>
        <v>-41.395348837209305</v>
      </c>
      <c r="AN796" s="370">
        <f t="shared" si="91"/>
        <v>-64.693966140934748</v>
      </c>
      <c r="AO796" s="370">
        <f t="shared" si="91"/>
        <v>-66.747030984909372</v>
      </c>
      <c r="AP796" s="370">
        <f t="shared" si="91"/>
        <v>-36.105100463678518</v>
      </c>
      <c r="AQ796" s="370">
        <f t="shared" si="91"/>
        <v>-37.830627334400489</v>
      </c>
      <c r="AR796" s="370">
        <f t="shared" ref="AR796:AY796" si="122">IFERROR(((AR16-AF16)*100/AF16),"n.a.")</f>
        <v>-27.172470131726755</v>
      </c>
      <c r="AS796" s="370">
        <f t="shared" si="122"/>
        <v>-24.714732482461336</v>
      </c>
      <c r="AT796" s="370">
        <f t="shared" si="122"/>
        <v>-67.945473838870299</v>
      </c>
      <c r="AU796" s="370">
        <f t="shared" si="122"/>
        <v>-50.167681033412009</v>
      </c>
      <c r="AV796" s="370">
        <f t="shared" si="122"/>
        <v>-0.57326301307039673</v>
      </c>
      <c r="AW796" s="370">
        <f t="shared" si="122"/>
        <v>156.17461229178633</v>
      </c>
      <c r="AX796" s="370">
        <f t="shared" si="122"/>
        <v>-14.773836641718187</v>
      </c>
      <c r="AY796" s="370">
        <f t="shared" si="122"/>
        <v>-36.684303350970019</v>
      </c>
    </row>
    <row r="797" spans="1:51" s="325" customFormat="1" ht="13.8">
      <c r="A797" s="327"/>
      <c r="B797" s="327" t="s">
        <v>188</v>
      </c>
      <c r="C797" s="331"/>
      <c r="D797" s="331"/>
      <c r="E797" s="331"/>
      <c r="F797" s="331"/>
      <c r="G797" s="331"/>
      <c r="H797" s="331"/>
      <c r="I797" s="331"/>
      <c r="J797" s="331"/>
      <c r="K797" s="331"/>
      <c r="L797" s="331"/>
      <c r="M797" s="331"/>
      <c r="N797" s="331"/>
      <c r="O797" s="370">
        <f t="shared" si="93"/>
        <v>348.12988779326759</v>
      </c>
      <c r="P797" s="370">
        <f t="shared" si="94"/>
        <v>-22.387923979267079</v>
      </c>
      <c r="Q797" s="370">
        <f t="shared" si="95"/>
        <v>66.016847172081825</v>
      </c>
      <c r="R797" s="370">
        <f t="shared" si="96"/>
        <v>-48.205881245528815</v>
      </c>
      <c r="S797" s="370">
        <f t="shared" si="97"/>
        <v>-37.8226811465195</v>
      </c>
      <c r="T797" s="370">
        <f t="shared" si="98"/>
        <v>-55.432709152489579</v>
      </c>
      <c r="U797" s="370">
        <f t="shared" si="99"/>
        <v>-73.505642778311781</v>
      </c>
      <c r="V797" s="370">
        <f t="shared" si="100"/>
        <v>-37.847707847707845</v>
      </c>
      <c r="W797" s="370">
        <f t="shared" si="101"/>
        <v>-42.446677243081261</v>
      </c>
      <c r="X797" s="370">
        <f t="shared" si="102"/>
        <v>-45.736066844689475</v>
      </c>
      <c r="Y797" s="370">
        <f t="shared" si="103"/>
        <v>-66.794362125045183</v>
      </c>
      <c r="Z797" s="370">
        <f t="shared" si="104"/>
        <v>-46.692062504858896</v>
      </c>
      <c r="AA797" s="370">
        <f t="shared" si="105"/>
        <v>-67.108008649797043</v>
      </c>
      <c r="AB797" s="370">
        <f t="shared" si="106"/>
        <v>-9.4669009958992358</v>
      </c>
      <c r="AC797" s="370">
        <f t="shared" si="107"/>
        <v>-19.213298540639794</v>
      </c>
      <c r="AD797" s="370">
        <f t="shared" si="108"/>
        <v>19.947659203256759</v>
      </c>
      <c r="AE797" s="370">
        <f t="shared" si="109"/>
        <v>42.920544022906235</v>
      </c>
      <c r="AF797" s="370">
        <f t="shared" si="110"/>
        <v>2.6292802236198383</v>
      </c>
      <c r="AG797" s="370">
        <f t="shared" si="110"/>
        <v>27.774791722655198</v>
      </c>
      <c r="AH797" s="370">
        <f t="shared" si="110"/>
        <v>-30.910113764220522</v>
      </c>
      <c r="AI797" s="370">
        <f t="shared" si="110"/>
        <v>-18.338437978560485</v>
      </c>
      <c r="AJ797" s="370">
        <f t="shared" si="111"/>
        <v>18.382411302484332</v>
      </c>
      <c r="AK797" s="370">
        <f t="shared" si="111"/>
        <v>60.764040052242066</v>
      </c>
      <c r="AL797" s="370">
        <f t="shared" si="111"/>
        <v>-5.753244859267892</v>
      </c>
      <c r="AM797" s="370">
        <f t="shared" si="111"/>
        <v>74.752018454440588</v>
      </c>
      <c r="AN797" s="370">
        <f t="shared" si="91"/>
        <v>-13.071049566455279</v>
      </c>
      <c r="AO797" s="370">
        <f t="shared" si="91"/>
        <v>-48.199545400167487</v>
      </c>
      <c r="AP797" s="370">
        <f t="shared" si="91"/>
        <v>-42.11515151515151</v>
      </c>
      <c r="AQ797" s="370">
        <f t="shared" si="91"/>
        <v>-16.918761895221877</v>
      </c>
      <c r="AR797" s="370">
        <f t="shared" ref="AR797:AY797" si="123">IFERROR(((AR17-AF17)*100/AF17),"n.a.")</f>
        <v>15.473657332538934</v>
      </c>
      <c r="AS797" s="370">
        <f t="shared" si="123"/>
        <v>24.418971500683561</v>
      </c>
      <c r="AT797" s="370">
        <f t="shared" si="123"/>
        <v>26.490545553243464</v>
      </c>
      <c r="AU797" s="370">
        <f t="shared" si="123"/>
        <v>2.8129395218003877E-2</v>
      </c>
      <c r="AV797" s="370">
        <f t="shared" si="123"/>
        <v>-28.407643312101911</v>
      </c>
      <c r="AW797" s="370">
        <f t="shared" si="123"/>
        <v>-19.402884029517303</v>
      </c>
      <c r="AX797" s="370">
        <f t="shared" si="123"/>
        <v>-52.294003868471954</v>
      </c>
      <c r="AY797" s="370">
        <f t="shared" si="123"/>
        <v>15.668932743713293</v>
      </c>
    </row>
    <row r="798" spans="1:51" s="325" customFormat="1" ht="13.8">
      <c r="A798" s="329"/>
      <c r="B798" s="329" t="s">
        <v>189</v>
      </c>
      <c r="C798" s="332"/>
      <c r="D798" s="332"/>
      <c r="E798" s="332"/>
      <c r="F798" s="332"/>
      <c r="G798" s="332"/>
      <c r="H798" s="332"/>
      <c r="I798" s="332"/>
      <c r="J798" s="332"/>
      <c r="K798" s="332"/>
      <c r="L798" s="332"/>
      <c r="M798" s="332"/>
      <c r="N798" s="332"/>
      <c r="O798" s="370">
        <f t="shared" si="93"/>
        <v>7.0639195868273452</v>
      </c>
      <c r="P798" s="370">
        <f t="shared" si="94"/>
        <v>-2.3421243648681362</v>
      </c>
      <c r="Q798" s="370">
        <f t="shared" si="95"/>
        <v>-7.8665724995925412</v>
      </c>
      <c r="R798" s="370">
        <f t="shared" si="96"/>
        <v>24.718875502008039</v>
      </c>
      <c r="S798" s="370">
        <f t="shared" si="97"/>
        <v>-19.782911686446763</v>
      </c>
      <c r="T798" s="370">
        <f t="shared" si="98"/>
        <v>-18.373144480454535</v>
      </c>
      <c r="U798" s="370">
        <f t="shared" si="99"/>
        <v>-24.678892271141137</v>
      </c>
      <c r="V798" s="370">
        <f t="shared" si="100"/>
        <v>-8.6838226958394706</v>
      </c>
      <c r="W798" s="370">
        <f t="shared" si="101"/>
        <v>-20.739261415563757</v>
      </c>
      <c r="X798" s="370">
        <f t="shared" si="102"/>
        <v>2.4930636535445689</v>
      </c>
      <c r="Y798" s="370">
        <f t="shared" si="103"/>
        <v>9.8471510883482658</v>
      </c>
      <c r="Z798" s="370">
        <f t="shared" si="104"/>
        <v>27.194749496393541</v>
      </c>
      <c r="AA798" s="370">
        <f t="shared" si="105"/>
        <v>-10.130193474765289</v>
      </c>
      <c r="AB798" s="370">
        <f t="shared" si="106"/>
        <v>-16.054704920469749</v>
      </c>
      <c r="AC798" s="370">
        <f t="shared" si="107"/>
        <v>8.3318591898107179</v>
      </c>
      <c r="AD798" s="370">
        <f t="shared" si="108"/>
        <v>-20.560296248591204</v>
      </c>
      <c r="AE798" s="370">
        <f t="shared" si="109"/>
        <v>4.7912388774811738</v>
      </c>
      <c r="AF798" s="370">
        <f t="shared" si="110"/>
        <v>9.5338463800794173</v>
      </c>
      <c r="AG798" s="370">
        <f t="shared" si="110"/>
        <v>6.0128141941843216</v>
      </c>
      <c r="AH798" s="370">
        <f t="shared" si="110"/>
        <v>12.865714876888063</v>
      </c>
      <c r="AI798" s="370">
        <f t="shared" si="110"/>
        <v>27.716091561325594</v>
      </c>
      <c r="AJ798" s="370">
        <f t="shared" si="111"/>
        <v>19.478990937267071</v>
      </c>
      <c r="AK798" s="370">
        <f t="shared" si="111"/>
        <v>3.5733799584744848</v>
      </c>
      <c r="AL798" s="370">
        <f t="shared" si="111"/>
        <v>-2.0026565852661773</v>
      </c>
      <c r="AM798" s="370">
        <f t="shared" si="111"/>
        <v>23.825464619646773</v>
      </c>
      <c r="AN798" s="370">
        <f t="shared" si="91"/>
        <v>5.3007496605867361</v>
      </c>
      <c r="AO798" s="370">
        <f t="shared" si="91"/>
        <v>-3.6740692357935991</v>
      </c>
      <c r="AP798" s="370">
        <f t="shared" si="91"/>
        <v>24.994933117146321</v>
      </c>
      <c r="AQ798" s="370">
        <f t="shared" si="91"/>
        <v>14.646033261317392</v>
      </c>
      <c r="AR798" s="370">
        <f t="shared" ref="AR798:AY798" si="124">IFERROR(((AR18-AF18)*100/AF18),"n.a.")</f>
        <v>-0.52805871296876705</v>
      </c>
      <c r="AS798" s="370">
        <f t="shared" si="124"/>
        <v>16.531845653184565</v>
      </c>
      <c r="AT798" s="370">
        <f t="shared" si="124"/>
        <v>-1.1256141380068905</v>
      </c>
      <c r="AU798" s="370">
        <f t="shared" si="124"/>
        <v>-2.2236340533672099</v>
      </c>
      <c r="AV798" s="370">
        <f t="shared" si="124"/>
        <v>0.3513495764103215</v>
      </c>
      <c r="AW798" s="370">
        <f t="shared" si="124"/>
        <v>-3.1617078145881528</v>
      </c>
      <c r="AX798" s="370">
        <f t="shared" si="124"/>
        <v>13.079970805963928</v>
      </c>
      <c r="AY798" s="370">
        <f t="shared" si="124"/>
        <v>-10.510860445604541</v>
      </c>
    </row>
    <row r="799" spans="1:51" s="325" customFormat="1" ht="13.8">
      <c r="A799" s="327"/>
      <c r="B799" s="327" t="s">
        <v>190</v>
      </c>
      <c r="C799" s="331"/>
      <c r="D799" s="331"/>
      <c r="E799" s="331"/>
      <c r="F799" s="331"/>
      <c r="G799" s="331"/>
      <c r="H799" s="331"/>
      <c r="I799" s="331"/>
      <c r="J799" s="331"/>
      <c r="K799" s="331"/>
      <c r="L799" s="331"/>
      <c r="M799" s="331"/>
      <c r="N799" s="331"/>
      <c r="O799" s="370">
        <f t="shared" si="93"/>
        <v>-7.8869140773701236</v>
      </c>
      <c r="P799" s="370">
        <f t="shared" si="94"/>
        <v>0.37662058237194318</v>
      </c>
      <c r="Q799" s="370">
        <f t="shared" si="95"/>
        <v>-0.85502447811980209</v>
      </c>
      <c r="R799" s="370">
        <f t="shared" si="96"/>
        <v>-9.5126784809423661</v>
      </c>
      <c r="S799" s="370">
        <f t="shared" si="97"/>
        <v>17.641860253670956</v>
      </c>
      <c r="T799" s="370">
        <f t="shared" si="98"/>
        <v>-1.6960052117613909</v>
      </c>
      <c r="U799" s="370">
        <f t="shared" si="99"/>
        <v>5.7922830451318719</v>
      </c>
      <c r="V799" s="370">
        <f t="shared" si="100"/>
        <v>-0.59336011552386592</v>
      </c>
      <c r="W799" s="370">
        <f t="shared" si="101"/>
        <v>4.7680631787980738</v>
      </c>
      <c r="X799" s="370">
        <f t="shared" si="102"/>
        <v>21.327419794455757</v>
      </c>
      <c r="Y799" s="370">
        <f t="shared" si="103"/>
        <v>23.886995712872363</v>
      </c>
      <c r="Z799" s="370">
        <f t="shared" si="104"/>
        <v>0.97533453145869153</v>
      </c>
      <c r="AA799" s="370">
        <f t="shared" si="105"/>
        <v>10.248347381432998</v>
      </c>
      <c r="AB799" s="370">
        <f t="shared" si="106"/>
        <v>25.545027742210841</v>
      </c>
      <c r="AC799" s="370">
        <f t="shared" si="107"/>
        <v>11.425514267592431</v>
      </c>
      <c r="AD799" s="370">
        <f t="shared" si="108"/>
        <v>17.780547911053137</v>
      </c>
      <c r="AE799" s="370">
        <f t="shared" si="109"/>
        <v>-7.5722398607603179</v>
      </c>
      <c r="AF799" s="370">
        <f t="shared" si="110"/>
        <v>-2.0482514197873534</v>
      </c>
      <c r="AG799" s="370">
        <f t="shared" si="110"/>
        <v>15.097578074546819</v>
      </c>
      <c r="AH799" s="370">
        <f t="shared" si="110"/>
        <v>7.2290877796901931</v>
      </c>
      <c r="AI799" s="370">
        <f t="shared" si="110"/>
        <v>13.857348939977719</v>
      </c>
      <c r="AJ799" s="370">
        <f t="shared" si="111"/>
        <v>25.686629169867103</v>
      </c>
      <c r="AK799" s="370">
        <f t="shared" si="111"/>
        <v>-1.4579099521996721</v>
      </c>
      <c r="AL799" s="370">
        <f t="shared" si="111"/>
        <v>33.527987855745955</v>
      </c>
      <c r="AM799" s="370">
        <f t="shared" si="111"/>
        <v>17.836014227760792</v>
      </c>
      <c r="AN799" s="370">
        <f t="shared" si="91"/>
        <v>-11.805385575409236</v>
      </c>
      <c r="AO799" s="370">
        <f t="shared" si="91"/>
        <v>15.890810975674199</v>
      </c>
      <c r="AP799" s="370">
        <f t="shared" si="91"/>
        <v>27.344341519728932</v>
      </c>
      <c r="AQ799" s="370">
        <f t="shared" si="91"/>
        <v>41.152496680346658</v>
      </c>
      <c r="AR799" s="370">
        <f t="shared" ref="AR799:AY799" si="125">IFERROR(((AR19-AF19)*100/AF19),"n.a.")</f>
        <v>38.383003506642737</v>
      </c>
      <c r="AS799" s="370">
        <f t="shared" si="125"/>
        <v>23.341784685549669</v>
      </c>
      <c r="AT799" s="370">
        <f t="shared" si="125"/>
        <v>29.46158994929382</v>
      </c>
      <c r="AU799" s="370">
        <f t="shared" si="125"/>
        <v>23.680990253673922</v>
      </c>
      <c r="AV799" s="370">
        <f t="shared" si="125"/>
        <v>3.0729884030238312</v>
      </c>
      <c r="AW799" s="370">
        <f t="shared" si="125"/>
        <v>18.654337429362734</v>
      </c>
      <c r="AX799" s="370">
        <f t="shared" si="125"/>
        <v>31.655154149700273</v>
      </c>
      <c r="AY799" s="370">
        <f t="shared" si="125"/>
        <v>29.455543883510778</v>
      </c>
    </row>
    <row r="800" spans="1:51" s="325" customFormat="1" ht="13.8">
      <c r="A800" s="329"/>
      <c r="B800" s="329" t="s">
        <v>191</v>
      </c>
      <c r="C800" s="332"/>
      <c r="D800" s="332"/>
      <c r="E800" s="332"/>
      <c r="F800" s="332"/>
      <c r="G800" s="332"/>
      <c r="H800" s="332"/>
      <c r="I800" s="332"/>
      <c r="J800" s="332"/>
      <c r="K800" s="332"/>
      <c r="L800" s="332"/>
      <c r="M800" s="332"/>
      <c r="N800" s="332"/>
      <c r="O800" s="370">
        <f t="shared" si="93"/>
        <v>-18.105515587529972</v>
      </c>
      <c r="P800" s="370">
        <f t="shared" si="94"/>
        <v>1.253132832080196</v>
      </c>
      <c r="Q800" s="370">
        <f t="shared" si="95"/>
        <v>20.153550863723606</v>
      </c>
      <c r="R800" s="370">
        <f t="shared" si="96"/>
        <v>44.993819530284313</v>
      </c>
      <c r="S800" s="370">
        <f t="shared" si="97"/>
        <v>12.237762237762245</v>
      </c>
      <c r="T800" s="370">
        <f t="shared" si="98"/>
        <v>15.819750719079581</v>
      </c>
      <c r="U800" s="370">
        <f t="shared" si="99"/>
        <v>-14.130434782608686</v>
      </c>
      <c r="V800" s="370">
        <f t="shared" si="100"/>
        <v>0.96774193548386933</v>
      </c>
      <c r="W800" s="370">
        <f t="shared" si="101"/>
        <v>-36.528221512247072</v>
      </c>
      <c r="X800" s="370">
        <f t="shared" si="102"/>
        <v>53.432032301480497</v>
      </c>
      <c r="Y800" s="370">
        <f t="shared" si="103"/>
        <v>-15.147058823529417</v>
      </c>
      <c r="Z800" s="370">
        <f t="shared" si="104"/>
        <v>-16.226783968719452</v>
      </c>
      <c r="AA800" s="370">
        <f t="shared" si="105"/>
        <v>22.254758418740842</v>
      </c>
      <c r="AB800" s="370">
        <f t="shared" si="106"/>
        <v>-30.940594059405939</v>
      </c>
      <c r="AC800" s="370">
        <f t="shared" si="107"/>
        <v>-13.738019169329064</v>
      </c>
      <c r="AD800" s="370">
        <f t="shared" si="108"/>
        <v>1.9607843137254937</v>
      </c>
      <c r="AE800" s="370">
        <f t="shared" si="109"/>
        <v>-17.757009345794401</v>
      </c>
      <c r="AF800" s="370">
        <f t="shared" si="110"/>
        <v>-46.771523178807946</v>
      </c>
      <c r="AG800" s="370">
        <f t="shared" si="110"/>
        <v>-12.341772151898734</v>
      </c>
      <c r="AH800" s="370">
        <f t="shared" si="110"/>
        <v>4.5793397231096877</v>
      </c>
      <c r="AI800" s="370">
        <f t="shared" si="110"/>
        <v>27.348993288590606</v>
      </c>
      <c r="AJ800" s="370">
        <f t="shared" si="111"/>
        <v>-43.771929824561404</v>
      </c>
      <c r="AK800" s="370">
        <f t="shared" si="111"/>
        <v>12.131715771230507</v>
      </c>
      <c r="AL800" s="370">
        <f t="shared" si="111"/>
        <v>7.117852975495909</v>
      </c>
      <c r="AM800" s="370">
        <f t="shared" si="111"/>
        <v>-3.1137724550898178</v>
      </c>
      <c r="AN800" s="370">
        <f t="shared" si="91"/>
        <v>5.5555555555555483</v>
      </c>
      <c r="AO800" s="370">
        <f t="shared" si="91"/>
        <v>5.7407407407407334</v>
      </c>
      <c r="AP800" s="370">
        <f t="shared" si="91"/>
        <v>-2.8428093645485086</v>
      </c>
      <c r="AQ800" s="370">
        <f t="shared" si="91"/>
        <v>13.257575757575767</v>
      </c>
      <c r="AR800" s="370">
        <f t="shared" ref="AR800:AY800" si="126">IFERROR(((AR20-AF20)*100/AF20),"n.a.")</f>
        <v>15.707620528771395</v>
      </c>
      <c r="AS800" s="370">
        <f t="shared" si="126"/>
        <v>23.94705174488568</v>
      </c>
      <c r="AT800" s="370">
        <f t="shared" si="126"/>
        <v>26.68024439918533</v>
      </c>
      <c r="AU800" s="370">
        <f t="shared" si="126"/>
        <v>-3.0303030303030241</v>
      </c>
      <c r="AV800" s="370">
        <f t="shared" si="126"/>
        <v>86.115444617784703</v>
      </c>
      <c r="AW800" s="370">
        <f t="shared" si="126"/>
        <v>-8.2689335394126768</v>
      </c>
      <c r="AX800" s="370">
        <f t="shared" si="126"/>
        <v>10.784313725490199</v>
      </c>
      <c r="AY800" s="370">
        <f t="shared" si="126"/>
        <v>83.312731767614338</v>
      </c>
    </row>
    <row r="801" spans="1:51" s="325" customFormat="1" ht="13.8">
      <c r="A801" s="327"/>
      <c r="B801" s="327" t="s">
        <v>192</v>
      </c>
      <c r="C801" s="331"/>
      <c r="D801" s="331"/>
      <c r="E801" s="331"/>
      <c r="F801" s="331"/>
      <c r="G801" s="331"/>
      <c r="H801" s="331"/>
      <c r="I801" s="331"/>
      <c r="J801" s="331"/>
      <c r="K801" s="331"/>
      <c r="L801" s="331"/>
      <c r="M801" s="331"/>
      <c r="N801" s="331"/>
      <c r="O801" s="370">
        <f t="shared" si="93"/>
        <v>-27.688172043010759</v>
      </c>
      <c r="P801" s="370">
        <f t="shared" si="94"/>
        <v>39.171974522292992</v>
      </c>
      <c r="Q801" s="370">
        <f t="shared" si="95"/>
        <v>47.743467933491679</v>
      </c>
      <c r="R801" s="370">
        <f t="shared" si="96"/>
        <v>82.078853046594986</v>
      </c>
      <c r="S801" s="370">
        <f t="shared" si="97"/>
        <v>-41.256830601092901</v>
      </c>
      <c r="T801" s="370">
        <f t="shared" si="98"/>
        <v>82.38636363636364</v>
      </c>
      <c r="U801" s="370">
        <f t="shared" si="99"/>
        <v>-50.078492935635794</v>
      </c>
      <c r="V801" s="370">
        <f t="shared" si="100"/>
        <v>7.6023391812865562</v>
      </c>
      <c r="W801" s="370">
        <f t="shared" si="101"/>
        <v>-15.93625498007968</v>
      </c>
      <c r="X801" s="370">
        <f t="shared" si="102"/>
        <v>64.137931034482762</v>
      </c>
      <c r="Y801" s="370">
        <f t="shared" si="103"/>
        <v>-45.320197044334975</v>
      </c>
      <c r="Z801" s="370">
        <f t="shared" si="104"/>
        <v>-11.411411411411407</v>
      </c>
      <c r="AA801" s="370">
        <f t="shared" si="105"/>
        <v>20.446096654275102</v>
      </c>
      <c r="AB801" s="370">
        <f t="shared" si="106"/>
        <v>-50.572082379862699</v>
      </c>
      <c r="AC801" s="370">
        <f t="shared" si="107"/>
        <v>-26.688102893890676</v>
      </c>
      <c r="AD801" s="370">
        <f t="shared" si="108"/>
        <v>-19.094488188976371</v>
      </c>
      <c r="AE801" s="370">
        <f t="shared" si="109"/>
        <v>44.186046511627914</v>
      </c>
      <c r="AF801" s="370">
        <f t="shared" si="110"/>
        <v>-69.470404984423681</v>
      </c>
      <c r="AG801" s="370">
        <f t="shared" si="110"/>
        <v>-22.012578616352204</v>
      </c>
      <c r="AH801" s="370">
        <f t="shared" si="110"/>
        <v>42.66304347826086</v>
      </c>
      <c r="AI801" s="370">
        <f t="shared" si="110"/>
        <v>44.075829383886266</v>
      </c>
      <c r="AJ801" s="370">
        <f t="shared" si="111"/>
        <v>-45.168067226890756</v>
      </c>
      <c r="AK801" s="370">
        <f t="shared" si="111"/>
        <v>70.270270270270274</v>
      </c>
      <c r="AL801" s="370">
        <f t="shared" si="111"/>
        <v>-75.932203389830519</v>
      </c>
      <c r="AM801" s="370">
        <f t="shared" si="111"/>
        <v>-9.2592592592592666</v>
      </c>
      <c r="AN801" s="370">
        <f t="shared" ref="AN801:AQ848" si="127">IFERROR(((AN21-AB21)*100/AB21),"n.a.")</f>
        <v>18.055555555555543</v>
      </c>
      <c r="AO801" s="370">
        <f t="shared" si="127"/>
        <v>-11.622807017543847</v>
      </c>
      <c r="AP801" s="370">
        <f t="shared" si="127"/>
        <v>-17.761557177615583</v>
      </c>
      <c r="AQ801" s="370">
        <f t="shared" si="127"/>
        <v>1.9354838709677435</v>
      </c>
      <c r="AR801" s="370">
        <f t="shared" ref="AR801:AY801" si="128">IFERROR(((AR21-AF21)*100/AF21),"n.a.")</f>
        <v>13.26530612244899</v>
      </c>
      <c r="AS801" s="370">
        <f t="shared" si="128"/>
        <v>76.209677419354833</v>
      </c>
      <c r="AT801" s="370">
        <f t="shared" si="128"/>
        <v>8.3809523809523885</v>
      </c>
      <c r="AU801" s="370">
        <f t="shared" si="128"/>
        <v>-16.44736842105263</v>
      </c>
      <c r="AV801" s="370">
        <f t="shared" si="128"/>
        <v>162.06896551724139</v>
      </c>
      <c r="AW801" s="370">
        <f t="shared" si="128"/>
        <v>7.0546737213403947</v>
      </c>
      <c r="AX801" s="370">
        <f t="shared" si="128"/>
        <v>19.718309859154932</v>
      </c>
      <c r="AY801" s="370">
        <f t="shared" si="128"/>
        <v>57.823129251700671</v>
      </c>
    </row>
    <row r="802" spans="1:51" s="325" customFormat="1" ht="19.8">
      <c r="A802" s="329"/>
      <c r="B802" s="329" t="s">
        <v>193</v>
      </c>
      <c r="C802" s="332"/>
      <c r="D802" s="330"/>
      <c r="E802" s="332"/>
      <c r="F802" s="332"/>
      <c r="G802" s="332"/>
      <c r="H802" s="332"/>
      <c r="I802" s="333"/>
      <c r="J802" s="332"/>
      <c r="K802" s="332"/>
      <c r="L802" s="332"/>
      <c r="M802" s="332"/>
      <c r="N802" s="332"/>
      <c r="O802" s="370">
        <f t="shared" si="93"/>
        <v>-100</v>
      </c>
      <c r="P802" s="370">
        <f t="shared" si="94"/>
        <v>-66.666666666666671</v>
      </c>
      <c r="Q802" s="370">
        <f t="shared" si="95"/>
        <v>-54.166666666666671</v>
      </c>
      <c r="R802" s="370">
        <f t="shared" si="96"/>
        <v>-28.571428571428577</v>
      </c>
      <c r="S802" s="370">
        <f t="shared" si="97"/>
        <v>-87.2340425531915</v>
      </c>
      <c r="T802" s="370">
        <f t="shared" si="98"/>
        <v>-76.92307692307692</v>
      </c>
      <c r="U802" s="370">
        <f t="shared" si="99"/>
        <v>-50</v>
      </c>
      <c r="V802" s="370">
        <f t="shared" si="100"/>
        <v>136.36363636363637</v>
      </c>
      <c r="W802" s="370">
        <f t="shared" si="101"/>
        <v>-86.84210526315789</v>
      </c>
      <c r="X802" s="370">
        <f t="shared" si="102"/>
        <v>-25.000000000000004</v>
      </c>
      <c r="Y802" s="370">
        <f t="shared" si="103"/>
        <v>-63.636363636363647</v>
      </c>
      <c r="Z802" s="370">
        <f t="shared" si="104"/>
        <v>-86.79245283018868</v>
      </c>
      <c r="AA802" s="370" t="str">
        <f t="shared" si="105"/>
        <v>n.a.</v>
      </c>
      <c r="AB802" s="370">
        <f t="shared" si="106"/>
        <v>-40</v>
      </c>
      <c r="AC802" s="370">
        <f t="shared" si="107"/>
        <v>-72.727272727272734</v>
      </c>
      <c r="AD802" s="370">
        <f t="shared" si="108"/>
        <v>40.000000000000007</v>
      </c>
      <c r="AE802" s="370">
        <f t="shared" si="109"/>
        <v>-50</v>
      </c>
      <c r="AF802" s="370">
        <f t="shared" si="110"/>
        <v>633.33333333333337</v>
      </c>
      <c r="AG802" s="370">
        <f t="shared" si="110"/>
        <v>44.444444444444457</v>
      </c>
      <c r="AH802" s="370">
        <f t="shared" si="110"/>
        <v>-100</v>
      </c>
      <c r="AI802" s="370">
        <f t="shared" si="110"/>
        <v>380</v>
      </c>
      <c r="AJ802" s="370">
        <f t="shared" si="111"/>
        <v>233.33333333333337</v>
      </c>
      <c r="AK802" s="370">
        <f t="shared" si="111"/>
        <v>66.666666666666686</v>
      </c>
      <c r="AL802" s="370">
        <f t="shared" si="111"/>
        <v>214.28571428571428</v>
      </c>
      <c r="AM802" s="370">
        <f t="shared" si="111"/>
        <v>-16.666666666666661</v>
      </c>
      <c r="AN802" s="370">
        <f t="shared" si="127"/>
        <v>60</v>
      </c>
      <c r="AO802" s="370">
        <f t="shared" si="127"/>
        <v>-100</v>
      </c>
      <c r="AP802" s="370">
        <f t="shared" si="127"/>
        <v>528.57142857142856</v>
      </c>
      <c r="AQ802" s="370">
        <f t="shared" si="127"/>
        <v>-100</v>
      </c>
      <c r="AR802" s="370">
        <f t="shared" ref="AR802:AY802" si="129">IFERROR(((AR22-AF22)*100/AF22),"n.a.")</f>
        <v>-77.272727272727266</v>
      </c>
      <c r="AS802" s="370">
        <f t="shared" si="129"/>
        <v>115.3846153846154</v>
      </c>
      <c r="AT802" s="370" t="str">
        <f t="shared" si="129"/>
        <v>n.a.</v>
      </c>
      <c r="AU802" s="370">
        <f t="shared" si="129"/>
        <v>-33.333333333333329</v>
      </c>
      <c r="AV802" s="370">
        <f t="shared" si="129"/>
        <v>120</v>
      </c>
      <c r="AW802" s="370">
        <f t="shared" si="129"/>
        <v>730</v>
      </c>
      <c r="AX802" s="370">
        <f t="shared" si="129"/>
        <v>145.4545454545455</v>
      </c>
      <c r="AY802" s="370">
        <f t="shared" si="129"/>
        <v>79.999999999999986</v>
      </c>
    </row>
    <row r="803" spans="1:51" s="325" customFormat="1" ht="19.8">
      <c r="A803" s="327"/>
      <c r="B803" s="327" t="s">
        <v>194</v>
      </c>
      <c r="C803" s="331"/>
      <c r="D803" s="331"/>
      <c r="E803" s="331"/>
      <c r="F803" s="331"/>
      <c r="G803" s="331"/>
      <c r="H803" s="331"/>
      <c r="I803" s="331"/>
      <c r="J803" s="331"/>
      <c r="K803" s="331"/>
      <c r="L803" s="331"/>
      <c r="M803" s="334"/>
      <c r="N803" s="331"/>
      <c r="O803" s="370">
        <f t="shared" si="93"/>
        <v>-74.766355140186917</v>
      </c>
      <c r="P803" s="370">
        <f t="shared" si="94"/>
        <v>-100</v>
      </c>
      <c r="Q803" s="370" t="str">
        <f t="shared" si="95"/>
        <v>n.a.</v>
      </c>
      <c r="R803" s="370">
        <f t="shared" si="96"/>
        <v>360</v>
      </c>
      <c r="S803" s="370">
        <f t="shared" si="97"/>
        <v>-28.282828282828287</v>
      </c>
      <c r="T803" s="370">
        <f t="shared" si="98"/>
        <v>-100</v>
      </c>
      <c r="U803" s="370">
        <f t="shared" si="99"/>
        <v>-100</v>
      </c>
      <c r="V803" s="370">
        <f t="shared" si="100"/>
        <v>0</v>
      </c>
      <c r="W803" s="370">
        <f t="shared" si="101"/>
        <v>-100</v>
      </c>
      <c r="X803" s="370" t="str">
        <f t="shared" si="102"/>
        <v>n.a.</v>
      </c>
      <c r="Y803" s="370">
        <f t="shared" si="103"/>
        <v>-61.666666666666671</v>
      </c>
      <c r="Z803" s="370" t="str">
        <f t="shared" si="104"/>
        <v>n.a.</v>
      </c>
      <c r="AA803" s="370">
        <f t="shared" si="105"/>
        <v>-100</v>
      </c>
      <c r="AB803" s="370" t="str">
        <f t="shared" si="106"/>
        <v>n.a.</v>
      </c>
      <c r="AC803" s="370" t="str">
        <f t="shared" si="107"/>
        <v>n.a.</v>
      </c>
      <c r="AD803" s="370">
        <f t="shared" si="108"/>
        <v>-100</v>
      </c>
      <c r="AE803" s="370">
        <f t="shared" si="109"/>
        <v>-100</v>
      </c>
      <c r="AF803" s="370" t="str">
        <f t="shared" si="110"/>
        <v>n.a.</v>
      </c>
      <c r="AG803" s="370" t="str">
        <f t="shared" si="110"/>
        <v>n.a.</v>
      </c>
      <c r="AH803" s="370">
        <f t="shared" si="110"/>
        <v>-100</v>
      </c>
      <c r="AI803" s="370" t="str">
        <f t="shared" si="110"/>
        <v>n.a.</v>
      </c>
      <c r="AJ803" s="370" t="str">
        <f t="shared" si="111"/>
        <v>n.a.</v>
      </c>
      <c r="AK803" s="370">
        <f t="shared" si="111"/>
        <v>-100</v>
      </c>
      <c r="AL803" s="370" t="str">
        <f t="shared" si="111"/>
        <v>n.a.</v>
      </c>
      <c r="AM803" s="370" t="str">
        <f t="shared" si="111"/>
        <v>n.a.</v>
      </c>
      <c r="AN803" s="370" t="str">
        <f t="shared" si="127"/>
        <v>n.a.</v>
      </c>
      <c r="AO803" s="370">
        <f t="shared" si="127"/>
        <v>189.99999999999994</v>
      </c>
      <c r="AP803" s="370" t="str">
        <f t="shared" si="127"/>
        <v>n.a.</v>
      </c>
      <c r="AQ803" s="370" t="str">
        <f t="shared" si="127"/>
        <v>n.a.</v>
      </c>
      <c r="AR803" s="370">
        <f t="shared" ref="AR803:AY803" si="130">IFERROR(((AR23-AF23)*100/AF23),"n.a.")</f>
        <v>-71.875</v>
      </c>
      <c r="AS803" s="370" t="str">
        <f t="shared" si="130"/>
        <v>n.a.</v>
      </c>
      <c r="AT803" s="370" t="str">
        <f t="shared" si="130"/>
        <v>n.a.</v>
      </c>
      <c r="AU803" s="370">
        <f t="shared" si="130"/>
        <v>-100</v>
      </c>
      <c r="AV803" s="370">
        <f t="shared" si="130"/>
        <v>-100</v>
      </c>
      <c r="AW803" s="370" t="str">
        <f t="shared" si="130"/>
        <v>n.a.</v>
      </c>
      <c r="AX803" s="370" t="str">
        <f t="shared" si="130"/>
        <v>n.a.</v>
      </c>
      <c r="AY803" s="370" t="str">
        <f t="shared" si="130"/>
        <v>n.a.</v>
      </c>
    </row>
    <row r="804" spans="1:51" s="325" customFormat="1" ht="19.8">
      <c r="A804" s="329"/>
      <c r="B804" s="329" t="s">
        <v>195</v>
      </c>
      <c r="C804" s="333"/>
      <c r="D804" s="333"/>
      <c r="E804" s="332"/>
      <c r="F804" s="333"/>
      <c r="G804" s="332"/>
      <c r="H804" s="333"/>
      <c r="I804" s="333"/>
      <c r="J804" s="332"/>
      <c r="K804" s="332"/>
      <c r="L804" s="333"/>
      <c r="M804" s="332"/>
      <c r="N804" s="332"/>
      <c r="O804" s="370" t="str">
        <f t="shared" si="93"/>
        <v>n.a.</v>
      </c>
      <c r="P804" s="370" t="str">
        <f t="shared" si="94"/>
        <v>n.a.</v>
      </c>
      <c r="Q804" s="370">
        <f t="shared" si="95"/>
        <v>415.78947368421052</v>
      </c>
      <c r="R804" s="370">
        <f t="shared" si="96"/>
        <v>-70.129870129870127</v>
      </c>
      <c r="S804" s="370" t="str">
        <f t="shared" si="97"/>
        <v>n.a.</v>
      </c>
      <c r="T804" s="370">
        <f t="shared" si="98"/>
        <v>9.3959731543624088</v>
      </c>
      <c r="U804" s="370">
        <f t="shared" si="99"/>
        <v>-92.783505154639158</v>
      </c>
      <c r="V804" s="370" t="str">
        <f t="shared" si="100"/>
        <v>n.a.</v>
      </c>
      <c r="W804" s="370">
        <f t="shared" si="101"/>
        <v>-100</v>
      </c>
      <c r="X804" s="370" t="str">
        <f t="shared" si="102"/>
        <v>n.a.</v>
      </c>
      <c r="Y804" s="370">
        <f t="shared" si="103"/>
        <v>89.041095890410944</v>
      </c>
      <c r="Z804" s="370">
        <f t="shared" si="104"/>
        <v>-48.214285714285722</v>
      </c>
      <c r="AA804" s="370">
        <f t="shared" si="105"/>
        <v>453.84615384615381</v>
      </c>
      <c r="AB804" s="370" t="str">
        <f t="shared" si="106"/>
        <v>n.a.</v>
      </c>
      <c r="AC804" s="370">
        <f t="shared" si="107"/>
        <v>-100</v>
      </c>
      <c r="AD804" s="370">
        <f t="shared" si="108"/>
        <v>-8.6956521739130501</v>
      </c>
      <c r="AE804" s="370">
        <f t="shared" si="109"/>
        <v>0</v>
      </c>
      <c r="AF804" s="370">
        <f t="shared" si="110"/>
        <v>-100</v>
      </c>
      <c r="AG804" s="370">
        <f t="shared" si="110"/>
        <v>-100</v>
      </c>
      <c r="AH804" s="370" t="str">
        <f t="shared" si="110"/>
        <v>n.a.</v>
      </c>
      <c r="AI804" s="370" t="str">
        <f t="shared" si="110"/>
        <v>n.a.</v>
      </c>
      <c r="AJ804" s="370">
        <f t="shared" si="111"/>
        <v>-100</v>
      </c>
      <c r="AK804" s="370">
        <f t="shared" si="111"/>
        <v>-100.00000000000001</v>
      </c>
      <c r="AL804" s="370">
        <f t="shared" si="111"/>
        <v>-100</v>
      </c>
      <c r="AM804" s="370">
        <f t="shared" si="111"/>
        <v>-86.111111111111114</v>
      </c>
      <c r="AN804" s="370" t="str">
        <f t="shared" si="127"/>
        <v>n.a.</v>
      </c>
      <c r="AO804" s="370" t="str">
        <f t="shared" si="127"/>
        <v>n.a.</v>
      </c>
      <c r="AP804" s="370">
        <f t="shared" si="127"/>
        <v>100</v>
      </c>
      <c r="AQ804" s="370">
        <f t="shared" si="127"/>
        <v>-100</v>
      </c>
      <c r="AR804" s="370" t="str">
        <f t="shared" ref="AR804:AY804" si="131">IFERROR(((AR24-AF24)*100/AF24),"n.a.")</f>
        <v>n.a.</v>
      </c>
      <c r="AS804" s="370" t="str">
        <f t="shared" si="131"/>
        <v>n.a.</v>
      </c>
      <c r="AT804" s="370">
        <f t="shared" si="131"/>
        <v>-29.411764705882362</v>
      </c>
      <c r="AU804" s="370" t="str">
        <f t="shared" si="131"/>
        <v>n.a.</v>
      </c>
      <c r="AV804" s="370" t="str">
        <f t="shared" si="131"/>
        <v>n.a.</v>
      </c>
      <c r="AW804" s="370" t="str">
        <f t="shared" si="131"/>
        <v>n.a.</v>
      </c>
      <c r="AX804" s="370" t="str">
        <f t="shared" si="131"/>
        <v>n.a.</v>
      </c>
      <c r="AY804" s="370">
        <f t="shared" si="131"/>
        <v>350</v>
      </c>
    </row>
    <row r="805" spans="1:51" s="325" customFormat="1" ht="13.8">
      <c r="A805" s="327"/>
      <c r="B805" s="327" t="s">
        <v>196</v>
      </c>
      <c r="C805" s="331"/>
      <c r="D805" s="331"/>
      <c r="E805" s="331"/>
      <c r="F805" s="331"/>
      <c r="G805" s="331"/>
      <c r="H805" s="331"/>
      <c r="I805" s="331"/>
      <c r="J805" s="331"/>
      <c r="K805" s="331"/>
      <c r="L805" s="331"/>
      <c r="M805" s="331"/>
      <c r="N805" s="331"/>
      <c r="O805" s="370">
        <f t="shared" si="93"/>
        <v>68.181818181818187</v>
      </c>
      <c r="P805" s="370">
        <f t="shared" si="94"/>
        <v>99.019607843137223</v>
      </c>
      <c r="Q805" s="370">
        <f t="shared" si="95"/>
        <v>23.545706371191141</v>
      </c>
      <c r="R805" s="370">
        <f t="shared" si="96"/>
        <v>157.05128205128202</v>
      </c>
      <c r="S805" s="370">
        <f t="shared" si="97"/>
        <v>-48.768472906403929</v>
      </c>
      <c r="T805" s="370">
        <f t="shared" si="98"/>
        <v>229.28571428571433</v>
      </c>
      <c r="U805" s="370">
        <f t="shared" si="99"/>
        <v>-23.837209302325579</v>
      </c>
      <c r="V805" s="370">
        <f t="shared" si="100"/>
        <v>8.6792452830188687</v>
      </c>
      <c r="W805" s="370">
        <f t="shared" si="101"/>
        <v>80.373831775700921</v>
      </c>
      <c r="X805" s="370">
        <f t="shared" si="102"/>
        <v>100.91743119266053</v>
      </c>
      <c r="Y805" s="370">
        <f t="shared" si="103"/>
        <v>-78.117048346055981</v>
      </c>
      <c r="Z805" s="370">
        <f t="shared" si="104"/>
        <v>46.583850931676999</v>
      </c>
      <c r="AA805" s="370">
        <f t="shared" si="105"/>
        <v>0</v>
      </c>
      <c r="AB805" s="370">
        <f t="shared" si="106"/>
        <v>-54.187192118226591</v>
      </c>
      <c r="AC805" s="370">
        <f t="shared" si="107"/>
        <v>-3.5874439461883441</v>
      </c>
      <c r="AD805" s="370">
        <f t="shared" si="108"/>
        <v>-10.224438902743136</v>
      </c>
      <c r="AE805" s="370">
        <f t="shared" si="109"/>
        <v>137.50000000000003</v>
      </c>
      <c r="AF805" s="370">
        <f t="shared" si="110"/>
        <v>-72.451193058568336</v>
      </c>
      <c r="AG805" s="370">
        <f t="shared" si="110"/>
        <v>-10.687022900763369</v>
      </c>
      <c r="AH805" s="370">
        <f t="shared" si="110"/>
        <v>63.888888888888893</v>
      </c>
      <c r="AI805" s="370">
        <f t="shared" si="110"/>
        <v>43.005181347150256</v>
      </c>
      <c r="AJ805" s="370">
        <f t="shared" si="111"/>
        <v>-45.890410958904106</v>
      </c>
      <c r="AK805" s="370">
        <f t="shared" si="111"/>
        <v>516.2790697674418</v>
      </c>
      <c r="AL805" s="370">
        <f t="shared" si="111"/>
        <v>-84.745762711864415</v>
      </c>
      <c r="AM805" s="370">
        <f t="shared" si="111"/>
        <v>24.774774774774766</v>
      </c>
      <c r="AN805" s="370">
        <f t="shared" si="127"/>
        <v>18.817204301075261</v>
      </c>
      <c r="AO805" s="370">
        <f t="shared" si="127"/>
        <v>-14.418604651162783</v>
      </c>
      <c r="AP805" s="370">
        <f t="shared" si="127"/>
        <v>-31.388888888888886</v>
      </c>
      <c r="AQ805" s="370">
        <f t="shared" si="127"/>
        <v>25.50607287449392</v>
      </c>
      <c r="AR805" s="370">
        <f t="shared" ref="AR805:AY805" si="132">IFERROR(((AR25-AF25)*100/AF25),"n.a.")</f>
        <v>-7.8740157480315025</v>
      </c>
      <c r="AS805" s="370">
        <f t="shared" si="132"/>
        <v>52.564102564102569</v>
      </c>
      <c r="AT805" s="370">
        <f t="shared" si="132"/>
        <v>5.5084745762712011</v>
      </c>
      <c r="AU805" s="370">
        <f t="shared" si="132"/>
        <v>-34.057971014492743</v>
      </c>
      <c r="AV805" s="370">
        <f t="shared" si="132"/>
        <v>135.0210970464135</v>
      </c>
      <c r="AW805" s="370">
        <f t="shared" si="132"/>
        <v>-25.84905660377358</v>
      </c>
      <c r="AX805" s="370">
        <f t="shared" si="132"/>
        <v>-52.777777777777771</v>
      </c>
      <c r="AY805" s="370">
        <f t="shared" si="132"/>
        <v>47.653429602888075</v>
      </c>
    </row>
    <row r="806" spans="1:51" s="325" customFormat="1" ht="13.8">
      <c r="A806" s="329"/>
      <c r="B806" s="329" t="s">
        <v>197</v>
      </c>
      <c r="C806" s="330"/>
      <c r="D806" s="332"/>
      <c r="E806" s="332"/>
      <c r="F806" s="332"/>
      <c r="G806" s="332"/>
      <c r="H806" s="332"/>
      <c r="I806" s="332"/>
      <c r="J806" s="332"/>
      <c r="K806" s="332"/>
      <c r="L806" s="332"/>
      <c r="M806" s="332"/>
      <c r="N806" s="332"/>
      <c r="O806" s="370">
        <f t="shared" si="93"/>
        <v>-93.518518518518519</v>
      </c>
      <c r="P806" s="370">
        <f t="shared" si="94"/>
        <v>-76.92307692307692</v>
      </c>
      <c r="Q806" s="370">
        <f t="shared" si="95"/>
        <v>270.58823529411762</v>
      </c>
      <c r="R806" s="370">
        <f t="shared" si="96"/>
        <v>-25.000000000000011</v>
      </c>
      <c r="S806" s="370">
        <f t="shared" si="97"/>
        <v>-25.000000000000004</v>
      </c>
      <c r="T806" s="370">
        <f t="shared" si="98"/>
        <v>75.000000000000014</v>
      </c>
      <c r="U806" s="370">
        <f t="shared" si="99"/>
        <v>-44.067796610169488</v>
      </c>
      <c r="V806" s="370">
        <f t="shared" si="100"/>
        <v>-96.428571428571416</v>
      </c>
      <c r="W806" s="370">
        <f t="shared" si="101"/>
        <v>-91.666666666666671</v>
      </c>
      <c r="X806" s="370">
        <f t="shared" si="102"/>
        <v>-82.352941176470594</v>
      </c>
      <c r="Y806" s="370">
        <f t="shared" si="103"/>
        <v>51.020408163265309</v>
      </c>
      <c r="Z806" s="370">
        <f t="shared" si="104"/>
        <v>-64.516129032258064</v>
      </c>
      <c r="AA806" s="370">
        <f t="shared" si="105"/>
        <v>57.142857142857132</v>
      </c>
      <c r="AB806" s="370">
        <f t="shared" si="106"/>
        <v>366.66666666666674</v>
      </c>
      <c r="AC806" s="370">
        <f t="shared" si="107"/>
        <v>-79.365079365079367</v>
      </c>
      <c r="AD806" s="370">
        <f t="shared" si="108"/>
        <v>4.7619047619047663</v>
      </c>
      <c r="AE806" s="370">
        <f t="shared" si="109"/>
        <v>200</v>
      </c>
      <c r="AF806" s="370">
        <f t="shared" si="110"/>
        <v>0</v>
      </c>
      <c r="AG806" s="370">
        <f t="shared" si="110"/>
        <v>-96.969696969696969</v>
      </c>
      <c r="AH806" s="370">
        <f t="shared" si="110"/>
        <v>1399.9999999999998</v>
      </c>
      <c r="AI806" s="370">
        <f t="shared" si="110"/>
        <v>-100</v>
      </c>
      <c r="AJ806" s="370">
        <f t="shared" si="111"/>
        <v>-25</v>
      </c>
      <c r="AK806" s="370">
        <f t="shared" si="111"/>
        <v>-78.378378378378372</v>
      </c>
      <c r="AL806" s="370">
        <f t="shared" si="111"/>
        <v>-40.909090909090907</v>
      </c>
      <c r="AM806" s="370">
        <f t="shared" si="111"/>
        <v>-81.818181818181813</v>
      </c>
      <c r="AN806" s="370">
        <f t="shared" si="127"/>
        <v>-28.571428571428577</v>
      </c>
      <c r="AO806" s="370">
        <f t="shared" si="127"/>
        <v>-46.153846153846153</v>
      </c>
      <c r="AP806" s="370">
        <f t="shared" si="127"/>
        <v>-77.272727272727266</v>
      </c>
      <c r="AQ806" s="370">
        <f t="shared" si="127"/>
        <v>-88.888888888888886</v>
      </c>
      <c r="AR806" s="370">
        <f t="shared" ref="AR806:AY806" si="133">IFERROR(((AR26-AF26)*100/AF26),"n.a.")</f>
        <v>57.142857142857132</v>
      </c>
      <c r="AS806" s="370">
        <f t="shared" si="133"/>
        <v>400</v>
      </c>
      <c r="AT806" s="370">
        <f t="shared" si="133"/>
        <v>-86.666666666666671</v>
      </c>
      <c r="AU806" s="370" t="str">
        <f t="shared" si="133"/>
        <v>n.a.</v>
      </c>
      <c r="AV806" s="370">
        <f t="shared" si="133"/>
        <v>-88.888888888888886</v>
      </c>
      <c r="AW806" s="370">
        <f t="shared" si="133"/>
        <v>-100</v>
      </c>
      <c r="AX806" s="370">
        <f t="shared" si="133"/>
        <v>-7.6923076923076987</v>
      </c>
      <c r="AY806" s="370">
        <f t="shared" si="133"/>
        <v>-100</v>
      </c>
    </row>
    <row r="807" spans="1:51" s="325" customFormat="1" ht="19.8">
      <c r="A807" s="327"/>
      <c r="B807" s="327" t="s">
        <v>198</v>
      </c>
      <c r="C807" s="334"/>
      <c r="D807" s="334"/>
      <c r="E807" s="334"/>
      <c r="F807" s="331"/>
      <c r="G807" s="334"/>
      <c r="H807" s="334"/>
      <c r="I807" s="334"/>
      <c r="J807" s="334"/>
      <c r="K807" s="331"/>
      <c r="L807" s="334"/>
      <c r="M807" s="334"/>
      <c r="N807" s="334"/>
      <c r="O807" s="370" t="str">
        <f t="shared" si="93"/>
        <v>n.a.</v>
      </c>
      <c r="P807" s="370">
        <f t="shared" si="94"/>
        <v>199.99999999999997</v>
      </c>
      <c r="Q807" s="370" t="str">
        <f t="shared" si="95"/>
        <v>n.a.</v>
      </c>
      <c r="R807" s="370">
        <f t="shared" si="96"/>
        <v>1200.0000000000002</v>
      </c>
      <c r="S807" s="370">
        <f t="shared" si="97"/>
        <v>-100</v>
      </c>
      <c r="T807" s="370">
        <f t="shared" si="98"/>
        <v>-100</v>
      </c>
      <c r="U807" s="370">
        <f t="shared" si="99"/>
        <v>-100</v>
      </c>
      <c r="V807" s="370">
        <f t="shared" si="100"/>
        <v>-100</v>
      </c>
      <c r="W807" s="370">
        <f t="shared" si="101"/>
        <v>1100</v>
      </c>
      <c r="X807" s="370" t="str">
        <f t="shared" si="102"/>
        <v>n.a.</v>
      </c>
      <c r="Y807" s="370" t="str">
        <f t="shared" si="103"/>
        <v>n.a.</v>
      </c>
      <c r="Z807" s="370" t="str">
        <f t="shared" si="104"/>
        <v>n.a.</v>
      </c>
      <c r="AA807" s="370" t="str">
        <f t="shared" si="105"/>
        <v>n.a.</v>
      </c>
      <c r="AB807" s="370">
        <f t="shared" si="106"/>
        <v>-100</v>
      </c>
      <c r="AC807" s="370">
        <f t="shared" si="107"/>
        <v>-100</v>
      </c>
      <c r="AD807" s="370">
        <f t="shared" si="108"/>
        <v>-92.307692307692321</v>
      </c>
      <c r="AE807" s="370" t="str">
        <f t="shared" si="109"/>
        <v>n.a.</v>
      </c>
      <c r="AF807" s="370" t="str">
        <f t="shared" si="110"/>
        <v>n.a.</v>
      </c>
      <c r="AG807" s="370" t="str">
        <f t="shared" si="110"/>
        <v>n.a.</v>
      </c>
      <c r="AH807" s="370" t="str">
        <f t="shared" si="110"/>
        <v>n.a.</v>
      </c>
      <c r="AI807" s="370">
        <f t="shared" si="110"/>
        <v>-100</v>
      </c>
      <c r="AJ807" s="370" t="str">
        <f t="shared" si="111"/>
        <v>n.a.</v>
      </c>
      <c r="AK807" s="370" t="str">
        <f t="shared" si="111"/>
        <v>n.a.</v>
      </c>
      <c r="AL807" s="370" t="str">
        <f t="shared" si="111"/>
        <v>n.a.</v>
      </c>
      <c r="AM807" s="370">
        <f t="shared" si="111"/>
        <v>-100</v>
      </c>
      <c r="AN807" s="370" t="str">
        <f t="shared" si="127"/>
        <v>n.a.</v>
      </c>
      <c r="AO807" s="370" t="str">
        <f t="shared" si="127"/>
        <v>n.a.</v>
      </c>
      <c r="AP807" s="370">
        <f t="shared" si="127"/>
        <v>-100</v>
      </c>
      <c r="AQ807" s="370">
        <f t="shared" si="127"/>
        <v>-100</v>
      </c>
      <c r="AR807" s="370" t="str">
        <f t="shared" ref="AR807:AY807" si="134">IFERROR(((AR27-AF27)*100/AF27),"n.a.")</f>
        <v>n.a.</v>
      </c>
      <c r="AS807" s="370" t="str">
        <f t="shared" si="134"/>
        <v>n.a.</v>
      </c>
      <c r="AT807" s="370">
        <f t="shared" si="134"/>
        <v>49.999999999999993</v>
      </c>
      <c r="AU807" s="370" t="str">
        <f t="shared" si="134"/>
        <v>n.a.</v>
      </c>
      <c r="AV807" s="370" t="str">
        <f t="shared" si="134"/>
        <v>n.a.</v>
      </c>
      <c r="AW807" s="370" t="str">
        <f t="shared" si="134"/>
        <v>n.a.</v>
      </c>
      <c r="AX807" s="370" t="str">
        <f t="shared" si="134"/>
        <v>n.a.</v>
      </c>
      <c r="AY807" s="370" t="str">
        <f t="shared" si="134"/>
        <v>n.a.</v>
      </c>
    </row>
    <row r="808" spans="1:51" s="325" customFormat="1" ht="13.8">
      <c r="A808" s="329"/>
      <c r="B808" s="329" t="s">
        <v>199</v>
      </c>
      <c r="C808" s="332"/>
      <c r="D808" s="332"/>
      <c r="E808" s="332"/>
      <c r="F808" s="332"/>
      <c r="G808" s="332"/>
      <c r="H808" s="332"/>
      <c r="I808" s="332"/>
      <c r="J808" s="332"/>
      <c r="K808" s="332"/>
      <c r="L808" s="332"/>
      <c r="M808" s="332"/>
      <c r="N808" s="332"/>
      <c r="O808" s="370">
        <f t="shared" si="93"/>
        <v>-10.389610389610398</v>
      </c>
      <c r="P808" s="370">
        <f t="shared" si="94"/>
        <v>-23.553719008264459</v>
      </c>
      <c r="Q808" s="370">
        <f t="shared" si="95"/>
        <v>1.2861736334405156</v>
      </c>
      <c r="R808" s="370">
        <f t="shared" si="96"/>
        <v>25.471698113207559</v>
      </c>
      <c r="S808" s="370">
        <f t="shared" si="97"/>
        <v>52.032520325203265</v>
      </c>
      <c r="T808" s="370">
        <f t="shared" si="98"/>
        <v>-18.063583815028903</v>
      </c>
      <c r="U808" s="370">
        <f t="shared" si="99"/>
        <v>34.903640256959314</v>
      </c>
      <c r="V808" s="370">
        <f t="shared" si="100"/>
        <v>-2.891156462585033</v>
      </c>
      <c r="W808" s="370">
        <f t="shared" si="101"/>
        <v>-44.186046511627907</v>
      </c>
      <c r="X808" s="370">
        <f t="shared" si="102"/>
        <v>46.578366445916103</v>
      </c>
      <c r="Y808" s="370">
        <f t="shared" si="103"/>
        <v>9.3333333333333233</v>
      </c>
      <c r="Z808" s="370">
        <f t="shared" si="104"/>
        <v>-18.550724637681164</v>
      </c>
      <c r="AA808" s="370">
        <f t="shared" si="105"/>
        <v>23.429951690821273</v>
      </c>
      <c r="AB808" s="370">
        <f t="shared" si="106"/>
        <v>-7.5675675675675738</v>
      </c>
      <c r="AC808" s="370">
        <f t="shared" si="107"/>
        <v>-0.95238095238094622</v>
      </c>
      <c r="AD808" s="370">
        <f t="shared" si="108"/>
        <v>17.894736842105253</v>
      </c>
      <c r="AE808" s="370">
        <f t="shared" si="109"/>
        <v>-35.561497326203209</v>
      </c>
      <c r="AF808" s="370">
        <f t="shared" si="110"/>
        <v>-21.164021164021168</v>
      </c>
      <c r="AG808" s="370">
        <f t="shared" si="110"/>
        <v>-7.460317460317456</v>
      </c>
      <c r="AH808" s="370">
        <f t="shared" si="110"/>
        <v>-19.964973730297718</v>
      </c>
      <c r="AI808" s="370">
        <f t="shared" si="110"/>
        <v>18.749999999999993</v>
      </c>
      <c r="AJ808" s="370">
        <f t="shared" si="111"/>
        <v>-42.7710843373494</v>
      </c>
      <c r="AK808" s="370">
        <f t="shared" si="111"/>
        <v>-11.21951219512194</v>
      </c>
      <c r="AL808" s="370">
        <f t="shared" si="111"/>
        <v>50.711743772242002</v>
      </c>
      <c r="AM808" s="370">
        <f t="shared" si="111"/>
        <v>0.78277886497064642</v>
      </c>
      <c r="AN808" s="370">
        <f t="shared" si="127"/>
        <v>-2.6315789473684168</v>
      </c>
      <c r="AO808" s="370">
        <f t="shared" si="127"/>
        <v>18.429487179487168</v>
      </c>
      <c r="AP808" s="370">
        <f t="shared" si="127"/>
        <v>4.9744897959183749</v>
      </c>
      <c r="AQ808" s="370">
        <f t="shared" si="127"/>
        <v>20.539419087136913</v>
      </c>
      <c r="AR808" s="370">
        <f t="shared" ref="AR808:AY808" si="135">IFERROR(((AR28-AF28)*100/AF28),"n.a.")</f>
        <v>16.778523489932887</v>
      </c>
      <c r="AS808" s="370">
        <f t="shared" si="135"/>
        <v>1.7152658662092564</v>
      </c>
      <c r="AT808" s="370">
        <f t="shared" si="135"/>
        <v>47.702407002188174</v>
      </c>
      <c r="AU808" s="370">
        <f t="shared" si="135"/>
        <v>5.7017543859649278</v>
      </c>
      <c r="AV808" s="370">
        <f t="shared" si="135"/>
        <v>33.684210526315802</v>
      </c>
      <c r="AW808" s="370">
        <f t="shared" si="135"/>
        <v>-20.329670329670336</v>
      </c>
      <c r="AX808" s="370">
        <f t="shared" si="135"/>
        <v>10.035419126328213</v>
      </c>
      <c r="AY808" s="370">
        <f t="shared" si="135"/>
        <v>97.864077669902883</v>
      </c>
    </row>
    <row r="809" spans="1:51" s="325" customFormat="1" ht="13.8">
      <c r="A809" s="327"/>
      <c r="B809" s="327" t="s">
        <v>200</v>
      </c>
      <c r="C809" s="331"/>
      <c r="D809" s="331"/>
      <c r="E809" s="331"/>
      <c r="F809" s="331"/>
      <c r="G809" s="331"/>
      <c r="H809" s="331"/>
      <c r="I809" s="331"/>
      <c r="J809" s="331"/>
      <c r="K809" s="331"/>
      <c r="L809" s="331"/>
      <c r="M809" s="331"/>
      <c r="N809" s="331"/>
      <c r="O809" s="370">
        <f t="shared" si="93"/>
        <v>-8.7284780406960731</v>
      </c>
      <c r="P809" s="370">
        <f t="shared" si="94"/>
        <v>7.1287936995774102</v>
      </c>
      <c r="Q809" s="370">
        <f t="shared" si="95"/>
        <v>-3.2092840827815392</v>
      </c>
      <c r="R809" s="370">
        <f t="shared" si="96"/>
        <v>-4.4560396556222237</v>
      </c>
      <c r="S809" s="370">
        <f t="shared" si="97"/>
        <v>-5.2785923753665651</v>
      </c>
      <c r="T809" s="370">
        <f t="shared" si="98"/>
        <v>-17.485396503782898</v>
      </c>
      <c r="U809" s="370">
        <f t="shared" si="99"/>
        <v>-20.130782160208145</v>
      </c>
      <c r="V809" s="370">
        <f t="shared" si="100"/>
        <v>-20.020881186051369</v>
      </c>
      <c r="W809" s="370">
        <f t="shared" si="101"/>
        <v>-10.332502978446866</v>
      </c>
      <c r="X809" s="370">
        <f t="shared" si="102"/>
        <v>-15.079612862941001</v>
      </c>
      <c r="Y809" s="370">
        <f t="shared" si="103"/>
        <v>-8.5150366687995191</v>
      </c>
      <c r="Z809" s="370">
        <f t="shared" si="104"/>
        <v>-13.506854341956954</v>
      </c>
      <c r="AA809" s="370">
        <f t="shared" si="105"/>
        <v>-1.9368506002219326</v>
      </c>
      <c r="AB809" s="370">
        <f t="shared" si="106"/>
        <v>-13.642781899276061</v>
      </c>
      <c r="AC809" s="370">
        <f t="shared" si="107"/>
        <v>-18.699942791762012</v>
      </c>
      <c r="AD809" s="370">
        <f t="shared" si="108"/>
        <v>4.322538364917258</v>
      </c>
      <c r="AE809" s="370">
        <f t="shared" si="109"/>
        <v>-7.1467397726467068</v>
      </c>
      <c r="AF809" s="370">
        <f t="shared" si="110"/>
        <v>-5.0390533162665605</v>
      </c>
      <c r="AG809" s="370">
        <f t="shared" si="110"/>
        <v>19.084409594095938</v>
      </c>
      <c r="AH809" s="370">
        <f t="shared" si="110"/>
        <v>11.028144744399773</v>
      </c>
      <c r="AI809" s="370">
        <f t="shared" si="110"/>
        <v>26.352820388935854</v>
      </c>
      <c r="AJ809" s="370">
        <f t="shared" si="111"/>
        <v>39.650735294117652</v>
      </c>
      <c r="AK809" s="370">
        <f t="shared" si="111"/>
        <v>22.480766126862861</v>
      </c>
      <c r="AL809" s="370">
        <f t="shared" si="111"/>
        <v>26.96830110915813</v>
      </c>
      <c r="AM809" s="370">
        <f t="shared" si="111"/>
        <v>22.819154407982722</v>
      </c>
      <c r="AN809" s="370">
        <f t="shared" si="127"/>
        <v>2.2008824292758788</v>
      </c>
      <c r="AO809" s="370">
        <f t="shared" si="127"/>
        <v>21.687630105256993</v>
      </c>
      <c r="AP809" s="370">
        <f t="shared" si="127"/>
        <v>20.656982070409637</v>
      </c>
      <c r="AQ809" s="370">
        <f t="shared" si="127"/>
        <v>25.177530606531096</v>
      </c>
      <c r="AR809" s="370">
        <f t="shared" ref="AR809:AY809" si="136">IFERROR(((AR29-AF29)*100/AF29),"n.a.")</f>
        <v>30.388974471830998</v>
      </c>
      <c r="AS809" s="370">
        <f t="shared" si="136"/>
        <v>15.636196378425495</v>
      </c>
      <c r="AT809" s="370">
        <f t="shared" si="136"/>
        <v>1.6295913088463545</v>
      </c>
      <c r="AU809" s="370">
        <f t="shared" si="136"/>
        <v>7.8555552900126671</v>
      </c>
      <c r="AV809" s="370">
        <f t="shared" si="136"/>
        <v>2.7686367425738241</v>
      </c>
      <c r="AW809" s="370">
        <f t="shared" si="136"/>
        <v>0.28332344995717651</v>
      </c>
      <c r="AX809" s="370">
        <f t="shared" si="136"/>
        <v>24.880063011671478</v>
      </c>
      <c r="AY809" s="370">
        <f t="shared" si="136"/>
        <v>23.858282555436901</v>
      </c>
    </row>
    <row r="810" spans="1:51" s="325" customFormat="1" ht="13.8">
      <c r="A810" s="329"/>
      <c r="B810" s="329" t="s">
        <v>201</v>
      </c>
      <c r="C810" s="332"/>
      <c r="D810" s="332"/>
      <c r="E810" s="332"/>
      <c r="F810" s="332"/>
      <c r="G810" s="332"/>
      <c r="H810" s="332"/>
      <c r="I810" s="332"/>
      <c r="J810" s="332"/>
      <c r="K810" s="332"/>
      <c r="L810" s="332"/>
      <c r="M810" s="332"/>
      <c r="N810" s="332"/>
      <c r="O810" s="370">
        <f t="shared" si="93"/>
        <v>-1.778426908372347</v>
      </c>
      <c r="P810" s="370">
        <f t="shared" si="94"/>
        <v>16.874262488527606</v>
      </c>
      <c r="Q810" s="370">
        <f t="shared" si="95"/>
        <v>-0.15464756633566476</v>
      </c>
      <c r="R810" s="370">
        <f t="shared" si="96"/>
        <v>14.636561695385224</v>
      </c>
      <c r="S810" s="370">
        <f t="shared" si="97"/>
        <v>8.9881265956153413</v>
      </c>
      <c r="T810" s="370">
        <f t="shared" si="98"/>
        <v>-12.565113856228599</v>
      </c>
      <c r="U810" s="370">
        <f t="shared" si="99"/>
        <v>-23.127333688943075</v>
      </c>
      <c r="V810" s="370">
        <f t="shared" si="100"/>
        <v>-24.258385574872356</v>
      </c>
      <c r="W810" s="370">
        <f t="shared" si="101"/>
        <v>-10.560029282576872</v>
      </c>
      <c r="X810" s="370">
        <f t="shared" si="102"/>
        <v>-23.49199663016007</v>
      </c>
      <c r="Y810" s="370">
        <f t="shared" si="103"/>
        <v>-11.568113017154388</v>
      </c>
      <c r="Z810" s="370">
        <f t="shared" si="104"/>
        <v>-17.052445231245851</v>
      </c>
      <c r="AA810" s="370">
        <f t="shared" si="105"/>
        <v>1.6925431882790309</v>
      </c>
      <c r="AB810" s="370">
        <f t="shared" si="106"/>
        <v>-14.924089447311355</v>
      </c>
      <c r="AC810" s="370">
        <f t="shared" si="107"/>
        <v>-19.250835575120238</v>
      </c>
      <c r="AD810" s="370">
        <f t="shared" si="108"/>
        <v>-1.0107118175535605</v>
      </c>
      <c r="AE810" s="370">
        <f t="shared" si="109"/>
        <v>-14.29261944599368</v>
      </c>
      <c r="AF810" s="370">
        <f t="shared" si="110"/>
        <v>-11.536661134516368</v>
      </c>
      <c r="AG810" s="370">
        <f t="shared" si="110"/>
        <v>23.240483743061073</v>
      </c>
      <c r="AH810" s="370">
        <f t="shared" si="110"/>
        <v>12.065361150219731</v>
      </c>
      <c r="AI810" s="370">
        <f t="shared" si="110"/>
        <v>29.327808471454887</v>
      </c>
      <c r="AJ810" s="370">
        <f t="shared" si="111"/>
        <v>52.249077795518353</v>
      </c>
      <c r="AK810" s="370">
        <f t="shared" si="111"/>
        <v>20.411702953124287</v>
      </c>
      <c r="AL810" s="370">
        <f t="shared" si="111"/>
        <v>22.825738981965639</v>
      </c>
      <c r="AM810" s="370">
        <f t="shared" si="111"/>
        <v>15.959917426457933</v>
      </c>
      <c r="AN810" s="370">
        <f t="shared" si="127"/>
        <v>-10.531405212957665</v>
      </c>
      <c r="AO810" s="370">
        <f t="shared" si="127"/>
        <v>16.309121195295528</v>
      </c>
      <c r="AP810" s="370">
        <f t="shared" si="127"/>
        <v>14.185356488349765</v>
      </c>
      <c r="AQ810" s="370">
        <f t="shared" si="127"/>
        <v>20.020823391609927</v>
      </c>
      <c r="AR810" s="370">
        <f t="shared" ref="AR810:AY810" si="137">IFERROR(((AR30-AF30)*100/AF30),"n.a.")</f>
        <v>30.690783144121614</v>
      </c>
      <c r="AS810" s="370">
        <f t="shared" si="137"/>
        <v>8.5743012266237777</v>
      </c>
      <c r="AT810" s="370">
        <f t="shared" si="137"/>
        <v>-4.7664369741500776</v>
      </c>
      <c r="AU810" s="370">
        <f t="shared" si="137"/>
        <v>3.5599857600569598</v>
      </c>
      <c r="AV810" s="370">
        <f t="shared" si="137"/>
        <v>-7.105919791704328</v>
      </c>
      <c r="AW810" s="370">
        <f t="shared" si="137"/>
        <v>-5.8185815549069391</v>
      </c>
      <c r="AX810" s="370">
        <f t="shared" si="137"/>
        <v>28.262380538662036</v>
      </c>
      <c r="AY810" s="370">
        <f t="shared" si="137"/>
        <v>28.869191113748485</v>
      </c>
    </row>
    <row r="811" spans="1:51" s="325" customFormat="1" ht="13.8">
      <c r="A811" s="327"/>
      <c r="B811" s="327" t="s">
        <v>202</v>
      </c>
      <c r="C811" s="331"/>
      <c r="D811" s="331"/>
      <c r="E811" s="331"/>
      <c r="F811" s="331"/>
      <c r="G811" s="331"/>
      <c r="H811" s="331"/>
      <c r="I811" s="331"/>
      <c r="J811" s="331"/>
      <c r="K811" s="331"/>
      <c r="L811" s="331"/>
      <c r="M811" s="331"/>
      <c r="N811" s="331"/>
      <c r="O811" s="370">
        <f t="shared" si="93"/>
        <v>5.304445274561064</v>
      </c>
      <c r="P811" s="370">
        <f t="shared" si="94"/>
        <v>118.47507331378299</v>
      </c>
      <c r="Q811" s="370">
        <f t="shared" si="95"/>
        <v>11.954929577464789</v>
      </c>
      <c r="R811" s="370">
        <f t="shared" si="96"/>
        <v>47.470647919988409</v>
      </c>
      <c r="S811" s="370">
        <f t="shared" si="97"/>
        <v>49.802181992566851</v>
      </c>
      <c r="T811" s="370">
        <f t="shared" si="98"/>
        <v>-7.0210449927431018</v>
      </c>
      <c r="U811" s="370">
        <f t="shared" si="99"/>
        <v>-34.710669886414451</v>
      </c>
      <c r="V811" s="370">
        <f t="shared" si="100"/>
        <v>-27.196870925684479</v>
      </c>
      <c r="W811" s="370">
        <f t="shared" si="101"/>
        <v>-10.375532326751829</v>
      </c>
      <c r="X811" s="370">
        <f t="shared" si="102"/>
        <v>-37.231196115350308</v>
      </c>
      <c r="Y811" s="370">
        <f t="shared" si="103"/>
        <v>-38.122298703377623</v>
      </c>
      <c r="Z811" s="370">
        <f t="shared" si="104"/>
        <v>-45.275742383339761</v>
      </c>
      <c r="AA811" s="370">
        <f t="shared" si="105"/>
        <v>5.0963698711126906</v>
      </c>
      <c r="AB811" s="370">
        <f t="shared" si="106"/>
        <v>-42.207307979120053</v>
      </c>
      <c r="AC811" s="370">
        <f t="shared" si="107"/>
        <v>-34.420289855072468</v>
      </c>
      <c r="AD811" s="370">
        <f t="shared" si="108"/>
        <v>-18.586593276980533</v>
      </c>
      <c r="AE811" s="370">
        <f t="shared" si="109"/>
        <v>-40.5202080832333</v>
      </c>
      <c r="AF811" s="370">
        <f t="shared" si="110"/>
        <v>-33.726829268292676</v>
      </c>
      <c r="AG811" s="370">
        <f t="shared" si="110"/>
        <v>18.876712328767123</v>
      </c>
      <c r="AH811" s="370">
        <f t="shared" si="110"/>
        <v>13.980420248328549</v>
      </c>
      <c r="AI811" s="370">
        <f t="shared" si="110"/>
        <v>19.20806335493161</v>
      </c>
      <c r="AJ811" s="370">
        <f t="shared" si="111"/>
        <v>40.464161667192919</v>
      </c>
      <c r="AK811" s="370">
        <f t="shared" si="111"/>
        <v>27.473806752037245</v>
      </c>
      <c r="AL811" s="370">
        <f t="shared" si="111"/>
        <v>6.835799859055677</v>
      </c>
      <c r="AM811" s="370">
        <f t="shared" si="111"/>
        <v>-13.400090009000897</v>
      </c>
      <c r="AN811" s="370">
        <f t="shared" si="127"/>
        <v>-12.374193548387101</v>
      </c>
      <c r="AO811" s="370">
        <f t="shared" si="127"/>
        <v>-19.567219152854513</v>
      </c>
      <c r="AP811" s="370">
        <f t="shared" si="127"/>
        <v>-19.72715199806834</v>
      </c>
      <c r="AQ811" s="370">
        <f t="shared" si="127"/>
        <v>8.7190527448869819</v>
      </c>
      <c r="AR811" s="370">
        <f t="shared" ref="AR811:AY811" si="138">IFERROR(((AR31-AF31)*100/AF31),"n.a.")</f>
        <v>-0.22081554541440551</v>
      </c>
      <c r="AS811" s="370">
        <f t="shared" si="138"/>
        <v>-28.923715141737727</v>
      </c>
      <c r="AT811" s="370">
        <f t="shared" si="138"/>
        <v>-30.64837121608883</v>
      </c>
      <c r="AU811" s="370">
        <f t="shared" si="138"/>
        <v>-8.3343398961227262</v>
      </c>
      <c r="AV811" s="370">
        <f t="shared" si="138"/>
        <v>-31.179049117680119</v>
      </c>
      <c r="AW811" s="370">
        <f t="shared" si="138"/>
        <v>-44.890918315575838</v>
      </c>
      <c r="AX811" s="370">
        <f t="shared" si="138"/>
        <v>24.389841688654364</v>
      </c>
      <c r="AY811" s="370">
        <f t="shared" si="138"/>
        <v>17.474340652202159</v>
      </c>
    </row>
    <row r="812" spans="1:51" s="325" customFormat="1" ht="27.6">
      <c r="A812" s="329"/>
      <c r="B812" s="329" t="s">
        <v>203</v>
      </c>
      <c r="C812" s="332"/>
      <c r="D812" s="332"/>
      <c r="E812" s="332"/>
      <c r="F812" s="332"/>
      <c r="G812" s="332"/>
      <c r="H812" s="332"/>
      <c r="I812" s="332"/>
      <c r="J812" s="332"/>
      <c r="K812" s="332"/>
      <c r="L812" s="332"/>
      <c r="M812" s="332"/>
      <c r="N812" s="332"/>
      <c r="O812" s="370">
        <f t="shared" si="93"/>
        <v>2.4079807361541081</v>
      </c>
      <c r="P812" s="370">
        <f t="shared" si="94"/>
        <v>-0.35756853396902427</v>
      </c>
      <c r="Q812" s="370">
        <f t="shared" si="95"/>
        <v>47.034076567101401</v>
      </c>
      <c r="R812" s="370">
        <f t="shared" si="96"/>
        <v>-1.0081300813008089</v>
      </c>
      <c r="S812" s="370">
        <f t="shared" si="97"/>
        <v>1.874219075385253</v>
      </c>
      <c r="T812" s="370">
        <f t="shared" si="98"/>
        <v>-7.6001497566454548</v>
      </c>
      <c r="U812" s="370">
        <f t="shared" si="99"/>
        <v>-9.8689598689598679</v>
      </c>
      <c r="V812" s="370">
        <f t="shared" si="100"/>
        <v>-22.566371681415934</v>
      </c>
      <c r="W812" s="370">
        <f t="shared" si="101"/>
        <v>-23.84769539078156</v>
      </c>
      <c r="X812" s="370">
        <f t="shared" si="102"/>
        <v>-21.481788079470203</v>
      </c>
      <c r="Y812" s="370">
        <f t="shared" si="103"/>
        <v>-33.205307262569839</v>
      </c>
      <c r="Z812" s="370">
        <f t="shared" si="104"/>
        <v>-29.970821175489778</v>
      </c>
      <c r="AA812" s="370">
        <f t="shared" si="105"/>
        <v>-36.916358750419882</v>
      </c>
      <c r="AB812" s="370">
        <f t="shared" si="106"/>
        <v>-11.921850079744811</v>
      </c>
      <c r="AC812" s="370">
        <f t="shared" si="107"/>
        <v>-47.696709585121603</v>
      </c>
      <c r="AD812" s="370">
        <f t="shared" si="108"/>
        <v>-32.78580814717477</v>
      </c>
      <c r="AE812" s="370">
        <f t="shared" si="109"/>
        <v>-13.041700735895343</v>
      </c>
      <c r="AF812" s="370">
        <f t="shared" si="110"/>
        <v>-17.179902755267417</v>
      </c>
      <c r="AG812" s="370">
        <f t="shared" si="110"/>
        <v>21.899136756019974</v>
      </c>
      <c r="AH812" s="370">
        <f t="shared" si="110"/>
        <v>33.904761904761912</v>
      </c>
      <c r="AI812" s="370">
        <f t="shared" si="110"/>
        <v>59.473684210526315</v>
      </c>
      <c r="AJ812" s="370">
        <f t="shared" si="111"/>
        <v>62.203479177648923</v>
      </c>
      <c r="AK812" s="370">
        <f t="shared" si="111"/>
        <v>35.337166753789866</v>
      </c>
      <c r="AL812" s="370">
        <f t="shared" si="111"/>
        <v>58.571428571428569</v>
      </c>
      <c r="AM812" s="370">
        <f t="shared" si="111"/>
        <v>43.130990415335447</v>
      </c>
      <c r="AN812" s="370">
        <f t="shared" si="127"/>
        <v>-5.7039384336804053</v>
      </c>
      <c r="AO812" s="370">
        <f t="shared" si="127"/>
        <v>18.599562363238505</v>
      </c>
      <c r="AP812" s="370">
        <f t="shared" si="127"/>
        <v>5.474095796676429</v>
      </c>
      <c r="AQ812" s="370">
        <f t="shared" si="127"/>
        <v>19.840150446638454</v>
      </c>
      <c r="AR812" s="370">
        <f t="shared" ref="AR812:AY812" si="139">IFERROR(((AR32-AF32)*100/AF32),"n.a.")</f>
        <v>23.532289628180031</v>
      </c>
      <c r="AS812" s="370">
        <f t="shared" si="139"/>
        <v>-6.1871039880730399</v>
      </c>
      <c r="AT812" s="370">
        <f t="shared" si="139"/>
        <v>-11.664295874822194</v>
      </c>
      <c r="AU812" s="370">
        <f t="shared" si="139"/>
        <v>-14.389438943894387</v>
      </c>
      <c r="AV812" s="370">
        <f t="shared" si="139"/>
        <v>-13.097172570685737</v>
      </c>
      <c r="AW812" s="370">
        <f t="shared" si="139"/>
        <v>2.3561220548474293</v>
      </c>
      <c r="AX812" s="370">
        <f t="shared" si="139"/>
        <v>22.672672672672668</v>
      </c>
      <c r="AY812" s="370">
        <f t="shared" si="139"/>
        <v>25.000000000000011</v>
      </c>
    </row>
    <row r="813" spans="1:51" s="325" customFormat="1" ht="12.75" customHeight="1">
      <c r="A813" s="327"/>
      <c r="B813" s="327" t="s">
        <v>204</v>
      </c>
      <c r="C813" s="331"/>
      <c r="D813" s="331"/>
      <c r="E813" s="331"/>
      <c r="F813" s="331"/>
      <c r="G813" s="331"/>
      <c r="H813" s="331"/>
      <c r="I813" s="331"/>
      <c r="J813" s="331"/>
      <c r="K813" s="331"/>
      <c r="L813" s="331"/>
      <c r="M813" s="331"/>
      <c r="N813" s="331"/>
      <c r="O813" s="370">
        <f t="shared" si="93"/>
        <v>-7.3737946681792357</v>
      </c>
      <c r="P813" s="370">
        <f t="shared" si="94"/>
        <v>-23.913960354280892</v>
      </c>
      <c r="Q813" s="370">
        <f t="shared" si="95"/>
        <v>-16.644144144144136</v>
      </c>
      <c r="R813" s="370">
        <f t="shared" si="96"/>
        <v>-2.8174525533163721</v>
      </c>
      <c r="S813" s="370">
        <f t="shared" si="97"/>
        <v>-14.216002870470032</v>
      </c>
      <c r="T813" s="370">
        <f t="shared" si="98"/>
        <v>-18.21561338289963</v>
      </c>
      <c r="U813" s="370">
        <f t="shared" si="99"/>
        <v>-15.440069714014108</v>
      </c>
      <c r="V813" s="370">
        <f t="shared" si="100"/>
        <v>-22.511805846135452</v>
      </c>
      <c r="W813" s="370">
        <f t="shared" si="101"/>
        <v>-7.828108852910785</v>
      </c>
      <c r="X813" s="370">
        <f t="shared" si="102"/>
        <v>-11.573043710495861</v>
      </c>
      <c r="Y813" s="370">
        <f t="shared" si="103"/>
        <v>30.232558139534884</v>
      </c>
      <c r="Z813" s="370">
        <f t="shared" si="104"/>
        <v>15.888040712468193</v>
      </c>
      <c r="AA813" s="370">
        <f t="shared" si="105"/>
        <v>9.2292887761350695</v>
      </c>
      <c r="AB813" s="370">
        <f t="shared" si="106"/>
        <v>18.191056910569117</v>
      </c>
      <c r="AC813" s="370">
        <f t="shared" si="107"/>
        <v>3.278393227055751</v>
      </c>
      <c r="AD813" s="370">
        <f t="shared" si="108"/>
        <v>26.726394201731424</v>
      </c>
      <c r="AE813" s="370">
        <f t="shared" si="109"/>
        <v>12.865986280742831</v>
      </c>
      <c r="AF813" s="370">
        <f t="shared" si="110"/>
        <v>10.862708719851586</v>
      </c>
      <c r="AG813" s="370">
        <f t="shared" si="110"/>
        <v>26.513022297170693</v>
      </c>
      <c r="AH813" s="370">
        <f t="shared" si="110"/>
        <v>7.2976934351616203</v>
      </c>
      <c r="AI813" s="370">
        <f t="shared" si="110"/>
        <v>30.53349528169673</v>
      </c>
      <c r="AJ813" s="370">
        <f t="shared" si="111"/>
        <v>57.847578777811329</v>
      </c>
      <c r="AK813" s="370">
        <f t="shared" si="111"/>
        <v>13.641552511415529</v>
      </c>
      <c r="AL813" s="370">
        <f t="shared" si="111"/>
        <v>25.522571579132254</v>
      </c>
      <c r="AM813" s="370">
        <f t="shared" si="111"/>
        <v>32.772705430081693</v>
      </c>
      <c r="AN813" s="370">
        <f t="shared" si="127"/>
        <v>-10.247791761119371</v>
      </c>
      <c r="AO813" s="370">
        <f t="shared" si="127"/>
        <v>36.339059911049098</v>
      </c>
      <c r="AP813" s="370">
        <f t="shared" si="127"/>
        <v>37.906108507427128</v>
      </c>
      <c r="AQ813" s="370">
        <f t="shared" si="127"/>
        <v>26.267417729024629</v>
      </c>
      <c r="AR813" s="370">
        <f t="shared" ref="AR813:AY813" si="140">IFERROR(((AR33-AF33)*100/AF33),"n.a.")</f>
        <v>49.477031210777326</v>
      </c>
      <c r="AS813" s="370">
        <f t="shared" si="140"/>
        <v>35.604265402843609</v>
      </c>
      <c r="AT813" s="370">
        <f t="shared" si="140"/>
        <v>14.386368538356454</v>
      </c>
      <c r="AU813" s="370">
        <f t="shared" si="140"/>
        <v>14.501467325173566</v>
      </c>
      <c r="AV813" s="370">
        <f t="shared" si="140"/>
        <v>7.7300848268384499</v>
      </c>
      <c r="AW813" s="370">
        <f t="shared" si="140"/>
        <v>20.29848604434239</v>
      </c>
      <c r="AX813" s="370">
        <f t="shared" si="140"/>
        <v>30.947383151413394</v>
      </c>
      <c r="AY813" s="370">
        <f t="shared" si="140"/>
        <v>34.793099288213298</v>
      </c>
    </row>
    <row r="814" spans="1:51" s="325" customFormat="1" ht="13.8">
      <c r="A814" s="329"/>
      <c r="B814" s="329" t="s">
        <v>205</v>
      </c>
      <c r="C814" s="332"/>
      <c r="D814" s="332"/>
      <c r="E814" s="332"/>
      <c r="F814" s="332"/>
      <c r="G814" s="332"/>
      <c r="H814" s="332"/>
      <c r="I814" s="332"/>
      <c r="J814" s="332"/>
      <c r="K814" s="332"/>
      <c r="L814" s="332"/>
      <c r="M814" s="332"/>
      <c r="N814" s="332"/>
      <c r="O814" s="370">
        <f t="shared" si="93"/>
        <v>-15.807307012374777</v>
      </c>
      <c r="P814" s="370">
        <f t="shared" si="94"/>
        <v>-23.989179954441909</v>
      </c>
      <c r="Q814" s="370">
        <f t="shared" si="95"/>
        <v>-16.508987701040681</v>
      </c>
      <c r="R814" s="370">
        <f t="shared" si="96"/>
        <v>-34.101298226366794</v>
      </c>
      <c r="S814" s="370">
        <f t="shared" si="97"/>
        <v>-38.709180529882936</v>
      </c>
      <c r="T814" s="370">
        <f t="shared" si="98"/>
        <v>-26.674004769767016</v>
      </c>
      <c r="U814" s="370">
        <f t="shared" si="99"/>
        <v>-23.56687898089173</v>
      </c>
      <c r="V814" s="370">
        <f t="shared" si="100"/>
        <v>-23.196835737552348</v>
      </c>
      <c r="W814" s="370">
        <f t="shared" si="101"/>
        <v>-19.438559322033889</v>
      </c>
      <c r="X814" s="370">
        <f t="shared" si="102"/>
        <v>2.3532522474881028</v>
      </c>
      <c r="Y814" s="370">
        <f t="shared" si="103"/>
        <v>-5.8317193888530259</v>
      </c>
      <c r="Z814" s="370">
        <f t="shared" si="104"/>
        <v>-9.9415204678362574</v>
      </c>
      <c r="AA814" s="370">
        <f t="shared" si="105"/>
        <v>-15.818022747156604</v>
      </c>
      <c r="AB814" s="370">
        <f t="shared" si="106"/>
        <v>-10.52631578947368</v>
      </c>
      <c r="AC814" s="370">
        <f t="shared" si="107"/>
        <v>-17.658168083097262</v>
      </c>
      <c r="AD814" s="370">
        <f t="shared" si="108"/>
        <v>24.306326304106541</v>
      </c>
      <c r="AE814" s="370">
        <f t="shared" si="109"/>
        <v>21.186227695400856</v>
      </c>
      <c r="AF814" s="370">
        <f t="shared" si="110"/>
        <v>18.063547660745556</v>
      </c>
      <c r="AG814" s="370">
        <f t="shared" si="110"/>
        <v>37.873563218390807</v>
      </c>
      <c r="AH814" s="370">
        <f t="shared" si="110"/>
        <v>46.198121781278402</v>
      </c>
      <c r="AI814" s="370">
        <f t="shared" si="110"/>
        <v>50</v>
      </c>
      <c r="AJ814" s="370">
        <f t="shared" si="111"/>
        <v>30.663911134073878</v>
      </c>
      <c r="AK814" s="370">
        <f t="shared" si="111"/>
        <v>41.704753199268744</v>
      </c>
      <c r="AL814" s="370">
        <f t="shared" si="111"/>
        <v>81.11688311688313</v>
      </c>
      <c r="AM814" s="370">
        <f t="shared" si="111"/>
        <v>65.849095822074432</v>
      </c>
      <c r="AN814" s="370">
        <f t="shared" si="127"/>
        <v>28.386016328239471</v>
      </c>
      <c r="AO814" s="370">
        <f t="shared" si="127"/>
        <v>42.155963302752284</v>
      </c>
      <c r="AP814" s="370">
        <f t="shared" si="127"/>
        <v>56.875000000000014</v>
      </c>
      <c r="AQ814" s="370">
        <f t="shared" si="127"/>
        <v>35.234342596433009</v>
      </c>
      <c r="AR814" s="370">
        <f t="shared" ref="AR814:AY814" si="141">IFERROR(((AR34-AF34)*100/AF34),"n.a.")</f>
        <v>11.252383979656713</v>
      </c>
      <c r="AS814" s="370">
        <f t="shared" si="141"/>
        <v>9.1704877032096839</v>
      </c>
      <c r="AT814" s="370">
        <f t="shared" si="141"/>
        <v>-4.82801491918773</v>
      </c>
      <c r="AU814" s="370">
        <f t="shared" si="141"/>
        <v>14.310760464606606</v>
      </c>
      <c r="AV814" s="370">
        <f t="shared" si="141"/>
        <v>34.499802293396606</v>
      </c>
      <c r="AW814" s="370">
        <f t="shared" si="141"/>
        <v>-11.594904047734234</v>
      </c>
      <c r="AX814" s="370">
        <f t="shared" si="141"/>
        <v>5.5212964290835993</v>
      </c>
      <c r="AY814" s="370">
        <f t="shared" si="141"/>
        <v>14.876550946233852</v>
      </c>
    </row>
    <row r="815" spans="1:51" s="325" customFormat="1" ht="13.8">
      <c r="A815" s="327"/>
      <c r="B815" s="327" t="s">
        <v>206</v>
      </c>
      <c r="C815" s="331"/>
      <c r="D815" s="331"/>
      <c r="E815" s="331"/>
      <c r="F815" s="331"/>
      <c r="G815" s="331"/>
      <c r="H815" s="331"/>
      <c r="I815" s="331"/>
      <c r="J815" s="331"/>
      <c r="K815" s="331"/>
      <c r="L815" s="331"/>
      <c r="M815" s="331"/>
      <c r="N815" s="331"/>
      <c r="O815" s="370">
        <f t="shared" si="93"/>
        <v>-15.254237288135593</v>
      </c>
      <c r="P815" s="370">
        <f t="shared" si="94"/>
        <v>-23.992472949662858</v>
      </c>
      <c r="Q815" s="370">
        <f t="shared" si="95"/>
        <v>-15.298715801228363</v>
      </c>
      <c r="R815" s="370">
        <f t="shared" si="96"/>
        <v>-35.056986070071765</v>
      </c>
      <c r="S815" s="370">
        <f t="shared" si="97"/>
        <v>-41.802837134135395</v>
      </c>
      <c r="T815" s="370">
        <f t="shared" si="98"/>
        <v>-28.709469615632376</v>
      </c>
      <c r="U815" s="370">
        <f t="shared" si="99"/>
        <v>-27.602400208713796</v>
      </c>
      <c r="V815" s="370">
        <f t="shared" si="100"/>
        <v>-27.465385702175752</v>
      </c>
      <c r="W815" s="370">
        <f t="shared" si="101"/>
        <v>-24.717384662389236</v>
      </c>
      <c r="X815" s="370">
        <f t="shared" si="102"/>
        <v>-1.5114873035066507</v>
      </c>
      <c r="Y815" s="370">
        <f t="shared" si="103"/>
        <v>-1.953125</v>
      </c>
      <c r="Z815" s="370">
        <f t="shared" si="104"/>
        <v>-15.586546349466772</v>
      </c>
      <c r="AA815" s="370">
        <f t="shared" si="105"/>
        <v>-20.799999999999997</v>
      </c>
      <c r="AB815" s="370">
        <f t="shared" si="106"/>
        <v>-15.390963482566539</v>
      </c>
      <c r="AC815" s="370">
        <f t="shared" si="107"/>
        <v>-20.566908371786422</v>
      </c>
      <c r="AD815" s="370">
        <f t="shared" si="108"/>
        <v>21.254468638284049</v>
      </c>
      <c r="AE815" s="370">
        <f t="shared" si="109"/>
        <v>23.97408207343414</v>
      </c>
      <c r="AF815" s="370">
        <f t="shared" si="110"/>
        <v>17.891566265060234</v>
      </c>
      <c r="AG815" s="370">
        <f t="shared" si="110"/>
        <v>44.720720720720706</v>
      </c>
      <c r="AH815" s="370">
        <f t="shared" si="110"/>
        <v>54.888975457732741</v>
      </c>
      <c r="AI815" s="370">
        <f t="shared" si="110"/>
        <v>54.261363636363626</v>
      </c>
      <c r="AJ815" s="370">
        <f t="shared" si="111"/>
        <v>31.95211786372009</v>
      </c>
      <c r="AK815" s="370">
        <f t="shared" si="111"/>
        <v>44.913678618857915</v>
      </c>
      <c r="AL815" s="370">
        <f t="shared" si="111"/>
        <v>102.07321023647555</v>
      </c>
      <c r="AM815" s="370">
        <f t="shared" si="111"/>
        <v>80.454545454545425</v>
      </c>
      <c r="AN815" s="370">
        <f t="shared" si="127"/>
        <v>31.553279687881016</v>
      </c>
      <c r="AO815" s="370">
        <f t="shared" si="127"/>
        <v>52.448132780082993</v>
      </c>
      <c r="AP815" s="370">
        <f t="shared" si="127"/>
        <v>63.575448941302596</v>
      </c>
      <c r="AQ815" s="370">
        <f t="shared" si="127"/>
        <v>37.083125933300146</v>
      </c>
      <c r="AR815" s="370">
        <f t="shared" ref="AR815:AY815" si="142">IFERROR(((AR35-AF35)*100/AF35),"n.a.")</f>
        <v>9.4532447623914226</v>
      </c>
      <c r="AS815" s="370">
        <f t="shared" si="142"/>
        <v>6.9970119521912411</v>
      </c>
      <c r="AT815" s="370">
        <f t="shared" si="142"/>
        <v>-1.8108651911468785</v>
      </c>
      <c r="AU815" s="370">
        <f t="shared" si="142"/>
        <v>12.07576953433308</v>
      </c>
      <c r="AV815" s="370">
        <f t="shared" si="142"/>
        <v>37.939055594324252</v>
      </c>
      <c r="AW815" s="370">
        <f t="shared" si="142"/>
        <v>-16.935483870967744</v>
      </c>
      <c r="AX815" s="370">
        <f t="shared" si="142"/>
        <v>1.7473549214491764</v>
      </c>
      <c r="AY815" s="370">
        <f t="shared" si="142"/>
        <v>9.9216344808284411</v>
      </c>
    </row>
    <row r="816" spans="1:51" s="325" customFormat="1" ht="27.6">
      <c r="A816" s="329"/>
      <c r="B816" s="329" t="s">
        <v>207</v>
      </c>
      <c r="C816" s="332"/>
      <c r="D816" s="332"/>
      <c r="E816" s="332"/>
      <c r="F816" s="332"/>
      <c r="G816" s="332"/>
      <c r="H816" s="332"/>
      <c r="I816" s="332"/>
      <c r="J816" s="332"/>
      <c r="K816" s="332"/>
      <c r="L816" s="332"/>
      <c r="M816" s="332"/>
      <c r="N816" s="332"/>
      <c r="O816" s="370">
        <f t="shared" si="93"/>
        <v>-11.81657848324515</v>
      </c>
      <c r="P816" s="370">
        <f t="shared" si="94"/>
        <v>-33.574879227053138</v>
      </c>
      <c r="Q816" s="370">
        <f t="shared" si="95"/>
        <v>-33.437013996889576</v>
      </c>
      <c r="R816" s="370">
        <f t="shared" si="96"/>
        <v>-22.66355140186916</v>
      </c>
      <c r="S816" s="370">
        <f t="shared" si="97"/>
        <v>-6.737588652482267</v>
      </c>
      <c r="T816" s="370">
        <f t="shared" si="98"/>
        <v>-5.6306306306306304</v>
      </c>
      <c r="U816" s="370">
        <f t="shared" si="99"/>
        <v>-25.443786982248529</v>
      </c>
      <c r="V816" s="370">
        <f t="shared" si="100"/>
        <v>-24.236641221374043</v>
      </c>
      <c r="W816" s="370">
        <f t="shared" si="101"/>
        <v>-19.113573407202217</v>
      </c>
      <c r="X816" s="370">
        <f t="shared" si="102"/>
        <v>7.5075075075075075</v>
      </c>
      <c r="Y816" s="370">
        <f t="shared" si="103"/>
        <v>-6.8306010928961749</v>
      </c>
      <c r="Z816" s="370">
        <f t="shared" si="104"/>
        <v>-4.8780487804877986</v>
      </c>
      <c r="AA816" s="370">
        <f t="shared" si="105"/>
        <v>0.80000000000000071</v>
      </c>
      <c r="AB816" s="370">
        <f t="shared" si="106"/>
        <v>58.909090909090907</v>
      </c>
      <c r="AC816" s="370">
        <f t="shared" si="107"/>
        <v>-9.3457943925233717</v>
      </c>
      <c r="AD816" s="370">
        <f t="shared" si="108"/>
        <v>36.858006042296076</v>
      </c>
      <c r="AE816" s="370">
        <f t="shared" si="109"/>
        <v>-10.076045627376415</v>
      </c>
      <c r="AF816" s="370">
        <f t="shared" si="110"/>
        <v>3.3412887828162212</v>
      </c>
      <c r="AG816" s="370">
        <f t="shared" si="110"/>
        <v>32.275132275132279</v>
      </c>
      <c r="AH816" s="370">
        <f t="shared" si="110"/>
        <v>14.609571788413088</v>
      </c>
      <c r="AI816" s="370">
        <f t="shared" si="110"/>
        <v>57.19178082191781</v>
      </c>
      <c r="AJ816" s="370">
        <f t="shared" si="111"/>
        <v>23.184357541899441</v>
      </c>
      <c r="AK816" s="370">
        <f t="shared" si="111"/>
        <v>50.146627565982399</v>
      </c>
      <c r="AL816" s="370">
        <f t="shared" si="111"/>
        <v>19.743589743589745</v>
      </c>
      <c r="AM816" s="370">
        <f t="shared" si="111"/>
        <v>11.111111111111102</v>
      </c>
      <c r="AN816" s="370">
        <f t="shared" si="127"/>
        <v>-13.729977116704807</v>
      </c>
      <c r="AO816" s="370">
        <f t="shared" si="127"/>
        <v>9.5360824742268075</v>
      </c>
      <c r="AP816" s="370">
        <f t="shared" si="127"/>
        <v>24.061810154525382</v>
      </c>
      <c r="AQ816" s="370">
        <f t="shared" si="127"/>
        <v>37.209302325581383</v>
      </c>
      <c r="AR816" s="370">
        <f t="shared" ref="AR816:AY816" si="143">IFERROR(((AR36-AF36)*100/AF36),"n.a.")</f>
        <v>45.265588914549653</v>
      </c>
      <c r="AS816" s="370">
        <f t="shared" si="143"/>
        <v>25.999999999999993</v>
      </c>
      <c r="AT816" s="370">
        <f t="shared" si="143"/>
        <v>16.923076923076934</v>
      </c>
      <c r="AU816" s="370">
        <f t="shared" si="143"/>
        <v>44.444444444444443</v>
      </c>
      <c r="AV816" s="370">
        <f t="shared" si="143"/>
        <v>17.460317460317452</v>
      </c>
      <c r="AW816" s="370">
        <f t="shared" si="143"/>
        <v>29.101562500000004</v>
      </c>
      <c r="AX816" s="370">
        <f t="shared" si="143"/>
        <v>61.241970021413287</v>
      </c>
      <c r="AY816" s="370">
        <f t="shared" si="143"/>
        <v>53.035714285714299</v>
      </c>
    </row>
    <row r="817" spans="1:51" s="325" customFormat="1" ht="27.6">
      <c r="A817" s="327"/>
      <c r="B817" s="327" t="s">
        <v>208</v>
      </c>
      <c r="C817" s="331"/>
      <c r="D817" s="331"/>
      <c r="E817" s="331"/>
      <c r="F817" s="331"/>
      <c r="G817" s="331"/>
      <c r="H817" s="331"/>
      <c r="I817" s="331"/>
      <c r="J817" s="331"/>
      <c r="K817" s="331"/>
      <c r="L817" s="331"/>
      <c r="M817" s="331"/>
      <c r="N817" s="331"/>
      <c r="O817" s="370">
        <f t="shared" si="93"/>
        <v>-32.710280373831772</v>
      </c>
      <c r="P817" s="370">
        <f t="shared" si="94"/>
        <v>-7.692307692307681</v>
      </c>
      <c r="Q817" s="370">
        <f t="shared" si="95"/>
        <v>-3.0674846625766765</v>
      </c>
      <c r="R817" s="370">
        <f t="shared" si="96"/>
        <v>-35.099337748344368</v>
      </c>
      <c r="S817" s="370">
        <f t="shared" si="97"/>
        <v>-41.225626740947078</v>
      </c>
      <c r="T817" s="370">
        <f t="shared" si="98"/>
        <v>-26.074498567335247</v>
      </c>
      <c r="U817" s="370">
        <f t="shared" si="99"/>
        <v>53.990610328638496</v>
      </c>
      <c r="V817" s="370">
        <f t="shared" si="100"/>
        <v>43.829787234042549</v>
      </c>
      <c r="W817" s="370">
        <f t="shared" si="101"/>
        <v>99.300699300699321</v>
      </c>
      <c r="X817" s="370">
        <f t="shared" si="102"/>
        <v>80.851063829787222</v>
      </c>
      <c r="Y817" s="370">
        <f t="shared" si="103"/>
        <v>-38.775510204081634</v>
      </c>
      <c r="Z817" s="370">
        <f t="shared" si="104"/>
        <v>79.32692307692308</v>
      </c>
      <c r="AA817" s="370">
        <f t="shared" si="105"/>
        <v>60.648148148148145</v>
      </c>
      <c r="AB817" s="370">
        <f t="shared" si="106"/>
        <v>10.648148148148147</v>
      </c>
      <c r="AC817" s="370">
        <f t="shared" si="107"/>
        <v>13.291139240506327</v>
      </c>
      <c r="AD817" s="370">
        <f t="shared" si="108"/>
        <v>51.530612244897974</v>
      </c>
      <c r="AE817" s="370">
        <f t="shared" si="109"/>
        <v>56.872037914691951</v>
      </c>
      <c r="AF817" s="370">
        <f t="shared" si="110"/>
        <v>44.186046511627914</v>
      </c>
      <c r="AG817" s="370">
        <f t="shared" si="110"/>
        <v>-14.02439024390244</v>
      </c>
      <c r="AH817" s="370">
        <f t="shared" si="110"/>
        <v>16.863905325443795</v>
      </c>
      <c r="AI817" s="370">
        <f t="shared" si="110"/>
        <v>6.3157894736842</v>
      </c>
      <c r="AJ817" s="370">
        <f t="shared" si="111"/>
        <v>24.705882352941192</v>
      </c>
      <c r="AK817" s="370">
        <f t="shared" si="111"/>
        <v>-13.703703703703708</v>
      </c>
      <c r="AL817" s="370">
        <f t="shared" si="111"/>
        <v>-28.41823056300268</v>
      </c>
      <c r="AM817" s="370">
        <f t="shared" si="111"/>
        <v>-21.325648414985597</v>
      </c>
      <c r="AN817" s="370">
        <f t="shared" si="127"/>
        <v>51.046025104602499</v>
      </c>
      <c r="AO817" s="370">
        <f t="shared" si="127"/>
        <v>-26.815642458100559</v>
      </c>
      <c r="AP817" s="370">
        <f t="shared" si="127"/>
        <v>22.222222222222211</v>
      </c>
      <c r="AQ817" s="370">
        <f t="shared" si="127"/>
        <v>9.9697885196374649</v>
      </c>
      <c r="AR817" s="370">
        <f t="shared" ref="AR817:AY817" si="144">IFERROR(((AR37-AF37)*100/AF37),"n.a.")</f>
        <v>-9.4086021505376358</v>
      </c>
      <c r="AS817" s="370">
        <f t="shared" si="144"/>
        <v>10.283687943262413</v>
      </c>
      <c r="AT817" s="370">
        <f t="shared" si="144"/>
        <v>-60.506329113924046</v>
      </c>
      <c r="AU817" s="370">
        <f t="shared" si="144"/>
        <v>-2.9702970297029658</v>
      </c>
      <c r="AV817" s="370">
        <f t="shared" si="144"/>
        <v>11.635220125786152</v>
      </c>
      <c r="AW817" s="370">
        <f t="shared" si="144"/>
        <v>24.0343347639485</v>
      </c>
      <c r="AX817" s="370">
        <f t="shared" si="144"/>
        <v>-3.3707865168539275</v>
      </c>
      <c r="AY817" s="370">
        <f t="shared" si="144"/>
        <v>66.300366300366306</v>
      </c>
    </row>
    <row r="818" spans="1:51" s="325" customFormat="1" ht="13.8">
      <c r="A818" s="329"/>
      <c r="B818" s="329" t="s">
        <v>209</v>
      </c>
      <c r="C818" s="332"/>
      <c r="D818" s="332"/>
      <c r="E818" s="332"/>
      <c r="F818" s="332"/>
      <c r="G818" s="332"/>
      <c r="H818" s="332"/>
      <c r="I818" s="332"/>
      <c r="J818" s="332"/>
      <c r="K818" s="332"/>
      <c r="L818" s="332"/>
      <c r="M818" s="332"/>
      <c r="N818" s="332"/>
      <c r="O818" s="370">
        <f t="shared" si="93"/>
        <v>-1.9758507135016437</v>
      </c>
      <c r="P818" s="370">
        <f t="shared" si="94"/>
        <v>-10.721868365180464</v>
      </c>
      <c r="Q818" s="370">
        <f t="shared" si="95"/>
        <v>3.6429872495446296</v>
      </c>
      <c r="R818" s="370">
        <f t="shared" si="96"/>
        <v>-25.659229208924945</v>
      </c>
      <c r="S818" s="370">
        <f t="shared" si="97"/>
        <v>-9.4806265457543297</v>
      </c>
      <c r="T818" s="370">
        <f t="shared" si="98"/>
        <v>-4.1038525963149102</v>
      </c>
      <c r="U818" s="370">
        <f t="shared" si="99"/>
        <v>7.4074074074073968</v>
      </c>
      <c r="V818" s="370">
        <f t="shared" si="100"/>
        <v>-20.158730158730151</v>
      </c>
      <c r="W818" s="370">
        <f t="shared" si="101"/>
        <v>15.731707317073182</v>
      </c>
      <c r="X818" s="370">
        <f t="shared" si="102"/>
        <v>46.36118598382749</v>
      </c>
      <c r="Y818" s="370">
        <f t="shared" si="103"/>
        <v>1.0928961748633841</v>
      </c>
      <c r="Z818" s="370">
        <f t="shared" si="104"/>
        <v>25.755395683453237</v>
      </c>
      <c r="AA818" s="370">
        <f t="shared" si="105"/>
        <v>9.7424412094065058</v>
      </c>
      <c r="AB818" s="370">
        <f t="shared" si="106"/>
        <v>9.3935790725326882</v>
      </c>
      <c r="AC818" s="370">
        <f t="shared" si="107"/>
        <v>-15.465729349736394</v>
      </c>
      <c r="AD818" s="370">
        <f t="shared" si="108"/>
        <v>19.236016371077763</v>
      </c>
      <c r="AE818" s="370">
        <f t="shared" si="109"/>
        <v>-14.389799635701275</v>
      </c>
      <c r="AF818" s="370">
        <f t="shared" si="110"/>
        <v>-25.414847161572055</v>
      </c>
      <c r="AG818" s="370">
        <f t="shared" si="110"/>
        <v>-18.965517241379306</v>
      </c>
      <c r="AH818" s="370">
        <f t="shared" si="110"/>
        <v>-7.0576540755467274</v>
      </c>
      <c r="AI818" s="370">
        <f t="shared" si="110"/>
        <v>-3.4773445732349848</v>
      </c>
      <c r="AJ818" s="370">
        <f t="shared" si="111"/>
        <v>-23.020257826887661</v>
      </c>
      <c r="AK818" s="370">
        <f t="shared" si="111"/>
        <v>8.1081081081081088</v>
      </c>
      <c r="AL818" s="370">
        <f t="shared" si="111"/>
        <v>-1.9450800915331798</v>
      </c>
      <c r="AM818" s="370">
        <f t="shared" si="111"/>
        <v>-19.591836734693885</v>
      </c>
      <c r="AN818" s="370">
        <f t="shared" si="127"/>
        <v>-18.695652173913032</v>
      </c>
      <c r="AO818" s="370">
        <f t="shared" si="127"/>
        <v>-4.2619542619542452</v>
      </c>
      <c r="AP818" s="370">
        <f t="shared" si="127"/>
        <v>4.691075514874143</v>
      </c>
      <c r="AQ818" s="370">
        <f t="shared" si="127"/>
        <v>-1.8085106382978715</v>
      </c>
      <c r="AR818" s="370">
        <f t="shared" ref="AR818:AY818" si="145">IFERROR(((AR38-AF38)*100/AF38),"n.a.")</f>
        <v>2.3419203747072728</v>
      </c>
      <c r="AS818" s="370">
        <f t="shared" si="145"/>
        <v>13.510638297872335</v>
      </c>
      <c r="AT818" s="370">
        <f t="shared" si="145"/>
        <v>8.770053475935832</v>
      </c>
      <c r="AU818" s="370">
        <f t="shared" si="145"/>
        <v>0.21834061135370714</v>
      </c>
      <c r="AV818" s="370">
        <f t="shared" si="145"/>
        <v>19.856459330143544</v>
      </c>
      <c r="AW818" s="370">
        <f t="shared" si="145"/>
        <v>0.89999999999999858</v>
      </c>
      <c r="AX818" s="370">
        <f t="shared" si="145"/>
        <v>6.6511085180863505</v>
      </c>
      <c r="AY818" s="370">
        <f t="shared" si="145"/>
        <v>46.192893401015219</v>
      </c>
    </row>
    <row r="819" spans="1:51" s="325" customFormat="1" ht="13.8">
      <c r="A819" s="327"/>
      <c r="B819" s="327" t="s">
        <v>210</v>
      </c>
      <c r="C819" s="331"/>
      <c r="D819" s="331"/>
      <c r="E819" s="331"/>
      <c r="F819" s="331"/>
      <c r="G819" s="331"/>
      <c r="H819" s="331"/>
      <c r="I819" s="331"/>
      <c r="J819" s="331"/>
      <c r="K819" s="331"/>
      <c r="L819" s="331"/>
      <c r="M819" s="331"/>
      <c r="N819" s="331"/>
      <c r="O819" s="370">
        <f t="shared" si="93"/>
        <v>-4.5092838196286449</v>
      </c>
      <c r="P819" s="370">
        <f t="shared" si="94"/>
        <v>-11.757105943152457</v>
      </c>
      <c r="Q819" s="370">
        <f t="shared" si="95"/>
        <v>0.96359743040685075</v>
      </c>
      <c r="R819" s="370">
        <f t="shared" si="96"/>
        <v>-29.807692307692314</v>
      </c>
      <c r="S819" s="370">
        <f t="shared" si="97"/>
        <v>-7.9840319361277334</v>
      </c>
      <c r="T819" s="370">
        <f t="shared" si="98"/>
        <v>-13.516160626836442</v>
      </c>
      <c r="U819" s="370">
        <f t="shared" si="99"/>
        <v>-16.666666666666671</v>
      </c>
      <c r="V819" s="370">
        <f t="shared" si="100"/>
        <v>-8.6723768736616762</v>
      </c>
      <c r="W819" s="370">
        <f t="shared" si="101"/>
        <v>14.328808446455508</v>
      </c>
      <c r="X819" s="370">
        <f t="shared" si="102"/>
        <v>25.5663430420712</v>
      </c>
      <c r="Y819" s="370">
        <f t="shared" si="103"/>
        <v>4.5325779036827241</v>
      </c>
      <c r="Z819" s="370">
        <f t="shared" si="104"/>
        <v>15.345699831365939</v>
      </c>
      <c r="AA819" s="370">
        <f t="shared" si="105"/>
        <v>1.5277777777777699</v>
      </c>
      <c r="AB819" s="370">
        <f t="shared" si="106"/>
        <v>9.6632503660322122</v>
      </c>
      <c r="AC819" s="370">
        <f t="shared" si="107"/>
        <v>-17.285259809119832</v>
      </c>
      <c r="AD819" s="370">
        <f t="shared" si="108"/>
        <v>22.602739726027401</v>
      </c>
      <c r="AE819" s="370">
        <f t="shared" si="109"/>
        <v>-19.088937093275494</v>
      </c>
      <c r="AF819" s="370">
        <f t="shared" si="110"/>
        <v>-20.951302378255942</v>
      </c>
      <c r="AG819" s="370">
        <f t="shared" si="110"/>
        <v>4.7619047619047699</v>
      </c>
      <c r="AH819" s="370">
        <f t="shared" si="110"/>
        <v>-13.599062133645948</v>
      </c>
      <c r="AI819" s="370">
        <f t="shared" si="110"/>
        <v>-6.8601583113456517</v>
      </c>
      <c r="AJ819" s="370">
        <f t="shared" si="111"/>
        <v>-14.948453608247425</v>
      </c>
      <c r="AK819" s="370">
        <f t="shared" si="111"/>
        <v>6.097560975609758</v>
      </c>
      <c r="AL819" s="370">
        <f t="shared" si="111"/>
        <v>5.263157894736846</v>
      </c>
      <c r="AM819" s="370">
        <f t="shared" si="111"/>
        <v>-14.227086183310535</v>
      </c>
      <c r="AN819" s="370">
        <f t="shared" si="127"/>
        <v>-20.961281708945265</v>
      </c>
      <c r="AO819" s="370">
        <f t="shared" si="127"/>
        <v>-9.1025641025641022</v>
      </c>
      <c r="AP819" s="370">
        <f t="shared" si="127"/>
        <v>0.69832402234636626</v>
      </c>
      <c r="AQ819" s="370">
        <f t="shared" si="127"/>
        <v>-5.3619302949061707</v>
      </c>
      <c r="AR819" s="370">
        <f t="shared" ref="AR819:AY819" si="146">IFERROR(((AR39-AF39)*100/AF39),"n.a.")</f>
        <v>-4.1547277936962752</v>
      </c>
      <c r="AS819" s="370">
        <f t="shared" si="146"/>
        <v>8.4415584415584348</v>
      </c>
      <c r="AT819" s="370">
        <f t="shared" si="146"/>
        <v>12.89009497964722</v>
      </c>
      <c r="AU819" s="370">
        <f t="shared" si="146"/>
        <v>4.5325779036827241</v>
      </c>
      <c r="AV819" s="370">
        <f t="shared" si="146"/>
        <v>24.69696969696971</v>
      </c>
      <c r="AW819" s="370">
        <f t="shared" si="146"/>
        <v>-1.4048531289910642</v>
      </c>
      <c r="AX819" s="370">
        <f t="shared" si="146"/>
        <v>2.6388888888888817</v>
      </c>
      <c r="AY819" s="370">
        <f t="shared" si="146"/>
        <v>40.669856459330155</v>
      </c>
    </row>
    <row r="820" spans="1:51" s="325" customFormat="1" ht="27.6">
      <c r="A820" s="329"/>
      <c r="B820" s="329" t="s">
        <v>211</v>
      </c>
      <c r="C820" s="332"/>
      <c r="D820" s="332"/>
      <c r="E820" s="332"/>
      <c r="F820" s="332"/>
      <c r="G820" s="332"/>
      <c r="H820" s="332"/>
      <c r="I820" s="332"/>
      <c r="J820" s="332"/>
      <c r="K820" s="332"/>
      <c r="L820" s="332"/>
      <c r="M820" s="332"/>
      <c r="N820" s="332"/>
      <c r="O820" s="370">
        <f t="shared" si="93"/>
        <v>24.038461538461537</v>
      </c>
      <c r="P820" s="370">
        <f t="shared" si="94"/>
        <v>-8.1967213114753985</v>
      </c>
      <c r="Q820" s="370">
        <f t="shared" si="95"/>
        <v>0</v>
      </c>
      <c r="R820" s="370">
        <f t="shared" si="96"/>
        <v>-15.151515151515149</v>
      </c>
      <c r="S820" s="370">
        <f t="shared" si="97"/>
        <v>-30.601092896174865</v>
      </c>
      <c r="T820" s="370">
        <f t="shared" si="98"/>
        <v>-9.5890410958904031</v>
      </c>
      <c r="U820" s="370">
        <f t="shared" si="99"/>
        <v>-28.104575163398689</v>
      </c>
      <c r="V820" s="370">
        <f t="shared" si="100"/>
        <v>-22.222222222222225</v>
      </c>
      <c r="W820" s="370">
        <f t="shared" si="101"/>
        <v>21.36752136752137</v>
      </c>
      <c r="X820" s="370">
        <f t="shared" si="102"/>
        <v>36.082474226804131</v>
      </c>
      <c r="Y820" s="370">
        <f t="shared" si="103"/>
        <v>8.8709677419354929</v>
      </c>
      <c r="Z820" s="370">
        <f t="shared" si="104"/>
        <v>76.056338028169023</v>
      </c>
      <c r="AA820" s="370">
        <f t="shared" si="105"/>
        <v>18.604651162790699</v>
      </c>
      <c r="AB820" s="370">
        <f t="shared" si="106"/>
        <v>4.4642857142856984</v>
      </c>
      <c r="AC820" s="370">
        <f t="shared" si="107"/>
        <v>0</v>
      </c>
      <c r="AD820" s="370">
        <f t="shared" si="108"/>
        <v>7.142857142857129</v>
      </c>
      <c r="AE820" s="370">
        <f t="shared" si="109"/>
        <v>24.409448818897644</v>
      </c>
      <c r="AF820" s="370">
        <f t="shared" si="110"/>
        <v>-9.0909090909090988</v>
      </c>
      <c r="AG820" s="370">
        <f t="shared" si="110"/>
        <v>31.818181818181802</v>
      </c>
      <c r="AH820" s="370">
        <f t="shared" si="110"/>
        <v>10.084033613445387</v>
      </c>
      <c r="AI820" s="370">
        <f t="shared" si="110"/>
        <v>16.197183098591552</v>
      </c>
      <c r="AJ820" s="370">
        <f t="shared" si="111"/>
        <v>-2.2727272727272747</v>
      </c>
      <c r="AK820" s="370">
        <f t="shared" si="111"/>
        <v>21.481481481481467</v>
      </c>
      <c r="AL820" s="370">
        <f t="shared" si="111"/>
        <v>-23.200000000000003</v>
      </c>
      <c r="AM820" s="370">
        <f t="shared" si="111"/>
        <v>-33.333333333333336</v>
      </c>
      <c r="AN820" s="370">
        <f t="shared" si="127"/>
        <v>14.529914529914542</v>
      </c>
      <c r="AO820" s="370">
        <f t="shared" si="127"/>
        <v>2.1126760563380302</v>
      </c>
      <c r="AP820" s="370">
        <f t="shared" si="127"/>
        <v>12.500000000000012</v>
      </c>
      <c r="AQ820" s="370">
        <f t="shared" si="127"/>
        <v>-1.2658227848101276</v>
      </c>
      <c r="AR820" s="370">
        <f t="shared" ref="AR820:AY820" si="147">IFERROR(((AR40-AF40)*100/AF40),"n.a.")</f>
        <v>34.166666666666679</v>
      </c>
      <c r="AS820" s="370">
        <f t="shared" si="147"/>
        <v>17.241379310344829</v>
      </c>
      <c r="AT820" s="370">
        <f t="shared" si="147"/>
        <v>-7.6335877862595485</v>
      </c>
      <c r="AU820" s="370">
        <f t="shared" si="147"/>
        <v>-13.939393939393939</v>
      </c>
      <c r="AV820" s="370">
        <f t="shared" si="147"/>
        <v>-2.3255813953488391</v>
      </c>
      <c r="AW820" s="370">
        <f t="shared" si="147"/>
        <v>0.60975609756097615</v>
      </c>
      <c r="AX820" s="370">
        <f t="shared" si="147"/>
        <v>53.125</v>
      </c>
      <c r="AY820" s="370">
        <f t="shared" si="147"/>
        <v>25.490196078431371</v>
      </c>
    </row>
    <row r="821" spans="1:51" s="325" customFormat="1" ht="27.6">
      <c r="A821" s="327"/>
      <c r="B821" s="327" t="s">
        <v>212</v>
      </c>
      <c r="C821" s="331"/>
      <c r="D821" s="331"/>
      <c r="E821" s="331"/>
      <c r="F821" s="331"/>
      <c r="G821" s="331"/>
      <c r="H821" s="331"/>
      <c r="I821" s="331"/>
      <c r="J821" s="331"/>
      <c r="K821" s="331"/>
      <c r="L821" s="331"/>
      <c r="M821" s="331"/>
      <c r="N821" s="331"/>
      <c r="O821" s="370">
        <f t="shared" si="93"/>
        <v>-16.981132075471702</v>
      </c>
      <c r="P821" s="370">
        <f t="shared" si="94"/>
        <v>0</v>
      </c>
      <c r="Q821" s="370">
        <f t="shared" si="95"/>
        <v>130.43478260869566</v>
      </c>
      <c r="R821" s="370">
        <f t="shared" si="96"/>
        <v>72.727272727272734</v>
      </c>
      <c r="S821" s="370">
        <f t="shared" si="97"/>
        <v>74.999999999999986</v>
      </c>
      <c r="T821" s="370">
        <f t="shared" si="98"/>
        <v>381.48148148148147</v>
      </c>
      <c r="U821" s="370">
        <f t="shared" si="99"/>
        <v>597.77777777777771</v>
      </c>
      <c r="V821" s="370">
        <f t="shared" si="100"/>
        <v>-81.034482758620683</v>
      </c>
      <c r="W821" s="370">
        <f t="shared" si="101"/>
        <v>21.951219512195127</v>
      </c>
      <c r="X821" s="370">
        <f t="shared" si="102"/>
        <v>580.76923076923072</v>
      </c>
      <c r="Y821" s="370">
        <f t="shared" si="103"/>
        <v>-38.823529411764696</v>
      </c>
      <c r="Z821" s="370">
        <f t="shared" si="104"/>
        <v>109.6774193548387</v>
      </c>
      <c r="AA821" s="370">
        <f t="shared" si="105"/>
        <v>120.45454545454545</v>
      </c>
      <c r="AB821" s="370">
        <f t="shared" si="106"/>
        <v>17.39130434782609</v>
      </c>
      <c r="AC821" s="370">
        <f t="shared" si="107"/>
        <v>-26.415094339622645</v>
      </c>
      <c r="AD821" s="370">
        <f t="shared" si="108"/>
        <v>0</v>
      </c>
      <c r="AE821" s="370">
        <f t="shared" si="109"/>
        <v>-26.530612244897959</v>
      </c>
      <c r="AF821" s="370">
        <f t="shared" si="110"/>
        <v>-73.07692307692308</v>
      </c>
      <c r="AG821" s="370">
        <f t="shared" si="110"/>
        <v>-91.71974522292993</v>
      </c>
      <c r="AH821" s="370">
        <f t="shared" si="110"/>
        <v>103.03030303030303</v>
      </c>
      <c r="AI821" s="370">
        <f t="shared" si="110"/>
        <v>-7.9999999999999964</v>
      </c>
      <c r="AJ821" s="370">
        <f t="shared" si="111"/>
        <v>-73.44632768361582</v>
      </c>
      <c r="AK821" s="370">
        <f t="shared" si="111"/>
        <v>1.9230769230769247</v>
      </c>
      <c r="AL821" s="370">
        <f t="shared" si="111"/>
        <v>-36.923076923076927</v>
      </c>
      <c r="AM821" s="370">
        <f t="shared" si="111"/>
        <v>-39.175257731958766</v>
      </c>
      <c r="AN821" s="370">
        <f t="shared" si="127"/>
        <v>-57.407407407407419</v>
      </c>
      <c r="AO821" s="370">
        <f t="shared" si="127"/>
        <v>71.794871794871796</v>
      </c>
      <c r="AP821" s="370">
        <f t="shared" si="127"/>
        <v>55.263157894736835</v>
      </c>
      <c r="AQ821" s="370">
        <f t="shared" si="127"/>
        <v>69.444444444444443</v>
      </c>
      <c r="AR821" s="370">
        <f t="shared" ref="AR821:AY821" si="148">IFERROR(((AR41-AF41)*100/AF41),"n.a.")</f>
        <v>25.714285714285722</v>
      </c>
      <c r="AS821" s="370">
        <f t="shared" si="148"/>
        <v>138.46153846153845</v>
      </c>
      <c r="AT821" s="370">
        <f t="shared" si="148"/>
        <v>-4.4776119402985115</v>
      </c>
      <c r="AU821" s="370">
        <f t="shared" si="148"/>
        <v>-15.217391304347828</v>
      </c>
      <c r="AV821" s="370">
        <f t="shared" si="148"/>
        <v>12.765957446808523</v>
      </c>
      <c r="AW821" s="370">
        <f t="shared" si="148"/>
        <v>33.962264150943383</v>
      </c>
      <c r="AX821" s="370">
        <f t="shared" si="148"/>
        <v>-29.26829268292683</v>
      </c>
      <c r="AY821" s="370">
        <f t="shared" si="148"/>
        <v>138.98305084745763</v>
      </c>
    </row>
    <row r="822" spans="1:51" s="325" customFormat="1" ht="12.75" customHeight="1">
      <c r="A822" s="329"/>
      <c r="B822" s="329" t="s">
        <v>213</v>
      </c>
      <c r="C822" s="332"/>
      <c r="D822" s="332"/>
      <c r="E822" s="332"/>
      <c r="F822" s="332"/>
      <c r="G822" s="332"/>
      <c r="H822" s="332"/>
      <c r="I822" s="332"/>
      <c r="J822" s="332"/>
      <c r="K822" s="332"/>
      <c r="L822" s="332"/>
      <c r="M822" s="332"/>
      <c r="N822" s="332"/>
      <c r="O822" s="370">
        <f t="shared" si="93"/>
        <v>-18.360471645143178</v>
      </c>
      <c r="P822" s="370">
        <f t="shared" si="94"/>
        <v>8.2962962962962905</v>
      </c>
      <c r="Q822" s="370">
        <f t="shared" si="95"/>
        <v>-3.0535698526167221</v>
      </c>
      <c r="R822" s="370">
        <f t="shared" si="96"/>
        <v>-21.80650684931507</v>
      </c>
      <c r="S822" s="370">
        <f t="shared" si="97"/>
        <v>-15.85842148087877</v>
      </c>
      <c r="T822" s="370">
        <f t="shared" si="98"/>
        <v>-25.108763206960838</v>
      </c>
      <c r="U822" s="370">
        <f t="shared" si="99"/>
        <v>-14.542936288088642</v>
      </c>
      <c r="V822" s="370">
        <f t="shared" si="100"/>
        <v>-7.2896539610047411</v>
      </c>
      <c r="W822" s="370">
        <f t="shared" si="101"/>
        <v>-8.6164122137404586</v>
      </c>
      <c r="X822" s="370">
        <f t="shared" si="102"/>
        <v>-6.4097522611089222</v>
      </c>
      <c r="Y822" s="370">
        <f t="shared" si="103"/>
        <v>-3.2145285034476085</v>
      </c>
      <c r="Z822" s="370">
        <f t="shared" si="104"/>
        <v>-9.9385923476617819</v>
      </c>
      <c r="AA822" s="370">
        <f t="shared" si="105"/>
        <v>-3.3110630772253926</v>
      </c>
      <c r="AB822" s="370">
        <f t="shared" si="106"/>
        <v>-13.808139534883713</v>
      </c>
      <c r="AC822" s="370">
        <f t="shared" si="107"/>
        <v>-18.297678652708235</v>
      </c>
      <c r="AD822" s="370">
        <f t="shared" si="108"/>
        <v>8.7484944706011127</v>
      </c>
      <c r="AE822" s="370">
        <f t="shared" si="109"/>
        <v>1.3054830287206349</v>
      </c>
      <c r="AF822" s="370">
        <f t="shared" si="110"/>
        <v>3.641078838174264</v>
      </c>
      <c r="AG822" s="370">
        <f t="shared" si="110"/>
        <v>8.4380064829821695</v>
      </c>
      <c r="AH822" s="370">
        <f t="shared" si="110"/>
        <v>-0.54945054945054783</v>
      </c>
      <c r="AI822" s="370">
        <f t="shared" si="110"/>
        <v>15.725174898193591</v>
      </c>
      <c r="AJ822" s="370">
        <f t="shared" si="111"/>
        <v>26.418067226890745</v>
      </c>
      <c r="AK822" s="370">
        <f t="shared" si="111"/>
        <v>19.897652016857315</v>
      </c>
      <c r="AL822" s="370">
        <f t="shared" si="111"/>
        <v>15.892164061680484</v>
      </c>
      <c r="AM822" s="370">
        <f t="shared" si="111"/>
        <v>22.203028147545989</v>
      </c>
      <c r="AN822" s="370">
        <f t="shared" si="127"/>
        <v>20.44440035710743</v>
      </c>
      <c r="AO822" s="370">
        <f t="shared" si="127"/>
        <v>26.373259052924791</v>
      </c>
      <c r="AP822" s="370">
        <f t="shared" si="127"/>
        <v>20.680628272251315</v>
      </c>
      <c r="AQ822" s="370">
        <f t="shared" si="127"/>
        <v>34.326078655975557</v>
      </c>
      <c r="AR822" s="370">
        <f t="shared" ref="AR822:AY822" si="149">IFERROR(((AR42-AF42)*100/AF42),"n.a.")</f>
        <v>41.187068361525384</v>
      </c>
      <c r="AS822" s="370">
        <f t="shared" si="149"/>
        <v>35.133115366651097</v>
      </c>
      <c r="AT822" s="370">
        <f t="shared" si="149"/>
        <v>19.975233377786243</v>
      </c>
      <c r="AU822" s="370">
        <f t="shared" si="149"/>
        <v>15.618514842551646</v>
      </c>
      <c r="AV822" s="370">
        <f t="shared" si="149"/>
        <v>10.934773577066885</v>
      </c>
      <c r="AW822" s="370">
        <f t="shared" si="149"/>
        <v>19.867771361620218</v>
      </c>
      <c r="AX822" s="370">
        <f t="shared" si="149"/>
        <v>31.453656770456178</v>
      </c>
      <c r="AY822" s="370">
        <f t="shared" si="149"/>
        <v>17.129552635955438</v>
      </c>
    </row>
    <row r="823" spans="1:51" s="325" customFormat="1" ht="27.6">
      <c r="A823" s="327"/>
      <c r="B823" s="327" t="s">
        <v>214</v>
      </c>
      <c r="C823" s="331"/>
      <c r="D823" s="331"/>
      <c r="E823" s="331"/>
      <c r="F823" s="331"/>
      <c r="G823" s="331"/>
      <c r="H823" s="331"/>
      <c r="I823" s="331"/>
      <c r="J823" s="331"/>
      <c r="K823" s="331"/>
      <c r="L823" s="331"/>
      <c r="M823" s="331"/>
      <c r="N823" s="331"/>
      <c r="O823" s="370">
        <f t="shared" si="93"/>
        <v>-47.842401500938088</v>
      </c>
      <c r="P823" s="370">
        <f t="shared" si="94"/>
        <v>97.740112994350284</v>
      </c>
      <c r="Q823" s="370">
        <f t="shared" si="95"/>
        <v>31.073446327683609</v>
      </c>
      <c r="R823" s="370">
        <f t="shared" si="96"/>
        <v>45.273631840796028</v>
      </c>
      <c r="S823" s="370">
        <f t="shared" si="97"/>
        <v>17.834394904458602</v>
      </c>
      <c r="T823" s="370">
        <f t="shared" si="98"/>
        <v>-3.8961038961038996</v>
      </c>
      <c r="U823" s="370">
        <f t="shared" si="99"/>
        <v>-31.555555555555557</v>
      </c>
      <c r="V823" s="370">
        <f t="shared" si="100"/>
        <v>-4.4117647058823559</v>
      </c>
      <c r="W823" s="370">
        <f t="shared" si="101"/>
        <v>-48.543689320388346</v>
      </c>
      <c r="X823" s="370">
        <f t="shared" si="102"/>
        <v>-18.713450292397667</v>
      </c>
      <c r="Y823" s="370">
        <f t="shared" si="103"/>
        <v>10.563380281690151</v>
      </c>
      <c r="Z823" s="370">
        <f t="shared" si="104"/>
        <v>-52.838427947598255</v>
      </c>
      <c r="AA823" s="370">
        <f t="shared" si="105"/>
        <v>-51.798561151079127</v>
      </c>
      <c r="AB823" s="370">
        <f t="shared" si="106"/>
        <v>-74.857142857142861</v>
      </c>
      <c r="AC823" s="370">
        <f t="shared" si="107"/>
        <v>-41.810344827586199</v>
      </c>
      <c r="AD823" s="370">
        <f t="shared" si="108"/>
        <v>-33.561643835616437</v>
      </c>
      <c r="AE823" s="370">
        <f t="shared" si="109"/>
        <v>5.4054054054053973</v>
      </c>
      <c r="AF823" s="370">
        <f t="shared" si="110"/>
        <v>48.64864864864866</v>
      </c>
      <c r="AG823" s="370">
        <f t="shared" si="110"/>
        <v>14.935064935064934</v>
      </c>
      <c r="AH823" s="370">
        <f t="shared" si="110"/>
        <v>43.076923076923087</v>
      </c>
      <c r="AI823" s="370">
        <f t="shared" si="110"/>
        <v>93.396226415094304</v>
      </c>
      <c r="AJ823" s="370">
        <f t="shared" si="111"/>
        <v>169.0647482014389</v>
      </c>
      <c r="AK823" s="370">
        <f t="shared" si="111"/>
        <v>159.2356687898089</v>
      </c>
      <c r="AL823" s="370">
        <f t="shared" si="111"/>
        <v>219.44444444444443</v>
      </c>
      <c r="AM823" s="370">
        <f t="shared" si="111"/>
        <v>144.77611940298505</v>
      </c>
      <c r="AN823" s="370">
        <f t="shared" si="127"/>
        <v>159.09090909090909</v>
      </c>
      <c r="AO823" s="370">
        <f t="shared" si="127"/>
        <v>81.481481481481481</v>
      </c>
      <c r="AP823" s="370">
        <f t="shared" si="127"/>
        <v>46.391752577319579</v>
      </c>
      <c r="AQ823" s="370">
        <f t="shared" si="127"/>
        <v>104.61538461538461</v>
      </c>
      <c r="AR823" s="370">
        <f t="shared" ref="AR823:AY823" si="150">IFERROR(((AR43-AF43)*100/AF43),"n.a.")</f>
        <v>63.181818181818166</v>
      </c>
      <c r="AS823" s="370">
        <f t="shared" si="150"/>
        <v>103.38983050847457</v>
      </c>
      <c r="AT823" s="370">
        <f t="shared" si="150"/>
        <v>-24.014336917562723</v>
      </c>
      <c r="AU823" s="370">
        <f t="shared" si="150"/>
        <v>51.219512195121972</v>
      </c>
      <c r="AV823" s="370">
        <f t="shared" si="150"/>
        <v>-6.1497326203208669</v>
      </c>
      <c r="AW823" s="370">
        <f t="shared" si="150"/>
        <v>-49.14004914004915</v>
      </c>
      <c r="AX823" s="370">
        <f t="shared" si="150"/>
        <v>-19.420289855072475</v>
      </c>
      <c r="AY823" s="370">
        <f t="shared" si="150"/>
        <v>18.902439024390251</v>
      </c>
    </row>
    <row r="824" spans="1:51" s="325" customFormat="1" ht="27.6">
      <c r="A824" s="329"/>
      <c r="B824" s="329" t="s">
        <v>215</v>
      </c>
      <c r="C824" s="332"/>
      <c r="D824" s="332"/>
      <c r="E824" s="332"/>
      <c r="F824" s="332"/>
      <c r="G824" s="332"/>
      <c r="H824" s="332"/>
      <c r="I824" s="332"/>
      <c r="J824" s="332"/>
      <c r="K824" s="332"/>
      <c r="L824" s="332"/>
      <c r="M824" s="332"/>
      <c r="N824" s="332"/>
      <c r="O824" s="370">
        <f t="shared" si="93"/>
        <v>-17.043740573152341</v>
      </c>
      <c r="P824" s="370">
        <f t="shared" si="94"/>
        <v>6.8154005459851223</v>
      </c>
      <c r="Q824" s="370">
        <f t="shared" si="95"/>
        <v>-3.5951228258920609</v>
      </c>
      <c r="R824" s="370">
        <f t="shared" si="96"/>
        <v>-22.981095914278253</v>
      </c>
      <c r="S824" s="370">
        <f t="shared" si="97"/>
        <v>-16.28750412133201</v>
      </c>
      <c r="T824" s="370">
        <f t="shared" si="98"/>
        <v>-25.365623525711591</v>
      </c>
      <c r="U824" s="370">
        <f t="shared" si="99"/>
        <v>-14.196168447073363</v>
      </c>
      <c r="V824" s="370">
        <f t="shared" si="100"/>
        <v>-7.3421570380969357</v>
      </c>
      <c r="W824" s="370">
        <f t="shared" si="101"/>
        <v>-7.8158458244111362</v>
      </c>
      <c r="X824" s="370">
        <f t="shared" si="102"/>
        <v>-6.1993800619938026</v>
      </c>
      <c r="Y824" s="370">
        <f t="shared" si="103"/>
        <v>-3.4170359428852772</v>
      </c>
      <c r="Z824" s="370">
        <f t="shared" si="104"/>
        <v>-8.9996137504828191</v>
      </c>
      <c r="AA824" s="370">
        <f t="shared" si="105"/>
        <v>-1.9494949494949563</v>
      </c>
      <c r="AB824" s="370">
        <f t="shared" si="106"/>
        <v>-11.923856525953997</v>
      </c>
      <c r="AC824" s="370">
        <f t="shared" si="107"/>
        <v>-17.79038407886171</v>
      </c>
      <c r="AD824" s="370">
        <f t="shared" si="108"/>
        <v>10.14591109602986</v>
      </c>
      <c r="AE824" s="370">
        <f t="shared" si="109"/>
        <v>1.2406459235919565</v>
      </c>
      <c r="AF824" s="370">
        <f t="shared" si="110"/>
        <v>2.9393173198482847</v>
      </c>
      <c r="AG824" s="370">
        <f t="shared" si="110"/>
        <v>8.3341907603663028</v>
      </c>
      <c r="AH824" s="370">
        <f t="shared" si="110"/>
        <v>-1.3705240806871941</v>
      </c>
      <c r="AI824" s="370">
        <f t="shared" si="110"/>
        <v>14.855875831485596</v>
      </c>
      <c r="AJ824" s="370">
        <f t="shared" si="111"/>
        <v>24.30444515510073</v>
      </c>
      <c r="AK824" s="370">
        <f t="shared" si="111"/>
        <v>17.669249592169656</v>
      </c>
      <c r="AL824" s="370">
        <f t="shared" si="111"/>
        <v>13.571731748726663</v>
      </c>
      <c r="AM824" s="370">
        <f t="shared" si="111"/>
        <v>20.510971463892052</v>
      </c>
      <c r="AN824" s="370">
        <f t="shared" si="127"/>
        <v>19.211526916149694</v>
      </c>
      <c r="AO824" s="370">
        <f t="shared" si="127"/>
        <v>25.531674208144786</v>
      </c>
      <c r="AP824" s="370">
        <f t="shared" si="127"/>
        <v>20.168412405011296</v>
      </c>
      <c r="AQ824" s="370">
        <f t="shared" si="127"/>
        <v>32.979964987356546</v>
      </c>
      <c r="AR824" s="370">
        <f t="shared" ref="AR824:AY824" si="151">IFERROR(((AR44-AF44)*100/AF44),"n.a.")</f>
        <v>40.691843209497499</v>
      </c>
      <c r="AS824" s="370">
        <f t="shared" si="151"/>
        <v>33.972836926583717</v>
      </c>
      <c r="AT824" s="370">
        <f t="shared" si="151"/>
        <v>21.176240336627849</v>
      </c>
      <c r="AU824" s="370">
        <f t="shared" si="151"/>
        <v>14.94760066188638</v>
      </c>
      <c r="AV824" s="370">
        <f t="shared" si="151"/>
        <v>11.482720178372352</v>
      </c>
      <c r="AW824" s="370">
        <f t="shared" si="151"/>
        <v>22.311758079889092</v>
      </c>
      <c r="AX824" s="370">
        <f t="shared" si="151"/>
        <v>33.093525179856101</v>
      </c>
      <c r="AY824" s="370">
        <f t="shared" si="151"/>
        <v>17.079842708155244</v>
      </c>
    </row>
    <row r="825" spans="1:51" s="325" customFormat="1" ht="13.8">
      <c r="A825" s="327"/>
      <c r="B825" s="327" t="s">
        <v>216</v>
      </c>
      <c r="C825" s="331"/>
      <c r="D825" s="331"/>
      <c r="E825" s="331"/>
      <c r="F825" s="331"/>
      <c r="G825" s="331"/>
      <c r="H825" s="331"/>
      <c r="I825" s="331"/>
      <c r="J825" s="331"/>
      <c r="K825" s="331"/>
      <c r="L825" s="331"/>
      <c r="M825" s="331"/>
      <c r="N825" s="331"/>
      <c r="O825" s="370">
        <f t="shared" si="93"/>
        <v>-1.3609556933313043</v>
      </c>
      <c r="P825" s="370">
        <f t="shared" si="94"/>
        <v>-0.23168775619319651</v>
      </c>
      <c r="Q825" s="370">
        <f t="shared" si="95"/>
        <v>-5.114638447971787</v>
      </c>
      <c r="R825" s="370">
        <f t="shared" si="96"/>
        <v>-4.7636363636363592</v>
      </c>
      <c r="S825" s="370">
        <f t="shared" si="97"/>
        <v>3.3452621751983909</v>
      </c>
      <c r="T825" s="370">
        <f t="shared" si="98"/>
        <v>-8.1113619262603454</v>
      </c>
      <c r="U825" s="370">
        <f t="shared" si="99"/>
        <v>-7.0172684458398829</v>
      </c>
      <c r="V825" s="370">
        <f t="shared" si="100"/>
        <v>-8.7548920133352546</v>
      </c>
      <c r="W825" s="370">
        <f t="shared" si="101"/>
        <v>-8.6548645786049416</v>
      </c>
      <c r="X825" s="370">
        <f t="shared" si="102"/>
        <v>-6.4293730960397593</v>
      </c>
      <c r="Y825" s="370">
        <f t="shared" si="103"/>
        <v>-10.050251256281408</v>
      </c>
      <c r="Z825" s="370">
        <f t="shared" si="104"/>
        <v>4.6811647622558041</v>
      </c>
      <c r="AA825" s="370">
        <f t="shared" si="105"/>
        <v>-9.044917982523387</v>
      </c>
      <c r="AB825" s="370">
        <f t="shared" si="106"/>
        <v>5.9128260092890361</v>
      </c>
      <c r="AC825" s="370">
        <f t="shared" si="107"/>
        <v>-15.427509293680298</v>
      </c>
      <c r="AD825" s="370">
        <f t="shared" si="108"/>
        <v>19.797632684230617</v>
      </c>
      <c r="AE825" s="370">
        <f t="shared" si="109"/>
        <v>-10.403492923818131</v>
      </c>
      <c r="AF825" s="370">
        <f t="shared" si="110"/>
        <v>-3.3573534228627646</v>
      </c>
      <c r="AG825" s="370">
        <f t="shared" si="110"/>
        <v>6.213067702177951</v>
      </c>
      <c r="AH825" s="370">
        <f t="shared" si="110"/>
        <v>-1.3185067513900006</v>
      </c>
      <c r="AI825" s="370">
        <f t="shared" si="110"/>
        <v>8.0669206559549416</v>
      </c>
      <c r="AJ825" s="370">
        <f t="shared" si="111"/>
        <v>14.050719671007544</v>
      </c>
      <c r="AK825" s="370">
        <f t="shared" si="111"/>
        <v>12.425935330963258</v>
      </c>
      <c r="AL825" s="370">
        <f t="shared" si="111"/>
        <v>5.2640845070422575</v>
      </c>
      <c r="AM825" s="370">
        <f t="shared" si="111"/>
        <v>6.1857407719534834</v>
      </c>
      <c r="AN825" s="370">
        <f t="shared" si="127"/>
        <v>-9.8498903693708826</v>
      </c>
      <c r="AO825" s="370">
        <f t="shared" si="127"/>
        <v>13.021978021978022</v>
      </c>
      <c r="AP825" s="370">
        <f t="shared" si="127"/>
        <v>4.4621513944223059</v>
      </c>
      <c r="AQ825" s="370">
        <f t="shared" si="127"/>
        <v>12.821374558897668</v>
      </c>
      <c r="AR825" s="370">
        <f t="shared" ref="AR825:AY825" si="152">IFERROR(((AR45-AF45)*100/AF45),"n.a.")</f>
        <v>17.031011692933408</v>
      </c>
      <c r="AS825" s="370">
        <f t="shared" si="152"/>
        <v>16.197742807184863</v>
      </c>
      <c r="AT825" s="370">
        <f t="shared" si="152"/>
        <v>11.059240180296198</v>
      </c>
      <c r="AU825" s="370">
        <f t="shared" si="152"/>
        <v>9.3960760269773296</v>
      </c>
      <c r="AV825" s="370">
        <f t="shared" si="152"/>
        <v>5.8443509615384626</v>
      </c>
      <c r="AW825" s="370">
        <f t="shared" si="152"/>
        <v>4.6679716910104032</v>
      </c>
      <c r="AX825" s="370">
        <f t="shared" si="152"/>
        <v>20.471650777722033</v>
      </c>
      <c r="AY825" s="370">
        <f t="shared" si="152"/>
        <v>22.158730158730148</v>
      </c>
    </row>
    <row r="826" spans="1:51" s="325" customFormat="1" ht="13.8">
      <c r="A826" s="329"/>
      <c r="B826" s="329" t="s">
        <v>217</v>
      </c>
      <c r="C826" s="332"/>
      <c r="D826" s="332"/>
      <c r="E826" s="332"/>
      <c r="F826" s="332"/>
      <c r="G826" s="332"/>
      <c r="H826" s="332"/>
      <c r="I826" s="332"/>
      <c r="J826" s="332"/>
      <c r="K826" s="332"/>
      <c r="L826" s="332"/>
      <c r="M826" s="332"/>
      <c r="N826" s="332"/>
      <c r="O826" s="370">
        <f t="shared" si="93"/>
        <v>7.3025335320417408</v>
      </c>
      <c r="P826" s="370">
        <f t="shared" si="94"/>
        <v>-0.99999999999999645</v>
      </c>
      <c r="Q826" s="370">
        <f t="shared" si="95"/>
        <v>-8.8330632090761743</v>
      </c>
      <c r="R826" s="370">
        <f t="shared" si="96"/>
        <v>3.1982942430703507</v>
      </c>
      <c r="S826" s="370">
        <f t="shared" si="97"/>
        <v>15.99078341013826</v>
      </c>
      <c r="T826" s="370">
        <f t="shared" si="98"/>
        <v>-2.1872265966754156</v>
      </c>
      <c r="U826" s="370">
        <f t="shared" si="99"/>
        <v>10.22784810126582</v>
      </c>
      <c r="V826" s="370">
        <f t="shared" si="100"/>
        <v>-3.6881810561609347</v>
      </c>
      <c r="W826" s="370">
        <f t="shared" si="101"/>
        <v>-10.349233390119249</v>
      </c>
      <c r="X826" s="370">
        <f t="shared" si="102"/>
        <v>-1.3041453190498258</v>
      </c>
      <c r="Y826" s="370">
        <f t="shared" si="103"/>
        <v>-3.6388760939659104</v>
      </c>
      <c r="Z826" s="370">
        <f t="shared" si="104"/>
        <v>28.395721925133703</v>
      </c>
      <c r="AA826" s="370">
        <f t="shared" si="105"/>
        <v>-3.19444444444445</v>
      </c>
      <c r="AB826" s="370">
        <f t="shared" si="106"/>
        <v>4.5454545454545379</v>
      </c>
      <c r="AC826" s="370">
        <f t="shared" si="107"/>
        <v>-19.911111111111115</v>
      </c>
      <c r="AD826" s="370">
        <f t="shared" si="108"/>
        <v>14.77272727272727</v>
      </c>
      <c r="AE826" s="370">
        <f t="shared" si="109"/>
        <v>-16.36869288835916</v>
      </c>
      <c r="AF826" s="370">
        <f t="shared" si="110"/>
        <v>-3.3094812164579537</v>
      </c>
      <c r="AG826" s="370">
        <f t="shared" si="110"/>
        <v>0.82682590721175797</v>
      </c>
      <c r="AH826" s="370">
        <f t="shared" si="110"/>
        <v>-7.5718015665796425</v>
      </c>
      <c r="AI826" s="370">
        <f t="shared" si="110"/>
        <v>19.524940617577194</v>
      </c>
      <c r="AJ826" s="370">
        <f t="shared" si="111"/>
        <v>15.384615384615373</v>
      </c>
      <c r="AK826" s="370">
        <f t="shared" si="111"/>
        <v>18.594646271510502</v>
      </c>
      <c r="AL826" s="370">
        <f t="shared" si="111"/>
        <v>-0.66638900458142492</v>
      </c>
      <c r="AM826" s="370">
        <f t="shared" si="111"/>
        <v>-1.4825442372070718</v>
      </c>
      <c r="AN826" s="370">
        <f t="shared" si="127"/>
        <v>-8.7922705314009679</v>
      </c>
      <c r="AO826" s="370">
        <f t="shared" si="127"/>
        <v>18.035516093229745</v>
      </c>
      <c r="AP826" s="370">
        <f t="shared" si="127"/>
        <v>9.2259225922592289</v>
      </c>
      <c r="AQ826" s="370">
        <f t="shared" si="127"/>
        <v>10.356294536817101</v>
      </c>
      <c r="AR826" s="370">
        <f t="shared" ref="AR826:AY826" si="153">IFERROR(((AR46-AF46)*100/AF46),"n.a.")</f>
        <v>6.0129509713228515</v>
      </c>
      <c r="AS826" s="370">
        <f t="shared" si="153"/>
        <v>7.3804100227790483</v>
      </c>
      <c r="AT826" s="370">
        <f t="shared" si="153"/>
        <v>16.525423728813568</v>
      </c>
      <c r="AU826" s="370">
        <f t="shared" si="153"/>
        <v>-2.2257551669316324</v>
      </c>
      <c r="AV826" s="370">
        <f t="shared" si="153"/>
        <v>-3.1901840490797446</v>
      </c>
      <c r="AW826" s="370">
        <f t="shared" si="153"/>
        <v>-8.8270858524788309</v>
      </c>
      <c r="AX826" s="370">
        <f t="shared" si="153"/>
        <v>8.1341719077568033</v>
      </c>
      <c r="AY826" s="370">
        <f t="shared" si="153"/>
        <v>29.563106796116504</v>
      </c>
    </row>
    <row r="827" spans="1:51" s="325" customFormat="1" ht="13.8">
      <c r="A827" s="327"/>
      <c r="B827" s="327" t="s">
        <v>218</v>
      </c>
      <c r="C827" s="331"/>
      <c r="D827" s="331"/>
      <c r="E827" s="331"/>
      <c r="F827" s="331"/>
      <c r="G827" s="331"/>
      <c r="H827" s="331"/>
      <c r="I827" s="331"/>
      <c r="J827" s="331"/>
      <c r="K827" s="331"/>
      <c r="L827" s="331"/>
      <c r="M827" s="331"/>
      <c r="N827" s="331"/>
      <c r="O827" s="370">
        <f t="shared" si="93"/>
        <v>-5.1727885242338525</v>
      </c>
      <c r="P827" s="370">
        <f t="shared" si="94"/>
        <v>0.19385211852672468</v>
      </c>
      <c r="Q827" s="370">
        <f t="shared" si="95"/>
        <v>-2.9988465974625242</v>
      </c>
      <c r="R827" s="370">
        <f t="shared" si="96"/>
        <v>-8.9103448275861972</v>
      </c>
      <c r="S827" s="370">
        <f t="shared" si="97"/>
        <v>-3.1242659149635852</v>
      </c>
      <c r="T827" s="370">
        <f t="shared" si="98"/>
        <v>-11.19779715465809</v>
      </c>
      <c r="U827" s="370">
        <f t="shared" si="99"/>
        <v>-14.766780432309448</v>
      </c>
      <c r="V827" s="370">
        <f t="shared" si="100"/>
        <v>-11.433636162198102</v>
      </c>
      <c r="W827" s="370">
        <f t="shared" si="101"/>
        <v>-7.7211922084017814</v>
      </c>
      <c r="X827" s="370">
        <f t="shared" si="102"/>
        <v>-9.1198044009779871</v>
      </c>
      <c r="Y827" s="370">
        <f t="shared" si="103"/>
        <v>-13.236297475551513</v>
      </c>
      <c r="Z827" s="370">
        <f t="shared" si="104"/>
        <v>-7.7896512935883102</v>
      </c>
      <c r="AA827" s="370">
        <f t="shared" si="105"/>
        <v>-11.941324776529912</v>
      </c>
      <c r="AB827" s="370">
        <f t="shared" si="106"/>
        <v>6.6611387506909994</v>
      </c>
      <c r="AC827" s="370">
        <f t="shared" si="107"/>
        <v>-13.008323424494648</v>
      </c>
      <c r="AD827" s="370">
        <f t="shared" si="108"/>
        <v>22.743791641429429</v>
      </c>
      <c r="AE827" s="370">
        <f t="shared" si="109"/>
        <v>-6.74102812803104</v>
      </c>
      <c r="AF827" s="370">
        <f t="shared" si="110"/>
        <v>-3.3591731266149978</v>
      </c>
      <c r="AG827" s="370">
        <f t="shared" si="110"/>
        <v>9.3432995194874522</v>
      </c>
      <c r="AH827" s="370">
        <f t="shared" si="110"/>
        <v>2.2767075306479954</v>
      </c>
      <c r="AI827" s="370">
        <f t="shared" si="110"/>
        <v>1.9582909460834261</v>
      </c>
      <c r="AJ827" s="370">
        <f t="shared" si="111"/>
        <v>13.290287866559046</v>
      </c>
      <c r="AK827" s="370">
        <f t="shared" si="111"/>
        <v>9.0432503276540057</v>
      </c>
      <c r="AL827" s="370">
        <f t="shared" si="111"/>
        <v>9.5760902714242171</v>
      </c>
      <c r="AM827" s="370">
        <f t="shared" si="111"/>
        <v>10.359187922956783</v>
      </c>
      <c r="AN827" s="370">
        <f t="shared" si="127"/>
        <v>-10.417206530189176</v>
      </c>
      <c r="AO827" s="370">
        <f t="shared" si="127"/>
        <v>10.579551667577924</v>
      </c>
      <c r="AP827" s="370">
        <f t="shared" si="127"/>
        <v>1.8504811250925239</v>
      </c>
      <c r="AQ827" s="370">
        <f t="shared" si="127"/>
        <v>14.170566822672894</v>
      </c>
      <c r="AR827" s="370">
        <f t="shared" ref="AR827:AY827" si="154">IFERROR(((AR47-AF47)*100/AF47),"n.a.")</f>
        <v>23.342245989304825</v>
      </c>
      <c r="AS827" s="370">
        <f t="shared" si="154"/>
        <v>20.947265624999993</v>
      </c>
      <c r="AT827" s="370">
        <f t="shared" si="154"/>
        <v>8.2191780821917781</v>
      </c>
      <c r="AU827" s="370">
        <f t="shared" si="154"/>
        <v>16.662509353953602</v>
      </c>
      <c r="AV827" s="370">
        <f t="shared" si="154"/>
        <v>11.090002374732848</v>
      </c>
      <c r="AW827" s="370">
        <f t="shared" si="154"/>
        <v>12.716346153846152</v>
      </c>
      <c r="AX827" s="370">
        <f t="shared" si="154"/>
        <v>28.694684107987761</v>
      </c>
      <c r="AY827" s="370">
        <f t="shared" si="154"/>
        <v>18.537735849056606</v>
      </c>
    </row>
    <row r="828" spans="1:51" s="325" customFormat="1" ht="13.8">
      <c r="A828" s="329"/>
      <c r="B828" s="329" t="s">
        <v>219</v>
      </c>
      <c r="C828" s="332"/>
      <c r="D828" s="332"/>
      <c r="E828" s="332"/>
      <c r="F828" s="332"/>
      <c r="G828" s="332"/>
      <c r="H828" s="332"/>
      <c r="I828" s="332"/>
      <c r="J828" s="332"/>
      <c r="K828" s="332"/>
      <c r="L828" s="332"/>
      <c r="M828" s="332"/>
      <c r="N828" s="332"/>
      <c r="O828" s="370">
        <f t="shared" si="93"/>
        <v>-2.2842710348634303</v>
      </c>
      <c r="P828" s="370">
        <f t="shared" si="94"/>
        <v>-12.102943500477021</v>
      </c>
      <c r="Q828" s="370">
        <f t="shared" si="95"/>
        <v>4.2566889676965873</v>
      </c>
      <c r="R828" s="370">
        <f t="shared" si="96"/>
        <v>5.9645450797577118</v>
      </c>
      <c r="S828" s="370">
        <f t="shared" si="97"/>
        <v>10.797203768431283</v>
      </c>
      <c r="T828" s="370">
        <f t="shared" si="98"/>
        <v>4.1675009748232101</v>
      </c>
      <c r="U828" s="370">
        <f t="shared" si="99"/>
        <v>10.303336953302384</v>
      </c>
      <c r="V828" s="370">
        <f t="shared" si="100"/>
        <v>2.0805063155354104</v>
      </c>
      <c r="W828" s="370">
        <f t="shared" si="101"/>
        <v>1.6277301417541006</v>
      </c>
      <c r="X828" s="370">
        <f t="shared" si="102"/>
        <v>11.560552678359411</v>
      </c>
      <c r="Y828" s="370">
        <f t="shared" si="103"/>
        <v>7.7918003067912514</v>
      </c>
      <c r="Z828" s="370">
        <f t="shared" si="104"/>
        <v>-11.775567777049559</v>
      </c>
      <c r="AA828" s="370">
        <f t="shared" si="105"/>
        <v>-3.0252196736277521</v>
      </c>
      <c r="AB828" s="370">
        <f t="shared" si="106"/>
        <v>19.231153403075119</v>
      </c>
      <c r="AC828" s="370">
        <f t="shared" si="107"/>
        <v>-21.404568682039699</v>
      </c>
      <c r="AD828" s="370">
        <f t="shared" si="108"/>
        <v>6.2519078943430575</v>
      </c>
      <c r="AE828" s="370">
        <f t="shared" si="109"/>
        <v>-8.2214747573931053</v>
      </c>
      <c r="AF828" s="370">
        <f t="shared" si="110"/>
        <v>-15.194727017962734</v>
      </c>
      <c r="AG828" s="370">
        <f t="shared" si="110"/>
        <v>12.421543728532921</v>
      </c>
      <c r="AH828" s="370">
        <f t="shared" si="110"/>
        <v>-0.19650700910027161</v>
      </c>
      <c r="AI828" s="370">
        <f t="shared" si="110"/>
        <v>9.559467613995805</v>
      </c>
      <c r="AJ828" s="370">
        <f t="shared" si="111"/>
        <v>18.977547932833637</v>
      </c>
      <c r="AK828" s="370">
        <f t="shared" si="111"/>
        <v>7.3277488491434504</v>
      </c>
      <c r="AL828" s="370">
        <f t="shared" si="111"/>
        <v>28.397382479667716</v>
      </c>
      <c r="AM828" s="370">
        <f t="shared" si="111"/>
        <v>22.815636804386966</v>
      </c>
      <c r="AN828" s="370">
        <f t="shared" si="127"/>
        <v>-3.4704808073587081</v>
      </c>
      <c r="AO828" s="370">
        <f t="shared" si="127"/>
        <v>31.135540729003662</v>
      </c>
      <c r="AP828" s="370">
        <f t="shared" si="127"/>
        <v>14.549838322611171</v>
      </c>
      <c r="AQ828" s="370">
        <f t="shared" si="127"/>
        <v>24.133711963851784</v>
      </c>
      <c r="AR828" s="370">
        <f t="shared" ref="AR828:AY828" si="155">IFERROR(((AR48-AF48)*100/AF48),"n.a.")</f>
        <v>31.197322978365527</v>
      </c>
      <c r="AS828" s="370">
        <f t="shared" si="155"/>
        <v>12.280623186891365</v>
      </c>
      <c r="AT828" s="370">
        <f t="shared" si="155"/>
        <v>15.516188470650171</v>
      </c>
      <c r="AU828" s="370">
        <f t="shared" si="155"/>
        <v>15.673460776094222</v>
      </c>
      <c r="AV828" s="370">
        <f t="shared" si="155"/>
        <v>5.3909789340850081</v>
      </c>
      <c r="AW828" s="370">
        <f t="shared" si="155"/>
        <v>8.6686622335616814</v>
      </c>
      <c r="AX828" s="370">
        <f t="shared" si="155"/>
        <v>22.827689258061106</v>
      </c>
      <c r="AY828" s="370">
        <f t="shared" si="155"/>
        <v>15.080365056171711</v>
      </c>
    </row>
    <row r="829" spans="1:51" s="325" customFormat="1" ht="13.8">
      <c r="A829" s="327"/>
      <c r="B829" s="327" t="s">
        <v>220</v>
      </c>
      <c r="C829" s="331"/>
      <c r="D829" s="331"/>
      <c r="E829" s="331"/>
      <c r="F829" s="331"/>
      <c r="G829" s="331"/>
      <c r="H829" s="331"/>
      <c r="I829" s="331"/>
      <c r="J829" s="331"/>
      <c r="K829" s="331"/>
      <c r="L829" s="331"/>
      <c r="M829" s="331"/>
      <c r="N829" s="331"/>
      <c r="O829" s="370">
        <f t="shared" si="93"/>
        <v>-17.833507488679906</v>
      </c>
      <c r="P829" s="370">
        <f t="shared" si="94"/>
        <v>-17.797888386123677</v>
      </c>
      <c r="Q829" s="370">
        <f t="shared" si="95"/>
        <v>-6.9479810840305571</v>
      </c>
      <c r="R829" s="370">
        <f t="shared" si="96"/>
        <v>-34.867549668874169</v>
      </c>
      <c r="S829" s="370">
        <f t="shared" si="97"/>
        <v>-17.75784753363229</v>
      </c>
      <c r="T829" s="370">
        <f t="shared" si="98"/>
        <v>-3.4645232815964526</v>
      </c>
      <c r="U829" s="370">
        <f t="shared" si="99"/>
        <v>-2.0730503455083875</v>
      </c>
      <c r="V829" s="370">
        <f t="shared" si="100"/>
        <v>-11.036036036036045</v>
      </c>
      <c r="W829" s="370">
        <f t="shared" si="101"/>
        <v>7.6083992364330477</v>
      </c>
      <c r="X829" s="370">
        <f t="shared" si="102"/>
        <v>7.5344888574460516</v>
      </c>
      <c r="Y829" s="370">
        <f t="shared" si="103"/>
        <v>-6.2234794908062314</v>
      </c>
      <c r="Z829" s="370">
        <f t="shared" si="104"/>
        <v>-1.0124610591900234</v>
      </c>
      <c r="AA829" s="370">
        <f t="shared" si="105"/>
        <v>14.667231877914375</v>
      </c>
      <c r="AB829" s="370">
        <f t="shared" si="106"/>
        <v>11.880733944954128</v>
      </c>
      <c r="AC829" s="370">
        <f t="shared" si="107"/>
        <v>-31.587177482408123</v>
      </c>
      <c r="AD829" s="370">
        <f t="shared" si="108"/>
        <v>6.863243518047776</v>
      </c>
      <c r="AE829" s="370">
        <f t="shared" si="109"/>
        <v>-24.900036350418034</v>
      </c>
      <c r="AF829" s="370">
        <f t="shared" si="110"/>
        <v>-27.131782945736433</v>
      </c>
      <c r="AG829" s="370">
        <f t="shared" si="110"/>
        <v>-5.544354838709685</v>
      </c>
      <c r="AH829" s="370">
        <f t="shared" si="110"/>
        <v>-23.403656821378334</v>
      </c>
      <c r="AI829" s="370">
        <f t="shared" si="110"/>
        <v>-29.472883933096814</v>
      </c>
      <c r="AJ829" s="370">
        <f t="shared" si="111"/>
        <v>17.171052631578945</v>
      </c>
      <c r="AK829" s="370">
        <f t="shared" si="111"/>
        <v>-9.351432880844639</v>
      </c>
      <c r="AL829" s="370">
        <f t="shared" si="111"/>
        <v>4.8387096774193425</v>
      </c>
      <c r="AM829" s="370">
        <f t="shared" si="111"/>
        <v>15.341959334565615</v>
      </c>
      <c r="AN829" s="370">
        <f t="shared" si="127"/>
        <v>-7.5850758507585132</v>
      </c>
      <c r="AO829" s="370">
        <f t="shared" si="127"/>
        <v>41.371428571428567</v>
      </c>
      <c r="AP829" s="370">
        <f t="shared" si="127"/>
        <v>36.536631779257853</v>
      </c>
      <c r="AQ829" s="370">
        <f t="shared" si="127"/>
        <v>64.569215876089061</v>
      </c>
      <c r="AR829" s="370">
        <f t="shared" ref="AR829:AY829" si="156">IFERROR(((AR49-AF49)*100/AF49),"n.a.")</f>
        <v>24.310480693459425</v>
      </c>
      <c r="AS829" s="370">
        <f t="shared" si="156"/>
        <v>25.827107790821763</v>
      </c>
      <c r="AT829" s="370">
        <f t="shared" si="156"/>
        <v>29.599706206390007</v>
      </c>
      <c r="AU829" s="370">
        <f t="shared" si="156"/>
        <v>44.376572044556248</v>
      </c>
      <c r="AV829" s="370">
        <f t="shared" si="156"/>
        <v>-21.336327905670966</v>
      </c>
      <c r="AW829" s="370">
        <f t="shared" si="156"/>
        <v>18.036605657237928</v>
      </c>
      <c r="AX829" s="370">
        <f t="shared" si="156"/>
        <v>23.939962476547851</v>
      </c>
      <c r="AY829" s="370">
        <f t="shared" si="156"/>
        <v>-8.0448717948717885</v>
      </c>
    </row>
    <row r="830" spans="1:51" s="325" customFormat="1" ht="13.8">
      <c r="A830" s="329"/>
      <c r="B830" s="329" t="s">
        <v>221</v>
      </c>
      <c r="C830" s="332"/>
      <c r="D830" s="332"/>
      <c r="E830" s="332"/>
      <c r="F830" s="332"/>
      <c r="G830" s="332"/>
      <c r="H830" s="332"/>
      <c r="I830" s="332"/>
      <c r="J830" s="332"/>
      <c r="K830" s="332"/>
      <c r="L830" s="332"/>
      <c r="M830" s="332"/>
      <c r="N830" s="332"/>
      <c r="O830" s="370">
        <f t="shared" si="93"/>
        <v>11.434280639431615</v>
      </c>
      <c r="P830" s="370">
        <f t="shared" si="94"/>
        <v>28.079331941544897</v>
      </c>
      <c r="Q830" s="370">
        <f t="shared" si="95"/>
        <v>5.6613353643056534</v>
      </c>
      <c r="R830" s="370">
        <f t="shared" si="96"/>
        <v>49.387755102040828</v>
      </c>
      <c r="S830" s="370">
        <f t="shared" si="97"/>
        <v>29.625326749927396</v>
      </c>
      <c r="T830" s="370">
        <f t="shared" si="98"/>
        <v>16.680543991118505</v>
      </c>
      <c r="U830" s="370">
        <f t="shared" si="99"/>
        <v>2.0293474867311851</v>
      </c>
      <c r="V830" s="370">
        <f t="shared" si="100"/>
        <v>-24.262985493682741</v>
      </c>
      <c r="W830" s="370">
        <f t="shared" si="101"/>
        <v>-29.976985040276176</v>
      </c>
      <c r="X830" s="370">
        <f t="shared" si="102"/>
        <v>-39.381153305203938</v>
      </c>
      <c r="Y830" s="370">
        <f t="shared" si="103"/>
        <v>-47.017937219730953</v>
      </c>
      <c r="Z830" s="370">
        <f t="shared" si="104"/>
        <v>-41.401273885350321</v>
      </c>
      <c r="AA830" s="370">
        <f t="shared" si="105"/>
        <v>-48.137079099422188</v>
      </c>
      <c r="AB830" s="370">
        <f t="shared" si="106"/>
        <v>-21.081227927193698</v>
      </c>
      <c r="AC830" s="370">
        <f t="shared" si="107"/>
        <v>-21.768380586256598</v>
      </c>
      <c r="AD830" s="370">
        <f t="shared" si="108"/>
        <v>-41.416211293260474</v>
      </c>
      <c r="AE830" s="370">
        <f t="shared" si="109"/>
        <v>-42.168944656060951</v>
      </c>
      <c r="AF830" s="370">
        <f t="shared" si="110"/>
        <v>-23.287345385347287</v>
      </c>
      <c r="AG830" s="370">
        <f t="shared" si="110"/>
        <v>29.651162790697668</v>
      </c>
      <c r="AH830" s="370">
        <f t="shared" si="110"/>
        <v>5.3135619400679834</v>
      </c>
      <c r="AI830" s="370">
        <f t="shared" si="110"/>
        <v>15.119145439605587</v>
      </c>
      <c r="AJ830" s="370">
        <f t="shared" si="111"/>
        <v>109.39675174013921</v>
      </c>
      <c r="AK830" s="370">
        <f t="shared" si="111"/>
        <v>56.538298772746522</v>
      </c>
      <c r="AL830" s="370">
        <f t="shared" si="111"/>
        <v>26.690821256038642</v>
      </c>
      <c r="AM830" s="370">
        <f t="shared" si="111"/>
        <v>46.830580099884735</v>
      </c>
      <c r="AN830" s="370">
        <f t="shared" si="127"/>
        <v>17.796901893287426</v>
      </c>
      <c r="AO830" s="370">
        <f t="shared" si="127"/>
        <v>15.724815724815716</v>
      </c>
      <c r="AP830" s="370">
        <f t="shared" si="127"/>
        <v>5.1690633501748868</v>
      </c>
      <c r="AQ830" s="370">
        <f t="shared" si="127"/>
        <v>16.195273149941883</v>
      </c>
      <c r="AR830" s="370">
        <f t="shared" ref="AR830:AY830" si="157">IFERROR(((AR50-AF50)*100/AF50),"n.a.")</f>
        <v>-20.434108527131784</v>
      </c>
      <c r="AS830" s="370">
        <f t="shared" si="157"/>
        <v>-48.690110927543074</v>
      </c>
      <c r="AT830" s="370">
        <f t="shared" si="157"/>
        <v>-42.97447931944852</v>
      </c>
      <c r="AU830" s="370">
        <f t="shared" si="157"/>
        <v>36.081370449678815</v>
      </c>
      <c r="AV830" s="370">
        <f t="shared" si="157"/>
        <v>-46.334256694367497</v>
      </c>
      <c r="AW830" s="370">
        <f t="shared" si="157"/>
        <v>-34.090294674236283</v>
      </c>
      <c r="AX830" s="370">
        <f t="shared" si="157"/>
        <v>-34.095964410549733</v>
      </c>
      <c r="AY830" s="370">
        <f t="shared" si="157"/>
        <v>-4.421768707482987</v>
      </c>
    </row>
    <row r="831" spans="1:51" s="325" customFormat="1" ht="27.6">
      <c r="A831" s="327"/>
      <c r="B831" s="327" t="s">
        <v>222</v>
      </c>
      <c r="C831" s="331"/>
      <c r="D831" s="331"/>
      <c r="E831" s="331"/>
      <c r="F831" s="331"/>
      <c r="G831" s="331"/>
      <c r="H831" s="331"/>
      <c r="I831" s="331"/>
      <c r="J831" s="331"/>
      <c r="K831" s="331"/>
      <c r="L831" s="331"/>
      <c r="M831" s="331"/>
      <c r="N831" s="331"/>
      <c r="O831" s="370">
        <f t="shared" si="93"/>
        <v>-3.9898564063616297</v>
      </c>
      <c r="P831" s="370">
        <f t="shared" si="94"/>
        <v>-12.528607947321229</v>
      </c>
      <c r="Q831" s="370">
        <f t="shared" si="95"/>
        <v>4.2773100846843706</v>
      </c>
      <c r="R831" s="370">
        <f t="shared" si="96"/>
        <v>8.3500801589631308</v>
      </c>
      <c r="S831" s="370">
        <f t="shared" si="97"/>
        <v>9.7562288837140461</v>
      </c>
      <c r="T831" s="370">
        <f t="shared" si="98"/>
        <v>4.6581220022062579</v>
      </c>
      <c r="U831" s="370">
        <f t="shared" si="99"/>
        <v>10.038418728232378</v>
      </c>
      <c r="V831" s="370">
        <f t="shared" si="100"/>
        <v>2.059923916119093</v>
      </c>
      <c r="W831" s="370">
        <f t="shared" si="101"/>
        <v>1.9336398478494636</v>
      </c>
      <c r="X831" s="370">
        <f t="shared" si="102"/>
        <v>15.048874744260052</v>
      </c>
      <c r="Y831" s="370">
        <f t="shared" si="103"/>
        <v>9.3394279174642474</v>
      </c>
      <c r="Z831" s="370">
        <f t="shared" si="104"/>
        <v>-11.808967646663987</v>
      </c>
      <c r="AA831" s="370">
        <f t="shared" si="105"/>
        <v>-1.8783937789099672</v>
      </c>
      <c r="AB831" s="370">
        <f t="shared" si="106"/>
        <v>16.559305955076816</v>
      </c>
      <c r="AC831" s="370">
        <f t="shared" si="107"/>
        <v>-22.9725764045684</v>
      </c>
      <c r="AD831" s="370">
        <f t="shared" si="108"/>
        <v>3.9560973915459727</v>
      </c>
      <c r="AE831" s="370">
        <f t="shared" si="109"/>
        <v>-9.6358797630581616</v>
      </c>
      <c r="AF831" s="370">
        <f t="shared" si="110"/>
        <v>-18.439105065163467</v>
      </c>
      <c r="AG831" s="370">
        <f t="shared" si="110"/>
        <v>8.6338541054857405</v>
      </c>
      <c r="AH831" s="370">
        <f t="shared" si="110"/>
        <v>-3.8524807314353295</v>
      </c>
      <c r="AI831" s="370">
        <f t="shared" si="110"/>
        <v>7.2083044198660282</v>
      </c>
      <c r="AJ831" s="370">
        <f t="shared" si="111"/>
        <v>12.047684910755455</v>
      </c>
      <c r="AK831" s="370">
        <f t="shared" si="111"/>
        <v>2.2889967415751347</v>
      </c>
      <c r="AL831" s="370">
        <f t="shared" si="111"/>
        <v>26.240800079155491</v>
      </c>
      <c r="AM831" s="370">
        <f t="shared" si="111"/>
        <v>17.234641451683427</v>
      </c>
      <c r="AN831" s="370">
        <f t="shared" si="127"/>
        <v>-5.5369953464560142</v>
      </c>
      <c r="AO831" s="370">
        <f t="shared" si="127"/>
        <v>28.390156669128782</v>
      </c>
      <c r="AP831" s="370">
        <f t="shared" si="127"/>
        <v>13.978616772469099</v>
      </c>
      <c r="AQ831" s="370">
        <f t="shared" si="127"/>
        <v>23.904752856871418</v>
      </c>
      <c r="AR831" s="370">
        <f t="shared" ref="AR831:AY831" si="158">IFERROR(((AR51-AF51)*100/AF51),"n.a.")</f>
        <v>32.4122863385169</v>
      </c>
      <c r="AS831" s="370">
        <f t="shared" si="158"/>
        <v>12.944540561322555</v>
      </c>
      <c r="AT831" s="370">
        <f t="shared" si="158"/>
        <v>14.40425995463225</v>
      </c>
      <c r="AU831" s="370">
        <f t="shared" si="158"/>
        <v>12.784830191670089</v>
      </c>
      <c r="AV831" s="370">
        <f t="shared" si="158"/>
        <v>6.9926288193179031</v>
      </c>
      <c r="AW831" s="370">
        <f t="shared" si="158"/>
        <v>11.609138694489628</v>
      </c>
      <c r="AX831" s="370">
        <f t="shared" si="158"/>
        <v>22.205541889740989</v>
      </c>
      <c r="AY831" s="370">
        <f t="shared" si="158"/>
        <v>19.431332097858892</v>
      </c>
    </row>
    <row r="832" spans="1:51" s="325" customFormat="1" ht="27.6">
      <c r="A832" s="329"/>
      <c r="B832" s="329" t="s">
        <v>223</v>
      </c>
      <c r="C832" s="332"/>
      <c r="D832" s="332"/>
      <c r="E832" s="332"/>
      <c r="F832" s="332"/>
      <c r="G832" s="332"/>
      <c r="H832" s="332"/>
      <c r="I832" s="332"/>
      <c r="J832" s="332"/>
      <c r="K832" s="332"/>
      <c r="L832" s="332"/>
      <c r="M832" s="332"/>
      <c r="N832" s="332"/>
      <c r="O832" s="370">
        <f t="shared" si="93"/>
        <v>12.800045940048248</v>
      </c>
      <c r="P832" s="370">
        <f t="shared" si="94"/>
        <v>-3.9340653715221801</v>
      </c>
      <c r="Q832" s="370">
        <f t="shared" si="95"/>
        <v>-8.2796413913282763</v>
      </c>
      <c r="R832" s="370">
        <f t="shared" si="96"/>
        <v>3.4601312137269651</v>
      </c>
      <c r="S832" s="370">
        <f t="shared" si="97"/>
        <v>-4.0673432460073933</v>
      </c>
      <c r="T832" s="370">
        <f t="shared" si="98"/>
        <v>-4.2776510147712266</v>
      </c>
      <c r="U832" s="370">
        <f t="shared" si="99"/>
        <v>7.2363484785327117</v>
      </c>
      <c r="V832" s="370">
        <f t="shared" si="100"/>
        <v>-20.013950041414187</v>
      </c>
      <c r="W832" s="370">
        <f t="shared" si="101"/>
        <v>-2.6362038664323433</v>
      </c>
      <c r="X832" s="370">
        <f t="shared" si="102"/>
        <v>8.2936722552731261</v>
      </c>
      <c r="Y832" s="370">
        <f t="shared" si="103"/>
        <v>5.6859887737478383</v>
      </c>
      <c r="Z832" s="370">
        <f t="shared" si="104"/>
        <v>-24.173679407888066</v>
      </c>
      <c r="AA832" s="370">
        <f t="shared" si="105"/>
        <v>-15.206434862291912</v>
      </c>
      <c r="AB832" s="370">
        <f t="shared" si="106"/>
        <v>-2.8802088884152197</v>
      </c>
      <c r="AC832" s="370">
        <f t="shared" si="107"/>
        <v>-18.764061796910156</v>
      </c>
      <c r="AD832" s="370">
        <f t="shared" si="108"/>
        <v>2.0273772141093365</v>
      </c>
      <c r="AE832" s="370">
        <f t="shared" si="109"/>
        <v>-7.8699907058116061</v>
      </c>
      <c r="AF832" s="370">
        <f t="shared" si="110"/>
        <v>-18.95669192552818</v>
      </c>
      <c r="AG832" s="370">
        <f t="shared" si="110"/>
        <v>-9.2357925833786805</v>
      </c>
      <c r="AH832" s="370">
        <f t="shared" si="110"/>
        <v>8.2543056463919822</v>
      </c>
      <c r="AI832" s="370">
        <f t="shared" si="110"/>
        <v>2.3550315884476598</v>
      </c>
      <c r="AJ832" s="370">
        <f t="shared" si="111"/>
        <v>2.574474991884522</v>
      </c>
      <c r="AK832" s="370">
        <f t="shared" si="111"/>
        <v>-10.68099992339708</v>
      </c>
      <c r="AL832" s="370">
        <f t="shared" si="111"/>
        <v>10.610061841885345</v>
      </c>
      <c r="AM832" s="370">
        <f t="shared" si="111"/>
        <v>14.793467819404411</v>
      </c>
      <c r="AN832" s="370">
        <f t="shared" si="127"/>
        <v>-7.5718087295273007</v>
      </c>
      <c r="AO832" s="370">
        <f t="shared" si="127"/>
        <v>18.005292959133445</v>
      </c>
      <c r="AP832" s="370">
        <f t="shared" si="127"/>
        <v>10.371720552202229</v>
      </c>
      <c r="AQ832" s="370">
        <f t="shared" si="127"/>
        <v>14.900750675014104</v>
      </c>
      <c r="AR832" s="370">
        <f t="shared" ref="AR832:AY832" si="159">IFERROR(((AR52-AF52)*100/AF52),"n.a.")</f>
        <v>32.691414594879092</v>
      </c>
      <c r="AS832" s="370">
        <f t="shared" si="159"/>
        <v>6.835117773019272</v>
      </c>
      <c r="AT832" s="370">
        <f t="shared" si="159"/>
        <v>9.759597230962866</v>
      </c>
      <c r="AU832" s="370">
        <f t="shared" si="159"/>
        <v>4.2682758810724284</v>
      </c>
      <c r="AV832" s="370">
        <f t="shared" si="159"/>
        <v>-6.7749160134378457</v>
      </c>
      <c r="AW832" s="370">
        <f t="shared" si="159"/>
        <v>14.799885648942247</v>
      </c>
      <c r="AX832" s="370">
        <f t="shared" si="159"/>
        <v>14.70579346610657</v>
      </c>
      <c r="AY832" s="370">
        <f t="shared" si="159"/>
        <v>5.1490585774058575</v>
      </c>
    </row>
    <row r="833" spans="1:51" s="325" customFormat="1" ht="13.8">
      <c r="A833" s="327"/>
      <c r="B833" s="327" t="s">
        <v>224</v>
      </c>
      <c r="C833" s="331"/>
      <c r="D833" s="331"/>
      <c r="E833" s="331"/>
      <c r="F833" s="331"/>
      <c r="G833" s="331"/>
      <c r="H833" s="331"/>
      <c r="I833" s="331"/>
      <c r="J833" s="331"/>
      <c r="K833" s="331"/>
      <c r="L833" s="331"/>
      <c r="M833" s="331"/>
      <c r="N833" s="331"/>
      <c r="O833" s="370">
        <f t="shared" si="93"/>
        <v>32.700421940928265</v>
      </c>
      <c r="P833" s="370">
        <f t="shared" si="94"/>
        <v>-19.701014415376406</v>
      </c>
      <c r="Q833" s="370">
        <f t="shared" si="95"/>
        <v>8.2034454470876025E-2</v>
      </c>
      <c r="R833" s="370">
        <f t="shared" si="96"/>
        <v>-10.826771653543309</v>
      </c>
      <c r="S833" s="370">
        <f t="shared" si="97"/>
        <v>8.0808080808080778</v>
      </c>
      <c r="T833" s="370">
        <f t="shared" si="98"/>
        <v>11.812216052498739</v>
      </c>
      <c r="U833" s="370">
        <f t="shared" si="99"/>
        <v>-0.58651026392962713</v>
      </c>
      <c r="V833" s="370">
        <f t="shared" si="100"/>
        <v>-21.25</v>
      </c>
      <c r="W833" s="370">
        <f t="shared" si="101"/>
        <v>-12.590361445783142</v>
      </c>
      <c r="X833" s="370">
        <f t="shared" si="102"/>
        <v>34.849498327759207</v>
      </c>
      <c r="Y833" s="370">
        <f t="shared" si="103"/>
        <v>2.4163568773234236</v>
      </c>
      <c r="Z833" s="370">
        <f t="shared" si="104"/>
        <v>-8.7514585764294051</v>
      </c>
      <c r="AA833" s="370">
        <f t="shared" si="105"/>
        <v>-38.672496025437205</v>
      </c>
      <c r="AB833" s="370">
        <f t="shared" si="106"/>
        <v>2.8590425531914994</v>
      </c>
      <c r="AC833" s="370">
        <f t="shared" si="107"/>
        <v>-31.598360655737697</v>
      </c>
      <c r="AD833" s="370">
        <f t="shared" si="108"/>
        <v>38.557763061074311</v>
      </c>
      <c r="AE833" s="370">
        <f t="shared" si="109"/>
        <v>-18.150516478111157</v>
      </c>
      <c r="AF833" s="370">
        <f t="shared" si="110"/>
        <v>-20.180586907449207</v>
      </c>
      <c r="AG833" s="370">
        <f t="shared" si="110"/>
        <v>-1.2979351032448312</v>
      </c>
      <c r="AH833" s="370">
        <f t="shared" si="110"/>
        <v>52.976190476190482</v>
      </c>
      <c r="AI833" s="370">
        <f t="shared" si="110"/>
        <v>24.052377670572021</v>
      </c>
      <c r="AJ833" s="370">
        <f t="shared" si="111"/>
        <v>3.9682539682539719</v>
      </c>
      <c r="AK833" s="370">
        <f t="shared" si="111"/>
        <v>-14.21657592256504</v>
      </c>
      <c r="AL833" s="370">
        <f t="shared" si="111"/>
        <v>29.47570332480818</v>
      </c>
      <c r="AM833" s="370">
        <f t="shared" si="111"/>
        <v>41.866493843162679</v>
      </c>
      <c r="AN833" s="370">
        <f t="shared" si="127"/>
        <v>2.1978021978021967</v>
      </c>
      <c r="AO833" s="370">
        <f t="shared" si="127"/>
        <v>25.04493708807669</v>
      </c>
      <c r="AP833" s="370">
        <f t="shared" si="127"/>
        <v>85.501858736059503</v>
      </c>
      <c r="AQ833" s="370">
        <f t="shared" si="127"/>
        <v>15.024038461538462</v>
      </c>
      <c r="AR833" s="370">
        <f t="shared" ref="AR833:AY833" si="160">IFERROR(((AR53-AF53)*100/AF53),"n.a.")</f>
        <v>12.726244343891404</v>
      </c>
      <c r="AS833" s="370">
        <f t="shared" si="160"/>
        <v>63.598326359832633</v>
      </c>
      <c r="AT833" s="370">
        <f t="shared" si="160"/>
        <v>-7.6956333765672191</v>
      </c>
      <c r="AU833" s="370">
        <f t="shared" si="160"/>
        <v>-2.8333333333333419</v>
      </c>
      <c r="AV833" s="370">
        <f t="shared" si="160"/>
        <v>1.9561068702290083</v>
      </c>
      <c r="AW833" s="370">
        <f t="shared" si="160"/>
        <v>39.139633286318769</v>
      </c>
      <c r="AX833" s="370">
        <f t="shared" si="160"/>
        <v>19.012345679012352</v>
      </c>
      <c r="AY833" s="370">
        <f t="shared" si="160"/>
        <v>12.380082229328465</v>
      </c>
    </row>
    <row r="834" spans="1:51" s="325" customFormat="1" ht="13.8">
      <c r="A834" s="329"/>
      <c r="B834" s="329" t="s">
        <v>225</v>
      </c>
      <c r="C834" s="332"/>
      <c r="D834" s="332"/>
      <c r="E834" s="332"/>
      <c r="F834" s="332"/>
      <c r="G834" s="332"/>
      <c r="H834" s="332"/>
      <c r="I834" s="332"/>
      <c r="J834" s="332"/>
      <c r="K834" s="332"/>
      <c r="L834" s="332"/>
      <c r="M834" s="332"/>
      <c r="N834" s="332"/>
      <c r="O834" s="370">
        <f t="shared" si="93"/>
        <v>-6.6185189177535895</v>
      </c>
      <c r="P834" s="370">
        <f t="shared" si="94"/>
        <v>-15.560525176742178</v>
      </c>
      <c r="Q834" s="370">
        <f t="shared" si="95"/>
        <v>-7.4965229485396376</v>
      </c>
      <c r="R834" s="370">
        <f t="shared" si="96"/>
        <v>-16.069856178456124</v>
      </c>
      <c r="S834" s="370">
        <f t="shared" si="97"/>
        <v>-21.387489942485914</v>
      </c>
      <c r="T834" s="370">
        <f t="shared" si="98"/>
        <v>-13.554386313246628</v>
      </c>
      <c r="U834" s="370">
        <f t="shared" si="99"/>
        <v>-3.1089659970432115</v>
      </c>
      <c r="V834" s="370">
        <f t="shared" si="100"/>
        <v>-3.1515302107922247</v>
      </c>
      <c r="W834" s="370">
        <f t="shared" si="101"/>
        <v>-2.459326522890652</v>
      </c>
      <c r="X834" s="370">
        <f t="shared" si="102"/>
        <v>-2.0368946963873986</v>
      </c>
      <c r="Y834" s="370">
        <f t="shared" si="103"/>
        <v>-2.0860860860860893</v>
      </c>
      <c r="Z834" s="370">
        <f t="shared" si="104"/>
        <v>-5.9708674161235304</v>
      </c>
      <c r="AA834" s="370">
        <f t="shared" si="105"/>
        <v>-1.9893031667243788</v>
      </c>
      <c r="AB834" s="370">
        <f t="shared" si="106"/>
        <v>11.785561725758225</v>
      </c>
      <c r="AC834" s="370">
        <f t="shared" si="107"/>
        <v>-11.302811607277109</v>
      </c>
      <c r="AD834" s="370">
        <f t="shared" si="108"/>
        <v>8.1963630005245669</v>
      </c>
      <c r="AE834" s="370">
        <f t="shared" si="109"/>
        <v>3.021228203184219</v>
      </c>
      <c r="AF834" s="370">
        <f t="shared" si="110"/>
        <v>-5.0989549439191597</v>
      </c>
      <c r="AG834" s="370">
        <f t="shared" si="110"/>
        <v>22.519409415249285</v>
      </c>
      <c r="AH834" s="370">
        <f t="shared" si="110"/>
        <v>7.6969126828016758</v>
      </c>
      <c r="AI834" s="370">
        <f t="shared" si="110"/>
        <v>-1.2671321437807075</v>
      </c>
      <c r="AJ834" s="370">
        <f t="shared" si="111"/>
        <v>17.640904930037923</v>
      </c>
      <c r="AK834" s="370">
        <f t="shared" si="111"/>
        <v>10.562689130612585</v>
      </c>
      <c r="AL834" s="370">
        <f t="shared" si="111"/>
        <v>25.065128395980629</v>
      </c>
      <c r="AM834" s="370">
        <f t="shared" si="111"/>
        <v>31.509108040201014</v>
      </c>
      <c r="AN834" s="370">
        <f t="shared" si="127"/>
        <v>7.0770759295349395</v>
      </c>
      <c r="AO834" s="370">
        <f t="shared" si="127"/>
        <v>25.795651989659692</v>
      </c>
      <c r="AP834" s="370">
        <f t="shared" si="127"/>
        <v>14.81152276675691</v>
      </c>
      <c r="AQ834" s="370">
        <f t="shared" si="127"/>
        <v>2.9694226735842784</v>
      </c>
      <c r="AR834" s="370">
        <f t="shared" ref="AR834:AY834" si="161">IFERROR(((AR54-AF54)*100/AF54),"n.a.")</f>
        <v>10.330361824855789</v>
      </c>
      <c r="AS834" s="370">
        <f t="shared" si="161"/>
        <v>-1.2050840628548272</v>
      </c>
      <c r="AT834" s="370">
        <f t="shared" si="161"/>
        <v>0.63130310489953745</v>
      </c>
      <c r="AU834" s="370">
        <f t="shared" si="161"/>
        <v>18.705255805832017</v>
      </c>
      <c r="AV834" s="370">
        <f t="shared" si="161"/>
        <v>9.9933303690529218</v>
      </c>
      <c r="AW834" s="370">
        <f t="shared" si="161"/>
        <v>17.853312127824825</v>
      </c>
      <c r="AX834" s="370">
        <f t="shared" si="161"/>
        <v>26.833804493378981</v>
      </c>
      <c r="AY834" s="370">
        <f t="shared" si="161"/>
        <v>10.337930622723743</v>
      </c>
    </row>
    <row r="835" spans="1:51" s="325" customFormat="1" ht="13.8">
      <c r="A835" s="327"/>
      <c r="B835" s="327" t="s">
        <v>226</v>
      </c>
      <c r="C835" s="331"/>
      <c r="D835" s="331"/>
      <c r="E835" s="331"/>
      <c r="F835" s="331"/>
      <c r="G835" s="331"/>
      <c r="H835" s="331"/>
      <c r="I835" s="331"/>
      <c r="J835" s="331"/>
      <c r="K835" s="331"/>
      <c r="L835" s="331"/>
      <c r="M835" s="331"/>
      <c r="N835" s="331"/>
      <c r="O835" s="370">
        <f t="shared" si="93"/>
        <v>-9.1044479745830049</v>
      </c>
      <c r="P835" s="370">
        <f t="shared" si="94"/>
        <v>-2.9597282872392014</v>
      </c>
      <c r="Q835" s="370">
        <f t="shared" si="95"/>
        <v>-12.299887260428404</v>
      </c>
      <c r="R835" s="370">
        <f t="shared" si="96"/>
        <v>-16.945972986493246</v>
      </c>
      <c r="S835" s="370">
        <f t="shared" si="97"/>
        <v>-5.2176566314076442</v>
      </c>
      <c r="T835" s="370">
        <f t="shared" si="98"/>
        <v>-3.4360788276907583</v>
      </c>
      <c r="U835" s="370">
        <f t="shared" si="99"/>
        <v>-9.5807760324560416</v>
      </c>
      <c r="V835" s="370">
        <f t="shared" si="100"/>
        <v>-2.1160598780262356</v>
      </c>
      <c r="W835" s="370">
        <f t="shared" si="101"/>
        <v>17.088607594936704</v>
      </c>
      <c r="X835" s="370">
        <f t="shared" si="102"/>
        <v>-0.13636363636364154</v>
      </c>
      <c r="Y835" s="370">
        <f t="shared" si="103"/>
        <v>-13.472864002899342</v>
      </c>
      <c r="Z835" s="370">
        <f t="shared" si="104"/>
        <v>-6.9393974915015848</v>
      </c>
      <c r="AA835" s="370">
        <f t="shared" si="105"/>
        <v>8.7383943200435063E-2</v>
      </c>
      <c r="AB835" s="370">
        <f t="shared" si="106"/>
        <v>24.049999999999994</v>
      </c>
      <c r="AC835" s="370">
        <f t="shared" si="107"/>
        <v>29.721043835968619</v>
      </c>
      <c r="AD835" s="370">
        <f t="shared" si="108"/>
        <v>51.121819003162187</v>
      </c>
      <c r="AE835" s="370">
        <f t="shared" si="109"/>
        <v>4.4425367528704802</v>
      </c>
      <c r="AF835" s="370">
        <f t="shared" si="110"/>
        <v>4.8979591836734766</v>
      </c>
      <c r="AG835" s="370">
        <f t="shared" si="110"/>
        <v>29.360331339162443</v>
      </c>
      <c r="AH835" s="370">
        <f t="shared" si="110"/>
        <v>-6.5986972529028689</v>
      </c>
      <c r="AI835" s="370">
        <f t="shared" si="110"/>
        <v>6.1719901719901733</v>
      </c>
      <c r="AJ835" s="370">
        <f t="shared" si="111"/>
        <v>27.583067819754223</v>
      </c>
      <c r="AK835" s="370">
        <f t="shared" si="111"/>
        <v>16.628272251308896</v>
      </c>
      <c r="AL835" s="370">
        <f t="shared" si="111"/>
        <v>38.329764453961445</v>
      </c>
      <c r="AM835" s="370">
        <f t="shared" si="111"/>
        <v>41.438393539233878</v>
      </c>
      <c r="AN835" s="370">
        <f t="shared" si="127"/>
        <v>-10.661023780733574</v>
      </c>
      <c r="AO835" s="370">
        <f t="shared" si="127"/>
        <v>12.258448122088994</v>
      </c>
      <c r="AP835" s="370">
        <f t="shared" si="127"/>
        <v>16.699880430450385</v>
      </c>
      <c r="AQ835" s="370">
        <f t="shared" si="127"/>
        <v>35.559436967019423</v>
      </c>
      <c r="AR835" s="370">
        <f t="shared" ref="AR835:AY835" si="162">IFERROR(((AR55-AF55)*100/AF55),"n.a.")</f>
        <v>25.830589643819216</v>
      </c>
      <c r="AS835" s="370">
        <f t="shared" si="162"/>
        <v>17.19139096406974</v>
      </c>
      <c r="AT835" s="370">
        <f t="shared" si="162"/>
        <v>12.482312512633928</v>
      </c>
      <c r="AU835" s="370">
        <f t="shared" si="162"/>
        <v>11.950384152550214</v>
      </c>
      <c r="AV835" s="370">
        <f t="shared" si="162"/>
        <v>-3.3178737067427746</v>
      </c>
      <c r="AW835" s="370">
        <f t="shared" si="162"/>
        <v>-2.7742862273298523</v>
      </c>
      <c r="AX835" s="370">
        <f t="shared" si="162"/>
        <v>22.728100528136959</v>
      </c>
      <c r="AY835" s="370">
        <f t="shared" si="162"/>
        <v>-11.512345679012336</v>
      </c>
    </row>
    <row r="836" spans="1:51" s="325" customFormat="1" ht="13.8">
      <c r="A836" s="329"/>
      <c r="B836" s="329" t="s">
        <v>227</v>
      </c>
      <c r="C836" s="332"/>
      <c r="D836" s="332"/>
      <c r="E836" s="332"/>
      <c r="F836" s="332"/>
      <c r="G836" s="332"/>
      <c r="H836" s="332"/>
      <c r="I836" s="332"/>
      <c r="J836" s="332"/>
      <c r="K836" s="332"/>
      <c r="L836" s="332"/>
      <c r="M836" s="332"/>
      <c r="N836" s="332"/>
      <c r="O836" s="370">
        <f t="shared" si="93"/>
        <v>18.561139815249724</v>
      </c>
      <c r="P836" s="370">
        <f t="shared" si="94"/>
        <v>-21.428571428571427</v>
      </c>
      <c r="Q836" s="370">
        <f t="shared" si="95"/>
        <v>224.43792766373406</v>
      </c>
      <c r="R836" s="370">
        <f t="shared" si="96"/>
        <v>237.9451854023157</v>
      </c>
      <c r="S836" s="370">
        <f t="shared" si="97"/>
        <v>233.22188449848022</v>
      </c>
      <c r="T836" s="370">
        <f t="shared" si="98"/>
        <v>59.585177471144647</v>
      </c>
      <c r="U836" s="370">
        <f t="shared" si="99"/>
        <v>117.85714285714283</v>
      </c>
      <c r="V836" s="370">
        <f t="shared" si="100"/>
        <v>83.288659793814418</v>
      </c>
      <c r="W836" s="370">
        <f t="shared" si="101"/>
        <v>-2.1081125420392035</v>
      </c>
      <c r="X836" s="370">
        <f t="shared" si="102"/>
        <v>150.0064657959395</v>
      </c>
      <c r="Y836" s="370">
        <f t="shared" si="103"/>
        <v>41.415456735464538</v>
      </c>
      <c r="Z836" s="370">
        <f t="shared" si="104"/>
        <v>10.147093526311654</v>
      </c>
      <c r="AA836" s="370">
        <f t="shared" si="105"/>
        <v>31.092769891053155</v>
      </c>
      <c r="AB836" s="370">
        <f t="shared" si="106"/>
        <v>80.030500720155885</v>
      </c>
      <c r="AC836" s="370">
        <f t="shared" si="107"/>
        <v>-59.294968363965054</v>
      </c>
      <c r="AD836" s="370">
        <f t="shared" si="108"/>
        <v>-5.0654870327001502</v>
      </c>
      <c r="AE836" s="370">
        <f t="shared" si="109"/>
        <v>-46.830247195110829</v>
      </c>
      <c r="AF836" s="370">
        <f t="shared" si="110"/>
        <v>-37.701886997661639</v>
      </c>
      <c r="AG836" s="370">
        <f t="shared" si="110"/>
        <v>40.797192828554216</v>
      </c>
      <c r="AH836" s="370">
        <f t="shared" si="110"/>
        <v>-23.004668429045505</v>
      </c>
      <c r="AI836" s="370">
        <f t="shared" si="110"/>
        <v>58.111278699513981</v>
      </c>
      <c r="AJ836" s="370">
        <f t="shared" si="111"/>
        <v>-5.1156054414731358</v>
      </c>
      <c r="AK836" s="370">
        <f t="shared" si="111"/>
        <v>-22.122467771639034</v>
      </c>
      <c r="AL836" s="370">
        <f t="shared" si="111"/>
        <v>31.786045847318427</v>
      </c>
      <c r="AM836" s="370">
        <f t="shared" si="111"/>
        <v>-38.818374131157448</v>
      </c>
      <c r="AN836" s="370">
        <f t="shared" si="127"/>
        <v>-59.791048990540737</v>
      </c>
      <c r="AO836" s="370">
        <f t="shared" si="127"/>
        <v>15.127683197631393</v>
      </c>
      <c r="AP836" s="370">
        <f t="shared" si="127"/>
        <v>-24.709913202375514</v>
      </c>
      <c r="AQ836" s="370">
        <f t="shared" si="127"/>
        <v>73.520329387545033</v>
      </c>
      <c r="AR836" s="370">
        <f t="shared" ref="AR836:AY836" si="163">IFERROR(((AR56-AF56)*100/AF56),"n.a.")</f>
        <v>58.170391061452499</v>
      </c>
      <c r="AS836" s="370">
        <f t="shared" si="163"/>
        <v>-7.1456386292834972</v>
      </c>
      <c r="AT836" s="370">
        <f t="shared" si="163"/>
        <v>-18.481992840967187</v>
      </c>
      <c r="AU836" s="370">
        <f t="shared" si="163"/>
        <v>-49.403783984312895</v>
      </c>
      <c r="AV836" s="370">
        <f t="shared" si="163"/>
        <v>10.782817269952028</v>
      </c>
      <c r="AW836" s="370">
        <f t="shared" si="163"/>
        <v>16.73662429796039</v>
      </c>
      <c r="AX836" s="370">
        <f t="shared" si="163"/>
        <v>28.871789313969874</v>
      </c>
      <c r="AY836" s="370">
        <f t="shared" si="163"/>
        <v>108.81699184983947</v>
      </c>
    </row>
    <row r="837" spans="1:51" s="325" customFormat="1" ht="27.6">
      <c r="A837" s="327"/>
      <c r="B837" s="327" t="s">
        <v>228</v>
      </c>
      <c r="C837" s="331"/>
      <c r="D837" s="331"/>
      <c r="E837" s="331"/>
      <c r="F837" s="331"/>
      <c r="G837" s="331"/>
      <c r="H837" s="331"/>
      <c r="I837" s="331"/>
      <c r="J837" s="331"/>
      <c r="K837" s="331"/>
      <c r="L837" s="331"/>
      <c r="M837" s="331"/>
      <c r="N837" s="331"/>
      <c r="O837" s="370">
        <f t="shared" si="93"/>
        <v>-31.488243026142836</v>
      </c>
      <c r="P837" s="370">
        <f t="shared" si="94"/>
        <v>-10.842433697347898</v>
      </c>
      <c r="Q837" s="370">
        <f t="shared" si="95"/>
        <v>-40.834548104956276</v>
      </c>
      <c r="R837" s="370">
        <f t="shared" si="96"/>
        <v>-12.168751324994705</v>
      </c>
      <c r="S837" s="370">
        <f t="shared" si="97"/>
        <v>-17.287731835970739</v>
      </c>
      <c r="T837" s="370">
        <f t="shared" si="98"/>
        <v>34.498834498834498</v>
      </c>
      <c r="U837" s="370">
        <f t="shared" si="99"/>
        <v>-5.2354874041621047</v>
      </c>
      <c r="V837" s="370">
        <f t="shared" si="100"/>
        <v>6.5934065934065984</v>
      </c>
      <c r="W837" s="370">
        <f t="shared" si="101"/>
        <v>22.900413033501618</v>
      </c>
      <c r="X837" s="370">
        <f t="shared" si="102"/>
        <v>-6.3095238095238066</v>
      </c>
      <c r="Y837" s="370">
        <f t="shared" si="103"/>
        <v>62.90602529134641</v>
      </c>
      <c r="Z837" s="370">
        <f t="shared" si="104"/>
        <v>7.1858774662513003</v>
      </c>
      <c r="AA837" s="370">
        <f t="shared" si="105"/>
        <v>-20.912385418887222</v>
      </c>
      <c r="AB837" s="370">
        <f t="shared" si="106"/>
        <v>12.1172353455818</v>
      </c>
      <c r="AC837" s="370">
        <f t="shared" si="107"/>
        <v>53.00277178934401</v>
      </c>
      <c r="AD837" s="370">
        <f t="shared" si="108"/>
        <v>60.873762973690575</v>
      </c>
      <c r="AE837" s="370">
        <f t="shared" si="109"/>
        <v>-6.8092984982513931</v>
      </c>
      <c r="AF837" s="370">
        <f t="shared" si="110"/>
        <v>-14.601386481802416</v>
      </c>
      <c r="AG837" s="370">
        <f t="shared" si="110"/>
        <v>44.01294498381877</v>
      </c>
      <c r="AH837" s="370">
        <f t="shared" si="110"/>
        <v>26.824337982615731</v>
      </c>
      <c r="AI837" s="370">
        <f t="shared" si="110"/>
        <v>23.655713218820019</v>
      </c>
      <c r="AJ837" s="370">
        <f t="shared" si="111"/>
        <v>69.783989834815756</v>
      </c>
      <c r="AK837" s="370">
        <f t="shared" si="111"/>
        <v>-4.4444444444444464</v>
      </c>
      <c r="AL837" s="370">
        <f t="shared" si="111"/>
        <v>36.058903313311376</v>
      </c>
      <c r="AM837" s="370">
        <f t="shared" si="111"/>
        <v>81.617250673854429</v>
      </c>
      <c r="AN837" s="370">
        <f t="shared" si="127"/>
        <v>13.363246195864225</v>
      </c>
      <c r="AO837" s="370">
        <f t="shared" si="127"/>
        <v>0.54347826086957152</v>
      </c>
      <c r="AP837" s="370">
        <f t="shared" si="127"/>
        <v>-11.807951987997004</v>
      </c>
      <c r="AQ837" s="370">
        <f t="shared" si="127"/>
        <v>72.516556291390756</v>
      </c>
      <c r="AR837" s="370">
        <f t="shared" ref="AR837:AY837" si="164">IFERROR(((AR57-AF57)*100/AF57),"n.a.")</f>
        <v>38.017926602401481</v>
      </c>
      <c r="AS837" s="370">
        <f t="shared" si="164"/>
        <v>58.715890850722317</v>
      </c>
      <c r="AT837" s="370">
        <f t="shared" si="164"/>
        <v>43.130379343321636</v>
      </c>
      <c r="AU837" s="370">
        <f t="shared" si="164"/>
        <v>19.553072625698327</v>
      </c>
      <c r="AV837" s="370">
        <f t="shared" si="164"/>
        <v>9.130369705133953</v>
      </c>
      <c r="AW837" s="370">
        <f t="shared" si="164"/>
        <v>-0.7008601465434815</v>
      </c>
      <c r="AX837" s="370">
        <f t="shared" si="164"/>
        <v>6.8214183993164434</v>
      </c>
      <c r="AY837" s="370">
        <f t="shared" si="164"/>
        <v>16.904125853368953</v>
      </c>
    </row>
    <row r="838" spans="1:51" s="325" customFormat="1" ht="27.6">
      <c r="A838" s="329"/>
      <c r="B838" s="329" t="s">
        <v>229</v>
      </c>
      <c r="C838" s="332"/>
      <c r="D838" s="332"/>
      <c r="E838" s="332"/>
      <c r="F838" s="332"/>
      <c r="G838" s="332"/>
      <c r="H838" s="332"/>
      <c r="I838" s="332"/>
      <c r="J838" s="332"/>
      <c r="K838" s="332"/>
      <c r="L838" s="332"/>
      <c r="M838" s="332"/>
      <c r="N838" s="332"/>
      <c r="O838" s="370">
        <f t="shared" si="93"/>
        <v>-32.391567724739524</v>
      </c>
      <c r="P838" s="370">
        <f t="shared" si="94"/>
        <v>-23.40487919305653</v>
      </c>
      <c r="Q838" s="370">
        <f t="shared" si="95"/>
        <v>-26.058383732558692</v>
      </c>
      <c r="R838" s="370">
        <f t="shared" si="96"/>
        <v>-13.031293787949551</v>
      </c>
      <c r="S838" s="370">
        <f t="shared" si="97"/>
        <v>9.1223796397204886</v>
      </c>
      <c r="T838" s="370">
        <f t="shared" si="98"/>
        <v>-22.357654997891181</v>
      </c>
      <c r="U838" s="370">
        <f t="shared" si="99"/>
        <v>-16.429954809554548</v>
      </c>
      <c r="V838" s="370">
        <f t="shared" si="100"/>
        <v>-8.0252190639025489</v>
      </c>
      <c r="W838" s="370">
        <f t="shared" si="101"/>
        <v>-13.451666769744573</v>
      </c>
      <c r="X838" s="370">
        <f t="shared" si="102"/>
        <v>13.468978363662401</v>
      </c>
      <c r="Y838" s="370">
        <f t="shared" si="103"/>
        <v>9.9206349206349209</v>
      </c>
      <c r="Z838" s="370">
        <f t="shared" si="104"/>
        <v>-13.844386289653412</v>
      </c>
      <c r="AA838" s="370">
        <f t="shared" si="105"/>
        <v>26.922801232886535</v>
      </c>
      <c r="AB838" s="370">
        <f t="shared" si="106"/>
        <v>17.755148916622002</v>
      </c>
      <c r="AC838" s="370">
        <f t="shared" si="107"/>
        <v>-12.803503574418768</v>
      </c>
      <c r="AD838" s="370">
        <f t="shared" si="108"/>
        <v>-2.685284640171858</v>
      </c>
      <c r="AE838" s="370">
        <f t="shared" si="109"/>
        <v>-3.4426036893431942</v>
      </c>
      <c r="AF838" s="370">
        <f t="shared" si="110"/>
        <v>-16.774403824216414</v>
      </c>
      <c r="AG838" s="370">
        <f t="shared" si="110"/>
        <v>13.183983520020593</v>
      </c>
      <c r="AH838" s="370">
        <f t="shared" si="110"/>
        <v>0.39502730335773606</v>
      </c>
      <c r="AI838" s="370">
        <f t="shared" si="110"/>
        <v>3.873088466485648</v>
      </c>
      <c r="AJ838" s="370">
        <f t="shared" si="111"/>
        <v>9.1299406490718589</v>
      </c>
      <c r="AK838" s="370">
        <f t="shared" si="111"/>
        <v>20.115996922530631</v>
      </c>
      <c r="AL838" s="370">
        <f t="shared" si="111"/>
        <v>73.047858942065517</v>
      </c>
      <c r="AM838" s="370">
        <f t="shared" si="111"/>
        <v>-1.6208279211611254</v>
      </c>
      <c r="AN838" s="370">
        <f t="shared" si="127"/>
        <v>5.006501950585168</v>
      </c>
      <c r="AO838" s="370">
        <f t="shared" si="127"/>
        <v>42.041509712681901</v>
      </c>
      <c r="AP838" s="370">
        <f t="shared" si="127"/>
        <v>29.263245033112575</v>
      </c>
      <c r="AQ838" s="370">
        <f t="shared" si="127"/>
        <v>32.343635921148696</v>
      </c>
      <c r="AR838" s="370">
        <f t="shared" ref="AR838:AY838" si="165">IFERROR(((AR58-AF58)*100/AF58),"n.a.")</f>
        <v>35.643887474707903</v>
      </c>
      <c r="AS838" s="370">
        <f t="shared" si="165"/>
        <v>20.515299738368782</v>
      </c>
      <c r="AT838" s="370">
        <f t="shared" si="165"/>
        <v>28.902904756393948</v>
      </c>
      <c r="AU838" s="370">
        <f t="shared" si="165"/>
        <v>42.879746835443022</v>
      </c>
      <c r="AV838" s="370">
        <f t="shared" si="165"/>
        <v>26.324924785929184</v>
      </c>
      <c r="AW838" s="370">
        <f t="shared" si="165"/>
        <v>2.0102483247930549</v>
      </c>
      <c r="AX838" s="370">
        <f t="shared" si="165"/>
        <v>13.631304050004282</v>
      </c>
      <c r="AY838" s="370">
        <f t="shared" si="165"/>
        <v>40.774971297359357</v>
      </c>
    </row>
    <row r="839" spans="1:51" s="325" customFormat="1" ht="13.8">
      <c r="A839" s="327"/>
      <c r="B839" s="327" t="s">
        <v>230</v>
      </c>
      <c r="C839" s="331"/>
      <c r="D839" s="331"/>
      <c r="E839" s="331"/>
      <c r="F839" s="331"/>
      <c r="G839" s="331"/>
      <c r="H839" s="331"/>
      <c r="I839" s="331"/>
      <c r="J839" s="331"/>
      <c r="K839" s="331"/>
      <c r="L839" s="331"/>
      <c r="M839" s="331"/>
      <c r="N839" s="331"/>
      <c r="O839" s="370">
        <f t="shared" si="93"/>
        <v>-5.3869499241274594</v>
      </c>
      <c r="P839" s="370">
        <f t="shared" si="94"/>
        <v>-4.0507746873249983</v>
      </c>
      <c r="Q839" s="370">
        <f t="shared" si="95"/>
        <v>-9.2617676938706381</v>
      </c>
      <c r="R839" s="370">
        <f t="shared" si="96"/>
        <v>0.69369174073271245</v>
      </c>
      <c r="S839" s="370">
        <f t="shared" si="97"/>
        <v>-7.7018194665253477</v>
      </c>
      <c r="T839" s="370">
        <f t="shared" si="98"/>
        <v>-16.356816699282454</v>
      </c>
      <c r="U839" s="370">
        <f t="shared" si="99"/>
        <v>14.209523809523812</v>
      </c>
      <c r="V839" s="370">
        <f t="shared" si="100"/>
        <v>-10.213975259110665</v>
      </c>
      <c r="W839" s="370">
        <f t="shared" si="101"/>
        <v>-8.8708152071117805</v>
      </c>
      <c r="X839" s="370">
        <f t="shared" si="102"/>
        <v>5.1229508196721314</v>
      </c>
      <c r="Y839" s="370">
        <f t="shared" si="103"/>
        <v>-7.5297225891677719</v>
      </c>
      <c r="Z839" s="370">
        <f t="shared" si="104"/>
        <v>-9.8651097241795824</v>
      </c>
      <c r="AA839" s="370">
        <f t="shared" si="105"/>
        <v>-3.3680834001603843</v>
      </c>
      <c r="AB839" s="370">
        <f t="shared" si="106"/>
        <v>-2.4124513618677081</v>
      </c>
      <c r="AC839" s="370">
        <f t="shared" si="107"/>
        <v>-16.812838216085098</v>
      </c>
      <c r="AD839" s="370">
        <f t="shared" si="108"/>
        <v>-7.0182992465016252</v>
      </c>
      <c r="AE839" s="370">
        <f t="shared" si="109"/>
        <v>-17.110047846889948</v>
      </c>
      <c r="AF839" s="370">
        <f t="shared" si="110"/>
        <v>-7.1748878923766819</v>
      </c>
      <c r="AG839" s="370">
        <f t="shared" si="110"/>
        <v>-19.196130753835888</v>
      </c>
      <c r="AH839" s="370">
        <f t="shared" si="110"/>
        <v>-7.1495066095699187</v>
      </c>
      <c r="AI839" s="370">
        <f t="shared" si="110"/>
        <v>-3.1755915317559178</v>
      </c>
      <c r="AJ839" s="370">
        <f t="shared" si="111"/>
        <v>0.85769980506823562</v>
      </c>
      <c r="AK839" s="370">
        <f t="shared" si="111"/>
        <v>-3.5510204081632692</v>
      </c>
      <c r="AL839" s="370">
        <f t="shared" si="111"/>
        <v>5.3830690194326474</v>
      </c>
      <c r="AM839" s="370">
        <f t="shared" si="111"/>
        <v>2.1784232365145169</v>
      </c>
      <c r="AN839" s="370">
        <f t="shared" si="127"/>
        <v>-6.5789473684210478</v>
      </c>
      <c r="AO839" s="370">
        <f t="shared" si="127"/>
        <v>2.4674742036787829</v>
      </c>
      <c r="AP839" s="370">
        <f t="shared" si="127"/>
        <v>12.363973141931011</v>
      </c>
      <c r="AQ839" s="370">
        <f t="shared" si="127"/>
        <v>10.759639806049403</v>
      </c>
      <c r="AR839" s="370">
        <f t="shared" ref="AR839:AY839" si="166">IFERROR(((AR59-AF59)*100/AF59),"n.a.")</f>
        <v>11.384162990968289</v>
      </c>
      <c r="AS839" s="370">
        <f t="shared" si="166"/>
        <v>9.1434468524251802</v>
      </c>
      <c r="AT839" s="370">
        <f t="shared" si="166"/>
        <v>-10.126328453980344</v>
      </c>
      <c r="AU839" s="370">
        <f t="shared" si="166"/>
        <v>6.6452304394426607</v>
      </c>
      <c r="AV839" s="370">
        <f t="shared" si="166"/>
        <v>-10.146888287591805</v>
      </c>
      <c r="AW839" s="370">
        <f t="shared" si="166"/>
        <v>5.0571307659754563</v>
      </c>
      <c r="AX839" s="370">
        <f t="shared" si="166"/>
        <v>10.809665112335738</v>
      </c>
      <c r="AY839" s="370">
        <f t="shared" si="166"/>
        <v>11.187817258883245</v>
      </c>
    </row>
    <row r="840" spans="1:51" s="325" customFormat="1" ht="27.6">
      <c r="A840" s="329"/>
      <c r="B840" s="329" t="s">
        <v>231</v>
      </c>
      <c r="C840" s="332"/>
      <c r="D840" s="332"/>
      <c r="E840" s="332"/>
      <c r="F840" s="332"/>
      <c r="G840" s="332"/>
      <c r="H840" s="332"/>
      <c r="I840" s="332"/>
      <c r="J840" s="332"/>
      <c r="K840" s="332"/>
      <c r="L840" s="332"/>
      <c r="M840" s="332"/>
      <c r="N840" s="332"/>
      <c r="O840" s="370">
        <f t="shared" si="93"/>
        <v>8.9299661546472464</v>
      </c>
      <c r="P840" s="370">
        <f t="shared" si="94"/>
        <v>-11.410290589176224</v>
      </c>
      <c r="Q840" s="370">
        <f t="shared" si="95"/>
        <v>-9.4217406665879522E-2</v>
      </c>
      <c r="R840" s="370">
        <f t="shared" si="96"/>
        <v>11.597938144329897</v>
      </c>
      <c r="S840" s="370">
        <f t="shared" si="97"/>
        <v>8.1249029050799901</v>
      </c>
      <c r="T840" s="370">
        <f t="shared" si="98"/>
        <v>16.518442921708701</v>
      </c>
      <c r="U840" s="370">
        <f t="shared" si="99"/>
        <v>-1.222669735327955</v>
      </c>
      <c r="V840" s="370">
        <f t="shared" si="100"/>
        <v>-1.6218081435472702</v>
      </c>
      <c r="W840" s="370">
        <f t="shared" si="101"/>
        <v>12.036347385669593</v>
      </c>
      <c r="X840" s="370">
        <f t="shared" si="102"/>
        <v>12.539766702014857</v>
      </c>
      <c r="Y840" s="370">
        <f t="shared" si="103"/>
        <v>25.121811407280024</v>
      </c>
      <c r="Z840" s="370">
        <f t="shared" si="104"/>
        <v>-23.435830464205161</v>
      </c>
      <c r="AA840" s="370">
        <f t="shared" si="105"/>
        <v>0.69311663479923313</v>
      </c>
      <c r="AB840" s="370">
        <f t="shared" si="106"/>
        <v>16.79205537165214</v>
      </c>
      <c r="AC840" s="370">
        <f t="shared" si="107"/>
        <v>-33.207591653896031</v>
      </c>
      <c r="AD840" s="370">
        <f t="shared" si="108"/>
        <v>17.182448036951495</v>
      </c>
      <c r="AE840" s="370">
        <f t="shared" si="109"/>
        <v>13.318965517241395</v>
      </c>
      <c r="AF840" s="370">
        <f t="shared" si="110"/>
        <v>-9.0590590590590523</v>
      </c>
      <c r="AG840" s="370">
        <f t="shared" si="110"/>
        <v>30.697538954419688</v>
      </c>
      <c r="AH840" s="370">
        <f t="shared" si="110"/>
        <v>8.7922366421138722</v>
      </c>
      <c r="AI840" s="370">
        <f t="shared" si="110"/>
        <v>23.214998005584377</v>
      </c>
      <c r="AJ840" s="370">
        <f t="shared" si="111"/>
        <v>39.234393404004692</v>
      </c>
      <c r="AK840" s="370">
        <f t="shared" si="111"/>
        <v>20.513114190814335</v>
      </c>
      <c r="AL840" s="370">
        <f t="shared" si="111"/>
        <v>65.327957822918307</v>
      </c>
      <c r="AM840" s="370">
        <f t="shared" si="111"/>
        <v>31.841917873249464</v>
      </c>
      <c r="AN840" s="370">
        <f t="shared" si="127"/>
        <v>13.759340376191693</v>
      </c>
      <c r="AO840" s="370">
        <f t="shared" si="127"/>
        <v>78.009177550300038</v>
      </c>
      <c r="AP840" s="370">
        <f t="shared" si="127"/>
        <v>44.488240704243857</v>
      </c>
      <c r="AQ840" s="370">
        <f t="shared" si="127"/>
        <v>37.986560162292371</v>
      </c>
      <c r="AR840" s="370">
        <f t="shared" ref="AR840:AY840" si="167">IFERROR(((AR60-AF60)*100/AF60),"n.a.")</f>
        <v>63.552559163456237</v>
      </c>
      <c r="AS840" s="370">
        <f t="shared" si="167"/>
        <v>45.916434540389979</v>
      </c>
      <c r="AT840" s="370">
        <f t="shared" si="167"/>
        <v>36.249328318108553</v>
      </c>
      <c r="AU840" s="370">
        <f t="shared" si="167"/>
        <v>57.580662566094745</v>
      </c>
      <c r="AV840" s="370">
        <f t="shared" si="167"/>
        <v>-5.9978005244903043</v>
      </c>
      <c r="AW840" s="370">
        <f t="shared" si="167"/>
        <v>10.653868085915233</v>
      </c>
      <c r="AX840" s="370">
        <f t="shared" si="167"/>
        <v>17.388857625211021</v>
      </c>
      <c r="AY840" s="370">
        <f t="shared" si="167"/>
        <v>14.726798091637411</v>
      </c>
    </row>
    <row r="841" spans="1:51" s="325" customFormat="1" ht="27.6">
      <c r="A841" s="327"/>
      <c r="B841" s="327" t="s">
        <v>232</v>
      </c>
      <c r="C841" s="331"/>
      <c r="D841" s="331"/>
      <c r="E841" s="331"/>
      <c r="F841" s="331"/>
      <c r="G841" s="331"/>
      <c r="H841" s="331"/>
      <c r="I841" s="331"/>
      <c r="J841" s="331"/>
      <c r="K841" s="331"/>
      <c r="L841" s="331"/>
      <c r="M841" s="331"/>
      <c r="N841" s="331"/>
      <c r="O841" s="370">
        <f t="shared" si="93"/>
        <v>-34.688346883468832</v>
      </c>
      <c r="P841" s="370">
        <f t="shared" si="94"/>
        <v>-45.65826330532213</v>
      </c>
      <c r="Q841" s="370">
        <f t="shared" si="95"/>
        <v>-19.570135746606329</v>
      </c>
      <c r="R841" s="370">
        <f t="shared" si="96"/>
        <v>14.184397163120558</v>
      </c>
      <c r="S841" s="370">
        <f t="shared" si="97"/>
        <v>113.31967213114754</v>
      </c>
      <c r="T841" s="370">
        <f t="shared" si="98"/>
        <v>81.123595505617985</v>
      </c>
      <c r="U841" s="370">
        <f t="shared" si="99"/>
        <v>66.052227342549941</v>
      </c>
      <c r="V841" s="370">
        <f t="shared" si="100"/>
        <v>100.77821011673154</v>
      </c>
      <c r="W841" s="370">
        <f t="shared" si="101"/>
        <v>-4.3276661514683052</v>
      </c>
      <c r="X841" s="370">
        <f t="shared" si="102"/>
        <v>45.581395348837212</v>
      </c>
      <c r="Y841" s="370">
        <f t="shared" si="103"/>
        <v>15.936254980079683</v>
      </c>
      <c r="Z841" s="370">
        <f t="shared" si="104"/>
        <v>-27.627627627627628</v>
      </c>
      <c r="AA841" s="370">
        <f t="shared" si="105"/>
        <v>-4.4260027662517327</v>
      </c>
      <c r="AB841" s="370">
        <f t="shared" si="106"/>
        <v>184.79381443298973</v>
      </c>
      <c r="AC841" s="370">
        <f t="shared" si="107"/>
        <v>18.002812939521803</v>
      </c>
      <c r="AD841" s="370">
        <f t="shared" si="108"/>
        <v>91.097308488612853</v>
      </c>
      <c r="AE841" s="370">
        <f t="shared" si="109"/>
        <v>53.506243996157544</v>
      </c>
      <c r="AF841" s="370">
        <f t="shared" si="110"/>
        <v>84.491315136476402</v>
      </c>
      <c r="AG841" s="370">
        <f t="shared" si="110"/>
        <v>63.274745605920423</v>
      </c>
      <c r="AH841" s="370">
        <f t="shared" si="110"/>
        <v>49.903100775193799</v>
      </c>
      <c r="AI841" s="370">
        <f t="shared" si="110"/>
        <v>169.62843295638126</v>
      </c>
      <c r="AJ841" s="370">
        <f t="shared" si="111"/>
        <v>277.31629392971246</v>
      </c>
      <c r="AK841" s="370">
        <f t="shared" si="111"/>
        <v>55.555555555555543</v>
      </c>
      <c r="AL841" s="370">
        <f t="shared" si="111"/>
        <v>191.70124481327801</v>
      </c>
      <c r="AM841" s="370">
        <f t="shared" si="111"/>
        <v>193.92185238784367</v>
      </c>
      <c r="AN841" s="370">
        <f t="shared" si="127"/>
        <v>41.900452488687769</v>
      </c>
      <c r="AO841" s="370">
        <f t="shared" si="127"/>
        <v>135.63766388557806</v>
      </c>
      <c r="AP841" s="370">
        <f t="shared" si="127"/>
        <v>220.4767063921993</v>
      </c>
      <c r="AQ841" s="370">
        <f t="shared" si="127"/>
        <v>40.926157697121397</v>
      </c>
      <c r="AR841" s="370">
        <f t="shared" ref="AR841:AY841" si="168">IFERROR(((AR61-AF61)*100/AF61),"n.a.")</f>
        <v>170.81371889710832</v>
      </c>
      <c r="AS841" s="370">
        <f t="shared" si="168"/>
        <v>104.58923512747876</v>
      </c>
      <c r="AT841" s="370">
        <f t="shared" si="168"/>
        <v>48.093083387201034</v>
      </c>
      <c r="AU841" s="370">
        <f t="shared" si="168"/>
        <v>36.728579988016769</v>
      </c>
      <c r="AV841" s="370">
        <f t="shared" si="168"/>
        <v>43.353090601185428</v>
      </c>
      <c r="AW841" s="370">
        <f t="shared" si="168"/>
        <v>130.70692194403534</v>
      </c>
      <c r="AX841" s="370">
        <f t="shared" si="168"/>
        <v>3.6510194404931227</v>
      </c>
      <c r="AY841" s="370">
        <f t="shared" si="168"/>
        <v>39.537173806006898</v>
      </c>
    </row>
    <row r="842" spans="1:51" s="325" customFormat="1" ht="13.8">
      <c r="A842" s="329"/>
      <c r="B842" s="329" t="s">
        <v>233</v>
      </c>
      <c r="C842" s="332"/>
      <c r="D842" s="332"/>
      <c r="E842" s="332"/>
      <c r="F842" s="332"/>
      <c r="G842" s="332"/>
      <c r="H842" s="332"/>
      <c r="I842" s="332"/>
      <c r="J842" s="332"/>
      <c r="K842" s="332"/>
      <c r="L842" s="332"/>
      <c r="M842" s="332"/>
      <c r="N842" s="332"/>
      <c r="O842" s="370">
        <f t="shared" si="93"/>
        <v>14.900589906051998</v>
      </c>
      <c r="P842" s="370">
        <f t="shared" si="94"/>
        <v>-21.18417859742782</v>
      </c>
      <c r="Q842" s="370">
        <f t="shared" si="95"/>
        <v>-4.5131169408625924</v>
      </c>
      <c r="R842" s="370">
        <f t="shared" si="96"/>
        <v>-31.128327373857768</v>
      </c>
      <c r="S842" s="370">
        <f t="shared" si="97"/>
        <v>5.7426259462281273</v>
      </c>
      <c r="T842" s="370">
        <f t="shared" si="98"/>
        <v>6.1953180420903236</v>
      </c>
      <c r="U842" s="370">
        <f t="shared" si="99"/>
        <v>20.484908461157843</v>
      </c>
      <c r="V842" s="370">
        <f t="shared" si="100"/>
        <v>-12.484921592279857</v>
      </c>
      <c r="W842" s="370">
        <f t="shared" si="101"/>
        <v>4.8267326732673341</v>
      </c>
      <c r="X842" s="370">
        <f t="shared" si="102"/>
        <v>1.8317853457172366</v>
      </c>
      <c r="Y842" s="370">
        <f t="shared" si="103"/>
        <v>3.0347528144885021</v>
      </c>
      <c r="Z842" s="370">
        <f t="shared" si="104"/>
        <v>-13.892709766162302</v>
      </c>
      <c r="AA842" s="370">
        <f t="shared" si="105"/>
        <v>-30.785320403118469</v>
      </c>
      <c r="AB842" s="370">
        <f t="shared" si="106"/>
        <v>-0.52339901477830852</v>
      </c>
      <c r="AC842" s="370">
        <f t="shared" si="107"/>
        <v>-29.941792782305008</v>
      </c>
      <c r="AD842" s="370">
        <f t="shared" si="108"/>
        <v>-1.7017594462071053</v>
      </c>
      <c r="AE842" s="370">
        <f t="shared" si="109"/>
        <v>12.490743026413238</v>
      </c>
      <c r="AF842" s="370">
        <f t="shared" si="110"/>
        <v>-9.9309730572255486</v>
      </c>
      <c r="AG842" s="370">
        <f t="shared" si="110"/>
        <v>-10.349075975359355</v>
      </c>
      <c r="AH842" s="370">
        <f t="shared" si="110"/>
        <v>4.6864231564438299</v>
      </c>
      <c r="AI842" s="370">
        <f t="shared" si="110"/>
        <v>5.501770956316407</v>
      </c>
      <c r="AJ842" s="370">
        <f t="shared" si="111"/>
        <v>22.219407144666846</v>
      </c>
      <c r="AK842" s="370">
        <f t="shared" si="111"/>
        <v>20.546318289786221</v>
      </c>
      <c r="AL842" s="370">
        <f t="shared" si="111"/>
        <v>36.474973375931825</v>
      </c>
      <c r="AM842" s="370">
        <f t="shared" si="111"/>
        <v>48.956043956043956</v>
      </c>
      <c r="AN842" s="370">
        <f t="shared" si="127"/>
        <v>44.846796657381596</v>
      </c>
      <c r="AO842" s="370">
        <f t="shared" si="127"/>
        <v>60.086407444333673</v>
      </c>
      <c r="AP842" s="370">
        <f t="shared" si="127"/>
        <v>66.021126760563391</v>
      </c>
      <c r="AQ842" s="370">
        <f t="shared" si="127"/>
        <v>42.813254333991658</v>
      </c>
      <c r="AR842" s="370">
        <f t="shared" ref="AR842:AY842" si="169">IFERROR(((AR62-AF62)*100/AF62),"n.a.")</f>
        <v>51.050679851668725</v>
      </c>
      <c r="AS842" s="370">
        <f t="shared" si="169"/>
        <v>38.364635822262947</v>
      </c>
      <c r="AT842" s="370">
        <f t="shared" si="169"/>
        <v>34.123326750054858</v>
      </c>
      <c r="AU842" s="370">
        <f t="shared" si="169"/>
        <v>29.677708146821839</v>
      </c>
      <c r="AV842" s="370">
        <f t="shared" si="169"/>
        <v>41.873963515754546</v>
      </c>
      <c r="AW842" s="370">
        <f t="shared" si="169"/>
        <v>16.137931034482754</v>
      </c>
      <c r="AX842" s="370">
        <f t="shared" si="169"/>
        <v>35.251658213031604</v>
      </c>
      <c r="AY842" s="370">
        <f t="shared" si="169"/>
        <v>26.078937661379566</v>
      </c>
    </row>
    <row r="843" spans="1:51" s="325" customFormat="1" ht="27.6">
      <c r="A843" s="327"/>
      <c r="B843" s="327" t="s">
        <v>234</v>
      </c>
      <c r="C843" s="331"/>
      <c r="D843" s="331"/>
      <c r="E843" s="331"/>
      <c r="F843" s="331"/>
      <c r="G843" s="331"/>
      <c r="H843" s="331"/>
      <c r="I843" s="331"/>
      <c r="J843" s="331"/>
      <c r="K843" s="331"/>
      <c r="L843" s="331"/>
      <c r="M843" s="331"/>
      <c r="N843" s="331"/>
      <c r="O843" s="370">
        <f t="shared" si="93"/>
        <v>-12.581811524554903</v>
      </c>
      <c r="P843" s="370">
        <f t="shared" si="94"/>
        <v>-12.588642423554774</v>
      </c>
      <c r="Q843" s="370">
        <f t="shared" si="95"/>
        <v>18.096667121356798</v>
      </c>
      <c r="R843" s="370">
        <f t="shared" si="96"/>
        <v>16.485068603712659</v>
      </c>
      <c r="S843" s="370">
        <f t="shared" si="97"/>
        <v>33.663318524241838</v>
      </c>
      <c r="T843" s="370">
        <f t="shared" si="98"/>
        <v>42.755930227344074</v>
      </c>
      <c r="U843" s="370">
        <f t="shared" si="99"/>
        <v>22.056102074607963</v>
      </c>
      <c r="V843" s="370">
        <f t="shared" si="100"/>
        <v>33.959562651856999</v>
      </c>
      <c r="W843" s="370">
        <f t="shared" si="101"/>
        <v>20.844540075309304</v>
      </c>
      <c r="X843" s="370">
        <f t="shared" si="102"/>
        <v>11.159948542024008</v>
      </c>
      <c r="Y843" s="370">
        <f t="shared" si="103"/>
        <v>7.665315805080553</v>
      </c>
      <c r="Z843" s="370">
        <f t="shared" si="104"/>
        <v>-8.4610042080320333</v>
      </c>
      <c r="AA843" s="370">
        <f t="shared" si="105"/>
        <v>-5.5968586387434547</v>
      </c>
      <c r="AB843" s="370">
        <f t="shared" si="106"/>
        <v>25.889148494288669</v>
      </c>
      <c r="AC843" s="370">
        <f t="shared" si="107"/>
        <v>-32.718592384399187</v>
      </c>
      <c r="AD843" s="370">
        <f t="shared" si="108"/>
        <v>-12.506495756106009</v>
      </c>
      <c r="AE843" s="370">
        <f t="shared" si="109"/>
        <v>-12.970121752953515</v>
      </c>
      <c r="AF843" s="370">
        <f t="shared" si="110"/>
        <v>-34.272521673577089</v>
      </c>
      <c r="AG843" s="370">
        <f t="shared" si="110"/>
        <v>-13.106970434505046</v>
      </c>
      <c r="AH843" s="370">
        <f t="shared" si="110"/>
        <v>-31.008906882591091</v>
      </c>
      <c r="AI843" s="370">
        <f t="shared" si="110"/>
        <v>-13.167148898286229</v>
      </c>
      <c r="AJ843" s="370">
        <f t="shared" si="111"/>
        <v>7.3247179091522803</v>
      </c>
      <c r="AK843" s="370">
        <f t="shared" si="111"/>
        <v>12.17810420013771</v>
      </c>
      <c r="AL843" s="370">
        <f t="shared" si="111"/>
        <v>-4.3381237168615545</v>
      </c>
      <c r="AM843" s="370">
        <f t="shared" si="111"/>
        <v>38.178692252232267</v>
      </c>
      <c r="AN843" s="370">
        <f t="shared" si="127"/>
        <v>10.80063927411455</v>
      </c>
      <c r="AO843" s="370">
        <f t="shared" si="127"/>
        <v>46.294706723891281</v>
      </c>
      <c r="AP843" s="370">
        <f t="shared" si="127"/>
        <v>21.005741437339143</v>
      </c>
      <c r="AQ843" s="370">
        <f t="shared" si="127"/>
        <v>10.166466021835697</v>
      </c>
      <c r="AR843" s="370">
        <f t="shared" ref="AR843:AY843" si="170">IFERROR(((AR63-AF63)*100/AF63),"n.a.")</f>
        <v>25.443249701314222</v>
      </c>
      <c r="AS843" s="370">
        <f t="shared" si="170"/>
        <v>13.642207732574162</v>
      </c>
      <c r="AT843" s="370">
        <f t="shared" si="170"/>
        <v>33.078259236655576</v>
      </c>
      <c r="AU843" s="370">
        <f t="shared" si="170"/>
        <v>33.275234531193945</v>
      </c>
      <c r="AV843" s="370">
        <f t="shared" si="170"/>
        <v>15.118839016938509</v>
      </c>
      <c r="AW843" s="370">
        <f t="shared" si="170"/>
        <v>6.792699893608324</v>
      </c>
      <c r="AX843" s="370">
        <f t="shared" si="170"/>
        <v>40.277129793785583</v>
      </c>
      <c r="AY843" s="370">
        <f t="shared" si="170"/>
        <v>13.112582781456949</v>
      </c>
    </row>
    <row r="844" spans="1:51" s="325" customFormat="1" ht="13.8">
      <c r="A844" s="329"/>
      <c r="B844" s="329" t="s">
        <v>235</v>
      </c>
      <c r="C844" s="332"/>
      <c r="D844" s="332"/>
      <c r="E844" s="332"/>
      <c r="F844" s="332"/>
      <c r="G844" s="332"/>
      <c r="H844" s="332"/>
      <c r="I844" s="332"/>
      <c r="J844" s="332"/>
      <c r="K844" s="332"/>
      <c r="L844" s="332"/>
      <c r="M844" s="332"/>
      <c r="N844" s="332"/>
      <c r="O844" s="370">
        <f t="shared" si="93"/>
        <v>12.621885157096441</v>
      </c>
      <c r="P844" s="370">
        <f t="shared" si="94"/>
        <v>-14.410672707822041</v>
      </c>
      <c r="Q844" s="370">
        <f t="shared" si="95"/>
        <v>5.3736527557848399</v>
      </c>
      <c r="R844" s="370">
        <f t="shared" si="96"/>
        <v>-11.085756739545737</v>
      </c>
      <c r="S844" s="370">
        <f t="shared" si="97"/>
        <v>21.436356335685179</v>
      </c>
      <c r="T844" s="370">
        <f t="shared" si="98"/>
        <v>-1.1305241521068878</v>
      </c>
      <c r="U844" s="370">
        <f t="shared" si="99"/>
        <v>16.407098877218406</v>
      </c>
      <c r="V844" s="370">
        <f t="shared" si="100"/>
        <v>10.87251828631139</v>
      </c>
      <c r="W844" s="370">
        <f t="shared" si="101"/>
        <v>4.4620075922583959</v>
      </c>
      <c r="X844" s="370">
        <f t="shared" si="102"/>
        <v>-2.261336515513122</v>
      </c>
      <c r="Y844" s="370">
        <f t="shared" si="103"/>
        <v>11.644429041760525</v>
      </c>
      <c r="Z844" s="370">
        <f t="shared" si="104"/>
        <v>-6.5501295797550618</v>
      </c>
      <c r="AA844" s="370">
        <f t="shared" si="105"/>
        <v>-2.2981134092245261</v>
      </c>
      <c r="AB844" s="370">
        <f t="shared" si="106"/>
        <v>56.988456731122731</v>
      </c>
      <c r="AC844" s="370">
        <f t="shared" si="107"/>
        <v>-7.3731155169906346</v>
      </c>
      <c r="AD844" s="370">
        <f t="shared" si="108"/>
        <v>38.400477469412095</v>
      </c>
      <c r="AE844" s="370">
        <f t="shared" si="109"/>
        <v>11.998110533774211</v>
      </c>
      <c r="AF844" s="370">
        <f t="shared" si="110"/>
        <v>19.416785206258897</v>
      </c>
      <c r="AG844" s="370">
        <f t="shared" si="110"/>
        <v>42.377100186683258</v>
      </c>
      <c r="AH844" s="370">
        <f t="shared" si="110"/>
        <v>30.809104189246483</v>
      </c>
      <c r="AI844" s="370">
        <f t="shared" si="110"/>
        <v>37.715953770999626</v>
      </c>
      <c r="AJ844" s="370">
        <f t="shared" si="111"/>
        <v>69.263170746596657</v>
      </c>
      <c r="AK844" s="370">
        <f t="shared" si="111"/>
        <v>46.013761705209802</v>
      </c>
      <c r="AL844" s="370">
        <f t="shared" si="111"/>
        <v>47.286568787384446</v>
      </c>
      <c r="AM844" s="370">
        <f t="shared" si="111"/>
        <v>65.193370165745861</v>
      </c>
      <c r="AN844" s="370">
        <f t="shared" si="127"/>
        <v>8.8469464218808476</v>
      </c>
      <c r="AO844" s="370">
        <f t="shared" si="127"/>
        <v>51.308352522503661</v>
      </c>
      <c r="AP844" s="370">
        <f t="shared" si="127"/>
        <v>17.288369485531948</v>
      </c>
      <c r="AQ844" s="370">
        <f t="shared" si="127"/>
        <v>22.89751159848165</v>
      </c>
      <c r="AR844" s="370">
        <f t="shared" ref="AR844:AY844" si="171">IFERROR(((AR64-AF64)*100/AF64),"n.a.")</f>
        <v>31.836715993952435</v>
      </c>
      <c r="AS844" s="370">
        <f t="shared" si="171"/>
        <v>16.276952214452216</v>
      </c>
      <c r="AT844" s="370">
        <f t="shared" si="171"/>
        <v>27.569436939371027</v>
      </c>
      <c r="AU844" s="370">
        <f t="shared" si="171"/>
        <v>28.658562962322115</v>
      </c>
      <c r="AV844" s="370">
        <f t="shared" si="171"/>
        <v>9.099433764922285</v>
      </c>
      <c r="AW844" s="370">
        <f t="shared" si="171"/>
        <v>-3.830209403677852</v>
      </c>
      <c r="AX844" s="370">
        <f t="shared" si="171"/>
        <v>33.146274828324579</v>
      </c>
      <c r="AY844" s="370">
        <f t="shared" si="171"/>
        <v>-4.7849266532004329</v>
      </c>
    </row>
    <row r="845" spans="1:51" s="325" customFormat="1" ht="13.8">
      <c r="A845" s="327"/>
      <c r="B845" s="327" t="s">
        <v>236</v>
      </c>
      <c r="C845" s="331"/>
      <c r="D845" s="331"/>
      <c r="E845" s="331"/>
      <c r="F845" s="331"/>
      <c r="G845" s="331"/>
      <c r="H845" s="331"/>
      <c r="I845" s="331"/>
      <c r="J845" s="331"/>
      <c r="K845" s="331"/>
      <c r="L845" s="331"/>
      <c r="M845" s="331"/>
      <c r="N845" s="331"/>
      <c r="O845" s="370">
        <f t="shared" si="93"/>
        <v>-3.1306089608336216</v>
      </c>
      <c r="P845" s="370">
        <f t="shared" si="94"/>
        <v>0.17374322367755998</v>
      </c>
      <c r="Q845" s="370">
        <f t="shared" si="95"/>
        <v>-0.39496980977890978</v>
      </c>
      <c r="R845" s="370">
        <f t="shared" si="96"/>
        <v>0.53489724815754724</v>
      </c>
      <c r="S845" s="370">
        <f t="shared" si="97"/>
        <v>2.4666627503965231</v>
      </c>
      <c r="T845" s="370">
        <f t="shared" si="98"/>
        <v>0.38317773461567639</v>
      </c>
      <c r="U845" s="370">
        <f t="shared" si="99"/>
        <v>10.853419409333606</v>
      </c>
      <c r="V845" s="370">
        <f t="shared" si="100"/>
        <v>8.7226313639320693E-2</v>
      </c>
      <c r="W845" s="370">
        <f t="shared" si="101"/>
        <v>6.8583876464697857</v>
      </c>
      <c r="X845" s="370">
        <f t="shared" si="102"/>
        <v>26.652667239018957</v>
      </c>
      <c r="Y845" s="370">
        <f t="shared" si="103"/>
        <v>37.852672181654974</v>
      </c>
      <c r="Z845" s="370">
        <f t="shared" si="104"/>
        <v>1.847367237021456</v>
      </c>
      <c r="AA845" s="370">
        <f t="shared" si="105"/>
        <v>3.6099090988296032</v>
      </c>
      <c r="AB845" s="370">
        <f t="shared" si="106"/>
        <v>3.4863162423615073</v>
      </c>
      <c r="AC845" s="370">
        <f t="shared" si="107"/>
        <v>-10.908158614402918</v>
      </c>
      <c r="AD845" s="370">
        <f t="shared" si="108"/>
        <v>-0.33700560085413706</v>
      </c>
      <c r="AE845" s="370">
        <f t="shared" si="109"/>
        <v>-3.2660853413136595</v>
      </c>
      <c r="AF845" s="370">
        <f t="shared" si="110"/>
        <v>2.0938796983690851</v>
      </c>
      <c r="AG845" s="370">
        <f t="shared" si="110"/>
        <v>7.6207996342538662</v>
      </c>
      <c r="AH845" s="370">
        <f t="shared" si="110"/>
        <v>3.7094034065837085</v>
      </c>
      <c r="AI845" s="370">
        <f t="shared" si="110"/>
        <v>1.894443805108486</v>
      </c>
      <c r="AJ845" s="370">
        <f t="shared" si="111"/>
        <v>-4.3552538770874047</v>
      </c>
      <c r="AK845" s="370">
        <f t="shared" si="111"/>
        <v>-10.865079609497698</v>
      </c>
      <c r="AL845" s="370">
        <f t="shared" si="111"/>
        <v>23.115652976105398</v>
      </c>
      <c r="AM845" s="370">
        <f t="shared" si="111"/>
        <v>25.061666106065697</v>
      </c>
      <c r="AN845" s="370">
        <f t="shared" si="127"/>
        <v>18.937371296422608</v>
      </c>
      <c r="AO845" s="370">
        <f t="shared" si="127"/>
        <v>48.059140266284686</v>
      </c>
      <c r="AP845" s="370">
        <f t="shared" si="127"/>
        <v>55.886718375945591</v>
      </c>
      <c r="AQ845" s="370">
        <f t="shared" si="127"/>
        <v>51.224426901832494</v>
      </c>
      <c r="AR845" s="370">
        <f t="shared" ref="AR845:AY845" si="172">IFERROR(((AR65-AF65)*100/AF65),"n.a.")</f>
        <v>60.58275885761401</v>
      </c>
      <c r="AS845" s="370">
        <f t="shared" si="172"/>
        <v>49.659647206376178</v>
      </c>
      <c r="AT845" s="370">
        <f t="shared" si="172"/>
        <v>56.15596130219496</v>
      </c>
      <c r="AU845" s="370">
        <f t="shared" si="172"/>
        <v>61.004743516656085</v>
      </c>
      <c r="AV845" s="370">
        <f t="shared" si="172"/>
        <v>38.26649108104872</v>
      </c>
      <c r="AW845" s="370">
        <f t="shared" si="172"/>
        <v>37.127654848692742</v>
      </c>
      <c r="AX845" s="370">
        <f t="shared" si="172"/>
        <v>60.584569435429835</v>
      </c>
      <c r="AY845" s="370">
        <f t="shared" si="172"/>
        <v>60.528049846471077</v>
      </c>
    </row>
    <row r="846" spans="1:51" s="325" customFormat="1" ht="27.6">
      <c r="A846" s="329"/>
      <c r="B846" s="329" t="s">
        <v>237</v>
      </c>
      <c r="C846" s="332"/>
      <c r="D846" s="332"/>
      <c r="E846" s="332"/>
      <c r="F846" s="332"/>
      <c r="G846" s="332"/>
      <c r="H846" s="332"/>
      <c r="I846" s="332"/>
      <c r="J846" s="332"/>
      <c r="K846" s="332"/>
      <c r="L846" s="332"/>
      <c r="M846" s="332"/>
      <c r="N846" s="332"/>
      <c r="O846" s="370">
        <f t="shared" si="93"/>
        <v>-9.3778771537550902</v>
      </c>
      <c r="P846" s="370">
        <f t="shared" si="94"/>
        <v>-8.3892617449664524</v>
      </c>
      <c r="Q846" s="370">
        <f t="shared" si="95"/>
        <v>19.268037187377228</v>
      </c>
      <c r="R846" s="370">
        <f t="shared" si="96"/>
        <v>-11.035781544256125</v>
      </c>
      <c r="S846" s="370">
        <f t="shared" si="97"/>
        <v>3.3767995779000666</v>
      </c>
      <c r="T846" s="370">
        <f t="shared" si="98"/>
        <v>-7.656713180536479</v>
      </c>
      <c r="U846" s="370">
        <f t="shared" si="99"/>
        <v>-20.77515333420331</v>
      </c>
      <c r="V846" s="370">
        <f t="shared" si="100"/>
        <v>6.1710763680096274</v>
      </c>
      <c r="W846" s="370">
        <f t="shared" si="101"/>
        <v>0.88488645262334353</v>
      </c>
      <c r="X846" s="370">
        <f t="shared" si="102"/>
        <v>1.2172573189522218</v>
      </c>
      <c r="Y846" s="370">
        <f t="shared" si="103"/>
        <v>-14.975747776879551</v>
      </c>
      <c r="Z846" s="370">
        <f t="shared" si="104"/>
        <v>-10.720858895705524</v>
      </c>
      <c r="AA846" s="370">
        <f t="shared" si="105"/>
        <v>0.90711175616835982</v>
      </c>
      <c r="AB846" s="370">
        <f t="shared" si="106"/>
        <v>7.4613792005096284</v>
      </c>
      <c r="AC846" s="370">
        <f t="shared" si="107"/>
        <v>-26.535653510457252</v>
      </c>
      <c r="AD846" s="370">
        <f t="shared" si="108"/>
        <v>10.347163420829805</v>
      </c>
      <c r="AE846" s="370">
        <f t="shared" si="109"/>
        <v>-6.0226029894276474</v>
      </c>
      <c r="AF846" s="370">
        <f t="shared" si="110"/>
        <v>-3.0144065142499175</v>
      </c>
      <c r="AG846" s="370">
        <f t="shared" si="110"/>
        <v>25.415911711414925</v>
      </c>
      <c r="AH846" s="370">
        <f t="shared" si="110"/>
        <v>2.4707964601769974</v>
      </c>
      <c r="AI846" s="370">
        <f t="shared" si="110"/>
        <v>4.0208026080881609</v>
      </c>
      <c r="AJ846" s="370">
        <f t="shared" si="111"/>
        <v>6.3556096818389367</v>
      </c>
      <c r="AK846" s="370">
        <f t="shared" si="111"/>
        <v>9.0167181681324848</v>
      </c>
      <c r="AL846" s="370">
        <f t="shared" si="111"/>
        <v>16.49201168184161</v>
      </c>
      <c r="AM846" s="370">
        <f t="shared" si="111"/>
        <v>11.535418914059683</v>
      </c>
      <c r="AN846" s="370">
        <f t="shared" si="127"/>
        <v>-4.5201926639496071</v>
      </c>
      <c r="AO846" s="370">
        <f t="shared" si="127"/>
        <v>5.5891803033699388</v>
      </c>
      <c r="AP846" s="370">
        <f t="shared" si="127"/>
        <v>8.563535911602207</v>
      </c>
      <c r="AQ846" s="370">
        <f t="shared" si="127"/>
        <v>17.984327721312756</v>
      </c>
      <c r="AR846" s="370">
        <f t="shared" ref="AR846:AY846" si="173">IFERROR(((AR66-AF66)*100/AF66),"n.a.")</f>
        <v>15.54855897311697</v>
      </c>
      <c r="AS846" s="370">
        <f t="shared" si="173"/>
        <v>-6.48804833201996</v>
      </c>
      <c r="AT846" s="370">
        <f t="shared" si="173"/>
        <v>4.3733591267099516</v>
      </c>
      <c r="AU846" s="370">
        <f t="shared" si="173"/>
        <v>13.775091411088733</v>
      </c>
      <c r="AV846" s="370">
        <f t="shared" si="173"/>
        <v>5.4104344092177792</v>
      </c>
      <c r="AW846" s="370">
        <f t="shared" si="173"/>
        <v>14.615887782542325</v>
      </c>
      <c r="AX846" s="370">
        <f t="shared" si="173"/>
        <v>44.875387111045555</v>
      </c>
      <c r="AY846" s="370">
        <f t="shared" si="173"/>
        <v>52.240634470307569</v>
      </c>
    </row>
    <row r="847" spans="1:51" s="325" customFormat="1" ht="27.6">
      <c r="A847" s="327"/>
      <c r="B847" s="327" t="s">
        <v>238</v>
      </c>
      <c r="C847" s="331"/>
      <c r="D847" s="331"/>
      <c r="E847" s="331"/>
      <c r="F847" s="331"/>
      <c r="G847" s="331"/>
      <c r="H847" s="331"/>
      <c r="I847" s="331"/>
      <c r="J847" s="331"/>
      <c r="K847" s="331"/>
      <c r="L847" s="331"/>
      <c r="M847" s="331"/>
      <c r="N847" s="331"/>
      <c r="O847" s="370">
        <f t="shared" si="93"/>
        <v>-21.070603067871406</v>
      </c>
      <c r="P847" s="370">
        <f t="shared" si="94"/>
        <v>-15.589870663604508</v>
      </c>
      <c r="Q847" s="370">
        <f t="shared" si="95"/>
        <v>-3.2361368616214503</v>
      </c>
      <c r="R847" s="370">
        <f t="shared" si="96"/>
        <v>5.2835651139947259</v>
      </c>
      <c r="S847" s="370">
        <f t="shared" si="97"/>
        <v>0.55365296803652908</v>
      </c>
      <c r="T847" s="370">
        <f t="shared" si="98"/>
        <v>24.075424523387856</v>
      </c>
      <c r="U847" s="370">
        <f t="shared" si="99"/>
        <v>82.957274680824185</v>
      </c>
      <c r="V847" s="370">
        <f t="shared" si="100"/>
        <v>27.131824234354195</v>
      </c>
      <c r="W847" s="370">
        <f t="shared" si="101"/>
        <v>-0.71973359114835289</v>
      </c>
      <c r="X847" s="370">
        <f t="shared" si="102"/>
        <v>9.1438539989264598</v>
      </c>
      <c r="Y847" s="370">
        <f t="shared" si="103"/>
        <v>17.759900990099023</v>
      </c>
      <c r="Z847" s="370">
        <f t="shared" si="104"/>
        <v>35.636037710795364</v>
      </c>
      <c r="AA847" s="370">
        <f t="shared" si="105"/>
        <v>45.334442595673885</v>
      </c>
      <c r="AB847" s="370">
        <f t="shared" si="106"/>
        <v>7.7041492141911139</v>
      </c>
      <c r="AC847" s="370">
        <f t="shared" si="107"/>
        <v>-4.1688439876908658</v>
      </c>
      <c r="AD847" s="370">
        <f t="shared" si="108"/>
        <v>-21.441198134053518</v>
      </c>
      <c r="AE847" s="370">
        <f t="shared" si="109"/>
        <v>-1.0841800533575505</v>
      </c>
      <c r="AF847" s="370">
        <f t="shared" si="110"/>
        <v>-7.527287993282946</v>
      </c>
      <c r="AG847" s="370">
        <f t="shared" si="110"/>
        <v>-21.418084463252448</v>
      </c>
      <c r="AH847" s="370">
        <f t="shared" si="110"/>
        <v>-11.621768821483936</v>
      </c>
      <c r="AI847" s="370">
        <f t="shared" si="110"/>
        <v>18.194113828175716</v>
      </c>
      <c r="AJ847" s="370">
        <f t="shared" si="111"/>
        <v>20.527700592618082</v>
      </c>
      <c r="AK847" s="370">
        <f t="shared" si="111"/>
        <v>9.7286580996512591</v>
      </c>
      <c r="AL847" s="370">
        <f t="shared" si="111"/>
        <v>13.791331163268808</v>
      </c>
      <c r="AM847" s="370">
        <f t="shared" si="111"/>
        <v>9.6008975797403444</v>
      </c>
      <c r="AN847" s="370">
        <f t="shared" si="127"/>
        <v>37.141432607611748</v>
      </c>
      <c r="AO847" s="370">
        <f t="shared" si="127"/>
        <v>74.138139957588606</v>
      </c>
      <c r="AP847" s="370">
        <f t="shared" si="127"/>
        <v>88.448917085976802</v>
      </c>
      <c r="AQ847" s="370">
        <f t="shared" si="127"/>
        <v>76.251004246528183</v>
      </c>
      <c r="AR847" s="370">
        <f t="shared" ref="AR847:AY847" si="174">IFERROR(((AR67-AF67)*100/AF67),"n.a.")</f>
        <v>91.512688972624503</v>
      </c>
      <c r="AS847" s="370">
        <f t="shared" si="174"/>
        <v>105.21815584130124</v>
      </c>
      <c r="AT847" s="370">
        <f t="shared" si="174"/>
        <v>128.66082009954968</v>
      </c>
      <c r="AU847" s="370">
        <f t="shared" si="174"/>
        <v>126.15690941548038</v>
      </c>
      <c r="AV847" s="370">
        <f t="shared" si="174"/>
        <v>71.270019381821911</v>
      </c>
      <c r="AW847" s="370">
        <f t="shared" si="174"/>
        <v>68.323211214871904</v>
      </c>
      <c r="AX847" s="370">
        <f t="shared" si="174"/>
        <v>80.193143201273287</v>
      </c>
      <c r="AY847" s="370">
        <f t="shared" si="174"/>
        <v>133.8737308319057</v>
      </c>
    </row>
    <row r="848" spans="1:51" s="325" customFormat="1" ht="27.6">
      <c r="A848" s="329"/>
      <c r="B848" s="329" t="s">
        <v>239</v>
      </c>
      <c r="C848" s="332"/>
      <c r="D848" s="332"/>
      <c r="E848" s="332"/>
      <c r="F848" s="332"/>
      <c r="G848" s="332"/>
      <c r="H848" s="332"/>
      <c r="I848" s="332"/>
      <c r="J848" s="332"/>
      <c r="K848" s="332"/>
      <c r="L848" s="332"/>
      <c r="M848" s="332"/>
      <c r="N848" s="332"/>
      <c r="O848" s="370">
        <f t="shared" si="93"/>
        <v>-23.939064200217633</v>
      </c>
      <c r="P848" s="370">
        <f t="shared" si="94"/>
        <v>-17.911420976074638</v>
      </c>
      <c r="Q848" s="370">
        <f t="shared" si="95"/>
        <v>-18.022910866687969</v>
      </c>
      <c r="R848" s="370">
        <f t="shared" si="96"/>
        <v>14.455312771160372</v>
      </c>
      <c r="S848" s="370">
        <f t="shared" si="97"/>
        <v>-6.964789373123466</v>
      </c>
      <c r="T848" s="370">
        <f t="shared" si="98"/>
        <v>36.288642953403851</v>
      </c>
      <c r="U848" s="370">
        <f t="shared" si="99"/>
        <v>142.63296530852435</v>
      </c>
      <c r="V848" s="370">
        <f t="shared" si="100"/>
        <v>47.734627831715208</v>
      </c>
      <c r="W848" s="370">
        <f t="shared" si="101"/>
        <v>-9.0670566475977523</v>
      </c>
      <c r="X848" s="370">
        <f t="shared" si="102"/>
        <v>9.7672147159368503</v>
      </c>
      <c r="Y848" s="370">
        <f t="shared" si="103"/>
        <v>32.091230324445867</v>
      </c>
      <c r="Z848" s="370">
        <f t="shared" si="104"/>
        <v>58.978996499416567</v>
      </c>
      <c r="AA848" s="370">
        <f t="shared" si="105"/>
        <v>69.003338102050549</v>
      </c>
      <c r="AB848" s="370">
        <f t="shared" si="106"/>
        <v>8.7681779298545734</v>
      </c>
      <c r="AC848" s="370">
        <f t="shared" si="107"/>
        <v>8.1227034851352879</v>
      </c>
      <c r="AD848" s="370">
        <f t="shared" si="108"/>
        <v>-37.068816981977328</v>
      </c>
      <c r="AE848" s="370">
        <f t="shared" si="109"/>
        <v>1.3593467312111884</v>
      </c>
      <c r="AF848" s="370">
        <f t="shared" si="110"/>
        <v>-9.8822401342402593</v>
      </c>
      <c r="AG848" s="370">
        <f t="shared" si="110"/>
        <v>-33.820710045503894</v>
      </c>
      <c r="AH848" s="370">
        <f t="shared" si="110"/>
        <v>-23.354717571585049</v>
      </c>
      <c r="AI848" s="370">
        <f t="shared" si="110"/>
        <v>23.390568090440386</v>
      </c>
      <c r="AJ848" s="370">
        <f t="shared" si="111"/>
        <v>14.833901824113891</v>
      </c>
      <c r="AK848" s="370">
        <f t="shared" si="111"/>
        <v>-3.2761256253473983</v>
      </c>
      <c r="AL848" s="370">
        <f t="shared" si="111"/>
        <v>7.6553268009835271</v>
      </c>
      <c r="AM848" s="370">
        <f t="shared" si="111"/>
        <v>5.9184537246049773</v>
      </c>
      <c r="AN848" s="370">
        <f t="shared" si="127"/>
        <v>44.430088197292307</v>
      </c>
      <c r="AO848" s="370">
        <f t="shared" si="127"/>
        <v>89.19211163173884</v>
      </c>
      <c r="AP848" s="370">
        <f t="shared" si="127"/>
        <v>116.62468513853904</v>
      </c>
      <c r="AQ848" s="370">
        <f t="shared" si="127"/>
        <v>83.839066042742061</v>
      </c>
      <c r="AR848" s="370">
        <f t="shared" ref="AR848:AY848" si="175">IFERROR(((AR68-AF68)*100/AF68),"n.a.")</f>
        <v>94.264339152119703</v>
      </c>
      <c r="AS848" s="370">
        <f t="shared" si="175"/>
        <v>134.71432061708143</v>
      </c>
      <c r="AT848" s="370">
        <f t="shared" si="175"/>
        <v>187.57961783439495</v>
      </c>
      <c r="AU848" s="370">
        <f t="shared" si="175"/>
        <v>162.04860844897647</v>
      </c>
      <c r="AV848" s="370">
        <f t="shared" si="175"/>
        <v>89.435960352565132</v>
      </c>
      <c r="AW848" s="370">
        <f t="shared" si="175"/>
        <v>89.820767932186342</v>
      </c>
      <c r="AX848" s="370">
        <f t="shared" si="175"/>
        <v>98.895517300153386</v>
      </c>
      <c r="AY848" s="370">
        <f t="shared" si="175"/>
        <v>186.88977688977687</v>
      </c>
    </row>
    <row r="849" spans="1:51" s="325" customFormat="1" ht="13.8">
      <c r="A849" s="327"/>
      <c r="B849" s="327" t="s">
        <v>240</v>
      </c>
      <c r="C849" s="331"/>
      <c r="D849" s="331"/>
      <c r="E849" s="331"/>
      <c r="F849" s="331"/>
      <c r="G849" s="331"/>
      <c r="H849" s="331"/>
      <c r="I849" s="331"/>
      <c r="J849" s="331"/>
      <c r="K849" s="331"/>
      <c r="L849" s="331"/>
      <c r="M849" s="331"/>
      <c r="N849" s="331"/>
      <c r="O849" s="370">
        <f t="shared" si="93"/>
        <v>0</v>
      </c>
      <c r="P849" s="370">
        <f t="shared" si="94"/>
        <v>0</v>
      </c>
      <c r="Q849" s="370" t="str">
        <f t="shared" si="95"/>
        <v>n.a.</v>
      </c>
      <c r="R849" s="370">
        <f t="shared" si="96"/>
        <v>-75</v>
      </c>
      <c r="S849" s="370">
        <f t="shared" si="97"/>
        <v>-85.714285714285722</v>
      </c>
      <c r="T849" s="370">
        <f t="shared" si="98"/>
        <v>-100</v>
      </c>
      <c r="U849" s="370">
        <f t="shared" si="99"/>
        <v>-50</v>
      </c>
      <c r="V849" s="370">
        <f t="shared" si="100"/>
        <v>-100</v>
      </c>
      <c r="W849" s="370">
        <f t="shared" si="101"/>
        <v>-50</v>
      </c>
      <c r="X849" s="370" t="str">
        <f t="shared" si="102"/>
        <v>n.a.</v>
      </c>
      <c r="Y849" s="370">
        <f t="shared" si="103"/>
        <v>-50</v>
      </c>
      <c r="Z849" s="370" t="str">
        <f t="shared" si="104"/>
        <v>n.a.</v>
      </c>
      <c r="AA849" s="370">
        <f t="shared" si="105"/>
        <v>-100</v>
      </c>
      <c r="AB849" s="370">
        <f t="shared" si="106"/>
        <v>-100</v>
      </c>
      <c r="AC849" s="370">
        <f t="shared" si="107"/>
        <v>-100</v>
      </c>
      <c r="AD849" s="370">
        <f t="shared" si="108"/>
        <v>-100</v>
      </c>
      <c r="AE849" s="370">
        <f t="shared" si="109"/>
        <v>-100</v>
      </c>
      <c r="AF849" s="370" t="str">
        <f t="shared" si="110"/>
        <v>n.a.</v>
      </c>
      <c r="AG849" s="370">
        <f t="shared" si="110"/>
        <v>0</v>
      </c>
      <c r="AH849" s="370" t="str">
        <f t="shared" si="110"/>
        <v>n.a.</v>
      </c>
      <c r="AI849" s="370">
        <f t="shared" ref="AI849" si="176">IFERROR(((AI69-W69)*100/W69),"n.a.")</f>
        <v>-100</v>
      </c>
      <c r="AJ849" s="370" t="str">
        <f t="shared" si="111"/>
        <v>n.a.</v>
      </c>
      <c r="AK849" s="370">
        <f t="shared" si="111"/>
        <v>-100</v>
      </c>
      <c r="AL849" s="370">
        <f t="shared" si="111"/>
        <v>-100</v>
      </c>
      <c r="AM849" s="370" t="str">
        <f t="shared" ref="AM849:AQ864" si="177">IFERROR(((AM69-AA69)*100/AA69),"n.a.")</f>
        <v>n.a.</v>
      </c>
      <c r="AN849" s="370" t="str">
        <f t="shared" si="177"/>
        <v>n.a.</v>
      </c>
      <c r="AO849" s="370" t="str">
        <f t="shared" si="177"/>
        <v>n.a.</v>
      </c>
      <c r="AP849" s="370" t="str">
        <f t="shared" si="177"/>
        <v>n.a.</v>
      </c>
      <c r="AQ849" s="370" t="str">
        <f t="shared" si="177"/>
        <v>n.a.</v>
      </c>
      <c r="AR849" s="370" t="str">
        <f t="shared" ref="AR849:AY849" si="178">IFERROR(((AR69-AF69)*100/AF69),"n.a.")</f>
        <v>n.a.</v>
      </c>
      <c r="AS849" s="370">
        <f t="shared" si="178"/>
        <v>-100</v>
      </c>
      <c r="AT849" s="370" t="str">
        <f t="shared" si="178"/>
        <v>n.a.</v>
      </c>
      <c r="AU849" s="370" t="str">
        <f t="shared" si="178"/>
        <v>n.a.</v>
      </c>
      <c r="AV849" s="370" t="str">
        <f t="shared" si="178"/>
        <v>n.a.</v>
      </c>
      <c r="AW849" s="370" t="str">
        <f t="shared" si="178"/>
        <v>n.a.</v>
      </c>
      <c r="AX849" s="370" t="str">
        <f t="shared" si="178"/>
        <v>n.a.</v>
      </c>
      <c r="AY849" s="370" t="str">
        <f t="shared" si="178"/>
        <v>n.a.</v>
      </c>
    </row>
    <row r="850" spans="1:51" s="325" customFormat="1" ht="27.6">
      <c r="A850" s="329"/>
      <c r="B850" s="329" t="s">
        <v>241</v>
      </c>
      <c r="C850" s="332"/>
      <c r="D850" s="332"/>
      <c r="E850" s="332"/>
      <c r="F850" s="332"/>
      <c r="G850" s="332"/>
      <c r="H850" s="332"/>
      <c r="I850" s="332"/>
      <c r="J850" s="332"/>
      <c r="K850" s="332"/>
      <c r="L850" s="332"/>
      <c r="M850" s="332"/>
      <c r="N850" s="332"/>
      <c r="O850" s="370">
        <f t="shared" ref="O850:O913" si="179">IFERROR(((O70-C70)*100/C70),"n.a.")</f>
        <v>-17.12144864189823</v>
      </c>
      <c r="P850" s="370">
        <f t="shared" ref="P850:P913" si="180">IFERROR(((P70-D70)*100/D70),"n.a.")</f>
        <v>-12.072373422533067</v>
      </c>
      <c r="Q850" s="370">
        <f t="shared" ref="Q850:Q913" si="181">IFERROR(((Q70-E70)*100/E70),"n.a.")</f>
        <v>20.422329387695445</v>
      </c>
      <c r="R850" s="370">
        <f t="shared" ref="R850:R913" si="182">IFERROR(((R70-F70)*100/F70),"n.a.")</f>
        <v>-12.133263300067544</v>
      </c>
      <c r="S850" s="370">
        <f t="shared" ref="S850:S913" si="183">IFERROR(((S70-G70)*100/G70),"n.a.")</f>
        <v>13.254673613239335</v>
      </c>
      <c r="T850" s="370">
        <f t="shared" ref="T850:T913" si="184">IFERROR(((T70-H70)*100/H70),"n.a.")</f>
        <v>2.6107594936708831</v>
      </c>
      <c r="U850" s="370">
        <f t="shared" ref="U850:U913" si="185">IFERROR(((U70-I70)*100/I70),"n.a.")</f>
        <v>5.8120153634321188</v>
      </c>
      <c r="V850" s="370">
        <f t="shared" ref="V850:V913" si="186">IFERROR(((V70-J70)*100/J70),"n.a.")</f>
        <v>-0.82317456327760086</v>
      </c>
      <c r="W850" s="370">
        <f t="shared" ref="W850:W913" si="187">IFERROR(((W70-K70)*100/K70),"n.a.")</f>
        <v>13.156953879156243</v>
      </c>
      <c r="X850" s="370">
        <f t="shared" ref="X850:X913" si="188">IFERROR(((X70-L70)*100/L70),"n.a.")</f>
        <v>7.9366330390920501</v>
      </c>
      <c r="Y850" s="370">
        <f t="shared" ref="Y850:Y913" si="189">IFERROR(((Y70-M70)*100/M70),"n.a.")</f>
        <v>-4.9142192497819064</v>
      </c>
      <c r="Z850" s="370">
        <f t="shared" ref="Z850:Z913" si="190">IFERROR(((Z70-N70)*100/N70),"n.a.")</f>
        <v>4.8136167590881085</v>
      </c>
      <c r="AA850" s="370">
        <f t="shared" ref="AA850:AA913" si="191">IFERROR(((AA70-O70)*100/O70),"n.a.")</f>
        <v>15.429819935206826</v>
      </c>
      <c r="AB850" s="370">
        <f t="shared" ref="AB850:AB913" si="192">IFERROR(((AB70-P70)*100/P70),"n.a.")</f>
        <v>6.2078505965761774</v>
      </c>
      <c r="AC850" s="370">
        <f t="shared" ref="AC850:AC913" si="193">IFERROR(((AC70-Q70)*100/Q70),"n.a.")</f>
        <v>-17.547478915114386</v>
      </c>
      <c r="AD850" s="370">
        <f t="shared" ref="AD850:AD913" si="194">IFERROR(((AD70-R70)*100/R70),"n.a.")</f>
        <v>17.292912040990608</v>
      </c>
      <c r="AE850" s="370">
        <f t="shared" ref="AE850:AE913" si="195">IFERROR(((AE70-S70)*100/S70),"n.a.")</f>
        <v>-4.4581247463130858</v>
      </c>
      <c r="AF850" s="370">
        <f t="shared" ref="AF850:AI913" si="196">IFERROR(((AF70-T70)*100/T70),"n.a.")</f>
        <v>-2.0186444241956933</v>
      </c>
      <c r="AG850" s="370">
        <f t="shared" si="196"/>
        <v>15.355112663516211</v>
      </c>
      <c r="AH850" s="370">
        <f t="shared" si="196"/>
        <v>12.126972058543993</v>
      </c>
      <c r="AI850" s="370">
        <f t="shared" si="196"/>
        <v>11.266982622432868</v>
      </c>
      <c r="AJ850" s="370">
        <f t="shared" ref="AJ850:AM913" si="197">IFERROR(((AJ70-X70)*100/X70),"n.a.")</f>
        <v>31.741511500547649</v>
      </c>
      <c r="AK850" s="370">
        <f t="shared" si="197"/>
        <v>38.363914373088669</v>
      </c>
      <c r="AL850" s="370">
        <f t="shared" si="197"/>
        <v>26.078330516569924</v>
      </c>
      <c r="AM850" s="370">
        <f t="shared" si="197"/>
        <v>16.415377586319433</v>
      </c>
      <c r="AN850" s="370">
        <f t="shared" si="177"/>
        <v>26.571149462715717</v>
      </c>
      <c r="AO850" s="370">
        <f t="shared" si="177"/>
        <v>52.616086540584298</v>
      </c>
      <c r="AP850" s="370">
        <f t="shared" si="177"/>
        <v>50.971969421186763</v>
      </c>
      <c r="AQ850" s="370">
        <f t="shared" si="177"/>
        <v>65.113644409827941</v>
      </c>
      <c r="AR850" s="370">
        <f t="shared" ref="AR850:AY850" si="198">IFERROR(((AR70-AF70)*100/AF70),"n.a.")</f>
        <v>85.578367551327005</v>
      </c>
      <c r="AS850" s="370">
        <f t="shared" si="198"/>
        <v>55.055512675889105</v>
      </c>
      <c r="AT850" s="370">
        <f t="shared" si="198"/>
        <v>47.126631632480084</v>
      </c>
      <c r="AU850" s="370">
        <f t="shared" si="198"/>
        <v>72.97819173103133</v>
      </c>
      <c r="AV850" s="370">
        <f t="shared" si="198"/>
        <v>40.078705243321146</v>
      </c>
      <c r="AW850" s="370">
        <f t="shared" si="198"/>
        <v>35.24698861752681</v>
      </c>
      <c r="AX850" s="370">
        <f t="shared" si="198"/>
        <v>48.228231728639699</v>
      </c>
      <c r="AY850" s="370">
        <f t="shared" si="198"/>
        <v>44.612020632428788</v>
      </c>
    </row>
    <row r="851" spans="1:51" s="325" customFormat="1" ht="27.6">
      <c r="A851" s="327"/>
      <c r="B851" s="327" t="s">
        <v>242</v>
      </c>
      <c r="C851" s="331"/>
      <c r="D851" s="331"/>
      <c r="E851" s="331"/>
      <c r="F851" s="331"/>
      <c r="G851" s="331"/>
      <c r="H851" s="331"/>
      <c r="I851" s="331"/>
      <c r="J851" s="331"/>
      <c r="K851" s="331"/>
      <c r="L851" s="331"/>
      <c r="M851" s="331"/>
      <c r="N851" s="331"/>
      <c r="O851" s="370">
        <f t="shared" si="179"/>
        <v>8.0922722029988421</v>
      </c>
      <c r="P851" s="370">
        <f t="shared" si="180"/>
        <v>1.5205542254597244</v>
      </c>
      <c r="Q851" s="370">
        <f t="shared" si="181"/>
        <v>-7.7237219627636167</v>
      </c>
      <c r="R851" s="370">
        <f t="shared" si="182"/>
        <v>0.71581249689318793</v>
      </c>
      <c r="S851" s="370">
        <f t="shared" si="183"/>
        <v>5.6781450674481793</v>
      </c>
      <c r="T851" s="370">
        <f t="shared" si="184"/>
        <v>0.17166972652058138</v>
      </c>
      <c r="U851" s="370">
        <f t="shared" si="185"/>
        <v>-3.8513608141543343</v>
      </c>
      <c r="V851" s="370">
        <f t="shared" si="186"/>
        <v>0.10064324158753327</v>
      </c>
      <c r="W851" s="370">
        <f t="shared" si="187"/>
        <v>48.438081071030112</v>
      </c>
      <c r="X851" s="370">
        <f t="shared" si="188"/>
        <v>119.24485770639617</v>
      </c>
      <c r="Y851" s="370">
        <f t="shared" si="189"/>
        <v>138.99017570375969</v>
      </c>
      <c r="Z851" s="370">
        <f t="shared" si="190"/>
        <v>-7.7189939288811882</v>
      </c>
      <c r="AA851" s="370">
        <f t="shared" si="191"/>
        <v>-4.1252294165350598</v>
      </c>
      <c r="AB851" s="370">
        <f t="shared" si="192"/>
        <v>0.67738779196669396</v>
      </c>
      <c r="AC851" s="370">
        <f t="shared" si="193"/>
        <v>-8.7537731780940042</v>
      </c>
      <c r="AD851" s="370">
        <f t="shared" si="194"/>
        <v>0.83164700656432244</v>
      </c>
      <c r="AE851" s="370">
        <f t="shared" si="195"/>
        <v>-6.0887828551620098</v>
      </c>
      <c r="AF851" s="370">
        <f t="shared" si="196"/>
        <v>-3.5631828243638806</v>
      </c>
      <c r="AG851" s="370">
        <f t="shared" si="196"/>
        <v>16.517770440862293</v>
      </c>
      <c r="AH851" s="370">
        <f t="shared" si="196"/>
        <v>7.9078510229061045</v>
      </c>
      <c r="AI851" s="370">
        <f t="shared" si="196"/>
        <v>-30.322247275460349</v>
      </c>
      <c r="AJ851" s="370">
        <f t="shared" si="197"/>
        <v>-48.166473889388683</v>
      </c>
      <c r="AK851" s="370">
        <f t="shared" si="197"/>
        <v>-52.602818237514583</v>
      </c>
      <c r="AL851" s="370">
        <f t="shared" si="197"/>
        <v>22.41138560687434</v>
      </c>
      <c r="AM851" s="370">
        <f t="shared" si="197"/>
        <v>22.163606010016707</v>
      </c>
      <c r="AN851" s="370">
        <f t="shared" si="177"/>
        <v>8.2334471329960781</v>
      </c>
      <c r="AO851" s="370">
        <f t="shared" si="177"/>
        <v>26.960003979703504</v>
      </c>
      <c r="AP851" s="370">
        <f t="shared" si="177"/>
        <v>31.077608360459159</v>
      </c>
      <c r="AQ851" s="370">
        <f t="shared" si="177"/>
        <v>27.536640972749971</v>
      </c>
      <c r="AR851" s="370">
        <f t="shared" ref="AR851:AY851" si="199">IFERROR(((AR71-AF71)*100/AF71),"n.a.")</f>
        <v>43.792575772534306</v>
      </c>
      <c r="AS851" s="370">
        <f t="shared" si="199"/>
        <v>24.81665138761565</v>
      </c>
      <c r="AT851" s="370">
        <f t="shared" si="199"/>
        <v>19.586793599351829</v>
      </c>
      <c r="AU851" s="370">
        <f t="shared" si="199"/>
        <v>31.418683565922816</v>
      </c>
      <c r="AV851" s="370">
        <f t="shared" si="199"/>
        <v>26.182900119839669</v>
      </c>
      <c r="AW851" s="370">
        <f t="shared" si="199"/>
        <v>24.317731679349524</v>
      </c>
      <c r="AX851" s="370">
        <f t="shared" si="199"/>
        <v>33.365506953889358</v>
      </c>
      <c r="AY851" s="370">
        <f t="shared" si="199"/>
        <v>33.980175649575429</v>
      </c>
    </row>
    <row r="852" spans="1:51" s="325" customFormat="1" ht="27.6">
      <c r="A852" s="329"/>
      <c r="B852" s="329" t="s">
        <v>243</v>
      </c>
      <c r="C852" s="332"/>
      <c r="D852" s="332"/>
      <c r="E852" s="332"/>
      <c r="F852" s="332"/>
      <c r="G852" s="332"/>
      <c r="H852" s="332"/>
      <c r="I852" s="332"/>
      <c r="J852" s="332"/>
      <c r="K852" s="332"/>
      <c r="L852" s="332"/>
      <c r="M852" s="332"/>
      <c r="N852" s="332"/>
      <c r="O852" s="370">
        <f t="shared" si="179"/>
        <v>1.8978321206211095</v>
      </c>
      <c r="P852" s="370">
        <f t="shared" si="180"/>
        <v>19.157958503710429</v>
      </c>
      <c r="Q852" s="370">
        <f t="shared" si="181"/>
        <v>14.310768151525785</v>
      </c>
      <c r="R852" s="370">
        <f t="shared" si="182"/>
        <v>11.366577517039092</v>
      </c>
      <c r="S852" s="370">
        <f t="shared" si="183"/>
        <v>9.3862071808401044</v>
      </c>
      <c r="T852" s="370">
        <f t="shared" si="184"/>
        <v>-0.55102040816326303</v>
      </c>
      <c r="U852" s="370">
        <f t="shared" si="185"/>
        <v>1.4352621241879482</v>
      </c>
      <c r="V852" s="370">
        <f t="shared" si="186"/>
        <v>8.9520610931190223</v>
      </c>
      <c r="W852" s="370">
        <f t="shared" si="187"/>
        <v>1.0344276699416901</v>
      </c>
      <c r="X852" s="370">
        <f t="shared" si="188"/>
        <v>-5.1597921914357734</v>
      </c>
      <c r="Y852" s="370">
        <f t="shared" si="189"/>
        <v>1.1418390897679853</v>
      </c>
      <c r="Z852" s="370">
        <f t="shared" si="190"/>
        <v>0.91623624522793268</v>
      </c>
      <c r="AA852" s="370">
        <f t="shared" si="191"/>
        <v>3.2391048292108402</v>
      </c>
      <c r="AB852" s="370">
        <f t="shared" si="192"/>
        <v>-3.6519234028130847</v>
      </c>
      <c r="AC852" s="370">
        <f t="shared" si="193"/>
        <v>-6.5894446149125629</v>
      </c>
      <c r="AD852" s="370">
        <f t="shared" si="194"/>
        <v>16.063059224541956</v>
      </c>
      <c r="AE852" s="370">
        <f t="shared" si="195"/>
        <v>-1.1192342478143003</v>
      </c>
      <c r="AF852" s="370">
        <f t="shared" si="196"/>
        <v>19.786579109378209</v>
      </c>
      <c r="AG852" s="370">
        <f t="shared" si="196"/>
        <v>16.752308608876977</v>
      </c>
      <c r="AH852" s="370">
        <f t="shared" si="196"/>
        <v>2.0660550458715581</v>
      </c>
      <c r="AI852" s="370">
        <f t="shared" si="196"/>
        <v>12.242558406135116</v>
      </c>
      <c r="AJ852" s="370">
        <f t="shared" si="197"/>
        <v>52.69120637423746</v>
      </c>
      <c r="AK852" s="370">
        <f t="shared" si="197"/>
        <v>29.464750390327872</v>
      </c>
      <c r="AL852" s="370">
        <f t="shared" si="197"/>
        <v>20.000890115269929</v>
      </c>
      <c r="AM852" s="370">
        <f t="shared" si="197"/>
        <v>31.299914432401582</v>
      </c>
      <c r="AN852" s="370">
        <f t="shared" si="177"/>
        <v>15.491161727200771</v>
      </c>
      <c r="AO852" s="370">
        <f t="shared" si="177"/>
        <v>26.180504229284725</v>
      </c>
      <c r="AP852" s="370">
        <f t="shared" si="177"/>
        <v>9.1609931918301939</v>
      </c>
      <c r="AQ852" s="370">
        <f t="shared" si="177"/>
        <v>28.503372841952828</v>
      </c>
      <c r="AR852" s="370">
        <f t="shared" ref="AR852:AY852" si="200">IFERROR(((AR72-AF72)*100/AF72),"n.a.")</f>
        <v>22.02083190570821</v>
      </c>
      <c r="AS852" s="370">
        <f t="shared" si="200"/>
        <v>24.656354648381438</v>
      </c>
      <c r="AT852" s="370">
        <f t="shared" si="200"/>
        <v>32.599863373242734</v>
      </c>
      <c r="AU852" s="370">
        <f t="shared" si="200"/>
        <v>18.947664999647817</v>
      </c>
      <c r="AV852" s="370">
        <f t="shared" si="200"/>
        <v>-3.2614013154319874E-2</v>
      </c>
      <c r="AW852" s="370">
        <f t="shared" si="200"/>
        <v>14.873681932032536</v>
      </c>
      <c r="AX852" s="370">
        <f t="shared" si="200"/>
        <v>36.683603456588664</v>
      </c>
      <c r="AY852" s="370">
        <f t="shared" si="200"/>
        <v>13.596002932630949</v>
      </c>
    </row>
    <row r="853" spans="1:51" s="325" customFormat="1" ht="13.8">
      <c r="A853" s="327"/>
      <c r="B853" s="327" t="s">
        <v>244</v>
      </c>
      <c r="C853" s="331"/>
      <c r="D853" s="331"/>
      <c r="E853" s="331"/>
      <c r="F853" s="331"/>
      <c r="G853" s="331"/>
      <c r="H853" s="331"/>
      <c r="I853" s="331"/>
      <c r="J853" s="331"/>
      <c r="K853" s="331"/>
      <c r="L853" s="331"/>
      <c r="M853" s="331"/>
      <c r="N853" s="331"/>
      <c r="O853" s="370">
        <f t="shared" si="179"/>
        <v>-30.562200956937797</v>
      </c>
      <c r="P853" s="370">
        <f t="shared" si="180"/>
        <v>-26.571428571428577</v>
      </c>
      <c r="Q853" s="370">
        <f t="shared" si="181"/>
        <v>10.072289156626505</v>
      </c>
      <c r="R853" s="370">
        <f t="shared" si="182"/>
        <v>-44.899665551839469</v>
      </c>
      <c r="S853" s="370">
        <f t="shared" si="183"/>
        <v>11.974340698503218</v>
      </c>
      <c r="T853" s="370">
        <f t="shared" si="184"/>
        <v>-40.545243619489554</v>
      </c>
      <c r="U853" s="370">
        <f t="shared" si="185"/>
        <v>-23.717472118959105</v>
      </c>
      <c r="V853" s="370">
        <f t="shared" si="186"/>
        <v>-18.816901408450704</v>
      </c>
      <c r="W853" s="370">
        <f t="shared" si="187"/>
        <v>-34.743521946060284</v>
      </c>
      <c r="X853" s="370">
        <f t="shared" si="188"/>
        <v>23.133640552995391</v>
      </c>
      <c r="Y853" s="370">
        <f t="shared" si="189"/>
        <v>-5.1202482544608232</v>
      </c>
      <c r="Z853" s="370">
        <f t="shared" si="190"/>
        <v>-35.437589670014347</v>
      </c>
      <c r="AA853" s="370">
        <f t="shared" si="191"/>
        <v>-4.1343669250645885</v>
      </c>
      <c r="AB853" s="370">
        <f t="shared" si="192"/>
        <v>-6.6147859922178966</v>
      </c>
      <c r="AC853" s="370">
        <f t="shared" si="193"/>
        <v>-59.938704028021014</v>
      </c>
      <c r="AD853" s="370">
        <f t="shared" si="194"/>
        <v>-35.963581183611531</v>
      </c>
      <c r="AE853" s="370">
        <f t="shared" si="195"/>
        <v>-43.730108211330368</v>
      </c>
      <c r="AF853" s="370">
        <f t="shared" si="196"/>
        <v>-9.3658536585365937</v>
      </c>
      <c r="AG853" s="370">
        <f t="shared" si="196"/>
        <v>3.2163742690058488</v>
      </c>
      <c r="AH853" s="370">
        <f t="shared" si="196"/>
        <v>-37.612768910478835</v>
      </c>
      <c r="AI853" s="370">
        <f t="shared" si="196"/>
        <v>-14.74878444084279</v>
      </c>
      <c r="AJ853" s="370">
        <f t="shared" si="197"/>
        <v>0.82335329341318275</v>
      </c>
      <c r="AK853" s="370">
        <f t="shared" si="197"/>
        <v>24.693376941946028</v>
      </c>
      <c r="AL853" s="370">
        <f t="shared" si="197"/>
        <v>11.666666666666675</v>
      </c>
      <c r="AM853" s="370">
        <f t="shared" si="197"/>
        <v>-6.9182389937107045</v>
      </c>
      <c r="AN853" s="370">
        <f t="shared" si="177"/>
        <v>-30.416666666666668</v>
      </c>
      <c r="AO853" s="370">
        <f t="shared" si="177"/>
        <v>112.78688524590162</v>
      </c>
      <c r="AP853" s="370">
        <f t="shared" si="177"/>
        <v>337.67772511848341</v>
      </c>
      <c r="AQ853" s="370">
        <f t="shared" si="177"/>
        <v>4.1855203619909611</v>
      </c>
      <c r="AR853" s="370">
        <f t="shared" ref="AR853:AY853" si="201">IFERROR(((AR73-AF73)*100/AF73),"n.a.")</f>
        <v>41.334768568353091</v>
      </c>
      <c r="AS853" s="370">
        <f t="shared" si="201"/>
        <v>54.296506137865912</v>
      </c>
      <c r="AT853" s="370">
        <f t="shared" si="201"/>
        <v>97.886540600667388</v>
      </c>
      <c r="AU853" s="370">
        <f t="shared" si="201"/>
        <v>24.144486692015217</v>
      </c>
      <c r="AV853" s="370">
        <f t="shared" si="201"/>
        <v>-8.8344469190794452</v>
      </c>
      <c r="AW853" s="370">
        <f t="shared" si="201"/>
        <v>-28.524590163934423</v>
      </c>
      <c r="AX853" s="370">
        <f t="shared" si="201"/>
        <v>23.681592039800982</v>
      </c>
      <c r="AY853" s="370">
        <f t="shared" si="201"/>
        <v>53.667953667953668</v>
      </c>
    </row>
    <row r="854" spans="1:51" s="325" customFormat="1" ht="13.8">
      <c r="A854" s="329"/>
      <c r="B854" s="329" t="s">
        <v>245</v>
      </c>
      <c r="C854" s="332"/>
      <c r="D854" s="332"/>
      <c r="E854" s="332"/>
      <c r="F854" s="332"/>
      <c r="G854" s="332"/>
      <c r="H854" s="332"/>
      <c r="I854" s="332"/>
      <c r="J854" s="332"/>
      <c r="K854" s="332"/>
      <c r="L854" s="332"/>
      <c r="M854" s="332"/>
      <c r="N854" s="332"/>
      <c r="O854" s="370">
        <f t="shared" si="179"/>
        <v>2.0459016393442653</v>
      </c>
      <c r="P854" s="370">
        <f t="shared" si="180"/>
        <v>-12.576608784473947</v>
      </c>
      <c r="Q854" s="370">
        <f t="shared" si="181"/>
        <v>-18.790349983010536</v>
      </c>
      <c r="R854" s="370">
        <f t="shared" si="182"/>
        <v>0.17023691303731672</v>
      </c>
      <c r="S854" s="370">
        <f t="shared" si="183"/>
        <v>0.67771084337348397</v>
      </c>
      <c r="T854" s="370">
        <f t="shared" si="184"/>
        <v>-7.1592418205963941</v>
      </c>
      <c r="U854" s="370">
        <f t="shared" si="185"/>
        <v>9.5202952029520329</v>
      </c>
      <c r="V854" s="370">
        <f t="shared" si="186"/>
        <v>4.7517015376859035</v>
      </c>
      <c r="W854" s="370">
        <f t="shared" si="187"/>
        <v>2.6261127596439109</v>
      </c>
      <c r="X854" s="370">
        <f t="shared" si="188"/>
        <v>11.997627168915894</v>
      </c>
      <c r="Y854" s="370">
        <f t="shared" si="189"/>
        <v>-6.0443864229764959</v>
      </c>
      <c r="Z854" s="370">
        <f t="shared" si="190"/>
        <v>-1.382488479262669</v>
      </c>
      <c r="AA854" s="370">
        <f t="shared" si="191"/>
        <v>-12.851818532322323</v>
      </c>
      <c r="AB854" s="370">
        <f t="shared" si="192"/>
        <v>9.1134803563604425</v>
      </c>
      <c r="AC854" s="370">
        <f t="shared" si="193"/>
        <v>-18.103207810320786</v>
      </c>
      <c r="AD854" s="370">
        <f t="shared" si="194"/>
        <v>-1.3595807959212487</v>
      </c>
      <c r="AE854" s="370">
        <f t="shared" si="195"/>
        <v>-8.6262777362253829</v>
      </c>
      <c r="AF854" s="370">
        <f t="shared" si="196"/>
        <v>-10.000000000000014</v>
      </c>
      <c r="AG854" s="370">
        <f t="shared" si="196"/>
        <v>11.522911051212935</v>
      </c>
      <c r="AH854" s="370">
        <f t="shared" si="196"/>
        <v>-16.219468174708222</v>
      </c>
      <c r="AI854" s="370">
        <f t="shared" si="196"/>
        <v>24.302443255746713</v>
      </c>
      <c r="AJ854" s="370">
        <f t="shared" si="197"/>
        <v>18.048199152542384</v>
      </c>
      <c r="AK854" s="370">
        <f t="shared" si="197"/>
        <v>12.532999861053211</v>
      </c>
      <c r="AL854" s="370">
        <f t="shared" si="197"/>
        <v>0.84112149532709668</v>
      </c>
      <c r="AM854" s="370">
        <f t="shared" si="197"/>
        <v>33.785577348473666</v>
      </c>
      <c r="AN854" s="370">
        <f t="shared" si="177"/>
        <v>-10.708071208673539</v>
      </c>
      <c r="AO854" s="370">
        <f t="shared" si="177"/>
        <v>42.966621253406004</v>
      </c>
      <c r="AP854" s="370">
        <f t="shared" si="177"/>
        <v>15.879396984924606</v>
      </c>
      <c r="AQ854" s="370">
        <f t="shared" si="177"/>
        <v>8.9085948158253778</v>
      </c>
      <c r="AR854" s="370">
        <f t="shared" ref="AR854:AY854" si="202">IFERROR(((AR74-AF74)*100/AF74),"n.a.")</f>
        <v>27.900592399942212</v>
      </c>
      <c r="AS854" s="370">
        <f t="shared" si="202"/>
        <v>11.32326283987916</v>
      </c>
      <c r="AT854" s="370">
        <f t="shared" si="202"/>
        <v>23.280195318110025</v>
      </c>
      <c r="AU854" s="370">
        <f t="shared" si="202"/>
        <v>11.956268899744126</v>
      </c>
      <c r="AV854" s="370">
        <f t="shared" si="202"/>
        <v>8.3791362871564754</v>
      </c>
      <c r="AW854" s="370">
        <f t="shared" si="202"/>
        <v>12.137300901345844</v>
      </c>
      <c r="AX854" s="370">
        <f t="shared" si="202"/>
        <v>27.009135442870388</v>
      </c>
      <c r="AY854" s="370">
        <f t="shared" si="202"/>
        <v>14.395943562610231</v>
      </c>
    </row>
    <row r="855" spans="1:51" s="325" customFormat="1" ht="27.6">
      <c r="A855" s="327"/>
      <c r="B855" s="327" t="s">
        <v>246</v>
      </c>
      <c r="C855" s="331"/>
      <c r="D855" s="331"/>
      <c r="E855" s="331"/>
      <c r="F855" s="331"/>
      <c r="G855" s="331"/>
      <c r="H855" s="331"/>
      <c r="I855" s="331"/>
      <c r="J855" s="331"/>
      <c r="K855" s="331"/>
      <c r="L855" s="331"/>
      <c r="M855" s="331"/>
      <c r="N855" s="331"/>
      <c r="O855" s="370">
        <f t="shared" si="179"/>
        <v>-27.609070415064306</v>
      </c>
      <c r="P855" s="370">
        <f t="shared" si="180"/>
        <v>24.734404794333962</v>
      </c>
      <c r="Q855" s="370">
        <f t="shared" si="181"/>
        <v>4.1266375545851544</v>
      </c>
      <c r="R855" s="370">
        <f t="shared" si="182"/>
        <v>-4.7521507578861124</v>
      </c>
      <c r="S855" s="370">
        <f t="shared" si="183"/>
        <v>18.381223952621177</v>
      </c>
      <c r="T855" s="370">
        <f t="shared" si="184"/>
        <v>3.9567686389448551</v>
      </c>
      <c r="U855" s="370">
        <f t="shared" si="185"/>
        <v>4.8052170928436535</v>
      </c>
      <c r="V855" s="370">
        <f t="shared" si="186"/>
        <v>7.7354850026311235</v>
      </c>
      <c r="W855" s="370">
        <f t="shared" si="187"/>
        <v>-21.069054402387728</v>
      </c>
      <c r="X855" s="370">
        <f t="shared" si="188"/>
        <v>8.4421088320054185</v>
      </c>
      <c r="Y855" s="370">
        <f t="shared" si="189"/>
        <v>41.999027237354092</v>
      </c>
      <c r="Z855" s="370">
        <f t="shared" si="190"/>
        <v>-9.3000198294665832</v>
      </c>
      <c r="AA855" s="370">
        <f t="shared" si="191"/>
        <v>-1.6486535995603693</v>
      </c>
      <c r="AB855" s="370">
        <f t="shared" si="192"/>
        <v>41.646647739681157</v>
      </c>
      <c r="AC855" s="370">
        <f t="shared" si="193"/>
        <v>-15.810442440763261</v>
      </c>
      <c r="AD855" s="370">
        <f t="shared" si="194"/>
        <v>11.999999999999995</v>
      </c>
      <c r="AE855" s="370">
        <f t="shared" si="195"/>
        <v>-9.3199925884750812</v>
      </c>
      <c r="AF855" s="370">
        <f t="shared" si="196"/>
        <v>17.321585903083697</v>
      </c>
      <c r="AG855" s="370">
        <f t="shared" si="196"/>
        <v>-8.5311937121336197</v>
      </c>
      <c r="AH855" s="370">
        <f t="shared" si="196"/>
        <v>-4.200586128296969</v>
      </c>
      <c r="AI855" s="370">
        <f t="shared" si="196"/>
        <v>-10.708147129597794</v>
      </c>
      <c r="AJ855" s="370">
        <f t="shared" si="197"/>
        <v>0.79724871033297662</v>
      </c>
      <c r="AK855" s="370">
        <f t="shared" si="197"/>
        <v>12.998801164582982</v>
      </c>
      <c r="AL855" s="370">
        <f t="shared" si="197"/>
        <v>10.428508963707905</v>
      </c>
      <c r="AM855" s="370">
        <f t="shared" si="197"/>
        <v>2.0674241013224055</v>
      </c>
      <c r="AN855" s="370">
        <f t="shared" si="177"/>
        <v>-22.710453283996298</v>
      </c>
      <c r="AO855" s="370">
        <f t="shared" si="177"/>
        <v>18.03237858032379</v>
      </c>
      <c r="AP855" s="370">
        <f t="shared" si="177"/>
        <v>-3.9362519201228827</v>
      </c>
      <c r="AQ855" s="370">
        <f t="shared" si="177"/>
        <v>7.6420106252554199</v>
      </c>
      <c r="AR855" s="370">
        <f t="shared" ref="AR855:AY855" si="203">IFERROR(((AR75-AF75)*100/AF75),"n.a.")</f>
        <v>-23.22018624211475</v>
      </c>
      <c r="AS855" s="370">
        <f t="shared" si="203"/>
        <v>13.53383458646617</v>
      </c>
      <c r="AT855" s="370">
        <f t="shared" si="203"/>
        <v>32.817811012916387</v>
      </c>
      <c r="AU855" s="370">
        <f t="shared" si="203"/>
        <v>12.993262752646775</v>
      </c>
      <c r="AV855" s="370">
        <f t="shared" si="203"/>
        <v>-9.3982630272952878</v>
      </c>
      <c r="AW855" s="370">
        <f t="shared" si="203"/>
        <v>-2.6523188845104575</v>
      </c>
      <c r="AX855" s="370">
        <f t="shared" si="203"/>
        <v>9.9188279548604346</v>
      </c>
      <c r="AY855" s="370">
        <f t="shared" si="203"/>
        <v>50.930656934306562</v>
      </c>
    </row>
    <row r="856" spans="1:51" s="325" customFormat="1" ht="12.75" customHeight="1">
      <c r="A856" s="329"/>
      <c r="B856" s="329" t="s">
        <v>247</v>
      </c>
      <c r="C856" s="332"/>
      <c r="D856" s="332"/>
      <c r="E856" s="332"/>
      <c r="F856" s="332"/>
      <c r="G856" s="332"/>
      <c r="H856" s="332"/>
      <c r="I856" s="332"/>
      <c r="J856" s="332"/>
      <c r="K856" s="332"/>
      <c r="L856" s="332"/>
      <c r="M856" s="332"/>
      <c r="N856" s="332"/>
      <c r="O856" s="370">
        <f t="shared" si="179"/>
        <v>6.1324894290349174</v>
      </c>
      <c r="P856" s="370">
        <f t="shared" si="180"/>
        <v>8.8251127111230616</v>
      </c>
      <c r="Q856" s="370">
        <f t="shared" si="181"/>
        <v>-2.0405567005063183</v>
      </c>
      <c r="R856" s="370">
        <f t="shared" si="182"/>
        <v>-3.5562031190977299</v>
      </c>
      <c r="S856" s="370">
        <f t="shared" si="183"/>
        <v>-6.4669952850407171</v>
      </c>
      <c r="T856" s="370">
        <f t="shared" si="184"/>
        <v>-17.622578066863269</v>
      </c>
      <c r="U856" s="370">
        <f t="shared" si="185"/>
        <v>-12.43276731153728</v>
      </c>
      <c r="V856" s="370">
        <f t="shared" si="186"/>
        <v>-30.846751364449574</v>
      </c>
      <c r="W856" s="370">
        <f t="shared" si="187"/>
        <v>-19.613613449957768</v>
      </c>
      <c r="X856" s="370">
        <f t="shared" si="188"/>
        <v>-21.400123685837972</v>
      </c>
      <c r="Y856" s="370">
        <f t="shared" si="189"/>
        <v>-5.8483103588669847</v>
      </c>
      <c r="Z856" s="370">
        <f t="shared" si="190"/>
        <v>-8.1963025639388292</v>
      </c>
      <c r="AA856" s="370">
        <f t="shared" si="191"/>
        <v>-13.385451903079497</v>
      </c>
      <c r="AB856" s="370">
        <f t="shared" si="192"/>
        <v>0.70180862575360603</v>
      </c>
      <c r="AC856" s="370">
        <f t="shared" si="193"/>
        <v>-10.077660320511159</v>
      </c>
      <c r="AD856" s="370">
        <f t="shared" si="194"/>
        <v>6.9214413607878269</v>
      </c>
      <c r="AE856" s="370">
        <f t="shared" si="195"/>
        <v>1.9333218766111016</v>
      </c>
      <c r="AF856" s="370">
        <f t="shared" si="196"/>
        <v>13.757569674462177</v>
      </c>
      <c r="AG856" s="370">
        <f t="shared" si="196"/>
        <v>37.451762284538219</v>
      </c>
      <c r="AH856" s="370">
        <f t="shared" si="196"/>
        <v>32.397825517422056</v>
      </c>
      <c r="AI856" s="370">
        <f t="shared" si="196"/>
        <v>39.33425985559812</v>
      </c>
      <c r="AJ856" s="370">
        <f t="shared" si="197"/>
        <v>38.273431107194568</v>
      </c>
      <c r="AK856" s="370">
        <f t="shared" si="197"/>
        <v>43.249420849420844</v>
      </c>
      <c r="AL856" s="370">
        <f t="shared" si="197"/>
        <v>50.573873121869795</v>
      </c>
      <c r="AM856" s="370">
        <f t="shared" si="197"/>
        <v>51.627274568229801</v>
      </c>
      <c r="AN856" s="370">
        <f t="shared" si="177"/>
        <v>43.976421466290041</v>
      </c>
      <c r="AO856" s="370">
        <f t="shared" si="177"/>
        <v>82.140897143352319</v>
      </c>
      <c r="AP856" s="370">
        <f t="shared" si="177"/>
        <v>117.14637082003244</v>
      </c>
      <c r="AQ856" s="370">
        <f t="shared" si="177"/>
        <v>102.03714630925286</v>
      </c>
      <c r="AR856" s="370">
        <f t="shared" ref="AR856:AY856" si="204">IFERROR(((AR76-AF76)*100/AF76),"n.a.")</f>
        <v>113.60842328166819</v>
      </c>
      <c r="AS856" s="370">
        <f t="shared" si="204"/>
        <v>68.796499929811418</v>
      </c>
      <c r="AT856" s="370">
        <f t="shared" si="204"/>
        <v>68.02048034826484</v>
      </c>
      <c r="AU856" s="370">
        <f t="shared" si="204"/>
        <v>85.498114584600415</v>
      </c>
      <c r="AV856" s="370">
        <f t="shared" si="204"/>
        <v>71.785592352338682</v>
      </c>
      <c r="AW856" s="370">
        <f t="shared" si="204"/>
        <v>53.856437458222828</v>
      </c>
      <c r="AX856" s="370">
        <f t="shared" si="204"/>
        <v>100.6213475619615</v>
      </c>
      <c r="AY856" s="370">
        <f t="shared" si="204"/>
        <v>65.897773453150933</v>
      </c>
    </row>
    <row r="857" spans="1:51" s="325" customFormat="1" ht="27.6">
      <c r="A857" s="327"/>
      <c r="B857" s="327" t="s">
        <v>248</v>
      </c>
      <c r="C857" s="331"/>
      <c r="D857" s="331"/>
      <c r="E857" s="331"/>
      <c r="F857" s="331"/>
      <c r="G857" s="331"/>
      <c r="H857" s="331"/>
      <c r="I857" s="331"/>
      <c r="J857" s="331"/>
      <c r="K857" s="331"/>
      <c r="L857" s="331"/>
      <c r="M857" s="331"/>
      <c r="N857" s="331"/>
      <c r="O857" s="370">
        <f t="shared" si="179"/>
        <v>-28.641514987980177</v>
      </c>
      <c r="P857" s="370">
        <f t="shared" si="180"/>
        <v>6.842105263157892</v>
      </c>
      <c r="Q857" s="370">
        <f t="shared" si="181"/>
        <v>-8.2704120032047399</v>
      </c>
      <c r="R857" s="370">
        <f t="shared" si="182"/>
        <v>-11.298183993178835</v>
      </c>
      <c r="S857" s="370">
        <f t="shared" si="183"/>
        <v>30.278149067532308</v>
      </c>
      <c r="T857" s="370">
        <f t="shared" si="184"/>
        <v>-2.2803876132293999</v>
      </c>
      <c r="U857" s="370">
        <f t="shared" si="185"/>
        <v>16.221427530464226</v>
      </c>
      <c r="V857" s="370">
        <f t="shared" si="186"/>
        <v>-5.2965069049553213</v>
      </c>
      <c r="W857" s="370">
        <f t="shared" si="187"/>
        <v>16.362911584150524</v>
      </c>
      <c r="X857" s="370">
        <f t="shared" si="188"/>
        <v>-0.80424508747200218</v>
      </c>
      <c r="Y857" s="370">
        <f t="shared" si="189"/>
        <v>72.931591915796673</v>
      </c>
      <c r="Z857" s="370">
        <f t="shared" si="190"/>
        <v>88.231494638935544</v>
      </c>
      <c r="AA857" s="370">
        <f t="shared" si="191"/>
        <v>57.05328291509111</v>
      </c>
      <c r="AB857" s="370">
        <f t="shared" si="192"/>
        <v>84.742476710725242</v>
      </c>
      <c r="AC857" s="370">
        <f t="shared" si="193"/>
        <v>177.07404221531132</v>
      </c>
      <c r="AD857" s="370">
        <f t="shared" si="194"/>
        <v>53.347871623075697</v>
      </c>
      <c r="AE857" s="370">
        <f t="shared" si="195"/>
        <v>-14.117647058823531</v>
      </c>
      <c r="AF857" s="370">
        <f t="shared" si="196"/>
        <v>6.6558879008353511</v>
      </c>
      <c r="AG857" s="370">
        <f t="shared" si="196"/>
        <v>4.0656680138512522</v>
      </c>
      <c r="AH857" s="370">
        <f t="shared" si="196"/>
        <v>25.024743655726674</v>
      </c>
      <c r="AI857" s="370">
        <f t="shared" si="196"/>
        <v>47.323129205092009</v>
      </c>
      <c r="AJ857" s="370">
        <f t="shared" si="197"/>
        <v>188.10264125710464</v>
      </c>
      <c r="AK857" s="370">
        <f t="shared" si="197"/>
        <v>2.5433011851717535</v>
      </c>
      <c r="AL857" s="370">
        <f t="shared" si="197"/>
        <v>59.921533639878312</v>
      </c>
      <c r="AM857" s="370">
        <f t="shared" si="197"/>
        <v>8.1152542966458423</v>
      </c>
      <c r="AN857" s="370">
        <f t="shared" si="177"/>
        <v>-34.082013847179404</v>
      </c>
      <c r="AO857" s="370">
        <f t="shared" si="177"/>
        <v>-35.853102865248772</v>
      </c>
      <c r="AP857" s="370">
        <f t="shared" si="177"/>
        <v>40.532347850493522</v>
      </c>
      <c r="AQ857" s="370">
        <f t="shared" si="177"/>
        <v>157.94611568743454</v>
      </c>
      <c r="AR857" s="370">
        <f t="shared" ref="AR857:AY857" si="205">IFERROR(((AR77-AF77)*100/AF77),"n.a.")</f>
        <v>46.112935826174841</v>
      </c>
      <c r="AS857" s="370">
        <f t="shared" si="205"/>
        <v>12.19598101735132</v>
      </c>
      <c r="AT857" s="370">
        <f t="shared" si="205"/>
        <v>9.5081275068608857</v>
      </c>
      <c r="AU857" s="370">
        <f t="shared" si="205"/>
        <v>-2.5448322047771321</v>
      </c>
      <c r="AV857" s="370">
        <f t="shared" si="205"/>
        <v>-29.79639439954045</v>
      </c>
      <c r="AW857" s="370">
        <f t="shared" si="205"/>
        <v>6.2768563511505642</v>
      </c>
      <c r="AX857" s="370">
        <f t="shared" si="205"/>
        <v>-11.111985294643567</v>
      </c>
      <c r="AY857" s="370">
        <f t="shared" si="205"/>
        <v>12.815217919440261</v>
      </c>
    </row>
    <row r="858" spans="1:51" s="325" customFormat="1" ht="13.8">
      <c r="A858" s="329"/>
      <c r="B858" s="329" t="s">
        <v>249</v>
      </c>
      <c r="C858" s="332"/>
      <c r="D858" s="332"/>
      <c r="E858" s="332"/>
      <c r="F858" s="332"/>
      <c r="G858" s="332"/>
      <c r="H858" s="332"/>
      <c r="I858" s="332"/>
      <c r="J858" s="332"/>
      <c r="K858" s="332"/>
      <c r="L858" s="332"/>
      <c r="M858" s="332"/>
      <c r="N858" s="332"/>
      <c r="O858" s="370">
        <f t="shared" si="179"/>
        <v>-19.689379958296392</v>
      </c>
      <c r="P858" s="370">
        <f t="shared" si="180"/>
        <v>12.328374260620178</v>
      </c>
      <c r="Q858" s="370">
        <f t="shared" si="181"/>
        <v>6.9651741293532199</v>
      </c>
      <c r="R858" s="370">
        <f t="shared" si="182"/>
        <v>22.855914831713285</v>
      </c>
      <c r="S858" s="370">
        <f t="shared" si="183"/>
        <v>182.57216475596547</v>
      </c>
      <c r="T858" s="370">
        <f t="shared" si="184"/>
        <v>58.964551395958189</v>
      </c>
      <c r="U858" s="370">
        <f t="shared" si="185"/>
        <v>-2.8016302258221635</v>
      </c>
      <c r="V858" s="370">
        <f t="shared" si="186"/>
        <v>-6.8610385842761756</v>
      </c>
      <c r="W858" s="370">
        <f t="shared" si="187"/>
        <v>64.786017641293697</v>
      </c>
      <c r="X858" s="370">
        <f t="shared" si="188"/>
        <v>-11.851542147750305</v>
      </c>
      <c r="Y858" s="370">
        <f t="shared" si="189"/>
        <v>165.07446422084996</v>
      </c>
      <c r="Z858" s="370">
        <f t="shared" si="190"/>
        <v>136.8224823604875</v>
      </c>
      <c r="AA858" s="370">
        <f t="shared" si="191"/>
        <v>121.13823564521905</v>
      </c>
      <c r="AB858" s="370">
        <f t="shared" si="192"/>
        <v>277.44941596987303</v>
      </c>
      <c r="AC858" s="370">
        <f t="shared" si="193"/>
        <v>390.89100588400112</v>
      </c>
      <c r="AD858" s="370">
        <f t="shared" si="194"/>
        <v>66.13202723431742</v>
      </c>
      <c r="AE858" s="370">
        <f t="shared" si="195"/>
        <v>-39.849345843795433</v>
      </c>
      <c r="AF858" s="370">
        <f t="shared" si="196"/>
        <v>-18.417612398400927</v>
      </c>
      <c r="AG858" s="370">
        <f t="shared" si="196"/>
        <v>63.291139240506347</v>
      </c>
      <c r="AH858" s="370">
        <f t="shared" si="196"/>
        <v>43.292322068213672</v>
      </c>
      <c r="AI858" s="370">
        <f t="shared" si="196"/>
        <v>29.725818282746179</v>
      </c>
      <c r="AJ858" s="370">
        <f t="shared" si="197"/>
        <v>57.173088149445412</v>
      </c>
      <c r="AK858" s="370">
        <f t="shared" si="197"/>
        <v>-40.877012675573823</v>
      </c>
      <c r="AL858" s="370">
        <f t="shared" si="197"/>
        <v>19.699355035295312</v>
      </c>
      <c r="AM858" s="370">
        <f t="shared" si="197"/>
        <v>-3.672114333526773</v>
      </c>
      <c r="AN858" s="370">
        <f t="shared" si="177"/>
        <v>-60.662889997463431</v>
      </c>
      <c r="AO858" s="370">
        <f t="shared" si="177"/>
        <v>-49.468889662612227</v>
      </c>
      <c r="AP858" s="370">
        <f t="shared" si="177"/>
        <v>57.374499862310259</v>
      </c>
      <c r="AQ858" s="370">
        <f t="shared" si="177"/>
        <v>228.28236224624305</v>
      </c>
      <c r="AR858" s="370">
        <f t="shared" ref="AR858:AY858" si="206">IFERROR(((AR78-AF78)*100/AF78),"n.a.")</f>
        <v>46.353924756154207</v>
      </c>
      <c r="AS858" s="370">
        <f t="shared" si="206"/>
        <v>0.40051679586561761</v>
      </c>
      <c r="AT858" s="370">
        <f t="shared" si="206"/>
        <v>5.6582036344665623</v>
      </c>
      <c r="AU858" s="370">
        <f t="shared" si="206"/>
        <v>-27.806219912890658</v>
      </c>
      <c r="AV858" s="370">
        <f t="shared" si="206"/>
        <v>27.74966340127213</v>
      </c>
      <c r="AW858" s="370">
        <f t="shared" si="206"/>
        <v>8.46757059527949</v>
      </c>
      <c r="AX858" s="370">
        <f t="shared" si="206"/>
        <v>-26.663838212416923</v>
      </c>
      <c r="AY858" s="370">
        <f t="shared" si="206"/>
        <v>8.5992882961136488</v>
      </c>
    </row>
    <row r="859" spans="1:51" s="325" customFormat="1" ht="13.8">
      <c r="A859" s="327"/>
      <c r="B859" s="327" t="s">
        <v>250</v>
      </c>
      <c r="C859" s="331"/>
      <c r="D859" s="331"/>
      <c r="E859" s="331"/>
      <c r="F859" s="331"/>
      <c r="G859" s="331"/>
      <c r="H859" s="331"/>
      <c r="I859" s="331"/>
      <c r="J859" s="331"/>
      <c r="K859" s="331"/>
      <c r="L859" s="331"/>
      <c r="M859" s="331"/>
      <c r="N859" s="331"/>
      <c r="O859" s="370">
        <f t="shared" si="179"/>
        <v>-49.903013060907796</v>
      </c>
      <c r="P859" s="370">
        <f t="shared" si="180"/>
        <v>6.7115377261080766</v>
      </c>
      <c r="Q859" s="370">
        <f t="shared" si="181"/>
        <v>-29.15655339805825</v>
      </c>
      <c r="R859" s="370">
        <f t="shared" si="182"/>
        <v>-34.218235903907704</v>
      </c>
      <c r="S859" s="370">
        <f t="shared" si="183"/>
        <v>-36.730341246290799</v>
      </c>
      <c r="T859" s="370">
        <f t="shared" si="184"/>
        <v>-47.201187065083914</v>
      </c>
      <c r="U859" s="370">
        <f t="shared" si="185"/>
        <v>136.26338862023772</v>
      </c>
      <c r="V859" s="370">
        <f t="shared" si="186"/>
        <v>55.150472017941922</v>
      </c>
      <c r="W859" s="370">
        <f t="shared" si="187"/>
        <v>-27.393488884300364</v>
      </c>
      <c r="X859" s="370">
        <f t="shared" si="188"/>
        <v>22.451420029895356</v>
      </c>
      <c r="Y859" s="370">
        <f t="shared" si="189"/>
        <v>-39.25511521458472</v>
      </c>
      <c r="Z859" s="370">
        <f t="shared" si="190"/>
        <v>49.840373280943034</v>
      </c>
      <c r="AA859" s="370">
        <f t="shared" si="191"/>
        <v>24.367578729994829</v>
      </c>
      <c r="AB859" s="370">
        <f t="shared" si="192"/>
        <v>-37.858371559633028</v>
      </c>
      <c r="AC859" s="370">
        <f t="shared" si="193"/>
        <v>-15.390792291220556</v>
      </c>
      <c r="AD859" s="370">
        <f t="shared" si="194"/>
        <v>78.547447756080842</v>
      </c>
      <c r="AE859" s="370">
        <f t="shared" si="195"/>
        <v>44.855635351018599</v>
      </c>
      <c r="AF859" s="370">
        <f t="shared" si="196"/>
        <v>53.144684562457606</v>
      </c>
      <c r="AG859" s="370">
        <f t="shared" si="196"/>
        <v>-50.405524312330236</v>
      </c>
      <c r="AH859" s="370">
        <f t="shared" si="196"/>
        <v>-18.949810064880502</v>
      </c>
      <c r="AI859" s="370">
        <f t="shared" si="196"/>
        <v>94.719878661484501</v>
      </c>
      <c r="AJ859" s="370">
        <f t="shared" si="197"/>
        <v>541.08886718749989</v>
      </c>
      <c r="AK859" s="370">
        <f t="shared" si="197"/>
        <v>221.6204031686739</v>
      </c>
      <c r="AL859" s="370">
        <f t="shared" si="197"/>
        <v>292.85421617635006</v>
      </c>
      <c r="AM859" s="370">
        <f t="shared" si="197"/>
        <v>38.745330012453294</v>
      </c>
      <c r="AN859" s="370">
        <f t="shared" si="177"/>
        <v>67.485582468281436</v>
      </c>
      <c r="AO859" s="370">
        <f t="shared" si="177"/>
        <v>69.136349256564358</v>
      </c>
      <c r="AP859" s="370">
        <f t="shared" si="177"/>
        <v>7.7823400744464601</v>
      </c>
      <c r="AQ859" s="370">
        <f t="shared" si="177"/>
        <v>166.79314008195482</v>
      </c>
      <c r="AR859" s="370">
        <f t="shared" ref="AR859:AY859" si="207">IFERROR(((AR79-AF79)*100/AF79),"n.a.")</f>
        <v>105.47364424476363</v>
      </c>
      <c r="AS859" s="370">
        <f t="shared" si="207"/>
        <v>26.026921741813563</v>
      </c>
      <c r="AT859" s="370">
        <f t="shared" si="207"/>
        <v>21.310659477395284</v>
      </c>
      <c r="AU859" s="370">
        <f t="shared" si="207"/>
        <v>48.994693539749775</v>
      </c>
      <c r="AV859" s="370">
        <f t="shared" si="207"/>
        <v>-64.432194676111052</v>
      </c>
      <c r="AW859" s="370">
        <f t="shared" si="207"/>
        <v>-6.0775361448195806</v>
      </c>
      <c r="AX859" s="370">
        <f t="shared" si="207"/>
        <v>-8.1894034209428437</v>
      </c>
      <c r="AY859" s="370">
        <f t="shared" si="207"/>
        <v>25.475896630390068</v>
      </c>
    </row>
    <row r="860" spans="1:51" s="325" customFormat="1" ht="27.6">
      <c r="A860" s="329"/>
      <c r="B860" s="329" t="s">
        <v>251</v>
      </c>
      <c r="C860" s="332"/>
      <c r="D860" s="332"/>
      <c r="E860" s="332"/>
      <c r="F860" s="332"/>
      <c r="G860" s="332"/>
      <c r="H860" s="332"/>
      <c r="I860" s="332"/>
      <c r="J860" s="332"/>
      <c r="K860" s="332"/>
      <c r="L860" s="332"/>
      <c r="M860" s="332"/>
      <c r="N860" s="332"/>
      <c r="O860" s="370">
        <f t="shared" si="179"/>
        <v>-18.933697881066312</v>
      </c>
      <c r="P860" s="370">
        <f t="shared" si="180"/>
        <v>0.25092445853142858</v>
      </c>
      <c r="Q860" s="370">
        <f t="shared" si="181"/>
        <v>-6.394912334937958</v>
      </c>
      <c r="R860" s="370">
        <f t="shared" si="182"/>
        <v>-31.358525204620204</v>
      </c>
      <c r="S860" s="370">
        <f t="shared" si="183"/>
        <v>-56.885593220338976</v>
      </c>
      <c r="T860" s="370">
        <f t="shared" si="184"/>
        <v>-52.083602671837973</v>
      </c>
      <c r="U860" s="370">
        <f t="shared" si="185"/>
        <v>-51.983038164130704</v>
      </c>
      <c r="V860" s="370">
        <f t="shared" si="186"/>
        <v>-47.199575291039388</v>
      </c>
      <c r="W860" s="370">
        <f t="shared" si="187"/>
        <v>-31.793354574419666</v>
      </c>
      <c r="X860" s="370">
        <f t="shared" si="188"/>
        <v>1.2379989893885852</v>
      </c>
      <c r="Y860" s="370">
        <f t="shared" si="189"/>
        <v>57.727077055531623</v>
      </c>
      <c r="Z860" s="370">
        <f t="shared" si="190"/>
        <v>20.901332534810589</v>
      </c>
      <c r="AA860" s="370">
        <f t="shared" si="191"/>
        <v>-12.116357504215845</v>
      </c>
      <c r="AB860" s="370">
        <f t="shared" si="192"/>
        <v>-30.180476880516398</v>
      </c>
      <c r="AC860" s="370">
        <f t="shared" si="193"/>
        <v>-13.347487615003535</v>
      </c>
      <c r="AD860" s="370">
        <f t="shared" si="194"/>
        <v>6.3854683233966734</v>
      </c>
      <c r="AE860" s="370">
        <f t="shared" si="195"/>
        <v>73.602579852579836</v>
      </c>
      <c r="AF860" s="370">
        <f t="shared" si="196"/>
        <v>82.543394190125014</v>
      </c>
      <c r="AG860" s="370">
        <f t="shared" si="196"/>
        <v>48.727272727272727</v>
      </c>
      <c r="AH860" s="370">
        <f t="shared" si="196"/>
        <v>76.860097673082436</v>
      </c>
      <c r="AI860" s="370">
        <f t="shared" si="196"/>
        <v>79.654654654654664</v>
      </c>
      <c r="AJ860" s="370">
        <f t="shared" si="197"/>
        <v>51.166708260544048</v>
      </c>
      <c r="AK860" s="370">
        <f t="shared" si="197"/>
        <v>24.415938864628831</v>
      </c>
      <c r="AL860" s="370">
        <f t="shared" si="197"/>
        <v>31.040247678018577</v>
      </c>
      <c r="AM860" s="370">
        <f t="shared" si="197"/>
        <v>21.692411014103424</v>
      </c>
      <c r="AN860" s="370">
        <f t="shared" si="177"/>
        <v>52.880503144654099</v>
      </c>
      <c r="AO860" s="370">
        <f t="shared" si="177"/>
        <v>3.6861592072307583</v>
      </c>
      <c r="AP860" s="370">
        <f t="shared" si="177"/>
        <v>30.77567694966741</v>
      </c>
      <c r="AQ860" s="370">
        <f t="shared" si="177"/>
        <v>8.6023883237505618</v>
      </c>
      <c r="AR860" s="370">
        <f t="shared" ref="AR860:AY860" si="208">IFERROR(((AR80-AF80)*100/AF80),"n.a.")</f>
        <v>-0.61092772330886791</v>
      </c>
      <c r="AS860" s="370">
        <f t="shared" si="208"/>
        <v>30.74696871413601</v>
      </c>
      <c r="AT860" s="370">
        <f t="shared" si="208"/>
        <v>5.144968732234231</v>
      </c>
      <c r="AU860" s="370">
        <f t="shared" si="208"/>
        <v>25.049914101314013</v>
      </c>
      <c r="AV860" s="370">
        <f t="shared" si="208"/>
        <v>18.04036485203682</v>
      </c>
      <c r="AW860" s="370">
        <f t="shared" si="208"/>
        <v>28.363971394726441</v>
      </c>
      <c r="AX860" s="370">
        <f t="shared" si="208"/>
        <v>34.234276803855785</v>
      </c>
      <c r="AY860" s="370">
        <f t="shared" si="208"/>
        <v>11.337117628508354</v>
      </c>
    </row>
    <row r="861" spans="1:51" s="325" customFormat="1" ht="27.6">
      <c r="A861" s="327"/>
      <c r="B861" s="327" t="s">
        <v>252</v>
      </c>
      <c r="C861" s="331"/>
      <c r="D861" s="331"/>
      <c r="E861" s="331"/>
      <c r="F861" s="331"/>
      <c r="G861" s="331"/>
      <c r="H861" s="331"/>
      <c r="I861" s="331"/>
      <c r="J861" s="331"/>
      <c r="K861" s="331"/>
      <c r="L861" s="331"/>
      <c r="M861" s="331"/>
      <c r="N861" s="331"/>
      <c r="O861" s="370">
        <f t="shared" si="179"/>
        <v>2.1726894067319678</v>
      </c>
      <c r="P861" s="370">
        <f t="shared" si="180"/>
        <v>2.5211040069171049</v>
      </c>
      <c r="Q861" s="370">
        <f t="shared" si="181"/>
        <v>-14.892756651109499</v>
      </c>
      <c r="R861" s="370">
        <f t="shared" si="182"/>
        <v>-20.018400674691414</v>
      </c>
      <c r="S861" s="370">
        <f t="shared" si="183"/>
        <v>6.420283626987537</v>
      </c>
      <c r="T861" s="370">
        <f t="shared" si="184"/>
        <v>0.26267932915740783</v>
      </c>
      <c r="U861" s="370">
        <f t="shared" si="185"/>
        <v>3.8861010619675653</v>
      </c>
      <c r="V861" s="370">
        <f t="shared" si="186"/>
        <v>3.6414855935538748</v>
      </c>
      <c r="W861" s="370">
        <f t="shared" si="187"/>
        <v>-7.1103008204193232</v>
      </c>
      <c r="X861" s="370">
        <f t="shared" si="188"/>
        <v>18.503258671061491</v>
      </c>
      <c r="Y861" s="370">
        <f t="shared" si="189"/>
        <v>-0.81082834223442668</v>
      </c>
      <c r="Z861" s="370">
        <f t="shared" si="190"/>
        <v>-4.8972797757238506</v>
      </c>
      <c r="AA861" s="370">
        <f t="shared" si="191"/>
        <v>-8.6822388717496768</v>
      </c>
      <c r="AB861" s="370">
        <f t="shared" si="192"/>
        <v>2.2460438999489547</v>
      </c>
      <c r="AC861" s="370">
        <f t="shared" si="193"/>
        <v>-12.155527399429834</v>
      </c>
      <c r="AD861" s="370">
        <f t="shared" si="194"/>
        <v>3.422162576687124</v>
      </c>
      <c r="AE861" s="370">
        <f t="shared" si="195"/>
        <v>-13.715474075270544</v>
      </c>
      <c r="AF861" s="370">
        <f t="shared" si="196"/>
        <v>-8.3857315598549018</v>
      </c>
      <c r="AG861" s="370">
        <f t="shared" si="196"/>
        <v>18.231858009436078</v>
      </c>
      <c r="AH861" s="370">
        <f t="shared" si="196"/>
        <v>-3.1697811531927678</v>
      </c>
      <c r="AI861" s="370">
        <f t="shared" si="196"/>
        <v>10.426889106967614</v>
      </c>
      <c r="AJ861" s="370">
        <f t="shared" si="197"/>
        <v>8.2390374444233654</v>
      </c>
      <c r="AK861" s="370">
        <f t="shared" si="197"/>
        <v>14.125648515498964</v>
      </c>
      <c r="AL861" s="370">
        <f t="shared" si="197"/>
        <v>17.405923264704523</v>
      </c>
      <c r="AM861" s="370">
        <f t="shared" si="197"/>
        <v>22.263513513513526</v>
      </c>
      <c r="AN861" s="370">
        <f t="shared" si="177"/>
        <v>1.0375740736721069</v>
      </c>
      <c r="AO861" s="370">
        <f t="shared" si="177"/>
        <v>41.481114216172344</v>
      </c>
      <c r="AP861" s="370">
        <f t="shared" si="177"/>
        <v>32.201779590323468</v>
      </c>
      <c r="AQ861" s="370">
        <f t="shared" si="177"/>
        <v>24.687024687024685</v>
      </c>
      <c r="AR861" s="370">
        <f t="shared" ref="AR861:AY861" si="209">IFERROR(((AR81-AF81)*100/AF81),"n.a.")</f>
        <v>25.233727094744712</v>
      </c>
      <c r="AS861" s="370">
        <f t="shared" si="209"/>
        <v>16.514964370546313</v>
      </c>
      <c r="AT861" s="370">
        <f t="shared" si="209"/>
        <v>9.44498338458998</v>
      </c>
      <c r="AU861" s="370">
        <f t="shared" si="209"/>
        <v>17.406232958332481</v>
      </c>
      <c r="AV861" s="370">
        <f t="shared" si="209"/>
        <v>14.651429906360114</v>
      </c>
      <c r="AW861" s="370">
        <f t="shared" si="209"/>
        <v>13.968369179050312</v>
      </c>
      <c r="AX861" s="370">
        <f t="shared" si="209"/>
        <v>29.692036092585315</v>
      </c>
      <c r="AY861" s="370">
        <f t="shared" si="209"/>
        <v>28.247740101843434</v>
      </c>
    </row>
    <row r="862" spans="1:51" s="325" customFormat="1" ht="27.6">
      <c r="A862" s="329"/>
      <c r="B862" s="329" t="s">
        <v>253</v>
      </c>
      <c r="C862" s="332"/>
      <c r="D862" s="332"/>
      <c r="E862" s="332"/>
      <c r="F862" s="332"/>
      <c r="G862" s="332"/>
      <c r="H862" s="332"/>
      <c r="I862" s="332"/>
      <c r="J862" s="332"/>
      <c r="K862" s="332"/>
      <c r="L862" s="332"/>
      <c r="M862" s="332"/>
      <c r="N862" s="332"/>
      <c r="O862" s="370">
        <f t="shared" si="179"/>
        <v>29.583702391496917</v>
      </c>
      <c r="P862" s="370">
        <f t="shared" si="180"/>
        <v>39.490816089281566</v>
      </c>
      <c r="Q862" s="370">
        <f t="shared" si="181"/>
        <v>6.3631104867366348</v>
      </c>
      <c r="R862" s="370">
        <f t="shared" si="182"/>
        <v>23.051541699852091</v>
      </c>
      <c r="S862" s="370">
        <f t="shared" si="183"/>
        <v>19.093972295020581</v>
      </c>
      <c r="T862" s="370">
        <f t="shared" si="184"/>
        <v>2.7261884477764551</v>
      </c>
      <c r="U862" s="370">
        <f t="shared" si="185"/>
        <v>3.6612390403699751</v>
      </c>
      <c r="V862" s="370">
        <f t="shared" si="186"/>
        <v>4.6804051694027242</v>
      </c>
      <c r="W862" s="370">
        <f t="shared" si="187"/>
        <v>-14.162992245704727</v>
      </c>
      <c r="X862" s="370">
        <f t="shared" si="188"/>
        <v>25.026910656620021</v>
      </c>
      <c r="Y862" s="370">
        <f t="shared" si="189"/>
        <v>-3.4718474545781737</v>
      </c>
      <c r="Z862" s="370">
        <f t="shared" si="190"/>
        <v>-12.524051075739029</v>
      </c>
      <c r="AA862" s="370">
        <f t="shared" si="191"/>
        <v>-15.806561859193437</v>
      </c>
      <c r="AB862" s="370">
        <f t="shared" si="192"/>
        <v>-5.1920993416117929</v>
      </c>
      <c r="AC862" s="370">
        <f t="shared" si="193"/>
        <v>-4.6150260275036992</v>
      </c>
      <c r="AD862" s="370">
        <f t="shared" si="194"/>
        <v>0.67498844197872376</v>
      </c>
      <c r="AE862" s="370">
        <f t="shared" si="195"/>
        <v>-16.417793146809181</v>
      </c>
      <c r="AF862" s="370">
        <f t="shared" si="196"/>
        <v>-0.19074473378670093</v>
      </c>
      <c r="AG862" s="370">
        <f t="shared" si="196"/>
        <v>35.012547634538514</v>
      </c>
      <c r="AH862" s="370">
        <f t="shared" si="196"/>
        <v>12.971304637971315</v>
      </c>
      <c r="AI862" s="370">
        <f t="shared" si="196"/>
        <v>23.168895580550878</v>
      </c>
      <c r="AJ862" s="370">
        <f t="shared" si="197"/>
        <v>21.77356866121394</v>
      </c>
      <c r="AK862" s="370">
        <f t="shared" si="197"/>
        <v>37.048080506895289</v>
      </c>
      <c r="AL862" s="370">
        <f t="shared" si="197"/>
        <v>40.67186562687462</v>
      </c>
      <c r="AM862" s="370">
        <f t="shared" si="197"/>
        <v>32.849604221635872</v>
      </c>
      <c r="AN862" s="370">
        <f t="shared" si="177"/>
        <v>7.9553445850914182</v>
      </c>
      <c r="AO862" s="370">
        <f t="shared" si="177"/>
        <v>14.303168526513005</v>
      </c>
      <c r="AP862" s="370">
        <f t="shared" si="177"/>
        <v>20.977222630418815</v>
      </c>
      <c r="AQ862" s="370">
        <f t="shared" si="177"/>
        <v>23.497884344146694</v>
      </c>
      <c r="AR862" s="370">
        <f t="shared" ref="AR862:AY862" si="210">IFERROR(((AR82-AF82)*100/AF82),"n.a.")</f>
        <v>16.177814707104279</v>
      </c>
      <c r="AS862" s="370">
        <f t="shared" si="210"/>
        <v>14.918077929230359</v>
      </c>
      <c r="AT862" s="370">
        <f t="shared" si="210"/>
        <v>-13.32053459351695</v>
      </c>
      <c r="AU862" s="370">
        <f t="shared" si="210"/>
        <v>4.6019989933127246</v>
      </c>
      <c r="AV862" s="370">
        <f t="shared" si="210"/>
        <v>0.50197963800905543</v>
      </c>
      <c r="AW862" s="370">
        <f t="shared" si="210"/>
        <v>-10.960021756867013</v>
      </c>
      <c r="AX862" s="370">
        <f t="shared" si="210"/>
        <v>20.73205401563612</v>
      </c>
      <c r="AY862" s="370">
        <f t="shared" si="210"/>
        <v>-0.76388358414177682</v>
      </c>
    </row>
    <row r="863" spans="1:51" s="325" customFormat="1" ht="27.6">
      <c r="A863" s="327"/>
      <c r="B863" s="327" t="s">
        <v>254</v>
      </c>
      <c r="C863" s="331"/>
      <c r="D863" s="331"/>
      <c r="E863" s="331"/>
      <c r="F863" s="331"/>
      <c r="G863" s="331"/>
      <c r="H863" s="331"/>
      <c r="I863" s="331"/>
      <c r="J863" s="331"/>
      <c r="K863" s="331"/>
      <c r="L863" s="331"/>
      <c r="M863" s="331"/>
      <c r="N863" s="331"/>
      <c r="O863" s="370">
        <f t="shared" si="179"/>
        <v>-4.8243506768787254</v>
      </c>
      <c r="P863" s="370">
        <f t="shared" si="180"/>
        <v>-6.475797097349151</v>
      </c>
      <c r="Q863" s="370">
        <f t="shared" si="181"/>
        <v>-20.336507936507932</v>
      </c>
      <c r="R863" s="370">
        <f t="shared" si="182"/>
        <v>-28.743978055920518</v>
      </c>
      <c r="S863" s="370">
        <f t="shared" si="183"/>
        <v>2.6439089692101789</v>
      </c>
      <c r="T863" s="370">
        <f t="shared" si="184"/>
        <v>-0.50592005933302475</v>
      </c>
      <c r="U863" s="370">
        <f t="shared" si="185"/>
        <v>3.9579868169777503</v>
      </c>
      <c r="V863" s="370">
        <f t="shared" si="186"/>
        <v>3.3183978275628045</v>
      </c>
      <c r="W863" s="370">
        <f t="shared" si="187"/>
        <v>-4.4683032408725856</v>
      </c>
      <c r="X863" s="370">
        <f t="shared" si="188"/>
        <v>16.529570504275462</v>
      </c>
      <c r="Y863" s="370">
        <f t="shared" si="189"/>
        <v>2.846488855996776E-2</v>
      </c>
      <c r="Z863" s="370">
        <f t="shared" si="190"/>
        <v>-2.3492286115007071</v>
      </c>
      <c r="AA863" s="370">
        <f t="shared" si="191"/>
        <v>-6.2062002613136888</v>
      </c>
      <c r="AB863" s="370">
        <f t="shared" si="192"/>
        <v>4.9458527436626607</v>
      </c>
      <c r="AC863" s="370">
        <f t="shared" si="193"/>
        <v>-14.733933742461685</v>
      </c>
      <c r="AD863" s="370">
        <f t="shared" si="194"/>
        <v>4.3832691747808399</v>
      </c>
      <c r="AE863" s="370">
        <f t="shared" si="195"/>
        <v>-12.781219432670365</v>
      </c>
      <c r="AF863" s="370">
        <f t="shared" si="196"/>
        <v>-11.019115063095677</v>
      </c>
      <c r="AG863" s="370">
        <f t="shared" si="196"/>
        <v>12.885544132025721</v>
      </c>
      <c r="AH863" s="370">
        <f t="shared" si="196"/>
        <v>-8.2555786264357316</v>
      </c>
      <c r="AI863" s="370">
        <f t="shared" si="196"/>
        <v>6.1380235504546228</v>
      </c>
      <c r="AJ863" s="370">
        <f t="shared" si="197"/>
        <v>3.8559191986830701</v>
      </c>
      <c r="AK863" s="370">
        <f t="shared" si="197"/>
        <v>7.1284254858996476</v>
      </c>
      <c r="AL863" s="370">
        <f t="shared" si="197"/>
        <v>10.442848593656505</v>
      </c>
      <c r="AM863" s="370">
        <f t="shared" si="197"/>
        <v>18.960932058506927</v>
      </c>
      <c r="AN863" s="370">
        <f t="shared" si="177"/>
        <v>-1.230795837777068</v>
      </c>
      <c r="AO863" s="370">
        <f t="shared" si="177"/>
        <v>51.874123695279643</v>
      </c>
      <c r="AP863" s="370">
        <f t="shared" si="177"/>
        <v>35.989215321680923</v>
      </c>
      <c r="AQ863" s="370">
        <f t="shared" si="177"/>
        <v>25.0809968847352</v>
      </c>
      <c r="AR863" s="370">
        <f t="shared" ref="AR863:AY863" si="211">IFERROR(((AR83-AF83)*100/AF83),"n.a.")</f>
        <v>28.498339466834214</v>
      </c>
      <c r="AS863" s="370">
        <f t="shared" si="211"/>
        <v>17.120734908136487</v>
      </c>
      <c r="AT863" s="370">
        <f t="shared" si="211"/>
        <v>18.277660001145936</v>
      </c>
      <c r="AU863" s="370">
        <f t="shared" si="211"/>
        <v>22.407594652286249</v>
      </c>
      <c r="AV863" s="370">
        <f t="shared" si="211"/>
        <v>20.030626225720656</v>
      </c>
      <c r="AW863" s="370">
        <f t="shared" si="211"/>
        <v>23.707698029007066</v>
      </c>
      <c r="AX863" s="370">
        <f t="shared" si="211"/>
        <v>33.107558927120017</v>
      </c>
      <c r="AY863" s="370">
        <f t="shared" si="211"/>
        <v>38.355289421157686</v>
      </c>
    </row>
    <row r="864" spans="1:51" s="325" customFormat="1" ht="13.8">
      <c r="A864" s="329"/>
      <c r="B864" s="329" t="s">
        <v>255</v>
      </c>
      <c r="C864" s="332"/>
      <c r="D864" s="332"/>
      <c r="E864" s="332"/>
      <c r="F864" s="332"/>
      <c r="G864" s="332"/>
      <c r="H864" s="332"/>
      <c r="I864" s="332"/>
      <c r="J864" s="332"/>
      <c r="K864" s="332"/>
      <c r="L864" s="332"/>
      <c r="M864" s="332"/>
      <c r="N864" s="332"/>
      <c r="O864" s="370">
        <f t="shared" si="179"/>
        <v>-21.505376344086031</v>
      </c>
      <c r="P864" s="370">
        <f t="shared" si="180"/>
        <v>-13.449023861171369</v>
      </c>
      <c r="Q864" s="370">
        <f t="shared" si="181"/>
        <v>-20.680958385876416</v>
      </c>
      <c r="R864" s="370">
        <f t="shared" si="182"/>
        <v>15.620641562064144</v>
      </c>
      <c r="S864" s="370">
        <f t="shared" si="183"/>
        <v>4.5774647887324011</v>
      </c>
      <c r="T864" s="370">
        <f t="shared" si="184"/>
        <v>-2.1091811414392159</v>
      </c>
      <c r="U864" s="370">
        <f t="shared" si="185"/>
        <v>16</v>
      </c>
      <c r="V864" s="370">
        <f t="shared" si="186"/>
        <v>1.6073478760045783</v>
      </c>
      <c r="W864" s="370">
        <f t="shared" si="187"/>
        <v>1.3349514563106726</v>
      </c>
      <c r="X864" s="370">
        <f t="shared" si="188"/>
        <v>53.187919463087255</v>
      </c>
      <c r="Y864" s="370">
        <f t="shared" si="189"/>
        <v>-7.9937304075235076</v>
      </c>
      <c r="Z864" s="370">
        <f t="shared" si="190"/>
        <v>40.837696335078533</v>
      </c>
      <c r="AA864" s="370">
        <f t="shared" si="191"/>
        <v>-14.321295143212945</v>
      </c>
      <c r="AB864" s="370">
        <f t="shared" si="192"/>
        <v>30.075187969924816</v>
      </c>
      <c r="AC864" s="370">
        <f t="shared" si="193"/>
        <v>18.918918918918926</v>
      </c>
      <c r="AD864" s="370">
        <f t="shared" si="194"/>
        <v>30.63932448733415</v>
      </c>
      <c r="AE864" s="370">
        <f t="shared" si="195"/>
        <v>-25.364758698092029</v>
      </c>
      <c r="AF864" s="370">
        <f t="shared" si="196"/>
        <v>-5.069708491761717</v>
      </c>
      <c r="AG864" s="370">
        <f t="shared" si="196"/>
        <v>14.456233421750673</v>
      </c>
      <c r="AH864" s="370">
        <f t="shared" si="196"/>
        <v>-13.898305084745758</v>
      </c>
      <c r="AI864" s="370">
        <f t="shared" si="196"/>
        <v>-13.053892215568862</v>
      </c>
      <c r="AJ864" s="370">
        <f t="shared" si="197"/>
        <v>-19.167579408543272</v>
      </c>
      <c r="AK864" s="370">
        <f t="shared" si="197"/>
        <v>-18.909710391822834</v>
      </c>
      <c r="AL864" s="370">
        <f t="shared" si="197"/>
        <v>-11.276332094175961</v>
      </c>
      <c r="AM864" s="370">
        <f t="shared" si="197"/>
        <v>68.023255813953497</v>
      </c>
      <c r="AN864" s="370">
        <f t="shared" si="177"/>
        <v>-45.857418111753375</v>
      </c>
      <c r="AO864" s="370">
        <f t="shared" si="177"/>
        <v>0.40106951871656898</v>
      </c>
      <c r="AP864" s="370">
        <f t="shared" si="177"/>
        <v>-48.476454293628805</v>
      </c>
      <c r="AQ864" s="370">
        <f t="shared" si="177"/>
        <v>-4.8120300751879741</v>
      </c>
      <c r="AR864" s="370">
        <f t="shared" ref="AR864:AY864" si="212">IFERROR(((AR84-AF84)*100/AF84),"n.a.")</f>
        <v>-0.40053404539386178</v>
      </c>
      <c r="AS864" s="370">
        <f t="shared" si="212"/>
        <v>-22.247972190034769</v>
      </c>
      <c r="AT864" s="370">
        <f t="shared" si="212"/>
        <v>-21.522309711286084</v>
      </c>
      <c r="AU864" s="370">
        <f t="shared" si="212"/>
        <v>16.528925619834727</v>
      </c>
      <c r="AV864" s="370">
        <f t="shared" si="212"/>
        <v>13.82113821138212</v>
      </c>
      <c r="AW864" s="370">
        <f t="shared" si="212"/>
        <v>96.008403361344548</v>
      </c>
      <c r="AX864" s="370">
        <f t="shared" si="212"/>
        <v>8.100558659217878</v>
      </c>
      <c r="AY864" s="370">
        <f t="shared" si="212"/>
        <v>-16.003460207612452</v>
      </c>
    </row>
    <row r="865" spans="1:51" s="325" customFormat="1" ht="13.8">
      <c r="A865" s="327"/>
      <c r="B865" s="327" t="s">
        <v>256</v>
      </c>
      <c r="C865" s="331"/>
      <c r="D865" s="331"/>
      <c r="E865" s="331"/>
      <c r="F865" s="331"/>
      <c r="G865" s="331"/>
      <c r="H865" s="331"/>
      <c r="I865" s="331"/>
      <c r="J865" s="331"/>
      <c r="K865" s="331"/>
      <c r="L865" s="331"/>
      <c r="M865" s="331"/>
      <c r="N865" s="331"/>
      <c r="O865" s="370">
        <f t="shared" si="179"/>
        <v>120</v>
      </c>
      <c r="P865" s="370">
        <f t="shared" si="180"/>
        <v>-23.809523809523807</v>
      </c>
      <c r="Q865" s="370">
        <f t="shared" si="181"/>
        <v>-11.267605633802813</v>
      </c>
      <c r="R865" s="370">
        <f t="shared" si="182"/>
        <v>-8.955223880597023</v>
      </c>
      <c r="S865" s="370">
        <f t="shared" si="183"/>
        <v>85.106382978723403</v>
      </c>
      <c r="T865" s="370">
        <f t="shared" si="184"/>
        <v>-38.888888888888886</v>
      </c>
      <c r="U865" s="370">
        <f t="shared" si="185"/>
        <v>-4.9180327868852505</v>
      </c>
      <c r="V865" s="370">
        <f t="shared" si="186"/>
        <v>1.5151515151515165</v>
      </c>
      <c r="W865" s="370">
        <f t="shared" si="187"/>
        <v>-7.2727272727272787</v>
      </c>
      <c r="X865" s="370">
        <f t="shared" si="188"/>
        <v>7.5471698113207397</v>
      </c>
      <c r="Y865" s="370">
        <f t="shared" si="189"/>
        <v>-40.697674418604649</v>
      </c>
      <c r="Z865" s="370">
        <f t="shared" si="190"/>
        <v>-10.294117647058831</v>
      </c>
      <c r="AA865" s="370">
        <f t="shared" si="191"/>
        <v>-39.393939393939391</v>
      </c>
      <c r="AB865" s="370">
        <f t="shared" si="192"/>
        <v>-9.3750000000000089</v>
      </c>
      <c r="AC865" s="370">
        <f t="shared" si="193"/>
        <v>14.285714285714279</v>
      </c>
      <c r="AD865" s="370">
        <f t="shared" si="194"/>
        <v>-8.1967213114753985</v>
      </c>
      <c r="AE865" s="370">
        <f t="shared" si="195"/>
        <v>-42.52873563218391</v>
      </c>
      <c r="AF865" s="370">
        <f t="shared" si="196"/>
        <v>-1.8181818181818197</v>
      </c>
      <c r="AG865" s="370">
        <f t="shared" si="196"/>
        <v>-15.51724137931034</v>
      </c>
      <c r="AH865" s="370">
        <f t="shared" si="196"/>
        <v>17.910447761194028</v>
      </c>
      <c r="AI865" s="370">
        <f t="shared" si="196"/>
        <v>-9.8039215686274499</v>
      </c>
      <c r="AJ865" s="370">
        <f t="shared" si="197"/>
        <v>66.666666666666671</v>
      </c>
      <c r="AK865" s="370">
        <f t="shared" si="197"/>
        <v>33.333333333333343</v>
      </c>
      <c r="AL865" s="370">
        <f t="shared" si="197"/>
        <v>-11.475409836065566</v>
      </c>
      <c r="AM865" s="370">
        <f t="shared" si="197"/>
        <v>41.666666666666671</v>
      </c>
      <c r="AN865" s="370">
        <f t="shared" ref="AN865:AQ912" si="213">IFERROR(((AN85-AB85)*100/AB85),"n.a.")</f>
        <v>25.862068965517246</v>
      </c>
      <c r="AO865" s="370">
        <f t="shared" si="213"/>
        <v>31.944444444444446</v>
      </c>
      <c r="AP865" s="370">
        <f t="shared" si="213"/>
        <v>32.142857142857125</v>
      </c>
      <c r="AQ865" s="370">
        <f t="shared" si="213"/>
        <v>65.999999999999986</v>
      </c>
      <c r="AR865" s="370">
        <f t="shared" ref="AR865:AY865" si="214">IFERROR(((AR85-AF85)*100/AF85),"n.a.")</f>
        <v>120.37037037037034</v>
      </c>
      <c r="AS865" s="370">
        <f t="shared" si="214"/>
        <v>89.795918367346957</v>
      </c>
      <c r="AT865" s="370">
        <f t="shared" si="214"/>
        <v>-12.658227848101276</v>
      </c>
      <c r="AU865" s="370">
        <f t="shared" si="214"/>
        <v>39.130434782608695</v>
      </c>
      <c r="AV865" s="370">
        <f t="shared" si="214"/>
        <v>6.3157894736842168</v>
      </c>
      <c r="AW865" s="370">
        <f t="shared" si="214"/>
        <v>2.9411764705882213</v>
      </c>
      <c r="AX865" s="370">
        <f t="shared" si="214"/>
        <v>35.185185185185169</v>
      </c>
      <c r="AY865" s="370">
        <f t="shared" si="214"/>
        <v>28.235294117647072</v>
      </c>
    </row>
    <row r="866" spans="1:51" s="325" customFormat="1" ht="27.6">
      <c r="A866" s="329"/>
      <c r="B866" s="329" t="s">
        <v>257</v>
      </c>
      <c r="C866" s="332"/>
      <c r="D866" s="332"/>
      <c r="E866" s="332"/>
      <c r="F866" s="332"/>
      <c r="G866" s="332"/>
      <c r="H866" s="332"/>
      <c r="I866" s="332"/>
      <c r="J866" s="332"/>
      <c r="K866" s="332"/>
      <c r="L866" s="332"/>
      <c r="M866" s="332"/>
      <c r="N866" s="332"/>
      <c r="O866" s="370">
        <f t="shared" si="179"/>
        <v>11.654669213064972</v>
      </c>
      <c r="P866" s="370">
        <f t="shared" si="180"/>
        <v>5.2732545170644629</v>
      </c>
      <c r="Q866" s="370">
        <f t="shared" si="181"/>
        <v>0.77939940398867713</v>
      </c>
      <c r="R866" s="370">
        <f t="shared" si="182"/>
        <v>-8.2982970229753228</v>
      </c>
      <c r="S866" s="370">
        <f t="shared" si="183"/>
        <v>9.7607260726072589</v>
      </c>
      <c r="T866" s="370">
        <f t="shared" si="184"/>
        <v>-1.4417575711343464</v>
      </c>
      <c r="U866" s="370">
        <f t="shared" si="185"/>
        <v>2.6117417523944599</v>
      </c>
      <c r="V866" s="370">
        <f t="shared" si="186"/>
        <v>-0.35617172839033617</v>
      </c>
      <c r="W866" s="370">
        <f t="shared" si="187"/>
        <v>-5.5012483602048157</v>
      </c>
      <c r="X866" s="370">
        <f t="shared" si="188"/>
        <v>15.267279847008469</v>
      </c>
      <c r="Y866" s="370">
        <f t="shared" si="189"/>
        <v>-0.89420603486995132</v>
      </c>
      <c r="Z866" s="370">
        <f t="shared" si="190"/>
        <v>-2.8578697421981043</v>
      </c>
      <c r="AA866" s="370">
        <f t="shared" si="191"/>
        <v>-5.8857067672470444</v>
      </c>
      <c r="AB866" s="370">
        <f t="shared" si="192"/>
        <v>3.1402296902148565</v>
      </c>
      <c r="AC866" s="370">
        <f t="shared" si="193"/>
        <v>-15.675942072939559</v>
      </c>
      <c r="AD866" s="370">
        <f t="shared" si="194"/>
        <v>3.8762561941369906</v>
      </c>
      <c r="AE866" s="370">
        <f t="shared" si="195"/>
        <v>-16.09787266030219</v>
      </c>
      <c r="AF866" s="370">
        <f t="shared" si="196"/>
        <v>-12.329721362229098</v>
      </c>
      <c r="AG866" s="370">
        <f t="shared" si="196"/>
        <v>13.919018192817946</v>
      </c>
      <c r="AH866" s="370">
        <f t="shared" si="196"/>
        <v>-10.031516642324542</v>
      </c>
      <c r="AI866" s="370">
        <f t="shared" si="196"/>
        <v>9.9726837132237733</v>
      </c>
      <c r="AJ866" s="370">
        <f t="shared" si="197"/>
        <v>1.9435117519257308</v>
      </c>
      <c r="AK866" s="370">
        <f t="shared" si="197"/>
        <v>11.86140408701384</v>
      </c>
      <c r="AL866" s="370">
        <f t="shared" si="197"/>
        <v>17.481449148843293</v>
      </c>
      <c r="AM866" s="370">
        <f t="shared" si="197"/>
        <v>24.58642061605854</v>
      </c>
      <c r="AN866" s="370">
        <f t="shared" si="213"/>
        <v>3.5869833182677371</v>
      </c>
      <c r="AO866" s="370">
        <f t="shared" si="213"/>
        <v>39.801285797779059</v>
      </c>
      <c r="AP866" s="370">
        <f t="shared" si="213"/>
        <v>35.265269728042782</v>
      </c>
      <c r="AQ866" s="370">
        <f t="shared" si="213"/>
        <v>33.131747524974244</v>
      </c>
      <c r="AR866" s="370">
        <f t="shared" ref="AR866:AY866" si="215">IFERROR(((AR86-AF86)*100/AF86),"n.a.")</f>
        <v>36.496865895647588</v>
      </c>
      <c r="AS866" s="370">
        <f t="shared" si="215"/>
        <v>20.848190577346173</v>
      </c>
      <c r="AT866" s="370">
        <f t="shared" si="215"/>
        <v>32.856288448393713</v>
      </c>
      <c r="AU866" s="370">
        <f t="shared" si="215"/>
        <v>32.372343024676262</v>
      </c>
      <c r="AV866" s="370">
        <f t="shared" si="215"/>
        <v>30.569225403960161</v>
      </c>
      <c r="AW866" s="370">
        <f t="shared" si="215"/>
        <v>7.4140915620050816</v>
      </c>
      <c r="AX866" s="370">
        <f t="shared" si="215"/>
        <v>37.209734348876111</v>
      </c>
      <c r="AY866" s="370">
        <f t="shared" si="215"/>
        <v>50.764914905554498</v>
      </c>
    </row>
    <row r="867" spans="1:51" s="325" customFormat="1" ht="13.8">
      <c r="A867" s="327"/>
      <c r="B867" s="327" t="s">
        <v>258</v>
      </c>
      <c r="C867" s="331"/>
      <c r="D867" s="331"/>
      <c r="E867" s="331"/>
      <c r="F867" s="331"/>
      <c r="G867" s="331"/>
      <c r="H867" s="331"/>
      <c r="I867" s="331"/>
      <c r="J867" s="331"/>
      <c r="K867" s="331"/>
      <c r="L867" s="331"/>
      <c r="M867" s="331"/>
      <c r="N867" s="331"/>
      <c r="O867" s="370">
        <f t="shared" si="179"/>
        <v>13.359073359073363</v>
      </c>
      <c r="P867" s="370">
        <f t="shared" si="180"/>
        <v>65.024630541871943</v>
      </c>
      <c r="Q867" s="370">
        <f t="shared" si="181"/>
        <v>14.531249999999995</v>
      </c>
      <c r="R867" s="370">
        <f t="shared" si="182"/>
        <v>-10.295291300877887</v>
      </c>
      <c r="S867" s="370">
        <f t="shared" si="183"/>
        <v>21.09704641350211</v>
      </c>
      <c r="T867" s="370">
        <f t="shared" si="184"/>
        <v>17.128987517337038</v>
      </c>
      <c r="U867" s="370">
        <f t="shared" si="185"/>
        <v>35.179786200194378</v>
      </c>
      <c r="V867" s="370">
        <f t="shared" si="186"/>
        <v>2.9197080291970829</v>
      </c>
      <c r="W867" s="370">
        <f t="shared" si="187"/>
        <v>-19.014529374605178</v>
      </c>
      <c r="X867" s="370">
        <f t="shared" si="188"/>
        <v>31.460674157303355</v>
      </c>
      <c r="Y867" s="370">
        <f t="shared" si="189"/>
        <v>-5.2833078101072068</v>
      </c>
      <c r="Z867" s="370">
        <f t="shared" si="190"/>
        <v>16.342756183745578</v>
      </c>
      <c r="AA867" s="370">
        <f t="shared" si="191"/>
        <v>0.3405994550408768</v>
      </c>
      <c r="AB867" s="370">
        <f t="shared" si="192"/>
        <v>-23.432835820895527</v>
      </c>
      <c r="AC867" s="370">
        <f t="shared" si="193"/>
        <v>-20.190995907230565</v>
      </c>
      <c r="AD867" s="370">
        <f t="shared" si="194"/>
        <v>2.4911032028469693</v>
      </c>
      <c r="AE867" s="370">
        <f t="shared" si="195"/>
        <v>-8.1533101045296164</v>
      </c>
      <c r="AF867" s="370">
        <f t="shared" si="196"/>
        <v>-19.301361752516282</v>
      </c>
      <c r="AG867" s="370">
        <f t="shared" si="196"/>
        <v>34.938892882818109</v>
      </c>
      <c r="AH867" s="370">
        <f t="shared" si="196"/>
        <v>24.964539007092206</v>
      </c>
      <c r="AI867" s="370">
        <f t="shared" si="196"/>
        <v>49.609984399375975</v>
      </c>
      <c r="AJ867" s="370">
        <f t="shared" si="197"/>
        <v>3.4188034188034329</v>
      </c>
      <c r="AK867" s="370">
        <f t="shared" si="197"/>
        <v>25.303152789005665</v>
      </c>
      <c r="AL867" s="370">
        <f t="shared" si="197"/>
        <v>23.538344722854969</v>
      </c>
      <c r="AM867" s="370">
        <f t="shared" si="197"/>
        <v>42.226748133061768</v>
      </c>
      <c r="AN867" s="370">
        <f t="shared" si="213"/>
        <v>39.1812865497076</v>
      </c>
      <c r="AO867" s="370">
        <f t="shared" si="213"/>
        <v>97.948717948717956</v>
      </c>
      <c r="AP867" s="370">
        <f t="shared" si="213"/>
        <v>88.281250000000028</v>
      </c>
      <c r="AQ867" s="370">
        <f t="shared" si="213"/>
        <v>47.875569044006063</v>
      </c>
      <c r="AR867" s="370">
        <f t="shared" ref="AR867:AY867" si="216">IFERROR(((AR87-AF87)*100/AF87),"n.a.")</f>
        <v>54.071900220102705</v>
      </c>
      <c r="AS867" s="370">
        <f t="shared" si="216"/>
        <v>47.309536494405961</v>
      </c>
      <c r="AT867" s="370">
        <f t="shared" si="216"/>
        <v>43.586833144154369</v>
      </c>
      <c r="AU867" s="370">
        <f t="shared" si="216"/>
        <v>28.415015641293007</v>
      </c>
      <c r="AV867" s="370">
        <f t="shared" si="216"/>
        <v>25.147579693034224</v>
      </c>
      <c r="AW867" s="370">
        <f t="shared" si="216"/>
        <v>46.193548387096776</v>
      </c>
      <c r="AX867" s="370">
        <f t="shared" si="216"/>
        <v>39.766441303011675</v>
      </c>
      <c r="AY867" s="370">
        <f t="shared" si="216"/>
        <v>32.792362768496425</v>
      </c>
    </row>
    <row r="868" spans="1:51" s="325" customFormat="1" ht="27.6">
      <c r="A868" s="329"/>
      <c r="B868" s="329" t="s">
        <v>259</v>
      </c>
      <c r="C868" s="332"/>
      <c r="D868" s="332"/>
      <c r="E868" s="332"/>
      <c r="F868" s="332"/>
      <c r="G868" s="332"/>
      <c r="H868" s="332"/>
      <c r="I868" s="332"/>
      <c r="J868" s="332"/>
      <c r="K868" s="332"/>
      <c r="L868" s="332"/>
      <c r="M868" s="332"/>
      <c r="N868" s="332"/>
      <c r="O868" s="370">
        <f t="shared" si="179"/>
        <v>-32.486705294070951</v>
      </c>
      <c r="P868" s="370">
        <f t="shared" si="180"/>
        <v>-34.676983984164124</v>
      </c>
      <c r="Q868" s="370">
        <f t="shared" si="181"/>
        <v>-51.906824424255234</v>
      </c>
      <c r="R868" s="370">
        <f t="shared" si="182"/>
        <v>-58.949438202247194</v>
      </c>
      <c r="S868" s="370">
        <f t="shared" si="183"/>
        <v>-18.336305465226062</v>
      </c>
      <c r="T868" s="370">
        <f t="shared" si="184"/>
        <v>-7.6120052196599813E-2</v>
      </c>
      <c r="U868" s="370">
        <f t="shared" si="185"/>
        <v>2.8508503609445714</v>
      </c>
      <c r="V868" s="370">
        <f t="shared" si="186"/>
        <v>15.013085891030222</v>
      </c>
      <c r="W868" s="370">
        <f t="shared" si="187"/>
        <v>0.27713113845471682</v>
      </c>
      <c r="X868" s="370">
        <f t="shared" si="188"/>
        <v>14.753623188405808</v>
      </c>
      <c r="Y868" s="370">
        <f t="shared" si="189"/>
        <v>4.4599303135888544</v>
      </c>
      <c r="Z868" s="370">
        <f t="shared" si="190"/>
        <v>-6.1238299312056013</v>
      </c>
      <c r="AA868" s="370">
        <f t="shared" si="191"/>
        <v>-7.0538443451681161</v>
      </c>
      <c r="AB868" s="370">
        <f t="shared" si="192"/>
        <v>13.388429752066115</v>
      </c>
      <c r="AC868" s="370">
        <f t="shared" si="193"/>
        <v>-13.651839648544749</v>
      </c>
      <c r="AD868" s="370">
        <f t="shared" si="194"/>
        <v>3.2982071985767223</v>
      </c>
      <c r="AE868" s="370">
        <f t="shared" si="195"/>
        <v>-0.51380860629414449</v>
      </c>
      <c r="AF868" s="370">
        <f t="shared" si="196"/>
        <v>-6.3771901186200894</v>
      </c>
      <c r="AG868" s="370">
        <f t="shared" si="196"/>
        <v>6.4477753985248656</v>
      </c>
      <c r="AH868" s="370">
        <f t="shared" si="196"/>
        <v>-8.0057923045097308</v>
      </c>
      <c r="AI868" s="370">
        <f t="shared" si="196"/>
        <v>-7.6387353526420485</v>
      </c>
      <c r="AJ868" s="370">
        <f t="shared" si="197"/>
        <v>12.26319777721646</v>
      </c>
      <c r="AK868" s="370">
        <f t="shared" si="197"/>
        <v>-6.5821658883700271</v>
      </c>
      <c r="AL868" s="370">
        <f t="shared" si="197"/>
        <v>-8.7097549255165791</v>
      </c>
      <c r="AM868" s="370">
        <f t="shared" si="197"/>
        <v>-5.0847457627118589</v>
      </c>
      <c r="AN868" s="370">
        <f t="shared" si="213"/>
        <v>-15.063168124392604</v>
      </c>
      <c r="AO868" s="370">
        <f t="shared" si="213"/>
        <v>84.253370643602139</v>
      </c>
      <c r="AP868" s="370">
        <f t="shared" si="213"/>
        <v>42.289348171701114</v>
      </c>
      <c r="AQ868" s="370">
        <f t="shared" si="213"/>
        <v>0.29696578437702253</v>
      </c>
      <c r="AR868" s="370">
        <f t="shared" ref="AR868:AY868" si="217">IFERROR(((AR88-AF88)*100/AF88),"n.a.")</f>
        <v>5.3237242822271282</v>
      </c>
      <c r="AS868" s="370">
        <f t="shared" si="217"/>
        <v>3.2185963343763917</v>
      </c>
      <c r="AT868" s="370">
        <f t="shared" si="217"/>
        <v>-21.407690577917688</v>
      </c>
      <c r="AU868" s="370">
        <f t="shared" si="217"/>
        <v>-7.8276481149012476</v>
      </c>
      <c r="AV868" s="370">
        <f t="shared" si="217"/>
        <v>-10.889863876701549</v>
      </c>
      <c r="AW868" s="370">
        <f t="shared" si="217"/>
        <v>68.257557724351358</v>
      </c>
      <c r="AX868" s="370">
        <f t="shared" si="217"/>
        <v>19.476246874588778</v>
      </c>
      <c r="AY868" s="370">
        <f t="shared" si="217"/>
        <v>4.1844349680170581</v>
      </c>
    </row>
    <row r="869" spans="1:51" s="325" customFormat="1" ht="25.5" customHeight="1">
      <c r="A869" s="327"/>
      <c r="B869" s="327" t="s">
        <v>260</v>
      </c>
      <c r="C869" s="331"/>
      <c r="D869" s="331"/>
      <c r="E869" s="331"/>
      <c r="F869" s="331"/>
      <c r="G869" s="331"/>
      <c r="H869" s="331"/>
      <c r="I869" s="331"/>
      <c r="J869" s="331"/>
      <c r="K869" s="331"/>
      <c r="L869" s="331"/>
      <c r="M869" s="331"/>
      <c r="N869" s="331"/>
      <c r="O869" s="370">
        <f t="shared" si="179"/>
        <v>-8.3333333333333304</v>
      </c>
      <c r="P869" s="370">
        <f t="shared" si="180"/>
        <v>17.054610564010737</v>
      </c>
      <c r="Q869" s="370">
        <f t="shared" si="181"/>
        <v>15.204902336269624</v>
      </c>
      <c r="R869" s="370">
        <f t="shared" si="182"/>
        <v>6.1335140630294775</v>
      </c>
      <c r="S869" s="370">
        <f t="shared" si="183"/>
        <v>37.919737919737905</v>
      </c>
      <c r="T869" s="370">
        <f t="shared" si="184"/>
        <v>27.781844802342594</v>
      </c>
      <c r="U869" s="370">
        <f t="shared" si="185"/>
        <v>24.09228441754917</v>
      </c>
      <c r="V869" s="370">
        <f t="shared" si="186"/>
        <v>12.056737588652476</v>
      </c>
      <c r="W869" s="370">
        <f t="shared" si="187"/>
        <v>18.574805808848364</v>
      </c>
      <c r="X869" s="370">
        <f t="shared" si="188"/>
        <v>15.166501813386091</v>
      </c>
      <c r="Y869" s="370">
        <f t="shared" si="189"/>
        <v>19.120319883678665</v>
      </c>
      <c r="Z869" s="370">
        <f t="shared" si="190"/>
        <v>9.0754877014419026</v>
      </c>
      <c r="AA869" s="370">
        <f t="shared" si="191"/>
        <v>31.779984721161192</v>
      </c>
      <c r="AB869" s="370">
        <f t="shared" si="192"/>
        <v>-4.2829827915869885</v>
      </c>
      <c r="AC869" s="370">
        <f t="shared" si="193"/>
        <v>0.33244680851064307</v>
      </c>
      <c r="AD869" s="370">
        <f t="shared" si="194"/>
        <v>18.071519795657714</v>
      </c>
      <c r="AE869" s="370">
        <f t="shared" si="195"/>
        <v>7.0368171021377597</v>
      </c>
      <c r="AF869" s="370">
        <f t="shared" si="196"/>
        <v>-1.1458034947006548</v>
      </c>
      <c r="AG869" s="370">
        <f t="shared" si="196"/>
        <v>18.378543127095401</v>
      </c>
      <c r="AH869" s="370">
        <f t="shared" si="196"/>
        <v>25.517836593785976</v>
      </c>
      <c r="AI869" s="370">
        <f t="shared" si="196"/>
        <v>18.456280262033623</v>
      </c>
      <c r="AJ869" s="370">
        <f t="shared" si="197"/>
        <v>7.5866017749785257</v>
      </c>
      <c r="AK869" s="370">
        <f t="shared" si="197"/>
        <v>24.626182483979246</v>
      </c>
      <c r="AL869" s="370">
        <f t="shared" si="197"/>
        <v>24.494556765163317</v>
      </c>
      <c r="AM869" s="370">
        <f t="shared" si="197"/>
        <v>0.98550724637682152</v>
      </c>
      <c r="AN869" s="370">
        <f t="shared" si="213"/>
        <v>-9.98801438274071</v>
      </c>
      <c r="AO869" s="370">
        <f t="shared" si="213"/>
        <v>24.221338634857528</v>
      </c>
      <c r="AP869" s="370">
        <f t="shared" si="213"/>
        <v>40.508382909680925</v>
      </c>
      <c r="AQ869" s="370">
        <f t="shared" si="213"/>
        <v>34.230235783633859</v>
      </c>
      <c r="AR869" s="370">
        <f t="shared" ref="AR869:AY869" si="218">IFERROR(((AR89-AF89)*100/AF89),"n.a.")</f>
        <v>27.933932193567085</v>
      </c>
      <c r="AS869" s="370">
        <f t="shared" si="218"/>
        <v>19.541709577754883</v>
      </c>
      <c r="AT869" s="370">
        <f t="shared" si="218"/>
        <v>9.924363969745583</v>
      </c>
      <c r="AU869" s="370">
        <f t="shared" si="218"/>
        <v>11.877855253666741</v>
      </c>
      <c r="AV869" s="370">
        <f t="shared" si="218"/>
        <v>18.0947312400213</v>
      </c>
      <c r="AW869" s="370">
        <f t="shared" si="218"/>
        <v>7.9823702252693378</v>
      </c>
      <c r="AX869" s="370">
        <f t="shared" si="218"/>
        <v>36.321049344159881</v>
      </c>
      <c r="AY869" s="370">
        <f t="shared" si="218"/>
        <v>23.88059701492535</v>
      </c>
    </row>
    <row r="870" spans="1:51" s="325" customFormat="1" ht="13.8">
      <c r="A870" s="329"/>
      <c r="B870" s="329" t="s">
        <v>261</v>
      </c>
      <c r="C870" s="332"/>
      <c r="D870" s="332"/>
      <c r="E870" s="332"/>
      <c r="F870" s="332"/>
      <c r="G870" s="332"/>
      <c r="H870" s="332"/>
      <c r="I870" s="332"/>
      <c r="J870" s="332"/>
      <c r="K870" s="332"/>
      <c r="L870" s="332"/>
      <c r="M870" s="332"/>
      <c r="N870" s="332"/>
      <c r="O870" s="370">
        <f t="shared" si="179"/>
        <v>21.052631578947366</v>
      </c>
      <c r="P870" s="370">
        <f t="shared" si="180"/>
        <v>16.759776536312838</v>
      </c>
      <c r="Q870" s="370">
        <f t="shared" si="181"/>
        <v>41.21621621621621</v>
      </c>
      <c r="R870" s="370">
        <f t="shared" si="182"/>
        <v>54.098360655737693</v>
      </c>
      <c r="S870" s="370">
        <f t="shared" si="183"/>
        <v>106.81818181818181</v>
      </c>
      <c r="T870" s="370">
        <f t="shared" si="184"/>
        <v>46.783625730994146</v>
      </c>
      <c r="U870" s="370">
        <f t="shared" si="185"/>
        <v>-40</v>
      </c>
      <c r="V870" s="370">
        <f t="shared" si="186"/>
        <v>-1.117318435754191</v>
      </c>
      <c r="W870" s="370">
        <f t="shared" si="187"/>
        <v>-25.490196078431371</v>
      </c>
      <c r="X870" s="370">
        <f t="shared" si="188"/>
        <v>-11.695906432748536</v>
      </c>
      <c r="Y870" s="370">
        <f t="shared" si="189"/>
        <v>-55.778894472361799</v>
      </c>
      <c r="Z870" s="370">
        <f t="shared" si="190"/>
        <v>-40.243902439024382</v>
      </c>
      <c r="AA870" s="370">
        <f t="shared" si="191"/>
        <v>-29.130434782608699</v>
      </c>
      <c r="AB870" s="370">
        <f t="shared" si="192"/>
        <v>-26.315789473684205</v>
      </c>
      <c r="AC870" s="370">
        <f t="shared" si="193"/>
        <v>-30.62200956937799</v>
      </c>
      <c r="AD870" s="370">
        <f t="shared" si="194"/>
        <v>0.53191489361702182</v>
      </c>
      <c r="AE870" s="370">
        <f t="shared" si="195"/>
        <v>9.1575091575091569</v>
      </c>
      <c r="AF870" s="370">
        <f t="shared" si="196"/>
        <v>-1.9920318725099533</v>
      </c>
      <c r="AG870" s="370">
        <f t="shared" si="196"/>
        <v>118.91891891891891</v>
      </c>
      <c r="AH870" s="370">
        <f t="shared" si="196"/>
        <v>-10.169491525423725</v>
      </c>
      <c r="AI870" s="370">
        <f t="shared" si="196"/>
        <v>54.605263157894733</v>
      </c>
      <c r="AJ870" s="370">
        <f t="shared" si="197"/>
        <v>54.96688741721853</v>
      </c>
      <c r="AK870" s="370">
        <f t="shared" si="197"/>
        <v>98.86363636363636</v>
      </c>
      <c r="AL870" s="370">
        <f t="shared" si="197"/>
        <v>61.224489795918373</v>
      </c>
      <c r="AM870" s="370">
        <f t="shared" si="197"/>
        <v>72.392638036809828</v>
      </c>
      <c r="AN870" s="370">
        <f t="shared" si="213"/>
        <v>-35.714285714285715</v>
      </c>
      <c r="AO870" s="370">
        <f t="shared" si="213"/>
        <v>66.206896551724157</v>
      </c>
      <c r="AP870" s="370">
        <f t="shared" si="213"/>
        <v>24.867724867724871</v>
      </c>
      <c r="AQ870" s="370">
        <f t="shared" si="213"/>
        <v>2.6845637583892641</v>
      </c>
      <c r="AR870" s="370">
        <f t="shared" ref="AR870:AY870" si="219">IFERROR(((AR90-AF90)*100/AF90),"n.a.")</f>
        <v>-2.4390243902439046</v>
      </c>
      <c r="AS870" s="370">
        <f t="shared" si="219"/>
        <v>28.39506172839506</v>
      </c>
      <c r="AT870" s="370">
        <f t="shared" si="219"/>
        <v>56.603773584905667</v>
      </c>
      <c r="AU870" s="370">
        <f t="shared" si="219"/>
        <v>-4.2553191489361737</v>
      </c>
      <c r="AV870" s="370">
        <f t="shared" si="219"/>
        <v>-28.632478632478634</v>
      </c>
      <c r="AW870" s="370">
        <f t="shared" si="219"/>
        <v>49.142857142857132</v>
      </c>
      <c r="AX870" s="370">
        <f t="shared" si="219"/>
        <v>-5.0632911392405102</v>
      </c>
      <c r="AY870" s="370">
        <f t="shared" si="219"/>
        <v>-18.505338078291814</v>
      </c>
    </row>
    <row r="871" spans="1:51" s="325" customFormat="1" ht="13.8">
      <c r="A871" s="327"/>
      <c r="B871" s="327" t="s">
        <v>262</v>
      </c>
      <c r="C871" s="331"/>
      <c r="D871" s="331"/>
      <c r="E871" s="331"/>
      <c r="F871" s="331"/>
      <c r="G871" s="331"/>
      <c r="H871" s="331"/>
      <c r="I871" s="331"/>
      <c r="J871" s="331"/>
      <c r="K871" s="331"/>
      <c r="L871" s="331"/>
      <c r="M871" s="331"/>
      <c r="N871" s="331"/>
      <c r="O871" s="370">
        <f t="shared" si="179"/>
        <v>-10.342233922527265</v>
      </c>
      <c r="P871" s="370">
        <f t="shared" si="180"/>
        <v>16.928361138370949</v>
      </c>
      <c r="Q871" s="370">
        <f t="shared" si="181"/>
        <v>14.338385907414994</v>
      </c>
      <c r="R871" s="370">
        <f t="shared" si="182"/>
        <v>3.1305585200996053</v>
      </c>
      <c r="S871" s="370">
        <f t="shared" si="183"/>
        <v>33.449023861171369</v>
      </c>
      <c r="T871" s="370">
        <f t="shared" si="184"/>
        <v>26.538612308898468</v>
      </c>
      <c r="U871" s="370">
        <f t="shared" si="185"/>
        <v>28.839869281045747</v>
      </c>
      <c r="V871" s="370">
        <f t="shared" si="186"/>
        <v>12.825788751714672</v>
      </c>
      <c r="W871" s="370">
        <f t="shared" si="187"/>
        <v>21.781818181818188</v>
      </c>
      <c r="X871" s="370">
        <f t="shared" si="188"/>
        <v>16.386554621848752</v>
      </c>
      <c r="Y871" s="370">
        <f t="shared" si="189"/>
        <v>26.361829025844941</v>
      </c>
      <c r="Z871" s="370">
        <f t="shared" si="190"/>
        <v>12.602739726027405</v>
      </c>
      <c r="AA871" s="370">
        <f t="shared" si="191"/>
        <v>29.656040268456376</v>
      </c>
      <c r="AB871" s="370">
        <f t="shared" si="192"/>
        <v>-1.9303399076793846</v>
      </c>
      <c r="AC871" s="370">
        <f t="shared" si="193"/>
        <v>2.6155499820852754</v>
      </c>
      <c r="AD871" s="370">
        <f t="shared" si="194"/>
        <v>20.869265263884103</v>
      </c>
      <c r="AE871" s="370">
        <f t="shared" si="195"/>
        <v>2.8283485045513568</v>
      </c>
      <c r="AF871" s="370">
        <f t="shared" si="196"/>
        <v>-1.8587360594795583</v>
      </c>
      <c r="AG871" s="370">
        <f t="shared" si="196"/>
        <v>6.5313887127457271</v>
      </c>
      <c r="AH871" s="370">
        <f t="shared" si="196"/>
        <v>13.708206686930085</v>
      </c>
      <c r="AI871" s="370">
        <f t="shared" si="196"/>
        <v>13.257688862346962</v>
      </c>
      <c r="AJ871" s="370">
        <f t="shared" si="197"/>
        <v>4.9939831528279077</v>
      </c>
      <c r="AK871" s="370">
        <f t="shared" si="197"/>
        <v>17.337948395217111</v>
      </c>
      <c r="AL871" s="370">
        <f t="shared" si="197"/>
        <v>22.952149229521492</v>
      </c>
      <c r="AM871" s="370">
        <f t="shared" si="197"/>
        <v>0.45292785506308819</v>
      </c>
      <c r="AN871" s="370">
        <f t="shared" si="213"/>
        <v>-9.4993581514762617</v>
      </c>
      <c r="AO871" s="370">
        <f t="shared" si="213"/>
        <v>13.233240223463683</v>
      </c>
      <c r="AP871" s="370">
        <f t="shared" si="213"/>
        <v>16.638127853881272</v>
      </c>
      <c r="AQ871" s="370">
        <f t="shared" si="213"/>
        <v>20.581726209294978</v>
      </c>
      <c r="AR871" s="370">
        <f t="shared" ref="AR871:AY871" si="220">IFERROR(((AR91-AF91)*100/AF91),"n.a.")</f>
        <v>30.523989898989907</v>
      </c>
      <c r="AS871" s="370">
        <f t="shared" si="220"/>
        <v>18.630952380952372</v>
      </c>
      <c r="AT871" s="370">
        <f t="shared" si="220"/>
        <v>18.551189521518324</v>
      </c>
      <c r="AU871" s="370">
        <f t="shared" si="220"/>
        <v>16.266807276562094</v>
      </c>
      <c r="AV871" s="370">
        <f t="shared" si="220"/>
        <v>19.340974212034386</v>
      </c>
      <c r="AW871" s="370">
        <f t="shared" si="220"/>
        <v>10.05631536604988</v>
      </c>
      <c r="AX871" s="370">
        <f t="shared" si="220"/>
        <v>37.038258575197879</v>
      </c>
      <c r="AY871" s="370">
        <f t="shared" si="220"/>
        <v>23.027375201288251</v>
      </c>
    </row>
    <row r="872" spans="1:51" s="325" customFormat="1" ht="13.8">
      <c r="A872" s="329"/>
      <c r="B872" s="329" t="s">
        <v>263</v>
      </c>
      <c r="C872" s="332"/>
      <c r="D872" s="332"/>
      <c r="E872" s="332"/>
      <c r="F872" s="332"/>
      <c r="G872" s="332"/>
      <c r="H872" s="332"/>
      <c r="I872" s="332"/>
      <c r="J872" s="332"/>
      <c r="K872" s="332"/>
      <c r="L872" s="332"/>
      <c r="M872" s="332"/>
      <c r="N872" s="332"/>
      <c r="O872" s="370">
        <f t="shared" si="179"/>
        <v>-42.857142857142861</v>
      </c>
      <c r="P872" s="370">
        <f t="shared" si="180"/>
        <v>35.294117647058819</v>
      </c>
      <c r="Q872" s="370">
        <f t="shared" si="181"/>
        <v>-60.000000000000007</v>
      </c>
      <c r="R872" s="370">
        <f t="shared" si="182"/>
        <v>150</v>
      </c>
      <c r="S872" s="370">
        <f t="shared" si="183"/>
        <v>533.33333333333337</v>
      </c>
      <c r="T872" s="370">
        <f t="shared" si="184"/>
        <v>49.999999999999993</v>
      </c>
      <c r="U872" s="370">
        <f t="shared" si="185"/>
        <v>18.181818181818187</v>
      </c>
      <c r="V872" s="370">
        <f t="shared" si="186"/>
        <v>75.000000000000014</v>
      </c>
      <c r="W872" s="370">
        <f t="shared" si="187"/>
        <v>100</v>
      </c>
      <c r="X872" s="370">
        <f t="shared" si="188"/>
        <v>260</v>
      </c>
      <c r="Y872" s="370">
        <f t="shared" si="189"/>
        <v>-72.972972972972968</v>
      </c>
      <c r="Z872" s="370">
        <f t="shared" si="190"/>
        <v>100</v>
      </c>
      <c r="AA872" s="370">
        <f t="shared" si="191"/>
        <v>4800</v>
      </c>
      <c r="AB872" s="370">
        <f t="shared" si="192"/>
        <v>-47.826086956521742</v>
      </c>
      <c r="AC872" s="370">
        <f t="shared" si="193"/>
        <v>12.499999999999995</v>
      </c>
      <c r="AD872" s="370">
        <f t="shared" si="194"/>
        <v>-91.111111111111114</v>
      </c>
      <c r="AE872" s="370">
        <f t="shared" si="195"/>
        <v>657.8947368421052</v>
      </c>
      <c r="AF872" s="370">
        <f t="shared" si="196"/>
        <v>200</v>
      </c>
      <c r="AG872" s="370">
        <f t="shared" si="196"/>
        <v>2061.5384615384614</v>
      </c>
      <c r="AH872" s="370">
        <f t="shared" si="196"/>
        <v>6514.2857142857129</v>
      </c>
      <c r="AI872" s="370">
        <f t="shared" si="196"/>
        <v>1210</v>
      </c>
      <c r="AJ872" s="370">
        <f t="shared" si="197"/>
        <v>83.333333333333343</v>
      </c>
      <c r="AK872" s="370">
        <f t="shared" si="197"/>
        <v>1680</v>
      </c>
      <c r="AL872" s="370">
        <f t="shared" si="197"/>
        <v>49.999999999999993</v>
      </c>
      <c r="AM872" s="370">
        <f t="shared" si="197"/>
        <v>-50.510204081632651</v>
      </c>
      <c r="AN872" s="370">
        <f t="shared" si="213"/>
        <v>216.66666666666669</v>
      </c>
      <c r="AO872" s="370">
        <f t="shared" si="213"/>
        <v>2833.3333333333339</v>
      </c>
      <c r="AP872" s="370">
        <f t="shared" si="213"/>
        <v>21700.000000000004</v>
      </c>
      <c r="AQ872" s="370">
        <f t="shared" si="213"/>
        <v>397.22222222222234</v>
      </c>
      <c r="AR872" s="370">
        <f t="shared" ref="AR872:AY872" si="221">IFERROR(((AR92-AF92)*100/AF92),"n.a.")</f>
        <v>5.5555555555555607</v>
      </c>
      <c r="AS872" s="370">
        <f t="shared" si="221"/>
        <v>22.419928825622769</v>
      </c>
      <c r="AT872" s="370">
        <f t="shared" si="221"/>
        <v>-76.025917926565867</v>
      </c>
      <c r="AU872" s="370">
        <f t="shared" si="221"/>
        <v>-87.022900763358791</v>
      </c>
      <c r="AV872" s="370">
        <f t="shared" si="221"/>
        <v>218.18181818181816</v>
      </c>
      <c r="AW872" s="370">
        <f t="shared" si="221"/>
        <v>-75.280898876404493</v>
      </c>
      <c r="AX872" s="370">
        <f t="shared" si="221"/>
        <v>400</v>
      </c>
      <c r="AY872" s="370">
        <f t="shared" si="221"/>
        <v>173.1958762886598</v>
      </c>
    </row>
    <row r="873" spans="1:51" s="325" customFormat="1" ht="19.8">
      <c r="A873" s="327"/>
      <c r="B873" s="327" t="s">
        <v>264</v>
      </c>
      <c r="C873" s="331"/>
      <c r="D873" s="331"/>
      <c r="E873" s="331"/>
      <c r="F873" s="331"/>
      <c r="G873" s="331"/>
      <c r="H873" s="334"/>
      <c r="I873" s="331"/>
      <c r="J873" s="334"/>
      <c r="K873" s="331"/>
      <c r="L873" s="331"/>
      <c r="M873" s="331"/>
      <c r="N873" s="331"/>
      <c r="O873" s="370" t="str">
        <f t="shared" si="179"/>
        <v>n.a.</v>
      </c>
      <c r="P873" s="370" t="str">
        <f t="shared" si="180"/>
        <v>n.a.</v>
      </c>
      <c r="Q873" s="370">
        <f t="shared" si="181"/>
        <v>-100</v>
      </c>
      <c r="R873" s="370" t="str">
        <f t="shared" si="182"/>
        <v>n.a.</v>
      </c>
      <c r="S873" s="370">
        <f t="shared" si="183"/>
        <v>-50</v>
      </c>
      <c r="T873" s="370">
        <f t="shared" si="184"/>
        <v>-100</v>
      </c>
      <c r="U873" s="370" t="str">
        <f t="shared" si="185"/>
        <v>n.a.</v>
      </c>
      <c r="V873" s="370">
        <f t="shared" si="186"/>
        <v>-66.666666666666657</v>
      </c>
      <c r="W873" s="370">
        <f t="shared" si="187"/>
        <v>-100</v>
      </c>
      <c r="X873" s="370" t="str">
        <f t="shared" si="188"/>
        <v>n.a.</v>
      </c>
      <c r="Y873" s="370">
        <f t="shared" si="189"/>
        <v>-100</v>
      </c>
      <c r="Z873" s="370">
        <f t="shared" si="190"/>
        <v>-100</v>
      </c>
      <c r="AA873" s="370" t="str">
        <f t="shared" si="191"/>
        <v>n.a.</v>
      </c>
      <c r="AB873" s="370" t="str">
        <f t="shared" si="192"/>
        <v>n.a.</v>
      </c>
      <c r="AC873" s="370" t="str">
        <f t="shared" si="193"/>
        <v>n.a.</v>
      </c>
      <c r="AD873" s="370" t="str">
        <f t="shared" si="194"/>
        <v>n.a.</v>
      </c>
      <c r="AE873" s="370">
        <f t="shared" si="195"/>
        <v>-100</v>
      </c>
      <c r="AF873" s="370" t="str">
        <f t="shared" si="196"/>
        <v>n.a.</v>
      </c>
      <c r="AG873" s="370">
        <f t="shared" si="196"/>
        <v>-66.666666666666657</v>
      </c>
      <c r="AH873" s="370">
        <f t="shared" si="196"/>
        <v>-100</v>
      </c>
      <c r="AI873" s="370" t="str">
        <f t="shared" si="196"/>
        <v>n.a.</v>
      </c>
      <c r="AJ873" s="370">
        <f t="shared" si="197"/>
        <v>0</v>
      </c>
      <c r="AK873" s="370" t="str">
        <f t="shared" si="197"/>
        <v>n.a.</v>
      </c>
      <c r="AL873" s="370" t="str">
        <f t="shared" si="197"/>
        <v>n.a.</v>
      </c>
      <c r="AM873" s="370">
        <f t="shared" si="197"/>
        <v>0</v>
      </c>
      <c r="AN873" s="370" t="str">
        <f t="shared" si="213"/>
        <v>n.a.</v>
      </c>
      <c r="AO873" s="370" t="str">
        <f t="shared" si="213"/>
        <v>n.a.</v>
      </c>
      <c r="AP873" s="370">
        <f t="shared" si="213"/>
        <v>0</v>
      </c>
      <c r="AQ873" s="370" t="str">
        <f t="shared" si="213"/>
        <v>n.a.</v>
      </c>
      <c r="AR873" s="370">
        <f t="shared" ref="AR873:AY873" si="222">IFERROR(((AR93-AF93)*100/AF93),"n.a.")</f>
        <v>0</v>
      </c>
      <c r="AS873" s="370">
        <f t="shared" si="222"/>
        <v>-100</v>
      </c>
      <c r="AT873" s="370" t="str">
        <f t="shared" si="222"/>
        <v>n.a.</v>
      </c>
      <c r="AU873" s="370">
        <f t="shared" si="222"/>
        <v>-100</v>
      </c>
      <c r="AV873" s="370">
        <f t="shared" si="222"/>
        <v>-100</v>
      </c>
      <c r="AW873" s="370">
        <f t="shared" si="222"/>
        <v>-100</v>
      </c>
      <c r="AX873" s="370">
        <f t="shared" si="222"/>
        <v>-100</v>
      </c>
      <c r="AY873" s="370">
        <f t="shared" si="222"/>
        <v>100</v>
      </c>
    </row>
    <row r="874" spans="1:51" s="325" customFormat="1" ht="27.6">
      <c r="A874" s="329"/>
      <c r="B874" s="329" t="s">
        <v>567</v>
      </c>
      <c r="C874" s="332"/>
      <c r="D874" s="332"/>
      <c r="E874" s="332"/>
      <c r="F874" s="332"/>
      <c r="G874" s="332"/>
      <c r="H874" s="332"/>
      <c r="I874" s="332"/>
      <c r="J874" s="332"/>
      <c r="K874" s="332"/>
      <c r="L874" s="332"/>
      <c r="M874" s="332"/>
      <c r="N874" s="332"/>
      <c r="O874" s="370">
        <f t="shared" si="179"/>
        <v>153.8787023977433</v>
      </c>
      <c r="P874" s="370">
        <f t="shared" si="180"/>
        <v>-59.390756302521005</v>
      </c>
      <c r="Q874" s="370">
        <f t="shared" si="181"/>
        <v>-24.237954768928219</v>
      </c>
      <c r="R874" s="370">
        <f t="shared" si="182"/>
        <v>-76.535321263755762</v>
      </c>
      <c r="S874" s="370">
        <f t="shared" si="183"/>
        <v>735.47245306248067</v>
      </c>
      <c r="T874" s="370">
        <f t="shared" si="184"/>
        <v>79.721496953872929</v>
      </c>
      <c r="U874" s="370">
        <f t="shared" si="185"/>
        <v>25.253717252773196</v>
      </c>
      <c r="V874" s="370">
        <f t="shared" si="186"/>
        <v>78.694516971279356</v>
      </c>
      <c r="W874" s="370">
        <f t="shared" si="187"/>
        <v>439.52042628774421</v>
      </c>
      <c r="X874" s="370">
        <f t="shared" si="188"/>
        <v>639.19115507710217</v>
      </c>
      <c r="Y874" s="370">
        <f t="shared" si="189"/>
        <v>18.292782162909923</v>
      </c>
      <c r="Z874" s="370">
        <f t="shared" si="190"/>
        <v>4.7268714364539273</v>
      </c>
      <c r="AA874" s="370">
        <f t="shared" si="191"/>
        <v>-3.2222222222222126</v>
      </c>
      <c r="AB874" s="370">
        <f t="shared" si="192"/>
        <v>606.3459217106398</v>
      </c>
      <c r="AC874" s="370">
        <f t="shared" si="193"/>
        <v>349.3510707332901</v>
      </c>
      <c r="AD874" s="370">
        <f t="shared" si="194"/>
        <v>266.82635737098667</v>
      </c>
      <c r="AE874" s="370">
        <f t="shared" si="195"/>
        <v>-37.339055793991413</v>
      </c>
      <c r="AF874" s="370">
        <f t="shared" si="196"/>
        <v>-66.324455205811134</v>
      </c>
      <c r="AG874" s="370">
        <f t="shared" si="196"/>
        <v>460.05276050499344</v>
      </c>
      <c r="AH874" s="370">
        <f t="shared" si="196"/>
        <v>7.792713812585067E-2</v>
      </c>
      <c r="AI874" s="370">
        <f t="shared" si="196"/>
        <v>1.806584362139912</v>
      </c>
      <c r="AJ874" s="370">
        <f t="shared" si="197"/>
        <v>-25.938754624891761</v>
      </c>
      <c r="AK874" s="370">
        <f t="shared" si="197"/>
        <v>-34.763018504505752</v>
      </c>
      <c r="AL874" s="370">
        <f t="shared" si="197"/>
        <v>99.94731296101159</v>
      </c>
      <c r="AM874" s="370">
        <f t="shared" si="197"/>
        <v>29.922502870264054</v>
      </c>
      <c r="AN874" s="370">
        <f t="shared" si="213"/>
        <v>-75.366812333683271</v>
      </c>
      <c r="AO874" s="370">
        <f t="shared" si="213"/>
        <v>-11.925048739981236</v>
      </c>
      <c r="AP874" s="370">
        <f t="shared" si="213"/>
        <v>-50.053843510138613</v>
      </c>
      <c r="AQ874" s="370">
        <f t="shared" si="213"/>
        <v>-88.611911341054736</v>
      </c>
      <c r="AR874" s="370">
        <f t="shared" ref="AR874:AY874" si="223">IFERROR(((AR94-AF94)*100/AF94),"n.a.")</f>
        <v>77.509347138337631</v>
      </c>
      <c r="AS874" s="370">
        <f t="shared" si="223"/>
        <v>-58.582867909292787</v>
      </c>
      <c r="AT874" s="370">
        <f t="shared" si="223"/>
        <v>122.68833949776135</v>
      </c>
      <c r="AU874" s="370">
        <f t="shared" si="223"/>
        <v>-70.758721047738391</v>
      </c>
      <c r="AV874" s="370">
        <f t="shared" si="223"/>
        <v>-38.536352040816325</v>
      </c>
      <c r="AW874" s="370">
        <f t="shared" si="223"/>
        <v>33.009964675489016</v>
      </c>
      <c r="AX874" s="370">
        <f t="shared" si="223"/>
        <v>185.31840140535795</v>
      </c>
      <c r="AY874" s="370">
        <f t="shared" si="223"/>
        <v>98.630288302220251</v>
      </c>
    </row>
    <row r="875" spans="1:51" s="325" customFormat="1" ht="13.8">
      <c r="A875" s="327"/>
      <c r="B875" s="327" t="s">
        <v>266</v>
      </c>
      <c r="C875" s="328"/>
      <c r="D875" s="331"/>
      <c r="E875" s="331"/>
      <c r="F875" s="328"/>
      <c r="G875" s="331"/>
      <c r="H875" s="331"/>
      <c r="I875" s="331"/>
      <c r="J875" s="328"/>
      <c r="K875" s="331"/>
      <c r="L875" s="331"/>
      <c r="M875" s="331"/>
      <c r="N875" s="328"/>
      <c r="O875" s="370">
        <f t="shared" si="179"/>
        <v>453.29566854990588</v>
      </c>
      <c r="P875" s="370">
        <f t="shared" si="180"/>
        <v>-84.114632757639029</v>
      </c>
      <c r="Q875" s="370">
        <f t="shared" si="181"/>
        <v>-49.057936881771077</v>
      </c>
      <c r="R875" s="370">
        <f t="shared" si="182"/>
        <v>-80.438544656424114</v>
      </c>
      <c r="S875" s="370">
        <f t="shared" si="183"/>
        <v>666.57271702367552</v>
      </c>
      <c r="T875" s="370">
        <f t="shared" si="184"/>
        <v>98.137641835224485</v>
      </c>
      <c r="U875" s="370">
        <f t="shared" si="185"/>
        <v>-72.272411396803335</v>
      </c>
      <c r="V875" s="370">
        <f t="shared" si="186"/>
        <v>56.850235057085293</v>
      </c>
      <c r="W875" s="370">
        <f t="shared" si="187"/>
        <v>2257.8431372549021</v>
      </c>
      <c r="X875" s="370">
        <f t="shared" si="188"/>
        <v>5211.1405835543756</v>
      </c>
      <c r="Y875" s="370">
        <f t="shared" si="189"/>
        <v>22.292061771877528</v>
      </c>
      <c r="Z875" s="370">
        <f t="shared" si="190"/>
        <v>-9.3261219120011631</v>
      </c>
      <c r="AA875" s="370">
        <f t="shared" si="191"/>
        <v>-72.021783526208296</v>
      </c>
      <c r="AB875" s="370">
        <f t="shared" si="192"/>
        <v>2063.8590203106332</v>
      </c>
      <c r="AC875" s="370">
        <f t="shared" si="193"/>
        <v>963.38418862690708</v>
      </c>
      <c r="AD875" s="370">
        <f t="shared" si="194"/>
        <v>318.95565864710323</v>
      </c>
      <c r="AE875" s="370">
        <f t="shared" si="195"/>
        <v>7.4233399514670184</v>
      </c>
      <c r="AF875" s="370">
        <f t="shared" si="196"/>
        <v>-89.785247432306249</v>
      </c>
      <c r="AG875" s="370">
        <f t="shared" si="196"/>
        <v>6486.4661654135334</v>
      </c>
      <c r="AH875" s="370">
        <f t="shared" si="196"/>
        <v>16.527510169128664</v>
      </c>
      <c r="AI875" s="370">
        <f t="shared" si="196"/>
        <v>4.2151767151767077</v>
      </c>
      <c r="AJ875" s="370">
        <f t="shared" si="197"/>
        <v>-27.653198821355428</v>
      </c>
      <c r="AK875" s="370">
        <f t="shared" si="197"/>
        <v>-45.974566883778635</v>
      </c>
      <c r="AL875" s="370">
        <f t="shared" si="197"/>
        <v>192.37465742382722</v>
      </c>
      <c r="AM875" s="370">
        <f t="shared" si="197"/>
        <v>539.53771289537713</v>
      </c>
      <c r="AN875" s="370">
        <f t="shared" si="213"/>
        <v>-84.697567843635255</v>
      </c>
      <c r="AO875" s="370">
        <f t="shared" si="213"/>
        <v>-14.364592843789397</v>
      </c>
      <c r="AP875" s="370">
        <f t="shared" si="213"/>
        <v>-56.446836453531795</v>
      </c>
      <c r="AQ875" s="370">
        <f t="shared" si="213"/>
        <v>-97.915597083889523</v>
      </c>
      <c r="AR875" s="370">
        <f t="shared" ref="AR875:AY875" si="224">IFERROR(((AR95-AF95)*100/AF95),"n.a.")</f>
        <v>408.89701401584404</v>
      </c>
      <c r="AS875" s="370">
        <f t="shared" si="224"/>
        <v>-73.523592085235933</v>
      </c>
      <c r="AT875" s="370">
        <f t="shared" si="224"/>
        <v>225.84971523057138</v>
      </c>
      <c r="AU875" s="370">
        <f t="shared" si="224"/>
        <v>-90.00049872824296</v>
      </c>
      <c r="AV875" s="370">
        <f t="shared" si="224"/>
        <v>-54.942703299737687</v>
      </c>
      <c r="AW875" s="370">
        <f t="shared" si="224"/>
        <v>73.788239153612722</v>
      </c>
      <c r="AX875" s="370">
        <f t="shared" si="224"/>
        <v>234.25231583590647</v>
      </c>
      <c r="AY875" s="370">
        <f t="shared" si="224"/>
        <v>143.42781053832985</v>
      </c>
    </row>
    <row r="876" spans="1:51" s="325" customFormat="1" ht="27.6">
      <c r="A876" s="329"/>
      <c r="B876" s="329" t="s">
        <v>267</v>
      </c>
      <c r="C876" s="332"/>
      <c r="D876" s="332"/>
      <c r="E876" s="332"/>
      <c r="F876" s="332"/>
      <c r="G876" s="332"/>
      <c r="H876" s="332"/>
      <c r="I876" s="332"/>
      <c r="J876" s="332"/>
      <c r="K876" s="332"/>
      <c r="L876" s="332"/>
      <c r="M876" s="332"/>
      <c r="N876" s="332"/>
      <c r="O876" s="370">
        <f t="shared" si="179"/>
        <v>84.945770065075934</v>
      </c>
      <c r="P876" s="370">
        <f t="shared" si="180"/>
        <v>10.235168359166217</v>
      </c>
      <c r="Q876" s="370">
        <f t="shared" si="181"/>
        <v>2.8534704370179935</v>
      </c>
      <c r="R876" s="370">
        <f t="shared" si="182"/>
        <v>-20.884742702377366</v>
      </c>
      <c r="S876" s="370">
        <f t="shared" si="183"/>
        <v>818.33898305084756</v>
      </c>
      <c r="T876" s="370">
        <f t="shared" si="184"/>
        <v>35.610766045548651</v>
      </c>
      <c r="U876" s="370">
        <f t="shared" si="185"/>
        <v>75.348338692390143</v>
      </c>
      <c r="V876" s="370">
        <f t="shared" si="186"/>
        <v>102.20455366823273</v>
      </c>
      <c r="W876" s="370">
        <f t="shared" si="187"/>
        <v>37.20173535791757</v>
      </c>
      <c r="X876" s="370">
        <f t="shared" si="188"/>
        <v>75.939849624060145</v>
      </c>
      <c r="Y876" s="370">
        <f t="shared" si="189"/>
        <v>6.2387718438673856</v>
      </c>
      <c r="Z876" s="370">
        <f t="shared" si="190"/>
        <v>28.564344160674441</v>
      </c>
      <c r="AA876" s="370">
        <f t="shared" si="191"/>
        <v>44.170771756978645</v>
      </c>
      <c r="AB876" s="370">
        <f t="shared" si="192"/>
        <v>14.860606060606067</v>
      </c>
      <c r="AC876" s="370">
        <f t="shared" si="193"/>
        <v>17.395651087228195</v>
      </c>
      <c r="AD876" s="370">
        <f t="shared" si="194"/>
        <v>83.035374667173826</v>
      </c>
      <c r="AE876" s="370">
        <f t="shared" si="195"/>
        <v>-82.278247388431595</v>
      </c>
      <c r="AF876" s="370">
        <f t="shared" si="196"/>
        <v>15.899672846237729</v>
      </c>
      <c r="AG876" s="370">
        <f t="shared" si="196"/>
        <v>-29.849225753871227</v>
      </c>
      <c r="AH876" s="370">
        <f t="shared" si="196"/>
        <v>-13.655049151027702</v>
      </c>
      <c r="AI876" s="370">
        <f t="shared" si="196"/>
        <v>-7.3320158102766815</v>
      </c>
      <c r="AJ876" s="370">
        <f t="shared" si="197"/>
        <v>-19.528056484578219</v>
      </c>
      <c r="AK876" s="370">
        <f t="shared" si="197"/>
        <v>4.1352805534204427</v>
      </c>
      <c r="AL876" s="370">
        <f t="shared" si="197"/>
        <v>-10.626808100289292</v>
      </c>
      <c r="AM876" s="370">
        <f t="shared" si="197"/>
        <v>-38.219980475105757</v>
      </c>
      <c r="AN876" s="370">
        <f t="shared" si="213"/>
        <v>-4.0312368087800836</v>
      </c>
      <c r="AO876" s="370">
        <f t="shared" si="213"/>
        <v>2.1290185224607218E-2</v>
      </c>
      <c r="AP876" s="370">
        <f t="shared" si="213"/>
        <v>1.5586034912718205</v>
      </c>
      <c r="AQ876" s="370">
        <f t="shared" si="213"/>
        <v>-31.972505727973346</v>
      </c>
      <c r="AR876" s="370">
        <f t="shared" ref="AR876:AY876" si="225">IFERROR(((AR96-AF96)*100/AF96),"n.a.")</f>
        <v>-24.8588633797516</v>
      </c>
      <c r="AS876" s="370">
        <f t="shared" si="225"/>
        <v>55.445832123148428</v>
      </c>
      <c r="AT876" s="370">
        <f t="shared" si="225"/>
        <v>6.4582902090664405</v>
      </c>
      <c r="AU876" s="370">
        <f t="shared" si="225"/>
        <v>11.537641288121128</v>
      </c>
      <c r="AV876" s="370">
        <f t="shared" si="225"/>
        <v>16.301085199722916</v>
      </c>
      <c r="AW876" s="370">
        <f t="shared" si="225"/>
        <v>-40.404487747268966</v>
      </c>
      <c r="AX876" s="370">
        <f t="shared" si="225"/>
        <v>-6.1933534743202507</v>
      </c>
      <c r="AY876" s="370">
        <f t="shared" si="225"/>
        <v>36.528838556755346</v>
      </c>
    </row>
    <row r="877" spans="1:51" s="325" customFormat="1" ht="13.8">
      <c r="A877" s="327"/>
      <c r="B877" s="327" t="s">
        <v>268</v>
      </c>
      <c r="C877" s="331"/>
      <c r="D877" s="331"/>
      <c r="E877" s="331"/>
      <c r="F877" s="331"/>
      <c r="G877" s="331"/>
      <c r="H877" s="331"/>
      <c r="I877" s="331"/>
      <c r="J877" s="331"/>
      <c r="K877" s="331"/>
      <c r="L877" s="331"/>
      <c r="M877" s="331"/>
      <c r="N877" s="331"/>
      <c r="O877" s="370">
        <f t="shared" si="179"/>
        <v>-56.452054794520549</v>
      </c>
      <c r="P877" s="370">
        <f t="shared" si="180"/>
        <v>253.59159553512802</v>
      </c>
      <c r="Q877" s="370">
        <f t="shared" si="181"/>
        <v>51.186399217221123</v>
      </c>
      <c r="R877" s="370">
        <f t="shared" si="182"/>
        <v>-74.446130500758727</v>
      </c>
      <c r="S877" s="370">
        <f t="shared" si="183"/>
        <v>69.443792536963173</v>
      </c>
      <c r="T877" s="370">
        <f t="shared" si="184"/>
        <v>-64.888405008165492</v>
      </c>
      <c r="U877" s="370">
        <f t="shared" si="185"/>
        <v>-50.621721391101616</v>
      </c>
      <c r="V877" s="370">
        <f t="shared" si="186"/>
        <v>49.240619416319255</v>
      </c>
      <c r="W877" s="370">
        <f t="shared" si="187"/>
        <v>-82.659464611962818</v>
      </c>
      <c r="X877" s="370">
        <f t="shared" si="188"/>
        <v>3569.8956780923995</v>
      </c>
      <c r="Y877" s="370">
        <f t="shared" si="189"/>
        <v>84.157710734170649</v>
      </c>
      <c r="Z877" s="370">
        <f t="shared" si="190"/>
        <v>-61.769657666645877</v>
      </c>
      <c r="AA877" s="370">
        <f t="shared" si="191"/>
        <v>693.33123623781069</v>
      </c>
      <c r="AB877" s="370">
        <f t="shared" si="192"/>
        <v>10.395157097229447</v>
      </c>
      <c r="AC877" s="370">
        <f t="shared" si="193"/>
        <v>-45.534341881724778</v>
      </c>
      <c r="AD877" s="370">
        <f t="shared" si="194"/>
        <v>398.57482185273159</v>
      </c>
      <c r="AE877" s="370">
        <f t="shared" si="195"/>
        <v>232.50692520775621</v>
      </c>
      <c r="AF877" s="370">
        <f t="shared" si="196"/>
        <v>329.09191583610192</v>
      </c>
      <c r="AG877" s="370">
        <f t="shared" si="196"/>
        <v>77.650993507771005</v>
      </c>
      <c r="AH877" s="370">
        <f t="shared" si="196"/>
        <v>112.85044397884865</v>
      </c>
      <c r="AI877" s="370">
        <f t="shared" si="196"/>
        <v>275.26339899221256</v>
      </c>
      <c r="AJ877" s="370">
        <f t="shared" si="197"/>
        <v>20.15837563451776</v>
      </c>
      <c r="AK877" s="370">
        <f t="shared" si="197"/>
        <v>-39.244155387590091</v>
      </c>
      <c r="AL877" s="370">
        <f t="shared" si="197"/>
        <v>145.34333713912898</v>
      </c>
      <c r="AM877" s="370">
        <f t="shared" si="197"/>
        <v>-33.195876288659797</v>
      </c>
      <c r="AN877" s="370">
        <f t="shared" si="213"/>
        <v>-64.857863751051312</v>
      </c>
      <c r="AO877" s="370">
        <f t="shared" si="213"/>
        <v>239.40586706275528</v>
      </c>
      <c r="AP877" s="370">
        <f t="shared" si="213"/>
        <v>11.068762902969667</v>
      </c>
      <c r="AQ877" s="370">
        <f t="shared" si="213"/>
        <v>-57.441579539301031</v>
      </c>
      <c r="AR877" s="370">
        <f t="shared" ref="AR877:AY877" si="226">IFERROR(((AR97-AF97)*100/AF97),"n.a.")</f>
        <v>-13.794616357395421</v>
      </c>
      <c r="AS877" s="370">
        <f t="shared" si="226"/>
        <v>226.71096345514948</v>
      </c>
      <c r="AT877" s="370">
        <f t="shared" si="226"/>
        <v>96.892284616105741</v>
      </c>
      <c r="AU877" s="370">
        <f t="shared" si="226"/>
        <v>123.63281249999997</v>
      </c>
      <c r="AV877" s="370">
        <f t="shared" si="226"/>
        <v>-61.718882016965765</v>
      </c>
      <c r="AW877" s="370">
        <f t="shared" si="226"/>
        <v>89.127415808355536</v>
      </c>
      <c r="AX877" s="370">
        <f t="shared" si="226"/>
        <v>-7.3793378540087726</v>
      </c>
      <c r="AY877" s="370">
        <f t="shared" si="226"/>
        <v>-70.880816714150043</v>
      </c>
    </row>
    <row r="878" spans="1:51" s="325" customFormat="1" ht="13.8">
      <c r="A878" s="329"/>
      <c r="B878" s="329" t="s">
        <v>269</v>
      </c>
      <c r="C878" s="332"/>
      <c r="D878" s="332"/>
      <c r="E878" s="332"/>
      <c r="F878" s="332"/>
      <c r="G878" s="332"/>
      <c r="H878" s="332"/>
      <c r="I878" s="332"/>
      <c r="J878" s="332"/>
      <c r="K878" s="332"/>
      <c r="L878" s="332"/>
      <c r="M878" s="332"/>
      <c r="N878" s="332"/>
      <c r="O878" s="370">
        <f t="shared" si="179"/>
        <v>-11.031927023945261</v>
      </c>
      <c r="P878" s="370">
        <f t="shared" si="180"/>
        <v>61.9002822201317</v>
      </c>
      <c r="Q878" s="370">
        <f t="shared" si="181"/>
        <v>3.4387065637065741</v>
      </c>
      <c r="R878" s="370">
        <f t="shared" si="182"/>
        <v>-65.277990503905642</v>
      </c>
      <c r="S878" s="370">
        <f t="shared" si="183"/>
        <v>1.9446081319976538</v>
      </c>
      <c r="T878" s="370">
        <f t="shared" si="184"/>
        <v>-47.879334794379268</v>
      </c>
      <c r="U878" s="370">
        <f t="shared" si="185"/>
        <v>4.7080979284369109</v>
      </c>
      <c r="V878" s="370">
        <f t="shared" si="186"/>
        <v>122.46484085862326</v>
      </c>
      <c r="W878" s="370">
        <f t="shared" si="187"/>
        <v>-60.259903584154266</v>
      </c>
      <c r="X878" s="370">
        <f t="shared" si="188"/>
        <v>3830.6954436450842</v>
      </c>
      <c r="Y878" s="370">
        <f t="shared" si="189"/>
        <v>349.53886693017125</v>
      </c>
      <c r="Z878" s="370">
        <f t="shared" si="190"/>
        <v>-23.3256351039261</v>
      </c>
      <c r="AA878" s="370">
        <f t="shared" si="191"/>
        <v>310.76578019865423</v>
      </c>
      <c r="AB878" s="370">
        <f t="shared" si="192"/>
        <v>19.262056943637408</v>
      </c>
      <c r="AC878" s="370">
        <f t="shared" si="193"/>
        <v>42.132275749445924</v>
      </c>
      <c r="AD878" s="370">
        <f t="shared" si="194"/>
        <v>315.65946184384649</v>
      </c>
      <c r="AE878" s="370">
        <f t="shared" si="195"/>
        <v>270.98265895953762</v>
      </c>
      <c r="AF878" s="370">
        <f t="shared" si="196"/>
        <v>145.28815236210735</v>
      </c>
      <c r="AG878" s="370">
        <f t="shared" si="196"/>
        <v>125.71942446043163</v>
      </c>
      <c r="AH878" s="370">
        <f t="shared" si="196"/>
        <v>-13.092663450341037</v>
      </c>
      <c r="AI878" s="370">
        <f t="shared" si="196"/>
        <v>8.8080168776371206</v>
      </c>
      <c r="AJ878" s="370">
        <f t="shared" si="197"/>
        <v>69.214813007138076</v>
      </c>
      <c r="AK878" s="370">
        <f t="shared" si="197"/>
        <v>-55.744431418522851</v>
      </c>
      <c r="AL878" s="370">
        <f t="shared" si="197"/>
        <v>41.56626506024098</v>
      </c>
      <c r="AM878" s="370">
        <f t="shared" si="197"/>
        <v>-49.18096723868954</v>
      </c>
      <c r="AN878" s="370">
        <f t="shared" si="213"/>
        <v>17.015834348355664</v>
      </c>
      <c r="AO878" s="370">
        <f t="shared" si="213"/>
        <v>-19.089043906442342</v>
      </c>
      <c r="AP878" s="370">
        <f t="shared" si="213"/>
        <v>23.241006049028961</v>
      </c>
      <c r="AQ878" s="370">
        <f t="shared" si="213"/>
        <v>-56.037706450607665</v>
      </c>
      <c r="AR878" s="370">
        <f t="shared" ref="AR878:AY878" si="227">IFERROR(((AR98-AF98)*100/AF98),"n.a.")</f>
        <v>19.733790460824839</v>
      </c>
      <c r="AS878" s="370">
        <f t="shared" si="227"/>
        <v>56.266363118952775</v>
      </c>
      <c r="AT878" s="370">
        <f t="shared" si="227"/>
        <v>307.82924961715162</v>
      </c>
      <c r="AU878" s="370">
        <f t="shared" si="227"/>
        <v>775.86039747939901</v>
      </c>
      <c r="AV878" s="370">
        <f t="shared" si="227"/>
        <v>-79.207528122295926</v>
      </c>
      <c r="AW878" s="370">
        <f t="shared" si="227"/>
        <v>111.68874172185433</v>
      </c>
      <c r="AX878" s="370">
        <f t="shared" si="227"/>
        <v>-39.263502454991816</v>
      </c>
      <c r="AY878" s="370">
        <f t="shared" si="227"/>
        <v>-37.651573292402162</v>
      </c>
    </row>
    <row r="879" spans="1:51" s="325" customFormat="1" ht="13.8">
      <c r="A879" s="327"/>
      <c r="B879" s="327" t="s">
        <v>270</v>
      </c>
      <c r="C879" s="331"/>
      <c r="D879" s="331"/>
      <c r="E879" s="331"/>
      <c r="F879" s="331"/>
      <c r="G879" s="331"/>
      <c r="H879" s="331"/>
      <c r="I879" s="331"/>
      <c r="J879" s="331"/>
      <c r="K879" s="328"/>
      <c r="L879" s="331"/>
      <c r="M879" s="331"/>
      <c r="N879" s="331"/>
      <c r="O879" s="370">
        <f t="shared" si="179"/>
        <v>13.510101010100998</v>
      </c>
      <c r="P879" s="370">
        <f t="shared" si="180"/>
        <v>9070.7317073170743</v>
      </c>
      <c r="Q879" s="370">
        <f t="shared" si="181"/>
        <v>954.1436464088398</v>
      </c>
      <c r="R879" s="370">
        <f t="shared" si="182"/>
        <v>-84.953529264004018</v>
      </c>
      <c r="S879" s="370">
        <f t="shared" si="183"/>
        <v>-78.65892972275951</v>
      </c>
      <c r="T879" s="370">
        <f t="shared" si="184"/>
        <v>-75.105141771808434</v>
      </c>
      <c r="U879" s="370">
        <f t="shared" si="185"/>
        <v>-21.652292328642755</v>
      </c>
      <c r="V879" s="370">
        <f t="shared" si="186"/>
        <v>1041.1214953271028</v>
      </c>
      <c r="W879" s="370">
        <f t="shared" si="187"/>
        <v>-96.95276790248856</v>
      </c>
      <c r="X879" s="370">
        <f t="shared" si="188"/>
        <v>19026.190476190477</v>
      </c>
      <c r="Y879" s="370">
        <f t="shared" si="189"/>
        <v>231.43350604490504</v>
      </c>
      <c r="Z879" s="370" t="str">
        <f t="shared" si="190"/>
        <v>n.a.</v>
      </c>
      <c r="AA879" s="370">
        <f t="shared" si="191"/>
        <v>223.95253985910276</v>
      </c>
      <c r="AB879" s="370">
        <f t="shared" si="192"/>
        <v>36.542553191489368</v>
      </c>
      <c r="AC879" s="370">
        <f t="shared" si="193"/>
        <v>193.65828092243191</v>
      </c>
      <c r="AD879" s="370">
        <f t="shared" si="194"/>
        <v>909.3489148580968</v>
      </c>
      <c r="AE879" s="370">
        <f t="shared" si="195"/>
        <v>-9.8187311178247771</v>
      </c>
      <c r="AF879" s="370">
        <f t="shared" si="196"/>
        <v>82.343324250681192</v>
      </c>
      <c r="AG879" s="370">
        <f t="shared" si="196"/>
        <v>297.33487833140202</v>
      </c>
      <c r="AH879" s="370">
        <f t="shared" si="196"/>
        <v>29.606879606879591</v>
      </c>
      <c r="AI879" s="370">
        <f t="shared" si="196"/>
        <v>342.49999999999994</v>
      </c>
      <c r="AJ879" s="370">
        <f t="shared" si="197"/>
        <v>227.03846632640358</v>
      </c>
      <c r="AK879" s="370">
        <f t="shared" si="197"/>
        <v>-53.309015112037514</v>
      </c>
      <c r="AL879" s="370">
        <f t="shared" si="197"/>
        <v>33.277254374158815</v>
      </c>
      <c r="AM879" s="370">
        <f t="shared" si="197"/>
        <v>-39.304108961886236</v>
      </c>
      <c r="AN879" s="370">
        <f t="shared" si="213"/>
        <v>-35.703155434359182</v>
      </c>
      <c r="AO879" s="370">
        <f t="shared" si="213"/>
        <v>-13.296448331251119</v>
      </c>
      <c r="AP879" s="370">
        <f t="shared" si="213"/>
        <v>41.448891829308629</v>
      </c>
      <c r="AQ879" s="370">
        <f t="shared" si="213"/>
        <v>144.72361809045228</v>
      </c>
      <c r="AR879" s="370">
        <f t="shared" ref="AR879:AY879" si="228">IFERROR(((AR99-AF99)*100/AF99),"n.a.")</f>
        <v>134.16019127316196</v>
      </c>
      <c r="AS879" s="370">
        <f t="shared" si="228"/>
        <v>-88.407699037620304</v>
      </c>
      <c r="AT879" s="370">
        <f t="shared" si="228"/>
        <v>53.301737756714076</v>
      </c>
      <c r="AU879" s="370">
        <f t="shared" si="228"/>
        <v>2440.1129943502829</v>
      </c>
      <c r="AV879" s="370">
        <f t="shared" si="228"/>
        <v>-99.406189334246889</v>
      </c>
      <c r="AW879" s="370">
        <f t="shared" si="228"/>
        <v>141.40624999999997</v>
      </c>
      <c r="AX879" s="370">
        <f t="shared" si="228"/>
        <v>-33.930825549103758</v>
      </c>
      <c r="AY879" s="370">
        <f t="shared" si="228"/>
        <v>-57.4014708655478</v>
      </c>
    </row>
    <row r="880" spans="1:51" s="325" customFormat="1" ht="13.8">
      <c r="A880" s="329"/>
      <c r="B880" s="329" t="s">
        <v>271</v>
      </c>
      <c r="C880" s="332"/>
      <c r="D880" s="332"/>
      <c r="E880" s="330"/>
      <c r="F880" s="332"/>
      <c r="G880" s="332"/>
      <c r="H880" s="332"/>
      <c r="I880" s="332"/>
      <c r="J880" s="332"/>
      <c r="K880" s="332"/>
      <c r="L880" s="332"/>
      <c r="M880" s="332"/>
      <c r="N880" s="330"/>
      <c r="O880" s="370">
        <f t="shared" si="179"/>
        <v>-62.544169611307417</v>
      </c>
      <c r="P880" s="370">
        <f t="shared" si="180"/>
        <v>-25.813345998575162</v>
      </c>
      <c r="Q880" s="370">
        <f t="shared" si="181"/>
        <v>-17.787097570001219</v>
      </c>
      <c r="R880" s="370">
        <f t="shared" si="182"/>
        <v>-34.550451511582246</v>
      </c>
      <c r="S880" s="370">
        <f t="shared" si="183"/>
        <v>858.21917808219177</v>
      </c>
      <c r="T880" s="370">
        <f t="shared" si="184"/>
        <v>471.89119170984458</v>
      </c>
      <c r="U880" s="370">
        <f t="shared" si="185"/>
        <v>42.970297029702969</v>
      </c>
      <c r="V880" s="370">
        <f t="shared" si="186"/>
        <v>43.448553054662369</v>
      </c>
      <c r="W880" s="370">
        <f t="shared" si="187"/>
        <v>113.46153846153847</v>
      </c>
      <c r="X880" s="370">
        <f t="shared" si="188"/>
        <v>2128.8000000000002</v>
      </c>
      <c r="Y880" s="370">
        <f t="shared" si="189"/>
        <v>729.44444444444446</v>
      </c>
      <c r="Z880" s="370">
        <f t="shared" si="190"/>
        <v>-76.123645407710072</v>
      </c>
      <c r="AA880" s="370">
        <f t="shared" si="191"/>
        <v>862.97169811320737</v>
      </c>
      <c r="AB880" s="370">
        <f t="shared" si="192"/>
        <v>-1.5685019206145918</v>
      </c>
      <c r="AC880" s="370">
        <f t="shared" si="193"/>
        <v>-1.2303075768942346</v>
      </c>
      <c r="AD880" s="370">
        <f t="shared" si="194"/>
        <v>102.63947210557888</v>
      </c>
      <c r="AE880" s="370">
        <f t="shared" si="195"/>
        <v>337.4195854181558</v>
      </c>
      <c r="AF880" s="370">
        <f t="shared" si="196"/>
        <v>197.64439411098527</v>
      </c>
      <c r="AG880" s="370">
        <f t="shared" si="196"/>
        <v>-11.034164358264084</v>
      </c>
      <c r="AH880" s="370">
        <f t="shared" si="196"/>
        <v>-42.30876996357523</v>
      </c>
      <c r="AI880" s="370">
        <f t="shared" si="196"/>
        <v>-13.738738738738745</v>
      </c>
      <c r="AJ880" s="370">
        <f t="shared" si="197"/>
        <v>-82.471883225652064</v>
      </c>
      <c r="AK880" s="370">
        <f t="shared" si="197"/>
        <v>-58.874748827863357</v>
      </c>
      <c r="AL880" s="370">
        <f t="shared" si="197"/>
        <v>59.895833333333329</v>
      </c>
      <c r="AM880" s="370">
        <f t="shared" si="197"/>
        <v>-70.340435953955435</v>
      </c>
      <c r="AN880" s="370">
        <f t="shared" si="213"/>
        <v>105.07317073170732</v>
      </c>
      <c r="AO880" s="370">
        <f t="shared" si="213"/>
        <v>-24.046787179097674</v>
      </c>
      <c r="AP880" s="370">
        <f t="shared" si="213"/>
        <v>-9.3842510361160496</v>
      </c>
      <c r="AQ880" s="370">
        <f t="shared" si="213"/>
        <v>-65.830541710924081</v>
      </c>
      <c r="AR880" s="370">
        <f t="shared" ref="AR880:AY880" si="229">IFERROR(((AR100-AF100)*100/AF100),"n.a.")</f>
        <v>-38.528270299063998</v>
      </c>
      <c r="AS880" s="370">
        <f t="shared" si="229"/>
        <v>571.14686040477432</v>
      </c>
      <c r="AT880" s="370">
        <f t="shared" si="229"/>
        <v>699.0772219524041</v>
      </c>
      <c r="AU880" s="370">
        <f t="shared" si="229"/>
        <v>199.02088772845951</v>
      </c>
      <c r="AV880" s="370">
        <f t="shared" si="229"/>
        <v>283.00341296928326</v>
      </c>
      <c r="AW880" s="370">
        <f t="shared" si="229"/>
        <v>68.322475570032594</v>
      </c>
      <c r="AX880" s="370">
        <f t="shared" si="229"/>
        <v>-49.092601209865059</v>
      </c>
      <c r="AY880" s="370">
        <f t="shared" si="229"/>
        <v>48.885218827415379</v>
      </c>
    </row>
    <row r="881" spans="1:51" s="325" customFormat="1" ht="13.8">
      <c r="A881" s="327"/>
      <c r="B881" s="327" t="s">
        <v>272</v>
      </c>
      <c r="C881" s="331"/>
      <c r="D881" s="331"/>
      <c r="E881" s="328"/>
      <c r="F881" s="331"/>
      <c r="G881" s="331"/>
      <c r="H881" s="331"/>
      <c r="I881" s="331"/>
      <c r="J881" s="331"/>
      <c r="K881" s="331"/>
      <c r="L881" s="331"/>
      <c r="M881" s="328"/>
      <c r="N881" s="328"/>
      <c r="O881" s="370">
        <f t="shared" si="179"/>
        <v>-98.470464135021103</v>
      </c>
      <c r="P881" s="370">
        <f t="shared" si="180"/>
        <v>495.95599167410046</v>
      </c>
      <c r="Q881" s="370">
        <f t="shared" si="181"/>
        <v>100.26041666666667</v>
      </c>
      <c r="R881" s="370">
        <f t="shared" si="182"/>
        <v>-92.282479141835523</v>
      </c>
      <c r="S881" s="370">
        <f t="shared" si="183"/>
        <v>333.67935409457903</v>
      </c>
      <c r="T881" s="370">
        <f t="shared" si="184"/>
        <v>-90.748725989807909</v>
      </c>
      <c r="U881" s="370">
        <f t="shared" si="185"/>
        <v>-81.8914398662004</v>
      </c>
      <c r="V881" s="370">
        <f t="shared" si="186"/>
        <v>-4.9825610363734743E-2</v>
      </c>
      <c r="W881" s="370">
        <f t="shared" si="187"/>
        <v>-96.328984394985923</v>
      </c>
      <c r="X881" s="370">
        <f t="shared" si="188"/>
        <v>3142.125984251968</v>
      </c>
      <c r="Y881" s="370">
        <f t="shared" si="189"/>
        <v>55.226881102814467</v>
      </c>
      <c r="Z881" s="370">
        <f t="shared" si="190"/>
        <v>-82.563166490537029</v>
      </c>
      <c r="AA881" s="370">
        <f t="shared" si="191"/>
        <v>21279.310344827587</v>
      </c>
      <c r="AB881" s="370">
        <f t="shared" si="192"/>
        <v>7.354555433589467</v>
      </c>
      <c r="AC881" s="370">
        <f t="shared" si="193"/>
        <v>-92.073812619976465</v>
      </c>
      <c r="AD881" s="370">
        <f t="shared" si="194"/>
        <v>1124.3243243243244</v>
      </c>
      <c r="AE881" s="370">
        <f t="shared" si="195"/>
        <v>197.10106382978717</v>
      </c>
      <c r="AF881" s="370">
        <f t="shared" si="196"/>
        <v>1903.4957627118645</v>
      </c>
      <c r="AG881" s="370">
        <f t="shared" si="196"/>
        <v>-79.42905121746432</v>
      </c>
      <c r="AH881" s="370">
        <f t="shared" si="196"/>
        <v>301.57028913260223</v>
      </c>
      <c r="AI881" s="370">
        <f t="shared" si="196"/>
        <v>2035.540069686411</v>
      </c>
      <c r="AJ881" s="370">
        <f t="shared" si="197"/>
        <v>-77.498482088646014</v>
      </c>
      <c r="AK881" s="370">
        <f t="shared" si="197"/>
        <v>-34.033302497687323</v>
      </c>
      <c r="AL881" s="370">
        <f t="shared" si="197"/>
        <v>392.12121212121212</v>
      </c>
      <c r="AM881" s="370">
        <f t="shared" si="197"/>
        <v>-16.669354838709676</v>
      </c>
      <c r="AN881" s="370">
        <f t="shared" si="213"/>
        <v>-96.100576315300245</v>
      </c>
      <c r="AO881" s="370">
        <f t="shared" si="213"/>
        <v>2700.15625</v>
      </c>
      <c r="AP881" s="370">
        <f t="shared" si="213"/>
        <v>-25.102491327656892</v>
      </c>
      <c r="AQ881" s="370">
        <f t="shared" si="213"/>
        <v>-59.054695192910216</v>
      </c>
      <c r="AR881" s="370">
        <f t="shared" ref="AR881:AY881" si="230">IFERROR(((AR101-AF101)*100/AF101),"n.a.")</f>
        <v>-48.955744725849939</v>
      </c>
      <c r="AS881" s="370">
        <f t="shared" si="230"/>
        <v>6338.3673469387759</v>
      </c>
      <c r="AT881" s="370">
        <f t="shared" si="230"/>
        <v>28.483644714791122</v>
      </c>
      <c r="AU881" s="370">
        <f t="shared" si="230"/>
        <v>-95.904715287975208</v>
      </c>
      <c r="AV881" s="370">
        <f t="shared" si="230"/>
        <v>200.10793308148948</v>
      </c>
      <c r="AW881" s="370">
        <f t="shared" si="230"/>
        <v>84.357032674239235</v>
      </c>
      <c r="AX881" s="370">
        <f t="shared" si="230"/>
        <v>14.43125839677564</v>
      </c>
      <c r="AY881" s="370">
        <f t="shared" si="230"/>
        <v>-91.831994580470337</v>
      </c>
    </row>
    <row r="882" spans="1:51" s="325" customFormat="1" ht="13.8">
      <c r="A882" s="329"/>
      <c r="B882" s="329" t="s">
        <v>273</v>
      </c>
      <c r="C882" s="332"/>
      <c r="D882" s="332"/>
      <c r="E882" s="332"/>
      <c r="F882" s="332"/>
      <c r="G882" s="332"/>
      <c r="H882" s="332"/>
      <c r="I882" s="332"/>
      <c r="J882" s="332"/>
      <c r="K882" s="330"/>
      <c r="L882" s="332"/>
      <c r="M882" s="332"/>
      <c r="N882" s="332"/>
      <c r="O882" s="370">
        <f t="shared" si="179"/>
        <v>-35.403402567581672</v>
      </c>
      <c r="P882" s="370">
        <f t="shared" si="180"/>
        <v>938.55421686746979</v>
      </c>
      <c r="Q882" s="370">
        <f t="shared" si="181"/>
        <v>-85.257301808066757</v>
      </c>
      <c r="R882" s="370">
        <f t="shared" si="182"/>
        <v>555.26315789473688</v>
      </c>
      <c r="S882" s="370">
        <f t="shared" si="183"/>
        <v>-82.362330407023151</v>
      </c>
      <c r="T882" s="370">
        <f t="shared" si="184"/>
        <v>-75.981404958677686</v>
      </c>
      <c r="U882" s="370">
        <f t="shared" si="185"/>
        <v>-44.153354632587856</v>
      </c>
      <c r="V882" s="370">
        <f t="shared" si="186"/>
        <v>-82.473684210526315</v>
      </c>
      <c r="W882" s="370">
        <f t="shared" si="187"/>
        <v>-87.962962962962962</v>
      </c>
      <c r="X882" s="370">
        <f t="shared" si="188"/>
        <v>-92.075266871720643</v>
      </c>
      <c r="Y882" s="370">
        <f t="shared" si="189"/>
        <v>-56.529516994633262</v>
      </c>
      <c r="Z882" s="370">
        <f t="shared" si="190"/>
        <v>-87.717121588089327</v>
      </c>
      <c r="AA882" s="370">
        <f t="shared" si="191"/>
        <v>-83.325254483761512</v>
      </c>
      <c r="AB882" s="370">
        <f t="shared" si="192"/>
        <v>-1.9721577726218091</v>
      </c>
      <c r="AC882" s="370">
        <f t="shared" si="193"/>
        <v>225.1572327044025</v>
      </c>
      <c r="AD882" s="370">
        <f t="shared" si="194"/>
        <v>-48.460508701472548</v>
      </c>
      <c r="AE882" s="370">
        <f t="shared" si="195"/>
        <v>3.8461538461538445</v>
      </c>
      <c r="AF882" s="370">
        <f t="shared" si="196"/>
        <v>194.62365591397847</v>
      </c>
      <c r="AG882" s="370">
        <f t="shared" si="196"/>
        <v>44.736842105263158</v>
      </c>
      <c r="AH882" s="370">
        <f t="shared" si="196"/>
        <v>339.9399399399399</v>
      </c>
      <c r="AI882" s="370">
        <f t="shared" si="196"/>
        <v>309.61538461538458</v>
      </c>
      <c r="AJ882" s="370">
        <f t="shared" si="197"/>
        <v>181.73515981735162</v>
      </c>
      <c r="AK882" s="370">
        <f t="shared" si="197"/>
        <v>446.91358024691357</v>
      </c>
      <c r="AL882" s="370">
        <f t="shared" si="197"/>
        <v>547.47474747474746</v>
      </c>
      <c r="AM882" s="370">
        <f t="shared" si="197"/>
        <v>52.906976744186032</v>
      </c>
      <c r="AN882" s="370">
        <f t="shared" si="213"/>
        <v>-55.147928994082839</v>
      </c>
      <c r="AO882" s="370">
        <f t="shared" si="213"/>
        <v>115.95744680851062</v>
      </c>
      <c r="AP882" s="370">
        <f t="shared" si="213"/>
        <v>206.23376623376623</v>
      </c>
      <c r="AQ882" s="370">
        <f t="shared" si="213"/>
        <v>-21.786492374727668</v>
      </c>
      <c r="AR882" s="370">
        <f t="shared" ref="AR882:AY882" si="231">IFERROR(((AR102-AF102)*100/AF102),"n.a.")</f>
        <v>-31.824817518248171</v>
      </c>
      <c r="AS882" s="370">
        <f t="shared" si="231"/>
        <v>-45.454545454545453</v>
      </c>
      <c r="AT882" s="370">
        <f t="shared" si="231"/>
        <v>-36.791808873720136</v>
      </c>
      <c r="AU882" s="370">
        <f t="shared" si="231"/>
        <v>107.27699530516432</v>
      </c>
      <c r="AV882" s="370">
        <f t="shared" si="231"/>
        <v>-81.118314424635329</v>
      </c>
      <c r="AW882" s="370">
        <f t="shared" si="231"/>
        <v>-84.198645598194133</v>
      </c>
      <c r="AX882" s="370">
        <f t="shared" si="231"/>
        <v>5.7722308892355718</v>
      </c>
      <c r="AY882" s="370">
        <f t="shared" si="231"/>
        <v>-84.030418250950575</v>
      </c>
    </row>
    <row r="883" spans="1:51" s="325" customFormat="1" ht="13.8">
      <c r="A883" s="327"/>
      <c r="B883" s="327" t="s">
        <v>274</v>
      </c>
      <c r="C883" s="331"/>
      <c r="D883" s="331"/>
      <c r="E883" s="331"/>
      <c r="F883" s="331"/>
      <c r="G883" s="331"/>
      <c r="H883" s="331"/>
      <c r="I883" s="331"/>
      <c r="J883" s="331"/>
      <c r="K883" s="331"/>
      <c r="L883" s="331"/>
      <c r="M883" s="331"/>
      <c r="N883" s="331"/>
      <c r="O883" s="370">
        <f t="shared" si="179"/>
        <v>-74.72527472527473</v>
      </c>
      <c r="P883" s="370">
        <f t="shared" si="180"/>
        <v>185.71428571428569</v>
      </c>
      <c r="Q883" s="370">
        <f t="shared" si="181"/>
        <v>-66.666666666666671</v>
      </c>
      <c r="R883" s="370">
        <f t="shared" si="182"/>
        <v>632</v>
      </c>
      <c r="S883" s="370">
        <f t="shared" si="183"/>
        <v>427.27272727272725</v>
      </c>
      <c r="T883" s="370">
        <f t="shared" si="184"/>
        <v>55.882352941176464</v>
      </c>
      <c r="U883" s="370">
        <f t="shared" si="185"/>
        <v>123.52941176470587</v>
      </c>
      <c r="V883" s="370">
        <f t="shared" si="186"/>
        <v>26.126126126126106</v>
      </c>
      <c r="W883" s="370">
        <f t="shared" si="187"/>
        <v>-82.407407407407419</v>
      </c>
      <c r="X883" s="370">
        <f t="shared" si="188"/>
        <v>285</v>
      </c>
      <c r="Y883" s="370">
        <f t="shared" si="189"/>
        <v>27.272727272727256</v>
      </c>
      <c r="Z883" s="370">
        <f t="shared" si="190"/>
        <v>251.72413793103451</v>
      </c>
      <c r="AA883" s="370">
        <f t="shared" si="191"/>
        <v>3173.9130434782605</v>
      </c>
      <c r="AB883" s="370">
        <f t="shared" si="192"/>
        <v>767.5</v>
      </c>
      <c r="AC883" s="370">
        <f t="shared" si="193"/>
        <v>2668.9655172413791</v>
      </c>
      <c r="AD883" s="370">
        <f t="shared" si="194"/>
        <v>43.169398907103826</v>
      </c>
      <c r="AE883" s="370">
        <f t="shared" si="195"/>
        <v>7.7586206896551788</v>
      </c>
      <c r="AF883" s="370">
        <f t="shared" si="196"/>
        <v>2386.7924528301887</v>
      </c>
      <c r="AG883" s="370">
        <f t="shared" si="196"/>
        <v>1155.2631578947367</v>
      </c>
      <c r="AH883" s="370">
        <f t="shared" si="196"/>
        <v>695</v>
      </c>
      <c r="AI883" s="370">
        <f t="shared" si="196"/>
        <v>2984.2105263157896</v>
      </c>
      <c r="AJ883" s="370">
        <f t="shared" si="197"/>
        <v>1261.0389610389611</v>
      </c>
      <c r="AK883" s="370">
        <f t="shared" si="197"/>
        <v>1595.7142857142858</v>
      </c>
      <c r="AL883" s="370">
        <f t="shared" si="197"/>
        <v>850.98039215686276</v>
      </c>
      <c r="AM883" s="370">
        <f t="shared" si="197"/>
        <v>79.814077025232379</v>
      </c>
      <c r="AN883" s="370">
        <f t="shared" si="213"/>
        <v>-74.207492795389044</v>
      </c>
      <c r="AO883" s="370">
        <f t="shared" si="213"/>
        <v>134.62017434620176</v>
      </c>
      <c r="AP883" s="370">
        <f t="shared" si="213"/>
        <v>215.26717557251908</v>
      </c>
      <c r="AQ883" s="370">
        <f t="shared" si="213"/>
        <v>37.6</v>
      </c>
      <c r="AR883" s="370">
        <f t="shared" ref="AR883:AY883" si="232">IFERROR(((AR103-AF103)*100/AF103),"n.a.")</f>
        <v>-40.364188163884663</v>
      </c>
      <c r="AS883" s="370">
        <f t="shared" si="232"/>
        <v>-35.95387840670859</v>
      </c>
      <c r="AT883" s="370">
        <f t="shared" si="232"/>
        <v>-26.415094339622652</v>
      </c>
      <c r="AU883" s="370">
        <f t="shared" si="232"/>
        <v>141.29692832764508</v>
      </c>
      <c r="AV883" s="370">
        <f t="shared" si="232"/>
        <v>-88.931297709923655</v>
      </c>
      <c r="AW883" s="370">
        <f t="shared" si="232"/>
        <v>-87.952822240943561</v>
      </c>
      <c r="AX883" s="370">
        <f t="shared" si="232"/>
        <v>7.8350515463917692</v>
      </c>
      <c r="AY883" s="370">
        <f t="shared" si="232"/>
        <v>-92.023633677991143</v>
      </c>
    </row>
    <row r="884" spans="1:51" s="325" customFormat="1" ht="13.8">
      <c r="A884" s="329"/>
      <c r="B884" s="329" t="s">
        <v>275</v>
      </c>
      <c r="C884" s="332"/>
      <c r="D884" s="332"/>
      <c r="E884" s="332"/>
      <c r="F884" s="332"/>
      <c r="G884" s="332"/>
      <c r="H884" s="332"/>
      <c r="I884" s="332"/>
      <c r="J884" s="332"/>
      <c r="K884" s="330"/>
      <c r="L884" s="332"/>
      <c r="M884" s="332"/>
      <c r="N884" s="332"/>
      <c r="O884" s="370">
        <f t="shared" si="179"/>
        <v>-35.019496258826017</v>
      </c>
      <c r="P884" s="370">
        <f t="shared" si="180"/>
        <v>1323.6363636363635</v>
      </c>
      <c r="Q884" s="370">
        <f t="shared" si="181"/>
        <v>-86.038647342995162</v>
      </c>
      <c r="R884" s="370">
        <f t="shared" si="182"/>
        <v>533.70786516853934</v>
      </c>
      <c r="S884" s="370">
        <f t="shared" si="183"/>
        <v>-86.876006441223836</v>
      </c>
      <c r="T884" s="370">
        <f t="shared" si="184"/>
        <v>-78.379800105207792</v>
      </c>
      <c r="U884" s="370">
        <f t="shared" si="185"/>
        <v>-47.877204441541473</v>
      </c>
      <c r="V884" s="370">
        <f t="shared" si="186"/>
        <v>-89.217877094972067</v>
      </c>
      <c r="W884" s="370">
        <f t="shared" si="187"/>
        <v>-88.340530536705728</v>
      </c>
      <c r="X884" s="370">
        <f t="shared" si="188"/>
        <v>-93.462865443980391</v>
      </c>
      <c r="Y884" s="370">
        <f t="shared" si="189"/>
        <v>-65.742574257425744</v>
      </c>
      <c r="Z884" s="370">
        <f t="shared" si="190"/>
        <v>-93.931731984829327</v>
      </c>
      <c r="AA884" s="370">
        <f t="shared" si="191"/>
        <v>-95.458968537139157</v>
      </c>
      <c r="AB884" s="370">
        <f t="shared" si="192"/>
        <v>-80.715197956577271</v>
      </c>
      <c r="AC884" s="370">
        <f t="shared" si="193"/>
        <v>-20.069204152249135</v>
      </c>
      <c r="AD884" s="370">
        <f t="shared" si="194"/>
        <v>-78.191489361702139</v>
      </c>
      <c r="AE884" s="370">
        <f t="shared" si="195"/>
        <v>2.453987730061352</v>
      </c>
      <c r="AF884" s="370">
        <f t="shared" si="196"/>
        <v>-87.347931873479325</v>
      </c>
      <c r="AG884" s="370">
        <f t="shared" si="196"/>
        <v>-60.902255639097746</v>
      </c>
      <c r="AH884" s="370">
        <f t="shared" si="196"/>
        <v>82.901554404145074</v>
      </c>
      <c r="AI884" s="370">
        <f t="shared" si="196"/>
        <v>40.740740740740755</v>
      </c>
      <c r="AJ884" s="370">
        <f t="shared" si="197"/>
        <v>-48.333333333333329</v>
      </c>
      <c r="AK884" s="370">
        <f t="shared" si="197"/>
        <v>-17.919075144508675</v>
      </c>
      <c r="AL884" s="370">
        <f t="shared" si="197"/>
        <v>226.04166666666669</v>
      </c>
      <c r="AM884" s="370">
        <f t="shared" si="197"/>
        <v>-20.357142857142854</v>
      </c>
      <c r="AN884" s="370">
        <f t="shared" si="213"/>
        <v>32.450331125827816</v>
      </c>
      <c r="AO884" s="370">
        <f t="shared" si="213"/>
        <v>51.515151515151516</v>
      </c>
      <c r="AP884" s="370">
        <f t="shared" si="213"/>
        <v>186.99186991869917</v>
      </c>
      <c r="AQ884" s="370">
        <f t="shared" si="213"/>
        <v>-44.011976047904184</v>
      </c>
      <c r="AR884" s="370">
        <f t="shared" ref="AR884:AY884" si="233">IFERROR(((AR104-AF104)*100/AF104),"n.a.")</f>
        <v>182.69230769230768</v>
      </c>
      <c r="AS884" s="370">
        <f t="shared" si="233"/>
        <v>-74.679487179487182</v>
      </c>
      <c r="AT884" s="370">
        <f t="shared" si="233"/>
        <v>-69.688385269121824</v>
      </c>
      <c r="AU884" s="370">
        <f t="shared" si="233"/>
        <v>32.330827067669169</v>
      </c>
      <c r="AV884" s="370">
        <f t="shared" si="233"/>
        <v>-36.55913978494624</v>
      </c>
      <c r="AW884" s="370">
        <f t="shared" si="233"/>
        <v>-52.816901408450697</v>
      </c>
      <c r="AX884" s="370">
        <f t="shared" si="233"/>
        <v>-1.2779552715654965</v>
      </c>
      <c r="AY884" s="370">
        <f t="shared" si="233"/>
        <v>-35.426008968609864</v>
      </c>
    </row>
    <row r="885" spans="1:51" s="325" customFormat="1" ht="13.8">
      <c r="A885" s="327"/>
      <c r="B885" s="327" t="s">
        <v>276</v>
      </c>
      <c r="C885" s="331"/>
      <c r="D885" s="331"/>
      <c r="E885" s="331"/>
      <c r="F885" s="331"/>
      <c r="G885" s="331"/>
      <c r="H885" s="331"/>
      <c r="I885" s="331"/>
      <c r="J885" s="331"/>
      <c r="K885" s="331"/>
      <c r="L885" s="331"/>
      <c r="M885" s="331"/>
      <c r="N885" s="331"/>
      <c r="O885" s="370">
        <f t="shared" si="179"/>
        <v>-9.248677248677259</v>
      </c>
      <c r="P885" s="370">
        <f t="shared" si="180"/>
        <v>8.4136109384711109</v>
      </c>
      <c r="Q885" s="370">
        <f t="shared" si="181"/>
        <v>-0.97699979645837431</v>
      </c>
      <c r="R885" s="370">
        <f t="shared" si="182"/>
        <v>9.1399953047969262</v>
      </c>
      <c r="S885" s="370">
        <f t="shared" si="183"/>
        <v>-1.3161619020662223</v>
      </c>
      <c r="T885" s="370">
        <f t="shared" si="184"/>
        <v>-2.3887855814618821</v>
      </c>
      <c r="U885" s="370">
        <f t="shared" si="185"/>
        <v>-31.119544592030365</v>
      </c>
      <c r="V885" s="370">
        <f t="shared" si="186"/>
        <v>-9.5717066839714473</v>
      </c>
      <c r="W885" s="370">
        <f t="shared" si="187"/>
        <v>0.45616205350239941</v>
      </c>
      <c r="X885" s="370">
        <f t="shared" si="188"/>
        <v>0.31655844155844204</v>
      </c>
      <c r="Y885" s="370">
        <f t="shared" si="189"/>
        <v>-28.419925013390468</v>
      </c>
      <c r="Z885" s="370">
        <f t="shared" si="190"/>
        <v>-2.1463951568519568</v>
      </c>
      <c r="AA885" s="370">
        <f t="shared" si="191"/>
        <v>8.1934079601990213</v>
      </c>
      <c r="AB885" s="370">
        <f t="shared" si="192"/>
        <v>-12.432819777857404</v>
      </c>
      <c r="AC885" s="370">
        <f t="shared" si="193"/>
        <v>-6.8722165125042833</v>
      </c>
      <c r="AD885" s="370">
        <f t="shared" si="194"/>
        <v>-3.1548003154800357</v>
      </c>
      <c r="AE885" s="370">
        <f t="shared" si="195"/>
        <v>5.7866054782733345</v>
      </c>
      <c r="AF885" s="370">
        <f t="shared" si="196"/>
        <v>-3.6928487690504048</v>
      </c>
      <c r="AG885" s="370">
        <f t="shared" si="196"/>
        <v>21.633446767136611</v>
      </c>
      <c r="AH885" s="370">
        <f t="shared" si="196"/>
        <v>5.3677789738069741</v>
      </c>
      <c r="AI885" s="370">
        <f t="shared" si="196"/>
        <v>2.9708304471638458</v>
      </c>
      <c r="AJ885" s="370">
        <f t="shared" si="197"/>
        <v>23.391860182862686</v>
      </c>
      <c r="AK885" s="370">
        <f t="shared" si="197"/>
        <v>11.164322059263707</v>
      </c>
      <c r="AL885" s="370">
        <f t="shared" si="197"/>
        <v>6.9098505543949944</v>
      </c>
      <c r="AM885" s="370">
        <f t="shared" si="197"/>
        <v>11.301911194137082</v>
      </c>
      <c r="AN885" s="370">
        <f t="shared" si="213"/>
        <v>5.400981996726685</v>
      </c>
      <c r="AO885" s="370">
        <f t="shared" si="213"/>
        <v>1.2286639199529252</v>
      </c>
      <c r="AP885" s="370">
        <f t="shared" si="213"/>
        <v>11.320056267120767</v>
      </c>
      <c r="AQ885" s="370">
        <f t="shared" si="213"/>
        <v>-0.67782823832440864</v>
      </c>
      <c r="AR885" s="370">
        <f t="shared" ref="AR885:AY885" si="234">IFERROR(((AR105-AF105)*100/AF105),"n.a.")</f>
        <v>9.9741326841144353</v>
      </c>
      <c r="AS885" s="370">
        <f t="shared" si="234"/>
        <v>-0.38635758060219322</v>
      </c>
      <c r="AT885" s="370">
        <f t="shared" si="234"/>
        <v>0.64019614520193258</v>
      </c>
      <c r="AU885" s="370">
        <f t="shared" si="234"/>
        <v>16.496001195904046</v>
      </c>
      <c r="AV885" s="370">
        <f t="shared" si="234"/>
        <v>-1.4360655737704904</v>
      </c>
      <c r="AW885" s="370">
        <f t="shared" si="234"/>
        <v>-2.4636510500807729</v>
      </c>
      <c r="AX885" s="370">
        <f t="shared" si="234"/>
        <v>18.735908612655951</v>
      </c>
      <c r="AY885" s="370">
        <f t="shared" si="234"/>
        <v>11.21941772642179</v>
      </c>
    </row>
    <row r="886" spans="1:51" s="325" customFormat="1" ht="13.8">
      <c r="A886" s="329"/>
      <c r="B886" s="329" t="s">
        <v>277</v>
      </c>
      <c r="C886" s="332"/>
      <c r="D886" s="332"/>
      <c r="E886" s="332"/>
      <c r="F886" s="332"/>
      <c r="G886" s="332"/>
      <c r="H886" s="332"/>
      <c r="I886" s="332"/>
      <c r="J886" s="332"/>
      <c r="K886" s="332"/>
      <c r="L886" s="332"/>
      <c r="M886" s="332"/>
      <c r="N886" s="332"/>
      <c r="O886" s="370">
        <f t="shared" si="179"/>
        <v>-6.4017815765933896</v>
      </c>
      <c r="P886" s="370">
        <f t="shared" si="180"/>
        <v>-10.480310312141421</v>
      </c>
      <c r="Q886" s="370">
        <f t="shared" si="181"/>
        <v>1.459568157494368</v>
      </c>
      <c r="R886" s="370">
        <f t="shared" si="182"/>
        <v>-10.717845917786528</v>
      </c>
      <c r="S886" s="370">
        <f t="shared" si="183"/>
        <v>-11.950105344669833</v>
      </c>
      <c r="T886" s="370">
        <f t="shared" si="184"/>
        <v>-14.584698635815561</v>
      </c>
      <c r="U886" s="370">
        <f t="shared" si="185"/>
        <v>-24.253583434710215</v>
      </c>
      <c r="V886" s="370">
        <f t="shared" si="186"/>
        <v>-14.374770430100556</v>
      </c>
      <c r="W886" s="370">
        <f t="shared" si="187"/>
        <v>-15.603834642146346</v>
      </c>
      <c r="X886" s="370">
        <f t="shared" si="188"/>
        <v>3.3530829112920206</v>
      </c>
      <c r="Y886" s="370">
        <f t="shared" si="189"/>
        <v>9.3717738250382723E-2</v>
      </c>
      <c r="Z886" s="370">
        <f t="shared" si="190"/>
        <v>-5.8968208914492655</v>
      </c>
      <c r="AA886" s="370">
        <f t="shared" si="191"/>
        <v>10.626716687881007</v>
      </c>
      <c r="AB886" s="370">
        <f t="shared" si="192"/>
        <v>6.5132231270622984</v>
      </c>
      <c r="AC886" s="370">
        <f t="shared" si="193"/>
        <v>-1.2325204513439074</v>
      </c>
      <c r="AD886" s="370">
        <f t="shared" si="194"/>
        <v>19.914159568735542</v>
      </c>
      <c r="AE886" s="370">
        <f t="shared" si="195"/>
        <v>2.4574460934057254</v>
      </c>
      <c r="AF886" s="370">
        <f t="shared" si="196"/>
        <v>6.2699677696410454</v>
      </c>
      <c r="AG886" s="370">
        <f t="shared" si="196"/>
        <v>17.861506371641024</v>
      </c>
      <c r="AH886" s="370">
        <f t="shared" si="196"/>
        <v>16.270915112174752</v>
      </c>
      <c r="AI886" s="370">
        <f t="shared" si="196"/>
        <v>25.578206887411461</v>
      </c>
      <c r="AJ886" s="370">
        <f t="shared" si="197"/>
        <v>13.879347314251111</v>
      </c>
      <c r="AK886" s="370">
        <f t="shared" si="197"/>
        <v>14.069544045196007</v>
      </c>
      <c r="AL886" s="370">
        <f t="shared" si="197"/>
        <v>20.266139689687233</v>
      </c>
      <c r="AM886" s="370">
        <f t="shared" si="197"/>
        <v>4.0926415151469335</v>
      </c>
      <c r="AN886" s="370">
        <f t="shared" si="213"/>
        <v>12.854810157489919</v>
      </c>
      <c r="AO886" s="370">
        <f t="shared" si="213"/>
        <v>9.6407734534618488</v>
      </c>
      <c r="AP886" s="370">
        <f t="shared" si="213"/>
        <v>17.42041011065055</v>
      </c>
      <c r="AQ886" s="370">
        <f t="shared" si="213"/>
        <v>19.279154828445268</v>
      </c>
      <c r="AR886" s="370">
        <f t="shared" ref="AR886:AY886" si="235">IFERROR(((AR106-AF106)*100/AF106),"n.a.")</f>
        <v>7.2410970273839954</v>
      </c>
      <c r="AS886" s="370">
        <f t="shared" si="235"/>
        <v>11.312832558189806</v>
      </c>
      <c r="AT886" s="370">
        <f t="shared" si="235"/>
        <v>12.71811183299015</v>
      </c>
      <c r="AU886" s="370">
        <f t="shared" si="235"/>
        <v>18.93429482805367</v>
      </c>
      <c r="AV886" s="370">
        <f t="shared" si="235"/>
        <v>43.520493539553222</v>
      </c>
      <c r="AW886" s="370">
        <f t="shared" si="235"/>
        <v>29.676352468698319</v>
      </c>
      <c r="AX886" s="370">
        <f t="shared" si="235"/>
        <v>19.899721527822301</v>
      </c>
      <c r="AY886" s="370">
        <f t="shared" si="235"/>
        <v>50.251567810591922</v>
      </c>
    </row>
    <row r="887" spans="1:51" s="325" customFormat="1" ht="27.6">
      <c r="A887" s="327"/>
      <c r="B887" s="327" t="s">
        <v>278</v>
      </c>
      <c r="C887" s="331"/>
      <c r="D887" s="331"/>
      <c r="E887" s="331"/>
      <c r="F887" s="331"/>
      <c r="G887" s="331"/>
      <c r="H887" s="331"/>
      <c r="I887" s="331"/>
      <c r="J887" s="331"/>
      <c r="K887" s="331"/>
      <c r="L887" s="331"/>
      <c r="M887" s="331"/>
      <c r="N887" s="331"/>
      <c r="O887" s="370">
        <f t="shared" si="179"/>
        <v>9.2731926776295488</v>
      </c>
      <c r="P887" s="370">
        <f t="shared" si="180"/>
        <v>-3.0461684911946718</v>
      </c>
      <c r="Q887" s="370">
        <f t="shared" si="181"/>
        <v>-8.9651355838406257</v>
      </c>
      <c r="R887" s="370">
        <f t="shared" si="182"/>
        <v>6.449817082869413</v>
      </c>
      <c r="S887" s="370">
        <f t="shared" si="183"/>
        <v>-11.118088573906284</v>
      </c>
      <c r="T887" s="370">
        <f t="shared" si="184"/>
        <v>-28.709138004524739</v>
      </c>
      <c r="U887" s="370">
        <f t="shared" si="185"/>
        <v>-11.665656653103635</v>
      </c>
      <c r="V887" s="370">
        <f t="shared" si="186"/>
        <v>-14.816040232927483</v>
      </c>
      <c r="W887" s="370">
        <f t="shared" si="187"/>
        <v>-11.172646279797725</v>
      </c>
      <c r="X887" s="370">
        <f t="shared" si="188"/>
        <v>-5.6860321384425223</v>
      </c>
      <c r="Y887" s="370">
        <f t="shared" si="189"/>
        <v>-6.3375463613121488</v>
      </c>
      <c r="Z887" s="370">
        <f t="shared" si="190"/>
        <v>-16.642700629964388</v>
      </c>
      <c r="AA887" s="370">
        <f t="shared" si="191"/>
        <v>-2.0124223602484528</v>
      </c>
      <c r="AB887" s="370">
        <f t="shared" si="192"/>
        <v>-4.2668957617411252</v>
      </c>
      <c r="AC887" s="370">
        <f t="shared" si="193"/>
        <v>-8.8002860718755542</v>
      </c>
      <c r="AD887" s="370">
        <f t="shared" si="194"/>
        <v>-25.625700410907729</v>
      </c>
      <c r="AE887" s="370">
        <f t="shared" si="195"/>
        <v>-32.523634895535452</v>
      </c>
      <c r="AF887" s="370">
        <f t="shared" si="196"/>
        <v>16.96178080301706</v>
      </c>
      <c r="AG887" s="370">
        <f t="shared" si="196"/>
        <v>9.6633508109962278</v>
      </c>
      <c r="AH887" s="370">
        <f t="shared" si="196"/>
        <v>3.087858308086711</v>
      </c>
      <c r="AI887" s="370">
        <f t="shared" si="196"/>
        <v>-3.8183015141540539</v>
      </c>
      <c r="AJ887" s="370">
        <f t="shared" si="197"/>
        <v>4.2704237658366164</v>
      </c>
      <c r="AK887" s="370">
        <f t="shared" si="197"/>
        <v>19.072700011533588</v>
      </c>
      <c r="AL887" s="370">
        <f t="shared" si="197"/>
        <v>3.9512054873290361</v>
      </c>
      <c r="AM887" s="370">
        <f t="shared" si="197"/>
        <v>20.845407128368592</v>
      </c>
      <c r="AN887" s="370">
        <f t="shared" si="213"/>
        <v>3.5596769368830445</v>
      </c>
      <c r="AO887" s="370">
        <f t="shared" si="213"/>
        <v>12.535288582183187</v>
      </c>
      <c r="AP887" s="370">
        <f t="shared" si="213"/>
        <v>33.666499246609746</v>
      </c>
      <c r="AQ887" s="370">
        <f t="shared" si="213"/>
        <v>42.206820901475858</v>
      </c>
      <c r="AR887" s="370">
        <f t="shared" ref="AR887:AY887" si="236">IFERROR(((AR107-AF107)*100/AF107),"n.a.")</f>
        <v>5.8196689080256423</v>
      </c>
      <c r="AS887" s="370">
        <f t="shared" si="236"/>
        <v>4.6382769560748898</v>
      </c>
      <c r="AT887" s="370">
        <f t="shared" si="236"/>
        <v>-18.281149918993268</v>
      </c>
      <c r="AU887" s="370">
        <f t="shared" si="236"/>
        <v>1.3729516447235965</v>
      </c>
      <c r="AV887" s="370">
        <f t="shared" si="236"/>
        <v>8.8230159561467758</v>
      </c>
      <c r="AW887" s="370">
        <f t="shared" si="236"/>
        <v>2.9510525636058329</v>
      </c>
      <c r="AX887" s="370">
        <f t="shared" si="236"/>
        <v>16.417084831482864</v>
      </c>
      <c r="AY887" s="370">
        <f t="shared" si="236"/>
        <v>0.50055450648922939</v>
      </c>
    </row>
    <row r="888" spans="1:51" s="325" customFormat="1" ht="13.8">
      <c r="A888" s="329"/>
      <c r="B888" s="329" t="s">
        <v>279</v>
      </c>
      <c r="C888" s="332"/>
      <c r="D888" s="332"/>
      <c r="E888" s="332"/>
      <c r="F888" s="332"/>
      <c r="G888" s="332"/>
      <c r="H888" s="332"/>
      <c r="I888" s="332"/>
      <c r="J888" s="332"/>
      <c r="K888" s="332"/>
      <c r="L888" s="332"/>
      <c r="M888" s="332"/>
      <c r="N888" s="332"/>
      <c r="O888" s="370">
        <f t="shared" si="179"/>
        <v>83.28066215199398</v>
      </c>
      <c r="P888" s="370">
        <f t="shared" si="180"/>
        <v>-4.7095612622003209</v>
      </c>
      <c r="Q888" s="370">
        <f t="shared" si="181"/>
        <v>-29.858556127871797</v>
      </c>
      <c r="R888" s="370">
        <f t="shared" si="182"/>
        <v>22.281135854836801</v>
      </c>
      <c r="S888" s="370">
        <f t="shared" si="183"/>
        <v>-27.875882946518669</v>
      </c>
      <c r="T888" s="370">
        <f t="shared" si="184"/>
        <v>-35.415672099843135</v>
      </c>
      <c r="U888" s="370">
        <f t="shared" si="185"/>
        <v>2.9429501869497017</v>
      </c>
      <c r="V888" s="370">
        <f t="shared" si="186"/>
        <v>4.0258143822987167</v>
      </c>
      <c r="W888" s="370">
        <f t="shared" si="187"/>
        <v>17.338892413668095</v>
      </c>
      <c r="X888" s="370">
        <f t="shared" si="188"/>
        <v>43.388944223107586</v>
      </c>
      <c r="Y888" s="370">
        <f t="shared" si="189"/>
        <v>12.148664343786306</v>
      </c>
      <c r="Z888" s="370">
        <f t="shared" si="190"/>
        <v>7.7978789769182786</v>
      </c>
      <c r="AA888" s="370">
        <f t="shared" si="191"/>
        <v>20.592823712948515</v>
      </c>
      <c r="AB888" s="370">
        <f t="shared" si="192"/>
        <v>21.280827366746212</v>
      </c>
      <c r="AC888" s="370">
        <f t="shared" si="193"/>
        <v>60.251777596456435</v>
      </c>
      <c r="AD888" s="370">
        <f t="shared" si="194"/>
        <v>-22.836770090576223</v>
      </c>
      <c r="AE888" s="370">
        <f t="shared" si="195"/>
        <v>-23.137460650577122</v>
      </c>
      <c r="AF888" s="370">
        <f t="shared" si="196"/>
        <v>56.504751847940874</v>
      </c>
      <c r="AG888" s="370">
        <f t="shared" si="196"/>
        <v>22.765084944346818</v>
      </c>
      <c r="AH888" s="370">
        <f t="shared" si="196"/>
        <v>18.862629246676505</v>
      </c>
      <c r="AI888" s="370">
        <f t="shared" si="196"/>
        <v>14.552757608527733</v>
      </c>
      <c r="AJ888" s="370">
        <f t="shared" si="197"/>
        <v>-8.4744291048016009</v>
      </c>
      <c r="AK888" s="370">
        <f t="shared" si="197"/>
        <v>2.5476387738193802</v>
      </c>
      <c r="AL888" s="370">
        <f t="shared" si="197"/>
        <v>-42.815806878306873</v>
      </c>
      <c r="AM888" s="370">
        <f t="shared" si="197"/>
        <v>-2.832436848914003</v>
      </c>
      <c r="AN888" s="370">
        <f t="shared" si="213"/>
        <v>-6.2479501475893668</v>
      </c>
      <c r="AO888" s="370">
        <f t="shared" si="213"/>
        <v>-19.275530986325276</v>
      </c>
      <c r="AP888" s="370">
        <f t="shared" si="213"/>
        <v>6.5059940059940162</v>
      </c>
      <c r="AQ888" s="370">
        <f t="shared" si="213"/>
        <v>28.657565415244594</v>
      </c>
      <c r="AR888" s="370">
        <f t="shared" ref="AR888:AY888" si="237">IFERROR(((AR108-AF108)*100/AF108),"n.a.")</f>
        <v>-18.440051278591195</v>
      </c>
      <c r="AS888" s="370">
        <f t="shared" si="237"/>
        <v>-16.930711967932808</v>
      </c>
      <c r="AT888" s="370">
        <f t="shared" si="237"/>
        <v>-33.267056045731323</v>
      </c>
      <c r="AU888" s="370">
        <f t="shared" si="237"/>
        <v>-29.885367498314231</v>
      </c>
      <c r="AV888" s="370">
        <f t="shared" si="237"/>
        <v>-7.4186509818802708</v>
      </c>
      <c r="AW888" s="370">
        <f t="shared" si="237"/>
        <v>2.3126641082609636</v>
      </c>
      <c r="AX888" s="370">
        <f t="shared" si="237"/>
        <v>37.646378487783707</v>
      </c>
      <c r="AY888" s="370">
        <f t="shared" si="237"/>
        <v>5.8510265573540705</v>
      </c>
    </row>
    <row r="889" spans="1:51" s="325" customFormat="1" ht="27.6">
      <c r="A889" s="327"/>
      <c r="B889" s="327" t="s">
        <v>280</v>
      </c>
      <c r="C889" s="331"/>
      <c r="D889" s="331"/>
      <c r="E889" s="331"/>
      <c r="F889" s="331"/>
      <c r="G889" s="331"/>
      <c r="H889" s="331"/>
      <c r="I889" s="331"/>
      <c r="J889" s="331"/>
      <c r="K889" s="331"/>
      <c r="L889" s="331"/>
      <c r="M889" s="331"/>
      <c r="N889" s="331"/>
      <c r="O889" s="370">
        <f t="shared" si="179"/>
        <v>-16.732856764628018</v>
      </c>
      <c r="P889" s="370">
        <f t="shared" si="180"/>
        <v>1.599326599326595</v>
      </c>
      <c r="Q889" s="370">
        <f t="shared" si="181"/>
        <v>-15.482107355864821</v>
      </c>
      <c r="R889" s="370">
        <f t="shared" si="182"/>
        <v>-16.736547868623351</v>
      </c>
      <c r="S889" s="370">
        <f t="shared" si="183"/>
        <v>-11.909448818897634</v>
      </c>
      <c r="T889" s="370">
        <f t="shared" si="184"/>
        <v>-12.952210808396616</v>
      </c>
      <c r="U889" s="370">
        <f t="shared" si="185"/>
        <v>-1.1740684022460461</v>
      </c>
      <c r="V889" s="370">
        <f t="shared" si="186"/>
        <v>-43.16074188562596</v>
      </c>
      <c r="W889" s="370">
        <f t="shared" si="187"/>
        <v>-52.791581408944758</v>
      </c>
      <c r="X889" s="370">
        <f t="shared" si="188"/>
        <v>-33.08991328160657</v>
      </c>
      <c r="Y889" s="370">
        <f t="shared" si="189"/>
        <v>-10.865746549560848</v>
      </c>
      <c r="Z889" s="370">
        <f t="shared" si="190"/>
        <v>-44.017648585517776</v>
      </c>
      <c r="AA889" s="370">
        <f t="shared" si="191"/>
        <v>-20.158982511923689</v>
      </c>
      <c r="AB889" s="370">
        <f t="shared" si="192"/>
        <v>-29.536039768019879</v>
      </c>
      <c r="AC889" s="370">
        <f t="shared" si="193"/>
        <v>-40.664510438106433</v>
      </c>
      <c r="AD889" s="370">
        <f t="shared" si="194"/>
        <v>-33.613092740243381</v>
      </c>
      <c r="AE889" s="370">
        <f t="shared" si="195"/>
        <v>-56.163873370577285</v>
      </c>
      <c r="AF889" s="370">
        <f t="shared" si="196"/>
        <v>-32.580810672139549</v>
      </c>
      <c r="AG889" s="370">
        <f t="shared" si="196"/>
        <v>-11.983471074380168</v>
      </c>
      <c r="AH889" s="370">
        <f t="shared" si="196"/>
        <v>0.33990482664853117</v>
      </c>
      <c r="AI889" s="370">
        <f t="shared" si="196"/>
        <v>-29.349845201238381</v>
      </c>
      <c r="AJ889" s="370">
        <f t="shared" si="197"/>
        <v>8.6289222373806318</v>
      </c>
      <c r="AK889" s="370">
        <f t="shared" si="197"/>
        <v>-2.7027027027027049</v>
      </c>
      <c r="AL889" s="370">
        <f t="shared" si="197"/>
        <v>41.214649976819658</v>
      </c>
      <c r="AM889" s="370">
        <f t="shared" si="197"/>
        <v>28.395061728395071</v>
      </c>
      <c r="AN889" s="370">
        <f t="shared" si="213"/>
        <v>27.336860670193996</v>
      </c>
      <c r="AO889" s="370">
        <f t="shared" si="213"/>
        <v>43.50842418235878</v>
      </c>
      <c r="AP889" s="370">
        <f t="shared" si="213"/>
        <v>44.500632111251569</v>
      </c>
      <c r="AQ889" s="370">
        <f t="shared" si="213"/>
        <v>62.701784197111294</v>
      </c>
      <c r="AR889" s="370">
        <f t="shared" ref="AR889:AY889" si="238">IFERROR(((AR109-AF109)*100/AF109),"n.a.")</f>
        <v>44.596651445966515</v>
      </c>
      <c r="AS889" s="370">
        <f t="shared" si="238"/>
        <v>38.849765258215974</v>
      </c>
      <c r="AT889" s="370">
        <f t="shared" si="238"/>
        <v>-18.902439024390237</v>
      </c>
      <c r="AU889" s="370">
        <f t="shared" si="238"/>
        <v>108.85188431200699</v>
      </c>
      <c r="AV889" s="370">
        <f t="shared" si="238"/>
        <v>23.390894819466233</v>
      </c>
      <c r="AW889" s="370">
        <f t="shared" si="238"/>
        <v>92.129629629629633</v>
      </c>
      <c r="AX889" s="370">
        <f t="shared" si="238"/>
        <v>15.955351280367694</v>
      </c>
      <c r="AY889" s="370">
        <f t="shared" si="238"/>
        <v>-33.312655086848643</v>
      </c>
    </row>
    <row r="890" spans="1:51" s="325" customFormat="1" ht="13.8">
      <c r="A890" s="329"/>
      <c r="B890" s="329" t="s">
        <v>281</v>
      </c>
      <c r="C890" s="332"/>
      <c r="D890" s="332"/>
      <c r="E890" s="332"/>
      <c r="F890" s="332"/>
      <c r="G890" s="332"/>
      <c r="H890" s="332"/>
      <c r="I890" s="332"/>
      <c r="J890" s="332"/>
      <c r="K890" s="332"/>
      <c r="L890" s="332"/>
      <c r="M890" s="332"/>
      <c r="N890" s="332"/>
      <c r="O890" s="370">
        <f t="shared" si="179"/>
        <v>121.26623376623378</v>
      </c>
      <c r="P890" s="370">
        <f t="shared" si="180"/>
        <v>52.109464082098064</v>
      </c>
      <c r="Q890" s="370">
        <f t="shared" si="181"/>
        <v>117.97040169133194</v>
      </c>
      <c r="R890" s="370">
        <f t="shared" si="182"/>
        <v>69.21182266009852</v>
      </c>
      <c r="S890" s="370">
        <f t="shared" si="183"/>
        <v>174.23033067274801</v>
      </c>
      <c r="T890" s="370">
        <f t="shared" si="184"/>
        <v>95.632183908045988</v>
      </c>
      <c r="U890" s="370">
        <f t="shared" si="185"/>
        <v>-18.50289931470742</v>
      </c>
      <c r="V890" s="370">
        <f t="shared" si="186"/>
        <v>-53.730797366495977</v>
      </c>
      <c r="W890" s="370">
        <f t="shared" si="187"/>
        <v>-39.999999999999993</v>
      </c>
      <c r="X890" s="370">
        <f t="shared" si="188"/>
        <v>-56.834532374100725</v>
      </c>
      <c r="Y890" s="370">
        <f t="shared" si="189"/>
        <v>-59.474885844748862</v>
      </c>
      <c r="Z890" s="370">
        <f t="shared" si="190"/>
        <v>-38.916256157635466</v>
      </c>
      <c r="AA890" s="370">
        <f t="shared" si="191"/>
        <v>-45.194424064563471</v>
      </c>
      <c r="AB890" s="370">
        <f t="shared" si="192"/>
        <v>-28.110944527736134</v>
      </c>
      <c r="AC890" s="370">
        <f t="shared" si="193"/>
        <v>-71.225347559004206</v>
      </c>
      <c r="AD890" s="370">
        <f t="shared" si="194"/>
        <v>-67.103347889374078</v>
      </c>
      <c r="AE890" s="370">
        <f t="shared" si="195"/>
        <v>-58.586278586278581</v>
      </c>
      <c r="AF890" s="370">
        <f t="shared" si="196"/>
        <v>-51.880141010575791</v>
      </c>
      <c r="AG890" s="370">
        <f t="shared" si="196"/>
        <v>-46.183699870633895</v>
      </c>
      <c r="AH890" s="370">
        <f t="shared" si="196"/>
        <v>-42.371541501976282</v>
      </c>
      <c r="AI890" s="370">
        <f t="shared" si="196"/>
        <v>-33.333333333333336</v>
      </c>
      <c r="AJ890" s="370">
        <f t="shared" si="197"/>
        <v>-20.999999999999996</v>
      </c>
      <c r="AK890" s="370">
        <f t="shared" si="197"/>
        <v>-4.0845070422535219</v>
      </c>
      <c r="AL890" s="370">
        <f t="shared" si="197"/>
        <v>-26.81451612903226</v>
      </c>
      <c r="AM890" s="370">
        <f t="shared" si="197"/>
        <v>32.128514056224894</v>
      </c>
      <c r="AN890" s="370">
        <f t="shared" si="213"/>
        <v>1.4598540145985461</v>
      </c>
      <c r="AO890" s="370">
        <f t="shared" si="213"/>
        <v>77.752808988764045</v>
      </c>
      <c r="AP890" s="370">
        <f t="shared" si="213"/>
        <v>148.96755162241885</v>
      </c>
      <c r="AQ890" s="370">
        <f t="shared" si="213"/>
        <v>79.116465863453797</v>
      </c>
      <c r="AR890" s="370">
        <f t="shared" ref="AR890:AY890" si="239">IFERROR(((AR110-AF110)*100/AF110),"n.a.")</f>
        <v>71.184371184371187</v>
      </c>
      <c r="AS890" s="370">
        <f t="shared" si="239"/>
        <v>39.302884615384606</v>
      </c>
      <c r="AT890" s="370">
        <f t="shared" si="239"/>
        <v>70.50754458161866</v>
      </c>
      <c r="AU890" s="370">
        <f t="shared" si="239"/>
        <v>14.58333333333333</v>
      </c>
      <c r="AV890" s="370">
        <f t="shared" si="239"/>
        <v>26.300984528832629</v>
      </c>
      <c r="AW890" s="370">
        <f t="shared" si="239"/>
        <v>31.71806167400883</v>
      </c>
      <c r="AX890" s="370">
        <f t="shared" si="239"/>
        <v>71.763085399449054</v>
      </c>
      <c r="AY890" s="370">
        <f t="shared" si="239"/>
        <v>26.64640324214793</v>
      </c>
    </row>
    <row r="891" spans="1:51" s="325" customFormat="1" ht="13.8">
      <c r="A891" s="327"/>
      <c r="B891" s="327" t="s">
        <v>282</v>
      </c>
      <c r="C891" s="331"/>
      <c r="D891" s="331"/>
      <c r="E891" s="331"/>
      <c r="F891" s="331"/>
      <c r="G891" s="331"/>
      <c r="H891" s="331"/>
      <c r="I891" s="331"/>
      <c r="J891" s="331"/>
      <c r="K891" s="331"/>
      <c r="L891" s="331"/>
      <c r="M891" s="331"/>
      <c r="N891" s="331"/>
      <c r="O891" s="370">
        <f t="shared" si="179"/>
        <v>-27.25938351855735</v>
      </c>
      <c r="P891" s="370">
        <f t="shared" si="180"/>
        <v>3.606732567459261</v>
      </c>
      <c r="Q891" s="370">
        <f t="shared" si="181"/>
        <v>54.998525508699515</v>
      </c>
      <c r="R891" s="370">
        <f t="shared" si="182"/>
        <v>23.326853651763397</v>
      </c>
      <c r="S891" s="370">
        <f t="shared" si="183"/>
        <v>36.743938182787105</v>
      </c>
      <c r="T891" s="370">
        <f t="shared" si="184"/>
        <v>-33.976353453640328</v>
      </c>
      <c r="U891" s="370">
        <f t="shared" si="185"/>
        <v>10.835471913316216</v>
      </c>
      <c r="V891" s="370">
        <f t="shared" si="186"/>
        <v>-6.0957910014513859</v>
      </c>
      <c r="W891" s="370">
        <f t="shared" si="187"/>
        <v>-10.218535006070425</v>
      </c>
      <c r="X891" s="370">
        <f t="shared" si="188"/>
        <v>-14.561072700607577</v>
      </c>
      <c r="Y891" s="370">
        <f t="shared" si="189"/>
        <v>-15.332108164872677</v>
      </c>
      <c r="Z891" s="370">
        <f t="shared" si="190"/>
        <v>-14.538082826527654</v>
      </c>
      <c r="AA891" s="370">
        <f t="shared" si="191"/>
        <v>-19.861631594119334</v>
      </c>
      <c r="AB891" s="370">
        <f t="shared" si="192"/>
        <v>-42.26405363589479</v>
      </c>
      <c r="AC891" s="370">
        <f t="shared" si="193"/>
        <v>-50.551750380517511</v>
      </c>
      <c r="AD891" s="370">
        <f t="shared" si="194"/>
        <v>-18.576897095248817</v>
      </c>
      <c r="AE891" s="370">
        <f t="shared" si="195"/>
        <v>-42.556508183943883</v>
      </c>
      <c r="AF891" s="370">
        <f t="shared" si="196"/>
        <v>-17.122211749921455</v>
      </c>
      <c r="AG891" s="370">
        <f t="shared" si="196"/>
        <v>-16.773861589915089</v>
      </c>
      <c r="AH891" s="370">
        <f t="shared" si="196"/>
        <v>-36.913961875322002</v>
      </c>
      <c r="AI891" s="370">
        <f t="shared" si="196"/>
        <v>-46.292540004507551</v>
      </c>
      <c r="AJ891" s="370">
        <f t="shared" si="197"/>
        <v>-6.8906326630701376</v>
      </c>
      <c r="AK891" s="370">
        <f t="shared" si="197"/>
        <v>29.891472868217054</v>
      </c>
      <c r="AL891" s="370">
        <f t="shared" si="197"/>
        <v>12.029820399864454</v>
      </c>
      <c r="AM891" s="370">
        <f t="shared" si="197"/>
        <v>39.604316546762597</v>
      </c>
      <c r="AN891" s="370">
        <f t="shared" si="213"/>
        <v>33.452434122376054</v>
      </c>
      <c r="AO891" s="370">
        <f t="shared" si="213"/>
        <v>60.677183532127742</v>
      </c>
      <c r="AP891" s="370">
        <f t="shared" si="213"/>
        <v>67.367256637168154</v>
      </c>
      <c r="AQ891" s="370">
        <f t="shared" si="213"/>
        <v>90.264586160108564</v>
      </c>
      <c r="AR891" s="370">
        <f t="shared" ref="AR891:AY891" si="240">IFERROR(((AR111-AF111)*100/AF111),"n.a.")</f>
        <v>63.343442001516323</v>
      </c>
      <c r="AS891" s="370">
        <f t="shared" si="240"/>
        <v>39.567233384853161</v>
      </c>
      <c r="AT891" s="370">
        <f t="shared" si="240"/>
        <v>7.5541037158023743</v>
      </c>
      <c r="AU891" s="370">
        <f t="shared" si="240"/>
        <v>103.18925723877469</v>
      </c>
      <c r="AV891" s="370">
        <f t="shared" si="240"/>
        <v>45.272583618646294</v>
      </c>
      <c r="AW891" s="370">
        <f t="shared" si="240"/>
        <v>5.5860587252327436</v>
      </c>
      <c r="AX891" s="370">
        <f t="shared" si="240"/>
        <v>60.46581972171807</v>
      </c>
      <c r="AY891" s="370">
        <f t="shared" si="240"/>
        <v>8.9152280340118555</v>
      </c>
    </row>
    <row r="892" spans="1:51" s="325" customFormat="1" ht="13.8">
      <c r="A892" s="329"/>
      <c r="B892" s="329" t="s">
        <v>283</v>
      </c>
      <c r="C892" s="332"/>
      <c r="D892" s="332"/>
      <c r="E892" s="332"/>
      <c r="F892" s="332"/>
      <c r="G892" s="332"/>
      <c r="H892" s="332"/>
      <c r="I892" s="332"/>
      <c r="J892" s="332"/>
      <c r="K892" s="332"/>
      <c r="L892" s="332"/>
      <c r="M892" s="332"/>
      <c r="N892" s="332"/>
      <c r="O892" s="370">
        <f t="shared" si="179"/>
        <v>-34.462444771723121</v>
      </c>
      <c r="P892" s="370">
        <f t="shared" si="180"/>
        <v>-16.744186046511626</v>
      </c>
      <c r="Q892" s="370">
        <f t="shared" si="181"/>
        <v>-29.006410256410266</v>
      </c>
      <c r="R892" s="370">
        <f t="shared" si="182"/>
        <v>-12.227074235807871</v>
      </c>
      <c r="S892" s="370">
        <f t="shared" si="183"/>
        <v>8.8328075709779252</v>
      </c>
      <c r="T892" s="370">
        <f t="shared" si="184"/>
        <v>-15.525114155251135</v>
      </c>
      <c r="U892" s="370">
        <f t="shared" si="185"/>
        <v>-41.926729986431475</v>
      </c>
      <c r="V892" s="370">
        <f t="shared" si="186"/>
        <v>-37.017310252995998</v>
      </c>
      <c r="W892" s="370">
        <f t="shared" si="187"/>
        <v>-37.319884726224792</v>
      </c>
      <c r="X892" s="370">
        <f t="shared" si="188"/>
        <v>-48.467966573816149</v>
      </c>
      <c r="Y892" s="370">
        <f t="shared" si="189"/>
        <v>-33.44</v>
      </c>
      <c r="Z892" s="370">
        <f t="shared" si="190"/>
        <v>-51.66425470332851</v>
      </c>
      <c r="AA892" s="370">
        <f t="shared" si="191"/>
        <v>7.8651685393258344</v>
      </c>
      <c r="AB892" s="370">
        <f t="shared" si="192"/>
        <v>-21.787709497206702</v>
      </c>
      <c r="AC892" s="370">
        <f t="shared" si="193"/>
        <v>-0.67720090293452284</v>
      </c>
      <c r="AD892" s="370">
        <f t="shared" si="194"/>
        <v>-5.7213930348258595</v>
      </c>
      <c r="AE892" s="370">
        <f t="shared" si="195"/>
        <v>-14.782608695652179</v>
      </c>
      <c r="AF892" s="370">
        <f t="shared" si="196"/>
        <v>-20.000000000000007</v>
      </c>
      <c r="AG892" s="370">
        <f t="shared" si="196"/>
        <v>35.981308411214954</v>
      </c>
      <c r="AH892" s="370">
        <f t="shared" si="196"/>
        <v>5.2854122621564477</v>
      </c>
      <c r="AI892" s="370">
        <f t="shared" si="196"/>
        <v>18.850574712643688</v>
      </c>
      <c r="AJ892" s="370">
        <f t="shared" si="197"/>
        <v>42.162162162162154</v>
      </c>
      <c r="AK892" s="370">
        <f t="shared" si="197"/>
        <v>3.605769230769218</v>
      </c>
      <c r="AL892" s="370">
        <f t="shared" si="197"/>
        <v>23.053892215568876</v>
      </c>
      <c r="AM892" s="370">
        <f t="shared" si="197"/>
        <v>-6.458333333333325</v>
      </c>
      <c r="AN892" s="370">
        <f t="shared" si="213"/>
        <v>-1.9047619047619064</v>
      </c>
      <c r="AO892" s="370">
        <f t="shared" si="213"/>
        <v>-12.727272727272737</v>
      </c>
      <c r="AP892" s="370">
        <f t="shared" si="213"/>
        <v>-29.023746701846971</v>
      </c>
      <c r="AQ892" s="370">
        <f t="shared" si="213"/>
        <v>-11.904761904761907</v>
      </c>
      <c r="AR892" s="370">
        <f t="shared" ref="AR892:AY892" si="241">IFERROR(((AR112-AF112)*100/AF112),"n.a.")</f>
        <v>-34.121621621621621</v>
      </c>
      <c r="AS892" s="370">
        <f t="shared" si="241"/>
        <v>-56.013745704467354</v>
      </c>
      <c r="AT892" s="370">
        <f t="shared" si="241"/>
        <v>-50.602409638554221</v>
      </c>
      <c r="AU892" s="370">
        <f t="shared" si="241"/>
        <v>-33.849129593810446</v>
      </c>
      <c r="AV892" s="370">
        <f t="shared" si="241"/>
        <v>-34.600760456273761</v>
      </c>
      <c r="AW892" s="370">
        <f t="shared" si="241"/>
        <v>-34.570765661252899</v>
      </c>
      <c r="AX892" s="370">
        <f t="shared" si="241"/>
        <v>-8.5158150851581649</v>
      </c>
      <c r="AY892" s="370">
        <f t="shared" si="241"/>
        <v>-15.812917594654797</v>
      </c>
    </row>
    <row r="893" spans="1:51" s="325" customFormat="1" ht="13.8">
      <c r="A893" s="327"/>
      <c r="B893" s="327" t="s">
        <v>284</v>
      </c>
      <c r="C893" s="331"/>
      <c r="D893" s="331"/>
      <c r="E893" s="331"/>
      <c r="F893" s="331"/>
      <c r="G893" s="331"/>
      <c r="H893" s="331"/>
      <c r="I893" s="331"/>
      <c r="J893" s="331"/>
      <c r="K893" s="331"/>
      <c r="L893" s="331"/>
      <c r="M893" s="331"/>
      <c r="N893" s="331"/>
      <c r="O893" s="370">
        <f t="shared" si="179"/>
        <v>-18.548387096774192</v>
      </c>
      <c r="P893" s="370">
        <f t="shared" si="180"/>
        <v>-11.2726236283312</v>
      </c>
      <c r="Q893" s="370">
        <f t="shared" si="181"/>
        <v>-20.334477793775612</v>
      </c>
      <c r="R893" s="370">
        <f t="shared" si="182"/>
        <v>-16.637334271969969</v>
      </c>
      <c r="S893" s="370">
        <f t="shared" si="183"/>
        <v>-19.509906152241928</v>
      </c>
      <c r="T893" s="370">
        <f t="shared" si="184"/>
        <v>-32.119426964787785</v>
      </c>
      <c r="U893" s="370">
        <f t="shared" si="185"/>
        <v>-39.284649776453044</v>
      </c>
      <c r="V893" s="370">
        <f t="shared" si="186"/>
        <v>-26.924725039280116</v>
      </c>
      <c r="W893" s="370">
        <f t="shared" si="187"/>
        <v>-26.06879264726361</v>
      </c>
      <c r="X893" s="370">
        <f t="shared" si="188"/>
        <v>-16.017079045325168</v>
      </c>
      <c r="Y893" s="370">
        <f t="shared" si="189"/>
        <v>-5.9739681833351925</v>
      </c>
      <c r="Z893" s="370">
        <f t="shared" si="190"/>
        <v>-30.468563232130045</v>
      </c>
      <c r="AA893" s="370">
        <f t="shared" si="191"/>
        <v>-15.471947194719473</v>
      </c>
      <c r="AB893" s="370">
        <f t="shared" si="192"/>
        <v>-5.4449084484420185</v>
      </c>
      <c r="AC893" s="370">
        <f t="shared" si="193"/>
        <v>-19.24092868066176</v>
      </c>
      <c r="AD893" s="370">
        <f t="shared" si="194"/>
        <v>-20.520760028149187</v>
      </c>
      <c r="AE893" s="370">
        <f t="shared" si="195"/>
        <v>-24.200025910091981</v>
      </c>
      <c r="AF893" s="370">
        <f t="shared" si="196"/>
        <v>9.3096646942800767</v>
      </c>
      <c r="AG893" s="370">
        <f t="shared" si="196"/>
        <v>36.205203730976926</v>
      </c>
      <c r="AH893" s="370">
        <f t="shared" si="196"/>
        <v>3.5183737294761617</v>
      </c>
      <c r="AI893" s="370">
        <f t="shared" si="196"/>
        <v>-1.1678282162365878</v>
      </c>
      <c r="AJ893" s="370">
        <f t="shared" si="197"/>
        <v>28.822839264763395</v>
      </c>
      <c r="AK893" s="370">
        <f t="shared" si="197"/>
        <v>45.669663984855667</v>
      </c>
      <c r="AL893" s="370">
        <f t="shared" si="197"/>
        <v>87.433384906309087</v>
      </c>
      <c r="AM893" s="370">
        <f t="shared" si="197"/>
        <v>64.797751054193327</v>
      </c>
      <c r="AN893" s="370">
        <f t="shared" si="213"/>
        <v>6.3529811448955362</v>
      </c>
      <c r="AO893" s="370">
        <f t="shared" si="213"/>
        <v>47.443621965914957</v>
      </c>
      <c r="AP893" s="370">
        <f t="shared" si="213"/>
        <v>37.931645121303347</v>
      </c>
      <c r="AQ893" s="370">
        <f t="shared" si="213"/>
        <v>30.661425397367982</v>
      </c>
      <c r="AR893" s="370">
        <f t="shared" ref="AR893:AY893" si="242">IFERROR(((AR113-AF113)*100/AF113),"n.a.")</f>
        <v>26.61494045470949</v>
      </c>
      <c r="AS893" s="370">
        <f t="shared" si="242"/>
        <v>15.660479365651476</v>
      </c>
      <c r="AT893" s="370">
        <f t="shared" si="242"/>
        <v>6.3066465256797519</v>
      </c>
      <c r="AU893" s="370">
        <f t="shared" si="242"/>
        <v>21.745759481608548</v>
      </c>
      <c r="AV893" s="370">
        <f t="shared" si="242"/>
        <v>8.5003035822708011</v>
      </c>
      <c r="AW893" s="370">
        <f t="shared" si="242"/>
        <v>-22.733918128654977</v>
      </c>
      <c r="AX893" s="370">
        <f t="shared" si="242"/>
        <v>-13.023938365587455</v>
      </c>
      <c r="AY893" s="370">
        <f t="shared" si="242"/>
        <v>-1.2699014404852058</v>
      </c>
    </row>
    <row r="894" spans="1:51" s="325" customFormat="1" ht="13.8">
      <c r="A894" s="329"/>
      <c r="B894" s="329" t="s">
        <v>285</v>
      </c>
      <c r="C894" s="332"/>
      <c r="D894" s="332"/>
      <c r="E894" s="332"/>
      <c r="F894" s="332"/>
      <c r="G894" s="332"/>
      <c r="H894" s="332"/>
      <c r="I894" s="332"/>
      <c r="J894" s="332"/>
      <c r="K894" s="332"/>
      <c r="L894" s="332"/>
      <c r="M894" s="332"/>
      <c r="N894" s="332"/>
      <c r="O894" s="370">
        <f t="shared" si="179"/>
        <v>32.781820550520209</v>
      </c>
      <c r="P894" s="370">
        <f t="shared" si="180"/>
        <v>21.692863879283244</v>
      </c>
      <c r="Q894" s="370">
        <f t="shared" si="181"/>
        <v>38.207161490441408</v>
      </c>
      <c r="R894" s="370">
        <f t="shared" si="182"/>
        <v>13.7279193752697</v>
      </c>
      <c r="S894" s="370">
        <f t="shared" si="183"/>
        <v>8.881376466794995</v>
      </c>
      <c r="T894" s="370">
        <f t="shared" si="184"/>
        <v>28.359319550335417</v>
      </c>
      <c r="U894" s="370">
        <f t="shared" si="185"/>
        <v>1.5025059351094707</v>
      </c>
      <c r="V894" s="370">
        <f t="shared" si="186"/>
        <v>-21.879669108268647</v>
      </c>
      <c r="W894" s="370">
        <f t="shared" si="187"/>
        <v>34.442326313241338</v>
      </c>
      <c r="X894" s="370">
        <f t="shared" si="188"/>
        <v>-0.11317598044842964</v>
      </c>
      <c r="Y894" s="370">
        <f t="shared" si="189"/>
        <v>-16.19225527875178</v>
      </c>
      <c r="Z894" s="370">
        <f t="shared" si="190"/>
        <v>-2.9615603105472421</v>
      </c>
      <c r="AA894" s="370">
        <f t="shared" si="191"/>
        <v>8.0440114934473304</v>
      </c>
      <c r="AB894" s="370">
        <f t="shared" si="192"/>
        <v>-17.46812880226295</v>
      </c>
      <c r="AC894" s="370">
        <f t="shared" si="193"/>
        <v>-29.31636773405954</v>
      </c>
      <c r="AD894" s="370">
        <f t="shared" si="194"/>
        <v>-6.0562294219165027</v>
      </c>
      <c r="AE894" s="370">
        <f t="shared" si="195"/>
        <v>-21.767962741948519</v>
      </c>
      <c r="AF894" s="370">
        <f t="shared" si="196"/>
        <v>-26.487821844872332</v>
      </c>
      <c r="AG894" s="370">
        <f t="shared" si="196"/>
        <v>-13.096809738146966</v>
      </c>
      <c r="AH894" s="370">
        <f t="shared" si="196"/>
        <v>29.131874795913614</v>
      </c>
      <c r="AI894" s="370">
        <f t="shared" si="196"/>
        <v>-5.0910973317878492</v>
      </c>
      <c r="AJ894" s="370">
        <f t="shared" si="197"/>
        <v>27.618312588262327</v>
      </c>
      <c r="AK894" s="370">
        <f t="shared" si="197"/>
        <v>43.755252676581279</v>
      </c>
      <c r="AL894" s="370">
        <f t="shared" si="197"/>
        <v>34.312921984154848</v>
      </c>
      <c r="AM894" s="370">
        <f t="shared" si="197"/>
        <v>13.936744330859833</v>
      </c>
      <c r="AN894" s="370">
        <f t="shared" si="213"/>
        <v>17.686276351002395</v>
      </c>
      <c r="AO894" s="370">
        <f t="shared" si="213"/>
        <v>7.6005367272920417</v>
      </c>
      <c r="AP894" s="370">
        <f t="shared" si="213"/>
        <v>-0.51854650632548804</v>
      </c>
      <c r="AQ894" s="370">
        <f t="shared" si="213"/>
        <v>-12.626604420687986</v>
      </c>
      <c r="AR894" s="370">
        <f t="shared" ref="AR894:AY894" si="243">IFERROR(((AR114-AF114)*100/AF114),"n.a.")</f>
        <v>-10.828975942348988</v>
      </c>
      <c r="AS894" s="370">
        <f t="shared" si="243"/>
        <v>-9.7583732057416306</v>
      </c>
      <c r="AT894" s="370">
        <f t="shared" si="243"/>
        <v>-13.753823182332686</v>
      </c>
      <c r="AU894" s="370">
        <f t="shared" si="243"/>
        <v>-10.612186821916833</v>
      </c>
      <c r="AV894" s="370">
        <f t="shared" si="243"/>
        <v>-16.57423729685911</v>
      </c>
      <c r="AW894" s="370">
        <f t="shared" si="243"/>
        <v>-34.727959025456578</v>
      </c>
      <c r="AX894" s="370">
        <f t="shared" si="243"/>
        <v>4.586662792387048</v>
      </c>
      <c r="AY894" s="370">
        <f t="shared" si="243"/>
        <v>-32.714313366049154</v>
      </c>
    </row>
    <row r="895" spans="1:51" s="325" customFormat="1" ht="13.8">
      <c r="A895" s="327"/>
      <c r="B895" s="327" t="s">
        <v>286</v>
      </c>
      <c r="C895" s="331"/>
      <c r="D895" s="331"/>
      <c r="E895" s="331"/>
      <c r="F895" s="331"/>
      <c r="G895" s="331"/>
      <c r="H895" s="331"/>
      <c r="I895" s="331"/>
      <c r="J895" s="331"/>
      <c r="K895" s="331"/>
      <c r="L895" s="331"/>
      <c r="M895" s="331"/>
      <c r="N895" s="331"/>
      <c r="O895" s="370">
        <f t="shared" si="179"/>
        <v>181.14122681883029</v>
      </c>
      <c r="P895" s="370">
        <f t="shared" si="180"/>
        <v>-6.2561515748031589</v>
      </c>
      <c r="Q895" s="370">
        <f t="shared" si="181"/>
        <v>161.74372523117566</v>
      </c>
      <c r="R895" s="370">
        <f t="shared" si="182"/>
        <v>49.244213509683519</v>
      </c>
      <c r="S895" s="370">
        <f t="shared" si="183"/>
        <v>45.852172671457794</v>
      </c>
      <c r="T895" s="370">
        <f t="shared" si="184"/>
        <v>79.850836769342735</v>
      </c>
      <c r="U895" s="370">
        <f t="shared" si="185"/>
        <v>38.199236283245114</v>
      </c>
      <c r="V895" s="370">
        <f t="shared" si="186"/>
        <v>94.250670755078573</v>
      </c>
      <c r="W895" s="370">
        <f t="shared" si="187"/>
        <v>161.3646147223418</v>
      </c>
      <c r="X895" s="370">
        <f t="shared" si="188"/>
        <v>37.445026178010458</v>
      </c>
      <c r="Y895" s="370">
        <f t="shared" si="189"/>
        <v>22.597467097094597</v>
      </c>
      <c r="Z895" s="370">
        <f t="shared" si="190"/>
        <v>115.88468061051438</v>
      </c>
      <c r="AA895" s="370">
        <f t="shared" si="191"/>
        <v>-26.009742236655175</v>
      </c>
      <c r="AB895" s="370">
        <f t="shared" si="192"/>
        <v>0.26248441498786385</v>
      </c>
      <c r="AC895" s="370">
        <f t="shared" si="193"/>
        <v>-47.39325729282325</v>
      </c>
      <c r="AD895" s="370">
        <f t="shared" si="194"/>
        <v>-28.216489950941597</v>
      </c>
      <c r="AE895" s="370">
        <f t="shared" si="195"/>
        <v>-49.828683308859517</v>
      </c>
      <c r="AF895" s="370">
        <f t="shared" si="196"/>
        <v>-34.547048312599046</v>
      </c>
      <c r="AG895" s="370">
        <f t="shared" si="196"/>
        <v>-23.38940326724514</v>
      </c>
      <c r="AH895" s="370">
        <f t="shared" si="196"/>
        <v>58.241252302025799</v>
      </c>
      <c r="AI895" s="370">
        <f t="shared" si="196"/>
        <v>39.776002635263097</v>
      </c>
      <c r="AJ895" s="370">
        <f t="shared" si="197"/>
        <v>3.0626238000914294</v>
      </c>
      <c r="AK895" s="370">
        <f t="shared" si="197"/>
        <v>150.77982580514484</v>
      </c>
      <c r="AL895" s="370">
        <f t="shared" si="197"/>
        <v>64.283843938203731</v>
      </c>
      <c r="AM895" s="370">
        <f t="shared" si="197"/>
        <v>119.31147990673433</v>
      </c>
      <c r="AN895" s="370">
        <f t="shared" si="213"/>
        <v>16.604489822632374</v>
      </c>
      <c r="AO895" s="370">
        <f t="shared" si="213"/>
        <v>2.3360675396939627</v>
      </c>
      <c r="AP895" s="370">
        <f t="shared" si="213"/>
        <v>29.57818930041152</v>
      </c>
      <c r="AQ895" s="370">
        <f t="shared" si="213"/>
        <v>-20.344715447154471</v>
      </c>
      <c r="AR895" s="370">
        <f t="shared" ref="AR895:AY895" si="244">IFERROR(((AR115-AF115)*100/AF115),"n.a.")</f>
        <v>-10.373956938291949</v>
      </c>
      <c r="AS895" s="370">
        <f t="shared" si="244"/>
        <v>-30.416350291065548</v>
      </c>
      <c r="AT895" s="370">
        <f t="shared" si="244"/>
        <v>-58.335757928425963</v>
      </c>
      <c r="AU895" s="370">
        <f t="shared" si="244"/>
        <v>-49.720143757732863</v>
      </c>
      <c r="AV895" s="370">
        <f t="shared" si="244"/>
        <v>-49.940863394441159</v>
      </c>
      <c r="AW895" s="370">
        <f t="shared" si="244"/>
        <v>-24.933365640901386</v>
      </c>
      <c r="AX895" s="370">
        <f t="shared" si="244"/>
        <v>-35.718839655722036</v>
      </c>
      <c r="AY895" s="370">
        <f t="shared" si="244"/>
        <v>-46.15384615384616</v>
      </c>
    </row>
    <row r="896" spans="1:51" s="325" customFormat="1" ht="13.8">
      <c r="A896" s="329"/>
      <c r="B896" s="329" t="s">
        <v>287</v>
      </c>
      <c r="C896" s="332"/>
      <c r="D896" s="332"/>
      <c r="E896" s="332"/>
      <c r="F896" s="332"/>
      <c r="G896" s="332"/>
      <c r="H896" s="332"/>
      <c r="I896" s="332"/>
      <c r="J896" s="332"/>
      <c r="K896" s="332"/>
      <c r="L896" s="332"/>
      <c r="M896" s="332"/>
      <c r="N896" s="332"/>
      <c r="O896" s="370">
        <f t="shared" si="179"/>
        <v>16.011235955056186</v>
      </c>
      <c r="P896" s="370">
        <f t="shared" si="180"/>
        <v>83.105022831050221</v>
      </c>
      <c r="Q896" s="370">
        <f t="shared" si="181"/>
        <v>33.65019011406843</v>
      </c>
      <c r="R896" s="370">
        <f t="shared" si="182"/>
        <v>-2.2348816827344504</v>
      </c>
      <c r="S896" s="370">
        <f t="shared" si="183"/>
        <v>-12.741876597298292</v>
      </c>
      <c r="T896" s="370">
        <f t="shared" si="184"/>
        <v>-17.192721871518749</v>
      </c>
      <c r="U896" s="370">
        <f t="shared" si="185"/>
        <v>-24.938169826875519</v>
      </c>
      <c r="V896" s="370">
        <f t="shared" si="186"/>
        <v>-16.760404949381336</v>
      </c>
      <c r="W896" s="370">
        <f t="shared" si="187"/>
        <v>-24.783362218370879</v>
      </c>
      <c r="X896" s="370">
        <f t="shared" si="188"/>
        <v>-26.65271966527196</v>
      </c>
      <c r="Y896" s="370">
        <f t="shared" si="189"/>
        <v>-38.653916881206335</v>
      </c>
      <c r="Z896" s="370">
        <f t="shared" si="190"/>
        <v>-55.377861398557542</v>
      </c>
      <c r="AA896" s="370">
        <f t="shared" si="191"/>
        <v>-54.022060801721821</v>
      </c>
      <c r="AB896" s="370">
        <f t="shared" si="192"/>
        <v>-48.690773067331669</v>
      </c>
      <c r="AC896" s="370">
        <f t="shared" si="193"/>
        <v>-41.906116642958743</v>
      </c>
      <c r="AD896" s="370">
        <f t="shared" si="194"/>
        <v>-18.018825638727026</v>
      </c>
      <c r="AE896" s="370">
        <f t="shared" si="195"/>
        <v>-16.903765690376567</v>
      </c>
      <c r="AF896" s="370">
        <f t="shared" si="196"/>
        <v>-18.116591928251115</v>
      </c>
      <c r="AG896" s="370">
        <f t="shared" si="196"/>
        <v>11.641954969796801</v>
      </c>
      <c r="AH896" s="370">
        <f t="shared" si="196"/>
        <v>-6.8918918918918814</v>
      </c>
      <c r="AI896" s="370">
        <f t="shared" si="196"/>
        <v>13.191244239631333</v>
      </c>
      <c r="AJ896" s="370">
        <f t="shared" si="197"/>
        <v>6.046776953793489</v>
      </c>
      <c r="AK896" s="370">
        <f t="shared" si="197"/>
        <v>3.9568345323741014</v>
      </c>
      <c r="AL896" s="370">
        <f t="shared" si="197"/>
        <v>14.335910049191842</v>
      </c>
      <c r="AM896" s="370">
        <f t="shared" si="197"/>
        <v>28.905792861322418</v>
      </c>
      <c r="AN896" s="370">
        <f t="shared" si="213"/>
        <v>1.1543134872417844</v>
      </c>
      <c r="AO896" s="370">
        <f t="shared" si="213"/>
        <v>19.784524975514195</v>
      </c>
      <c r="AP896" s="370">
        <f t="shared" si="213"/>
        <v>18.753417167851286</v>
      </c>
      <c r="AQ896" s="370">
        <f t="shared" si="213"/>
        <v>-4.9345417925478374</v>
      </c>
      <c r="AR896" s="370">
        <f t="shared" ref="AR896:AY896" si="245">IFERROR(((AR116-AF116)*100/AF116),"n.a.")</f>
        <v>29.134720700985739</v>
      </c>
      <c r="AS896" s="370">
        <f t="shared" si="245"/>
        <v>2.5577963600590419</v>
      </c>
      <c r="AT896" s="370">
        <f t="shared" si="245"/>
        <v>3.4349298500241763</v>
      </c>
      <c r="AU896" s="370">
        <f t="shared" si="245"/>
        <v>9.5674300254453062</v>
      </c>
      <c r="AV896" s="370">
        <f t="shared" si="245"/>
        <v>25.712748789671874</v>
      </c>
      <c r="AW896" s="370">
        <f t="shared" si="245"/>
        <v>11.303344867358714</v>
      </c>
      <c r="AX896" s="370">
        <f t="shared" si="245"/>
        <v>36.140135218192988</v>
      </c>
      <c r="AY896" s="370">
        <f t="shared" si="245"/>
        <v>13.300045392646391</v>
      </c>
    </row>
    <row r="897" spans="1:51" s="325" customFormat="1" ht="13.8">
      <c r="A897" s="327"/>
      <c r="B897" s="327" t="s">
        <v>288</v>
      </c>
      <c r="C897" s="331"/>
      <c r="D897" s="331"/>
      <c r="E897" s="331"/>
      <c r="F897" s="331"/>
      <c r="G897" s="331"/>
      <c r="H897" s="331"/>
      <c r="I897" s="331"/>
      <c r="J897" s="331"/>
      <c r="K897" s="331"/>
      <c r="L897" s="331"/>
      <c r="M897" s="331"/>
      <c r="N897" s="331"/>
      <c r="O897" s="370">
        <f t="shared" si="179"/>
        <v>68.623102700571678</v>
      </c>
      <c r="P897" s="370">
        <f t="shared" si="180"/>
        <v>83.215393563396674</v>
      </c>
      <c r="Q897" s="370">
        <f t="shared" si="181"/>
        <v>13.34094556227625</v>
      </c>
      <c r="R897" s="370">
        <f t="shared" si="182"/>
        <v>15.082743734260703</v>
      </c>
      <c r="S897" s="370">
        <f t="shared" si="183"/>
        <v>0.37838154122212181</v>
      </c>
      <c r="T897" s="370">
        <f t="shared" si="184"/>
        <v>44.565466928551402</v>
      </c>
      <c r="U897" s="370">
        <f t="shared" si="185"/>
        <v>-5.9924340722601057</v>
      </c>
      <c r="V897" s="370">
        <f t="shared" si="186"/>
        <v>-53.412661274149343</v>
      </c>
      <c r="W897" s="370">
        <f t="shared" si="187"/>
        <v>37.395089402074738</v>
      </c>
      <c r="X897" s="370">
        <f t="shared" si="188"/>
        <v>-25.468646749904348</v>
      </c>
      <c r="Y897" s="370">
        <f t="shared" si="189"/>
        <v>-39.467620182757251</v>
      </c>
      <c r="Z897" s="370">
        <f t="shared" si="190"/>
        <v>-20.399096097131245</v>
      </c>
      <c r="AA897" s="370">
        <f t="shared" si="191"/>
        <v>24.896981032819941</v>
      </c>
      <c r="AB897" s="370">
        <f t="shared" si="192"/>
        <v>-38.374646173381656</v>
      </c>
      <c r="AC897" s="370">
        <f t="shared" si="193"/>
        <v>-24.006861437089871</v>
      </c>
      <c r="AD897" s="370">
        <f t="shared" si="194"/>
        <v>-10.28733685883242</v>
      </c>
      <c r="AE897" s="370">
        <f t="shared" si="195"/>
        <v>-18.1074516661809</v>
      </c>
      <c r="AF897" s="370">
        <f t="shared" si="196"/>
        <v>-40.041288774393898</v>
      </c>
      <c r="AG897" s="370">
        <f t="shared" si="196"/>
        <v>-34.80559875583203</v>
      </c>
      <c r="AH897" s="370">
        <f t="shared" si="196"/>
        <v>34.548237432438903</v>
      </c>
      <c r="AI897" s="370">
        <f t="shared" si="196"/>
        <v>-28.560317189308144</v>
      </c>
      <c r="AJ897" s="370">
        <f t="shared" si="197"/>
        <v>35.044330377974781</v>
      </c>
      <c r="AK897" s="370">
        <f t="shared" si="197"/>
        <v>59.17126104839415</v>
      </c>
      <c r="AL897" s="370">
        <f t="shared" si="197"/>
        <v>18.067651445893269</v>
      </c>
      <c r="AM897" s="370">
        <f t="shared" si="197"/>
        <v>-17.158835642081627</v>
      </c>
      <c r="AN897" s="370">
        <f t="shared" si="213"/>
        <v>13.213135866065691</v>
      </c>
      <c r="AO897" s="370">
        <f t="shared" si="213"/>
        <v>2.9487638839125618</v>
      </c>
      <c r="AP897" s="370">
        <f t="shared" si="213"/>
        <v>-17.54747662465881</v>
      </c>
      <c r="AQ897" s="370">
        <f t="shared" si="213"/>
        <v>-15.890001423622639</v>
      </c>
      <c r="AR897" s="370">
        <f t="shared" ref="AR897:AY897" si="246">IFERROR(((AR117-AF117)*100/AF117),"n.a.")</f>
        <v>-22.300697448574212</v>
      </c>
      <c r="AS897" s="370">
        <f t="shared" si="246"/>
        <v>1.4342795801526724</v>
      </c>
      <c r="AT897" s="370">
        <f t="shared" si="246"/>
        <v>27.045858514041942</v>
      </c>
      <c r="AU897" s="370">
        <f t="shared" si="246"/>
        <v>8.5320516224972103</v>
      </c>
      <c r="AV897" s="370">
        <f t="shared" si="246"/>
        <v>11.990324809951641</v>
      </c>
      <c r="AW897" s="370">
        <f t="shared" si="246"/>
        <v>-50.355994172141727</v>
      </c>
      <c r="AX897" s="370">
        <f t="shared" si="246"/>
        <v>48.805933653924527</v>
      </c>
      <c r="AY897" s="370">
        <f t="shared" si="246"/>
        <v>-38.697285540773372</v>
      </c>
    </row>
    <row r="898" spans="1:51" s="325" customFormat="1" ht="13.8">
      <c r="A898" s="329"/>
      <c r="B898" s="329" t="s">
        <v>289</v>
      </c>
      <c r="C898" s="332"/>
      <c r="D898" s="332"/>
      <c r="E898" s="332"/>
      <c r="F898" s="332"/>
      <c r="G898" s="332"/>
      <c r="H898" s="332"/>
      <c r="I898" s="332"/>
      <c r="J898" s="332"/>
      <c r="K898" s="332"/>
      <c r="L898" s="332"/>
      <c r="M898" s="332"/>
      <c r="N898" s="332"/>
      <c r="O898" s="370">
        <f t="shared" si="179"/>
        <v>76.529516994633298</v>
      </c>
      <c r="P898" s="370">
        <f t="shared" si="180"/>
        <v>192.44604316546764</v>
      </c>
      <c r="Q898" s="370">
        <f t="shared" si="181"/>
        <v>-30.659025787965621</v>
      </c>
      <c r="R898" s="370">
        <f t="shared" si="182"/>
        <v>26.170563457664368</v>
      </c>
      <c r="S898" s="370">
        <f t="shared" si="183"/>
        <v>7.7112893275755594</v>
      </c>
      <c r="T898" s="370">
        <f t="shared" si="184"/>
        <v>74.405116808499088</v>
      </c>
      <c r="U898" s="370">
        <f t="shared" si="185"/>
        <v>-28.338457425477884</v>
      </c>
      <c r="V898" s="370">
        <f t="shared" si="186"/>
        <v>-73.177036904974145</v>
      </c>
      <c r="W898" s="370">
        <f t="shared" si="187"/>
        <v>40.958945160323644</v>
      </c>
      <c r="X898" s="370">
        <f t="shared" si="188"/>
        <v>-30.31723143475125</v>
      </c>
      <c r="Y898" s="370">
        <f t="shared" si="189"/>
        <v>-53.924181208630621</v>
      </c>
      <c r="Z898" s="370">
        <f t="shared" si="190"/>
        <v>20.938042848870893</v>
      </c>
      <c r="AA898" s="370">
        <f t="shared" si="191"/>
        <v>30.791447101742996</v>
      </c>
      <c r="AB898" s="370">
        <f t="shared" si="192"/>
        <v>-42.717302173021729</v>
      </c>
      <c r="AC898" s="370">
        <f t="shared" si="193"/>
        <v>9.1610790581631072</v>
      </c>
      <c r="AD898" s="370">
        <f t="shared" si="194"/>
        <v>-12.270176117669834</v>
      </c>
      <c r="AE898" s="370">
        <f t="shared" si="195"/>
        <v>-20.271095838106138</v>
      </c>
      <c r="AF898" s="370">
        <f t="shared" si="196"/>
        <v>-35.284062655395324</v>
      </c>
      <c r="AG898" s="370">
        <f t="shared" si="196"/>
        <v>-39.857302742025745</v>
      </c>
      <c r="AH898" s="370">
        <f t="shared" si="196"/>
        <v>106.34762379528082</v>
      </c>
      <c r="AI898" s="370">
        <f t="shared" si="196"/>
        <v>-31.20455801692248</v>
      </c>
      <c r="AJ898" s="370">
        <f t="shared" si="197"/>
        <v>41.314019658561826</v>
      </c>
      <c r="AK898" s="370">
        <f t="shared" si="197"/>
        <v>120.51305970149254</v>
      </c>
      <c r="AL898" s="370">
        <f t="shared" si="197"/>
        <v>30.000957579239664</v>
      </c>
      <c r="AM898" s="370">
        <f t="shared" si="197"/>
        <v>-14.523689613760512</v>
      </c>
      <c r="AN898" s="370">
        <f t="shared" si="213"/>
        <v>49.029256508902215</v>
      </c>
      <c r="AO898" s="370">
        <f t="shared" si="213"/>
        <v>-23.276908792229122</v>
      </c>
      <c r="AP898" s="370">
        <f t="shared" si="213"/>
        <v>-28.154643723803211</v>
      </c>
      <c r="AQ898" s="370">
        <f t="shared" si="213"/>
        <v>4.6070590488961276</v>
      </c>
      <c r="AR898" s="370">
        <f t="shared" ref="AR898:AY898" si="247">IFERROR(((AR118-AF118)*100/AF118),"n.a.")</f>
        <v>-32.420880756855396</v>
      </c>
      <c r="AS898" s="370">
        <f t="shared" si="247"/>
        <v>81.034349073427933</v>
      </c>
      <c r="AT898" s="370">
        <f t="shared" si="247"/>
        <v>6.9415364793042391</v>
      </c>
      <c r="AU898" s="370">
        <f t="shared" si="247"/>
        <v>48.065512978986391</v>
      </c>
      <c r="AV898" s="370">
        <f t="shared" si="247"/>
        <v>41.587348074388622</v>
      </c>
      <c r="AW898" s="370">
        <f t="shared" si="247"/>
        <v>-78.036295951605382</v>
      </c>
      <c r="AX898" s="370">
        <f t="shared" si="247"/>
        <v>40.004419563936359</v>
      </c>
      <c r="AY898" s="370">
        <f t="shared" si="247"/>
        <v>-46.365119651921674</v>
      </c>
    </row>
    <row r="899" spans="1:51" s="325" customFormat="1" ht="13.8">
      <c r="A899" s="327"/>
      <c r="B899" s="327" t="s">
        <v>290</v>
      </c>
      <c r="C899" s="331"/>
      <c r="D899" s="331"/>
      <c r="E899" s="331"/>
      <c r="F899" s="331"/>
      <c r="G899" s="331"/>
      <c r="H899" s="331"/>
      <c r="I899" s="331"/>
      <c r="J899" s="331"/>
      <c r="K899" s="331"/>
      <c r="L899" s="331"/>
      <c r="M899" s="331"/>
      <c r="N899" s="331"/>
      <c r="O899" s="370">
        <f t="shared" si="179"/>
        <v>-3.2701111837802488</v>
      </c>
      <c r="P899" s="370">
        <f t="shared" si="180"/>
        <v>6.5124555160142288</v>
      </c>
      <c r="Q899" s="370">
        <f t="shared" si="181"/>
        <v>-23.210877862595432</v>
      </c>
      <c r="R899" s="370">
        <f t="shared" si="182"/>
        <v>-32.202415181138591</v>
      </c>
      <c r="S899" s="370">
        <f t="shared" si="183"/>
        <v>-9.0219452722839293</v>
      </c>
      <c r="T899" s="370">
        <f t="shared" si="184"/>
        <v>-21.733821733821728</v>
      </c>
      <c r="U899" s="370">
        <f t="shared" si="185"/>
        <v>-46.122669548770595</v>
      </c>
      <c r="V899" s="370">
        <f t="shared" si="186"/>
        <v>-32.127318525303409</v>
      </c>
      <c r="W899" s="370">
        <f t="shared" si="187"/>
        <v>-37.521270561542821</v>
      </c>
      <c r="X899" s="370">
        <f t="shared" si="188"/>
        <v>-19.321910317170985</v>
      </c>
      <c r="Y899" s="370">
        <f t="shared" si="189"/>
        <v>-21.418338108882519</v>
      </c>
      <c r="Z899" s="370">
        <f t="shared" si="190"/>
        <v>-14.250614250614248</v>
      </c>
      <c r="AA899" s="370">
        <f t="shared" si="191"/>
        <v>-8.0121703853955299</v>
      </c>
      <c r="AB899" s="370">
        <f t="shared" si="192"/>
        <v>-17.875041764116276</v>
      </c>
      <c r="AC899" s="370">
        <f t="shared" si="193"/>
        <v>-16.464740602671633</v>
      </c>
      <c r="AD899" s="370">
        <f t="shared" si="194"/>
        <v>19.932145886344372</v>
      </c>
      <c r="AE899" s="370">
        <f t="shared" si="195"/>
        <v>-10.005955926146514</v>
      </c>
      <c r="AF899" s="370">
        <f t="shared" si="196"/>
        <v>12.090483619344765</v>
      </c>
      <c r="AG899" s="370">
        <f t="shared" si="196"/>
        <v>78.234704112336999</v>
      </c>
      <c r="AH899" s="370">
        <f t="shared" si="196"/>
        <v>-5.128205128205126</v>
      </c>
      <c r="AI899" s="370">
        <f t="shared" si="196"/>
        <v>16.613708579210169</v>
      </c>
      <c r="AJ899" s="370">
        <f t="shared" si="197"/>
        <v>49.25440578400363</v>
      </c>
      <c r="AK899" s="370">
        <f t="shared" si="197"/>
        <v>26.800364630811298</v>
      </c>
      <c r="AL899" s="370">
        <f t="shared" si="197"/>
        <v>39.705280392959487</v>
      </c>
      <c r="AM899" s="370">
        <f t="shared" si="197"/>
        <v>17.420066152149939</v>
      </c>
      <c r="AN899" s="370">
        <f t="shared" si="213"/>
        <v>31.448331977217272</v>
      </c>
      <c r="AO899" s="370">
        <f t="shared" si="213"/>
        <v>82.781703235403498</v>
      </c>
      <c r="AP899" s="370">
        <f t="shared" si="213"/>
        <v>29.702970297029697</v>
      </c>
      <c r="AQ899" s="370">
        <f t="shared" si="213"/>
        <v>32.197220383851771</v>
      </c>
      <c r="AR899" s="370">
        <f t="shared" ref="AR899:AY899" si="248">IFERROR(((AR119-AF119)*100/AF119),"n.a.")</f>
        <v>12.804453723034111</v>
      </c>
      <c r="AS899" s="370">
        <f t="shared" si="248"/>
        <v>-4.079909960607754</v>
      </c>
      <c r="AT899" s="370">
        <f t="shared" si="248"/>
        <v>23.719772403982923</v>
      </c>
      <c r="AU899" s="370">
        <f t="shared" si="248"/>
        <v>26.080186843129617</v>
      </c>
      <c r="AV899" s="370">
        <f t="shared" si="248"/>
        <v>-16.50015137753558</v>
      </c>
      <c r="AW899" s="370">
        <f t="shared" si="248"/>
        <v>10.963335729690872</v>
      </c>
      <c r="AX899" s="370">
        <f t="shared" si="248"/>
        <v>6.3873425139173738</v>
      </c>
      <c r="AY899" s="370">
        <f t="shared" si="248"/>
        <v>24.475743348982796</v>
      </c>
    </row>
    <row r="900" spans="1:51" s="325" customFormat="1" ht="13.8">
      <c r="A900" s="329"/>
      <c r="B900" s="329" t="s">
        <v>291</v>
      </c>
      <c r="C900" s="332"/>
      <c r="D900" s="332"/>
      <c r="E900" s="332"/>
      <c r="F900" s="332"/>
      <c r="G900" s="332"/>
      <c r="H900" s="332"/>
      <c r="I900" s="332"/>
      <c r="J900" s="332"/>
      <c r="K900" s="332"/>
      <c r="L900" s="332"/>
      <c r="M900" s="332"/>
      <c r="N900" s="332"/>
      <c r="O900" s="370">
        <f t="shared" si="179"/>
        <v>90.368412357508674</v>
      </c>
      <c r="P900" s="370">
        <f t="shared" si="180"/>
        <v>37.162586315128671</v>
      </c>
      <c r="Q900" s="370">
        <f t="shared" si="181"/>
        <v>112.88728769943384</v>
      </c>
      <c r="R900" s="370">
        <f t="shared" si="182"/>
        <v>13.810476402163454</v>
      </c>
      <c r="S900" s="370">
        <f t="shared" si="183"/>
        <v>-5.7898130238555767</v>
      </c>
      <c r="T900" s="370">
        <f t="shared" si="184"/>
        <v>25.507810264919598</v>
      </c>
      <c r="U900" s="370">
        <f t="shared" si="185"/>
        <v>32.748648904901863</v>
      </c>
      <c r="V900" s="370">
        <f t="shared" si="186"/>
        <v>-34.021245988713069</v>
      </c>
      <c r="W900" s="370">
        <f t="shared" si="187"/>
        <v>48.661599471249183</v>
      </c>
      <c r="X900" s="370">
        <f t="shared" si="188"/>
        <v>-21.317957166392098</v>
      </c>
      <c r="Y900" s="370">
        <f t="shared" si="189"/>
        <v>-15.028209950418873</v>
      </c>
      <c r="Z900" s="370">
        <f t="shared" si="190"/>
        <v>-46.003418803418803</v>
      </c>
      <c r="AA900" s="370">
        <f t="shared" si="191"/>
        <v>23.249153866180684</v>
      </c>
      <c r="AB900" s="370">
        <f t="shared" si="192"/>
        <v>-36.84210526315789</v>
      </c>
      <c r="AC900" s="370">
        <f t="shared" si="193"/>
        <v>-45.754762595493666</v>
      </c>
      <c r="AD900" s="370">
        <f t="shared" si="194"/>
        <v>-12.25831651585184</v>
      </c>
      <c r="AE900" s="370">
        <f t="shared" si="195"/>
        <v>-16.7670407883931</v>
      </c>
      <c r="AF900" s="370">
        <f t="shared" si="196"/>
        <v>-53.11602461819011</v>
      </c>
      <c r="AG900" s="370">
        <f t="shared" si="196"/>
        <v>-38.986500964216837</v>
      </c>
      <c r="AH900" s="370">
        <f t="shared" si="196"/>
        <v>8.167714884696025</v>
      </c>
      <c r="AI900" s="370">
        <f t="shared" si="196"/>
        <v>-29.943314438146054</v>
      </c>
      <c r="AJ900" s="370">
        <f t="shared" si="197"/>
        <v>25.408291457286442</v>
      </c>
      <c r="AK900" s="370">
        <f t="shared" si="197"/>
        <v>0.17102615694163731</v>
      </c>
      <c r="AL900" s="370">
        <f t="shared" si="197"/>
        <v>-4.4067367354691704</v>
      </c>
      <c r="AM900" s="370">
        <f t="shared" si="197"/>
        <v>-28.57344036051261</v>
      </c>
      <c r="AN900" s="370">
        <f t="shared" si="213"/>
        <v>-32.867494824016568</v>
      </c>
      <c r="AO900" s="370">
        <f t="shared" si="213"/>
        <v>16.543363936179698</v>
      </c>
      <c r="AP900" s="370">
        <f t="shared" si="213"/>
        <v>-13.191868229707671</v>
      </c>
      <c r="AQ900" s="370">
        <f t="shared" si="213"/>
        <v>-47.31677903853533</v>
      </c>
      <c r="AR900" s="370">
        <f t="shared" ref="AR900:AY900" si="249">IFERROR(((AR120-AF120)*100/AF120),"n.a.")</f>
        <v>-11.619992220925711</v>
      </c>
      <c r="AS900" s="370">
        <f t="shared" si="249"/>
        <v>-57.50658472344162</v>
      </c>
      <c r="AT900" s="370">
        <f t="shared" si="249"/>
        <v>47.135436855570184</v>
      </c>
      <c r="AU900" s="370">
        <f t="shared" si="249"/>
        <v>-27.679940768946004</v>
      </c>
      <c r="AV900" s="370">
        <f t="shared" si="249"/>
        <v>-13.899323816679191</v>
      </c>
      <c r="AW900" s="370">
        <f t="shared" si="249"/>
        <v>-1.7776438686351272</v>
      </c>
      <c r="AX900" s="370">
        <f t="shared" si="249"/>
        <v>83.799178699165466</v>
      </c>
      <c r="AY900" s="370">
        <f t="shared" si="249"/>
        <v>-41.926261829653001</v>
      </c>
    </row>
    <row r="901" spans="1:51" s="325" customFormat="1" ht="13.8">
      <c r="A901" s="327"/>
      <c r="B901" s="327" t="s">
        <v>292</v>
      </c>
      <c r="C901" s="331"/>
      <c r="D901" s="331"/>
      <c r="E901" s="331"/>
      <c r="F901" s="331"/>
      <c r="G901" s="331"/>
      <c r="H901" s="331"/>
      <c r="I901" s="331"/>
      <c r="J901" s="331"/>
      <c r="K901" s="331"/>
      <c r="L901" s="331"/>
      <c r="M901" s="331"/>
      <c r="N901" s="331"/>
      <c r="O901" s="370">
        <f t="shared" si="179"/>
        <v>-14.051994621246088</v>
      </c>
      <c r="P901" s="370">
        <f t="shared" si="180"/>
        <v>-20.739186571981929</v>
      </c>
      <c r="Q901" s="370">
        <f t="shared" si="181"/>
        <v>-7.8702190258254294</v>
      </c>
      <c r="R901" s="370">
        <f t="shared" si="182"/>
        <v>-19.52652345462516</v>
      </c>
      <c r="S901" s="370">
        <f t="shared" si="183"/>
        <v>-18.539205155746508</v>
      </c>
      <c r="T901" s="370">
        <f t="shared" si="184"/>
        <v>-25.490348088999152</v>
      </c>
      <c r="U901" s="370">
        <f t="shared" si="185"/>
        <v>-24.414095430787395</v>
      </c>
      <c r="V901" s="370">
        <f t="shared" si="186"/>
        <v>-24.611273080660833</v>
      </c>
      <c r="W901" s="370">
        <f t="shared" si="187"/>
        <v>-4.1146366427840286</v>
      </c>
      <c r="X901" s="370">
        <f t="shared" si="188"/>
        <v>-1.512812596480394</v>
      </c>
      <c r="Y901" s="370">
        <f t="shared" si="189"/>
        <v>23.922339073153825</v>
      </c>
      <c r="Z901" s="370">
        <f t="shared" si="190"/>
        <v>6.634905879618862</v>
      </c>
      <c r="AA901" s="370">
        <f t="shared" si="191"/>
        <v>-5.771403737505433</v>
      </c>
      <c r="AB901" s="370">
        <f t="shared" si="192"/>
        <v>9.9063327224597888</v>
      </c>
      <c r="AC901" s="370">
        <f t="shared" si="193"/>
        <v>-6.5377450545551357</v>
      </c>
      <c r="AD901" s="370">
        <f t="shared" si="194"/>
        <v>11.996077576814125</v>
      </c>
      <c r="AE901" s="370">
        <f t="shared" si="195"/>
        <v>2.3294655414908503</v>
      </c>
      <c r="AF901" s="370">
        <f t="shared" si="196"/>
        <v>23.317032566850479</v>
      </c>
      <c r="AG901" s="370">
        <f t="shared" si="196"/>
        <v>48.761989739014055</v>
      </c>
      <c r="AH901" s="370">
        <f t="shared" si="196"/>
        <v>31.453432162423461</v>
      </c>
      <c r="AI901" s="370">
        <f t="shared" si="196"/>
        <v>19.918872758326209</v>
      </c>
      <c r="AJ901" s="370">
        <f t="shared" si="197"/>
        <v>37.147335423197489</v>
      </c>
      <c r="AK901" s="370">
        <f t="shared" si="197"/>
        <v>9.0086729460039141</v>
      </c>
      <c r="AL901" s="370">
        <f t="shared" si="197"/>
        <v>27.765064836003056</v>
      </c>
      <c r="AM901" s="370">
        <f t="shared" si="197"/>
        <v>39.996310303477557</v>
      </c>
      <c r="AN901" s="370">
        <f t="shared" si="213"/>
        <v>15.544233441408059</v>
      </c>
      <c r="AO901" s="370">
        <f t="shared" si="213"/>
        <v>18.128321943811688</v>
      </c>
      <c r="AP901" s="370">
        <f t="shared" si="213"/>
        <v>19.243117034730989</v>
      </c>
      <c r="AQ901" s="370">
        <f t="shared" si="213"/>
        <v>-5.8757838673653495</v>
      </c>
      <c r="AR901" s="370">
        <f t="shared" ref="AR901:AY901" si="250">IFERROR(((AR121-AF121)*100/AF121),"n.a.")</f>
        <v>-0.59061761727978646</v>
      </c>
      <c r="AS901" s="370">
        <f t="shared" si="250"/>
        <v>-3.6737142000299938</v>
      </c>
      <c r="AT901" s="370">
        <f t="shared" si="250"/>
        <v>-10.321157146359409</v>
      </c>
      <c r="AU901" s="370">
        <f t="shared" si="250"/>
        <v>-6.2221826597828098</v>
      </c>
      <c r="AV901" s="370">
        <f t="shared" si="250"/>
        <v>-17.455238095238091</v>
      </c>
      <c r="AW901" s="370">
        <f t="shared" si="250"/>
        <v>-8.8886987766275993</v>
      </c>
      <c r="AX901" s="370">
        <f t="shared" si="250"/>
        <v>-3.1812366737739906</v>
      </c>
      <c r="AY901" s="370">
        <f t="shared" si="250"/>
        <v>-23.463135006918371</v>
      </c>
    </row>
    <row r="902" spans="1:51" s="325" customFormat="1" ht="13.8">
      <c r="A902" s="329"/>
      <c r="B902" s="329" t="s">
        <v>293</v>
      </c>
      <c r="C902" s="332"/>
      <c r="D902" s="332"/>
      <c r="E902" s="332"/>
      <c r="F902" s="332"/>
      <c r="G902" s="332"/>
      <c r="H902" s="332"/>
      <c r="I902" s="332"/>
      <c r="J902" s="332"/>
      <c r="K902" s="332"/>
      <c r="L902" s="332"/>
      <c r="M902" s="332"/>
      <c r="N902" s="332"/>
      <c r="O902" s="370">
        <f t="shared" si="179"/>
        <v>22.580645161290324</v>
      </c>
      <c r="P902" s="370">
        <f t="shared" si="180"/>
        <v>140</v>
      </c>
      <c r="Q902" s="370">
        <f t="shared" si="181"/>
        <v>222.22222222222223</v>
      </c>
      <c r="R902" s="370">
        <f t="shared" si="182"/>
        <v>-31.999999999999996</v>
      </c>
      <c r="S902" s="370">
        <f t="shared" si="183"/>
        <v>112.50000000000001</v>
      </c>
      <c r="T902" s="370">
        <f t="shared" si="184"/>
        <v>16.666666666666682</v>
      </c>
      <c r="U902" s="370">
        <f t="shared" si="185"/>
        <v>-11.111111111111107</v>
      </c>
      <c r="V902" s="370">
        <f t="shared" si="186"/>
        <v>128.57142857142856</v>
      </c>
      <c r="W902" s="370">
        <f t="shared" si="187"/>
        <v>33.33333333333335</v>
      </c>
      <c r="X902" s="370">
        <f t="shared" si="188"/>
        <v>3.8461538461538494</v>
      </c>
      <c r="Y902" s="370">
        <f t="shared" si="189"/>
        <v>47.058823529411754</v>
      </c>
      <c r="Z902" s="370">
        <f t="shared" si="190"/>
        <v>-99.999999999999986</v>
      </c>
      <c r="AA902" s="370">
        <f t="shared" si="191"/>
        <v>-15.789473684210526</v>
      </c>
      <c r="AB902" s="370">
        <f t="shared" si="192"/>
        <v>72.222222222222229</v>
      </c>
      <c r="AC902" s="370">
        <f t="shared" si="193"/>
        <v>-68.965517241379317</v>
      </c>
      <c r="AD902" s="370">
        <f t="shared" si="194"/>
        <v>99.999999999999986</v>
      </c>
      <c r="AE902" s="370">
        <f t="shared" si="195"/>
        <v>38.235294117647044</v>
      </c>
      <c r="AF902" s="370">
        <f t="shared" si="196"/>
        <v>585.71428571428567</v>
      </c>
      <c r="AG902" s="370">
        <f t="shared" si="196"/>
        <v>1818.7499999999995</v>
      </c>
      <c r="AH902" s="370">
        <f t="shared" si="196"/>
        <v>834.37500000000011</v>
      </c>
      <c r="AI902" s="370">
        <f t="shared" si="196"/>
        <v>1220</v>
      </c>
      <c r="AJ902" s="370">
        <f t="shared" si="197"/>
        <v>533.33333333333326</v>
      </c>
      <c r="AK902" s="370">
        <f t="shared" si="197"/>
        <v>136</v>
      </c>
      <c r="AL902" s="370" t="str">
        <f t="shared" si="197"/>
        <v>n.a.</v>
      </c>
      <c r="AM902" s="370">
        <f t="shared" si="197"/>
        <v>-21.875000000000004</v>
      </c>
      <c r="AN902" s="370">
        <f t="shared" si="213"/>
        <v>-67.741935483870975</v>
      </c>
      <c r="AO902" s="370">
        <f t="shared" si="213"/>
        <v>111.11111111111111</v>
      </c>
      <c r="AP902" s="370">
        <f t="shared" si="213"/>
        <v>-44.117647058823529</v>
      </c>
      <c r="AQ902" s="370">
        <f t="shared" si="213"/>
        <v>-53.191489361702125</v>
      </c>
      <c r="AR902" s="370">
        <f t="shared" ref="AR902:AY902" si="251">IFERROR(((AR122-AF122)*100/AF122),"n.a.")</f>
        <v>-95.312499999999986</v>
      </c>
      <c r="AS902" s="370">
        <f t="shared" si="251"/>
        <v>-91.530944625407159</v>
      </c>
      <c r="AT902" s="370">
        <f t="shared" si="251"/>
        <v>-96.989966555183955</v>
      </c>
      <c r="AU902" s="370">
        <f t="shared" si="251"/>
        <v>-100</v>
      </c>
      <c r="AV902" s="370">
        <f t="shared" si="251"/>
        <v>-98.830409356725141</v>
      </c>
      <c r="AW902" s="370">
        <f t="shared" si="251"/>
        <v>-62.711864406779661</v>
      </c>
      <c r="AX902" s="370">
        <f t="shared" si="251"/>
        <v>-62.962962962962962</v>
      </c>
      <c r="AY902" s="370">
        <f t="shared" si="251"/>
        <v>-100</v>
      </c>
    </row>
    <row r="903" spans="1:51" s="325" customFormat="1" ht="13.8">
      <c r="A903" s="327"/>
      <c r="B903" s="327" t="s">
        <v>294</v>
      </c>
      <c r="C903" s="331"/>
      <c r="D903" s="331"/>
      <c r="E903" s="331"/>
      <c r="F903" s="331"/>
      <c r="G903" s="331"/>
      <c r="H903" s="331"/>
      <c r="I903" s="331"/>
      <c r="J903" s="331"/>
      <c r="K903" s="331"/>
      <c r="L903" s="331"/>
      <c r="M903" s="331"/>
      <c r="N903" s="331"/>
      <c r="O903" s="370">
        <f t="shared" si="179"/>
        <v>-14.234767433037401</v>
      </c>
      <c r="P903" s="370">
        <f t="shared" si="180"/>
        <v>-20.880203629197805</v>
      </c>
      <c r="Q903" s="370">
        <f t="shared" si="181"/>
        <v>-8.4742951907131001</v>
      </c>
      <c r="R903" s="370">
        <f t="shared" si="182"/>
        <v>-20.014232342999467</v>
      </c>
      <c r="S903" s="370">
        <f t="shared" si="183"/>
        <v>-19.062159214830977</v>
      </c>
      <c r="T903" s="370">
        <f t="shared" si="184"/>
        <v>-25.706859888162558</v>
      </c>
      <c r="U903" s="370">
        <f t="shared" si="185"/>
        <v>-25.006403141808242</v>
      </c>
      <c r="V903" s="370">
        <f t="shared" si="186"/>
        <v>-25.125628140703519</v>
      </c>
      <c r="W903" s="370">
        <f t="shared" si="187"/>
        <v>-4.1892455189662323</v>
      </c>
      <c r="X903" s="370">
        <f t="shared" si="188"/>
        <v>-1.8223711772098963</v>
      </c>
      <c r="Y903" s="370">
        <f t="shared" si="189"/>
        <v>24.780649751007815</v>
      </c>
      <c r="Z903" s="370">
        <f t="shared" si="190"/>
        <v>6.6832563099893356</v>
      </c>
      <c r="AA903" s="370">
        <f t="shared" si="191"/>
        <v>-5.8656993718481782</v>
      </c>
      <c r="AB903" s="370">
        <f t="shared" si="192"/>
        <v>9.2673308426733154</v>
      </c>
      <c r="AC903" s="370">
        <f t="shared" si="193"/>
        <v>-6.1061786555535384</v>
      </c>
      <c r="AD903" s="370">
        <f t="shared" si="194"/>
        <v>11.754893238434155</v>
      </c>
      <c r="AE903" s="370">
        <f t="shared" si="195"/>
        <v>2.1108416419653362</v>
      </c>
      <c r="AF903" s="370">
        <f t="shared" si="196"/>
        <v>21.66861019824022</v>
      </c>
      <c r="AG903" s="370">
        <f t="shared" si="196"/>
        <v>45.696721311475407</v>
      </c>
      <c r="AH903" s="370">
        <f t="shared" si="196"/>
        <v>29.178127406755415</v>
      </c>
      <c r="AI903" s="370">
        <f t="shared" si="196"/>
        <v>17.457037198172721</v>
      </c>
      <c r="AJ903" s="370">
        <f t="shared" si="197"/>
        <v>35.662470663537455</v>
      </c>
      <c r="AK903" s="370">
        <f t="shared" si="197"/>
        <v>8.7419232231090866</v>
      </c>
      <c r="AL903" s="370">
        <f t="shared" si="197"/>
        <v>27.912917916250134</v>
      </c>
      <c r="AM903" s="370">
        <f t="shared" si="197"/>
        <v>40.159774436090217</v>
      </c>
      <c r="AN903" s="370">
        <f t="shared" si="213"/>
        <v>16.478298034001323</v>
      </c>
      <c r="AO903" s="370">
        <f t="shared" si="213"/>
        <v>17.937089926669245</v>
      </c>
      <c r="AP903" s="370">
        <f t="shared" si="213"/>
        <v>19.70345307990846</v>
      </c>
      <c r="AQ903" s="370">
        <f t="shared" si="213"/>
        <v>-6.0520760028149265</v>
      </c>
      <c r="AR903" s="370">
        <f t="shared" ref="AR903:AY903" si="252">IFERROR(((AR123-AF123)*100/AF123),"n.a.")</f>
        <v>0.5837762481484724</v>
      </c>
      <c r="AS903" s="370">
        <f t="shared" si="252"/>
        <v>-2.0862634786685432</v>
      </c>
      <c r="AT903" s="370">
        <f t="shared" si="252"/>
        <v>-9.6329103142832828</v>
      </c>
      <c r="AU903" s="370">
        <f t="shared" si="252"/>
        <v>-5.222705806093157</v>
      </c>
      <c r="AV903" s="370">
        <f t="shared" si="252"/>
        <v>-18.062436109145239</v>
      </c>
      <c r="AW903" s="370">
        <f t="shared" si="252"/>
        <v>-10.625655365256899</v>
      </c>
      <c r="AX903" s="370">
        <f t="shared" si="252"/>
        <v>-5.73984022229941</v>
      </c>
      <c r="AY903" s="370">
        <f t="shared" si="252"/>
        <v>-25.139140347347951</v>
      </c>
    </row>
    <row r="904" spans="1:51" s="325" customFormat="1" ht="13.8">
      <c r="A904" s="329"/>
      <c r="B904" s="329" t="s">
        <v>295</v>
      </c>
      <c r="C904" s="332"/>
      <c r="D904" s="332"/>
      <c r="E904" s="332"/>
      <c r="F904" s="332"/>
      <c r="G904" s="332"/>
      <c r="H904" s="332"/>
      <c r="I904" s="332"/>
      <c r="J904" s="332"/>
      <c r="K904" s="332"/>
      <c r="L904" s="332"/>
      <c r="M904" s="332"/>
      <c r="N904" s="332"/>
      <c r="O904" s="370">
        <f t="shared" si="179"/>
        <v>-6.8181818181818246</v>
      </c>
      <c r="P904" s="370">
        <f t="shared" si="180"/>
        <v>-24.623115577889447</v>
      </c>
      <c r="Q904" s="370">
        <f t="shared" si="181"/>
        <v>12.025316455696197</v>
      </c>
      <c r="R904" s="370">
        <f t="shared" si="182"/>
        <v>22.463768115942035</v>
      </c>
      <c r="S904" s="370">
        <f t="shared" si="183"/>
        <v>7.7319587628865936</v>
      </c>
      <c r="T904" s="370">
        <f t="shared" si="184"/>
        <v>-15.819209039548024</v>
      </c>
      <c r="U904" s="370">
        <f t="shared" si="185"/>
        <v>27.480916030534338</v>
      </c>
      <c r="V904" s="370">
        <f t="shared" si="186"/>
        <v>-4.1025641025640951</v>
      </c>
      <c r="W904" s="370">
        <f t="shared" si="187"/>
        <v>-2.5316455696202551</v>
      </c>
      <c r="X904" s="370">
        <f t="shared" si="188"/>
        <v>19.014084507042256</v>
      </c>
      <c r="Y904" s="370">
        <f t="shared" si="189"/>
        <v>-13.861386138613863</v>
      </c>
      <c r="Z904" s="370">
        <f t="shared" si="190"/>
        <v>14.569536423841058</v>
      </c>
      <c r="AA904" s="370">
        <f t="shared" si="191"/>
        <v>3.6585365853658569</v>
      </c>
      <c r="AB904" s="370">
        <f t="shared" si="192"/>
        <v>36</v>
      </c>
      <c r="AC904" s="370">
        <f t="shared" si="193"/>
        <v>-12.994350282485875</v>
      </c>
      <c r="AD904" s="370">
        <f t="shared" si="194"/>
        <v>15.976331360946746</v>
      </c>
      <c r="AE904" s="370">
        <f t="shared" si="195"/>
        <v>8.1339712918660254</v>
      </c>
      <c r="AF904" s="370">
        <f t="shared" si="196"/>
        <v>22.818791946308728</v>
      </c>
      <c r="AG904" s="370">
        <f t="shared" si="196"/>
        <v>39.520958083832348</v>
      </c>
      <c r="AH904" s="370">
        <f t="shared" si="196"/>
        <v>5.3475935828876926</v>
      </c>
      <c r="AI904" s="370">
        <f t="shared" si="196"/>
        <v>11.688311688311684</v>
      </c>
      <c r="AJ904" s="370">
        <f t="shared" si="197"/>
        <v>40.236686390532554</v>
      </c>
      <c r="AK904" s="370">
        <f t="shared" si="197"/>
        <v>6.8965517241379368</v>
      </c>
      <c r="AL904" s="370">
        <f t="shared" si="197"/>
        <v>4.6242774566474028</v>
      </c>
      <c r="AM904" s="370">
        <f t="shared" si="197"/>
        <v>40.588235294117659</v>
      </c>
      <c r="AN904" s="370">
        <f t="shared" si="213"/>
        <v>-7.352941176470595</v>
      </c>
      <c r="AO904" s="370">
        <f t="shared" si="213"/>
        <v>20.129870129870135</v>
      </c>
      <c r="AP904" s="370">
        <f t="shared" si="213"/>
        <v>6.1224489795918426</v>
      </c>
      <c r="AQ904" s="370">
        <f t="shared" si="213"/>
        <v>12.831858407079649</v>
      </c>
      <c r="AR904" s="370">
        <f t="shared" ref="AR904:AY904" si="253">IFERROR(((AR124-AF124)*100/AF124),"n.a.")</f>
        <v>25.136612021857921</v>
      </c>
      <c r="AS904" s="370">
        <f t="shared" si="253"/>
        <v>25.321888412017159</v>
      </c>
      <c r="AT904" s="370">
        <f t="shared" si="253"/>
        <v>80.203045685279179</v>
      </c>
      <c r="AU904" s="370">
        <f t="shared" si="253"/>
        <v>74.418604651162795</v>
      </c>
      <c r="AV904" s="370">
        <f t="shared" si="253"/>
        <v>73.839662447257382</v>
      </c>
      <c r="AW904" s="370">
        <f t="shared" si="253"/>
        <v>115.05376344086019</v>
      </c>
      <c r="AX904" s="370">
        <f t="shared" si="253"/>
        <v>169.61325966850828</v>
      </c>
      <c r="AY904" s="370">
        <f t="shared" si="253"/>
        <v>89.121338912133865</v>
      </c>
    </row>
    <row r="905" spans="1:51" s="325" customFormat="1" ht="13.8">
      <c r="A905" s="327"/>
      <c r="B905" s="327" t="s">
        <v>296</v>
      </c>
      <c r="C905" s="331"/>
      <c r="D905" s="331"/>
      <c r="E905" s="331"/>
      <c r="F905" s="331"/>
      <c r="G905" s="331"/>
      <c r="H905" s="331"/>
      <c r="I905" s="331"/>
      <c r="J905" s="331"/>
      <c r="K905" s="331"/>
      <c r="L905" s="331"/>
      <c r="M905" s="331"/>
      <c r="N905" s="331"/>
      <c r="O905" s="370">
        <f t="shared" si="179"/>
        <v>-31.058020477815695</v>
      </c>
      <c r="P905" s="370">
        <f t="shared" si="180"/>
        <v>-4.2372881355932179</v>
      </c>
      <c r="Q905" s="370">
        <f t="shared" si="181"/>
        <v>-26.602564102564099</v>
      </c>
      <c r="R905" s="370">
        <f t="shared" si="182"/>
        <v>-5.0235478806907423</v>
      </c>
      <c r="S905" s="370">
        <f t="shared" si="183"/>
        <v>-10.638297872340424</v>
      </c>
      <c r="T905" s="370">
        <f t="shared" si="184"/>
        <v>11.128526645768025</v>
      </c>
      <c r="U905" s="370">
        <f t="shared" si="185"/>
        <v>-14.523449319213313</v>
      </c>
      <c r="V905" s="370">
        <f t="shared" si="186"/>
        <v>2.3977433004231301</v>
      </c>
      <c r="W905" s="370">
        <f t="shared" si="187"/>
        <v>-18.879056047197643</v>
      </c>
      <c r="X905" s="370">
        <f t="shared" si="188"/>
        <v>-11.463046757164401</v>
      </c>
      <c r="Y905" s="370">
        <f t="shared" si="189"/>
        <v>28.625235404896436</v>
      </c>
      <c r="Z905" s="370">
        <f t="shared" si="190"/>
        <v>3.5775127768313451</v>
      </c>
      <c r="AA905" s="370">
        <f t="shared" si="191"/>
        <v>15.346534653465357</v>
      </c>
      <c r="AB905" s="370">
        <f t="shared" si="192"/>
        <v>-7.6696165191740473</v>
      </c>
      <c r="AC905" s="370">
        <f t="shared" si="193"/>
        <v>12.08151382823872</v>
      </c>
      <c r="AD905" s="370">
        <f t="shared" si="194"/>
        <v>-12.066115702479332</v>
      </c>
      <c r="AE905" s="370">
        <f t="shared" si="195"/>
        <v>9.5238095238095326</v>
      </c>
      <c r="AF905" s="370">
        <f t="shared" si="196"/>
        <v>-15.655853314527496</v>
      </c>
      <c r="AG905" s="370">
        <f t="shared" si="196"/>
        <v>24.070796460176979</v>
      </c>
      <c r="AH905" s="370">
        <f t="shared" si="196"/>
        <v>102.2038567493113</v>
      </c>
      <c r="AI905" s="370">
        <f t="shared" si="196"/>
        <v>78.727272727272734</v>
      </c>
      <c r="AJ905" s="370">
        <f t="shared" si="197"/>
        <v>137.81942078364565</v>
      </c>
      <c r="AK905" s="370">
        <f t="shared" si="197"/>
        <v>124.15812591508053</v>
      </c>
      <c r="AL905" s="370">
        <f t="shared" si="197"/>
        <v>61.67763157894737</v>
      </c>
      <c r="AM905" s="370">
        <f t="shared" si="197"/>
        <v>168.6695278969957</v>
      </c>
      <c r="AN905" s="370">
        <f t="shared" si="213"/>
        <v>130.83067092651757</v>
      </c>
      <c r="AO905" s="370">
        <f t="shared" si="213"/>
        <v>109.48051948051948</v>
      </c>
      <c r="AP905" s="370">
        <f t="shared" si="213"/>
        <v>295.11278195488723</v>
      </c>
      <c r="AQ905" s="370">
        <f t="shared" si="213"/>
        <v>138.99456521739131</v>
      </c>
      <c r="AR905" s="370">
        <f t="shared" ref="AR905:AY905" si="254">IFERROR(((AR125-AF125)*100/AF125),"n.a.")</f>
        <v>240.80267558528422</v>
      </c>
      <c r="AS905" s="370">
        <f t="shared" si="254"/>
        <v>232.23965763195434</v>
      </c>
      <c r="AT905" s="370">
        <f t="shared" si="254"/>
        <v>17.574931880109006</v>
      </c>
      <c r="AU905" s="370">
        <f t="shared" si="254"/>
        <v>66.632756866734468</v>
      </c>
      <c r="AV905" s="370">
        <f t="shared" si="254"/>
        <v>-17.335243553008606</v>
      </c>
      <c r="AW905" s="370">
        <f t="shared" si="254"/>
        <v>12.083605486610056</v>
      </c>
      <c r="AX905" s="370">
        <f t="shared" si="254"/>
        <v>46.490335707019327</v>
      </c>
      <c r="AY905" s="370">
        <f t="shared" si="254"/>
        <v>-17.891373801916938</v>
      </c>
    </row>
    <row r="906" spans="1:51" s="325" customFormat="1" ht="13.8">
      <c r="A906" s="329"/>
      <c r="B906" s="329" t="s">
        <v>297</v>
      </c>
      <c r="C906" s="332"/>
      <c r="D906" s="332"/>
      <c r="E906" s="332"/>
      <c r="F906" s="332"/>
      <c r="G906" s="332"/>
      <c r="H906" s="332"/>
      <c r="I906" s="332"/>
      <c r="J906" s="332"/>
      <c r="K906" s="332"/>
      <c r="L906" s="332"/>
      <c r="M906" s="332"/>
      <c r="N906" s="332"/>
      <c r="O906" s="370">
        <f t="shared" si="179"/>
        <v>-13.439602222872182</v>
      </c>
      <c r="P906" s="370">
        <f t="shared" si="180"/>
        <v>-7.551085568326954</v>
      </c>
      <c r="Q906" s="370">
        <f t="shared" si="181"/>
        <v>-1.9595606590114918</v>
      </c>
      <c r="R906" s="370">
        <f t="shared" si="182"/>
        <v>-22.33166478281931</v>
      </c>
      <c r="S906" s="370">
        <f t="shared" si="183"/>
        <v>20.941336971350612</v>
      </c>
      <c r="T906" s="370">
        <f t="shared" si="184"/>
        <v>-2.790059460283588</v>
      </c>
      <c r="U906" s="370">
        <f t="shared" si="185"/>
        <v>20.483110761979574</v>
      </c>
      <c r="V906" s="370">
        <f t="shared" si="186"/>
        <v>-0.18944914019237782</v>
      </c>
      <c r="W906" s="370">
        <f t="shared" si="187"/>
        <v>2.805575411007863</v>
      </c>
      <c r="X906" s="370">
        <f t="shared" si="188"/>
        <v>15.278770550393146</v>
      </c>
      <c r="Y906" s="370">
        <f t="shared" si="189"/>
        <v>7.4410480349344938</v>
      </c>
      <c r="Z906" s="370">
        <f t="shared" si="190"/>
        <v>-5.765611633875114</v>
      </c>
      <c r="AA906" s="370">
        <f t="shared" si="191"/>
        <v>12.366953877344159</v>
      </c>
      <c r="AB906" s="370">
        <f t="shared" si="192"/>
        <v>9.4456915903989049</v>
      </c>
      <c r="AC906" s="370">
        <f t="shared" si="193"/>
        <v>-11.381285805219603</v>
      </c>
      <c r="AD906" s="370">
        <f t="shared" si="194"/>
        <v>52.577962577962573</v>
      </c>
      <c r="AE906" s="370">
        <f t="shared" si="195"/>
        <v>-0.80372250423012881</v>
      </c>
      <c r="AF906" s="370">
        <f t="shared" si="196"/>
        <v>9.723964868255953</v>
      </c>
      <c r="AG906" s="370">
        <f t="shared" si="196"/>
        <v>30.122249388753051</v>
      </c>
      <c r="AH906" s="370">
        <f t="shared" si="196"/>
        <v>0.14600671630896267</v>
      </c>
      <c r="AI906" s="370">
        <f t="shared" si="196"/>
        <v>25.430210325047792</v>
      </c>
      <c r="AJ906" s="370">
        <f t="shared" si="197"/>
        <v>18.725778949000151</v>
      </c>
      <c r="AK906" s="370">
        <f t="shared" si="197"/>
        <v>12.632092342708509</v>
      </c>
      <c r="AL906" s="370">
        <f t="shared" si="197"/>
        <v>10.820624546114745</v>
      </c>
      <c r="AM906" s="370">
        <f t="shared" si="197"/>
        <v>10.419485791610272</v>
      </c>
      <c r="AN906" s="370">
        <f t="shared" si="213"/>
        <v>1.3095613758283231</v>
      </c>
      <c r="AO906" s="370">
        <f t="shared" si="213"/>
        <v>8.9211320212613039</v>
      </c>
      <c r="AP906" s="370">
        <f t="shared" si="213"/>
        <v>-3.1611936231094253</v>
      </c>
      <c r="AQ906" s="370">
        <f t="shared" si="213"/>
        <v>-4.2643923240939789E-2</v>
      </c>
      <c r="AR906" s="370">
        <f t="shared" ref="AR906:AY906" si="255">IFERROR(((AR126-AF126)*100/AF126),"n.a.")</f>
        <v>-5.3602058319039454</v>
      </c>
      <c r="AS906" s="370">
        <f t="shared" si="255"/>
        <v>-12.701991732431416</v>
      </c>
      <c r="AT906" s="370">
        <f t="shared" si="255"/>
        <v>-15.045925061962384</v>
      </c>
      <c r="AU906" s="370">
        <f t="shared" si="255"/>
        <v>2.6330376940133116</v>
      </c>
      <c r="AV906" s="370">
        <f t="shared" si="255"/>
        <v>-8.7217652435043824</v>
      </c>
      <c r="AW906" s="370">
        <f t="shared" si="255"/>
        <v>-14.852771362586605</v>
      </c>
      <c r="AX906" s="370">
        <f t="shared" si="255"/>
        <v>25.245740498034085</v>
      </c>
      <c r="AY906" s="370">
        <f t="shared" si="255"/>
        <v>-0.3267973856209081</v>
      </c>
    </row>
    <row r="907" spans="1:51" s="325" customFormat="1" ht="19.8">
      <c r="A907" s="327"/>
      <c r="B907" s="327" t="s">
        <v>298</v>
      </c>
      <c r="C907" s="334"/>
      <c r="D907" s="334"/>
      <c r="E907" s="334"/>
      <c r="F907" s="331"/>
      <c r="G907" s="331"/>
      <c r="H907" s="331"/>
      <c r="I907" s="331"/>
      <c r="J907" s="334"/>
      <c r="K907" s="334"/>
      <c r="L907" s="334"/>
      <c r="M907" s="334"/>
      <c r="N907" s="334"/>
      <c r="O907" s="370">
        <f t="shared" si="179"/>
        <v>1680</v>
      </c>
      <c r="P907" s="370" t="str">
        <f t="shared" si="180"/>
        <v>n.a.</v>
      </c>
      <c r="Q907" s="370" t="str">
        <f t="shared" si="181"/>
        <v>n.a.</v>
      </c>
      <c r="R907" s="370">
        <f t="shared" si="182"/>
        <v>-100</v>
      </c>
      <c r="S907" s="370" t="str">
        <f t="shared" si="183"/>
        <v>n.a.</v>
      </c>
      <c r="T907" s="370">
        <f t="shared" si="184"/>
        <v>-47.303921568627459</v>
      </c>
      <c r="U907" s="370">
        <f t="shared" si="185"/>
        <v>31.25</v>
      </c>
      <c r="V907" s="370">
        <f t="shared" si="186"/>
        <v>-67.151162790697668</v>
      </c>
      <c r="W907" s="370">
        <f t="shared" si="187"/>
        <v>194.44444444444446</v>
      </c>
      <c r="X907" s="370">
        <f t="shared" si="188"/>
        <v>122.5</v>
      </c>
      <c r="Y907" s="370">
        <f t="shared" si="189"/>
        <v>-44.859813084112155</v>
      </c>
      <c r="Z907" s="370">
        <f t="shared" si="190"/>
        <v>361.11111111111103</v>
      </c>
      <c r="AA907" s="370">
        <f t="shared" si="191"/>
        <v>-100</v>
      </c>
      <c r="AB907" s="370">
        <f t="shared" si="192"/>
        <v>-100</v>
      </c>
      <c r="AC907" s="370">
        <f t="shared" si="193"/>
        <v>-100</v>
      </c>
      <c r="AD907" s="370" t="str">
        <f t="shared" si="194"/>
        <v>n.a.</v>
      </c>
      <c r="AE907" s="370">
        <f t="shared" si="195"/>
        <v>195.23809523809524</v>
      </c>
      <c r="AF907" s="370">
        <f t="shared" si="196"/>
        <v>65.581395348837205</v>
      </c>
      <c r="AG907" s="370">
        <f t="shared" si="196"/>
        <v>-0.95238095238095322</v>
      </c>
      <c r="AH907" s="370">
        <f t="shared" si="196"/>
        <v>-37.16814159292035</v>
      </c>
      <c r="AI907" s="370">
        <f t="shared" si="196"/>
        <v>94.339622641509436</v>
      </c>
      <c r="AJ907" s="370">
        <f t="shared" si="197"/>
        <v>12.35955056179775</v>
      </c>
      <c r="AK907" s="370">
        <f t="shared" si="197"/>
        <v>189.83050847457631</v>
      </c>
      <c r="AL907" s="370">
        <f t="shared" si="197"/>
        <v>59.036144578313262</v>
      </c>
      <c r="AM907" s="370" t="str">
        <f t="shared" si="197"/>
        <v>n.a.</v>
      </c>
      <c r="AN907" s="370" t="str">
        <f t="shared" si="213"/>
        <v>n.a.</v>
      </c>
      <c r="AO907" s="370" t="str">
        <f t="shared" si="213"/>
        <v>n.a.</v>
      </c>
      <c r="AP907" s="370">
        <f t="shared" si="213"/>
        <v>0</v>
      </c>
      <c r="AQ907" s="370">
        <f t="shared" si="213"/>
        <v>-4.8387096774193594</v>
      </c>
      <c r="AR907" s="370">
        <f t="shared" ref="AR907:AY907" si="256">IFERROR(((AR127-AF127)*100/AF127),"n.a.")</f>
        <v>-21.629213483146067</v>
      </c>
      <c r="AS907" s="370">
        <f t="shared" si="256"/>
        <v>292.30769230769232</v>
      </c>
      <c r="AT907" s="370">
        <f t="shared" si="256"/>
        <v>195.77464788732397</v>
      </c>
      <c r="AU907" s="370">
        <f t="shared" si="256"/>
        <v>-11.650485436893204</v>
      </c>
      <c r="AV907" s="370">
        <f t="shared" si="256"/>
        <v>-40</v>
      </c>
      <c r="AW907" s="370">
        <f t="shared" si="256"/>
        <v>-62.573099415204673</v>
      </c>
      <c r="AX907" s="370">
        <f t="shared" si="256"/>
        <v>-25.000000000000004</v>
      </c>
      <c r="AY907" s="370">
        <f t="shared" si="256"/>
        <v>60.759493670886073</v>
      </c>
    </row>
    <row r="908" spans="1:51" s="325" customFormat="1" ht="13.8">
      <c r="A908" s="329"/>
      <c r="B908" s="329" t="s">
        <v>299</v>
      </c>
      <c r="C908" s="332"/>
      <c r="D908" s="332"/>
      <c r="E908" s="332"/>
      <c r="F908" s="332"/>
      <c r="G908" s="332"/>
      <c r="H908" s="332"/>
      <c r="I908" s="332"/>
      <c r="J908" s="332"/>
      <c r="K908" s="332"/>
      <c r="L908" s="332"/>
      <c r="M908" s="332"/>
      <c r="N908" s="332"/>
      <c r="O908" s="370">
        <f t="shared" si="179"/>
        <v>-3.2906438989683413</v>
      </c>
      <c r="P908" s="370">
        <f t="shared" si="180"/>
        <v>-13.924501424501413</v>
      </c>
      <c r="Q908" s="370">
        <f t="shared" si="181"/>
        <v>18.285613911821542</v>
      </c>
      <c r="R908" s="370">
        <f t="shared" si="182"/>
        <v>44.448705656759351</v>
      </c>
      <c r="S908" s="370">
        <f t="shared" si="183"/>
        <v>14.98665876074711</v>
      </c>
      <c r="T908" s="370">
        <f t="shared" si="184"/>
        <v>-21.401559914913729</v>
      </c>
      <c r="U908" s="370">
        <f t="shared" si="185"/>
        <v>30.577191931296177</v>
      </c>
      <c r="V908" s="370">
        <f t="shared" si="186"/>
        <v>34.300239234449762</v>
      </c>
      <c r="W908" s="370">
        <f t="shared" si="187"/>
        <v>38.84998939104603</v>
      </c>
      <c r="X908" s="370">
        <f t="shared" si="188"/>
        <v>85.278234327306848</v>
      </c>
      <c r="Y908" s="370">
        <f t="shared" si="189"/>
        <v>32.211289487312278</v>
      </c>
      <c r="Z908" s="370">
        <f t="shared" si="190"/>
        <v>22.554403091315834</v>
      </c>
      <c r="AA908" s="370">
        <f t="shared" si="191"/>
        <v>31.598307890380728</v>
      </c>
      <c r="AB908" s="370">
        <f t="shared" si="192"/>
        <v>22.424493173355387</v>
      </c>
      <c r="AC908" s="370">
        <f t="shared" si="193"/>
        <v>-7.8556578556578653</v>
      </c>
      <c r="AD908" s="370">
        <f t="shared" si="194"/>
        <v>14.682065578122929</v>
      </c>
      <c r="AE908" s="370">
        <f t="shared" si="195"/>
        <v>4.8988010828928861</v>
      </c>
      <c r="AF908" s="370">
        <f t="shared" si="196"/>
        <v>11.321605773567885</v>
      </c>
      <c r="AG908" s="370">
        <f t="shared" si="196"/>
        <v>54.496788008565325</v>
      </c>
      <c r="AH908" s="370">
        <f t="shared" si="196"/>
        <v>-9.1961701180137965</v>
      </c>
      <c r="AI908" s="370">
        <f t="shared" si="196"/>
        <v>25.3820293398533</v>
      </c>
      <c r="AJ908" s="370">
        <f t="shared" si="197"/>
        <v>40.805981497909016</v>
      </c>
      <c r="AK908" s="370">
        <f t="shared" si="197"/>
        <v>2.7679853766810161</v>
      </c>
      <c r="AL908" s="370">
        <f t="shared" si="197"/>
        <v>85.413209425821464</v>
      </c>
      <c r="AM908" s="370">
        <f t="shared" si="197"/>
        <v>36.310272536687641</v>
      </c>
      <c r="AN908" s="370">
        <f t="shared" si="213"/>
        <v>50.895572828658324</v>
      </c>
      <c r="AO908" s="370">
        <f t="shared" si="213"/>
        <v>9.7985495568090215</v>
      </c>
      <c r="AP908" s="370">
        <f t="shared" si="213"/>
        <v>-23.590693367287876</v>
      </c>
      <c r="AQ908" s="370">
        <f t="shared" si="213"/>
        <v>-17.389701364139121</v>
      </c>
      <c r="AR908" s="370">
        <f t="shared" ref="AR908:AY908" si="257">IFERROR(((AR128-AF128)*100/AF128),"n.a.")</f>
        <v>-10.602377093463005</v>
      </c>
      <c r="AS908" s="370">
        <f t="shared" si="257"/>
        <v>-42.688842688842684</v>
      </c>
      <c r="AT908" s="370">
        <f t="shared" si="257"/>
        <v>-38.867091711623353</v>
      </c>
      <c r="AU908" s="370">
        <f t="shared" si="257"/>
        <v>-49.29920780012187</v>
      </c>
      <c r="AV908" s="370">
        <f t="shared" si="257"/>
        <v>-61.488614886148852</v>
      </c>
      <c r="AW908" s="370">
        <f t="shared" si="257"/>
        <v>-52.407572100114336</v>
      </c>
      <c r="AX908" s="370">
        <f t="shared" si="257"/>
        <v>-58.319162266177386</v>
      </c>
      <c r="AY908" s="370">
        <f t="shared" si="257"/>
        <v>-41.751256023787555</v>
      </c>
    </row>
    <row r="909" spans="1:51" s="325" customFormat="1" ht="13.8">
      <c r="A909" s="327"/>
      <c r="B909" s="327" t="s">
        <v>300</v>
      </c>
      <c r="C909" s="331"/>
      <c r="D909" s="331"/>
      <c r="E909" s="331"/>
      <c r="F909" s="331"/>
      <c r="G909" s="331"/>
      <c r="H909" s="331"/>
      <c r="I909" s="331"/>
      <c r="J909" s="331"/>
      <c r="K909" s="331"/>
      <c r="L909" s="331"/>
      <c r="M909" s="331"/>
      <c r="N909" s="331"/>
      <c r="O909" s="370">
        <f t="shared" si="179"/>
        <v>-4.4105523495465793</v>
      </c>
      <c r="P909" s="370">
        <f t="shared" si="180"/>
        <v>-2.6402640264026402</v>
      </c>
      <c r="Q909" s="370">
        <f t="shared" si="181"/>
        <v>34.915568369028001</v>
      </c>
      <c r="R909" s="370">
        <f t="shared" si="182"/>
        <v>4.1053446940356402</v>
      </c>
      <c r="S909" s="370">
        <f t="shared" si="183"/>
        <v>38.325020299269234</v>
      </c>
      <c r="T909" s="370">
        <f t="shared" si="184"/>
        <v>17.401574803149614</v>
      </c>
      <c r="U909" s="370">
        <f t="shared" si="185"/>
        <v>25.809802625365947</v>
      </c>
      <c r="V909" s="370">
        <f t="shared" si="186"/>
        <v>-17.476334130864451</v>
      </c>
      <c r="W909" s="370">
        <f t="shared" si="187"/>
        <v>-15.815085158150854</v>
      </c>
      <c r="X909" s="370">
        <f t="shared" si="188"/>
        <v>-19.458015267175568</v>
      </c>
      <c r="Y909" s="370">
        <f t="shared" si="189"/>
        <v>-27.023029790830343</v>
      </c>
      <c r="Z909" s="370">
        <f t="shared" si="190"/>
        <v>-21.760645917437177</v>
      </c>
      <c r="AA909" s="370">
        <f t="shared" si="191"/>
        <v>-20.084087968952144</v>
      </c>
      <c r="AB909" s="370">
        <f t="shared" si="192"/>
        <v>-4.3932203389830438</v>
      </c>
      <c r="AC909" s="370">
        <f t="shared" si="193"/>
        <v>-2.968785774250172</v>
      </c>
      <c r="AD909" s="370">
        <f t="shared" si="194"/>
        <v>29.092261904761898</v>
      </c>
      <c r="AE909" s="370">
        <f t="shared" si="195"/>
        <v>-31.25366876310272</v>
      </c>
      <c r="AF909" s="370">
        <f t="shared" si="196"/>
        <v>37.340710932260222</v>
      </c>
      <c r="AG909" s="370">
        <f t="shared" si="196"/>
        <v>3.0025521693439425</v>
      </c>
      <c r="AH909" s="370">
        <f t="shared" si="196"/>
        <v>15.277952855161988</v>
      </c>
      <c r="AI909" s="370">
        <f t="shared" si="196"/>
        <v>15.255986787778696</v>
      </c>
      <c r="AJ909" s="370">
        <f t="shared" si="197"/>
        <v>-15.211828262723923</v>
      </c>
      <c r="AK909" s="370">
        <f t="shared" si="197"/>
        <v>9.3370005790387989</v>
      </c>
      <c r="AL909" s="370">
        <f t="shared" si="197"/>
        <v>4.2443408788282362</v>
      </c>
      <c r="AM909" s="370">
        <f t="shared" si="197"/>
        <v>15.944961554026721</v>
      </c>
      <c r="AN909" s="370">
        <f t="shared" si="213"/>
        <v>-3.9710679336264518</v>
      </c>
      <c r="AO909" s="370">
        <f t="shared" si="213"/>
        <v>-30.226521944313362</v>
      </c>
      <c r="AP909" s="370">
        <f t="shared" si="213"/>
        <v>-11.825168107588846</v>
      </c>
      <c r="AQ909" s="370">
        <f t="shared" si="213"/>
        <v>-14.576726030739207</v>
      </c>
      <c r="AR909" s="370">
        <f t="shared" ref="AR909:AY909" si="258">IFERROR(((AR129-AF129)*100/AF129),"n.a.")</f>
        <v>-37.370284458552071</v>
      </c>
      <c r="AS909" s="370">
        <f t="shared" si="258"/>
        <v>-14.130593207987173</v>
      </c>
      <c r="AT909" s="370">
        <f t="shared" si="258"/>
        <v>-23.794423182066708</v>
      </c>
      <c r="AU909" s="370">
        <f t="shared" si="258"/>
        <v>-17.230879455489877</v>
      </c>
      <c r="AV909" s="370">
        <f t="shared" si="258"/>
        <v>-2.1573887771070788</v>
      </c>
      <c r="AW909" s="370">
        <f t="shared" si="258"/>
        <v>-17.463259631934328</v>
      </c>
      <c r="AX909" s="370">
        <f t="shared" si="258"/>
        <v>15.024748523072015</v>
      </c>
      <c r="AY909" s="370">
        <f t="shared" si="258"/>
        <v>-2.9901105293775534</v>
      </c>
    </row>
    <row r="910" spans="1:51" s="325" customFormat="1" ht="13.8">
      <c r="A910" s="329"/>
      <c r="B910" s="329" t="s">
        <v>301</v>
      </c>
      <c r="C910" s="332"/>
      <c r="D910" s="332"/>
      <c r="E910" s="332"/>
      <c r="F910" s="332"/>
      <c r="G910" s="332"/>
      <c r="H910" s="332"/>
      <c r="I910" s="332"/>
      <c r="J910" s="332"/>
      <c r="K910" s="332"/>
      <c r="L910" s="332"/>
      <c r="M910" s="332"/>
      <c r="N910" s="332"/>
      <c r="O910" s="370">
        <f t="shared" si="179"/>
        <v>-42.1875</v>
      </c>
      <c r="P910" s="370">
        <f t="shared" si="180"/>
        <v>15.107913669064763</v>
      </c>
      <c r="Q910" s="370">
        <f t="shared" si="181"/>
        <v>2.9045643153526903</v>
      </c>
      <c r="R910" s="370">
        <f t="shared" si="182"/>
        <v>-57.388316151202758</v>
      </c>
      <c r="S910" s="370">
        <f t="shared" si="183"/>
        <v>-30.340557275541794</v>
      </c>
      <c r="T910" s="370">
        <f t="shared" si="184"/>
        <v>-52.291105121293803</v>
      </c>
      <c r="U910" s="370">
        <f t="shared" si="185"/>
        <v>-9.2436974789915869</v>
      </c>
      <c r="V910" s="370">
        <f t="shared" si="186"/>
        <v>24.186046511627907</v>
      </c>
      <c r="W910" s="370">
        <f t="shared" si="187"/>
        <v>11.267605633802827</v>
      </c>
      <c r="X910" s="370">
        <f t="shared" si="188"/>
        <v>46.258503401360542</v>
      </c>
      <c r="Y910" s="370">
        <f t="shared" si="189"/>
        <v>23.648648648648653</v>
      </c>
      <c r="Z910" s="370">
        <f t="shared" si="190"/>
        <v>19.512195121951219</v>
      </c>
      <c r="AA910" s="370">
        <f t="shared" si="191"/>
        <v>41.21621621621621</v>
      </c>
      <c r="AB910" s="370">
        <f t="shared" si="192"/>
        <v>18.749999999999989</v>
      </c>
      <c r="AC910" s="370">
        <f t="shared" si="193"/>
        <v>17.741935483870964</v>
      </c>
      <c r="AD910" s="370">
        <f t="shared" si="194"/>
        <v>84.677419354838705</v>
      </c>
      <c r="AE910" s="370">
        <f t="shared" si="195"/>
        <v>-14.66666666666667</v>
      </c>
      <c r="AF910" s="370">
        <f t="shared" si="196"/>
        <v>19.209039548022592</v>
      </c>
      <c r="AG910" s="370">
        <f t="shared" si="196"/>
        <v>-19.44444444444445</v>
      </c>
      <c r="AH910" s="370">
        <f t="shared" si="196"/>
        <v>31.835205992509369</v>
      </c>
      <c r="AI910" s="370">
        <f t="shared" si="196"/>
        <v>6.962025316455688</v>
      </c>
      <c r="AJ910" s="370">
        <f t="shared" si="197"/>
        <v>-33.953488372093027</v>
      </c>
      <c r="AK910" s="370">
        <f t="shared" si="197"/>
        <v>40.983606557377044</v>
      </c>
      <c r="AL910" s="370">
        <f t="shared" si="197"/>
        <v>-4.0816326530612281</v>
      </c>
      <c r="AM910" s="370">
        <f t="shared" si="197"/>
        <v>4.7846889952153155</v>
      </c>
      <c r="AN910" s="370">
        <f t="shared" si="213"/>
        <v>-21.578947368421051</v>
      </c>
      <c r="AO910" s="370">
        <f t="shared" si="213"/>
        <v>-47.945205479452056</v>
      </c>
      <c r="AP910" s="370">
        <f t="shared" si="213"/>
        <v>0.43668122270741427</v>
      </c>
      <c r="AQ910" s="370">
        <f t="shared" si="213"/>
        <v>10.937499999999998</v>
      </c>
      <c r="AR910" s="370">
        <f t="shared" ref="AR910:AY910" si="259">IFERROR(((AR130-AF130)*100/AF130),"n.a.")</f>
        <v>-28.909952606635066</v>
      </c>
      <c r="AS910" s="370">
        <f t="shared" si="259"/>
        <v>18.965517241379303</v>
      </c>
      <c r="AT910" s="370">
        <f t="shared" si="259"/>
        <v>-37.215909090909093</v>
      </c>
      <c r="AU910" s="370">
        <f t="shared" si="259"/>
        <v>52.071005917159759</v>
      </c>
      <c r="AV910" s="370">
        <f t="shared" si="259"/>
        <v>-4.2253521126760445</v>
      </c>
      <c r="AW910" s="370">
        <f t="shared" si="259"/>
        <v>-25.581395348837216</v>
      </c>
      <c r="AX910" s="370">
        <f t="shared" si="259"/>
        <v>49.645390070921991</v>
      </c>
      <c r="AY910" s="370">
        <f t="shared" si="259"/>
        <v>-28.767123287671229</v>
      </c>
    </row>
    <row r="911" spans="1:51" s="325" customFormat="1" ht="13.8">
      <c r="A911" s="327"/>
      <c r="B911" s="327" t="s">
        <v>302</v>
      </c>
      <c r="C911" s="331"/>
      <c r="D911" s="331"/>
      <c r="E911" s="331"/>
      <c r="F911" s="331"/>
      <c r="G911" s="331"/>
      <c r="H911" s="331"/>
      <c r="I911" s="331"/>
      <c r="J911" s="331"/>
      <c r="K911" s="331"/>
      <c r="L911" s="331"/>
      <c r="M911" s="331"/>
      <c r="N911" s="331"/>
      <c r="O911" s="370">
        <f t="shared" si="179"/>
        <v>-13.12167657178605</v>
      </c>
      <c r="P911" s="370">
        <f t="shared" si="180"/>
        <v>-4.3968432919954967</v>
      </c>
      <c r="Q911" s="370">
        <f t="shared" si="181"/>
        <v>48.220218319886087</v>
      </c>
      <c r="R911" s="370">
        <f t="shared" si="182"/>
        <v>-3.1559405940593939</v>
      </c>
      <c r="S911" s="370">
        <f t="shared" si="183"/>
        <v>33.562102443923678</v>
      </c>
      <c r="T911" s="370">
        <f t="shared" si="184"/>
        <v>22.447221025420092</v>
      </c>
      <c r="U911" s="370">
        <f t="shared" si="185"/>
        <v>35.726473290458067</v>
      </c>
      <c r="V911" s="370">
        <f t="shared" si="186"/>
        <v>-21.097183786423571</v>
      </c>
      <c r="W911" s="370">
        <f t="shared" si="187"/>
        <v>-13.262411347517732</v>
      </c>
      <c r="X911" s="370">
        <f t="shared" si="188"/>
        <v>-22.908093278463642</v>
      </c>
      <c r="Y911" s="370">
        <f t="shared" si="189"/>
        <v>-36.373730964467008</v>
      </c>
      <c r="Z911" s="370">
        <f t="shared" si="190"/>
        <v>-11.698717948717947</v>
      </c>
      <c r="AA911" s="370">
        <f t="shared" si="191"/>
        <v>-12.133213321332125</v>
      </c>
      <c r="AB911" s="370">
        <f t="shared" si="192"/>
        <v>-4.3632075471698144</v>
      </c>
      <c r="AC911" s="370">
        <f t="shared" si="193"/>
        <v>2.1453730387448022</v>
      </c>
      <c r="AD911" s="370">
        <f t="shared" si="194"/>
        <v>50.394036208732679</v>
      </c>
      <c r="AE911" s="370">
        <f t="shared" si="195"/>
        <v>-39.954881564105783</v>
      </c>
      <c r="AF911" s="370">
        <f t="shared" si="196"/>
        <v>54.433497536945787</v>
      </c>
      <c r="AG911" s="370">
        <f t="shared" si="196"/>
        <v>-7.8715791509525195</v>
      </c>
      <c r="AH911" s="370">
        <f t="shared" si="196"/>
        <v>1.2172477821332854</v>
      </c>
      <c r="AI911" s="370">
        <f t="shared" si="196"/>
        <v>8.6127010084491786</v>
      </c>
      <c r="AJ911" s="370">
        <f t="shared" si="197"/>
        <v>-20.678698525673624</v>
      </c>
      <c r="AK911" s="370">
        <f t="shared" si="197"/>
        <v>29.444028920468718</v>
      </c>
      <c r="AL911" s="370">
        <f t="shared" si="197"/>
        <v>-2.8260305937257022</v>
      </c>
      <c r="AM911" s="370">
        <f t="shared" si="197"/>
        <v>19.586150379020683</v>
      </c>
      <c r="AN911" s="370">
        <f t="shared" si="213"/>
        <v>17.607891491985203</v>
      </c>
      <c r="AO911" s="370">
        <f t="shared" si="213"/>
        <v>-36.321839080459775</v>
      </c>
      <c r="AP911" s="370">
        <f t="shared" si="213"/>
        <v>-10.77751026766747</v>
      </c>
      <c r="AQ911" s="370">
        <f t="shared" si="213"/>
        <v>-4.9259027342934658</v>
      </c>
      <c r="AR911" s="370">
        <f t="shared" ref="AR911:AY911" si="260">IFERROR(((AR131-AF131)*100/AF131),"n.a.")</f>
        <v>-44.148249411407299</v>
      </c>
      <c r="AS911" s="370">
        <f t="shared" si="260"/>
        <v>-12.154928099086804</v>
      </c>
      <c r="AT911" s="370">
        <f t="shared" si="260"/>
        <v>-18.528332653893198</v>
      </c>
      <c r="AU911" s="370">
        <f t="shared" si="260"/>
        <v>-23.387703889585946</v>
      </c>
      <c r="AV911" s="370">
        <f t="shared" si="260"/>
        <v>-6.6816215350104065</v>
      </c>
      <c r="AW911" s="370">
        <f t="shared" si="260"/>
        <v>-35.265793528505398</v>
      </c>
      <c r="AX911" s="370">
        <f t="shared" si="260"/>
        <v>3.6552828175026804</v>
      </c>
      <c r="AY911" s="370">
        <f t="shared" si="260"/>
        <v>-13.791331163268799</v>
      </c>
    </row>
    <row r="912" spans="1:51" s="325" customFormat="1" ht="13.8">
      <c r="A912" s="329"/>
      <c r="B912" s="329" t="s">
        <v>303</v>
      </c>
      <c r="C912" s="332"/>
      <c r="D912" s="332"/>
      <c r="E912" s="332"/>
      <c r="F912" s="332"/>
      <c r="G912" s="332"/>
      <c r="H912" s="332"/>
      <c r="I912" s="332"/>
      <c r="J912" s="332"/>
      <c r="K912" s="332"/>
      <c r="L912" s="332"/>
      <c r="M912" s="332"/>
      <c r="N912" s="332"/>
      <c r="O912" s="370">
        <f t="shared" si="179"/>
        <v>16.994106090373275</v>
      </c>
      <c r="P912" s="370">
        <f t="shared" si="180"/>
        <v>-0.93271152564957072</v>
      </c>
      <c r="Q912" s="370">
        <f t="shared" si="181"/>
        <v>10.634920634920638</v>
      </c>
      <c r="R912" s="370">
        <f t="shared" si="182"/>
        <v>24.472573839662456</v>
      </c>
      <c r="S912" s="370">
        <f t="shared" si="183"/>
        <v>60.111876075731509</v>
      </c>
      <c r="T912" s="370">
        <f t="shared" si="184"/>
        <v>14.083510261854212</v>
      </c>
      <c r="U912" s="370">
        <f t="shared" si="185"/>
        <v>1.1713030746705719</v>
      </c>
      <c r="V912" s="370">
        <f t="shared" si="186"/>
        <v>-13.421375921375924</v>
      </c>
      <c r="W912" s="370">
        <f t="shared" si="187"/>
        <v>-24.595803233574127</v>
      </c>
      <c r="X912" s="370">
        <f t="shared" si="188"/>
        <v>-10.156534401164903</v>
      </c>
      <c r="Y912" s="370">
        <f t="shared" si="189"/>
        <v>-9.9867285998672912</v>
      </c>
      <c r="Z912" s="370">
        <f t="shared" si="190"/>
        <v>-37.13927227101631</v>
      </c>
      <c r="AA912" s="370">
        <f t="shared" si="191"/>
        <v>-34.984606773019863</v>
      </c>
      <c r="AB912" s="370">
        <f t="shared" si="192"/>
        <v>-5.6153328850033573</v>
      </c>
      <c r="AC912" s="370">
        <f t="shared" si="193"/>
        <v>-18.163558106169301</v>
      </c>
      <c r="AD912" s="370">
        <f t="shared" si="194"/>
        <v>-3.8520801232665747</v>
      </c>
      <c r="AE912" s="370">
        <f t="shared" si="195"/>
        <v>-13.598495028218228</v>
      </c>
      <c r="AF912" s="370">
        <f t="shared" si="196"/>
        <v>-6.8238213399503804</v>
      </c>
      <c r="AG912" s="370">
        <f t="shared" si="196"/>
        <v>45.513748191027489</v>
      </c>
      <c r="AH912" s="370">
        <f t="shared" si="196"/>
        <v>37.885775097552305</v>
      </c>
      <c r="AI912" s="370">
        <f t="shared" si="196"/>
        <v>38.138686131386855</v>
      </c>
      <c r="AJ912" s="370">
        <f t="shared" si="197"/>
        <v>3.8897893030794202</v>
      </c>
      <c r="AK912" s="370">
        <f t="shared" si="197"/>
        <v>-22.52119424990785</v>
      </c>
      <c r="AL912" s="370">
        <f t="shared" si="197"/>
        <v>18.413173652694617</v>
      </c>
      <c r="AM912" s="370">
        <f t="shared" si="197"/>
        <v>9.2983211364614728</v>
      </c>
      <c r="AN912" s="370">
        <f t="shared" si="213"/>
        <v>-33.986462415390093</v>
      </c>
      <c r="AO912" s="370">
        <f t="shared" si="213"/>
        <v>-7.9593267882187924</v>
      </c>
      <c r="AP912" s="370">
        <f t="shared" si="213"/>
        <v>-15.09615384615385</v>
      </c>
      <c r="AQ912" s="370">
        <f t="shared" si="213"/>
        <v>-30.482115085536542</v>
      </c>
      <c r="AR912" s="370">
        <f t="shared" ref="AR912:AY912" si="261">IFERROR(((AR132-AF132)*100/AF132),"n.a.")</f>
        <v>-8.2556591211717727</v>
      </c>
      <c r="AS912" s="370">
        <f t="shared" si="261"/>
        <v>-20.263550472401789</v>
      </c>
      <c r="AT912" s="370">
        <f t="shared" si="261"/>
        <v>-29.251350656032926</v>
      </c>
      <c r="AU912" s="370">
        <f t="shared" si="261"/>
        <v>-4.8877146631439912</v>
      </c>
      <c r="AV912" s="370">
        <f t="shared" si="261"/>
        <v>8.9313572542901678</v>
      </c>
      <c r="AW912" s="370">
        <f t="shared" si="261"/>
        <v>27.592768791627027</v>
      </c>
      <c r="AX912" s="370">
        <f t="shared" si="261"/>
        <v>30.973451327433619</v>
      </c>
      <c r="AY912" s="370">
        <f t="shared" si="261"/>
        <v>24.064592359196535</v>
      </c>
    </row>
    <row r="913" spans="1:51" s="325" customFormat="1" ht="13.8">
      <c r="A913" s="327"/>
      <c r="B913" s="327" t="s">
        <v>304</v>
      </c>
      <c r="C913" s="331"/>
      <c r="D913" s="331"/>
      <c r="E913" s="331"/>
      <c r="F913" s="331"/>
      <c r="G913" s="331"/>
      <c r="H913" s="331"/>
      <c r="I913" s="331"/>
      <c r="J913" s="331"/>
      <c r="K913" s="331"/>
      <c r="L913" s="331"/>
      <c r="M913" s="331"/>
      <c r="N913" s="331"/>
      <c r="O913" s="370">
        <f t="shared" si="179"/>
        <v>8.1785180439888929</v>
      </c>
      <c r="P913" s="370">
        <f t="shared" si="180"/>
        <v>-12.122799664710806</v>
      </c>
      <c r="Q913" s="370">
        <f t="shared" si="181"/>
        <v>3.3180374161666126</v>
      </c>
      <c r="R913" s="370">
        <f t="shared" si="182"/>
        <v>34.193835540224754</v>
      </c>
      <c r="S913" s="370">
        <f t="shared" si="183"/>
        <v>10.076111399411857</v>
      </c>
      <c r="T913" s="370">
        <f t="shared" si="184"/>
        <v>-19.314701378254217</v>
      </c>
      <c r="U913" s="370">
        <f t="shared" si="185"/>
        <v>-26.323899116048988</v>
      </c>
      <c r="V913" s="370">
        <f t="shared" si="186"/>
        <v>-33.815311539536182</v>
      </c>
      <c r="W913" s="370">
        <f t="shared" si="187"/>
        <v>-8.3559718969555057</v>
      </c>
      <c r="X913" s="370">
        <f t="shared" si="188"/>
        <v>-0.62474395739450983</v>
      </c>
      <c r="Y913" s="370">
        <f t="shared" si="189"/>
        <v>6.6822479549559199</v>
      </c>
      <c r="Z913" s="370">
        <f t="shared" si="190"/>
        <v>-2.1777824311590392</v>
      </c>
      <c r="AA913" s="370">
        <f t="shared" si="191"/>
        <v>3.6221871298855133</v>
      </c>
      <c r="AB913" s="370">
        <f t="shared" si="192"/>
        <v>38.082747108620481</v>
      </c>
      <c r="AC913" s="370">
        <f t="shared" si="193"/>
        <v>-12.914246668944315</v>
      </c>
      <c r="AD913" s="370">
        <f t="shared" si="194"/>
        <v>-1.1194029850746221</v>
      </c>
      <c r="AE913" s="370">
        <f t="shared" si="195"/>
        <v>-19.533275713050994</v>
      </c>
      <c r="AF913" s="370">
        <f t="shared" si="196"/>
        <v>13.70106761565836</v>
      </c>
      <c r="AG913" s="370">
        <f t="shared" si="196"/>
        <v>13.296642817831607</v>
      </c>
      <c r="AH913" s="370">
        <f t="shared" si="196"/>
        <v>19.957783641160944</v>
      </c>
      <c r="AI913" s="370">
        <f t="shared" ref="AI913" si="262">IFERROR(((AI133-W133)*100/W133),"n.a.")</f>
        <v>2.9336604313605279</v>
      </c>
      <c r="AJ913" s="370">
        <f t="shared" si="197"/>
        <v>7.2039575389054882</v>
      </c>
      <c r="AK913" s="370">
        <f t="shared" si="197"/>
        <v>-18.27325234017129</v>
      </c>
      <c r="AL913" s="370">
        <f t="shared" si="197"/>
        <v>-15.401905169645723</v>
      </c>
      <c r="AM913" s="370">
        <f t="shared" ref="AM913:AQ928" si="263">IFERROR(((AM133-AA133)*100/AA133),"n.a.")</f>
        <v>-5.9243737498809406</v>
      </c>
      <c r="AN913" s="370">
        <f t="shared" si="263"/>
        <v>-23.909852344357137</v>
      </c>
      <c r="AO913" s="370">
        <f t="shared" si="263"/>
        <v>11.318163985876822</v>
      </c>
      <c r="AP913" s="370">
        <f t="shared" si="263"/>
        <v>-8.6037735849056638</v>
      </c>
      <c r="AQ913" s="370">
        <f t="shared" si="263"/>
        <v>1.4451713699834039</v>
      </c>
      <c r="AR913" s="370">
        <f t="shared" ref="AR913:AY913" si="264">IFERROR(((AR133-AF133)*100/AF133),"n.a.")</f>
        <v>4.5383411580594775</v>
      </c>
      <c r="AS913" s="370">
        <f t="shared" si="264"/>
        <v>2.4968425143301203</v>
      </c>
      <c r="AT913" s="370">
        <f t="shared" si="264"/>
        <v>-16.215027274326935</v>
      </c>
      <c r="AU913" s="370">
        <f t="shared" si="264"/>
        <v>-1.2512413108242355</v>
      </c>
      <c r="AV913" s="370">
        <f t="shared" si="264"/>
        <v>-1.1824649105941067</v>
      </c>
      <c r="AW913" s="370">
        <f t="shared" si="264"/>
        <v>22.44425490434995</v>
      </c>
      <c r="AX913" s="370">
        <f t="shared" si="264"/>
        <v>4.9974696356275157</v>
      </c>
      <c r="AY913" s="370">
        <f t="shared" si="264"/>
        <v>-19.904829401640171</v>
      </c>
    </row>
    <row r="914" spans="1:51" s="325" customFormat="1" ht="13.8">
      <c r="A914" s="329"/>
      <c r="B914" s="329" t="s">
        <v>305</v>
      </c>
      <c r="C914" s="332"/>
      <c r="D914" s="332"/>
      <c r="E914" s="332"/>
      <c r="F914" s="332"/>
      <c r="G914" s="332"/>
      <c r="H914" s="332"/>
      <c r="I914" s="332"/>
      <c r="J914" s="332"/>
      <c r="K914" s="332"/>
      <c r="L914" s="332"/>
      <c r="M914" s="332"/>
      <c r="N914" s="332"/>
      <c r="O914" s="370">
        <f t="shared" ref="O914:O977" si="265">IFERROR(((O134-C134)*100/C134),"n.a.")</f>
        <v>22.320596458527486</v>
      </c>
      <c r="P914" s="370">
        <f t="shared" ref="P914:P977" si="266">IFERROR(((P134-D134)*100/D134),"n.a.")</f>
        <v>-45.046728971962615</v>
      </c>
      <c r="Q914" s="370">
        <f t="shared" ref="Q914:Q977" si="267">IFERROR(((Q134-E134)*100/E134),"n.a.")</f>
        <v>-17.220435869953544</v>
      </c>
      <c r="R914" s="370">
        <f t="shared" ref="R914:R977" si="268">IFERROR(((R134-F134)*100/F134),"n.a.")</f>
        <v>30.34981905910735</v>
      </c>
      <c r="S914" s="370">
        <f t="shared" ref="S914:S977" si="269">IFERROR(((S134-G134)*100/G134),"n.a.")</f>
        <v>7.1138898276444769</v>
      </c>
      <c r="T914" s="370">
        <f t="shared" ref="T914:T977" si="270">IFERROR(((T134-H134)*100/H134),"n.a.")</f>
        <v>1.1425251742834941</v>
      </c>
      <c r="U914" s="370">
        <f t="shared" ref="U914:U977" si="271">IFERROR(((U134-I134)*100/I134),"n.a.")</f>
        <v>-16.387705416920262</v>
      </c>
      <c r="V914" s="370">
        <f t="shared" ref="V914:V977" si="272">IFERROR(((V134-J134)*100/J134),"n.a.")</f>
        <v>-44.599047967777373</v>
      </c>
      <c r="W914" s="370">
        <f t="shared" ref="W914:W977" si="273">IFERROR(((W134-K134)*100/K134),"n.a.")</f>
        <v>-1.5625000000000007</v>
      </c>
      <c r="X914" s="370">
        <f t="shared" ref="X914:X977" si="274">IFERROR(((X134-L134)*100/L134),"n.a.")</f>
        <v>-17.58241758241758</v>
      </c>
      <c r="Y914" s="370">
        <f t="shared" ref="Y914:Y977" si="275">IFERROR(((Y134-M134)*100/M134),"n.a.")</f>
        <v>-29.523474591172853</v>
      </c>
      <c r="Z914" s="370">
        <f t="shared" ref="Z914:Z977" si="276">IFERROR(((Z134-N134)*100/N134),"n.a.")</f>
        <v>-21.675774134790515</v>
      </c>
      <c r="AA914" s="370">
        <f t="shared" ref="AA914:AA977" si="277">IFERROR(((AA134-O134)*100/O134),"n.a.")</f>
        <v>-18.552380952380958</v>
      </c>
      <c r="AB914" s="370">
        <f t="shared" ref="AB914:AB977" si="278">IFERROR(((AB134-P134)*100/P134),"n.a.")</f>
        <v>87.585034013605451</v>
      </c>
      <c r="AC914" s="370">
        <f t="shared" ref="AC914:AC977" si="279">IFERROR(((AC134-Q134)*100/Q134),"n.a.")</f>
        <v>10.22874406560206</v>
      </c>
      <c r="AD914" s="370">
        <f t="shared" ref="AD914:AD977" si="280">IFERROR(((AD134-R134)*100/R134),"n.a.")</f>
        <v>3.4980566352026661</v>
      </c>
      <c r="AE914" s="370">
        <f t="shared" ref="AE914:AE977" si="281">IFERROR(((AE134-S134)*100/S134),"n.a.")</f>
        <v>-23.946994794131566</v>
      </c>
      <c r="AF914" s="370">
        <f t="shared" ref="AF914:AI977" si="282">IFERROR(((AF134-T134)*100/T134),"n.a.")</f>
        <v>-0.22975301550832367</v>
      </c>
      <c r="AG914" s="370">
        <f t="shared" si="282"/>
        <v>7.2065514103730548</v>
      </c>
      <c r="AH914" s="370">
        <f t="shared" si="282"/>
        <v>35.6906807666887</v>
      </c>
      <c r="AI914" s="370">
        <f t="shared" si="282"/>
        <v>5.1103368176538924</v>
      </c>
      <c r="AJ914" s="370">
        <f t="shared" ref="AJ914:AM977" si="283">IFERROR(((AJ134-X134)*100/X134),"n.a.")</f>
        <v>36.21857923497268</v>
      </c>
      <c r="AK914" s="370">
        <f t="shared" si="283"/>
        <v>23.577844311377252</v>
      </c>
      <c r="AL914" s="370">
        <f t="shared" si="283"/>
        <v>14.702842377260975</v>
      </c>
      <c r="AM914" s="370">
        <f t="shared" si="283"/>
        <v>23.526660430308706</v>
      </c>
      <c r="AN914" s="370">
        <f t="shared" si="263"/>
        <v>-16.627379873073441</v>
      </c>
      <c r="AO914" s="370">
        <f t="shared" si="263"/>
        <v>-2.0360219263899748</v>
      </c>
      <c r="AP914" s="370">
        <f t="shared" si="263"/>
        <v>12.964949928469242</v>
      </c>
      <c r="AQ914" s="370">
        <f t="shared" si="263"/>
        <v>15.453225471893788</v>
      </c>
      <c r="AR914" s="370">
        <f t="shared" ref="AR914:AY914" si="284">IFERROR(((AR134-AF134)*100/AF134),"n.a.")</f>
        <v>0.80598733448474713</v>
      </c>
      <c r="AS914" s="370">
        <f t="shared" si="284"/>
        <v>5.2622644712272981</v>
      </c>
      <c r="AT914" s="370">
        <f t="shared" si="284"/>
        <v>-21.139795421334636</v>
      </c>
      <c r="AU914" s="370">
        <f t="shared" si="284"/>
        <v>-4.9907918968692337</v>
      </c>
      <c r="AV914" s="370">
        <f t="shared" si="284"/>
        <v>-28.49807445442875</v>
      </c>
      <c r="AW914" s="370">
        <f t="shared" si="284"/>
        <v>-8.3383807793256661</v>
      </c>
      <c r="AX914" s="370">
        <f t="shared" si="284"/>
        <v>-11.353908537958997</v>
      </c>
      <c r="AY914" s="370">
        <f t="shared" si="284"/>
        <v>-18.042408178720184</v>
      </c>
    </row>
    <row r="915" spans="1:51" s="325" customFormat="1" ht="13.8">
      <c r="A915" s="327"/>
      <c r="B915" s="327" t="s">
        <v>306</v>
      </c>
      <c r="C915" s="331"/>
      <c r="D915" s="331"/>
      <c r="E915" s="331"/>
      <c r="F915" s="331"/>
      <c r="G915" s="331"/>
      <c r="H915" s="331"/>
      <c r="I915" s="331"/>
      <c r="J915" s="331"/>
      <c r="K915" s="331"/>
      <c r="L915" s="331"/>
      <c r="M915" s="331"/>
      <c r="N915" s="331"/>
      <c r="O915" s="370">
        <f t="shared" si="265"/>
        <v>-3.8029556650246299</v>
      </c>
      <c r="P915" s="370">
        <f t="shared" si="266"/>
        <v>29.876013352408204</v>
      </c>
      <c r="Q915" s="370">
        <f t="shared" si="267"/>
        <v>23.39089481946624</v>
      </c>
      <c r="R915" s="370">
        <f t="shared" si="268"/>
        <v>37.484510532837653</v>
      </c>
      <c r="S915" s="370">
        <f t="shared" si="269"/>
        <v>13.182140326009931</v>
      </c>
      <c r="T915" s="370">
        <f t="shared" si="270"/>
        <v>-39.337748344370858</v>
      </c>
      <c r="U915" s="370">
        <f t="shared" si="271"/>
        <v>-37.66278867859004</v>
      </c>
      <c r="V915" s="370">
        <f t="shared" si="272"/>
        <v>-19.402253797158249</v>
      </c>
      <c r="W915" s="370">
        <f t="shared" si="273"/>
        <v>-14.906946747742774</v>
      </c>
      <c r="X915" s="370">
        <f t="shared" si="274"/>
        <v>21.747388414055091</v>
      </c>
      <c r="Y915" s="370">
        <f t="shared" si="275"/>
        <v>61.94310252281268</v>
      </c>
      <c r="Z915" s="370">
        <f t="shared" si="276"/>
        <v>18.720173535791748</v>
      </c>
      <c r="AA915" s="370">
        <f t="shared" si="277"/>
        <v>27.468250716919286</v>
      </c>
      <c r="AB915" s="370">
        <f t="shared" si="278"/>
        <v>11.364053607490357</v>
      </c>
      <c r="AC915" s="370">
        <f t="shared" si="279"/>
        <v>-28.074639525021198</v>
      </c>
      <c r="AD915" s="370">
        <f t="shared" si="280"/>
        <v>-4.8670572329878254</v>
      </c>
      <c r="AE915" s="370">
        <f t="shared" si="281"/>
        <v>-15.137758296806515</v>
      </c>
      <c r="AF915" s="370">
        <f t="shared" si="282"/>
        <v>36.43169058016219</v>
      </c>
      <c r="AG915" s="370">
        <f t="shared" si="282"/>
        <v>22.61838440111422</v>
      </c>
      <c r="AH915" s="370">
        <f t="shared" si="282"/>
        <v>5.5116514690982754</v>
      </c>
      <c r="AI915" s="370">
        <f t="shared" si="282"/>
        <v>0.47639670853182953</v>
      </c>
      <c r="AJ915" s="370">
        <f t="shared" si="283"/>
        <v>-18.681747269890792</v>
      </c>
      <c r="AK915" s="370">
        <f t="shared" si="283"/>
        <v>-46.072257209148162</v>
      </c>
      <c r="AL915" s="370">
        <f t="shared" si="283"/>
        <v>-36.689201534807232</v>
      </c>
      <c r="AM915" s="370">
        <f t="shared" si="283"/>
        <v>-26.161015587337289</v>
      </c>
      <c r="AN915" s="370">
        <f t="shared" si="263"/>
        <v>-30.514342235410481</v>
      </c>
      <c r="AO915" s="370">
        <f t="shared" si="263"/>
        <v>24.724842767295591</v>
      </c>
      <c r="AP915" s="370">
        <f t="shared" si="263"/>
        <v>-27.648823622295907</v>
      </c>
      <c r="AQ915" s="370">
        <f t="shared" si="263"/>
        <v>-11.031175059952046</v>
      </c>
      <c r="AR915" s="370">
        <f t="shared" ref="AR915:AY915" si="285">IFERROR(((AR135-AF135)*100/AF135),"n.a.")</f>
        <v>8.9849108367626886</v>
      </c>
      <c r="AS915" s="370">
        <f t="shared" si="285"/>
        <v>-1.2039981826442552</v>
      </c>
      <c r="AT915" s="370">
        <f t="shared" si="285"/>
        <v>-10.389859804109859</v>
      </c>
      <c r="AU915" s="370">
        <f t="shared" si="285"/>
        <v>3.1465517241379328</v>
      </c>
      <c r="AV915" s="370">
        <f t="shared" si="285"/>
        <v>39.640287769784152</v>
      </c>
      <c r="AW915" s="370">
        <f t="shared" si="285"/>
        <v>69.268592501536574</v>
      </c>
      <c r="AX915" s="370">
        <f t="shared" si="285"/>
        <v>25.91630591630593</v>
      </c>
      <c r="AY915" s="370">
        <f t="shared" si="285"/>
        <v>-22.023939064200228</v>
      </c>
    </row>
    <row r="916" spans="1:51" s="325" customFormat="1" ht="13.8">
      <c r="A916" s="329"/>
      <c r="B916" s="329" t="s">
        <v>307</v>
      </c>
      <c r="C916" s="332"/>
      <c r="D916" s="332"/>
      <c r="E916" s="332"/>
      <c r="F916" s="332"/>
      <c r="G916" s="332"/>
      <c r="H916" s="332"/>
      <c r="I916" s="332"/>
      <c r="J916" s="332"/>
      <c r="K916" s="332"/>
      <c r="L916" s="332"/>
      <c r="M916" s="332"/>
      <c r="N916" s="332"/>
      <c r="O916" s="370">
        <f t="shared" si="265"/>
        <v>1.2350356114562995</v>
      </c>
      <c r="P916" s="370">
        <f t="shared" si="266"/>
        <v>2.4088267497683815</v>
      </c>
      <c r="Q916" s="370">
        <f t="shared" si="267"/>
        <v>-6.7592715671939487</v>
      </c>
      <c r="R916" s="370">
        <f t="shared" si="268"/>
        <v>-6.4614661654135332</v>
      </c>
      <c r="S916" s="370">
        <f t="shared" si="269"/>
        <v>-15.600469744730814</v>
      </c>
      <c r="T916" s="370">
        <f t="shared" si="270"/>
        <v>-16.272444179420923</v>
      </c>
      <c r="U916" s="370">
        <f t="shared" si="271"/>
        <v>-16.28056169363461</v>
      </c>
      <c r="V916" s="370">
        <f t="shared" si="272"/>
        <v>-24.323154901718379</v>
      </c>
      <c r="W916" s="370">
        <f t="shared" si="273"/>
        <v>-9.5651511689894164</v>
      </c>
      <c r="X916" s="370">
        <f t="shared" si="274"/>
        <v>-5.7222002374356871</v>
      </c>
      <c r="Y916" s="370">
        <f t="shared" si="275"/>
        <v>-5.811683435951351</v>
      </c>
      <c r="Z916" s="370">
        <f t="shared" si="276"/>
        <v>-15.150490361853231</v>
      </c>
      <c r="AA916" s="370">
        <f t="shared" si="277"/>
        <v>-7.3048424519122959</v>
      </c>
      <c r="AB916" s="370">
        <f t="shared" si="278"/>
        <v>-1.6448721111933546</v>
      </c>
      <c r="AC916" s="370">
        <f t="shared" si="279"/>
        <v>31.313707320550296</v>
      </c>
      <c r="AD916" s="370">
        <f t="shared" si="280"/>
        <v>4.9652516118228194</v>
      </c>
      <c r="AE916" s="370">
        <f t="shared" si="281"/>
        <v>6.9498352251922224</v>
      </c>
      <c r="AF916" s="370">
        <f t="shared" si="282"/>
        <v>5.4838964944211499</v>
      </c>
      <c r="AG916" s="370">
        <f t="shared" si="282"/>
        <v>43.499361430395908</v>
      </c>
      <c r="AH916" s="370">
        <f t="shared" si="282"/>
        <v>25.108225108225092</v>
      </c>
      <c r="AI916" s="370">
        <f t="shared" si="282"/>
        <v>10.433684210526303</v>
      </c>
      <c r="AJ916" s="370">
        <f t="shared" si="283"/>
        <v>20.181329751511072</v>
      </c>
      <c r="AK916" s="370">
        <f t="shared" si="283"/>
        <v>2.2161989795918378</v>
      </c>
      <c r="AL916" s="370">
        <f t="shared" si="283"/>
        <v>21.084097249900353</v>
      </c>
      <c r="AM916" s="370">
        <f t="shared" si="283"/>
        <v>11.602745256358503</v>
      </c>
      <c r="AN916" s="370">
        <f t="shared" si="263"/>
        <v>6.9654653399113613</v>
      </c>
      <c r="AO916" s="370">
        <f t="shared" si="263"/>
        <v>-19.764412115948321</v>
      </c>
      <c r="AP916" s="370">
        <f t="shared" si="263"/>
        <v>12.085194639438409</v>
      </c>
      <c r="AQ916" s="370">
        <f t="shared" si="263"/>
        <v>-1.6844700082169128</v>
      </c>
      <c r="AR916" s="370">
        <f t="shared" ref="AR916:AY916" si="286">IFERROR(((AR136-AF136)*100/AF136),"n.a.")</f>
        <v>16.136534133533374</v>
      </c>
      <c r="AS916" s="370">
        <f t="shared" si="286"/>
        <v>-9.695027886555124</v>
      </c>
      <c r="AT916" s="370">
        <f t="shared" si="286"/>
        <v>-4.1522491349480877</v>
      </c>
      <c r="AU916" s="370">
        <f t="shared" si="286"/>
        <v>10.332469116974236</v>
      </c>
      <c r="AV916" s="370">
        <f t="shared" si="286"/>
        <v>7.6767253422743851</v>
      </c>
      <c r="AW916" s="370">
        <f t="shared" si="286"/>
        <v>4.1803150834503304</v>
      </c>
      <c r="AX916" s="370">
        <f t="shared" si="286"/>
        <v>19.651086240948</v>
      </c>
      <c r="AY916" s="370">
        <f t="shared" si="286"/>
        <v>15.952828823614535</v>
      </c>
    </row>
    <row r="917" spans="1:51" s="325" customFormat="1" ht="13.8">
      <c r="A917" s="327"/>
      <c r="B917" s="327" t="s">
        <v>308</v>
      </c>
      <c r="C917" s="331"/>
      <c r="D917" s="331"/>
      <c r="E917" s="331"/>
      <c r="F917" s="331"/>
      <c r="G917" s="331"/>
      <c r="H917" s="331"/>
      <c r="I917" s="331"/>
      <c r="J917" s="331"/>
      <c r="K917" s="331"/>
      <c r="L917" s="331"/>
      <c r="M917" s="331"/>
      <c r="N917" s="331"/>
      <c r="O917" s="370">
        <f t="shared" si="265"/>
        <v>168.42105263157896</v>
      </c>
      <c r="P917" s="370">
        <f t="shared" si="266"/>
        <v>17.142857142857135</v>
      </c>
      <c r="Q917" s="370">
        <f t="shared" si="267"/>
        <v>-43.076923076923073</v>
      </c>
      <c r="R917" s="370">
        <f t="shared" si="268"/>
        <v>171.26436781609192</v>
      </c>
      <c r="S917" s="370">
        <f t="shared" si="269"/>
        <v>181.05263157894737</v>
      </c>
      <c r="T917" s="370">
        <f t="shared" si="270"/>
        <v>1.5957446808510654</v>
      </c>
      <c r="U917" s="370">
        <f t="shared" si="271"/>
        <v>-2.659574468085097</v>
      </c>
      <c r="V917" s="370">
        <f t="shared" si="272"/>
        <v>-52.04081632653061</v>
      </c>
      <c r="W917" s="370">
        <f t="shared" si="273"/>
        <v>-29.677419354838708</v>
      </c>
      <c r="X917" s="370">
        <f t="shared" si="274"/>
        <v>-24.749163879598669</v>
      </c>
      <c r="Y917" s="370">
        <f t="shared" si="275"/>
        <v>-14.482758620689653</v>
      </c>
      <c r="Z917" s="370">
        <f t="shared" si="276"/>
        <v>-34.730538922155681</v>
      </c>
      <c r="AA917" s="370">
        <f t="shared" si="277"/>
        <v>-34.313725490196077</v>
      </c>
      <c r="AB917" s="370">
        <f t="shared" si="278"/>
        <v>19.512195121951219</v>
      </c>
      <c r="AC917" s="370">
        <f t="shared" si="279"/>
        <v>92.792792792792781</v>
      </c>
      <c r="AD917" s="370">
        <f t="shared" si="280"/>
        <v>-80.084745762711876</v>
      </c>
      <c r="AE917" s="370">
        <f t="shared" si="281"/>
        <v>-46.067415730337082</v>
      </c>
      <c r="AF917" s="370">
        <f t="shared" si="282"/>
        <v>-32.460732984293188</v>
      </c>
      <c r="AG917" s="370">
        <f t="shared" si="282"/>
        <v>23.497267759562824</v>
      </c>
      <c r="AH917" s="370">
        <f t="shared" si="282"/>
        <v>87.2340425531915</v>
      </c>
      <c r="AI917" s="370">
        <f t="shared" si="282"/>
        <v>171.55963302752292</v>
      </c>
      <c r="AJ917" s="370">
        <f t="shared" si="283"/>
        <v>44.444444444444443</v>
      </c>
      <c r="AK917" s="370">
        <f t="shared" si="283"/>
        <v>50.000000000000014</v>
      </c>
      <c r="AL917" s="370">
        <f t="shared" si="283"/>
        <v>49.5412844036697</v>
      </c>
      <c r="AM917" s="370">
        <f t="shared" si="283"/>
        <v>97.761194029850714</v>
      </c>
      <c r="AN917" s="370">
        <f t="shared" si="263"/>
        <v>-48.979591836734691</v>
      </c>
      <c r="AO917" s="370">
        <f t="shared" si="263"/>
        <v>-46.728971962616832</v>
      </c>
      <c r="AP917" s="370">
        <f t="shared" si="263"/>
        <v>287.2340425531915</v>
      </c>
      <c r="AQ917" s="370">
        <f t="shared" si="263"/>
        <v>-59.722222222222221</v>
      </c>
      <c r="AR917" s="370">
        <f t="shared" ref="AR917:AY917" si="287">IFERROR(((AR137-AF137)*100/AF137),"n.a.")</f>
        <v>20.930232558139533</v>
      </c>
      <c r="AS917" s="370">
        <f t="shared" si="287"/>
        <v>-35.840707964601769</v>
      </c>
      <c r="AT917" s="370">
        <f t="shared" si="287"/>
        <v>-75</v>
      </c>
      <c r="AU917" s="370">
        <f t="shared" si="287"/>
        <v>-64.86486486486487</v>
      </c>
      <c r="AV917" s="370">
        <f t="shared" si="287"/>
        <v>-34.153846153846146</v>
      </c>
      <c r="AW917" s="370">
        <f t="shared" si="287"/>
        <v>-26.881720430107524</v>
      </c>
      <c r="AX917" s="370">
        <f t="shared" si="287"/>
        <v>0</v>
      </c>
      <c r="AY917" s="370">
        <f t="shared" si="287"/>
        <v>-39.999999999999993</v>
      </c>
    </row>
    <row r="918" spans="1:51" s="325" customFormat="1" ht="13.8">
      <c r="A918" s="329"/>
      <c r="B918" s="329" t="s">
        <v>309</v>
      </c>
      <c r="C918" s="332"/>
      <c r="D918" s="332"/>
      <c r="E918" s="332"/>
      <c r="F918" s="332"/>
      <c r="G918" s="332"/>
      <c r="H918" s="332"/>
      <c r="I918" s="332"/>
      <c r="J918" s="332"/>
      <c r="K918" s="332"/>
      <c r="L918" s="332"/>
      <c r="M918" s="332"/>
      <c r="N918" s="332"/>
      <c r="O918" s="370">
        <f t="shared" si="265"/>
        <v>-2.2770398481973286</v>
      </c>
      <c r="P918" s="370">
        <f t="shared" si="266"/>
        <v>-7.6705882352941126</v>
      </c>
      <c r="Q918" s="370">
        <f t="shared" si="267"/>
        <v>-23.91215941439609</v>
      </c>
      <c r="R918" s="370">
        <f t="shared" si="268"/>
        <v>2.2331154684095869</v>
      </c>
      <c r="S918" s="370">
        <f t="shared" si="269"/>
        <v>-30.099009900990101</v>
      </c>
      <c r="T918" s="370">
        <f t="shared" si="270"/>
        <v>-14.799635701275045</v>
      </c>
      <c r="U918" s="370">
        <f t="shared" si="271"/>
        <v>-21.279373368146217</v>
      </c>
      <c r="V918" s="370">
        <f t="shared" si="272"/>
        <v>-39.447592067988666</v>
      </c>
      <c r="W918" s="370">
        <f t="shared" si="273"/>
        <v>-17.466600692726377</v>
      </c>
      <c r="X918" s="370">
        <f t="shared" si="274"/>
        <v>-11.974789915966376</v>
      </c>
      <c r="Y918" s="370">
        <f t="shared" si="275"/>
        <v>4.3818466353677614</v>
      </c>
      <c r="Z918" s="370">
        <f t="shared" si="276"/>
        <v>-17.865044247787605</v>
      </c>
      <c r="AA918" s="370">
        <f t="shared" si="277"/>
        <v>5.8737864077669766</v>
      </c>
      <c r="AB918" s="370">
        <f t="shared" si="278"/>
        <v>6.2691131498470964</v>
      </c>
      <c r="AC918" s="370">
        <f t="shared" si="279"/>
        <v>334.20630678781396</v>
      </c>
      <c r="AD918" s="370">
        <f t="shared" si="280"/>
        <v>-10.974960042621198</v>
      </c>
      <c r="AE918" s="370">
        <f t="shared" si="281"/>
        <v>10.434372049102931</v>
      </c>
      <c r="AF918" s="370">
        <f t="shared" si="282"/>
        <v>-16.568679850347412</v>
      </c>
      <c r="AG918" s="370">
        <f t="shared" si="282"/>
        <v>11.387506909894963</v>
      </c>
      <c r="AH918" s="370">
        <f t="shared" si="282"/>
        <v>17.660818713450286</v>
      </c>
      <c r="AI918" s="370">
        <f t="shared" si="282"/>
        <v>10.431654676259004</v>
      </c>
      <c r="AJ918" s="370">
        <f t="shared" si="283"/>
        <v>1.7303102625298277</v>
      </c>
      <c r="AK918" s="370">
        <f t="shared" si="283"/>
        <v>-23.288355822088963</v>
      </c>
      <c r="AL918" s="370">
        <f t="shared" si="283"/>
        <v>-0.87542087542086877</v>
      </c>
      <c r="AM918" s="370">
        <f t="shared" si="283"/>
        <v>-11.78358551123338</v>
      </c>
      <c r="AN918" s="370">
        <f t="shared" si="263"/>
        <v>-6.2829736211031282</v>
      </c>
      <c r="AO918" s="370">
        <f t="shared" si="263"/>
        <v>-74.704579025110789</v>
      </c>
      <c r="AP918" s="370">
        <f t="shared" si="263"/>
        <v>8.3782166367444546</v>
      </c>
      <c r="AQ918" s="370">
        <f t="shared" si="263"/>
        <v>-25.823001282599396</v>
      </c>
      <c r="AR918" s="370">
        <f t="shared" ref="AR918:AY918" si="288">IFERROR(((AR138-AF138)*100/AF138),"n.a.")</f>
        <v>5.3171044202434459</v>
      </c>
      <c r="AS918" s="370">
        <f t="shared" si="288"/>
        <v>-22.332506203473937</v>
      </c>
      <c r="AT918" s="370">
        <f t="shared" si="288"/>
        <v>-30.566600397614312</v>
      </c>
      <c r="AU918" s="370">
        <f t="shared" si="288"/>
        <v>-0.81433224755701472</v>
      </c>
      <c r="AV918" s="370">
        <f t="shared" si="288"/>
        <v>0.17595307917887146</v>
      </c>
      <c r="AW918" s="370">
        <f t="shared" si="288"/>
        <v>1.2377850162866417</v>
      </c>
      <c r="AX918" s="370">
        <f t="shared" si="288"/>
        <v>24.45652173913043</v>
      </c>
      <c r="AY918" s="370">
        <f t="shared" si="288"/>
        <v>-10.602910602910599</v>
      </c>
    </row>
    <row r="919" spans="1:51" s="325" customFormat="1" ht="13.8">
      <c r="A919" s="327"/>
      <c r="B919" s="327" t="s">
        <v>310</v>
      </c>
      <c r="C919" s="331"/>
      <c r="D919" s="331"/>
      <c r="E919" s="331"/>
      <c r="F919" s="331"/>
      <c r="G919" s="331"/>
      <c r="H919" s="331"/>
      <c r="I919" s="331"/>
      <c r="J919" s="331"/>
      <c r="K919" s="331"/>
      <c r="L919" s="331"/>
      <c r="M919" s="331"/>
      <c r="N919" s="331"/>
      <c r="O919" s="370">
        <f t="shared" si="265"/>
        <v>-21.748554913294797</v>
      </c>
      <c r="P919" s="370">
        <f t="shared" si="266"/>
        <v>-0.62434963579603253</v>
      </c>
      <c r="Q919" s="370">
        <f t="shared" si="267"/>
        <v>-19.047619047619051</v>
      </c>
      <c r="R919" s="370">
        <f t="shared" si="268"/>
        <v>4.4167610419026113</v>
      </c>
      <c r="S919" s="370">
        <f t="shared" si="269"/>
        <v>-22.095671981776764</v>
      </c>
      <c r="T919" s="370">
        <f t="shared" si="270"/>
        <v>-18.384171475680134</v>
      </c>
      <c r="U919" s="370">
        <f t="shared" si="271"/>
        <v>-38.374899436846334</v>
      </c>
      <c r="V919" s="370">
        <f t="shared" si="272"/>
        <v>-33.979328165374675</v>
      </c>
      <c r="W919" s="370">
        <f t="shared" si="273"/>
        <v>-50.481125092524046</v>
      </c>
      <c r="X919" s="370">
        <f t="shared" si="274"/>
        <v>-37.011884550084886</v>
      </c>
      <c r="Y919" s="370">
        <f t="shared" si="275"/>
        <v>-34.865293185419958</v>
      </c>
      <c r="Z919" s="370">
        <f t="shared" si="276"/>
        <v>-43.583118001722653</v>
      </c>
      <c r="AA919" s="370">
        <f t="shared" si="277"/>
        <v>-25.392428439519851</v>
      </c>
      <c r="AB919" s="370">
        <f t="shared" si="278"/>
        <v>2.3036649214659564</v>
      </c>
      <c r="AC919" s="370">
        <f t="shared" si="279"/>
        <v>1.9924098671726838</v>
      </c>
      <c r="AD919" s="370">
        <f t="shared" si="280"/>
        <v>9.5444685466377326</v>
      </c>
      <c r="AE919" s="370">
        <f t="shared" si="281"/>
        <v>24.17153996101365</v>
      </c>
      <c r="AF919" s="370">
        <f t="shared" si="282"/>
        <v>33.535353535353536</v>
      </c>
      <c r="AG919" s="370">
        <f t="shared" si="282"/>
        <v>109.3994778067885</v>
      </c>
      <c r="AH919" s="370">
        <f t="shared" si="282"/>
        <v>9.4911937377690681</v>
      </c>
      <c r="AI919" s="370">
        <f t="shared" si="282"/>
        <v>99.252615844544096</v>
      </c>
      <c r="AJ919" s="370">
        <f t="shared" si="283"/>
        <v>74.663072776280345</v>
      </c>
      <c r="AK919" s="370">
        <f t="shared" si="283"/>
        <v>32.846715328467141</v>
      </c>
      <c r="AL919" s="370">
        <f t="shared" si="283"/>
        <v>44.274809160305338</v>
      </c>
      <c r="AM919" s="370">
        <f t="shared" si="283"/>
        <v>38.49009900990098</v>
      </c>
      <c r="AN919" s="370">
        <f t="shared" si="263"/>
        <v>15.557830092118726</v>
      </c>
      <c r="AO919" s="370">
        <f t="shared" si="263"/>
        <v>-6.4186046511627852</v>
      </c>
      <c r="AP919" s="370">
        <f t="shared" si="263"/>
        <v>9.9009900990099009</v>
      </c>
      <c r="AQ919" s="370">
        <f t="shared" si="263"/>
        <v>-6.6718995290423839</v>
      </c>
      <c r="AR919" s="370">
        <f t="shared" ref="AR919:AY919" si="289">IFERROR(((AR139-AF139)*100/AF139),"n.a.")</f>
        <v>-1.2859304084720116</v>
      </c>
      <c r="AS919" s="370">
        <f t="shared" si="289"/>
        <v>-13.902743142144629</v>
      </c>
      <c r="AT919" s="370">
        <f t="shared" si="289"/>
        <v>11.974977658623772</v>
      </c>
      <c r="AU919" s="370">
        <f t="shared" si="289"/>
        <v>-23.780945236309076</v>
      </c>
      <c r="AV919" s="370">
        <f t="shared" si="289"/>
        <v>-3.0864197530864224</v>
      </c>
      <c r="AW919" s="370">
        <f t="shared" si="289"/>
        <v>11.90476190476191</v>
      </c>
      <c r="AX919" s="370">
        <f t="shared" si="289"/>
        <v>26.878306878306891</v>
      </c>
      <c r="AY919" s="370">
        <f t="shared" si="289"/>
        <v>25.469168900804284</v>
      </c>
    </row>
    <row r="920" spans="1:51" s="325" customFormat="1" ht="13.8">
      <c r="A920" s="329"/>
      <c r="B920" s="329" t="s">
        <v>311</v>
      </c>
      <c r="C920" s="332"/>
      <c r="D920" s="332"/>
      <c r="E920" s="332"/>
      <c r="F920" s="332"/>
      <c r="G920" s="332"/>
      <c r="H920" s="332"/>
      <c r="I920" s="332"/>
      <c r="J920" s="332"/>
      <c r="K920" s="332"/>
      <c r="L920" s="332"/>
      <c r="M920" s="332"/>
      <c r="N920" s="332"/>
      <c r="O920" s="370">
        <f t="shared" si="265"/>
        <v>2.6443306105496283</v>
      </c>
      <c r="P920" s="370">
        <f t="shared" si="266"/>
        <v>6.0212699405692973</v>
      </c>
      <c r="Q920" s="370">
        <f t="shared" si="267"/>
        <v>-2.3352299668089129</v>
      </c>
      <c r="R920" s="370">
        <f t="shared" si="268"/>
        <v>-12.082397992869412</v>
      </c>
      <c r="S920" s="370">
        <f t="shared" si="269"/>
        <v>-13.147588676289581</v>
      </c>
      <c r="T920" s="370">
        <f t="shared" si="270"/>
        <v>-16.98479826265859</v>
      </c>
      <c r="U920" s="370">
        <f t="shared" si="271"/>
        <v>-11.466260781329282</v>
      </c>
      <c r="V920" s="370">
        <f t="shared" si="272"/>
        <v>-18.191244239631327</v>
      </c>
      <c r="W920" s="370">
        <f t="shared" si="273"/>
        <v>7.7533303397694855</v>
      </c>
      <c r="X920" s="370">
        <f t="shared" si="274"/>
        <v>-1.5811965811965802</v>
      </c>
      <c r="Y920" s="370">
        <f t="shared" si="275"/>
        <v>-7.2338119750744907</v>
      </c>
      <c r="Z920" s="370">
        <f t="shared" si="276"/>
        <v>-10.374919198448614</v>
      </c>
      <c r="AA920" s="370">
        <f t="shared" si="277"/>
        <v>-9.7653088751011534</v>
      </c>
      <c r="AB920" s="370">
        <f t="shared" si="278"/>
        <v>-5.3695235285440335</v>
      </c>
      <c r="AC920" s="370">
        <f t="shared" si="279"/>
        <v>-22.721204029615244</v>
      </c>
      <c r="AD920" s="370">
        <f t="shared" si="280"/>
        <v>6.3532592370081167</v>
      </c>
      <c r="AE920" s="370">
        <f t="shared" si="281"/>
        <v>6.6735377480030831</v>
      </c>
      <c r="AF920" s="370">
        <f t="shared" si="282"/>
        <v>6.0581027123778135</v>
      </c>
      <c r="AG920" s="370">
        <f t="shared" si="282"/>
        <v>44.369627507163322</v>
      </c>
      <c r="AH920" s="370">
        <f t="shared" si="282"/>
        <v>25.982256020278815</v>
      </c>
      <c r="AI920" s="370">
        <f t="shared" si="282"/>
        <v>-2.7781636338374806E-2</v>
      </c>
      <c r="AJ920" s="370">
        <f t="shared" si="283"/>
        <v>18.439716312056731</v>
      </c>
      <c r="AK920" s="370">
        <f t="shared" si="283"/>
        <v>6.0747663551401816</v>
      </c>
      <c r="AL920" s="370">
        <f t="shared" si="283"/>
        <v>29.480706815723046</v>
      </c>
      <c r="AM920" s="370">
        <f t="shared" si="283"/>
        <v>12.810164424514189</v>
      </c>
      <c r="AN920" s="370">
        <f t="shared" si="263"/>
        <v>15.744349181605601</v>
      </c>
      <c r="AO920" s="370">
        <f t="shared" si="263"/>
        <v>35.228522066907473</v>
      </c>
      <c r="AP920" s="370">
        <f t="shared" si="263"/>
        <v>14.164666007626042</v>
      </c>
      <c r="AQ920" s="370">
        <f t="shared" si="263"/>
        <v>3.623188405797239E-2</v>
      </c>
      <c r="AR920" s="370">
        <f t="shared" ref="AR920:AY920" si="290">IFERROR(((AR140-AF140)*100/AF140),"n.a.")</f>
        <v>16.045696481890172</v>
      </c>
      <c r="AS920" s="370">
        <f t="shared" si="290"/>
        <v>-11.938076808573982</v>
      </c>
      <c r="AT920" s="370">
        <f t="shared" si="290"/>
        <v>-4.8513302034428678</v>
      </c>
      <c r="AU920" s="370">
        <f t="shared" si="290"/>
        <v>11.490898985688474</v>
      </c>
      <c r="AV920" s="370">
        <f t="shared" si="290"/>
        <v>10.851765856043011</v>
      </c>
      <c r="AW920" s="370">
        <f t="shared" si="290"/>
        <v>3.4691629955947083</v>
      </c>
      <c r="AX920" s="370">
        <f t="shared" si="290"/>
        <v>12.755883581673856</v>
      </c>
      <c r="AY920" s="370">
        <f t="shared" si="290"/>
        <v>21.61123625281569</v>
      </c>
    </row>
    <row r="921" spans="1:51" s="325" customFormat="1" ht="12.75" customHeight="1">
      <c r="A921" s="327"/>
      <c r="B921" s="327" t="s">
        <v>312</v>
      </c>
      <c r="C921" s="331"/>
      <c r="D921" s="331"/>
      <c r="E921" s="331"/>
      <c r="F921" s="331"/>
      <c r="G921" s="331"/>
      <c r="H921" s="331"/>
      <c r="I921" s="331"/>
      <c r="J921" s="331"/>
      <c r="K921" s="331"/>
      <c r="L921" s="331"/>
      <c r="M921" s="331"/>
      <c r="N921" s="331"/>
      <c r="O921" s="370">
        <f t="shared" si="265"/>
        <v>8.0182800166181956</v>
      </c>
      <c r="P921" s="370">
        <f t="shared" si="266"/>
        <v>2.2737210319195431</v>
      </c>
      <c r="Q921" s="370">
        <f t="shared" si="267"/>
        <v>3.8055764883195238</v>
      </c>
      <c r="R921" s="370">
        <f t="shared" si="268"/>
        <v>-5.7788944723618041</v>
      </c>
      <c r="S921" s="370">
        <f t="shared" si="269"/>
        <v>-11.392857142857148</v>
      </c>
      <c r="T921" s="370">
        <f t="shared" si="270"/>
        <v>-15.435020021842004</v>
      </c>
      <c r="U921" s="370">
        <f t="shared" si="271"/>
        <v>-16.970198675496693</v>
      </c>
      <c r="V921" s="370">
        <f t="shared" si="272"/>
        <v>-19.844632768361585</v>
      </c>
      <c r="W921" s="370">
        <f t="shared" si="273"/>
        <v>-23.674307218611023</v>
      </c>
      <c r="X921" s="370">
        <f t="shared" si="274"/>
        <v>5.5480984340044666</v>
      </c>
      <c r="Y921" s="370">
        <f t="shared" si="275"/>
        <v>5.2430156907768897</v>
      </c>
      <c r="Z921" s="370">
        <f t="shared" si="276"/>
        <v>-10.463258785942484</v>
      </c>
      <c r="AA921" s="370">
        <f t="shared" si="277"/>
        <v>-1.1153846153846121</v>
      </c>
      <c r="AB921" s="370">
        <f t="shared" si="278"/>
        <v>-0.17101325352714469</v>
      </c>
      <c r="AC921" s="370">
        <f t="shared" si="279"/>
        <v>-4.1016333938293972</v>
      </c>
      <c r="AD921" s="370">
        <f t="shared" si="280"/>
        <v>21.244444444444451</v>
      </c>
      <c r="AE921" s="370">
        <f t="shared" si="281"/>
        <v>3.4663442160419309</v>
      </c>
      <c r="AF921" s="370">
        <f t="shared" si="282"/>
        <v>12.569952647438649</v>
      </c>
      <c r="AG921" s="370">
        <f t="shared" si="282"/>
        <v>46.16151545363909</v>
      </c>
      <c r="AH921" s="370">
        <f t="shared" si="282"/>
        <v>31.057268722466965</v>
      </c>
      <c r="AI921" s="370">
        <f t="shared" si="282"/>
        <v>9.5921111609143921</v>
      </c>
      <c r="AJ921" s="370">
        <f t="shared" si="283"/>
        <v>18.991097922848667</v>
      </c>
      <c r="AK921" s="370">
        <f t="shared" si="283"/>
        <v>-0.14545454545454237</v>
      </c>
      <c r="AL921" s="370">
        <f t="shared" si="283"/>
        <v>6.6458519179304112</v>
      </c>
      <c r="AM921" s="370">
        <f t="shared" si="283"/>
        <v>15.363671723064952</v>
      </c>
      <c r="AN921" s="370">
        <f t="shared" si="263"/>
        <v>-5.3961456102783787</v>
      </c>
      <c r="AO921" s="370">
        <f t="shared" si="263"/>
        <v>13.36109008327024</v>
      </c>
      <c r="AP921" s="370">
        <f t="shared" si="263"/>
        <v>4.9853372434017569</v>
      </c>
      <c r="AQ921" s="370">
        <f t="shared" si="263"/>
        <v>20.490845344760409</v>
      </c>
      <c r="AR921" s="370">
        <f t="shared" ref="AR921:AY921" si="291">IFERROR(((AR141-AF141)*100/AF141),"n.a.")</f>
        <v>31.434034416826002</v>
      </c>
      <c r="AS921" s="370">
        <f t="shared" si="291"/>
        <v>11.016371077762608</v>
      </c>
      <c r="AT921" s="370">
        <f t="shared" si="291"/>
        <v>16.067226890756306</v>
      </c>
      <c r="AU921" s="370">
        <f t="shared" si="291"/>
        <v>43.108384458077722</v>
      </c>
      <c r="AV921" s="370">
        <f t="shared" si="291"/>
        <v>12.789454934093339</v>
      </c>
      <c r="AW921" s="370">
        <f t="shared" si="291"/>
        <v>6.7006554989075013</v>
      </c>
      <c r="AX921" s="370">
        <f t="shared" si="291"/>
        <v>35.88456712672523</v>
      </c>
      <c r="AY921" s="370">
        <f t="shared" si="291"/>
        <v>20.229265003371534</v>
      </c>
    </row>
    <row r="922" spans="1:51" s="325" customFormat="1" ht="13.8">
      <c r="A922" s="329"/>
      <c r="B922" s="329" t="s">
        <v>313</v>
      </c>
      <c r="C922" s="332"/>
      <c r="D922" s="332"/>
      <c r="E922" s="332"/>
      <c r="F922" s="332"/>
      <c r="G922" s="332"/>
      <c r="H922" s="332"/>
      <c r="I922" s="332"/>
      <c r="J922" s="332"/>
      <c r="K922" s="332"/>
      <c r="L922" s="332"/>
      <c r="M922" s="332"/>
      <c r="N922" s="332"/>
      <c r="O922" s="370">
        <f t="shared" si="265"/>
        <v>-10.642761777608236</v>
      </c>
      <c r="P922" s="370">
        <f t="shared" si="266"/>
        <v>-38.128491620111738</v>
      </c>
      <c r="Q922" s="370">
        <f t="shared" si="267"/>
        <v>-21.24125874125874</v>
      </c>
      <c r="R922" s="370">
        <f t="shared" si="268"/>
        <v>-25.04317789291883</v>
      </c>
      <c r="S922" s="370">
        <f t="shared" si="269"/>
        <v>-17.339312406576983</v>
      </c>
      <c r="T922" s="370">
        <f t="shared" si="270"/>
        <v>-19.271948608137045</v>
      </c>
      <c r="U922" s="370">
        <f t="shared" si="271"/>
        <v>-25.649212430821624</v>
      </c>
      <c r="V922" s="370">
        <f t="shared" si="272"/>
        <v>-22.637286968497165</v>
      </c>
      <c r="W922" s="370">
        <f t="shared" si="273"/>
        <v>-2.8782475802343237</v>
      </c>
      <c r="X922" s="370">
        <f t="shared" si="274"/>
        <v>-6.6485753052917183</v>
      </c>
      <c r="Y922" s="370">
        <f t="shared" si="275"/>
        <v>-3.4295637074017762</v>
      </c>
      <c r="Z922" s="370">
        <f t="shared" si="276"/>
        <v>-3.4405719392314551</v>
      </c>
      <c r="AA922" s="370">
        <f t="shared" si="277"/>
        <v>9.0715048025613658</v>
      </c>
      <c r="AB922" s="370">
        <f t="shared" si="278"/>
        <v>28.592927012791577</v>
      </c>
      <c r="AC922" s="370">
        <f t="shared" si="279"/>
        <v>-14.844617092119861</v>
      </c>
      <c r="AD922" s="370">
        <f t="shared" si="280"/>
        <v>17.713133640552993</v>
      </c>
      <c r="AE922" s="370">
        <f t="shared" si="281"/>
        <v>-2.2151898734177302</v>
      </c>
      <c r="AF922" s="370">
        <f t="shared" si="282"/>
        <v>-0.72341451651795796</v>
      </c>
      <c r="AG922" s="370">
        <f t="shared" si="282"/>
        <v>33.18064700830233</v>
      </c>
      <c r="AH922" s="370">
        <f t="shared" si="282"/>
        <v>10.925678682688037</v>
      </c>
      <c r="AI922" s="370">
        <f t="shared" si="282"/>
        <v>6.7663257277734017</v>
      </c>
      <c r="AJ922" s="370">
        <f t="shared" si="283"/>
        <v>10.174418604651152</v>
      </c>
      <c r="AK922" s="370">
        <f t="shared" si="283"/>
        <v>8.5187682625309034</v>
      </c>
      <c r="AL922" s="370">
        <f t="shared" si="283"/>
        <v>1.0643220731143008</v>
      </c>
      <c r="AM922" s="370">
        <f t="shared" si="283"/>
        <v>4.6771037181996098</v>
      </c>
      <c r="AN922" s="370">
        <f t="shared" si="263"/>
        <v>9.4499707431246236</v>
      </c>
      <c r="AO922" s="370">
        <f t="shared" si="263"/>
        <v>39.817530140110769</v>
      </c>
      <c r="AP922" s="370">
        <f t="shared" si="263"/>
        <v>10.521164668460985</v>
      </c>
      <c r="AQ922" s="370">
        <f t="shared" si="263"/>
        <v>14.539990753582984</v>
      </c>
      <c r="AR922" s="370">
        <f t="shared" ref="AR922:AY922" si="292">IFERROR(((AR142-AF142)*100/AF142),"n.a.")</f>
        <v>27.592907456886081</v>
      </c>
      <c r="AS922" s="370">
        <f t="shared" si="292"/>
        <v>15.047291487532243</v>
      </c>
      <c r="AT922" s="370">
        <f t="shared" si="292"/>
        <v>4.4533600802407198</v>
      </c>
      <c r="AU922" s="370">
        <f t="shared" si="292"/>
        <v>19.307295504789977</v>
      </c>
      <c r="AV922" s="370">
        <f t="shared" si="292"/>
        <v>15.523306948109065</v>
      </c>
      <c r="AW922" s="370">
        <f t="shared" si="292"/>
        <v>6.3794531897265916</v>
      </c>
      <c r="AX922" s="370">
        <f t="shared" si="292"/>
        <v>26.945970695970701</v>
      </c>
      <c r="AY922" s="370">
        <f t="shared" si="292"/>
        <v>27.126565713217417</v>
      </c>
    </row>
    <row r="923" spans="1:51" s="325" customFormat="1" ht="13.8">
      <c r="A923" s="327"/>
      <c r="B923" s="327" t="s">
        <v>314</v>
      </c>
      <c r="C923" s="331"/>
      <c r="D923" s="331"/>
      <c r="E923" s="331"/>
      <c r="F923" s="331"/>
      <c r="G923" s="331"/>
      <c r="H923" s="331"/>
      <c r="I923" s="331"/>
      <c r="J923" s="331"/>
      <c r="K923" s="331"/>
      <c r="L923" s="331"/>
      <c r="M923" s="331"/>
      <c r="N923" s="331"/>
      <c r="O923" s="370">
        <f t="shared" si="265"/>
        <v>14.285714285714286</v>
      </c>
      <c r="P923" s="370">
        <f t="shared" si="266"/>
        <v>-27.586206896551722</v>
      </c>
      <c r="Q923" s="370">
        <f t="shared" si="267"/>
        <v>13.043478260869565</v>
      </c>
      <c r="R923" s="370">
        <f t="shared" si="268"/>
        <v>-52.380952380952372</v>
      </c>
      <c r="S923" s="370">
        <f t="shared" si="269"/>
        <v>4.5454545454545494</v>
      </c>
      <c r="T923" s="370">
        <f t="shared" si="270"/>
        <v>129.03225806451613</v>
      </c>
      <c r="U923" s="370">
        <f t="shared" si="271"/>
        <v>36.000000000000007</v>
      </c>
      <c r="V923" s="370">
        <f t="shared" si="272"/>
        <v>44.444444444444457</v>
      </c>
      <c r="W923" s="370">
        <f t="shared" si="273"/>
        <v>-11.11111111111112</v>
      </c>
      <c r="X923" s="370">
        <f t="shared" si="274"/>
        <v>2550</v>
      </c>
      <c r="Y923" s="370">
        <f t="shared" si="275"/>
        <v>-32.558139534883729</v>
      </c>
      <c r="Z923" s="370">
        <f t="shared" si="276"/>
        <v>38.235294117647044</v>
      </c>
      <c r="AA923" s="370">
        <f t="shared" si="277"/>
        <v>37.500000000000007</v>
      </c>
      <c r="AB923" s="370">
        <f t="shared" si="278"/>
        <v>242.85714285714286</v>
      </c>
      <c r="AC923" s="370">
        <f t="shared" si="279"/>
        <v>111.53846153846155</v>
      </c>
      <c r="AD923" s="370">
        <f t="shared" si="280"/>
        <v>125</v>
      </c>
      <c r="AE923" s="370">
        <f t="shared" si="281"/>
        <v>208.69565217391303</v>
      </c>
      <c r="AF923" s="370">
        <f t="shared" si="282"/>
        <v>25.352112676056343</v>
      </c>
      <c r="AG923" s="370">
        <f t="shared" si="282"/>
        <v>79.411764705882334</v>
      </c>
      <c r="AH923" s="370">
        <f t="shared" si="282"/>
        <v>51.92307692307692</v>
      </c>
      <c r="AI923" s="370">
        <f t="shared" si="282"/>
        <v>-29.166666666666661</v>
      </c>
      <c r="AJ923" s="370">
        <f t="shared" si="283"/>
        <v>-58.49056603773586</v>
      </c>
      <c r="AK923" s="370">
        <f t="shared" si="283"/>
        <v>41.379310344827587</v>
      </c>
      <c r="AL923" s="370">
        <f t="shared" si="283"/>
        <v>-51.063829787234035</v>
      </c>
      <c r="AM923" s="370">
        <f t="shared" si="283"/>
        <v>-48.484848484848484</v>
      </c>
      <c r="AN923" s="370">
        <f t="shared" si="263"/>
        <v>-93.055555555555557</v>
      </c>
      <c r="AO923" s="370">
        <f t="shared" si="263"/>
        <v>-30.909090909090914</v>
      </c>
      <c r="AP923" s="370">
        <f t="shared" si="263"/>
        <v>-57.777777777777779</v>
      </c>
      <c r="AQ923" s="370">
        <f t="shared" si="263"/>
        <v>-30.985915492957744</v>
      </c>
      <c r="AR923" s="370">
        <f t="shared" ref="AR923:AY923" si="293">IFERROR(((AR143-AF143)*100/AF143),"n.a.")</f>
        <v>-78.651685393258433</v>
      </c>
      <c r="AS923" s="370">
        <f t="shared" si="293"/>
        <v>-44.26229508196721</v>
      </c>
      <c r="AT923" s="370">
        <f t="shared" si="293"/>
        <v>-74.683544303797476</v>
      </c>
      <c r="AU923" s="370">
        <f t="shared" si="293"/>
        <v>-17.647058823529409</v>
      </c>
      <c r="AV923" s="370">
        <f t="shared" si="293"/>
        <v>140.90909090909093</v>
      </c>
      <c r="AW923" s="370">
        <f t="shared" si="293"/>
        <v>36.585365853658558</v>
      </c>
      <c r="AX923" s="370">
        <f t="shared" si="293"/>
        <v>230.43478260869566</v>
      </c>
      <c r="AY923" s="370">
        <f t="shared" si="293"/>
        <v>694.11764705882354</v>
      </c>
    </row>
    <row r="924" spans="1:51" s="325" customFormat="1" ht="13.8">
      <c r="A924" s="329"/>
      <c r="B924" s="329" t="s">
        <v>315</v>
      </c>
      <c r="C924" s="332"/>
      <c r="D924" s="332"/>
      <c r="E924" s="332"/>
      <c r="F924" s="332"/>
      <c r="G924" s="332"/>
      <c r="H924" s="332"/>
      <c r="I924" s="332"/>
      <c r="J924" s="332"/>
      <c r="K924" s="332"/>
      <c r="L924" s="332"/>
      <c r="M924" s="332"/>
      <c r="N924" s="332"/>
      <c r="O924" s="370">
        <f t="shared" si="265"/>
        <v>1.4223871366728316</v>
      </c>
      <c r="P924" s="370">
        <f t="shared" si="266"/>
        <v>-41.533546325878596</v>
      </c>
      <c r="Q924" s="370">
        <f t="shared" si="267"/>
        <v>-31.036548831635713</v>
      </c>
      <c r="R924" s="370">
        <f t="shared" si="268"/>
        <v>-30.976863753213365</v>
      </c>
      <c r="S924" s="370">
        <f t="shared" si="269"/>
        <v>-16.334894613583135</v>
      </c>
      <c r="T924" s="370">
        <f t="shared" si="270"/>
        <v>-30.290456431535276</v>
      </c>
      <c r="U924" s="370">
        <f t="shared" si="271"/>
        <v>-28.445349626612362</v>
      </c>
      <c r="V924" s="370">
        <f t="shared" si="272"/>
        <v>-36.489607390300229</v>
      </c>
      <c r="W924" s="370">
        <f t="shared" si="273"/>
        <v>-35.923490735206215</v>
      </c>
      <c r="X924" s="370">
        <f t="shared" si="274"/>
        <v>-36.137775268210049</v>
      </c>
      <c r="Y924" s="370">
        <f t="shared" si="275"/>
        <v>-35.063291139240512</v>
      </c>
      <c r="Z924" s="370">
        <f t="shared" si="276"/>
        <v>-45.383693045563547</v>
      </c>
      <c r="AA924" s="370">
        <f t="shared" si="277"/>
        <v>-26.890243902439018</v>
      </c>
      <c r="AB924" s="370">
        <f t="shared" si="278"/>
        <v>-5.573770491803276</v>
      </c>
      <c r="AC924" s="370">
        <f t="shared" si="279"/>
        <v>-17.463075586446568</v>
      </c>
      <c r="AD924" s="370">
        <f t="shared" si="280"/>
        <v>10.707635009310989</v>
      </c>
      <c r="AE924" s="370">
        <f t="shared" si="281"/>
        <v>-28.901329601119659</v>
      </c>
      <c r="AF924" s="370">
        <f t="shared" si="282"/>
        <v>-6.3775510204081636</v>
      </c>
      <c r="AG924" s="370">
        <f t="shared" si="282"/>
        <v>40.22770398481974</v>
      </c>
      <c r="AH924" s="370">
        <f t="shared" si="282"/>
        <v>11.41818181818182</v>
      </c>
      <c r="AI924" s="370">
        <f t="shared" si="282"/>
        <v>12.686567164179099</v>
      </c>
      <c r="AJ924" s="370">
        <f t="shared" si="283"/>
        <v>16.622458001768337</v>
      </c>
      <c r="AK924" s="370">
        <f t="shared" si="283"/>
        <v>19.688109161793367</v>
      </c>
      <c r="AL924" s="370">
        <f t="shared" si="283"/>
        <v>30.515916575192112</v>
      </c>
      <c r="AM924" s="370">
        <f t="shared" si="283"/>
        <v>6.8390325271059238</v>
      </c>
      <c r="AN924" s="370">
        <f t="shared" si="263"/>
        <v>5.6712962962962985</v>
      </c>
      <c r="AO924" s="370">
        <f t="shared" si="263"/>
        <v>18.421052631578949</v>
      </c>
      <c r="AP924" s="370">
        <f t="shared" si="263"/>
        <v>0.67283431455004261</v>
      </c>
      <c r="AQ924" s="370">
        <f t="shared" si="263"/>
        <v>25.787401574803145</v>
      </c>
      <c r="AR924" s="370">
        <f t="shared" ref="AR924:AY924" si="294">IFERROR(((AR144-AF144)*100/AF144),"n.a.")</f>
        <v>30.608537693006369</v>
      </c>
      <c r="AS924" s="370">
        <f t="shared" si="294"/>
        <v>4.0595399188092118</v>
      </c>
      <c r="AT924" s="370">
        <f t="shared" si="294"/>
        <v>-2.1540469973890342</v>
      </c>
      <c r="AU924" s="370">
        <f t="shared" si="294"/>
        <v>20.612582781456958</v>
      </c>
      <c r="AV924" s="370">
        <f t="shared" si="294"/>
        <v>10.235026535253979</v>
      </c>
      <c r="AW924" s="370">
        <f t="shared" si="294"/>
        <v>16.368078175895764</v>
      </c>
      <c r="AX924" s="370">
        <f t="shared" si="294"/>
        <v>21.698906644238853</v>
      </c>
      <c r="AY924" s="370">
        <f t="shared" si="294"/>
        <v>23.028883684621384</v>
      </c>
    </row>
    <row r="925" spans="1:51" s="325" customFormat="1" ht="13.8">
      <c r="A925" s="327"/>
      <c r="B925" s="327" t="s">
        <v>316</v>
      </c>
      <c r="C925" s="331"/>
      <c r="D925" s="331"/>
      <c r="E925" s="331"/>
      <c r="F925" s="331"/>
      <c r="G925" s="331"/>
      <c r="H925" s="331"/>
      <c r="I925" s="331"/>
      <c r="J925" s="331"/>
      <c r="K925" s="331"/>
      <c r="L925" s="331"/>
      <c r="M925" s="331"/>
      <c r="N925" s="331"/>
      <c r="O925" s="370">
        <f t="shared" si="265"/>
        <v>-20.15246934040438</v>
      </c>
      <c r="P925" s="370">
        <f t="shared" si="266"/>
        <v>-44.444444444444443</v>
      </c>
      <c r="Q925" s="370">
        <f t="shared" si="267"/>
        <v>-18.513689700130385</v>
      </c>
      <c r="R925" s="370">
        <f t="shared" si="268"/>
        <v>-25.198412698412689</v>
      </c>
      <c r="S925" s="370">
        <f t="shared" si="269"/>
        <v>-25.070866141732289</v>
      </c>
      <c r="T925" s="370">
        <f t="shared" si="270"/>
        <v>-19.462853156609704</v>
      </c>
      <c r="U925" s="370">
        <f t="shared" si="271"/>
        <v>-28.652751423149908</v>
      </c>
      <c r="V925" s="370">
        <f t="shared" si="272"/>
        <v>-20.026092628832355</v>
      </c>
      <c r="W925" s="370">
        <f t="shared" si="273"/>
        <v>19.354838709677416</v>
      </c>
      <c r="X925" s="370">
        <f t="shared" si="274"/>
        <v>8.0018501387604086</v>
      </c>
      <c r="Y925" s="370">
        <f t="shared" si="275"/>
        <v>12.666397741024609</v>
      </c>
      <c r="Z925" s="370">
        <f t="shared" si="276"/>
        <v>28.447883477469279</v>
      </c>
      <c r="AA925" s="370">
        <f t="shared" si="277"/>
        <v>37.110834371108346</v>
      </c>
      <c r="AB925" s="370">
        <f t="shared" si="278"/>
        <v>58.75</v>
      </c>
      <c r="AC925" s="370">
        <f t="shared" si="279"/>
        <v>-10.346666666666673</v>
      </c>
      <c r="AD925" s="370">
        <f t="shared" si="280"/>
        <v>17.506631299734732</v>
      </c>
      <c r="AE925" s="370">
        <f t="shared" si="281"/>
        <v>11.895754518705346</v>
      </c>
      <c r="AF925" s="370">
        <f t="shared" si="282"/>
        <v>5.6301429190125623</v>
      </c>
      <c r="AG925" s="370">
        <f t="shared" si="282"/>
        <v>35.053191489361701</v>
      </c>
      <c r="AH925" s="370">
        <f t="shared" si="282"/>
        <v>12.275693311582389</v>
      </c>
      <c r="AI925" s="370">
        <f t="shared" si="282"/>
        <v>11.245173745173753</v>
      </c>
      <c r="AJ925" s="370">
        <f t="shared" si="283"/>
        <v>15.374732334047108</v>
      </c>
      <c r="AK925" s="370">
        <f t="shared" si="283"/>
        <v>6.2656641604010028</v>
      </c>
      <c r="AL925" s="370">
        <f t="shared" si="283"/>
        <v>-10.630758327427356</v>
      </c>
      <c r="AM925" s="370">
        <f t="shared" si="283"/>
        <v>2.3614895549500488</v>
      </c>
      <c r="AN925" s="370">
        <f t="shared" si="263"/>
        <v>14.960629921259837</v>
      </c>
      <c r="AO925" s="370">
        <f t="shared" si="263"/>
        <v>50.267697798929227</v>
      </c>
      <c r="AP925" s="370">
        <f t="shared" si="263"/>
        <v>24.920993227990987</v>
      </c>
      <c r="AQ925" s="370">
        <f t="shared" si="263"/>
        <v>7.2126220886551398</v>
      </c>
      <c r="AR925" s="370">
        <f t="shared" ref="AR925:AY925" si="295">IFERROR(((AR145-AF145)*100/AF145),"n.a.")</f>
        <v>24.600246002460025</v>
      </c>
      <c r="AS925" s="370">
        <f t="shared" si="295"/>
        <v>17.211500590783778</v>
      </c>
      <c r="AT925" s="370">
        <f t="shared" si="295"/>
        <v>5.2669814747548109</v>
      </c>
      <c r="AU925" s="370">
        <f t="shared" si="295"/>
        <v>15.835140997830797</v>
      </c>
      <c r="AV925" s="370">
        <f t="shared" si="295"/>
        <v>12.063845582776541</v>
      </c>
      <c r="AW925" s="370">
        <f t="shared" si="295"/>
        <v>1.9204851752021572</v>
      </c>
      <c r="AX925" s="370">
        <f t="shared" si="295"/>
        <v>28.112609040444106</v>
      </c>
      <c r="AY925" s="370">
        <f t="shared" si="295"/>
        <v>28.748890860692097</v>
      </c>
    </row>
    <row r="926" spans="1:51" s="325" customFormat="1" ht="13.8">
      <c r="A926" s="329"/>
      <c r="B926" s="329" t="s">
        <v>317</v>
      </c>
      <c r="C926" s="332"/>
      <c r="D926" s="332"/>
      <c r="E926" s="332"/>
      <c r="F926" s="332"/>
      <c r="G926" s="332"/>
      <c r="H926" s="332"/>
      <c r="I926" s="332"/>
      <c r="J926" s="332"/>
      <c r="K926" s="332"/>
      <c r="L926" s="332"/>
      <c r="M926" s="332"/>
      <c r="N926" s="332"/>
      <c r="O926" s="370">
        <f t="shared" si="265"/>
        <v>4.2589437819420786</v>
      </c>
      <c r="P926" s="370">
        <f t="shared" si="266"/>
        <v>10.804020100502516</v>
      </c>
      <c r="Q926" s="370">
        <f t="shared" si="267"/>
        <v>-5.3173241852487223</v>
      </c>
      <c r="R926" s="370">
        <f t="shared" si="268"/>
        <v>-4.4660194174757359</v>
      </c>
      <c r="S926" s="370">
        <f t="shared" si="269"/>
        <v>32.885906040268473</v>
      </c>
      <c r="T926" s="370">
        <f t="shared" si="270"/>
        <v>7.0652173913043583</v>
      </c>
      <c r="U926" s="370">
        <f t="shared" si="271"/>
        <v>-7.2438162544169638</v>
      </c>
      <c r="V926" s="370">
        <f t="shared" si="272"/>
        <v>13.468634686346871</v>
      </c>
      <c r="W926" s="370">
        <f t="shared" si="273"/>
        <v>34.1991341991342</v>
      </c>
      <c r="X926" s="370">
        <f t="shared" si="274"/>
        <v>24.845995893223819</v>
      </c>
      <c r="Y926" s="370">
        <f t="shared" si="275"/>
        <v>18.972332015810277</v>
      </c>
      <c r="Z926" s="370">
        <f t="shared" si="276"/>
        <v>-5.8925476603119566</v>
      </c>
      <c r="AA926" s="370">
        <f t="shared" si="277"/>
        <v>-5.8823529411764754</v>
      </c>
      <c r="AB926" s="370">
        <f t="shared" si="278"/>
        <v>2.0408163265306087</v>
      </c>
      <c r="AC926" s="370">
        <f t="shared" si="279"/>
        <v>-30.615942028985501</v>
      </c>
      <c r="AD926" s="370">
        <f t="shared" si="280"/>
        <v>29.878048780487799</v>
      </c>
      <c r="AE926" s="370">
        <f t="shared" si="281"/>
        <v>-2.8619528619528753</v>
      </c>
      <c r="AF926" s="370">
        <f t="shared" si="282"/>
        <v>-17.428087986463627</v>
      </c>
      <c r="AG926" s="370">
        <f t="shared" si="282"/>
        <v>9.3333333333333375</v>
      </c>
      <c r="AH926" s="370">
        <f t="shared" si="282"/>
        <v>0.97560975609755451</v>
      </c>
      <c r="AI926" s="370">
        <f t="shared" si="282"/>
        <v>-15.322580645161292</v>
      </c>
      <c r="AJ926" s="370">
        <f t="shared" si="283"/>
        <v>-15.625000000000002</v>
      </c>
      <c r="AK926" s="370">
        <f t="shared" si="283"/>
        <v>-1.8272425249169342</v>
      </c>
      <c r="AL926" s="370">
        <f t="shared" si="283"/>
        <v>16.574585635359121</v>
      </c>
      <c r="AM926" s="370">
        <f t="shared" si="283"/>
        <v>16.319444444444454</v>
      </c>
      <c r="AN926" s="370">
        <f t="shared" si="263"/>
        <v>8.222222222222225</v>
      </c>
      <c r="AO926" s="370">
        <f t="shared" si="263"/>
        <v>56.919060052219315</v>
      </c>
      <c r="AP926" s="370">
        <f t="shared" si="263"/>
        <v>-16.431924882629108</v>
      </c>
      <c r="AQ926" s="370">
        <f t="shared" si="263"/>
        <v>34.142114384748716</v>
      </c>
      <c r="AR926" s="370">
        <f t="shared" ref="AR926:AY926" si="296">IFERROR(((AR146-AF146)*100/AF146),"n.a.")</f>
        <v>55.122950819672141</v>
      </c>
      <c r="AS926" s="370">
        <f t="shared" si="296"/>
        <v>40.069686411149803</v>
      </c>
      <c r="AT926" s="370">
        <f t="shared" si="296"/>
        <v>27.214170692431566</v>
      </c>
      <c r="AU926" s="370">
        <f t="shared" si="296"/>
        <v>33.714285714285701</v>
      </c>
      <c r="AV926" s="370">
        <f t="shared" si="296"/>
        <v>41.910331384015599</v>
      </c>
      <c r="AW926" s="370">
        <f t="shared" si="296"/>
        <v>5.9221658206429719</v>
      </c>
      <c r="AX926" s="370">
        <f t="shared" si="296"/>
        <v>24.960505529225909</v>
      </c>
      <c r="AY926" s="370">
        <f t="shared" si="296"/>
        <v>9.701492537313424</v>
      </c>
    </row>
    <row r="927" spans="1:51" s="325" customFormat="1" ht="13.8">
      <c r="A927" s="327"/>
      <c r="B927" s="327" t="s">
        <v>318</v>
      </c>
      <c r="C927" s="331"/>
      <c r="D927" s="331"/>
      <c r="E927" s="331"/>
      <c r="F927" s="331"/>
      <c r="G927" s="331"/>
      <c r="H927" s="331"/>
      <c r="I927" s="331"/>
      <c r="J927" s="331"/>
      <c r="K927" s="331"/>
      <c r="L927" s="331"/>
      <c r="M927" s="331"/>
      <c r="N927" s="331"/>
      <c r="O927" s="370">
        <f t="shared" si="265"/>
        <v>-6.0528097494922131</v>
      </c>
      <c r="P927" s="370">
        <f t="shared" si="266"/>
        <v>-11.638261937663133</v>
      </c>
      <c r="Q927" s="370">
        <f t="shared" si="267"/>
        <v>-11.586931852117305</v>
      </c>
      <c r="R927" s="370">
        <f t="shared" si="268"/>
        <v>-10.208633093525178</v>
      </c>
      <c r="S927" s="370">
        <f t="shared" si="269"/>
        <v>-15.21910897708624</v>
      </c>
      <c r="T927" s="370">
        <f t="shared" si="270"/>
        <v>-35.961506916725895</v>
      </c>
      <c r="U927" s="370">
        <f t="shared" si="271"/>
        <v>-32.370811526198636</v>
      </c>
      <c r="V927" s="370">
        <f t="shared" si="272"/>
        <v>-31.294350624346766</v>
      </c>
      <c r="W927" s="370">
        <f t="shared" si="273"/>
        <v>-45.385007649158595</v>
      </c>
      <c r="X927" s="370">
        <f t="shared" si="274"/>
        <v>-16.535656115006024</v>
      </c>
      <c r="Y927" s="370">
        <f t="shared" si="275"/>
        <v>-20.648104023418874</v>
      </c>
      <c r="Z927" s="370">
        <f t="shared" si="276"/>
        <v>-24.394477317554241</v>
      </c>
      <c r="AA927" s="370">
        <f t="shared" si="277"/>
        <v>-18.052752954741997</v>
      </c>
      <c r="AB927" s="370">
        <f t="shared" si="278"/>
        <v>-9.0182450043440454</v>
      </c>
      <c r="AC927" s="370">
        <f t="shared" si="279"/>
        <v>-20.610687022900766</v>
      </c>
      <c r="AD927" s="370">
        <f t="shared" si="280"/>
        <v>3.2449322970915881</v>
      </c>
      <c r="AE927" s="370">
        <f t="shared" si="281"/>
        <v>-12.861136999068041</v>
      </c>
      <c r="AF927" s="370">
        <f t="shared" si="282"/>
        <v>-6.9842896174863442</v>
      </c>
      <c r="AG927" s="370">
        <f t="shared" si="282"/>
        <v>8.6461483721757677</v>
      </c>
      <c r="AH927" s="370">
        <f t="shared" si="282"/>
        <v>-1.6012810248206749E-2</v>
      </c>
      <c r="AI927" s="370">
        <f t="shared" si="282"/>
        <v>4.4444444444444491</v>
      </c>
      <c r="AJ927" s="370">
        <f t="shared" si="283"/>
        <v>7.6361785168844394</v>
      </c>
      <c r="AK927" s="370">
        <f t="shared" si="283"/>
        <v>-9.6087851750171609</v>
      </c>
      <c r="AL927" s="370">
        <f t="shared" si="283"/>
        <v>6.0210789940519627</v>
      </c>
      <c r="AM927" s="370">
        <f t="shared" si="283"/>
        <v>22.47823410430043</v>
      </c>
      <c r="AN927" s="370">
        <f t="shared" si="263"/>
        <v>-1.6902215431627159</v>
      </c>
      <c r="AO927" s="370">
        <f t="shared" si="263"/>
        <v>0.42545949625595647</v>
      </c>
      <c r="AP927" s="370">
        <f t="shared" si="263"/>
        <v>-4.7726214496352783</v>
      </c>
      <c r="AQ927" s="370">
        <f t="shared" si="263"/>
        <v>-2.9206088029617421</v>
      </c>
      <c r="AR927" s="370">
        <f t="shared" ref="AR927:AY927" si="297">IFERROR(((AR147-AF147)*100/AF147),"n.a.")</f>
        <v>5.5535156967137853</v>
      </c>
      <c r="AS927" s="370">
        <f t="shared" si="297"/>
        <v>9.5136728344522599</v>
      </c>
      <c r="AT927" s="370">
        <f t="shared" si="297"/>
        <v>-7.5832799487507998</v>
      </c>
      <c r="AU927" s="370">
        <f t="shared" si="297"/>
        <v>-1.609154300017877</v>
      </c>
      <c r="AV927" s="370">
        <f t="shared" si="297"/>
        <v>-10.602238688317833</v>
      </c>
      <c r="AW927" s="370">
        <f t="shared" si="297"/>
        <v>-1.8318147304479808</v>
      </c>
      <c r="AX927" s="370">
        <f t="shared" si="297"/>
        <v>10.255905511811026</v>
      </c>
      <c r="AY927" s="370">
        <f t="shared" si="297"/>
        <v>-15.92589933223236</v>
      </c>
    </row>
    <row r="928" spans="1:51" s="325" customFormat="1" ht="13.8">
      <c r="A928" s="329"/>
      <c r="B928" s="329" t="s">
        <v>319</v>
      </c>
      <c r="C928" s="332"/>
      <c r="D928" s="332"/>
      <c r="E928" s="332"/>
      <c r="F928" s="332"/>
      <c r="G928" s="332"/>
      <c r="H928" s="332"/>
      <c r="I928" s="332"/>
      <c r="J928" s="332"/>
      <c r="K928" s="332"/>
      <c r="L928" s="332"/>
      <c r="M928" s="332"/>
      <c r="N928" s="332"/>
      <c r="O928" s="370">
        <f t="shared" si="265"/>
        <v>-5.6943268416596196</v>
      </c>
      <c r="P928" s="370">
        <f t="shared" si="266"/>
        <v>-20.696913002806365</v>
      </c>
      <c r="Q928" s="370">
        <f t="shared" si="267"/>
        <v>-30.615784908933215</v>
      </c>
      <c r="R928" s="370">
        <f t="shared" si="268"/>
        <v>-19.660392798690669</v>
      </c>
      <c r="S928" s="370">
        <f t="shared" si="269"/>
        <v>-17.896389324960751</v>
      </c>
      <c r="T928" s="370">
        <f t="shared" si="270"/>
        <v>-56.936456726048533</v>
      </c>
      <c r="U928" s="370">
        <f t="shared" si="271"/>
        <v>-56.620284033854546</v>
      </c>
      <c r="V928" s="370">
        <f t="shared" si="272"/>
        <v>-50.774075045919702</v>
      </c>
      <c r="W928" s="370">
        <f t="shared" si="273"/>
        <v>-69.411405916437928</v>
      </c>
      <c r="X928" s="370">
        <f t="shared" si="274"/>
        <v>-46.963708228530358</v>
      </c>
      <c r="Y928" s="370">
        <f t="shared" si="275"/>
        <v>-53.904521024343971</v>
      </c>
      <c r="Z928" s="370">
        <f t="shared" si="276"/>
        <v>-40</v>
      </c>
      <c r="AA928" s="370">
        <f t="shared" si="277"/>
        <v>-43.613916947250274</v>
      </c>
      <c r="AB928" s="370">
        <f t="shared" si="278"/>
        <v>-31.052786788557945</v>
      </c>
      <c r="AC928" s="370">
        <f t="shared" si="279"/>
        <v>-22.15</v>
      </c>
      <c r="AD928" s="370">
        <f t="shared" si="280"/>
        <v>-23.020117137764199</v>
      </c>
      <c r="AE928" s="370">
        <f t="shared" si="281"/>
        <v>-37.348629700446146</v>
      </c>
      <c r="AF928" s="370">
        <f t="shared" si="282"/>
        <v>2.2475570032573331</v>
      </c>
      <c r="AG928" s="370">
        <f t="shared" si="282"/>
        <v>-5.2579365079365079</v>
      </c>
      <c r="AH928" s="370">
        <f t="shared" si="282"/>
        <v>-17.270788912579967</v>
      </c>
      <c r="AI928" s="370">
        <f t="shared" si="282"/>
        <v>-3.7221668328348323</v>
      </c>
      <c r="AJ928" s="370">
        <f t="shared" si="283"/>
        <v>6.7073170731707341</v>
      </c>
      <c r="AK928" s="370">
        <f t="shared" si="283"/>
        <v>-24.485596707818932</v>
      </c>
      <c r="AL928" s="370">
        <f t="shared" si="283"/>
        <v>-0.12642225031606041</v>
      </c>
      <c r="AM928" s="370">
        <f t="shared" si="283"/>
        <v>26.393312101910823</v>
      </c>
      <c r="AN928" s="370">
        <f t="shared" si="263"/>
        <v>1.1976047904191667</v>
      </c>
      <c r="AO928" s="370">
        <f t="shared" si="263"/>
        <v>1.3808606294155417</v>
      </c>
      <c r="AP928" s="370">
        <f t="shared" si="263"/>
        <v>3.5064505458154107</v>
      </c>
      <c r="AQ928" s="370">
        <f t="shared" si="263"/>
        <v>1.0851135978297739</v>
      </c>
      <c r="AR928" s="370">
        <f t="shared" ref="AR928:AY928" si="298">IFERROR(((AR148-AF148)*100/AF148),"n.a.")</f>
        <v>-11.468620579802488</v>
      </c>
      <c r="AS928" s="370">
        <f t="shared" si="298"/>
        <v>44.502617801047123</v>
      </c>
      <c r="AT928" s="370">
        <f t="shared" si="298"/>
        <v>-13.208762886597931</v>
      </c>
      <c r="AU928" s="370">
        <f t="shared" si="298"/>
        <v>-13.669313082499128</v>
      </c>
      <c r="AV928" s="370">
        <f t="shared" si="298"/>
        <v>-14.698412698412694</v>
      </c>
      <c r="AW928" s="370">
        <f t="shared" si="298"/>
        <v>-7.6294277929155303</v>
      </c>
      <c r="AX928" s="370">
        <f t="shared" si="298"/>
        <v>1.2236286919831187</v>
      </c>
      <c r="AY928" s="370">
        <f t="shared" si="298"/>
        <v>-26.897637795275585</v>
      </c>
    </row>
    <row r="929" spans="1:51" s="325" customFormat="1" ht="13.8">
      <c r="A929" s="327"/>
      <c r="B929" s="327" t="s">
        <v>320</v>
      </c>
      <c r="C929" s="331"/>
      <c r="D929" s="331"/>
      <c r="E929" s="331"/>
      <c r="F929" s="331"/>
      <c r="G929" s="331"/>
      <c r="H929" s="331"/>
      <c r="I929" s="331"/>
      <c r="J929" s="331"/>
      <c r="K929" s="331"/>
      <c r="L929" s="331"/>
      <c r="M929" s="331"/>
      <c r="N929" s="331"/>
      <c r="O929" s="370">
        <f t="shared" si="265"/>
        <v>-4.4461578000513926</v>
      </c>
      <c r="P929" s="370">
        <f t="shared" si="266"/>
        <v>-5.0067456153500176</v>
      </c>
      <c r="Q929" s="370">
        <f t="shared" si="267"/>
        <v>-5.0561797752808948</v>
      </c>
      <c r="R929" s="370">
        <f t="shared" si="268"/>
        <v>-4.1101880192391684</v>
      </c>
      <c r="S929" s="370">
        <f t="shared" si="269"/>
        <v>-15.655718053224648</v>
      </c>
      <c r="T929" s="370">
        <f t="shared" si="270"/>
        <v>-24.073650503202192</v>
      </c>
      <c r="U929" s="370">
        <f t="shared" si="271"/>
        <v>-17.12534059945505</v>
      </c>
      <c r="V929" s="370">
        <f t="shared" si="272"/>
        <v>-19.809923475685014</v>
      </c>
      <c r="W929" s="370">
        <f t="shared" si="273"/>
        <v>-22.481243301178992</v>
      </c>
      <c r="X929" s="370">
        <f t="shared" si="274"/>
        <v>6.4496219719179022</v>
      </c>
      <c r="Y929" s="370">
        <f t="shared" si="275"/>
        <v>10.732984293193732</v>
      </c>
      <c r="Z929" s="370">
        <f t="shared" si="276"/>
        <v>-19.237668161434982</v>
      </c>
      <c r="AA929" s="370">
        <f t="shared" si="277"/>
        <v>-6.7240451855836474</v>
      </c>
      <c r="AB929" s="370">
        <f t="shared" si="278"/>
        <v>-0.86791857345746759</v>
      </c>
      <c r="AC929" s="370">
        <f t="shared" si="279"/>
        <v>-19.381717183914983</v>
      </c>
      <c r="AD929" s="370">
        <f t="shared" si="280"/>
        <v>13.771089831281332</v>
      </c>
      <c r="AE929" s="370">
        <f t="shared" si="281"/>
        <v>-0.95224559408755216</v>
      </c>
      <c r="AF929" s="370">
        <f t="shared" si="282"/>
        <v>-11.83913239945775</v>
      </c>
      <c r="AG929" s="370">
        <f t="shared" si="282"/>
        <v>14.713134966299528</v>
      </c>
      <c r="AH929" s="370">
        <f t="shared" si="282"/>
        <v>8.9425888871787009</v>
      </c>
      <c r="AI929" s="370">
        <f t="shared" si="282"/>
        <v>6.2737642585551372</v>
      </c>
      <c r="AJ929" s="370">
        <f t="shared" si="283"/>
        <v>5.1601681403101933</v>
      </c>
      <c r="AK929" s="370">
        <f t="shared" si="283"/>
        <v>-8.4515366430260119</v>
      </c>
      <c r="AL929" s="370">
        <f t="shared" si="283"/>
        <v>2.7022024801036477</v>
      </c>
      <c r="AM929" s="370">
        <f t="shared" si="283"/>
        <v>18.367935409457896</v>
      </c>
      <c r="AN929" s="370">
        <f t="shared" ref="AN929:AQ976" si="299">IFERROR(((AN149-AB149)*100/AB149),"n.a.")</f>
        <v>-3.215536453358808</v>
      </c>
      <c r="AO929" s="370">
        <f t="shared" si="299"/>
        <v>-1.4679448771719652</v>
      </c>
      <c r="AP929" s="370">
        <f t="shared" si="299"/>
        <v>-8.6305945223780807</v>
      </c>
      <c r="AQ929" s="370">
        <f t="shared" si="299"/>
        <v>-7.3611708996986591</v>
      </c>
      <c r="AR929" s="370">
        <f t="shared" ref="AR929:AY929" si="300">IFERROR(((AR149-AF149)*100/AF149),"n.a.")</f>
        <v>8.8330770545019686</v>
      </c>
      <c r="AS929" s="370">
        <f t="shared" si="300"/>
        <v>-4.9441100601891703</v>
      </c>
      <c r="AT929" s="370">
        <f t="shared" si="300"/>
        <v>-9.5648488273523533</v>
      </c>
      <c r="AU929" s="370">
        <f t="shared" si="300"/>
        <v>-1.3986013986013976</v>
      </c>
      <c r="AV929" s="370">
        <f t="shared" si="300"/>
        <v>-15.093039283252923</v>
      </c>
      <c r="AW929" s="370">
        <f t="shared" si="300"/>
        <v>-6.2136862491930298</v>
      </c>
      <c r="AX929" s="370">
        <f t="shared" si="300"/>
        <v>11.749864840511796</v>
      </c>
      <c r="AY929" s="370">
        <f t="shared" si="300"/>
        <v>-16.772228989037753</v>
      </c>
    </row>
    <row r="930" spans="1:51" s="325" customFormat="1" ht="13.8">
      <c r="A930" s="329"/>
      <c r="B930" s="329" t="s">
        <v>321</v>
      </c>
      <c r="C930" s="332"/>
      <c r="D930" s="332"/>
      <c r="E930" s="332"/>
      <c r="F930" s="332"/>
      <c r="G930" s="332"/>
      <c r="H930" s="332"/>
      <c r="I930" s="332"/>
      <c r="J930" s="332"/>
      <c r="K930" s="332"/>
      <c r="L930" s="332"/>
      <c r="M930" s="332"/>
      <c r="N930" s="332"/>
      <c r="O930" s="370">
        <f t="shared" si="265"/>
        <v>-12.323321554770313</v>
      </c>
      <c r="P930" s="370">
        <f t="shared" si="266"/>
        <v>-14.375000000000011</v>
      </c>
      <c r="Q930" s="370">
        <f t="shared" si="267"/>
        <v>11.790780141843973</v>
      </c>
      <c r="R930" s="370">
        <f t="shared" si="268"/>
        <v>-8.1357508135750809</v>
      </c>
      <c r="S930" s="370">
        <f t="shared" si="269"/>
        <v>-7.2329688814129609</v>
      </c>
      <c r="T930" s="370">
        <f t="shared" si="270"/>
        <v>-17.170045510964012</v>
      </c>
      <c r="U930" s="370">
        <f t="shared" si="271"/>
        <v>-7.6956333765672191</v>
      </c>
      <c r="V930" s="370">
        <f t="shared" si="272"/>
        <v>-8.6797066014669877</v>
      </c>
      <c r="W930" s="370">
        <f t="shared" si="273"/>
        <v>-17.063663923776531</v>
      </c>
      <c r="X930" s="370">
        <f t="shared" si="274"/>
        <v>-6.7020250723239982</v>
      </c>
      <c r="Y930" s="370">
        <f t="shared" si="275"/>
        <v>-12.43891603731675</v>
      </c>
      <c r="Z930" s="370">
        <f t="shared" si="276"/>
        <v>-10.985221674876851</v>
      </c>
      <c r="AA930" s="370">
        <f t="shared" si="277"/>
        <v>-3.1234256926952191</v>
      </c>
      <c r="AB930" s="370">
        <f t="shared" si="278"/>
        <v>4.0426726558113559</v>
      </c>
      <c r="AC930" s="370">
        <f t="shared" si="279"/>
        <v>-22.164948453608247</v>
      </c>
      <c r="AD930" s="370">
        <f t="shared" si="280"/>
        <v>20.344129554655865</v>
      </c>
      <c r="AE930" s="370">
        <f t="shared" si="281"/>
        <v>1.4052583862194121</v>
      </c>
      <c r="AF930" s="370">
        <f t="shared" si="282"/>
        <v>-5.0449550449550351</v>
      </c>
      <c r="AG930" s="370">
        <f t="shared" si="282"/>
        <v>11.053864168618263</v>
      </c>
      <c r="AH930" s="370">
        <f t="shared" si="282"/>
        <v>2.9451137884872831</v>
      </c>
      <c r="AI930" s="370">
        <f t="shared" si="282"/>
        <v>11.74934725848564</v>
      </c>
      <c r="AJ930" s="370">
        <f t="shared" si="283"/>
        <v>17.881136950904377</v>
      </c>
      <c r="AK930" s="370">
        <f t="shared" si="283"/>
        <v>8.4728564180618893</v>
      </c>
      <c r="AL930" s="370">
        <f t="shared" si="283"/>
        <v>24.017708909795239</v>
      </c>
      <c r="AM930" s="370">
        <f t="shared" si="283"/>
        <v>32.189287571502867</v>
      </c>
      <c r="AN930" s="370">
        <f t="shared" si="299"/>
        <v>-0.2158661629789676</v>
      </c>
      <c r="AO930" s="370">
        <f t="shared" si="299"/>
        <v>5.2980132450331263</v>
      </c>
      <c r="AP930" s="370">
        <f t="shared" si="299"/>
        <v>-3.1539108494533221</v>
      </c>
      <c r="AQ930" s="370">
        <f t="shared" si="299"/>
        <v>5.6325435851586851</v>
      </c>
      <c r="AR930" s="370">
        <f t="shared" ref="AR930:AY930" si="301">IFERROR(((AR150-AF150)*100/AF150),"n.a.")</f>
        <v>23.619147816938444</v>
      </c>
      <c r="AS930" s="370">
        <f t="shared" si="301"/>
        <v>9.7849008857022355</v>
      </c>
      <c r="AT930" s="370">
        <f t="shared" si="301"/>
        <v>6.0251408755960147</v>
      </c>
      <c r="AU930" s="370">
        <f t="shared" si="301"/>
        <v>14.112149532710298</v>
      </c>
      <c r="AV930" s="370">
        <f t="shared" si="301"/>
        <v>9.3380096448926029</v>
      </c>
      <c r="AW930" s="370">
        <f t="shared" si="301"/>
        <v>16.884939195509819</v>
      </c>
      <c r="AX930" s="370">
        <f t="shared" si="301"/>
        <v>16.10887996430165</v>
      </c>
      <c r="AY930" s="370">
        <f t="shared" si="301"/>
        <v>0.51140833988984657</v>
      </c>
    </row>
    <row r="931" spans="1:51" s="325" customFormat="1" ht="13.8">
      <c r="A931" s="327"/>
      <c r="B931" s="327" t="s">
        <v>322</v>
      </c>
      <c r="C931" s="331"/>
      <c r="D931" s="331"/>
      <c r="E931" s="331"/>
      <c r="F931" s="331"/>
      <c r="G931" s="331"/>
      <c r="H931" s="331"/>
      <c r="I931" s="331"/>
      <c r="J931" s="331"/>
      <c r="K931" s="331"/>
      <c r="L931" s="331"/>
      <c r="M931" s="331"/>
      <c r="N931" s="331"/>
      <c r="O931" s="370">
        <f t="shared" si="265"/>
        <v>-15.437452995738276</v>
      </c>
      <c r="P931" s="370">
        <f t="shared" si="266"/>
        <v>-20.927835051546388</v>
      </c>
      <c r="Q931" s="370">
        <f t="shared" si="267"/>
        <v>-13.092999516466989</v>
      </c>
      <c r="R931" s="370">
        <f t="shared" si="268"/>
        <v>-19.457292630280609</v>
      </c>
      <c r="S931" s="370">
        <f t="shared" si="269"/>
        <v>-15.99183226256287</v>
      </c>
      <c r="T931" s="370">
        <f t="shared" si="270"/>
        <v>-24.331726555652946</v>
      </c>
      <c r="U931" s="370">
        <f t="shared" si="271"/>
        <v>-18.081761006289309</v>
      </c>
      <c r="V931" s="370">
        <f t="shared" si="272"/>
        <v>-13.332239181574488</v>
      </c>
      <c r="W931" s="370">
        <f t="shared" si="273"/>
        <v>-7.8272780640532256</v>
      </c>
      <c r="X931" s="370">
        <f t="shared" si="274"/>
        <v>4.4922721363570695</v>
      </c>
      <c r="Y931" s="370">
        <f t="shared" si="275"/>
        <v>-4.3895311904459389</v>
      </c>
      <c r="Z931" s="370">
        <f t="shared" si="276"/>
        <v>-8.2862390505792529</v>
      </c>
      <c r="AA931" s="370">
        <f t="shared" si="277"/>
        <v>-5.6919245819992854</v>
      </c>
      <c r="AB931" s="370">
        <f t="shared" si="278"/>
        <v>18.399608865710572</v>
      </c>
      <c r="AC931" s="370">
        <f t="shared" si="279"/>
        <v>-16.159742828882287</v>
      </c>
      <c r="AD931" s="370">
        <f t="shared" si="280"/>
        <v>13.744257274119462</v>
      </c>
      <c r="AE931" s="370">
        <f t="shared" si="281"/>
        <v>-3.3495375859615875</v>
      </c>
      <c r="AF931" s="370">
        <f t="shared" si="282"/>
        <v>1.9690169393369246</v>
      </c>
      <c r="AG931" s="370">
        <f t="shared" si="282"/>
        <v>16.00472464196071</v>
      </c>
      <c r="AH931" s="370">
        <f t="shared" si="282"/>
        <v>-1.1930311829314395</v>
      </c>
      <c r="AI931" s="370">
        <f t="shared" si="282"/>
        <v>8.3504352133607043</v>
      </c>
      <c r="AJ931" s="370">
        <f t="shared" si="283"/>
        <v>13.111694774675145</v>
      </c>
      <c r="AK931" s="370">
        <f t="shared" si="283"/>
        <v>6.1723473523354073</v>
      </c>
      <c r="AL931" s="370">
        <f t="shared" si="283"/>
        <v>18.262343064006764</v>
      </c>
      <c r="AM931" s="370">
        <f t="shared" si="283"/>
        <v>23.035332578901034</v>
      </c>
      <c r="AN931" s="370">
        <f t="shared" si="299"/>
        <v>-7.6187198898830157</v>
      </c>
      <c r="AO931" s="370">
        <f t="shared" si="299"/>
        <v>18.27164135083321</v>
      </c>
      <c r="AP931" s="370">
        <f t="shared" si="299"/>
        <v>12.110400538539199</v>
      </c>
      <c r="AQ931" s="370">
        <f t="shared" si="299"/>
        <v>4.005397779549777</v>
      </c>
      <c r="AR931" s="370">
        <f t="shared" ref="AR931:AY931" si="302">IFERROR(((AR151-AF151)*100/AF151),"n.a.")</f>
        <v>17.322163850631814</v>
      </c>
      <c r="AS931" s="370">
        <f t="shared" si="302"/>
        <v>7.1846760850197411</v>
      </c>
      <c r="AT931" s="370">
        <f t="shared" si="302"/>
        <v>3.8842394429182985</v>
      </c>
      <c r="AU931" s="370">
        <f t="shared" si="302"/>
        <v>3.9905949970609265</v>
      </c>
      <c r="AV931" s="370">
        <f t="shared" si="302"/>
        <v>-3.6235869233119504</v>
      </c>
      <c r="AW931" s="370">
        <f t="shared" si="302"/>
        <v>-1.7021276595744672</v>
      </c>
      <c r="AX931" s="370">
        <f t="shared" si="302"/>
        <v>6.148234987625373</v>
      </c>
      <c r="AY931" s="370">
        <f t="shared" si="302"/>
        <v>-7.5677056719468592</v>
      </c>
    </row>
    <row r="932" spans="1:51" s="325" customFormat="1" ht="13.8">
      <c r="A932" s="329"/>
      <c r="B932" s="329" t="s">
        <v>323</v>
      </c>
      <c r="C932" s="332"/>
      <c r="D932" s="332"/>
      <c r="E932" s="332"/>
      <c r="F932" s="332"/>
      <c r="G932" s="332"/>
      <c r="H932" s="332"/>
      <c r="I932" s="332"/>
      <c r="J932" s="330"/>
      <c r="K932" s="332"/>
      <c r="L932" s="332"/>
      <c r="M932" s="332"/>
      <c r="N932" s="332"/>
      <c r="O932" s="370">
        <f t="shared" si="265"/>
        <v>1150</v>
      </c>
      <c r="P932" s="370">
        <f t="shared" si="266"/>
        <v>33.333333333333343</v>
      </c>
      <c r="Q932" s="370">
        <f t="shared" si="267"/>
        <v>571.42857142857133</v>
      </c>
      <c r="R932" s="370">
        <f t="shared" si="268"/>
        <v>59.090909090909079</v>
      </c>
      <c r="S932" s="370">
        <f t="shared" si="269"/>
        <v>240.74074074074073</v>
      </c>
      <c r="T932" s="370">
        <f t="shared" si="270"/>
        <v>946.15384615384608</v>
      </c>
      <c r="U932" s="370">
        <f t="shared" si="271"/>
        <v>1800</v>
      </c>
      <c r="V932" s="370">
        <f t="shared" si="272"/>
        <v>22.222222222222221</v>
      </c>
      <c r="W932" s="370">
        <f t="shared" si="273"/>
        <v>-20</v>
      </c>
      <c r="X932" s="370">
        <f t="shared" si="274"/>
        <v>-40</v>
      </c>
      <c r="Y932" s="370">
        <f t="shared" si="275"/>
        <v>-45.000000000000007</v>
      </c>
      <c r="Z932" s="370">
        <f t="shared" si="276"/>
        <v>-88.63636363636364</v>
      </c>
      <c r="AA932" s="370">
        <f t="shared" si="277"/>
        <v>-18.000000000000004</v>
      </c>
      <c r="AB932" s="370">
        <f t="shared" si="278"/>
        <v>87.499999999999986</v>
      </c>
      <c r="AC932" s="370">
        <f t="shared" si="279"/>
        <v>-76.59574468085107</v>
      </c>
      <c r="AD932" s="370">
        <f t="shared" si="280"/>
        <v>-54.285714285714278</v>
      </c>
      <c r="AE932" s="370">
        <f t="shared" si="281"/>
        <v>-86.956521739130437</v>
      </c>
      <c r="AF932" s="370">
        <f t="shared" si="282"/>
        <v>-83.82352941176471</v>
      </c>
      <c r="AG932" s="370">
        <f t="shared" si="282"/>
        <v>15.789473684210526</v>
      </c>
      <c r="AH932" s="370">
        <f t="shared" si="282"/>
        <v>-60.606060606060602</v>
      </c>
      <c r="AI932" s="370">
        <f t="shared" si="282"/>
        <v>-87.5</v>
      </c>
      <c r="AJ932" s="370">
        <f t="shared" si="283"/>
        <v>-60</v>
      </c>
      <c r="AK932" s="370">
        <f t="shared" si="283"/>
        <v>-72.727272727272734</v>
      </c>
      <c r="AL932" s="370">
        <f t="shared" si="283"/>
        <v>120</v>
      </c>
      <c r="AM932" s="370">
        <f t="shared" si="283"/>
        <v>-41.463414634146346</v>
      </c>
      <c r="AN932" s="370">
        <f t="shared" si="299"/>
        <v>6.6666666666666732</v>
      </c>
      <c r="AO932" s="370">
        <f t="shared" si="299"/>
        <v>-40.909090909090907</v>
      </c>
      <c r="AP932" s="370">
        <f t="shared" si="299"/>
        <v>156.24999999999997</v>
      </c>
      <c r="AQ932" s="370">
        <f t="shared" si="299"/>
        <v>316.66666666666669</v>
      </c>
      <c r="AR932" s="370">
        <f t="shared" ref="AR932:AY932" si="303">IFERROR(((AR152-AF152)*100/AF152),"n.a.")</f>
        <v>77.272727272727266</v>
      </c>
      <c r="AS932" s="370">
        <f t="shared" si="303"/>
        <v>-38.636363636363633</v>
      </c>
      <c r="AT932" s="370">
        <f t="shared" si="303"/>
        <v>-7.6923076923076987</v>
      </c>
      <c r="AU932" s="370">
        <f t="shared" si="303"/>
        <v>366.66666666666674</v>
      </c>
      <c r="AV932" s="370">
        <f t="shared" si="303"/>
        <v>33.333333333333343</v>
      </c>
      <c r="AW932" s="370">
        <f t="shared" si="303"/>
        <v>400</v>
      </c>
      <c r="AX932" s="370">
        <f t="shared" si="303"/>
        <v>-59.090909090909093</v>
      </c>
      <c r="AY932" s="370">
        <f t="shared" si="303"/>
        <v>112.5</v>
      </c>
    </row>
    <row r="933" spans="1:51" s="325" customFormat="1" ht="13.8">
      <c r="A933" s="327"/>
      <c r="B933" s="327" t="s">
        <v>324</v>
      </c>
      <c r="C933" s="331"/>
      <c r="D933" s="331"/>
      <c r="E933" s="331"/>
      <c r="F933" s="331"/>
      <c r="G933" s="331"/>
      <c r="H933" s="331"/>
      <c r="I933" s="331"/>
      <c r="J933" s="331"/>
      <c r="K933" s="331"/>
      <c r="L933" s="331"/>
      <c r="M933" s="331"/>
      <c r="N933" s="331"/>
      <c r="O933" s="370">
        <f t="shared" si="265"/>
        <v>24.038461538461537</v>
      </c>
      <c r="P933" s="370">
        <f t="shared" si="266"/>
        <v>36.170212765957459</v>
      </c>
      <c r="Q933" s="370">
        <f t="shared" si="267"/>
        <v>172.97297297297297</v>
      </c>
      <c r="R933" s="370">
        <f t="shared" si="268"/>
        <v>-15.833333333333329</v>
      </c>
      <c r="S933" s="370">
        <f t="shared" si="269"/>
        <v>289.88764044943821</v>
      </c>
      <c r="T933" s="370">
        <f t="shared" si="270"/>
        <v>25.454545454545432</v>
      </c>
      <c r="U933" s="370">
        <f t="shared" si="271"/>
        <v>71.951219512195124</v>
      </c>
      <c r="V933" s="370">
        <f t="shared" si="272"/>
        <v>-2.2026431718061596</v>
      </c>
      <c r="W933" s="370">
        <f t="shared" si="273"/>
        <v>2.2727272727272747</v>
      </c>
      <c r="X933" s="370">
        <f t="shared" si="274"/>
        <v>-27.692307692307697</v>
      </c>
      <c r="Y933" s="370">
        <f t="shared" si="275"/>
        <v>15.740740740740733</v>
      </c>
      <c r="Z933" s="370">
        <f t="shared" si="276"/>
        <v>-1.5748031496063006</v>
      </c>
      <c r="AA933" s="370">
        <f t="shared" si="277"/>
        <v>50.387596899224796</v>
      </c>
      <c r="AB933" s="370">
        <f t="shared" si="278"/>
        <v>-32.812500000000007</v>
      </c>
      <c r="AC933" s="370">
        <f t="shared" si="279"/>
        <v>-45.544554455445542</v>
      </c>
      <c r="AD933" s="370">
        <f t="shared" si="280"/>
        <v>100.99009900990097</v>
      </c>
      <c r="AE933" s="370">
        <f t="shared" si="281"/>
        <v>-50.14409221902018</v>
      </c>
      <c r="AF933" s="370">
        <f t="shared" si="282"/>
        <v>25.362318840579718</v>
      </c>
      <c r="AG933" s="370">
        <f t="shared" si="282"/>
        <v>35.460992907801419</v>
      </c>
      <c r="AH933" s="370">
        <f t="shared" si="282"/>
        <v>-23.873873873873883</v>
      </c>
      <c r="AI933" s="370">
        <f t="shared" si="282"/>
        <v>-10.370370370370379</v>
      </c>
      <c r="AJ933" s="370">
        <f t="shared" si="283"/>
        <v>50</v>
      </c>
      <c r="AK933" s="370">
        <f t="shared" si="283"/>
        <v>67.199999999999989</v>
      </c>
      <c r="AL933" s="370">
        <f t="shared" si="283"/>
        <v>56</v>
      </c>
      <c r="AM933" s="370">
        <f t="shared" si="283"/>
        <v>4.1237113402061896</v>
      </c>
      <c r="AN933" s="370">
        <f t="shared" si="299"/>
        <v>44.186046511627907</v>
      </c>
      <c r="AO933" s="370">
        <f t="shared" si="299"/>
        <v>42.727272727272727</v>
      </c>
      <c r="AP933" s="370">
        <f t="shared" si="299"/>
        <v>-17.241379310344822</v>
      </c>
      <c r="AQ933" s="370">
        <f t="shared" si="299"/>
        <v>-22.543352601156066</v>
      </c>
      <c r="AR933" s="370">
        <f t="shared" ref="AR933:AY933" si="304">IFERROR(((AR153-AF153)*100/AF153),"n.a.")</f>
        <v>-12.716763005780345</v>
      </c>
      <c r="AS933" s="370">
        <f t="shared" si="304"/>
        <v>-27.225130890052355</v>
      </c>
      <c r="AT933" s="370">
        <f t="shared" si="304"/>
        <v>-34.319526627218927</v>
      </c>
      <c r="AU933" s="370">
        <f t="shared" si="304"/>
        <v>9.0909090909091006</v>
      </c>
      <c r="AV933" s="370">
        <f t="shared" si="304"/>
        <v>9.9290780141844071</v>
      </c>
      <c r="AW933" s="370">
        <f t="shared" si="304"/>
        <v>10.047846889952153</v>
      </c>
      <c r="AX933" s="370">
        <f t="shared" si="304"/>
        <v>-31.794871794871788</v>
      </c>
      <c r="AY933" s="370">
        <f t="shared" si="304"/>
        <v>-26.732673267326732</v>
      </c>
    </row>
    <row r="934" spans="1:51" s="325" customFormat="1" ht="13.8">
      <c r="A934" s="329"/>
      <c r="B934" s="329" t="s">
        <v>325</v>
      </c>
      <c r="C934" s="332"/>
      <c r="D934" s="332"/>
      <c r="E934" s="332"/>
      <c r="F934" s="332"/>
      <c r="G934" s="332"/>
      <c r="H934" s="332"/>
      <c r="I934" s="332"/>
      <c r="J934" s="332"/>
      <c r="K934" s="332"/>
      <c r="L934" s="332"/>
      <c r="M934" s="332"/>
      <c r="N934" s="332"/>
      <c r="O934" s="370">
        <f t="shared" si="265"/>
        <v>1.2035010940918973</v>
      </c>
      <c r="P934" s="370">
        <f t="shared" si="266"/>
        <v>-12.875288683602774</v>
      </c>
      <c r="Q934" s="370">
        <f t="shared" si="267"/>
        <v>13.914549653579677</v>
      </c>
      <c r="R934" s="370">
        <f t="shared" si="268"/>
        <v>7.3155610663360182</v>
      </c>
      <c r="S934" s="370">
        <f t="shared" si="269"/>
        <v>-12.75071633237823</v>
      </c>
      <c r="T934" s="370">
        <f t="shared" si="270"/>
        <v>-23.105360443622921</v>
      </c>
      <c r="U934" s="370">
        <f t="shared" si="271"/>
        <v>-35.599448782728523</v>
      </c>
      <c r="V934" s="370">
        <f t="shared" si="272"/>
        <v>-20.577933450087563</v>
      </c>
      <c r="W934" s="370">
        <f t="shared" si="273"/>
        <v>-27.463414634146346</v>
      </c>
      <c r="X934" s="370">
        <f t="shared" si="274"/>
        <v>-3.718459495351929</v>
      </c>
      <c r="Y934" s="370">
        <f t="shared" si="275"/>
        <v>-14.160327677004096</v>
      </c>
      <c r="Z934" s="370">
        <f t="shared" si="276"/>
        <v>-20.941176470588239</v>
      </c>
      <c r="AA934" s="370">
        <f t="shared" si="277"/>
        <v>-13.405405405405409</v>
      </c>
      <c r="AB934" s="370">
        <f t="shared" si="278"/>
        <v>-2.3856858846918452</v>
      </c>
      <c r="AC934" s="370">
        <f t="shared" si="279"/>
        <v>-42.828180435884448</v>
      </c>
      <c r="AD934" s="370">
        <f t="shared" si="280"/>
        <v>-10.860774119006349</v>
      </c>
      <c r="AE934" s="370">
        <f t="shared" si="281"/>
        <v>-14.449917898193755</v>
      </c>
      <c r="AF934" s="370">
        <f t="shared" si="282"/>
        <v>-14.78365384615385</v>
      </c>
      <c r="AG934" s="370">
        <f t="shared" si="282"/>
        <v>-0.35663338088444319</v>
      </c>
      <c r="AH934" s="370">
        <f t="shared" si="282"/>
        <v>-14.718853362734288</v>
      </c>
      <c r="AI934" s="370">
        <f t="shared" si="282"/>
        <v>5.3127101546738462</v>
      </c>
      <c r="AJ934" s="370">
        <f t="shared" si="283"/>
        <v>12.827586206896548</v>
      </c>
      <c r="AK934" s="370">
        <f t="shared" si="283"/>
        <v>-0.40899795501022834</v>
      </c>
      <c r="AL934" s="370">
        <f t="shared" si="283"/>
        <v>23.958333333333339</v>
      </c>
      <c r="AM934" s="370">
        <f t="shared" si="283"/>
        <v>2.1223470661672899</v>
      </c>
      <c r="AN934" s="370">
        <f t="shared" si="299"/>
        <v>-19.348268839103866</v>
      </c>
      <c r="AO934" s="370">
        <f t="shared" si="299"/>
        <v>19.592198581560293</v>
      </c>
      <c r="AP934" s="370">
        <f t="shared" si="299"/>
        <v>-15.942968243681136</v>
      </c>
      <c r="AQ934" s="370">
        <f t="shared" si="299"/>
        <v>-5.7581573896353184</v>
      </c>
      <c r="AR934" s="370">
        <f t="shared" ref="AR934:AY934" si="305">IFERROR(((AR154-AF154)*100/AF154),"n.a.")</f>
        <v>-9.0973201692524626</v>
      </c>
      <c r="AS934" s="370">
        <f t="shared" si="305"/>
        <v>-6.5139584824624199</v>
      </c>
      <c r="AT934" s="370">
        <f t="shared" si="305"/>
        <v>-6.2055591467356228</v>
      </c>
      <c r="AU934" s="370">
        <f t="shared" si="305"/>
        <v>-10.089399744572159</v>
      </c>
      <c r="AV934" s="370">
        <f t="shared" si="305"/>
        <v>-12.163814180929098</v>
      </c>
      <c r="AW934" s="370">
        <f t="shared" si="305"/>
        <v>-3.9698836413415477</v>
      </c>
      <c r="AX934" s="370">
        <f t="shared" si="305"/>
        <v>-4.6218487394957961</v>
      </c>
      <c r="AY934" s="370">
        <f t="shared" si="305"/>
        <v>-7.7017114914425413</v>
      </c>
    </row>
    <row r="935" spans="1:51" s="325" customFormat="1" ht="13.8">
      <c r="A935" s="327"/>
      <c r="B935" s="327" t="s">
        <v>326</v>
      </c>
      <c r="C935" s="331"/>
      <c r="D935" s="331"/>
      <c r="E935" s="331"/>
      <c r="F935" s="331"/>
      <c r="G935" s="331"/>
      <c r="H935" s="331"/>
      <c r="I935" s="331"/>
      <c r="J935" s="331"/>
      <c r="K935" s="331"/>
      <c r="L935" s="331"/>
      <c r="M935" s="331"/>
      <c r="N935" s="331"/>
      <c r="O935" s="370">
        <f t="shared" si="265"/>
        <v>-9.5394736842105274</v>
      </c>
      <c r="P935" s="370">
        <f t="shared" si="266"/>
        <v>-27.172195892575036</v>
      </c>
      <c r="Q935" s="370">
        <f t="shared" si="267"/>
        <v>5.4131054131054164</v>
      </c>
      <c r="R935" s="370">
        <f t="shared" si="268"/>
        <v>-18.621523579201938</v>
      </c>
      <c r="S935" s="370">
        <f t="shared" si="269"/>
        <v>-27.158273381294968</v>
      </c>
      <c r="T935" s="370">
        <f t="shared" si="270"/>
        <v>-24.711558632263475</v>
      </c>
      <c r="U935" s="370">
        <f t="shared" si="271"/>
        <v>-17.076471915181592</v>
      </c>
      <c r="V935" s="370">
        <f t="shared" si="272"/>
        <v>-16.925559814403872</v>
      </c>
      <c r="W935" s="370">
        <f t="shared" si="273"/>
        <v>-14.135876042908222</v>
      </c>
      <c r="X935" s="370">
        <f t="shared" si="274"/>
        <v>-1.7405063291139338</v>
      </c>
      <c r="Y935" s="370">
        <f t="shared" si="275"/>
        <v>-14.11738550466873</v>
      </c>
      <c r="Z935" s="370">
        <f t="shared" si="276"/>
        <v>-17.734237628736501</v>
      </c>
      <c r="AA935" s="370">
        <f t="shared" si="277"/>
        <v>-15.340909090909092</v>
      </c>
      <c r="AB935" s="370">
        <f t="shared" si="278"/>
        <v>35.75560375994214</v>
      </c>
      <c r="AC935" s="370">
        <f t="shared" si="279"/>
        <v>-31.328828828828829</v>
      </c>
      <c r="AD935" s="370">
        <f t="shared" si="280"/>
        <v>8.4398216939078861</v>
      </c>
      <c r="AE935" s="370">
        <f t="shared" si="281"/>
        <v>-0.6666666666666744</v>
      </c>
      <c r="AF935" s="370">
        <f t="shared" si="282"/>
        <v>-6.7149623850654878</v>
      </c>
      <c r="AG935" s="370">
        <f t="shared" si="282"/>
        <v>-2.3394994559303575</v>
      </c>
      <c r="AH935" s="370">
        <f t="shared" si="282"/>
        <v>-5.0509956289460867</v>
      </c>
      <c r="AI935" s="370">
        <f t="shared" si="282"/>
        <v>-3.2481954469739081</v>
      </c>
      <c r="AJ935" s="370">
        <f t="shared" si="283"/>
        <v>0.59044551798174683</v>
      </c>
      <c r="AK935" s="370">
        <f t="shared" si="283"/>
        <v>11.493657778928288</v>
      </c>
      <c r="AL935" s="370">
        <f t="shared" si="283"/>
        <v>17.251908396946561</v>
      </c>
      <c r="AM935" s="370">
        <f t="shared" si="283"/>
        <v>27.543624161073819</v>
      </c>
      <c r="AN935" s="370">
        <f t="shared" si="299"/>
        <v>-16.591211717709712</v>
      </c>
      <c r="AO935" s="370">
        <f t="shared" si="299"/>
        <v>19.711380780583802</v>
      </c>
      <c r="AP935" s="370">
        <f t="shared" si="299"/>
        <v>9.5094546451082458</v>
      </c>
      <c r="AQ935" s="370">
        <f t="shared" si="299"/>
        <v>-10.613969674372349</v>
      </c>
      <c r="AR935" s="370">
        <f t="shared" ref="AR935:AY935" si="306">IFERROR(((AR155-AF155)*100/AF155),"n.a.")</f>
        <v>11.947431302270013</v>
      </c>
      <c r="AS935" s="370">
        <f t="shared" si="306"/>
        <v>11.030640668523681</v>
      </c>
      <c r="AT935" s="370">
        <f t="shared" si="306"/>
        <v>-3.9386189258311997</v>
      </c>
      <c r="AU935" s="370">
        <f t="shared" si="306"/>
        <v>9.4978479196556531</v>
      </c>
      <c r="AV935" s="370">
        <f t="shared" si="306"/>
        <v>15.154749199573107</v>
      </c>
      <c r="AW935" s="370">
        <f t="shared" si="306"/>
        <v>1.1841188762479637</v>
      </c>
      <c r="AX935" s="370">
        <f t="shared" si="306"/>
        <v>11.666666666666677</v>
      </c>
      <c r="AY935" s="370">
        <f t="shared" si="306"/>
        <v>2.7152178488739196</v>
      </c>
    </row>
    <row r="936" spans="1:51" s="325" customFormat="1" ht="13.8">
      <c r="A936" s="329"/>
      <c r="B936" s="329" t="s">
        <v>327</v>
      </c>
      <c r="C936" s="332"/>
      <c r="D936" s="332"/>
      <c r="E936" s="332"/>
      <c r="F936" s="332"/>
      <c r="G936" s="332"/>
      <c r="H936" s="332"/>
      <c r="I936" s="332"/>
      <c r="J936" s="332"/>
      <c r="K936" s="332"/>
      <c r="L936" s="332"/>
      <c r="M936" s="332"/>
      <c r="N936" s="332"/>
      <c r="O936" s="370">
        <f t="shared" si="265"/>
        <v>-20.600988969189792</v>
      </c>
      <c r="P936" s="370">
        <f t="shared" si="266"/>
        <v>-20.513598220604582</v>
      </c>
      <c r="Q936" s="370">
        <f t="shared" si="267"/>
        <v>-24.743661076226051</v>
      </c>
      <c r="R936" s="370">
        <f t="shared" si="268"/>
        <v>-24.176675707090272</v>
      </c>
      <c r="S936" s="370">
        <f t="shared" si="269"/>
        <v>-14.281072298943947</v>
      </c>
      <c r="T936" s="370">
        <f t="shared" si="270"/>
        <v>-26.015534327292205</v>
      </c>
      <c r="U936" s="370">
        <f t="shared" si="271"/>
        <v>-15.787869551965869</v>
      </c>
      <c r="V936" s="370">
        <f t="shared" si="272"/>
        <v>-10.486787204450616</v>
      </c>
      <c r="W936" s="370">
        <f t="shared" si="273"/>
        <v>-0.47058823529411958</v>
      </c>
      <c r="X936" s="370">
        <f t="shared" si="274"/>
        <v>9.5733237719612809</v>
      </c>
      <c r="Y936" s="370">
        <f t="shared" si="275"/>
        <v>1.9812526629740088</v>
      </c>
      <c r="Z936" s="370">
        <f t="shared" si="276"/>
        <v>-0.3511320983169951</v>
      </c>
      <c r="AA936" s="370">
        <f t="shared" si="277"/>
        <v>-0.89106064961196396</v>
      </c>
      <c r="AB936" s="370">
        <f t="shared" si="278"/>
        <v>17.044009157975058</v>
      </c>
      <c r="AC936" s="370">
        <f t="shared" si="279"/>
        <v>-2.2813688212927867</v>
      </c>
      <c r="AD936" s="370">
        <f t="shared" si="280"/>
        <v>20.643842616249355</v>
      </c>
      <c r="AE936" s="370">
        <f t="shared" si="281"/>
        <v>-0.18006065200909566</v>
      </c>
      <c r="AF936" s="370">
        <f t="shared" si="282"/>
        <v>10.112223965246766</v>
      </c>
      <c r="AG936" s="370">
        <f t="shared" si="282"/>
        <v>26.577391723971527</v>
      </c>
      <c r="AH936" s="370">
        <f t="shared" si="282"/>
        <v>3.7186658379946023</v>
      </c>
      <c r="AI936" s="370">
        <f t="shared" si="282"/>
        <v>14.116852414724763</v>
      </c>
      <c r="AJ936" s="370">
        <f t="shared" si="283"/>
        <v>18.09554973821988</v>
      </c>
      <c r="AK936" s="370">
        <f t="shared" si="283"/>
        <v>4.4077710465844984</v>
      </c>
      <c r="AL936" s="370">
        <f t="shared" si="283"/>
        <v>17.035236938031588</v>
      </c>
      <c r="AM936" s="370">
        <f t="shared" si="283"/>
        <v>25.261020881670529</v>
      </c>
      <c r="AN936" s="370">
        <f t="shared" si="299"/>
        <v>-2.5972614648989358</v>
      </c>
      <c r="AO936" s="370">
        <f t="shared" si="299"/>
        <v>17.498919152615649</v>
      </c>
      <c r="AP936" s="370">
        <f t="shared" si="299"/>
        <v>18.085556967386697</v>
      </c>
      <c r="AQ936" s="370">
        <f t="shared" si="299"/>
        <v>11.117440425329924</v>
      </c>
      <c r="AR936" s="370">
        <f t="shared" ref="AR936:AY936" si="307">IFERROR(((AR156-AF156)*100/AF156),"n.a.")</f>
        <v>23.835616438356166</v>
      </c>
      <c r="AS936" s="370">
        <f t="shared" si="307"/>
        <v>8.5017155928326371</v>
      </c>
      <c r="AT936" s="370">
        <f t="shared" si="307"/>
        <v>9.1780685109357822</v>
      </c>
      <c r="AU936" s="370">
        <f t="shared" si="307"/>
        <v>4.1037782381375125</v>
      </c>
      <c r="AV936" s="370">
        <f t="shared" si="307"/>
        <v>-9.032973122748686</v>
      </c>
      <c r="AW936" s="370">
        <f t="shared" si="307"/>
        <v>-3.0912364945978283</v>
      </c>
      <c r="AX936" s="370">
        <f t="shared" si="307"/>
        <v>6.7171926910299149</v>
      </c>
      <c r="AY936" s="370">
        <f t="shared" si="307"/>
        <v>-11.244886933703786</v>
      </c>
    </row>
    <row r="937" spans="1:51" s="325" customFormat="1" ht="13.8">
      <c r="A937" s="327"/>
      <c r="B937" s="327" t="s">
        <v>328</v>
      </c>
      <c r="C937" s="331"/>
      <c r="D937" s="331"/>
      <c r="E937" s="331"/>
      <c r="F937" s="331"/>
      <c r="G937" s="331"/>
      <c r="H937" s="331"/>
      <c r="I937" s="331"/>
      <c r="J937" s="331"/>
      <c r="K937" s="331"/>
      <c r="L937" s="331"/>
      <c r="M937" s="331"/>
      <c r="N937" s="331"/>
      <c r="O937" s="370">
        <f t="shared" si="265"/>
        <v>-3.2614990533466943</v>
      </c>
      <c r="P937" s="370">
        <f t="shared" si="266"/>
        <v>-10.228204262706148</v>
      </c>
      <c r="Q937" s="370">
        <f t="shared" si="267"/>
        <v>-11.423238450769945</v>
      </c>
      <c r="R937" s="370">
        <f t="shared" si="268"/>
        <v>-15.687252407211147</v>
      </c>
      <c r="S937" s="370">
        <f t="shared" si="269"/>
        <v>-16.760483732898919</v>
      </c>
      <c r="T937" s="370">
        <f t="shared" si="270"/>
        <v>-19.10485771348262</v>
      </c>
      <c r="U937" s="370">
        <f t="shared" si="271"/>
        <v>-30.603269922442781</v>
      </c>
      <c r="V937" s="370">
        <f t="shared" si="272"/>
        <v>-24.20687732439783</v>
      </c>
      <c r="W937" s="370">
        <f t="shared" si="273"/>
        <v>-18.059094936902252</v>
      </c>
      <c r="X937" s="370">
        <f t="shared" si="274"/>
        <v>-3.2422669683561853</v>
      </c>
      <c r="Y937" s="370">
        <f t="shared" si="275"/>
        <v>-10.572668404059884</v>
      </c>
      <c r="Z937" s="370">
        <f t="shared" si="276"/>
        <v>-14.501164806587935</v>
      </c>
      <c r="AA937" s="370">
        <f t="shared" si="277"/>
        <v>-15.922474283773601</v>
      </c>
      <c r="AB937" s="370">
        <f t="shared" si="278"/>
        <v>-1.6658273743579379</v>
      </c>
      <c r="AC937" s="370">
        <f t="shared" si="279"/>
        <v>-8.7392734637492921</v>
      </c>
      <c r="AD937" s="370">
        <f t="shared" si="280"/>
        <v>3.2681539836928319</v>
      </c>
      <c r="AE937" s="370">
        <f t="shared" si="281"/>
        <v>-5.5526816042880824</v>
      </c>
      <c r="AF937" s="370">
        <f t="shared" si="282"/>
        <v>-4.5700065966938173</v>
      </c>
      <c r="AG937" s="370">
        <f t="shared" si="282"/>
        <v>23.243920897131101</v>
      </c>
      <c r="AH937" s="370">
        <f t="shared" si="282"/>
        <v>10.493111704896419</v>
      </c>
      <c r="AI937" s="370">
        <f t="shared" si="282"/>
        <v>2.1837057367023638</v>
      </c>
      <c r="AJ937" s="370">
        <f t="shared" si="283"/>
        <v>5.8885573520227696</v>
      </c>
      <c r="AK937" s="370">
        <f t="shared" si="283"/>
        <v>-6.195572056454913</v>
      </c>
      <c r="AL937" s="370">
        <f t="shared" si="283"/>
        <v>-1.5532550237225764</v>
      </c>
      <c r="AM937" s="370">
        <f t="shared" si="283"/>
        <v>5.355944735797129</v>
      </c>
      <c r="AN937" s="370">
        <f t="shared" si="299"/>
        <v>-13.237603616152505</v>
      </c>
      <c r="AO937" s="370">
        <f t="shared" si="299"/>
        <v>-8.9950483618544279</v>
      </c>
      <c r="AP937" s="370">
        <f t="shared" si="299"/>
        <v>-8.9096601597333809</v>
      </c>
      <c r="AQ937" s="370">
        <f t="shared" si="299"/>
        <v>0.10228592545666917</v>
      </c>
      <c r="AR937" s="370">
        <f t="shared" ref="AR937:AY937" si="308">IFERROR(((AR157-AF157)*100/AF157),"n.a.")</f>
        <v>0.13209225925672874</v>
      </c>
      <c r="AS937" s="370">
        <f t="shared" si="308"/>
        <v>-8.1185183347392513</v>
      </c>
      <c r="AT937" s="370">
        <f t="shared" si="308"/>
        <v>-7.6216677972915212</v>
      </c>
      <c r="AU937" s="370">
        <f t="shared" si="308"/>
        <v>1.4188538230228049</v>
      </c>
      <c r="AV937" s="370">
        <f t="shared" si="308"/>
        <v>-0.49018322891819038</v>
      </c>
      <c r="AW937" s="370">
        <f t="shared" si="308"/>
        <v>0.5900499105103022</v>
      </c>
      <c r="AX937" s="370">
        <f t="shared" si="308"/>
        <v>16.689999195430026</v>
      </c>
      <c r="AY937" s="370">
        <f t="shared" si="308"/>
        <v>1.8513825259122079</v>
      </c>
    </row>
    <row r="938" spans="1:51" s="325" customFormat="1" ht="13.8">
      <c r="A938" s="329"/>
      <c r="B938" s="329" t="s">
        <v>329</v>
      </c>
      <c r="C938" s="332"/>
      <c r="D938" s="332"/>
      <c r="E938" s="332"/>
      <c r="F938" s="332"/>
      <c r="G938" s="332"/>
      <c r="H938" s="332"/>
      <c r="I938" s="332"/>
      <c r="J938" s="332"/>
      <c r="K938" s="332"/>
      <c r="L938" s="332"/>
      <c r="M938" s="332"/>
      <c r="N938" s="332"/>
      <c r="O938" s="370">
        <f t="shared" si="265"/>
        <v>-6.3066776586974491</v>
      </c>
      <c r="P938" s="370">
        <f t="shared" si="266"/>
        <v>-15.340211808554157</v>
      </c>
      <c r="Q938" s="370">
        <f t="shared" si="267"/>
        <v>-18.440779610194909</v>
      </c>
      <c r="R938" s="370">
        <f t="shared" si="268"/>
        <v>-32.571009712296146</v>
      </c>
      <c r="S938" s="370">
        <f t="shared" si="269"/>
        <v>-24.57524061012473</v>
      </c>
      <c r="T938" s="370">
        <f t="shared" si="270"/>
        <v>-35.799818870962326</v>
      </c>
      <c r="U938" s="370">
        <f t="shared" si="271"/>
        <v>-48.619589130232704</v>
      </c>
      <c r="V938" s="370">
        <f t="shared" si="272"/>
        <v>-40.692484883386122</v>
      </c>
      <c r="W938" s="370">
        <f t="shared" si="273"/>
        <v>-41.121531696306967</v>
      </c>
      <c r="X938" s="370">
        <f t="shared" si="274"/>
        <v>-9.0608297276660643</v>
      </c>
      <c r="Y938" s="370">
        <f t="shared" si="275"/>
        <v>-15.354595612972689</v>
      </c>
      <c r="Z938" s="370">
        <f t="shared" si="276"/>
        <v>-9.949030581651007</v>
      </c>
      <c r="AA938" s="370">
        <f t="shared" si="277"/>
        <v>-16.462024557053155</v>
      </c>
      <c r="AB938" s="370">
        <f t="shared" si="278"/>
        <v>1.1704069580156806</v>
      </c>
      <c r="AC938" s="370">
        <f t="shared" si="279"/>
        <v>-17.688419117647051</v>
      </c>
      <c r="AD938" s="370">
        <f t="shared" si="280"/>
        <v>10.169583650396788</v>
      </c>
      <c r="AE938" s="370">
        <f t="shared" si="281"/>
        <v>-1.1055831951354365</v>
      </c>
      <c r="AF938" s="370">
        <f t="shared" si="282"/>
        <v>3.1034482758620676</v>
      </c>
      <c r="AG938" s="370">
        <f t="shared" si="282"/>
        <v>41.641539018212526</v>
      </c>
      <c r="AH938" s="370">
        <f t="shared" si="282"/>
        <v>44.950843548974383</v>
      </c>
      <c r="AI938" s="370">
        <f t="shared" si="282"/>
        <v>27.746199603436871</v>
      </c>
      <c r="AJ938" s="370">
        <f t="shared" si="283"/>
        <v>14.492023509655743</v>
      </c>
      <c r="AK938" s="370">
        <f t="shared" si="283"/>
        <v>11.685214626391103</v>
      </c>
      <c r="AL938" s="370">
        <f t="shared" si="283"/>
        <v>-7.6854780533821625</v>
      </c>
      <c r="AM938" s="370">
        <f t="shared" si="283"/>
        <v>-12.543687461100214</v>
      </c>
      <c r="AN938" s="370">
        <f t="shared" si="299"/>
        <v>-2.7329654001273647</v>
      </c>
      <c r="AO938" s="370">
        <f t="shared" si="299"/>
        <v>2.6966668527720303</v>
      </c>
      <c r="AP938" s="370">
        <f t="shared" si="299"/>
        <v>-13.044550791849623</v>
      </c>
      <c r="AQ938" s="370">
        <f t="shared" si="299"/>
        <v>-8.7711943357555491</v>
      </c>
      <c r="AR938" s="370">
        <f t="shared" ref="AR938:AY938" si="309">IFERROR(((AR158-AF158)*100/AF158),"n.a.")</f>
        <v>-14.847471369210504</v>
      </c>
      <c r="AS938" s="370">
        <f t="shared" si="309"/>
        <v>-30.174138885340827</v>
      </c>
      <c r="AT938" s="370">
        <f t="shared" si="309"/>
        <v>-24.036005861419302</v>
      </c>
      <c r="AU938" s="370">
        <f t="shared" si="309"/>
        <v>-8.4437086092715194</v>
      </c>
      <c r="AV938" s="370">
        <f t="shared" si="309"/>
        <v>1.3347022587269084</v>
      </c>
      <c r="AW938" s="370">
        <f t="shared" si="309"/>
        <v>-9.9739027283511312</v>
      </c>
      <c r="AX938" s="370">
        <f t="shared" si="309"/>
        <v>18.363789372445286</v>
      </c>
      <c r="AY938" s="370">
        <f t="shared" si="309"/>
        <v>20.928450210762588</v>
      </c>
    </row>
    <row r="939" spans="1:51" s="325" customFormat="1" ht="13.8">
      <c r="A939" s="327"/>
      <c r="B939" s="327" t="s">
        <v>330</v>
      </c>
      <c r="C939" s="331"/>
      <c r="D939" s="331"/>
      <c r="E939" s="331"/>
      <c r="F939" s="331"/>
      <c r="G939" s="331"/>
      <c r="H939" s="331"/>
      <c r="I939" s="331"/>
      <c r="J939" s="331"/>
      <c r="K939" s="331"/>
      <c r="L939" s="331"/>
      <c r="M939" s="331"/>
      <c r="N939" s="331"/>
      <c r="O939" s="370">
        <f t="shared" si="265"/>
        <v>0.42481234017982394</v>
      </c>
      <c r="P939" s="370">
        <f t="shared" si="266"/>
        <v>-13.110446485793632</v>
      </c>
      <c r="Q939" s="370">
        <f t="shared" si="267"/>
        <v>-15.401301518438174</v>
      </c>
      <c r="R939" s="370">
        <f t="shared" si="268"/>
        <v>-18.32778134116819</v>
      </c>
      <c r="S939" s="370">
        <f t="shared" si="269"/>
        <v>-21.56133100922462</v>
      </c>
      <c r="T939" s="370">
        <f t="shared" si="270"/>
        <v>-24.770521405462343</v>
      </c>
      <c r="U939" s="370">
        <f t="shared" si="271"/>
        <v>-35.849688657681092</v>
      </c>
      <c r="V939" s="370">
        <f t="shared" si="272"/>
        <v>-20.958987362994321</v>
      </c>
      <c r="W939" s="370">
        <f t="shared" si="273"/>
        <v>-3.9653564290473007</v>
      </c>
      <c r="X939" s="370">
        <f t="shared" si="274"/>
        <v>2.7740152787560302</v>
      </c>
      <c r="Y939" s="370">
        <f t="shared" si="275"/>
        <v>-13.658043444450206</v>
      </c>
      <c r="Z939" s="370">
        <f t="shared" si="276"/>
        <v>-18.040395135990039</v>
      </c>
      <c r="AA939" s="370">
        <f t="shared" si="277"/>
        <v>-25.506180951989823</v>
      </c>
      <c r="AB939" s="370">
        <f t="shared" si="278"/>
        <v>-7.4791630811594958</v>
      </c>
      <c r="AC939" s="370">
        <f t="shared" si="279"/>
        <v>7.9722418254528309</v>
      </c>
      <c r="AD939" s="370">
        <f t="shared" si="280"/>
        <v>3.2072555924302604</v>
      </c>
      <c r="AE939" s="370">
        <f t="shared" si="281"/>
        <v>-2.7965043695380745</v>
      </c>
      <c r="AF939" s="370">
        <f t="shared" si="282"/>
        <v>3.1453931741467644</v>
      </c>
      <c r="AG939" s="370">
        <f t="shared" si="282"/>
        <v>31.952081093534012</v>
      </c>
      <c r="AH939" s="370">
        <f t="shared" si="282"/>
        <v>12.199066709088978</v>
      </c>
      <c r="AI939" s="370">
        <f t="shared" si="282"/>
        <v>-3.9625940006104918</v>
      </c>
      <c r="AJ939" s="370">
        <f t="shared" si="283"/>
        <v>13.962254204227959</v>
      </c>
      <c r="AK939" s="370">
        <f t="shared" si="283"/>
        <v>0.79858296556486996</v>
      </c>
      <c r="AL939" s="370">
        <f t="shared" si="283"/>
        <v>6.7856126032077411</v>
      </c>
      <c r="AM939" s="370">
        <f t="shared" si="283"/>
        <v>14.207349009013981</v>
      </c>
      <c r="AN939" s="370">
        <f t="shared" si="299"/>
        <v>-9.9040684541999902</v>
      </c>
      <c r="AO939" s="370">
        <f t="shared" si="299"/>
        <v>-15.98291901784353</v>
      </c>
      <c r="AP939" s="370">
        <f t="shared" si="299"/>
        <v>1.146321706472917</v>
      </c>
      <c r="AQ939" s="370">
        <f t="shared" si="299"/>
        <v>11.346005651168769</v>
      </c>
      <c r="AR939" s="370">
        <f t="shared" ref="AR939:AY939" si="310">IFERROR(((AR159-AF159)*100/AF159),"n.a.")</f>
        <v>-4.4093762877851308</v>
      </c>
      <c r="AS939" s="370">
        <f t="shared" si="310"/>
        <v>-10.436017412761595</v>
      </c>
      <c r="AT939" s="370">
        <f t="shared" si="310"/>
        <v>-3.140581799276891</v>
      </c>
      <c r="AU939" s="370">
        <f t="shared" si="310"/>
        <v>2.8749747175590299</v>
      </c>
      <c r="AV939" s="370">
        <f t="shared" si="310"/>
        <v>-5.9350063605874928</v>
      </c>
      <c r="AW939" s="370">
        <f t="shared" si="310"/>
        <v>-1.1556217423678319</v>
      </c>
      <c r="AX939" s="370">
        <f t="shared" si="310"/>
        <v>9.4116601493067851</v>
      </c>
      <c r="AY939" s="370">
        <f t="shared" si="310"/>
        <v>-10.668340131785376</v>
      </c>
    </row>
    <row r="940" spans="1:51" s="325" customFormat="1" ht="13.8">
      <c r="A940" s="329"/>
      <c r="B940" s="329" t="s">
        <v>331</v>
      </c>
      <c r="C940" s="332"/>
      <c r="D940" s="332"/>
      <c r="E940" s="332"/>
      <c r="F940" s="332"/>
      <c r="G940" s="332"/>
      <c r="H940" s="332"/>
      <c r="I940" s="332"/>
      <c r="J940" s="332"/>
      <c r="K940" s="332"/>
      <c r="L940" s="332"/>
      <c r="M940" s="332"/>
      <c r="N940" s="332"/>
      <c r="O940" s="370">
        <f t="shared" si="265"/>
        <v>-12.032721392561582</v>
      </c>
      <c r="P940" s="370">
        <f t="shared" si="266"/>
        <v>-19.120675453047781</v>
      </c>
      <c r="Q940" s="370">
        <f t="shared" si="267"/>
        <v>-17.612088184295271</v>
      </c>
      <c r="R940" s="370">
        <f t="shared" si="268"/>
        <v>-23.452192533283679</v>
      </c>
      <c r="S940" s="370">
        <f t="shared" si="269"/>
        <v>-14.117341190744439</v>
      </c>
      <c r="T940" s="370">
        <f t="shared" si="270"/>
        <v>-19.7086621000607</v>
      </c>
      <c r="U940" s="370">
        <f t="shared" si="271"/>
        <v>-25.142704245451302</v>
      </c>
      <c r="V940" s="370">
        <f t="shared" si="272"/>
        <v>-14.364891877157916</v>
      </c>
      <c r="W940" s="370">
        <f t="shared" si="273"/>
        <v>-13.341982917072105</v>
      </c>
      <c r="X940" s="370">
        <f t="shared" si="274"/>
        <v>1.3854054699629721</v>
      </c>
      <c r="Y940" s="370">
        <f t="shared" si="275"/>
        <v>1.0058292376271685</v>
      </c>
      <c r="Z940" s="370">
        <f t="shared" si="276"/>
        <v>-10.434265318262934</v>
      </c>
      <c r="AA940" s="370">
        <f t="shared" si="277"/>
        <v>3.0493079584775011</v>
      </c>
      <c r="AB940" s="370">
        <f t="shared" si="278"/>
        <v>17.26288987905793</v>
      </c>
      <c r="AC940" s="370">
        <f t="shared" si="279"/>
        <v>-4.3595911004209205</v>
      </c>
      <c r="AD940" s="370">
        <f t="shared" si="280"/>
        <v>28.91024081731938</v>
      </c>
      <c r="AE940" s="370">
        <f t="shared" si="281"/>
        <v>-2.1392532795156312</v>
      </c>
      <c r="AF940" s="370">
        <f t="shared" si="282"/>
        <v>-7.1058315334773194</v>
      </c>
      <c r="AG940" s="370">
        <f t="shared" si="282"/>
        <v>24.854045037531275</v>
      </c>
      <c r="AH940" s="370">
        <f t="shared" si="282"/>
        <v>9.1246684350132572</v>
      </c>
      <c r="AI940" s="370">
        <f t="shared" si="282"/>
        <v>11.615720524017453</v>
      </c>
      <c r="AJ940" s="370">
        <f t="shared" si="283"/>
        <v>11.143833195900569</v>
      </c>
      <c r="AK940" s="370">
        <f t="shared" si="283"/>
        <v>0.86002036890346367</v>
      </c>
      <c r="AL940" s="370">
        <f t="shared" si="283"/>
        <v>6.4426142401700242</v>
      </c>
      <c r="AM940" s="370">
        <f t="shared" si="283"/>
        <v>9.6852046169989556</v>
      </c>
      <c r="AN940" s="370">
        <f t="shared" si="299"/>
        <v>-7.9795896211051938</v>
      </c>
      <c r="AO940" s="370">
        <f t="shared" si="299"/>
        <v>5.4804568793880222</v>
      </c>
      <c r="AP940" s="370">
        <f t="shared" si="299"/>
        <v>-12.963487121426546</v>
      </c>
      <c r="AQ940" s="370">
        <f t="shared" si="299"/>
        <v>0.93833780160857549</v>
      </c>
      <c r="AR940" s="370">
        <f t="shared" ref="AR940:AY940" si="311">IFERROR(((AR160-AF160)*100/AF160),"n.a.")</f>
        <v>17.193675889328073</v>
      </c>
      <c r="AS940" s="370">
        <f t="shared" si="311"/>
        <v>-6.9376848935967264</v>
      </c>
      <c r="AT940" s="370">
        <f t="shared" si="311"/>
        <v>-6.8351968886728258</v>
      </c>
      <c r="AU940" s="370">
        <f t="shared" si="311"/>
        <v>6.4162754303599483</v>
      </c>
      <c r="AV940" s="370">
        <f t="shared" si="311"/>
        <v>5.299417064122947</v>
      </c>
      <c r="AW940" s="370">
        <f t="shared" si="311"/>
        <v>4.7009985414562978</v>
      </c>
      <c r="AX940" s="370">
        <f t="shared" si="311"/>
        <v>20.791214276800215</v>
      </c>
      <c r="AY940" s="370">
        <f t="shared" si="311"/>
        <v>5.9504448483688881</v>
      </c>
    </row>
    <row r="941" spans="1:51" s="325" customFormat="1" ht="13.8">
      <c r="A941" s="327"/>
      <c r="B941" s="327" t="s">
        <v>332</v>
      </c>
      <c r="C941" s="331"/>
      <c r="D941" s="331"/>
      <c r="E941" s="331"/>
      <c r="F941" s="331"/>
      <c r="G941" s="331"/>
      <c r="H941" s="331"/>
      <c r="I941" s="331"/>
      <c r="J941" s="331"/>
      <c r="K941" s="331"/>
      <c r="L941" s="331"/>
      <c r="M941" s="331"/>
      <c r="N941" s="331"/>
      <c r="O941" s="370">
        <f t="shared" si="265"/>
        <v>-3.925233644859818</v>
      </c>
      <c r="P941" s="370">
        <f t="shared" si="266"/>
        <v>-13.860435339308575</v>
      </c>
      <c r="Q941" s="370">
        <f t="shared" si="267"/>
        <v>-26.74629966242534</v>
      </c>
      <c r="R941" s="370">
        <f t="shared" si="268"/>
        <v>-16.301546391752574</v>
      </c>
      <c r="S941" s="370">
        <f t="shared" si="269"/>
        <v>-15.541471479746487</v>
      </c>
      <c r="T941" s="370">
        <f t="shared" si="270"/>
        <v>-11.773341162654145</v>
      </c>
      <c r="U941" s="370">
        <f t="shared" si="271"/>
        <v>-5.525965379494008</v>
      </c>
      <c r="V941" s="370">
        <f t="shared" si="272"/>
        <v>-3.4668260609683315</v>
      </c>
      <c r="W941" s="370">
        <f t="shared" si="273"/>
        <v>-13.202437373053483</v>
      </c>
      <c r="X941" s="370">
        <f t="shared" si="274"/>
        <v>-10.579100614687801</v>
      </c>
      <c r="Y941" s="370">
        <f t="shared" si="275"/>
        <v>-1.8892940006629111</v>
      </c>
      <c r="Z941" s="370">
        <f t="shared" si="276"/>
        <v>-18.506097560975601</v>
      </c>
      <c r="AA941" s="370">
        <f t="shared" si="277"/>
        <v>-0.71335927367055407</v>
      </c>
      <c r="AB941" s="370">
        <f t="shared" si="278"/>
        <v>8.1010776662950565</v>
      </c>
      <c r="AC941" s="370">
        <f t="shared" si="279"/>
        <v>7.6214108472172937</v>
      </c>
      <c r="AD941" s="370">
        <f t="shared" si="280"/>
        <v>21.516551193225556</v>
      </c>
      <c r="AE941" s="370">
        <f t="shared" si="281"/>
        <v>-7.0473083197389892</v>
      </c>
      <c r="AF941" s="370">
        <f t="shared" si="282"/>
        <v>-2.4958402662229617</v>
      </c>
      <c r="AG941" s="370">
        <f t="shared" si="282"/>
        <v>17.230443974630035</v>
      </c>
      <c r="AH941" s="370">
        <f t="shared" si="282"/>
        <v>4.086687306501549</v>
      </c>
      <c r="AI941" s="370">
        <f t="shared" si="282"/>
        <v>19.071762870514821</v>
      </c>
      <c r="AJ941" s="370">
        <f t="shared" si="283"/>
        <v>16.823444283646886</v>
      </c>
      <c r="AK941" s="370">
        <f t="shared" si="283"/>
        <v>8.3445945945945912</v>
      </c>
      <c r="AL941" s="370">
        <f t="shared" si="283"/>
        <v>7.8189300411522629</v>
      </c>
      <c r="AM941" s="370">
        <f t="shared" si="283"/>
        <v>0.13063357282821406</v>
      </c>
      <c r="AN941" s="370">
        <f t="shared" si="299"/>
        <v>-6.2564455139223112</v>
      </c>
      <c r="AO941" s="370">
        <f t="shared" si="299"/>
        <v>8.2674571805006529</v>
      </c>
      <c r="AP941" s="370">
        <f t="shared" si="299"/>
        <v>-6.9052898321190996</v>
      </c>
      <c r="AQ941" s="370">
        <f t="shared" si="299"/>
        <v>21.165321165321181</v>
      </c>
      <c r="AR941" s="370">
        <f t="shared" ref="AR941:AY941" si="312">IFERROR(((AR161-AF161)*100/AF161),"n.a.")</f>
        <v>13.515358361774734</v>
      </c>
      <c r="AS941" s="370">
        <f t="shared" si="312"/>
        <v>4.2380522993687899</v>
      </c>
      <c r="AT941" s="370">
        <f t="shared" si="312"/>
        <v>2.9744199881038418E-2</v>
      </c>
      <c r="AU941" s="370">
        <f t="shared" si="312"/>
        <v>10.678021618080569</v>
      </c>
      <c r="AV941" s="370">
        <f t="shared" si="312"/>
        <v>8.2688138742644846</v>
      </c>
      <c r="AW941" s="370">
        <f t="shared" si="312"/>
        <v>1.7461802307452519</v>
      </c>
      <c r="AX941" s="370">
        <f t="shared" si="312"/>
        <v>20.64538514920195</v>
      </c>
      <c r="AY941" s="370">
        <f t="shared" si="312"/>
        <v>16.764514024787985</v>
      </c>
    </row>
    <row r="942" spans="1:51" s="325" customFormat="1" ht="13.8">
      <c r="A942" s="329"/>
      <c r="B942" s="329" t="s">
        <v>333</v>
      </c>
      <c r="C942" s="332"/>
      <c r="D942" s="332"/>
      <c r="E942" s="332"/>
      <c r="F942" s="332"/>
      <c r="G942" s="332"/>
      <c r="H942" s="332"/>
      <c r="I942" s="332"/>
      <c r="J942" s="332"/>
      <c r="K942" s="332"/>
      <c r="L942" s="332"/>
      <c r="M942" s="332"/>
      <c r="N942" s="332"/>
      <c r="O942" s="370">
        <f t="shared" si="265"/>
        <v>-15.596330275229358</v>
      </c>
      <c r="P942" s="370">
        <f t="shared" si="266"/>
        <v>-21.615057680631445</v>
      </c>
      <c r="Q942" s="370">
        <f t="shared" si="267"/>
        <v>-13.353510895883778</v>
      </c>
      <c r="R942" s="370">
        <f t="shared" si="268"/>
        <v>-26.345423595652747</v>
      </c>
      <c r="S942" s="370">
        <f t="shared" si="269"/>
        <v>-13.476611883691525</v>
      </c>
      <c r="T942" s="370">
        <f t="shared" si="270"/>
        <v>-23.024858478956446</v>
      </c>
      <c r="U942" s="370">
        <f t="shared" si="271"/>
        <v>-32.3138783964908</v>
      </c>
      <c r="V942" s="370">
        <f t="shared" si="272"/>
        <v>-19.114766940853897</v>
      </c>
      <c r="W942" s="370">
        <f t="shared" si="273"/>
        <v>-13.423351866560765</v>
      </c>
      <c r="X942" s="370">
        <f t="shared" si="274"/>
        <v>8.3869746308216584</v>
      </c>
      <c r="Y942" s="370">
        <f t="shared" si="275"/>
        <v>2.5296580600139618</v>
      </c>
      <c r="Z942" s="370">
        <f t="shared" si="276"/>
        <v>-5.2693208430913403</v>
      </c>
      <c r="AA942" s="370">
        <f t="shared" si="277"/>
        <v>4.9318624269954672</v>
      </c>
      <c r="AB942" s="370">
        <f t="shared" si="278"/>
        <v>22.056545313710302</v>
      </c>
      <c r="AC942" s="370">
        <f t="shared" si="279"/>
        <v>-9.0820176051418198</v>
      </c>
      <c r="AD942" s="370">
        <f t="shared" si="280"/>
        <v>32.302222222222227</v>
      </c>
      <c r="AE942" s="370">
        <f t="shared" si="281"/>
        <v>7.3056691992982412E-2</v>
      </c>
      <c r="AF942" s="370">
        <f t="shared" si="282"/>
        <v>-9.3205435651478776</v>
      </c>
      <c r="AG942" s="370">
        <f t="shared" si="282"/>
        <v>28.74887488748875</v>
      </c>
      <c r="AH942" s="370">
        <f t="shared" si="282"/>
        <v>11.767554479418873</v>
      </c>
      <c r="AI942" s="370">
        <f t="shared" si="282"/>
        <v>8.1284403669724767</v>
      </c>
      <c r="AJ942" s="370">
        <f t="shared" si="283"/>
        <v>8.4192139737991258</v>
      </c>
      <c r="AK942" s="370">
        <f t="shared" si="283"/>
        <v>-2.8926322953888084</v>
      </c>
      <c r="AL942" s="370">
        <f t="shared" si="283"/>
        <v>5.7066337041615238</v>
      </c>
      <c r="AM942" s="370">
        <f t="shared" si="283"/>
        <v>14.22387136672849</v>
      </c>
      <c r="AN942" s="370">
        <f t="shared" si="299"/>
        <v>-8.78946533396795</v>
      </c>
      <c r="AO942" s="370">
        <f t="shared" si="299"/>
        <v>4.1801137236822088</v>
      </c>
      <c r="AP942" s="370">
        <f t="shared" si="299"/>
        <v>-15.533458747648485</v>
      </c>
      <c r="AQ942" s="370">
        <f t="shared" si="299"/>
        <v>-7.4755438750182481</v>
      </c>
      <c r="AR942" s="370">
        <f t="shared" ref="AR942:AY942" si="313">IFERROR(((AR162-AF162)*100/AF162),"n.a.")</f>
        <v>19.111424541607906</v>
      </c>
      <c r="AS942" s="370">
        <f t="shared" si="313"/>
        <v>-12.136465324384778</v>
      </c>
      <c r="AT942" s="370">
        <f t="shared" si="313"/>
        <v>-10.181975736568456</v>
      </c>
      <c r="AU942" s="370">
        <f t="shared" si="313"/>
        <v>4.2083828270829748</v>
      </c>
      <c r="AV942" s="370">
        <f t="shared" si="313"/>
        <v>3.7377154825197363</v>
      </c>
      <c r="AW942" s="370">
        <f t="shared" si="313"/>
        <v>6.3430874364815102</v>
      </c>
      <c r="AX942" s="370">
        <f t="shared" si="313"/>
        <v>20.853634769050856</v>
      </c>
      <c r="AY942" s="370">
        <f t="shared" si="313"/>
        <v>1.4482945316729934</v>
      </c>
    </row>
    <row r="943" spans="1:51" s="325" customFormat="1" ht="13.8">
      <c r="A943" s="327"/>
      <c r="B943" s="327" t="s">
        <v>334</v>
      </c>
      <c r="C943" s="331"/>
      <c r="D943" s="331"/>
      <c r="E943" s="331"/>
      <c r="F943" s="331"/>
      <c r="G943" s="331"/>
      <c r="H943" s="331"/>
      <c r="I943" s="331"/>
      <c r="J943" s="331"/>
      <c r="K943" s="331"/>
      <c r="L943" s="331"/>
      <c r="M943" s="331"/>
      <c r="N943" s="331"/>
      <c r="O943" s="370">
        <f t="shared" si="265"/>
        <v>-8.4229577083896636</v>
      </c>
      <c r="P943" s="370">
        <f t="shared" si="266"/>
        <v>-12.299966521593577</v>
      </c>
      <c r="Q943" s="370">
        <f t="shared" si="267"/>
        <v>-12.449240696445447</v>
      </c>
      <c r="R943" s="370">
        <f t="shared" si="268"/>
        <v>-22.75373323209314</v>
      </c>
      <c r="S943" s="370">
        <f t="shared" si="269"/>
        <v>-18.525281427657095</v>
      </c>
      <c r="T943" s="370">
        <f t="shared" si="270"/>
        <v>-21.278283459257931</v>
      </c>
      <c r="U943" s="370">
        <f t="shared" si="271"/>
        <v>-25.124419035084117</v>
      </c>
      <c r="V943" s="370">
        <f t="shared" si="272"/>
        <v>-23.320269319666373</v>
      </c>
      <c r="W943" s="370">
        <f t="shared" si="273"/>
        <v>-10.94902749832328</v>
      </c>
      <c r="X943" s="370">
        <f t="shared" si="274"/>
        <v>-4.3707764885885467</v>
      </c>
      <c r="Y943" s="370">
        <f t="shared" si="275"/>
        <v>-4.9847550166631152</v>
      </c>
      <c r="Z943" s="370">
        <f t="shared" si="276"/>
        <v>-10.591088521375669</v>
      </c>
      <c r="AA943" s="370">
        <f t="shared" si="277"/>
        <v>-7.1418836036527313</v>
      </c>
      <c r="AB943" s="370">
        <f t="shared" si="278"/>
        <v>5.0694762559169382</v>
      </c>
      <c r="AC943" s="370">
        <f t="shared" si="279"/>
        <v>-5.4577800368511413</v>
      </c>
      <c r="AD943" s="370">
        <f t="shared" si="280"/>
        <v>13.567605941459153</v>
      </c>
      <c r="AE943" s="370">
        <f t="shared" si="281"/>
        <v>-1.1922090524710669</v>
      </c>
      <c r="AF943" s="370">
        <f t="shared" si="282"/>
        <v>2.8062573998035081</v>
      </c>
      <c r="AG943" s="370">
        <f t="shared" si="282"/>
        <v>28.413304402757571</v>
      </c>
      <c r="AH943" s="370">
        <f t="shared" si="282"/>
        <v>18.255923673726159</v>
      </c>
      <c r="AI943" s="370">
        <f t="shared" si="282"/>
        <v>10.837345670710391</v>
      </c>
      <c r="AJ943" s="370">
        <f t="shared" si="283"/>
        <v>17.127543265512926</v>
      </c>
      <c r="AK943" s="370">
        <f t="shared" si="283"/>
        <v>5.2960199004975168</v>
      </c>
      <c r="AL943" s="370">
        <f t="shared" si="283"/>
        <v>8.8647775148611903</v>
      </c>
      <c r="AM943" s="370">
        <f t="shared" si="283"/>
        <v>11.301922794657285</v>
      </c>
      <c r="AN943" s="370">
        <f t="shared" si="299"/>
        <v>-10.52899287894202</v>
      </c>
      <c r="AO943" s="370">
        <f t="shared" si="299"/>
        <v>-6.2903225806451575</v>
      </c>
      <c r="AP943" s="370">
        <f t="shared" si="299"/>
        <v>-2.925973120477007</v>
      </c>
      <c r="AQ943" s="370">
        <f t="shared" si="299"/>
        <v>5.6494797147199876</v>
      </c>
      <c r="AR943" s="370">
        <f t="shared" ref="AR943:AY943" si="314">IFERROR(((AR163-AF163)*100/AF163),"n.a.")</f>
        <v>10.217833427262255</v>
      </c>
      <c r="AS943" s="370">
        <f t="shared" si="314"/>
        <v>3.1120331950207372</v>
      </c>
      <c r="AT943" s="370">
        <f t="shared" si="314"/>
        <v>0.18174967307223289</v>
      </c>
      <c r="AU943" s="370">
        <f t="shared" si="314"/>
        <v>6.4068339562199625</v>
      </c>
      <c r="AV943" s="370">
        <f t="shared" si="314"/>
        <v>2.4792823968673132</v>
      </c>
      <c r="AW943" s="370">
        <f t="shared" si="314"/>
        <v>3.0688180679912</v>
      </c>
      <c r="AX943" s="370">
        <f t="shared" si="314"/>
        <v>16.42633727402853</v>
      </c>
      <c r="AY943" s="370">
        <f t="shared" si="314"/>
        <v>2.6792386478526522</v>
      </c>
    </row>
    <row r="944" spans="1:51" s="325" customFormat="1" ht="13.8">
      <c r="A944" s="329"/>
      <c r="B944" s="329" t="s">
        <v>335</v>
      </c>
      <c r="C944" s="332"/>
      <c r="D944" s="332"/>
      <c r="E944" s="332"/>
      <c r="F944" s="332"/>
      <c r="G944" s="332"/>
      <c r="H944" s="332"/>
      <c r="I944" s="332"/>
      <c r="J944" s="332"/>
      <c r="K944" s="332"/>
      <c r="L944" s="332"/>
      <c r="M944" s="332"/>
      <c r="N944" s="332"/>
      <c r="O944" s="370">
        <f t="shared" si="265"/>
        <v>14.153988012909174</v>
      </c>
      <c r="P944" s="370">
        <f t="shared" si="266"/>
        <v>25.562470081378649</v>
      </c>
      <c r="Q944" s="370">
        <f t="shared" si="267"/>
        <v>12.179930795847763</v>
      </c>
      <c r="R944" s="370">
        <f t="shared" si="268"/>
        <v>-18.119349005424947</v>
      </c>
      <c r="S944" s="370">
        <f t="shared" si="269"/>
        <v>21.203539823008857</v>
      </c>
      <c r="T944" s="370">
        <f t="shared" si="270"/>
        <v>-10.971348707197766</v>
      </c>
      <c r="U944" s="370">
        <f t="shared" si="271"/>
        <v>-19.956458635703921</v>
      </c>
      <c r="V944" s="370">
        <f t="shared" si="272"/>
        <v>-23.930897762673467</v>
      </c>
      <c r="W944" s="370">
        <f t="shared" si="273"/>
        <v>-30.231819625277868</v>
      </c>
      <c r="X944" s="370">
        <f t="shared" si="274"/>
        <v>-12.637154748391978</v>
      </c>
      <c r="Y944" s="370">
        <f t="shared" si="275"/>
        <v>-26.778365667254565</v>
      </c>
      <c r="Z944" s="370">
        <f t="shared" si="276"/>
        <v>-14.071088310736535</v>
      </c>
      <c r="AA944" s="370">
        <f t="shared" si="277"/>
        <v>-4.0387722132478036E-2</v>
      </c>
      <c r="AB944" s="370">
        <f t="shared" si="278"/>
        <v>-4.53678993518872</v>
      </c>
      <c r="AC944" s="370">
        <f t="shared" si="279"/>
        <v>-12.862430598396056</v>
      </c>
      <c r="AD944" s="370">
        <f t="shared" si="280"/>
        <v>27.871024734982328</v>
      </c>
      <c r="AE944" s="370">
        <f t="shared" si="281"/>
        <v>-16.267523364485982</v>
      </c>
      <c r="AF944" s="370">
        <f t="shared" si="282"/>
        <v>19.34850863422292</v>
      </c>
      <c r="AG944" s="370">
        <f t="shared" si="282"/>
        <v>24.252039891205808</v>
      </c>
      <c r="AH944" s="370">
        <f t="shared" si="282"/>
        <v>-0.48399106478033882</v>
      </c>
      <c r="AI944" s="370">
        <f t="shared" si="282"/>
        <v>15.384615384615396</v>
      </c>
      <c r="AJ944" s="370">
        <f t="shared" si="283"/>
        <v>28.367258553486362</v>
      </c>
      <c r="AK944" s="370">
        <f t="shared" si="283"/>
        <v>3.6932958651144046</v>
      </c>
      <c r="AL944" s="370">
        <f t="shared" si="283"/>
        <v>-22.174840085287844</v>
      </c>
      <c r="AM944" s="370">
        <f t="shared" si="283"/>
        <v>10.787878787878794</v>
      </c>
      <c r="AN944" s="370">
        <f t="shared" si="299"/>
        <v>14.41693290734824</v>
      </c>
      <c r="AO944" s="370">
        <f t="shared" si="299"/>
        <v>2.2300884955752176</v>
      </c>
      <c r="AP944" s="370">
        <f t="shared" si="299"/>
        <v>-20.967184801381695</v>
      </c>
      <c r="AQ944" s="370">
        <f t="shared" si="299"/>
        <v>-16.044645971398676</v>
      </c>
      <c r="AR944" s="370">
        <f t="shared" ref="AR944:AY944" si="315">IFERROR(((AR164-AF164)*100/AF164),"n.a.")</f>
        <v>0.55902663597500213</v>
      </c>
      <c r="AS944" s="370">
        <f t="shared" si="315"/>
        <v>-1.7147026632615792</v>
      </c>
      <c r="AT944" s="370">
        <f t="shared" si="315"/>
        <v>-4.2274597830153349</v>
      </c>
      <c r="AU944" s="370">
        <f t="shared" si="315"/>
        <v>-7.771203155818549</v>
      </c>
      <c r="AV944" s="370">
        <f t="shared" si="315"/>
        <v>-4.6221322537112046</v>
      </c>
      <c r="AW944" s="370">
        <f t="shared" si="315"/>
        <v>-7.5880758807587974</v>
      </c>
      <c r="AX944" s="370">
        <f t="shared" si="315"/>
        <v>16.547945205479451</v>
      </c>
      <c r="AY944" s="370">
        <f t="shared" si="315"/>
        <v>22.501823486506208</v>
      </c>
    </row>
    <row r="945" spans="1:51" s="325" customFormat="1" ht="13.8">
      <c r="A945" s="327"/>
      <c r="B945" s="327" t="s">
        <v>336</v>
      </c>
      <c r="C945" s="331"/>
      <c r="D945" s="331"/>
      <c r="E945" s="331"/>
      <c r="F945" s="331"/>
      <c r="G945" s="331"/>
      <c r="H945" s="331"/>
      <c r="I945" s="331"/>
      <c r="J945" s="331"/>
      <c r="K945" s="331"/>
      <c r="L945" s="331"/>
      <c r="M945" s="331"/>
      <c r="N945" s="331"/>
      <c r="O945" s="370">
        <f t="shared" si="265"/>
        <v>-1.7071908949818848</v>
      </c>
      <c r="P945" s="370">
        <f t="shared" si="266"/>
        <v>16.875712656784501</v>
      </c>
      <c r="Q945" s="370">
        <f t="shared" si="267"/>
        <v>12.742750731577543</v>
      </c>
      <c r="R945" s="370">
        <f t="shared" si="268"/>
        <v>-13.20852834113364</v>
      </c>
      <c r="S945" s="370">
        <f t="shared" si="269"/>
        <v>-6.9621838216879572</v>
      </c>
      <c r="T945" s="370">
        <f t="shared" si="270"/>
        <v>2.1901443504231026</v>
      </c>
      <c r="U945" s="370">
        <f t="shared" si="271"/>
        <v>-15.459339439356091</v>
      </c>
      <c r="V945" s="370">
        <f t="shared" si="272"/>
        <v>-0.89728453364817606</v>
      </c>
      <c r="W945" s="370">
        <f t="shared" si="273"/>
        <v>-32.313764183522444</v>
      </c>
      <c r="X945" s="370">
        <f t="shared" si="274"/>
        <v>8.1806282722513206</v>
      </c>
      <c r="Y945" s="370">
        <f t="shared" si="275"/>
        <v>-9.4037299711058537</v>
      </c>
      <c r="Z945" s="370">
        <f t="shared" si="276"/>
        <v>-26.231235185672894</v>
      </c>
      <c r="AA945" s="370">
        <f t="shared" si="277"/>
        <v>-17.710526315789473</v>
      </c>
      <c r="AB945" s="370">
        <f t="shared" si="278"/>
        <v>-14.902439024390244</v>
      </c>
      <c r="AC945" s="370">
        <f t="shared" si="279"/>
        <v>-21.142048135913168</v>
      </c>
      <c r="AD945" s="370">
        <f t="shared" si="280"/>
        <v>15.57819053325343</v>
      </c>
      <c r="AE945" s="370">
        <f t="shared" si="281"/>
        <v>-1.5343203230148057</v>
      </c>
      <c r="AF945" s="370">
        <f t="shared" si="282"/>
        <v>-7.8421821724305865</v>
      </c>
      <c r="AG945" s="370">
        <f t="shared" si="282"/>
        <v>32.173342087984231</v>
      </c>
      <c r="AH945" s="370">
        <f t="shared" si="282"/>
        <v>-8.9587800810102394</v>
      </c>
      <c r="AI945" s="370">
        <f t="shared" si="282"/>
        <v>24.526239067055393</v>
      </c>
      <c r="AJ945" s="370">
        <f t="shared" si="283"/>
        <v>16.817906836055641</v>
      </c>
      <c r="AK945" s="370">
        <f t="shared" si="283"/>
        <v>7.2194839083792255</v>
      </c>
      <c r="AL945" s="370">
        <f t="shared" si="283"/>
        <v>16.27990003570153</v>
      </c>
      <c r="AM945" s="370">
        <f t="shared" si="283"/>
        <v>34.729772945315005</v>
      </c>
      <c r="AN945" s="370">
        <f t="shared" si="299"/>
        <v>-13.012324448265975</v>
      </c>
      <c r="AO945" s="370">
        <f t="shared" si="299"/>
        <v>17.953321364452425</v>
      </c>
      <c r="AP945" s="370">
        <f t="shared" si="299"/>
        <v>-6.1171591498185576</v>
      </c>
      <c r="AQ945" s="370">
        <f t="shared" si="299"/>
        <v>16.129032258064512</v>
      </c>
      <c r="AR945" s="370">
        <f t="shared" ref="AR945:AY945" si="316">IFERROR(((AR165-AF165)*100/AF165),"n.a.")</f>
        <v>18.895348837209298</v>
      </c>
      <c r="AS945" s="370">
        <f t="shared" si="316"/>
        <v>-0.64580228514654259</v>
      </c>
      <c r="AT945" s="370">
        <f t="shared" si="316"/>
        <v>6.6736456425019552</v>
      </c>
      <c r="AU945" s="370">
        <f t="shared" si="316"/>
        <v>23.266022827041251</v>
      </c>
      <c r="AV945" s="370">
        <f t="shared" si="316"/>
        <v>5.9295701708959072</v>
      </c>
      <c r="AW945" s="370">
        <f t="shared" si="316"/>
        <v>9.9513250405624678</v>
      </c>
      <c r="AX945" s="370">
        <f t="shared" si="316"/>
        <v>23.150138163954555</v>
      </c>
      <c r="AY945" s="370">
        <f t="shared" si="316"/>
        <v>8.758604319962016</v>
      </c>
    </row>
    <row r="946" spans="1:51" s="325" customFormat="1" ht="27.6">
      <c r="A946" s="329"/>
      <c r="B946" s="329" t="s">
        <v>337</v>
      </c>
      <c r="C946" s="332"/>
      <c r="D946" s="332"/>
      <c r="E946" s="332"/>
      <c r="F946" s="332"/>
      <c r="G946" s="332"/>
      <c r="H946" s="332"/>
      <c r="I946" s="332"/>
      <c r="J946" s="332"/>
      <c r="K946" s="332"/>
      <c r="L946" s="332"/>
      <c r="M946" s="332"/>
      <c r="N946" s="332"/>
      <c r="O946" s="370">
        <f t="shared" si="265"/>
        <v>-2.3279076111666841</v>
      </c>
      <c r="P946" s="370">
        <f t="shared" si="266"/>
        <v>-12.774108988254275</v>
      </c>
      <c r="Q946" s="370">
        <f t="shared" si="267"/>
        <v>-31.023228212953544</v>
      </c>
      <c r="R946" s="370">
        <f t="shared" si="268"/>
        <v>-9.7146293461622477</v>
      </c>
      <c r="S946" s="370">
        <f t="shared" si="269"/>
        <v>-24.589924555852999</v>
      </c>
      <c r="T946" s="370">
        <f t="shared" si="270"/>
        <v>-13.245283018867919</v>
      </c>
      <c r="U946" s="370">
        <f t="shared" si="271"/>
        <v>-30.203976245804292</v>
      </c>
      <c r="V946" s="370">
        <f t="shared" si="272"/>
        <v>-32.66530508041869</v>
      </c>
      <c r="W946" s="370">
        <f t="shared" si="273"/>
        <v>-44.267228408065002</v>
      </c>
      <c r="X946" s="370">
        <f t="shared" si="274"/>
        <v>-21.375085091899255</v>
      </c>
      <c r="Y946" s="370">
        <f t="shared" si="275"/>
        <v>-38.634483429850611</v>
      </c>
      <c r="Z946" s="370">
        <f t="shared" si="276"/>
        <v>-28.221141204312389</v>
      </c>
      <c r="AA946" s="370">
        <f t="shared" si="277"/>
        <v>-47.058002048226413</v>
      </c>
      <c r="AB946" s="370">
        <f t="shared" si="278"/>
        <v>-19.898283534647177</v>
      </c>
      <c r="AC946" s="370">
        <f t="shared" si="279"/>
        <v>-27.948134947458978</v>
      </c>
      <c r="AD946" s="370">
        <f t="shared" si="280"/>
        <v>-23.05782621858917</v>
      </c>
      <c r="AE946" s="370">
        <f t="shared" si="281"/>
        <v>-17.001226360291746</v>
      </c>
      <c r="AF946" s="370">
        <f t="shared" si="282"/>
        <v>-16.665631019697997</v>
      </c>
      <c r="AG946" s="370">
        <f t="shared" si="282"/>
        <v>-2.759692216632132</v>
      </c>
      <c r="AH946" s="370">
        <f t="shared" si="282"/>
        <v>-7.4375987361769411</v>
      </c>
      <c r="AI946" s="370">
        <f t="shared" si="282"/>
        <v>17.827573794096473</v>
      </c>
      <c r="AJ946" s="370">
        <f t="shared" si="283"/>
        <v>7.4531024531024634</v>
      </c>
      <c r="AK946" s="370">
        <f t="shared" si="283"/>
        <v>-4.7581284694686756</v>
      </c>
      <c r="AL946" s="370">
        <f t="shared" si="283"/>
        <v>2.7841377415514299</v>
      </c>
      <c r="AM946" s="370">
        <f t="shared" si="283"/>
        <v>43.207596940121341</v>
      </c>
      <c r="AN946" s="370">
        <f t="shared" si="299"/>
        <v>-24.25685425685425</v>
      </c>
      <c r="AO946" s="370">
        <f t="shared" si="299"/>
        <v>6.3113006396588531</v>
      </c>
      <c r="AP946" s="370">
        <f t="shared" si="299"/>
        <v>-12.512788226961511</v>
      </c>
      <c r="AQ946" s="370">
        <f t="shared" si="299"/>
        <v>-4.3315965471654145</v>
      </c>
      <c r="AR946" s="370">
        <f t="shared" ref="AR946:AY946" si="317">IFERROR(((AR166-AF166)*100/AF166),"n.a.")</f>
        <v>0.75311311609871812</v>
      </c>
      <c r="AS946" s="370">
        <f t="shared" si="317"/>
        <v>8.7042532146389693</v>
      </c>
      <c r="AT946" s="370">
        <f t="shared" si="317"/>
        <v>-13.510376843255047</v>
      </c>
      <c r="AU946" s="370">
        <f t="shared" si="317"/>
        <v>-6.7746123882990945</v>
      </c>
      <c r="AV946" s="370">
        <f t="shared" si="317"/>
        <v>-8.3730611696770296</v>
      </c>
      <c r="AW946" s="370">
        <f t="shared" si="317"/>
        <v>4.9125728559533774</v>
      </c>
      <c r="AX946" s="370">
        <f t="shared" si="317"/>
        <v>15.922658825625938</v>
      </c>
      <c r="AY946" s="370">
        <f t="shared" si="317"/>
        <v>-2.4191072634616551</v>
      </c>
    </row>
    <row r="947" spans="1:51" s="325" customFormat="1" ht="13.8">
      <c r="A947" s="327"/>
      <c r="B947" s="327" t="s">
        <v>338</v>
      </c>
      <c r="C947" s="331"/>
      <c r="D947" s="331"/>
      <c r="E947" s="331"/>
      <c r="F947" s="331"/>
      <c r="G947" s="331"/>
      <c r="H947" s="331"/>
      <c r="I947" s="331"/>
      <c r="J947" s="331"/>
      <c r="K947" s="331"/>
      <c r="L947" s="331"/>
      <c r="M947" s="331"/>
      <c r="N947" s="331"/>
      <c r="O947" s="370">
        <f t="shared" si="265"/>
        <v>-4.2417199302730992</v>
      </c>
      <c r="P947" s="370">
        <f t="shared" si="266"/>
        <v>-23.021582733812949</v>
      </c>
      <c r="Q947" s="370">
        <f t="shared" si="267"/>
        <v>1.5583019881783942</v>
      </c>
      <c r="R947" s="370">
        <f t="shared" si="268"/>
        <v>-14.769230769230772</v>
      </c>
      <c r="S947" s="370">
        <f t="shared" si="269"/>
        <v>-11.308316430020287</v>
      </c>
      <c r="T947" s="370">
        <f t="shared" si="270"/>
        <v>-27.355332376853184</v>
      </c>
      <c r="U947" s="370">
        <f t="shared" si="271"/>
        <v>-16.2257495590829</v>
      </c>
      <c r="V947" s="370">
        <f t="shared" si="272"/>
        <v>-3.9720880300590364</v>
      </c>
      <c r="W947" s="370">
        <f t="shared" si="273"/>
        <v>-10.800260247234863</v>
      </c>
      <c r="X947" s="370">
        <f t="shared" si="274"/>
        <v>-2.0322354590048994</v>
      </c>
      <c r="Y947" s="370">
        <f t="shared" si="275"/>
        <v>3.8138332255979188</v>
      </c>
      <c r="Z947" s="370">
        <f t="shared" si="276"/>
        <v>-4.6109510086455368</v>
      </c>
      <c r="AA947" s="370">
        <f t="shared" si="277"/>
        <v>-10.861650485436899</v>
      </c>
      <c r="AB947" s="370">
        <f t="shared" si="278"/>
        <v>19.122933141624731</v>
      </c>
      <c r="AC947" s="370">
        <f t="shared" si="279"/>
        <v>-9.5767195767195723</v>
      </c>
      <c r="AD947" s="370">
        <f t="shared" si="280"/>
        <v>34.151624548736457</v>
      </c>
      <c r="AE947" s="370">
        <f t="shared" si="281"/>
        <v>3.6020583190394659</v>
      </c>
      <c r="AF947" s="370">
        <f t="shared" si="282"/>
        <v>14.549045424621456</v>
      </c>
      <c r="AG947" s="370">
        <f t="shared" si="282"/>
        <v>33.964912280701753</v>
      </c>
      <c r="AH947" s="370">
        <f t="shared" si="282"/>
        <v>18.893236444941301</v>
      </c>
      <c r="AI947" s="370">
        <f t="shared" si="282"/>
        <v>28.884026258205697</v>
      </c>
      <c r="AJ947" s="370">
        <f t="shared" si="283"/>
        <v>39.84263233190272</v>
      </c>
      <c r="AK947" s="370">
        <f t="shared" si="283"/>
        <v>17.310087173100879</v>
      </c>
      <c r="AL947" s="370">
        <f t="shared" si="283"/>
        <v>8.987915407854981</v>
      </c>
      <c r="AM947" s="370">
        <f t="shared" si="283"/>
        <v>31.926480599046968</v>
      </c>
      <c r="AN947" s="370">
        <f t="shared" si="299"/>
        <v>-5.190102595051294</v>
      </c>
      <c r="AO947" s="370">
        <f t="shared" si="299"/>
        <v>1.1117612638970233</v>
      </c>
      <c r="AP947" s="370">
        <f t="shared" si="299"/>
        <v>-1.5608180839612442</v>
      </c>
      <c r="AQ947" s="370">
        <f t="shared" si="299"/>
        <v>-7.2295805739514467</v>
      </c>
      <c r="AR947" s="370">
        <f t="shared" ref="AR947:AY947" si="318">IFERROR(((AR167-AF167)*100/AF167),"n.a.")</f>
        <v>7.3563218390804668</v>
      </c>
      <c r="AS947" s="370">
        <f t="shared" si="318"/>
        <v>5.4478784704033485</v>
      </c>
      <c r="AT947" s="370">
        <f t="shared" si="318"/>
        <v>-18.382698636577338</v>
      </c>
      <c r="AU947" s="370">
        <f t="shared" si="318"/>
        <v>-1.0186757215619879</v>
      </c>
      <c r="AV947" s="370">
        <f t="shared" si="318"/>
        <v>-12.173913043478255</v>
      </c>
      <c r="AW947" s="370">
        <f t="shared" si="318"/>
        <v>-1.645435244161352</v>
      </c>
      <c r="AX947" s="370">
        <f t="shared" si="318"/>
        <v>24.46292446292447</v>
      </c>
      <c r="AY947" s="370">
        <f t="shared" si="318"/>
        <v>-7.6883384932920453</v>
      </c>
    </row>
    <row r="948" spans="1:51" s="325" customFormat="1" ht="13.8">
      <c r="A948" s="329"/>
      <c r="B948" s="329" t="s">
        <v>339</v>
      </c>
      <c r="C948" s="332"/>
      <c r="D948" s="332"/>
      <c r="E948" s="332"/>
      <c r="F948" s="332"/>
      <c r="G948" s="332"/>
      <c r="H948" s="332"/>
      <c r="I948" s="332"/>
      <c r="J948" s="332"/>
      <c r="K948" s="332"/>
      <c r="L948" s="332"/>
      <c r="M948" s="332"/>
      <c r="N948" s="332"/>
      <c r="O948" s="370">
        <f t="shared" si="265"/>
        <v>7.9541918217464378</v>
      </c>
      <c r="P948" s="370">
        <f t="shared" si="266"/>
        <v>11.307466579719598</v>
      </c>
      <c r="Q948" s="370">
        <f t="shared" si="267"/>
        <v>33.344571813890759</v>
      </c>
      <c r="R948" s="370">
        <f t="shared" si="268"/>
        <v>39.611193660227826</v>
      </c>
      <c r="S948" s="370">
        <f t="shared" si="269"/>
        <v>11.636267512556167</v>
      </c>
      <c r="T948" s="370">
        <f t="shared" si="270"/>
        <v>23.439823903861029</v>
      </c>
      <c r="U948" s="370">
        <f t="shared" si="271"/>
        <v>-8.4403468334979674</v>
      </c>
      <c r="V948" s="370">
        <f t="shared" si="272"/>
        <v>-13.973250929457789</v>
      </c>
      <c r="W948" s="370">
        <f t="shared" si="273"/>
        <v>-2.09297839506173</v>
      </c>
      <c r="X948" s="370">
        <f t="shared" si="274"/>
        <v>7.0166683301726733</v>
      </c>
      <c r="Y948" s="370">
        <f t="shared" si="275"/>
        <v>11.23247689382214</v>
      </c>
      <c r="Z948" s="370">
        <f t="shared" si="276"/>
        <v>-9.2805449127288195</v>
      </c>
      <c r="AA948" s="370">
        <f t="shared" si="277"/>
        <v>15.572211011818979</v>
      </c>
      <c r="AB948" s="370">
        <f t="shared" si="278"/>
        <v>5.2844337688206755</v>
      </c>
      <c r="AC948" s="370">
        <f t="shared" si="279"/>
        <v>-22.823430257058586</v>
      </c>
      <c r="AD948" s="370">
        <f t="shared" si="280"/>
        <v>-15.24611973392461</v>
      </c>
      <c r="AE948" s="370">
        <f t="shared" si="281"/>
        <v>-17.223906042811141</v>
      </c>
      <c r="AF948" s="370">
        <f t="shared" si="282"/>
        <v>-33.818497276977212</v>
      </c>
      <c r="AG948" s="370">
        <f t="shared" si="282"/>
        <v>-5.7240469911292324</v>
      </c>
      <c r="AH948" s="370">
        <f t="shared" si="282"/>
        <v>-19.571196048717507</v>
      </c>
      <c r="AI948" s="370">
        <f t="shared" si="282"/>
        <v>-40.34577874101074</v>
      </c>
      <c r="AJ948" s="370">
        <f t="shared" si="283"/>
        <v>-44.623204626002611</v>
      </c>
      <c r="AK948" s="370">
        <f t="shared" si="283"/>
        <v>-54.764839184192738</v>
      </c>
      <c r="AL948" s="370">
        <f t="shared" si="283"/>
        <v>-38.931252932895354</v>
      </c>
      <c r="AM948" s="370">
        <f t="shared" si="283"/>
        <v>-34.869799461239154</v>
      </c>
      <c r="AN948" s="370">
        <f t="shared" si="299"/>
        <v>-36.286238940515275</v>
      </c>
      <c r="AO948" s="370">
        <f t="shared" si="299"/>
        <v>-34.443595063885546</v>
      </c>
      <c r="AP948" s="370">
        <f t="shared" si="299"/>
        <v>-33.785056508999588</v>
      </c>
      <c r="AQ948" s="370">
        <f t="shared" si="299"/>
        <v>-24.761141941758684</v>
      </c>
      <c r="AR948" s="370">
        <f t="shared" ref="AR948:AY948" si="319">IFERROR(((AR168-AF168)*100/AF168),"n.a.")</f>
        <v>-12.11768132828429</v>
      </c>
      <c r="AS948" s="370">
        <f t="shared" si="319"/>
        <v>-21.768707482993197</v>
      </c>
      <c r="AT948" s="370">
        <f t="shared" si="319"/>
        <v>-15.464061409630151</v>
      </c>
      <c r="AU948" s="370">
        <f t="shared" si="319"/>
        <v>-2.6835108578977791</v>
      </c>
      <c r="AV948" s="370">
        <f t="shared" si="319"/>
        <v>11.360000000000008</v>
      </c>
      <c r="AW948" s="370">
        <f t="shared" si="319"/>
        <v>7.5057127790472773</v>
      </c>
      <c r="AX948" s="370">
        <f t="shared" si="319"/>
        <v>33.15723753722024</v>
      </c>
      <c r="AY948" s="370">
        <f t="shared" si="319"/>
        <v>8.9154411764705781</v>
      </c>
    </row>
    <row r="949" spans="1:51" s="325" customFormat="1" ht="13.8">
      <c r="A949" s="327"/>
      <c r="B949" s="327" t="s">
        <v>340</v>
      </c>
      <c r="C949" s="331"/>
      <c r="D949" s="331"/>
      <c r="E949" s="331"/>
      <c r="F949" s="331"/>
      <c r="G949" s="331"/>
      <c r="H949" s="331"/>
      <c r="I949" s="331"/>
      <c r="J949" s="331"/>
      <c r="K949" s="331"/>
      <c r="L949" s="331"/>
      <c r="M949" s="331"/>
      <c r="N949" s="331"/>
      <c r="O949" s="370">
        <f t="shared" si="265"/>
        <v>-11.693841742628489</v>
      </c>
      <c r="P949" s="370">
        <f t="shared" si="266"/>
        <v>-11.144314493276312</v>
      </c>
      <c r="Q949" s="370">
        <f t="shared" si="267"/>
        <v>-2.2082232608548336</v>
      </c>
      <c r="R949" s="370">
        <f t="shared" si="268"/>
        <v>-9.2241485306774855</v>
      </c>
      <c r="S949" s="370">
        <f t="shared" si="269"/>
        <v>-3.3377626630030841</v>
      </c>
      <c r="T949" s="370">
        <f t="shared" si="270"/>
        <v>-6.9040910627747092</v>
      </c>
      <c r="U949" s="370">
        <f t="shared" si="271"/>
        <v>-3.1769317717226571</v>
      </c>
      <c r="V949" s="370">
        <f t="shared" si="272"/>
        <v>-5.089220884947963</v>
      </c>
      <c r="W949" s="370">
        <f t="shared" si="273"/>
        <v>-3.432762836185824</v>
      </c>
      <c r="X949" s="370">
        <f t="shared" si="274"/>
        <v>7.5166457202449264</v>
      </c>
      <c r="Y949" s="370">
        <f t="shared" si="275"/>
        <v>-1.2983293556085913</v>
      </c>
      <c r="Z949" s="370">
        <f t="shared" si="276"/>
        <v>-1.2230254932869489</v>
      </c>
      <c r="AA949" s="370">
        <f t="shared" si="277"/>
        <v>5.6749618357605023</v>
      </c>
      <c r="AB949" s="370">
        <f t="shared" si="278"/>
        <v>12.698596776064017</v>
      </c>
      <c r="AC949" s="370">
        <f t="shared" si="279"/>
        <v>-10.904850961649469</v>
      </c>
      <c r="AD949" s="370">
        <f t="shared" si="280"/>
        <v>13.96218236983259</v>
      </c>
      <c r="AE949" s="370">
        <f t="shared" si="281"/>
        <v>-0.22134718889069843</v>
      </c>
      <c r="AF949" s="370">
        <f t="shared" si="282"/>
        <v>-1.5253498619921444</v>
      </c>
      <c r="AG949" s="370">
        <f t="shared" si="282"/>
        <v>18.030303030303024</v>
      </c>
      <c r="AH949" s="370">
        <f t="shared" si="282"/>
        <v>7.518082344213652</v>
      </c>
      <c r="AI949" s="370">
        <f t="shared" si="282"/>
        <v>9.6440145837553253</v>
      </c>
      <c r="AJ949" s="370">
        <f t="shared" si="283"/>
        <v>15.986868284918431</v>
      </c>
      <c r="AK949" s="370">
        <f t="shared" si="283"/>
        <v>10.15572105619499</v>
      </c>
      <c r="AL949" s="370">
        <f t="shared" si="283"/>
        <v>16.907880255337879</v>
      </c>
      <c r="AM949" s="370">
        <f t="shared" si="283"/>
        <v>18.059663846277314</v>
      </c>
      <c r="AN949" s="370">
        <f t="shared" si="299"/>
        <v>-0.46048569664540551</v>
      </c>
      <c r="AO949" s="370">
        <f t="shared" si="299"/>
        <v>16.810925676376076</v>
      </c>
      <c r="AP949" s="370">
        <f t="shared" si="299"/>
        <v>10.865741180945133</v>
      </c>
      <c r="AQ949" s="370">
        <f t="shared" si="299"/>
        <v>17.380440874276108</v>
      </c>
      <c r="AR949" s="370">
        <f t="shared" ref="AR949:AY949" si="320">IFERROR(((AR169-AF169)*100/AF169),"n.a.")</f>
        <v>26.622738001573552</v>
      </c>
      <c r="AS949" s="370">
        <f t="shared" si="320"/>
        <v>14.859319430122678</v>
      </c>
      <c r="AT949" s="370">
        <f t="shared" si="320"/>
        <v>10.578063347635783</v>
      </c>
      <c r="AU949" s="370">
        <f t="shared" si="320"/>
        <v>19.247200092368079</v>
      </c>
      <c r="AV949" s="370">
        <f t="shared" si="320"/>
        <v>9.5805815250021453</v>
      </c>
      <c r="AW949" s="370">
        <f t="shared" si="320"/>
        <v>11.416717885679162</v>
      </c>
      <c r="AX949" s="370">
        <f t="shared" si="320"/>
        <v>28.567393913718846</v>
      </c>
      <c r="AY949" s="370">
        <f t="shared" si="320"/>
        <v>14.277390409229513</v>
      </c>
    </row>
    <row r="950" spans="1:51" s="325" customFormat="1" ht="13.8">
      <c r="A950" s="329"/>
      <c r="B950" s="329" t="s">
        <v>341</v>
      </c>
      <c r="C950" s="332"/>
      <c r="D950" s="332"/>
      <c r="E950" s="332"/>
      <c r="F950" s="332"/>
      <c r="G950" s="332"/>
      <c r="H950" s="332"/>
      <c r="I950" s="332"/>
      <c r="J950" s="332"/>
      <c r="K950" s="332"/>
      <c r="L950" s="332"/>
      <c r="M950" s="332"/>
      <c r="N950" s="332"/>
      <c r="O950" s="370">
        <f t="shared" si="265"/>
        <v>-21.357808857808863</v>
      </c>
      <c r="P950" s="370">
        <f t="shared" si="266"/>
        <v>-17.24015608371764</v>
      </c>
      <c r="Q950" s="370">
        <f t="shared" si="267"/>
        <v>-7.9865771812080499</v>
      </c>
      <c r="R950" s="370">
        <f t="shared" si="268"/>
        <v>-3.0120481927710845</v>
      </c>
      <c r="S950" s="370">
        <f t="shared" si="269"/>
        <v>6.7073170731707386</v>
      </c>
      <c r="T950" s="370">
        <f t="shared" si="270"/>
        <v>-9.7971811619113129</v>
      </c>
      <c r="U950" s="370">
        <f t="shared" si="271"/>
        <v>4.6849087893863972</v>
      </c>
      <c r="V950" s="370">
        <f t="shared" si="272"/>
        <v>-18.058316766070241</v>
      </c>
      <c r="W950" s="370">
        <f t="shared" si="273"/>
        <v>-1.1128775834658233</v>
      </c>
      <c r="X950" s="370">
        <f t="shared" si="274"/>
        <v>14.663774403470711</v>
      </c>
      <c r="Y950" s="370">
        <f t="shared" si="275"/>
        <v>9.1989267918742765</v>
      </c>
      <c r="Z950" s="370">
        <f t="shared" si="276"/>
        <v>-2.8189910979228543</v>
      </c>
      <c r="AA950" s="370">
        <f t="shared" si="277"/>
        <v>3.7791774731382111</v>
      </c>
      <c r="AB950" s="370">
        <f t="shared" si="278"/>
        <v>15.859408486926718</v>
      </c>
      <c r="AC950" s="370">
        <f t="shared" si="279"/>
        <v>-5.361050328227579</v>
      </c>
      <c r="AD950" s="370">
        <f t="shared" si="280"/>
        <v>29.482401656314707</v>
      </c>
      <c r="AE950" s="370">
        <f t="shared" si="281"/>
        <v>8.9999999999999982</v>
      </c>
      <c r="AF950" s="370">
        <f t="shared" si="282"/>
        <v>-11.852134146341461</v>
      </c>
      <c r="AG950" s="370">
        <f t="shared" si="282"/>
        <v>6.851485148514854</v>
      </c>
      <c r="AH950" s="370">
        <f t="shared" si="282"/>
        <v>-1.6174686615446912</v>
      </c>
      <c r="AI950" s="370">
        <f t="shared" si="282"/>
        <v>22.226688102893895</v>
      </c>
      <c r="AJ950" s="370">
        <f t="shared" si="283"/>
        <v>25.690503216042373</v>
      </c>
      <c r="AK950" s="370">
        <f t="shared" si="283"/>
        <v>21.411021411021427</v>
      </c>
      <c r="AL950" s="370">
        <f t="shared" si="283"/>
        <v>26.335877862595428</v>
      </c>
      <c r="AM950" s="370">
        <f t="shared" si="283"/>
        <v>36.094252052838257</v>
      </c>
      <c r="AN950" s="370">
        <f t="shared" si="299"/>
        <v>-2.0347761746207942</v>
      </c>
      <c r="AO950" s="370">
        <f t="shared" si="299"/>
        <v>5.163776493256262</v>
      </c>
      <c r="AP950" s="370">
        <f t="shared" si="299"/>
        <v>-10.169491525423728</v>
      </c>
      <c r="AQ950" s="370">
        <f t="shared" si="299"/>
        <v>-1.2450851900393152</v>
      </c>
      <c r="AR950" s="370">
        <f t="shared" ref="AR950:AY950" si="321">IFERROR(((AR170-AF170)*100/AF170),"n.a.")</f>
        <v>36.964980544747085</v>
      </c>
      <c r="AS950" s="370">
        <f t="shared" si="321"/>
        <v>21.868050407709422</v>
      </c>
      <c r="AT950" s="370">
        <f t="shared" si="321"/>
        <v>18.577887381833143</v>
      </c>
      <c r="AU950" s="370">
        <f t="shared" si="321"/>
        <v>-2.0716869450838509</v>
      </c>
      <c r="AV950" s="370">
        <f t="shared" si="321"/>
        <v>-8.7296809151113752</v>
      </c>
      <c r="AW950" s="370">
        <f t="shared" si="321"/>
        <v>-17.808615206707149</v>
      </c>
      <c r="AX950" s="370">
        <f t="shared" si="321"/>
        <v>0.87613293051359253</v>
      </c>
      <c r="AY950" s="370">
        <f t="shared" si="321"/>
        <v>-3.4365162644281093</v>
      </c>
    </row>
    <row r="951" spans="1:51" s="325" customFormat="1" ht="13.8">
      <c r="A951" s="327"/>
      <c r="B951" s="327" t="s">
        <v>342</v>
      </c>
      <c r="C951" s="331"/>
      <c r="D951" s="331"/>
      <c r="E951" s="331"/>
      <c r="F951" s="331"/>
      <c r="G951" s="331"/>
      <c r="H951" s="331"/>
      <c r="I951" s="331"/>
      <c r="J951" s="331"/>
      <c r="K951" s="331"/>
      <c r="L951" s="331"/>
      <c r="M951" s="331"/>
      <c r="N951" s="331"/>
      <c r="O951" s="370">
        <f t="shared" si="265"/>
        <v>-8.5768985322271849</v>
      </c>
      <c r="P951" s="370">
        <f t="shared" si="266"/>
        <v>-8.2841597057245782</v>
      </c>
      <c r="Q951" s="370">
        <f t="shared" si="267"/>
        <v>0.59539052496799416</v>
      </c>
      <c r="R951" s="370">
        <f t="shared" si="268"/>
        <v>-9.6845403403831156</v>
      </c>
      <c r="S951" s="370">
        <f t="shared" si="269"/>
        <v>-3.3627162912177639</v>
      </c>
      <c r="T951" s="370">
        <f t="shared" si="270"/>
        <v>-7.304654350806187</v>
      </c>
      <c r="U951" s="370">
        <f t="shared" si="271"/>
        <v>-11.335870218305622</v>
      </c>
      <c r="V951" s="370">
        <f t="shared" si="272"/>
        <v>-4.2629617078956423</v>
      </c>
      <c r="W951" s="370">
        <f t="shared" si="273"/>
        <v>-1.7733465256107652</v>
      </c>
      <c r="X951" s="370">
        <f t="shared" si="274"/>
        <v>8.9248303025224089</v>
      </c>
      <c r="Y951" s="370">
        <f t="shared" si="275"/>
        <v>2.0920502092050377</v>
      </c>
      <c r="Z951" s="370">
        <f t="shared" si="276"/>
        <v>5.1698798305524374</v>
      </c>
      <c r="AA951" s="370">
        <f t="shared" si="277"/>
        <v>1.0470473265391596</v>
      </c>
      <c r="AB951" s="370">
        <f t="shared" si="278"/>
        <v>14.605614973262023</v>
      </c>
      <c r="AC951" s="370">
        <f t="shared" si="279"/>
        <v>-15.961305925030219</v>
      </c>
      <c r="AD951" s="370">
        <f t="shared" si="280"/>
        <v>18.150279902231329</v>
      </c>
      <c r="AE951" s="370">
        <f t="shared" si="281"/>
        <v>0.23648648648648266</v>
      </c>
      <c r="AF951" s="370">
        <f t="shared" si="282"/>
        <v>-2.007042253521123</v>
      </c>
      <c r="AG951" s="370">
        <f t="shared" si="282"/>
        <v>23.469618251637666</v>
      </c>
      <c r="AH951" s="370">
        <f t="shared" si="282"/>
        <v>8.9621973665581169</v>
      </c>
      <c r="AI951" s="370">
        <f t="shared" si="282"/>
        <v>12.157136215713619</v>
      </c>
      <c r="AJ951" s="370">
        <f t="shared" si="283"/>
        <v>16.194799199876911</v>
      </c>
      <c r="AK951" s="370">
        <f t="shared" si="283"/>
        <v>6.9744032211676643</v>
      </c>
      <c r="AL951" s="370">
        <f t="shared" si="283"/>
        <v>15.010275380189059</v>
      </c>
      <c r="AM951" s="370">
        <f t="shared" si="283"/>
        <v>16.862392926222711</v>
      </c>
      <c r="AN951" s="370">
        <f t="shared" si="299"/>
        <v>-6.4668999708369821</v>
      </c>
      <c r="AO951" s="370">
        <f t="shared" si="299"/>
        <v>18.614161302536903</v>
      </c>
      <c r="AP951" s="370">
        <f t="shared" si="299"/>
        <v>6.0593927260594009</v>
      </c>
      <c r="AQ951" s="370">
        <f t="shared" si="299"/>
        <v>18.409167509268624</v>
      </c>
      <c r="AR951" s="370">
        <f t="shared" ref="AR951:AY951" si="322">IFERROR(((AR171-AF171)*100/AF171),"n.a.")</f>
        <v>28.99748472871002</v>
      </c>
      <c r="AS951" s="370">
        <f t="shared" si="322"/>
        <v>13.519941456275168</v>
      </c>
      <c r="AT951" s="370">
        <f t="shared" si="322"/>
        <v>8.3225051975051993</v>
      </c>
      <c r="AU951" s="370">
        <f t="shared" si="322"/>
        <v>17.32642487046633</v>
      </c>
      <c r="AV951" s="370">
        <f t="shared" si="322"/>
        <v>10.560815731973772</v>
      </c>
      <c r="AW951" s="370">
        <f t="shared" si="322"/>
        <v>6.3314961688398892</v>
      </c>
      <c r="AX951" s="370">
        <f t="shared" si="322"/>
        <v>26.209706239725552</v>
      </c>
      <c r="AY951" s="370">
        <f t="shared" si="322"/>
        <v>12.910090441567657</v>
      </c>
    </row>
    <row r="952" spans="1:51" s="325" customFormat="1" ht="13.8">
      <c r="A952" s="329"/>
      <c r="B952" s="329" t="s">
        <v>343</v>
      </c>
      <c r="C952" s="332"/>
      <c r="D952" s="332"/>
      <c r="E952" s="332"/>
      <c r="F952" s="332"/>
      <c r="G952" s="332"/>
      <c r="H952" s="332"/>
      <c r="I952" s="332"/>
      <c r="J952" s="332"/>
      <c r="K952" s="332"/>
      <c r="L952" s="332"/>
      <c r="M952" s="332"/>
      <c r="N952" s="332"/>
      <c r="O952" s="370">
        <f t="shared" si="265"/>
        <v>-12.264321644410664</v>
      </c>
      <c r="P952" s="370">
        <f t="shared" si="266"/>
        <v>-12.02178649237473</v>
      </c>
      <c r="Q952" s="370">
        <f t="shared" si="267"/>
        <v>-3.2426330335941391</v>
      </c>
      <c r="R952" s="370">
        <f t="shared" si="268"/>
        <v>-9.5972153157633002</v>
      </c>
      <c r="S952" s="370">
        <f t="shared" si="269"/>
        <v>-4.3157854956350912</v>
      </c>
      <c r="T952" s="370">
        <f t="shared" si="270"/>
        <v>-6.3475665748393038</v>
      </c>
      <c r="U952" s="370">
        <f t="shared" si="271"/>
        <v>1.0830474143276445</v>
      </c>
      <c r="V952" s="370">
        <f t="shared" si="272"/>
        <v>-4.1118658765717573</v>
      </c>
      <c r="W952" s="370">
        <f t="shared" si="273"/>
        <v>-4.5236680530798123</v>
      </c>
      <c r="X952" s="370">
        <f t="shared" si="274"/>
        <v>6.079709832030737</v>
      </c>
      <c r="Y952" s="370">
        <f t="shared" si="275"/>
        <v>-4.1684522186294712</v>
      </c>
      <c r="Z952" s="370">
        <f t="shared" si="276"/>
        <v>-4.3140561892503655</v>
      </c>
      <c r="AA952" s="370">
        <f t="shared" si="277"/>
        <v>8.6206896551724039</v>
      </c>
      <c r="AB952" s="370">
        <f t="shared" si="278"/>
        <v>11.203011242632858</v>
      </c>
      <c r="AC952" s="370">
        <f t="shared" si="279"/>
        <v>-8.3239459285484383</v>
      </c>
      <c r="AD952" s="370">
        <f t="shared" si="280"/>
        <v>9.8093142647598111</v>
      </c>
      <c r="AE952" s="370">
        <f t="shared" si="281"/>
        <v>-1.508748370788733</v>
      </c>
      <c r="AF952" s="370">
        <f t="shared" si="282"/>
        <v>-0.13482044368182886</v>
      </c>
      <c r="AG952" s="370">
        <f t="shared" si="282"/>
        <v>16.239316239316242</v>
      </c>
      <c r="AH952" s="370">
        <f t="shared" si="282"/>
        <v>7.5966538548496594</v>
      </c>
      <c r="AI952" s="370">
        <f t="shared" si="282"/>
        <v>6.9949798780234769</v>
      </c>
      <c r="AJ952" s="370">
        <f t="shared" si="283"/>
        <v>14.828835429641405</v>
      </c>
      <c r="AK952" s="370">
        <f t="shared" si="283"/>
        <v>10.646774259116224</v>
      </c>
      <c r="AL952" s="370">
        <f t="shared" si="283"/>
        <v>16.832877220650303</v>
      </c>
      <c r="AM952" s="370">
        <f t="shared" si="283"/>
        <v>16.799574694311541</v>
      </c>
      <c r="AN952" s="370">
        <f t="shared" si="299"/>
        <v>3.3937558455440273</v>
      </c>
      <c r="AO952" s="370">
        <f t="shared" si="299"/>
        <v>17.097467854478424</v>
      </c>
      <c r="AP952" s="370">
        <f t="shared" si="299"/>
        <v>16.617966271497746</v>
      </c>
      <c r="AQ952" s="370">
        <f t="shared" si="299"/>
        <v>19.048000962425313</v>
      </c>
      <c r="AR952" s="370">
        <f t="shared" ref="AR952:AY952" si="323">IFERROR(((AR172-AF172)*100/AF172),"n.a.")</f>
        <v>24.288168875797741</v>
      </c>
      <c r="AS952" s="370">
        <f t="shared" si="323"/>
        <v>14.962707571066694</v>
      </c>
      <c r="AT952" s="370">
        <f t="shared" si="323"/>
        <v>11.112278489878813</v>
      </c>
      <c r="AU952" s="370">
        <f t="shared" si="323"/>
        <v>22.839195005622567</v>
      </c>
      <c r="AV952" s="370">
        <f t="shared" si="323"/>
        <v>11.21942573555476</v>
      </c>
      <c r="AW952" s="370">
        <f t="shared" si="323"/>
        <v>17.914615328091699</v>
      </c>
      <c r="AX952" s="370">
        <f t="shared" si="323"/>
        <v>33.515959980943315</v>
      </c>
      <c r="AY952" s="370">
        <f t="shared" si="323"/>
        <v>17.221535860589125</v>
      </c>
    </row>
    <row r="953" spans="1:51" s="325" customFormat="1" ht="27.6">
      <c r="A953" s="327"/>
      <c r="B953" s="327" t="s">
        <v>344</v>
      </c>
      <c r="C953" s="331"/>
      <c r="D953" s="331"/>
      <c r="E953" s="331"/>
      <c r="F953" s="331"/>
      <c r="G953" s="331"/>
      <c r="H953" s="331"/>
      <c r="I953" s="331"/>
      <c r="J953" s="331"/>
      <c r="K953" s="331"/>
      <c r="L953" s="331"/>
      <c r="M953" s="331"/>
      <c r="N953" s="331"/>
      <c r="O953" s="370">
        <f t="shared" si="265"/>
        <v>-27.334117821666712</v>
      </c>
      <c r="P953" s="370">
        <f t="shared" si="266"/>
        <v>-35.476868810202141</v>
      </c>
      <c r="Q953" s="370">
        <f t="shared" si="267"/>
        <v>36.666718259066066</v>
      </c>
      <c r="R953" s="370">
        <f t="shared" si="268"/>
        <v>-11.282730014053943</v>
      </c>
      <c r="S953" s="370">
        <f t="shared" si="269"/>
        <v>-34.418776182875327</v>
      </c>
      <c r="T953" s="370">
        <f t="shared" si="270"/>
        <v>20.043668997015285</v>
      </c>
      <c r="U953" s="370">
        <f t="shared" si="271"/>
        <v>-56.318521753616601</v>
      </c>
      <c r="V953" s="370">
        <f t="shared" si="272"/>
        <v>-4.1064671748917769</v>
      </c>
      <c r="W953" s="370">
        <f t="shared" si="273"/>
        <v>-66.988327173691445</v>
      </c>
      <c r="X953" s="370">
        <f t="shared" si="274"/>
        <v>6.9950075727828738</v>
      </c>
      <c r="Y953" s="370">
        <f t="shared" si="275"/>
        <v>15.141736714381182</v>
      </c>
      <c r="Z953" s="370">
        <f t="shared" si="276"/>
        <v>-24.288253743706203</v>
      </c>
      <c r="AA953" s="370">
        <f t="shared" si="277"/>
        <v>126.44831862280253</v>
      </c>
      <c r="AB953" s="370">
        <f t="shared" si="278"/>
        <v>17.229814970563481</v>
      </c>
      <c r="AC953" s="370">
        <f t="shared" si="279"/>
        <v>48.794437083092667</v>
      </c>
      <c r="AD953" s="370">
        <f t="shared" si="280"/>
        <v>185.40756690249154</v>
      </c>
      <c r="AE953" s="370">
        <f t="shared" si="281"/>
        <v>10.364733896264799</v>
      </c>
      <c r="AF953" s="370">
        <f t="shared" si="282"/>
        <v>37.199425968261401</v>
      </c>
      <c r="AG953" s="370">
        <f t="shared" si="282"/>
        <v>8.7623818506035143</v>
      </c>
      <c r="AH953" s="370">
        <f t="shared" si="282"/>
        <v>38.595120313085268</v>
      </c>
      <c r="AI953" s="370">
        <f t="shared" si="282"/>
        <v>229.51813906351444</v>
      </c>
      <c r="AJ953" s="370">
        <f t="shared" si="283"/>
        <v>21.900667575408047</v>
      </c>
      <c r="AK953" s="370">
        <f t="shared" si="283"/>
        <v>85.561995525112053</v>
      </c>
      <c r="AL953" s="370">
        <f t="shared" si="283"/>
        <v>93.968039336201599</v>
      </c>
      <c r="AM953" s="370">
        <f t="shared" si="283"/>
        <v>-19.207055837236428</v>
      </c>
      <c r="AN953" s="370">
        <f t="shared" si="299"/>
        <v>93.632800939834453</v>
      </c>
      <c r="AO953" s="370">
        <f t="shared" si="299"/>
        <v>41.623028679291252</v>
      </c>
      <c r="AP953" s="370">
        <f t="shared" si="299"/>
        <v>33.839156769340192</v>
      </c>
      <c r="AQ953" s="370">
        <f t="shared" si="299"/>
        <v>142.00788185183708</v>
      </c>
      <c r="AR953" s="370">
        <f t="shared" ref="AR953:AY953" si="324">IFERROR(((AR173-AF173)*100/AF173),"n.a.")</f>
        <v>-14.997050578025902</v>
      </c>
      <c r="AS953" s="370">
        <f t="shared" si="324"/>
        <v>80.278246365548995</v>
      </c>
      <c r="AT953" s="370">
        <f t="shared" si="324"/>
        <v>-16.657735696079857</v>
      </c>
      <c r="AU953" s="370">
        <f t="shared" si="324"/>
        <v>-24.783030745720684</v>
      </c>
      <c r="AV953" s="370">
        <f t="shared" si="324"/>
        <v>244.99455228374001</v>
      </c>
      <c r="AW953" s="370">
        <f t="shared" si="324"/>
        <v>-2.2065934427713652</v>
      </c>
      <c r="AX953" s="370">
        <f t="shared" si="324"/>
        <v>-36.473734576312005</v>
      </c>
      <c r="AY953" s="370">
        <f t="shared" si="324"/>
        <v>89.89362550436185</v>
      </c>
    </row>
    <row r="954" spans="1:51" s="325" customFormat="1" ht="13.8">
      <c r="A954" s="329"/>
      <c r="B954" s="329" t="s">
        <v>345</v>
      </c>
      <c r="C954" s="332"/>
      <c r="D954" s="332"/>
      <c r="E954" s="332"/>
      <c r="F954" s="332"/>
      <c r="G954" s="332"/>
      <c r="H954" s="332"/>
      <c r="I954" s="332"/>
      <c r="J954" s="332"/>
      <c r="K954" s="332"/>
      <c r="L954" s="332"/>
      <c r="M954" s="332"/>
      <c r="N954" s="332"/>
      <c r="O954" s="370">
        <f t="shared" si="265"/>
        <v>-37.434149364735049</v>
      </c>
      <c r="P954" s="370">
        <f t="shared" si="266"/>
        <v>-13.224314048829648</v>
      </c>
      <c r="Q954" s="370">
        <f t="shared" si="267"/>
        <v>-11.904215789715133</v>
      </c>
      <c r="R954" s="370">
        <f t="shared" si="268"/>
        <v>-33.943631899220669</v>
      </c>
      <c r="S954" s="370">
        <f t="shared" si="269"/>
        <v>-29.463171036204745</v>
      </c>
      <c r="T954" s="370">
        <f t="shared" si="270"/>
        <v>-21.405604042259991</v>
      </c>
      <c r="U954" s="370">
        <f t="shared" si="271"/>
        <v>-27.435329759962709</v>
      </c>
      <c r="V954" s="370">
        <f t="shared" si="272"/>
        <v>-22.755969051122609</v>
      </c>
      <c r="W954" s="370">
        <f t="shared" si="273"/>
        <v>-5.917411664538097</v>
      </c>
      <c r="X954" s="370">
        <f t="shared" si="274"/>
        <v>-37.068925825314238</v>
      </c>
      <c r="Y954" s="370">
        <f t="shared" si="275"/>
        <v>-27.043070127001652</v>
      </c>
      <c r="Z954" s="370">
        <f t="shared" si="276"/>
        <v>-19.871512804717064</v>
      </c>
      <c r="AA954" s="370">
        <f t="shared" si="277"/>
        <v>-18.666419019316496</v>
      </c>
      <c r="AB954" s="370">
        <f t="shared" si="278"/>
        <v>-3.3414273648648565</v>
      </c>
      <c r="AC954" s="370">
        <f t="shared" si="279"/>
        <v>-2.4057488023328499</v>
      </c>
      <c r="AD954" s="370">
        <f t="shared" si="280"/>
        <v>-0.35555555555555374</v>
      </c>
      <c r="AE954" s="370">
        <f t="shared" si="281"/>
        <v>-12.843401308195448</v>
      </c>
      <c r="AF954" s="370">
        <f t="shared" si="282"/>
        <v>-27.144619780505231</v>
      </c>
      <c r="AG954" s="370">
        <f t="shared" si="282"/>
        <v>-16.700120433560816</v>
      </c>
      <c r="AH954" s="370">
        <f t="shared" si="282"/>
        <v>-43.212683586308607</v>
      </c>
      <c r="AI954" s="370">
        <f t="shared" si="282"/>
        <v>-10.749120160884864</v>
      </c>
      <c r="AJ954" s="370">
        <f t="shared" si="283"/>
        <v>-2.2607550482879741</v>
      </c>
      <c r="AK954" s="370">
        <f t="shared" si="283"/>
        <v>-21.333964049195831</v>
      </c>
      <c r="AL954" s="370">
        <f t="shared" si="283"/>
        <v>-6.4579901153212473</v>
      </c>
      <c r="AM954" s="370">
        <f t="shared" si="283"/>
        <v>-19.760980436933856</v>
      </c>
      <c r="AN954" s="370">
        <f t="shared" si="299"/>
        <v>-10.540112500682655</v>
      </c>
      <c r="AO954" s="370">
        <f t="shared" si="299"/>
        <v>-23.327286308825101</v>
      </c>
      <c r="AP954" s="370">
        <f t="shared" si="299"/>
        <v>-23.315221798718675</v>
      </c>
      <c r="AQ954" s="370">
        <f t="shared" si="299"/>
        <v>1.7746777326505305</v>
      </c>
      <c r="AR954" s="370">
        <f t="shared" ref="AR954:AY954" si="325">IFERROR(((AR174-AF174)*100/AF174),"n.a.")</f>
        <v>4.5191193511008176</v>
      </c>
      <c r="AS954" s="370">
        <f t="shared" si="325"/>
        <v>18.496385542168671</v>
      </c>
      <c r="AT954" s="370">
        <f t="shared" si="325"/>
        <v>14.836056703819944</v>
      </c>
      <c r="AU954" s="370">
        <f t="shared" si="325"/>
        <v>9.1989634970707428</v>
      </c>
      <c r="AV954" s="370">
        <f t="shared" si="325"/>
        <v>-23.819148139830833</v>
      </c>
      <c r="AW954" s="370">
        <f t="shared" si="325"/>
        <v>13.517739025856878</v>
      </c>
      <c r="AX954" s="370">
        <f t="shared" si="325"/>
        <v>0.5166138311612043</v>
      </c>
      <c r="AY954" s="370">
        <f t="shared" si="325"/>
        <v>-14.704487240299782</v>
      </c>
    </row>
    <row r="955" spans="1:51" s="325" customFormat="1" ht="13.8">
      <c r="A955" s="327"/>
      <c r="B955" s="327" t="s">
        <v>346</v>
      </c>
      <c r="C955" s="331"/>
      <c r="D955" s="331"/>
      <c r="E955" s="331"/>
      <c r="F955" s="331"/>
      <c r="G955" s="331"/>
      <c r="H955" s="331"/>
      <c r="I955" s="331"/>
      <c r="J955" s="331"/>
      <c r="K955" s="331"/>
      <c r="L955" s="331"/>
      <c r="M955" s="331"/>
      <c r="N955" s="331"/>
      <c r="O955" s="370">
        <f t="shared" si="265"/>
        <v>21.940163191296467</v>
      </c>
      <c r="P955" s="370">
        <f t="shared" si="266"/>
        <v>137.6442412366645</v>
      </c>
      <c r="Q955" s="370">
        <f t="shared" si="267"/>
        <v>128.54209445585218</v>
      </c>
      <c r="R955" s="370">
        <f t="shared" si="268"/>
        <v>70.426245210727984</v>
      </c>
      <c r="S955" s="370">
        <f t="shared" si="269"/>
        <v>42.927515833919777</v>
      </c>
      <c r="T955" s="370">
        <f t="shared" si="270"/>
        <v>111.55365892207995</v>
      </c>
      <c r="U955" s="370">
        <f t="shared" si="271"/>
        <v>48.651180217309836</v>
      </c>
      <c r="V955" s="370">
        <f t="shared" si="272"/>
        <v>44.116369952236198</v>
      </c>
      <c r="W955" s="370">
        <f t="shared" si="273"/>
        <v>32.316564758199014</v>
      </c>
      <c r="X955" s="370">
        <f t="shared" si="274"/>
        <v>-31.419862839725674</v>
      </c>
      <c r="Y955" s="370">
        <f t="shared" si="275"/>
        <v>35.560525580095046</v>
      </c>
      <c r="Z955" s="370">
        <f t="shared" si="276"/>
        <v>38.868126001067814</v>
      </c>
      <c r="AA955" s="370">
        <f t="shared" si="277"/>
        <v>4.86988847583644</v>
      </c>
      <c r="AB955" s="370">
        <f t="shared" si="278"/>
        <v>58.515803939532752</v>
      </c>
      <c r="AC955" s="370">
        <f t="shared" si="279"/>
        <v>20.615862125296072</v>
      </c>
      <c r="AD955" s="370">
        <f t="shared" si="280"/>
        <v>40.902065477026838</v>
      </c>
      <c r="AE955" s="370">
        <f t="shared" si="281"/>
        <v>-20.443131462333817</v>
      </c>
      <c r="AF955" s="370">
        <f t="shared" si="282"/>
        <v>-8.4796413896152387</v>
      </c>
      <c r="AG955" s="370">
        <f t="shared" si="282"/>
        <v>30.926275992438573</v>
      </c>
      <c r="AH955" s="370">
        <f t="shared" si="282"/>
        <v>-43.677814602791997</v>
      </c>
      <c r="AI955" s="370">
        <f t="shared" si="282"/>
        <v>27.747728824239879</v>
      </c>
      <c r="AJ955" s="370">
        <f t="shared" si="283"/>
        <v>-5.5185185185185119</v>
      </c>
      <c r="AK955" s="370">
        <f t="shared" si="283"/>
        <v>-42.049907197360277</v>
      </c>
      <c r="AL955" s="370">
        <f t="shared" si="283"/>
        <v>-20.556196334743046</v>
      </c>
      <c r="AM955" s="370">
        <f t="shared" si="283"/>
        <v>57.408720311946119</v>
      </c>
      <c r="AN955" s="370">
        <f t="shared" si="299"/>
        <v>7.3864293145301119</v>
      </c>
      <c r="AO955" s="370">
        <f t="shared" si="299"/>
        <v>-5.6477280422563663</v>
      </c>
      <c r="AP955" s="370">
        <f t="shared" si="299"/>
        <v>-24.431591543677701</v>
      </c>
      <c r="AQ955" s="370">
        <f t="shared" si="299"/>
        <v>13.467013244213385</v>
      </c>
      <c r="AR955" s="370">
        <f t="shared" ref="AR955:AY955" si="326">IFERROR(((AR175-AF175)*100/AF175),"n.a.")</f>
        <v>-38.571428571428569</v>
      </c>
      <c r="AS955" s="370">
        <f t="shared" si="326"/>
        <v>-30.59004716527096</v>
      </c>
      <c r="AT955" s="370">
        <f t="shared" si="326"/>
        <v>5.2960057061340926</v>
      </c>
      <c r="AU955" s="370">
        <f t="shared" si="326"/>
        <v>6.7373700004110715</v>
      </c>
      <c r="AV955" s="370">
        <f t="shared" si="326"/>
        <v>59.172873382987042</v>
      </c>
      <c r="AW955" s="370">
        <f t="shared" si="326"/>
        <v>18.932384341637011</v>
      </c>
      <c r="AX955" s="370">
        <f t="shared" si="326"/>
        <v>54.702371350217781</v>
      </c>
      <c r="AY955" s="370">
        <f t="shared" si="326"/>
        <v>-48.36167098299741</v>
      </c>
    </row>
    <row r="956" spans="1:51" s="325" customFormat="1" ht="13.8">
      <c r="A956" s="329"/>
      <c r="B956" s="329" t="s">
        <v>347</v>
      </c>
      <c r="C956" s="332"/>
      <c r="D956" s="332"/>
      <c r="E956" s="332"/>
      <c r="F956" s="332"/>
      <c r="G956" s="332"/>
      <c r="H956" s="332"/>
      <c r="I956" s="332"/>
      <c r="J956" s="332"/>
      <c r="K956" s="332"/>
      <c r="L956" s="332"/>
      <c r="M956" s="332"/>
      <c r="N956" s="332"/>
      <c r="O956" s="370">
        <f t="shared" si="265"/>
        <v>15.422077922077923</v>
      </c>
      <c r="P956" s="370">
        <f t="shared" si="266"/>
        <v>215.06129597197895</v>
      </c>
      <c r="Q956" s="370">
        <f t="shared" si="267"/>
        <v>101.413982717989</v>
      </c>
      <c r="R956" s="370">
        <f t="shared" si="268"/>
        <v>33.956692913385822</v>
      </c>
      <c r="S956" s="370">
        <f t="shared" si="269"/>
        <v>50.146627565982392</v>
      </c>
      <c r="T956" s="370">
        <f t="shared" si="270"/>
        <v>63.018065887353877</v>
      </c>
      <c r="U956" s="370">
        <f t="shared" si="271"/>
        <v>63.316151202749147</v>
      </c>
      <c r="V956" s="370">
        <f t="shared" si="272"/>
        <v>54.987834549878336</v>
      </c>
      <c r="W956" s="370">
        <f t="shared" si="273"/>
        <v>8.5642317380352502</v>
      </c>
      <c r="X956" s="370">
        <f t="shared" si="274"/>
        <v>23.299319727891156</v>
      </c>
      <c r="Y956" s="370">
        <f t="shared" si="275"/>
        <v>29.665071770334947</v>
      </c>
      <c r="Z956" s="370">
        <f t="shared" si="276"/>
        <v>57.660924750679975</v>
      </c>
      <c r="AA956" s="370">
        <f t="shared" si="277"/>
        <v>32.348804500703231</v>
      </c>
      <c r="AB956" s="370">
        <f t="shared" si="278"/>
        <v>-2.8349082823790885</v>
      </c>
      <c r="AC956" s="370">
        <f t="shared" si="279"/>
        <v>-19.11076443057723</v>
      </c>
      <c r="AD956" s="370">
        <f t="shared" si="280"/>
        <v>33.504775900073497</v>
      </c>
      <c r="AE956" s="370">
        <f t="shared" si="281"/>
        <v>-13.151041666666664</v>
      </c>
      <c r="AF956" s="370">
        <f t="shared" si="282"/>
        <v>47.653194263363751</v>
      </c>
      <c r="AG956" s="370">
        <f t="shared" si="282"/>
        <v>-1.6833245660178866</v>
      </c>
      <c r="AH956" s="370">
        <f t="shared" si="282"/>
        <v>-0.68027210884353218</v>
      </c>
      <c r="AI956" s="370">
        <f t="shared" si="282"/>
        <v>15.893271461716951</v>
      </c>
      <c r="AJ956" s="370">
        <f t="shared" si="283"/>
        <v>8.9655172413793149</v>
      </c>
      <c r="AK956" s="370">
        <f t="shared" si="283"/>
        <v>-9.9015990159901666</v>
      </c>
      <c r="AL956" s="370">
        <f t="shared" si="283"/>
        <v>133.41000575043131</v>
      </c>
      <c r="AM956" s="370">
        <f t="shared" si="283"/>
        <v>-23.645058448459093</v>
      </c>
      <c r="AN956" s="370">
        <f t="shared" si="299"/>
        <v>-43.878718535469105</v>
      </c>
      <c r="AO956" s="370">
        <f t="shared" si="299"/>
        <v>-38.09064609450337</v>
      </c>
      <c r="AP956" s="370">
        <f t="shared" si="299"/>
        <v>-41.441937259218491</v>
      </c>
      <c r="AQ956" s="370">
        <f t="shared" si="299"/>
        <v>-0.22488755622188428</v>
      </c>
      <c r="AR956" s="370">
        <f t="shared" ref="AR956:AY956" si="327">IFERROR(((AR176-AF176)*100/AF176),"n.a.")</f>
        <v>-49.845474613686534</v>
      </c>
      <c r="AS956" s="370">
        <f t="shared" si="327"/>
        <v>-13.269127875869451</v>
      </c>
      <c r="AT956" s="370">
        <f t="shared" si="327"/>
        <v>-39.567966280295046</v>
      </c>
      <c r="AU956" s="370">
        <f t="shared" si="327"/>
        <v>-7.7577577577577603</v>
      </c>
      <c r="AV956" s="370">
        <f t="shared" si="327"/>
        <v>33.164556962025308</v>
      </c>
      <c r="AW956" s="370">
        <f t="shared" si="327"/>
        <v>13.10580204778157</v>
      </c>
      <c r="AX956" s="370">
        <f t="shared" si="327"/>
        <v>-67.036215816703617</v>
      </c>
      <c r="AY956" s="370">
        <f t="shared" si="327"/>
        <v>-20.876826722338205</v>
      </c>
    </row>
    <row r="957" spans="1:51" s="325" customFormat="1" ht="13.8">
      <c r="A957" s="327"/>
      <c r="B957" s="327" t="s">
        <v>348</v>
      </c>
      <c r="C957" s="331"/>
      <c r="D957" s="331"/>
      <c r="E957" s="331"/>
      <c r="F957" s="331"/>
      <c r="G957" s="331"/>
      <c r="H957" s="331"/>
      <c r="I957" s="331"/>
      <c r="J957" s="331"/>
      <c r="K957" s="331"/>
      <c r="L957" s="331"/>
      <c r="M957" s="331"/>
      <c r="N957" s="331"/>
      <c r="O957" s="370">
        <f t="shared" si="265"/>
        <v>9.8591549295774641</v>
      </c>
      <c r="P957" s="370">
        <f t="shared" si="266"/>
        <v>8.7155963302752255</v>
      </c>
      <c r="Q957" s="370">
        <f t="shared" si="267"/>
        <v>26.755852842809357</v>
      </c>
      <c r="R957" s="370">
        <f t="shared" si="268"/>
        <v>-9.8412698412698436</v>
      </c>
      <c r="S957" s="370">
        <f t="shared" si="269"/>
        <v>-10.597826086956525</v>
      </c>
      <c r="T957" s="370">
        <f t="shared" si="270"/>
        <v>-15.241635687732348</v>
      </c>
      <c r="U957" s="370">
        <f t="shared" si="271"/>
        <v>-4.4715447154471493</v>
      </c>
      <c r="V957" s="370">
        <f t="shared" si="272"/>
        <v>3.828828828828827</v>
      </c>
      <c r="W957" s="370">
        <f t="shared" si="273"/>
        <v>13.002364066193849</v>
      </c>
      <c r="X957" s="370">
        <f t="shared" si="274"/>
        <v>62.897526501766791</v>
      </c>
      <c r="Y957" s="370">
        <f t="shared" si="275"/>
        <v>33.8501291989664</v>
      </c>
      <c r="Z957" s="370">
        <f t="shared" si="276"/>
        <v>-4.4164037854889626</v>
      </c>
      <c r="AA957" s="370">
        <f t="shared" si="277"/>
        <v>105.55555555555554</v>
      </c>
      <c r="AB957" s="370">
        <f t="shared" si="278"/>
        <v>181.85654008438814</v>
      </c>
      <c r="AC957" s="370">
        <f t="shared" si="279"/>
        <v>40.369393139841698</v>
      </c>
      <c r="AD957" s="370">
        <f t="shared" si="280"/>
        <v>154.22535211267606</v>
      </c>
      <c r="AE957" s="370">
        <f t="shared" si="281"/>
        <v>69.300911854103347</v>
      </c>
      <c r="AF957" s="370">
        <f t="shared" si="282"/>
        <v>154.38596491228071</v>
      </c>
      <c r="AG957" s="370">
        <f t="shared" si="282"/>
        <v>78.297872340425542</v>
      </c>
      <c r="AH957" s="370">
        <f t="shared" si="282"/>
        <v>19.956616052060735</v>
      </c>
      <c r="AI957" s="370">
        <f t="shared" si="282"/>
        <v>19.456066945606686</v>
      </c>
      <c r="AJ957" s="370">
        <f t="shared" si="283"/>
        <v>14.750542299349233</v>
      </c>
      <c r="AK957" s="370">
        <f t="shared" si="283"/>
        <v>-24.903474903474898</v>
      </c>
      <c r="AL957" s="370">
        <f t="shared" si="283"/>
        <v>-0.66006600660066073</v>
      </c>
      <c r="AM957" s="370">
        <f t="shared" si="283"/>
        <v>-54.261954261954251</v>
      </c>
      <c r="AN957" s="370">
        <f t="shared" si="299"/>
        <v>-47.904191616766468</v>
      </c>
      <c r="AO957" s="370">
        <f t="shared" si="299"/>
        <v>-39.473684210526315</v>
      </c>
      <c r="AP957" s="370">
        <f t="shared" si="299"/>
        <v>-65.096952908587255</v>
      </c>
      <c r="AQ957" s="370">
        <f t="shared" si="299"/>
        <v>-28.545780969479356</v>
      </c>
      <c r="AR957" s="370">
        <f t="shared" ref="AR957:AY957" si="328">IFERROR(((AR177-AF177)*100/AF177),"n.a.")</f>
        <v>-29.827586206896544</v>
      </c>
      <c r="AS957" s="370">
        <f t="shared" si="328"/>
        <v>-34.128878281622924</v>
      </c>
      <c r="AT957" s="370">
        <f t="shared" si="328"/>
        <v>-59.493670886075947</v>
      </c>
      <c r="AU957" s="370">
        <f t="shared" si="328"/>
        <v>-33.975481611208409</v>
      </c>
      <c r="AV957" s="370">
        <f t="shared" si="328"/>
        <v>-50.850661625708881</v>
      </c>
      <c r="AW957" s="370">
        <f t="shared" si="328"/>
        <v>-42.673521850899739</v>
      </c>
      <c r="AX957" s="370">
        <f t="shared" si="328"/>
        <v>5.9800664451827297</v>
      </c>
      <c r="AY957" s="370">
        <f t="shared" si="328"/>
        <v>-35.454545454545467</v>
      </c>
    </row>
    <row r="958" spans="1:51" s="325" customFormat="1" ht="13.8">
      <c r="A958" s="329"/>
      <c r="B958" s="329" t="s">
        <v>349</v>
      </c>
      <c r="C958" s="332"/>
      <c r="D958" s="332"/>
      <c r="E958" s="332"/>
      <c r="F958" s="332"/>
      <c r="G958" s="332"/>
      <c r="H958" s="332"/>
      <c r="I958" s="332"/>
      <c r="J958" s="332"/>
      <c r="K958" s="332"/>
      <c r="L958" s="332"/>
      <c r="M958" s="332"/>
      <c r="N958" s="332"/>
      <c r="O958" s="370">
        <f t="shared" si="265"/>
        <v>-27.562875499876807</v>
      </c>
      <c r="P958" s="370">
        <f t="shared" si="266"/>
        <v>-46.163674694946664</v>
      </c>
      <c r="Q958" s="370">
        <f t="shared" si="267"/>
        <v>78.433561971606323</v>
      </c>
      <c r="R958" s="370">
        <f t="shared" si="268"/>
        <v>-10.200156706318122</v>
      </c>
      <c r="S958" s="370">
        <f t="shared" si="269"/>
        <v>-37.17058497822606</v>
      </c>
      <c r="T958" s="370">
        <f t="shared" si="270"/>
        <v>27.736719095445643</v>
      </c>
      <c r="U958" s="370">
        <f t="shared" si="271"/>
        <v>-62.826844547067751</v>
      </c>
      <c r="V958" s="370">
        <f t="shared" si="272"/>
        <v>-3.5622872094062701</v>
      </c>
      <c r="W958" s="370">
        <f t="shared" si="273"/>
        <v>-89.41935745195066</v>
      </c>
      <c r="X958" s="370">
        <f t="shared" si="274"/>
        <v>24.29591545272779</v>
      </c>
      <c r="Y958" s="370">
        <f t="shared" si="275"/>
        <v>20.271567028116305</v>
      </c>
      <c r="Z958" s="370">
        <f t="shared" si="276"/>
        <v>-33.35829945074542</v>
      </c>
      <c r="AA958" s="370">
        <f t="shared" si="277"/>
        <v>226.26896912611198</v>
      </c>
      <c r="AB958" s="370">
        <f t="shared" si="278"/>
        <v>13.617793147875034</v>
      </c>
      <c r="AC958" s="370">
        <f t="shared" si="279"/>
        <v>91.976577865188631</v>
      </c>
      <c r="AD958" s="370">
        <f t="shared" si="280"/>
        <v>313.6035535813437</v>
      </c>
      <c r="AE958" s="370">
        <f t="shared" si="281"/>
        <v>15.149638557086535</v>
      </c>
      <c r="AF958" s="370">
        <f t="shared" si="282"/>
        <v>63.586687765799624</v>
      </c>
      <c r="AG958" s="370">
        <f t="shared" si="282"/>
        <v>6.066313912693384</v>
      </c>
      <c r="AH958" s="370">
        <f t="shared" si="282"/>
        <v>60.07852851714231</v>
      </c>
      <c r="AI958" s="370">
        <f t="shared" si="282"/>
        <v>910.8020162062146</v>
      </c>
      <c r="AJ958" s="370">
        <f t="shared" si="283"/>
        <v>22.305588748965896</v>
      </c>
      <c r="AK958" s="370">
        <f t="shared" si="283"/>
        <v>114.49016635417085</v>
      </c>
      <c r="AL958" s="370">
        <f t="shared" si="283"/>
        <v>132.77495317099277</v>
      </c>
      <c r="AM958" s="370">
        <f t="shared" si="283"/>
        <v>-24.809943865276665</v>
      </c>
      <c r="AN958" s="370">
        <f t="shared" si="299"/>
        <v>156.53367550953416</v>
      </c>
      <c r="AO958" s="370">
        <f t="shared" si="299"/>
        <v>71.934154462269206</v>
      </c>
      <c r="AP958" s="370">
        <f t="shared" si="299"/>
        <v>40.317971731584301</v>
      </c>
      <c r="AQ958" s="370">
        <f t="shared" si="299"/>
        <v>180.9018512772779</v>
      </c>
      <c r="AR958" s="370">
        <f t="shared" ref="AR958:AY958" si="329">IFERROR(((AR178-AF178)*100/AF178),"n.a.")</f>
        <v>-22.728646785870829</v>
      </c>
      <c r="AS958" s="370">
        <f t="shared" si="329"/>
        <v>108.15811948432227</v>
      </c>
      <c r="AT958" s="370">
        <f t="shared" si="329"/>
        <v>-29.702714936890086</v>
      </c>
      <c r="AU958" s="370">
        <f t="shared" si="329"/>
        <v>-44.759283689868262</v>
      </c>
      <c r="AV958" s="370">
        <f t="shared" si="329"/>
        <v>315.04626802574097</v>
      </c>
      <c r="AW958" s="370">
        <f t="shared" si="329"/>
        <v>-6.3376188594146035</v>
      </c>
      <c r="AX958" s="370">
        <f t="shared" si="329"/>
        <v>-49.604543155377748</v>
      </c>
      <c r="AY958" s="370">
        <f t="shared" si="329"/>
        <v>115.21725219171948</v>
      </c>
    </row>
    <row r="959" spans="1:51" s="325" customFormat="1" ht="13.8">
      <c r="A959" s="327"/>
      <c r="B959" s="327" t="s">
        <v>350</v>
      </c>
      <c r="C959" s="331"/>
      <c r="D959" s="331"/>
      <c r="E959" s="331"/>
      <c r="F959" s="331"/>
      <c r="G959" s="331"/>
      <c r="H959" s="331"/>
      <c r="I959" s="331"/>
      <c r="J959" s="331"/>
      <c r="K959" s="331"/>
      <c r="L959" s="331"/>
      <c r="M959" s="331"/>
      <c r="N959" s="331"/>
      <c r="O959" s="370">
        <f t="shared" si="265"/>
        <v>-28.184941311193814</v>
      </c>
      <c r="P959" s="370">
        <f t="shared" si="266"/>
        <v>-76.375015043928272</v>
      </c>
      <c r="Q959" s="370">
        <f t="shared" si="267"/>
        <v>-11.847978574161449</v>
      </c>
      <c r="R959" s="370">
        <f t="shared" si="268"/>
        <v>6.1983471074380097</v>
      </c>
      <c r="S959" s="370">
        <f t="shared" si="269"/>
        <v>-73.825645366060101</v>
      </c>
      <c r="T959" s="370">
        <f t="shared" si="270"/>
        <v>-17.871759890859476</v>
      </c>
      <c r="U959" s="370">
        <f t="shared" si="271"/>
        <v>-68.244170096021946</v>
      </c>
      <c r="V959" s="370">
        <f t="shared" si="272"/>
        <v>-19.50535861500412</v>
      </c>
      <c r="W959" s="370">
        <f t="shared" si="273"/>
        <v>52.382782475019219</v>
      </c>
      <c r="X959" s="370">
        <f t="shared" si="274"/>
        <v>18.66958664111689</v>
      </c>
      <c r="Y959" s="370">
        <f t="shared" si="275"/>
        <v>36.294092647683804</v>
      </c>
      <c r="Z959" s="370">
        <f t="shared" si="276"/>
        <v>51.278812756551922</v>
      </c>
      <c r="AA959" s="370">
        <f t="shared" si="277"/>
        <v>38.130356786924445</v>
      </c>
      <c r="AB959" s="370">
        <f t="shared" si="278"/>
        <v>92.409577177789131</v>
      </c>
      <c r="AC959" s="370">
        <f t="shared" si="279"/>
        <v>6.2499999999999893</v>
      </c>
      <c r="AD959" s="370">
        <f t="shared" si="280"/>
        <v>-40.260929274433501</v>
      </c>
      <c r="AE959" s="370">
        <f t="shared" si="281"/>
        <v>111.35812449474535</v>
      </c>
      <c r="AF959" s="370">
        <f t="shared" si="282"/>
        <v>-33.322259136212629</v>
      </c>
      <c r="AG959" s="370">
        <f t="shared" si="282"/>
        <v>137.00503959683226</v>
      </c>
      <c r="AH959" s="370">
        <f t="shared" si="282"/>
        <v>1.0036870135190537</v>
      </c>
      <c r="AI959" s="370">
        <f t="shared" si="282"/>
        <v>-27.742749054224465</v>
      </c>
      <c r="AJ959" s="370">
        <f t="shared" si="283"/>
        <v>133.77162629757785</v>
      </c>
      <c r="AK959" s="370">
        <f t="shared" si="283"/>
        <v>42.001870907390085</v>
      </c>
      <c r="AL959" s="370">
        <f t="shared" si="283"/>
        <v>7.0340221248173762</v>
      </c>
      <c r="AM959" s="370">
        <f t="shared" si="283"/>
        <v>-0.30303030303029405</v>
      </c>
      <c r="AN959" s="370">
        <f t="shared" si="299"/>
        <v>-4.6862589356632327</v>
      </c>
      <c r="AO959" s="370">
        <f t="shared" si="299"/>
        <v>-28.458605664488019</v>
      </c>
      <c r="AP959" s="370">
        <f t="shared" si="299"/>
        <v>201.18773946360153</v>
      </c>
      <c r="AQ959" s="370">
        <f t="shared" si="299"/>
        <v>30.866322432587506</v>
      </c>
      <c r="AR959" s="370">
        <f t="shared" ref="AR959:AY959" si="330">IFERROR(((AR179-AF179)*100/AF179),"n.a.")</f>
        <v>239.41205779770803</v>
      </c>
      <c r="AS959" s="370">
        <f t="shared" si="330"/>
        <v>70.732077764277022</v>
      </c>
      <c r="AT959" s="370">
        <f t="shared" si="330"/>
        <v>383.59359156357738</v>
      </c>
      <c r="AU959" s="370">
        <f t="shared" si="330"/>
        <v>532.63525305410121</v>
      </c>
      <c r="AV959" s="370">
        <f t="shared" si="330"/>
        <v>36.668640221038082</v>
      </c>
      <c r="AW959" s="370">
        <f t="shared" si="330"/>
        <v>38.63636363636364</v>
      </c>
      <c r="AX959" s="370">
        <f t="shared" si="330"/>
        <v>97.854914196567847</v>
      </c>
      <c r="AY959" s="370">
        <f t="shared" si="330"/>
        <v>111.86857721812127</v>
      </c>
    </row>
    <row r="960" spans="1:51" s="325" customFormat="1" ht="13.8">
      <c r="A960" s="329"/>
      <c r="B960" s="329" t="s">
        <v>351</v>
      </c>
      <c r="C960" s="332"/>
      <c r="D960" s="332"/>
      <c r="E960" s="332"/>
      <c r="F960" s="332"/>
      <c r="G960" s="332"/>
      <c r="H960" s="332"/>
      <c r="I960" s="332"/>
      <c r="J960" s="332"/>
      <c r="K960" s="332"/>
      <c r="L960" s="332"/>
      <c r="M960" s="332"/>
      <c r="N960" s="332"/>
      <c r="O960" s="370">
        <f t="shared" si="265"/>
        <v>-6.5906210392902356</v>
      </c>
      <c r="P960" s="370">
        <f t="shared" si="266"/>
        <v>-40.670391061452513</v>
      </c>
      <c r="Q960" s="370">
        <f t="shared" si="267"/>
        <v>-39.831223628691987</v>
      </c>
      <c r="R960" s="370">
        <f t="shared" si="268"/>
        <v>-11.821086261980836</v>
      </c>
      <c r="S960" s="370">
        <f t="shared" si="269"/>
        <v>-37.941869599371564</v>
      </c>
      <c r="T960" s="370">
        <f t="shared" si="270"/>
        <v>81.686746987951793</v>
      </c>
      <c r="U960" s="370">
        <f t="shared" si="271"/>
        <v>3.551401869158886</v>
      </c>
      <c r="V960" s="370">
        <f t="shared" si="272"/>
        <v>-29.699666295884317</v>
      </c>
      <c r="W960" s="370">
        <f t="shared" si="273"/>
        <v>-28.366445916114788</v>
      </c>
      <c r="X960" s="370">
        <f t="shared" si="274"/>
        <v>-15.121255349500707</v>
      </c>
      <c r="Y960" s="370">
        <f t="shared" si="275"/>
        <v>-31.687242798353907</v>
      </c>
      <c r="Z960" s="370">
        <f t="shared" si="276"/>
        <v>-5.411764705882363</v>
      </c>
      <c r="AA960" s="370">
        <f t="shared" si="277"/>
        <v>-14.925373134328366</v>
      </c>
      <c r="AB960" s="370">
        <f t="shared" si="278"/>
        <v>22.41054613935971</v>
      </c>
      <c r="AC960" s="370">
        <f t="shared" si="279"/>
        <v>-37.58765778401122</v>
      </c>
      <c r="AD960" s="370">
        <f t="shared" si="280"/>
        <v>-28.623188405797098</v>
      </c>
      <c r="AE960" s="370">
        <f t="shared" si="281"/>
        <v>-12.405063291139246</v>
      </c>
      <c r="AF960" s="370">
        <f t="shared" si="282"/>
        <v>-34.217506631299734</v>
      </c>
      <c r="AG960" s="370">
        <f t="shared" si="282"/>
        <v>-8.3032490974729249</v>
      </c>
      <c r="AH960" s="370">
        <f t="shared" si="282"/>
        <v>3.3227848101265818</v>
      </c>
      <c r="AI960" s="370">
        <f t="shared" si="282"/>
        <v>13.25115562403697</v>
      </c>
      <c r="AJ960" s="370">
        <f t="shared" si="283"/>
        <v>12.100840336134448</v>
      </c>
      <c r="AK960" s="370">
        <f t="shared" si="283"/>
        <v>97.991967871485912</v>
      </c>
      <c r="AL960" s="370">
        <f t="shared" si="283"/>
        <v>321.1442786069652</v>
      </c>
      <c r="AM960" s="370">
        <f t="shared" si="283"/>
        <v>246.41148325358853</v>
      </c>
      <c r="AN960" s="370">
        <f t="shared" si="299"/>
        <v>298.76923076923083</v>
      </c>
      <c r="AO960" s="370">
        <f t="shared" si="299"/>
        <v>170.33707865168537</v>
      </c>
      <c r="AP960" s="370">
        <f t="shared" si="299"/>
        <v>194.67005076142132</v>
      </c>
      <c r="AQ960" s="370">
        <f t="shared" si="299"/>
        <v>25.144508670520235</v>
      </c>
      <c r="AR960" s="370">
        <f t="shared" ref="AR960:AY960" si="331">IFERROR(((AR180-AF180)*100/AF180),"n.a.")</f>
        <v>80.241935483870961</v>
      </c>
      <c r="AS960" s="370">
        <f t="shared" si="331"/>
        <v>142.51968503937007</v>
      </c>
      <c r="AT960" s="370">
        <f t="shared" si="331"/>
        <v>59.264931087289433</v>
      </c>
      <c r="AU960" s="370">
        <f t="shared" si="331"/>
        <v>48.163265306122469</v>
      </c>
      <c r="AV960" s="370">
        <f t="shared" si="331"/>
        <v>112.29385307346327</v>
      </c>
      <c r="AW960" s="370">
        <f t="shared" si="331"/>
        <v>138.03245436105476</v>
      </c>
      <c r="AX960" s="370">
        <f t="shared" si="331"/>
        <v>-6.1429415239220271</v>
      </c>
      <c r="AY960" s="370">
        <f t="shared" si="331"/>
        <v>68.186003683241267</v>
      </c>
    </row>
    <row r="961" spans="1:51" s="325" customFormat="1" ht="13.8">
      <c r="A961" s="327"/>
      <c r="B961" s="327" t="s">
        <v>352</v>
      </c>
      <c r="C961" s="331"/>
      <c r="D961" s="331"/>
      <c r="E961" s="331"/>
      <c r="F961" s="331"/>
      <c r="G961" s="331"/>
      <c r="H961" s="331"/>
      <c r="I961" s="331"/>
      <c r="J961" s="331"/>
      <c r="K961" s="331"/>
      <c r="L961" s="331"/>
      <c r="M961" s="331"/>
      <c r="N961" s="331"/>
      <c r="O961" s="370">
        <f t="shared" si="265"/>
        <v>-34.671705243268782</v>
      </c>
      <c r="P961" s="370">
        <f t="shared" si="266"/>
        <v>21.733053808525515</v>
      </c>
      <c r="Q961" s="370">
        <f t="shared" si="267"/>
        <v>-13.434513771781894</v>
      </c>
      <c r="R961" s="370">
        <f t="shared" si="268"/>
        <v>-47.901459854014604</v>
      </c>
      <c r="S961" s="370">
        <f t="shared" si="269"/>
        <v>-30.635838150289015</v>
      </c>
      <c r="T961" s="370">
        <f t="shared" si="270"/>
        <v>0.24345709068776109</v>
      </c>
      <c r="U961" s="370">
        <f t="shared" si="271"/>
        <v>-11.2396694214876</v>
      </c>
      <c r="V961" s="370">
        <f t="shared" si="272"/>
        <v>14.221974344673734</v>
      </c>
      <c r="W961" s="370">
        <f t="shared" si="273"/>
        <v>-18.366383380547688</v>
      </c>
      <c r="X961" s="370">
        <f t="shared" si="274"/>
        <v>-2.1498371335504891</v>
      </c>
      <c r="Y961" s="370">
        <f t="shared" si="275"/>
        <v>-17.31470230862698</v>
      </c>
      <c r="Z961" s="370">
        <f t="shared" si="276"/>
        <v>-13.89096340552652</v>
      </c>
      <c r="AA961" s="370">
        <f t="shared" si="277"/>
        <v>31.525668835864071</v>
      </c>
      <c r="AB961" s="370">
        <f t="shared" si="278"/>
        <v>16.532721010332942</v>
      </c>
      <c r="AC961" s="370">
        <f t="shared" si="279"/>
        <v>2.6623376623376633</v>
      </c>
      <c r="AD961" s="370">
        <f t="shared" si="280"/>
        <v>8.6690017513134876</v>
      </c>
      <c r="AE961" s="370">
        <f t="shared" si="281"/>
        <v>8.9102564102564035</v>
      </c>
      <c r="AF961" s="370">
        <f t="shared" si="282"/>
        <v>-21.432908318154219</v>
      </c>
      <c r="AG961" s="370">
        <f t="shared" si="282"/>
        <v>-0.24829298572314804</v>
      </c>
      <c r="AH961" s="370">
        <f t="shared" si="282"/>
        <v>-15.039062500000009</v>
      </c>
      <c r="AI961" s="370">
        <f t="shared" si="282"/>
        <v>-17.64025448235974</v>
      </c>
      <c r="AJ961" s="370">
        <f t="shared" si="283"/>
        <v>12.649800266311599</v>
      </c>
      <c r="AK961" s="370">
        <f t="shared" si="283"/>
        <v>50.698016164584885</v>
      </c>
      <c r="AL961" s="370">
        <f t="shared" si="283"/>
        <v>22.810060711188211</v>
      </c>
      <c r="AM961" s="370">
        <f t="shared" si="283"/>
        <v>-18.416712479384284</v>
      </c>
      <c r="AN961" s="370">
        <f t="shared" si="299"/>
        <v>-26.059113300492616</v>
      </c>
      <c r="AO961" s="370">
        <f t="shared" si="299"/>
        <v>27.514231499051228</v>
      </c>
      <c r="AP961" s="370">
        <f t="shared" si="299"/>
        <v>20.709105560032231</v>
      </c>
      <c r="AQ961" s="370">
        <f t="shared" si="299"/>
        <v>31.78340200117718</v>
      </c>
      <c r="AR961" s="370">
        <f t="shared" ref="AR961:AY961" si="332">IFERROR(((AR181-AF181)*100/AF181),"n.a.")</f>
        <v>71.483771251932012</v>
      </c>
      <c r="AS961" s="370">
        <f t="shared" si="332"/>
        <v>74.237710018668324</v>
      </c>
      <c r="AT961" s="370">
        <f t="shared" si="332"/>
        <v>45.459770114942529</v>
      </c>
      <c r="AU961" s="370">
        <f t="shared" si="332"/>
        <v>56.03932584269662</v>
      </c>
      <c r="AV961" s="370">
        <f t="shared" si="332"/>
        <v>111.05200945626477</v>
      </c>
      <c r="AW961" s="370">
        <f t="shared" si="332"/>
        <v>57.191613846903948</v>
      </c>
      <c r="AX961" s="370">
        <f t="shared" si="332"/>
        <v>107.69774011299435</v>
      </c>
      <c r="AY961" s="370">
        <f t="shared" si="332"/>
        <v>115.56603773584904</v>
      </c>
    </row>
    <row r="962" spans="1:51" s="325" customFormat="1" ht="13.8">
      <c r="A962" s="329"/>
      <c r="B962" s="329" t="s">
        <v>353</v>
      </c>
      <c r="C962" s="332"/>
      <c r="D962" s="332"/>
      <c r="E962" s="332"/>
      <c r="F962" s="332"/>
      <c r="G962" s="332"/>
      <c r="H962" s="332"/>
      <c r="I962" s="332"/>
      <c r="J962" s="332"/>
      <c r="K962" s="332"/>
      <c r="L962" s="332"/>
      <c r="M962" s="332"/>
      <c r="N962" s="332"/>
      <c r="O962" s="370">
        <f t="shared" si="265"/>
        <v>-3.9510166358595211</v>
      </c>
      <c r="P962" s="370">
        <f t="shared" si="266"/>
        <v>-15.899025686448185</v>
      </c>
      <c r="Q962" s="370">
        <f t="shared" si="267"/>
        <v>-0.59450086698041837</v>
      </c>
      <c r="R962" s="370">
        <f t="shared" si="268"/>
        <v>-5.5542255207086431</v>
      </c>
      <c r="S962" s="370">
        <f t="shared" si="269"/>
        <v>9.1584158415841657</v>
      </c>
      <c r="T962" s="370">
        <f t="shared" si="270"/>
        <v>2.8488760293790367</v>
      </c>
      <c r="U962" s="370">
        <f t="shared" si="271"/>
        <v>9.4142259414225968</v>
      </c>
      <c r="V962" s="370">
        <f t="shared" si="272"/>
        <v>-18.912726515309306</v>
      </c>
      <c r="W962" s="370">
        <f t="shared" si="273"/>
        <v>-8.2527034718269743</v>
      </c>
      <c r="X962" s="370">
        <f t="shared" si="274"/>
        <v>-6.4030612244898082</v>
      </c>
      <c r="Y962" s="370">
        <f t="shared" si="275"/>
        <v>-5.4691298006806024</v>
      </c>
      <c r="Z962" s="370">
        <f t="shared" si="276"/>
        <v>3.6836403033586116</v>
      </c>
      <c r="AA962" s="370">
        <f t="shared" si="277"/>
        <v>8.6360356025980192</v>
      </c>
      <c r="AB962" s="370">
        <f t="shared" si="278"/>
        <v>4.5023696682464482</v>
      </c>
      <c r="AC962" s="370">
        <f t="shared" si="279"/>
        <v>-13.20707699975082</v>
      </c>
      <c r="AD962" s="370">
        <f t="shared" si="280"/>
        <v>1.3941698352344667</v>
      </c>
      <c r="AE962" s="370">
        <f t="shared" si="281"/>
        <v>-12.018140589569171</v>
      </c>
      <c r="AF962" s="370">
        <f t="shared" si="282"/>
        <v>-13.784895044362687</v>
      </c>
      <c r="AG962" s="370">
        <f t="shared" si="282"/>
        <v>15.583173996175896</v>
      </c>
      <c r="AH962" s="370">
        <f t="shared" si="282"/>
        <v>17.313126123811976</v>
      </c>
      <c r="AI962" s="370">
        <f t="shared" si="282"/>
        <v>20.037220843672458</v>
      </c>
      <c r="AJ962" s="370">
        <f t="shared" si="283"/>
        <v>20.686835650040894</v>
      </c>
      <c r="AK962" s="370">
        <f t="shared" si="283"/>
        <v>12.933916173823608</v>
      </c>
      <c r="AL962" s="370">
        <f t="shared" si="283"/>
        <v>-0.39184952978056053</v>
      </c>
      <c r="AM962" s="370">
        <f t="shared" si="283"/>
        <v>11.33746678476529</v>
      </c>
      <c r="AN962" s="370">
        <f t="shared" si="299"/>
        <v>-13.252708490803723</v>
      </c>
      <c r="AO962" s="370">
        <f t="shared" si="299"/>
        <v>2.6126902095894451</v>
      </c>
      <c r="AP962" s="370">
        <f t="shared" si="299"/>
        <v>-14.075000000000006</v>
      </c>
      <c r="AQ962" s="370">
        <f t="shared" si="299"/>
        <v>-3.5824742268041256</v>
      </c>
      <c r="AR962" s="370">
        <f t="shared" ref="AR962:AY962" si="333">IFERROR(((AR182-AF182)*100/AF182),"n.a.")</f>
        <v>4.1164658634537981</v>
      </c>
      <c r="AS962" s="370">
        <f t="shared" si="333"/>
        <v>-8.933002481389579</v>
      </c>
      <c r="AT962" s="370">
        <f t="shared" si="333"/>
        <v>-12.612218086271085</v>
      </c>
      <c r="AU962" s="370">
        <f t="shared" si="333"/>
        <v>4.7545219638242795</v>
      </c>
      <c r="AV962" s="370">
        <f t="shared" si="333"/>
        <v>-2.7326106594399295</v>
      </c>
      <c r="AW962" s="370">
        <f t="shared" si="333"/>
        <v>-13.843351548269576</v>
      </c>
      <c r="AX962" s="370">
        <f t="shared" si="333"/>
        <v>10.516653553632304</v>
      </c>
      <c r="AY962" s="370">
        <f t="shared" si="333"/>
        <v>3.6396181384248174</v>
      </c>
    </row>
    <row r="963" spans="1:51" s="325" customFormat="1" ht="13.8">
      <c r="A963" s="327"/>
      <c r="B963" s="327" t="s">
        <v>354</v>
      </c>
      <c r="C963" s="331"/>
      <c r="D963" s="331"/>
      <c r="E963" s="331"/>
      <c r="F963" s="331"/>
      <c r="G963" s="331"/>
      <c r="H963" s="331"/>
      <c r="I963" s="331"/>
      <c r="J963" s="331"/>
      <c r="K963" s="331"/>
      <c r="L963" s="331"/>
      <c r="M963" s="331"/>
      <c r="N963" s="331"/>
      <c r="O963" s="370">
        <f t="shared" si="265"/>
        <v>36.702127659574472</v>
      </c>
      <c r="P963" s="370">
        <f t="shared" si="266"/>
        <v>-78.053097345132741</v>
      </c>
      <c r="Q963" s="370">
        <f t="shared" si="267"/>
        <v>-47.161572052401745</v>
      </c>
      <c r="R963" s="370">
        <f t="shared" si="268"/>
        <v>-33.490566037735853</v>
      </c>
      <c r="S963" s="370">
        <f t="shared" si="269"/>
        <v>14.19753086419753</v>
      </c>
      <c r="T963" s="370">
        <f t="shared" si="270"/>
        <v>-16.744186046511622</v>
      </c>
      <c r="U963" s="370">
        <f t="shared" si="271"/>
        <v>20.853080568720376</v>
      </c>
      <c r="V963" s="370">
        <f t="shared" si="272"/>
        <v>-52.380952380952387</v>
      </c>
      <c r="W963" s="370">
        <f t="shared" si="273"/>
        <v>-57.142857142857139</v>
      </c>
      <c r="X963" s="370">
        <f t="shared" si="274"/>
        <v>31.623931623931639</v>
      </c>
      <c r="Y963" s="370">
        <f t="shared" si="275"/>
        <v>28.08219178082193</v>
      </c>
      <c r="Z963" s="370">
        <f t="shared" si="276"/>
        <v>26.829268292682936</v>
      </c>
      <c r="AA963" s="370">
        <f t="shared" si="277"/>
        <v>-44.747081712062254</v>
      </c>
      <c r="AB963" s="370">
        <f t="shared" si="278"/>
        <v>23.387096774193552</v>
      </c>
      <c r="AC963" s="370">
        <f t="shared" si="279"/>
        <v>15.70247933884297</v>
      </c>
      <c r="AD963" s="370">
        <f t="shared" si="280"/>
        <v>-36.87943262411347</v>
      </c>
      <c r="AE963" s="370">
        <f t="shared" si="281"/>
        <v>15.675675675675677</v>
      </c>
      <c r="AF963" s="370">
        <f t="shared" si="282"/>
        <v>-0.55865921787709549</v>
      </c>
      <c r="AG963" s="370">
        <f t="shared" si="282"/>
        <v>20.3921568627451</v>
      </c>
      <c r="AH963" s="370">
        <f t="shared" si="282"/>
        <v>34.000000000000007</v>
      </c>
      <c r="AI963" s="370">
        <f t="shared" si="282"/>
        <v>-22.72727272727273</v>
      </c>
      <c r="AJ963" s="370">
        <f t="shared" si="283"/>
        <v>4.5454545454545494</v>
      </c>
      <c r="AK963" s="370">
        <f t="shared" si="283"/>
        <v>-27.27272727272727</v>
      </c>
      <c r="AL963" s="370">
        <f t="shared" si="283"/>
        <v>8.6538461538461391</v>
      </c>
      <c r="AM963" s="370">
        <f t="shared" si="283"/>
        <v>81.690140845070431</v>
      </c>
      <c r="AN963" s="370">
        <f t="shared" si="299"/>
        <v>-49.673202614379086</v>
      </c>
      <c r="AO963" s="370">
        <f t="shared" si="299"/>
        <v>-4.285714285714274</v>
      </c>
      <c r="AP963" s="370">
        <f t="shared" si="299"/>
        <v>24.719101123595514</v>
      </c>
      <c r="AQ963" s="370">
        <f t="shared" si="299"/>
        <v>-56.074766355140191</v>
      </c>
      <c r="AR963" s="370">
        <f t="shared" ref="AR963:AY963" si="334">IFERROR(((AR183-AF183)*100/AF183),"n.a.")</f>
        <v>-48.31460674157303</v>
      </c>
      <c r="AS963" s="370">
        <f t="shared" si="334"/>
        <v>-67.426710097719862</v>
      </c>
      <c r="AT963" s="370">
        <f t="shared" si="334"/>
        <v>-23.880597014925378</v>
      </c>
      <c r="AU963" s="370">
        <f t="shared" si="334"/>
        <v>6.8627450980392215</v>
      </c>
      <c r="AV963" s="370">
        <f t="shared" si="334"/>
        <v>49.06832298136645</v>
      </c>
      <c r="AW963" s="370">
        <f t="shared" si="334"/>
        <v>-56.617647058823536</v>
      </c>
      <c r="AX963" s="370">
        <f t="shared" si="334"/>
        <v>-50.884955752212385</v>
      </c>
      <c r="AY963" s="370">
        <f t="shared" si="334"/>
        <v>-1.9379844961240413</v>
      </c>
    </row>
    <row r="964" spans="1:51" s="325" customFormat="1" ht="27.6">
      <c r="A964" s="329"/>
      <c r="B964" s="329" t="s">
        <v>355</v>
      </c>
      <c r="C964" s="332"/>
      <c r="D964" s="332"/>
      <c r="E964" s="332"/>
      <c r="F964" s="332"/>
      <c r="G964" s="332"/>
      <c r="H964" s="332"/>
      <c r="I964" s="332"/>
      <c r="J964" s="332"/>
      <c r="K964" s="332"/>
      <c r="L964" s="332"/>
      <c r="M964" s="332"/>
      <c r="N964" s="332"/>
      <c r="O964" s="370">
        <f t="shared" si="265"/>
        <v>-15.628970775095304</v>
      </c>
      <c r="P964" s="370">
        <f t="shared" si="266"/>
        <v>29.663212435233163</v>
      </c>
      <c r="Q964" s="370">
        <f t="shared" si="267"/>
        <v>-22.346368715083806</v>
      </c>
      <c r="R964" s="370">
        <f t="shared" si="268"/>
        <v>-38.361638361638363</v>
      </c>
      <c r="S964" s="370">
        <f t="shared" si="269"/>
        <v>-1.4106583072100292</v>
      </c>
      <c r="T964" s="370">
        <f t="shared" si="270"/>
        <v>25.780189959294429</v>
      </c>
      <c r="U964" s="370">
        <f t="shared" si="271"/>
        <v>-1.8121911037891321</v>
      </c>
      <c r="V964" s="370">
        <f t="shared" si="272"/>
        <v>-55.873015873015866</v>
      </c>
      <c r="W964" s="370">
        <f t="shared" si="273"/>
        <v>-23.559322033898312</v>
      </c>
      <c r="X964" s="370">
        <f t="shared" si="274"/>
        <v>-29.004329004329001</v>
      </c>
      <c r="Y964" s="370">
        <f t="shared" si="275"/>
        <v>-32.034632034632033</v>
      </c>
      <c r="Z964" s="370">
        <f t="shared" si="276"/>
        <v>-18.230088495575224</v>
      </c>
      <c r="AA964" s="370">
        <f t="shared" si="277"/>
        <v>-36.144578313253007</v>
      </c>
      <c r="AB964" s="370">
        <f t="shared" si="278"/>
        <v>-51.448551448551449</v>
      </c>
      <c r="AC964" s="370">
        <f t="shared" si="279"/>
        <v>-24.820143884892087</v>
      </c>
      <c r="AD964" s="370">
        <f t="shared" si="280"/>
        <v>-19.286871961102097</v>
      </c>
      <c r="AE964" s="370">
        <f t="shared" si="281"/>
        <v>-15.1033386327504</v>
      </c>
      <c r="AF964" s="370">
        <f t="shared" si="282"/>
        <v>-43.797195253505926</v>
      </c>
      <c r="AG964" s="370">
        <f t="shared" si="282"/>
        <v>51.174496644295303</v>
      </c>
      <c r="AH964" s="370">
        <f t="shared" si="282"/>
        <v>26.618705035971232</v>
      </c>
      <c r="AI964" s="370">
        <f t="shared" si="282"/>
        <v>28.159645232815976</v>
      </c>
      <c r="AJ964" s="370">
        <f t="shared" si="283"/>
        <v>-2.4390243902439046</v>
      </c>
      <c r="AK964" s="370">
        <f t="shared" si="283"/>
        <v>-10.615711252653927</v>
      </c>
      <c r="AL964" s="370">
        <f t="shared" si="283"/>
        <v>-8.0086580086580117</v>
      </c>
      <c r="AM964" s="370">
        <f t="shared" si="283"/>
        <v>35.14150943396227</v>
      </c>
      <c r="AN964" s="370">
        <f t="shared" si="299"/>
        <v>-16.460905349794253</v>
      </c>
      <c r="AO964" s="370">
        <f t="shared" si="299"/>
        <v>15.311004784689009</v>
      </c>
      <c r="AP964" s="370">
        <f t="shared" si="299"/>
        <v>-6.0240963855421823</v>
      </c>
      <c r="AQ964" s="370">
        <f t="shared" si="299"/>
        <v>13.857677902621729</v>
      </c>
      <c r="AR964" s="370">
        <f t="shared" ref="AR964:AY964" si="335">IFERROR(((AR184-AF184)*100/AF184),"n.a.")</f>
        <v>26.679462571976963</v>
      </c>
      <c r="AS964" s="370">
        <f t="shared" si="335"/>
        <v>-15.094339622641504</v>
      </c>
      <c r="AT964" s="370">
        <f t="shared" si="335"/>
        <v>7.0075757575757596</v>
      </c>
      <c r="AU964" s="370">
        <f t="shared" si="335"/>
        <v>-11.245674740484434</v>
      </c>
      <c r="AV964" s="370">
        <f t="shared" si="335"/>
        <v>32.708333333333343</v>
      </c>
      <c r="AW964" s="370">
        <f t="shared" si="335"/>
        <v>24.465558194774353</v>
      </c>
      <c r="AX964" s="370">
        <f t="shared" si="335"/>
        <v>20.705882352941174</v>
      </c>
      <c r="AY964" s="370">
        <f t="shared" si="335"/>
        <v>16.579406631762637</v>
      </c>
    </row>
    <row r="965" spans="1:51" s="325" customFormat="1" ht="19.8">
      <c r="A965" s="327"/>
      <c r="B965" s="327" t="s">
        <v>356</v>
      </c>
      <c r="C965" s="334"/>
      <c r="D965" s="334"/>
      <c r="E965" s="331"/>
      <c r="F965" s="331"/>
      <c r="G965" s="331"/>
      <c r="H965" s="331"/>
      <c r="I965" s="331"/>
      <c r="J965" s="331"/>
      <c r="K965" s="331"/>
      <c r="L965" s="331"/>
      <c r="M965" s="331"/>
      <c r="N965" s="331"/>
      <c r="O965" s="370">
        <f t="shared" si="265"/>
        <v>-2.1978021978021998</v>
      </c>
      <c r="P965" s="370">
        <f t="shared" si="266"/>
        <v>-79.411764705882348</v>
      </c>
      <c r="Q965" s="370">
        <f t="shared" si="267"/>
        <v>17750</v>
      </c>
      <c r="R965" s="370">
        <f t="shared" si="268"/>
        <v>104.63917525773198</v>
      </c>
      <c r="S965" s="370">
        <f t="shared" si="269"/>
        <v>702.70270270270271</v>
      </c>
      <c r="T965" s="370">
        <f t="shared" si="270"/>
        <v>-24.532710280373838</v>
      </c>
      <c r="U965" s="370">
        <f t="shared" si="271"/>
        <v>961.53846153846155</v>
      </c>
      <c r="V965" s="370">
        <f t="shared" si="272"/>
        <v>8.9068825910931064</v>
      </c>
      <c r="W965" s="370">
        <f t="shared" si="273"/>
        <v>34.883720930232549</v>
      </c>
      <c r="X965" s="370">
        <f t="shared" si="274"/>
        <v>-57.763975155279496</v>
      </c>
      <c r="Y965" s="370">
        <f t="shared" si="275"/>
        <v>-73.98373983739836</v>
      </c>
      <c r="Z965" s="370">
        <f t="shared" si="276"/>
        <v>-44.252873563218394</v>
      </c>
      <c r="AA965" s="370">
        <f t="shared" si="277"/>
        <v>4.494382022471914</v>
      </c>
      <c r="AB965" s="370">
        <f t="shared" si="278"/>
        <v>528.57142857142867</v>
      </c>
      <c r="AC965" s="370">
        <f t="shared" si="279"/>
        <v>-82.63305322128852</v>
      </c>
      <c r="AD965" s="370">
        <f t="shared" si="280"/>
        <v>-68.765743073047872</v>
      </c>
      <c r="AE965" s="370">
        <f t="shared" si="281"/>
        <v>-43.097643097643108</v>
      </c>
      <c r="AF965" s="370">
        <f t="shared" si="282"/>
        <v>-60.990712074303403</v>
      </c>
      <c r="AG965" s="370">
        <f t="shared" si="282"/>
        <v>-57.246376811594196</v>
      </c>
      <c r="AH965" s="370">
        <f t="shared" si="282"/>
        <v>-76.208178438661704</v>
      </c>
      <c r="AI965" s="370">
        <f t="shared" si="282"/>
        <v>19.827586206896552</v>
      </c>
      <c r="AJ965" s="370">
        <f t="shared" si="283"/>
        <v>-11.764705882352951</v>
      </c>
      <c r="AK965" s="370">
        <f t="shared" si="283"/>
        <v>296.875</v>
      </c>
      <c r="AL965" s="370">
        <f t="shared" si="283"/>
        <v>-25.773195876288661</v>
      </c>
      <c r="AM965" s="370">
        <f t="shared" si="283"/>
        <v>48.924731182795689</v>
      </c>
      <c r="AN965" s="370">
        <f t="shared" si="299"/>
        <v>-9.0909090909090988</v>
      </c>
      <c r="AO965" s="370">
        <f t="shared" si="299"/>
        <v>148.38709677419354</v>
      </c>
      <c r="AP965" s="370">
        <f t="shared" si="299"/>
        <v>-67.741935483870975</v>
      </c>
      <c r="AQ965" s="370">
        <f t="shared" si="299"/>
        <v>18.934911242603544</v>
      </c>
      <c r="AR965" s="370">
        <f t="shared" ref="AR965:AY965" si="336">IFERROR(((AR185-AF185)*100/AF185),"n.a.")</f>
        <v>8.7301587301587382</v>
      </c>
      <c r="AS965" s="370">
        <f t="shared" si="336"/>
        <v>-16.101694915254232</v>
      </c>
      <c r="AT965" s="370">
        <f t="shared" si="336"/>
        <v>67.187500000000014</v>
      </c>
      <c r="AU965" s="370">
        <f t="shared" si="336"/>
        <v>-20.863309352517973</v>
      </c>
      <c r="AV965" s="370">
        <f t="shared" si="336"/>
        <v>-8.3333333333333215</v>
      </c>
      <c r="AW965" s="370">
        <f t="shared" si="336"/>
        <v>-64.173228346456696</v>
      </c>
      <c r="AX965" s="370">
        <f t="shared" si="336"/>
        <v>-51.388888888888893</v>
      </c>
      <c r="AY965" s="370">
        <f t="shared" si="336"/>
        <v>-14.440433212996387</v>
      </c>
    </row>
    <row r="966" spans="1:51" s="325" customFormat="1" ht="13.8">
      <c r="A966" s="329"/>
      <c r="B966" s="329" t="s">
        <v>357</v>
      </c>
      <c r="C966" s="332"/>
      <c r="D966" s="332"/>
      <c r="E966" s="332"/>
      <c r="F966" s="332"/>
      <c r="G966" s="332"/>
      <c r="H966" s="332"/>
      <c r="I966" s="332"/>
      <c r="J966" s="332"/>
      <c r="K966" s="332"/>
      <c r="L966" s="332"/>
      <c r="M966" s="332"/>
      <c r="N966" s="332"/>
      <c r="O966" s="370">
        <f t="shared" si="265"/>
        <v>-3.5331230283911705</v>
      </c>
      <c r="P966" s="370">
        <f t="shared" si="266"/>
        <v>-13.779655508612279</v>
      </c>
      <c r="Q966" s="370">
        <f t="shared" si="267"/>
        <v>-3.5922330097087363</v>
      </c>
      <c r="R966" s="370">
        <f t="shared" si="268"/>
        <v>0.6495849873691798</v>
      </c>
      <c r="S966" s="370">
        <f t="shared" si="269"/>
        <v>3.0284108648142332</v>
      </c>
      <c r="T966" s="370">
        <f t="shared" si="270"/>
        <v>2.5056215868936755</v>
      </c>
      <c r="U966" s="370">
        <f t="shared" si="271"/>
        <v>2.5494800402549536</v>
      </c>
      <c r="V966" s="370">
        <f t="shared" si="272"/>
        <v>-8.6201824065901835</v>
      </c>
      <c r="W966" s="370">
        <f t="shared" si="273"/>
        <v>-0.19762845849802652</v>
      </c>
      <c r="X966" s="370">
        <f t="shared" si="274"/>
        <v>3.5522066738428362</v>
      </c>
      <c r="Y966" s="370">
        <f t="shared" si="275"/>
        <v>4.5229448662925096</v>
      </c>
      <c r="Z966" s="370">
        <f t="shared" si="276"/>
        <v>9.7884546432413071</v>
      </c>
      <c r="AA966" s="370">
        <f t="shared" si="277"/>
        <v>23.086984957488564</v>
      </c>
      <c r="AB966" s="370">
        <f t="shared" si="278"/>
        <v>20.54278175650207</v>
      </c>
      <c r="AC966" s="370">
        <f t="shared" si="279"/>
        <v>-3.8939241356159791</v>
      </c>
      <c r="AD966" s="370">
        <f t="shared" si="280"/>
        <v>17.927572606669056</v>
      </c>
      <c r="AE966" s="370">
        <f t="shared" si="281"/>
        <v>-10.242424242424239</v>
      </c>
      <c r="AF966" s="370">
        <f t="shared" si="282"/>
        <v>-1.0028204324663124</v>
      </c>
      <c r="AG966" s="370">
        <f t="shared" si="282"/>
        <v>14.785737651292127</v>
      </c>
      <c r="AH966" s="370">
        <f t="shared" si="282"/>
        <v>23.663876368319375</v>
      </c>
      <c r="AI966" s="370">
        <f t="shared" si="282"/>
        <v>20.831683168316836</v>
      </c>
      <c r="AJ966" s="370">
        <f t="shared" si="283"/>
        <v>27.096327096327098</v>
      </c>
      <c r="AK966" s="370">
        <f t="shared" si="283"/>
        <v>13.076437144662025</v>
      </c>
      <c r="AL966" s="370">
        <f t="shared" si="283"/>
        <v>0.91443500979751002</v>
      </c>
      <c r="AM966" s="370">
        <f t="shared" si="283"/>
        <v>4.1445270988310368</v>
      </c>
      <c r="AN966" s="370">
        <f t="shared" si="299"/>
        <v>-11.225766103814884</v>
      </c>
      <c r="AO966" s="370">
        <f t="shared" si="299"/>
        <v>-2.0957038071952425</v>
      </c>
      <c r="AP966" s="370">
        <f t="shared" si="299"/>
        <v>-14.320462146549106</v>
      </c>
      <c r="AQ966" s="370">
        <f t="shared" si="299"/>
        <v>-4.1525995948683336</v>
      </c>
      <c r="AR966" s="370">
        <f t="shared" ref="AR966:AY966" si="337">IFERROR(((AR186-AF186)*100/AF186),"n.a.")</f>
        <v>3.1339031339031291</v>
      </c>
      <c r="AS966" s="370">
        <f t="shared" si="337"/>
        <v>-1.9663721858079362</v>
      </c>
      <c r="AT966" s="370">
        <f t="shared" si="337"/>
        <v>-16.2457693309034</v>
      </c>
      <c r="AU966" s="370">
        <f t="shared" si="337"/>
        <v>8.8823336610947141</v>
      </c>
      <c r="AV966" s="370">
        <f t="shared" si="337"/>
        <v>-9.487459105779708</v>
      </c>
      <c r="AW966" s="370">
        <f t="shared" si="337"/>
        <v>-13.128491620111721</v>
      </c>
      <c r="AX966" s="370">
        <f t="shared" si="337"/>
        <v>15.048543689320386</v>
      </c>
      <c r="AY966" s="370">
        <f t="shared" si="337"/>
        <v>3.4183673469387656</v>
      </c>
    </row>
    <row r="967" spans="1:51" s="325" customFormat="1" ht="13.8">
      <c r="A967" s="327"/>
      <c r="B967" s="327" t="s">
        <v>358</v>
      </c>
      <c r="C967" s="331"/>
      <c r="D967" s="331"/>
      <c r="E967" s="331"/>
      <c r="F967" s="331"/>
      <c r="G967" s="331"/>
      <c r="H967" s="331"/>
      <c r="I967" s="331"/>
      <c r="J967" s="331"/>
      <c r="K967" s="331"/>
      <c r="L967" s="331"/>
      <c r="M967" s="331"/>
      <c r="N967" s="331"/>
      <c r="O967" s="370">
        <f t="shared" si="265"/>
        <v>-13.459047619047624</v>
      </c>
      <c r="P967" s="370">
        <f t="shared" si="266"/>
        <v>-12.771991247264767</v>
      </c>
      <c r="Q967" s="370">
        <f t="shared" si="267"/>
        <v>0.98719728520746064</v>
      </c>
      <c r="R967" s="370">
        <f t="shared" si="268"/>
        <v>-17.128372132709515</v>
      </c>
      <c r="S967" s="370">
        <f t="shared" si="269"/>
        <v>-13.568044833780693</v>
      </c>
      <c r="T967" s="370">
        <f t="shared" si="270"/>
        <v>-42.572229748889377</v>
      </c>
      <c r="U967" s="370">
        <f t="shared" si="271"/>
        <v>-33.833616256271817</v>
      </c>
      <c r="V967" s="370">
        <f t="shared" si="272"/>
        <v>-20.70404113296048</v>
      </c>
      <c r="W967" s="370">
        <f t="shared" si="273"/>
        <v>2.440363930281245</v>
      </c>
      <c r="X967" s="370">
        <f t="shared" si="274"/>
        <v>5.8560778756700236</v>
      </c>
      <c r="Y967" s="370">
        <f t="shared" si="275"/>
        <v>-9.5234246612247073</v>
      </c>
      <c r="Z967" s="370">
        <f t="shared" si="276"/>
        <v>1.4984109378666115</v>
      </c>
      <c r="AA967" s="370">
        <f t="shared" si="277"/>
        <v>-11.250605273583657</v>
      </c>
      <c r="AB967" s="370">
        <f t="shared" si="278"/>
        <v>-5.6613618575528379</v>
      </c>
      <c r="AC967" s="370">
        <f t="shared" si="279"/>
        <v>-30.660816196175894</v>
      </c>
      <c r="AD967" s="370">
        <f t="shared" si="280"/>
        <v>-9.615698118387968</v>
      </c>
      <c r="AE967" s="370">
        <f t="shared" si="281"/>
        <v>-19.971111021947607</v>
      </c>
      <c r="AF967" s="370">
        <f t="shared" si="282"/>
        <v>-9.1640606426363753</v>
      </c>
      <c r="AG967" s="370">
        <f t="shared" si="282"/>
        <v>-9.9403578528822742E-2</v>
      </c>
      <c r="AH967" s="370">
        <f t="shared" si="282"/>
        <v>18.515674620102562</v>
      </c>
      <c r="AI967" s="370">
        <f t="shared" si="282"/>
        <v>-2.8677787106628787</v>
      </c>
      <c r="AJ967" s="370">
        <f t="shared" si="283"/>
        <v>-8.333575842233417</v>
      </c>
      <c r="AK967" s="370">
        <f t="shared" si="283"/>
        <v>0.46152929966650563</v>
      </c>
      <c r="AL967" s="370">
        <f t="shared" si="283"/>
        <v>7.116663689569303</v>
      </c>
      <c r="AM967" s="370">
        <f t="shared" si="283"/>
        <v>6.7535662559768426</v>
      </c>
      <c r="AN967" s="370">
        <f t="shared" si="299"/>
        <v>3.6610789652825129</v>
      </c>
      <c r="AO967" s="370">
        <f t="shared" si="299"/>
        <v>7.8790852290932447</v>
      </c>
      <c r="AP967" s="370">
        <f t="shared" si="299"/>
        <v>6.1086746027225516</v>
      </c>
      <c r="AQ967" s="370">
        <f t="shared" si="299"/>
        <v>20.049534734477785</v>
      </c>
      <c r="AR967" s="370">
        <f t="shared" ref="AR967:AY967" si="338">IFERROR(((AR187-AF187)*100/AF187),"n.a.")</f>
        <v>17.529695993557478</v>
      </c>
      <c r="AS967" s="370">
        <f t="shared" si="338"/>
        <v>3.8606965174129364</v>
      </c>
      <c r="AT967" s="370">
        <f t="shared" si="338"/>
        <v>-7.1092056534502293</v>
      </c>
      <c r="AU967" s="370">
        <f t="shared" si="338"/>
        <v>11.767095040719834</v>
      </c>
      <c r="AV967" s="370">
        <f t="shared" si="338"/>
        <v>17.535820863933633</v>
      </c>
      <c r="AW967" s="370">
        <f t="shared" si="338"/>
        <v>0.87435905035715578</v>
      </c>
      <c r="AX967" s="370">
        <f t="shared" si="338"/>
        <v>8.1162206701718578</v>
      </c>
      <c r="AY967" s="370">
        <f t="shared" si="338"/>
        <v>-5.3896333190848873</v>
      </c>
    </row>
    <row r="968" spans="1:51" s="325" customFormat="1" ht="13.8">
      <c r="A968" s="329"/>
      <c r="B968" s="329" t="s">
        <v>359</v>
      </c>
      <c r="C968" s="332"/>
      <c r="D968" s="332"/>
      <c r="E968" s="332"/>
      <c r="F968" s="332"/>
      <c r="G968" s="332"/>
      <c r="H968" s="332"/>
      <c r="I968" s="332"/>
      <c r="J968" s="332"/>
      <c r="K968" s="332"/>
      <c r="L968" s="332"/>
      <c r="M968" s="332"/>
      <c r="N968" s="332"/>
      <c r="O968" s="370">
        <f t="shared" si="265"/>
        <v>-9.0176521138864221</v>
      </c>
      <c r="P968" s="370">
        <f t="shared" si="266"/>
        <v>-10.189522672300305</v>
      </c>
      <c r="Q968" s="370">
        <f t="shared" si="267"/>
        <v>6.2491141719601604</v>
      </c>
      <c r="R968" s="370">
        <f t="shared" si="268"/>
        <v>-23.137825792693057</v>
      </c>
      <c r="S968" s="370">
        <f t="shared" si="269"/>
        <v>-14.422050526101765</v>
      </c>
      <c r="T968" s="370">
        <f t="shared" si="270"/>
        <v>-36.53119979972044</v>
      </c>
      <c r="U968" s="370">
        <f t="shared" si="271"/>
        <v>-23.409818104854281</v>
      </c>
      <c r="V968" s="370">
        <f t="shared" si="272"/>
        <v>-24.402155607948803</v>
      </c>
      <c r="W968" s="370">
        <f t="shared" si="273"/>
        <v>2.9643898198182819</v>
      </c>
      <c r="X968" s="370">
        <f t="shared" si="274"/>
        <v>2.786425635115851</v>
      </c>
      <c r="Y968" s="370">
        <f t="shared" si="275"/>
        <v>-0.76234836807185646</v>
      </c>
      <c r="Z968" s="370">
        <f t="shared" si="276"/>
        <v>2.598202428838122</v>
      </c>
      <c r="AA968" s="370">
        <f t="shared" si="277"/>
        <v>-7.6724164627915004</v>
      </c>
      <c r="AB968" s="370">
        <f t="shared" si="278"/>
        <v>0.1482971397402251</v>
      </c>
      <c r="AC968" s="370">
        <f t="shared" si="279"/>
        <v>-27.728259419604413</v>
      </c>
      <c r="AD968" s="370">
        <f t="shared" si="280"/>
        <v>1.5617212161488583</v>
      </c>
      <c r="AE968" s="370">
        <f t="shared" si="281"/>
        <v>-12.556613159496896</v>
      </c>
      <c r="AF968" s="370">
        <f t="shared" si="282"/>
        <v>-3.7275043142411146</v>
      </c>
      <c r="AG968" s="370">
        <f t="shared" si="282"/>
        <v>-2.022172372313785</v>
      </c>
      <c r="AH968" s="370">
        <f t="shared" si="282"/>
        <v>25.359425604469024</v>
      </c>
      <c r="AI968" s="370">
        <f t="shared" si="282"/>
        <v>-3.2714148538127863</v>
      </c>
      <c r="AJ968" s="370">
        <f t="shared" si="283"/>
        <v>-4.4913736842986047</v>
      </c>
      <c r="AK968" s="370">
        <f t="shared" si="283"/>
        <v>-3.0390518158326156E-2</v>
      </c>
      <c r="AL968" s="370">
        <f t="shared" si="283"/>
        <v>1.4687951377815991</v>
      </c>
      <c r="AM968" s="370">
        <f t="shared" si="283"/>
        <v>3.8858235363174525</v>
      </c>
      <c r="AN968" s="370">
        <f t="shared" si="299"/>
        <v>-4.350416148962597</v>
      </c>
      <c r="AO968" s="370">
        <f t="shared" si="299"/>
        <v>3.4968789851667759</v>
      </c>
      <c r="AP968" s="370">
        <f t="shared" si="299"/>
        <v>-2.4946834614755442</v>
      </c>
      <c r="AQ968" s="370">
        <f t="shared" si="299"/>
        <v>16.879786710139754</v>
      </c>
      <c r="AR968" s="370">
        <f t="shared" ref="AR968:AY968" si="339">IFERROR(((AR188-AF188)*100/AF188),"n.a.")</f>
        <v>9.7137101592775288</v>
      </c>
      <c r="AS968" s="370">
        <f t="shared" si="339"/>
        <v>3.802634635166068</v>
      </c>
      <c r="AT968" s="370">
        <f t="shared" si="339"/>
        <v>-9.6273716441576838</v>
      </c>
      <c r="AU968" s="370">
        <f t="shared" si="339"/>
        <v>-1.7612022044979914</v>
      </c>
      <c r="AV968" s="370">
        <f t="shared" si="339"/>
        <v>1.1966710468681632</v>
      </c>
      <c r="AW968" s="370">
        <f t="shared" si="339"/>
        <v>-9.49823512523011</v>
      </c>
      <c r="AX968" s="370">
        <f t="shared" si="339"/>
        <v>20.509502329364796</v>
      </c>
      <c r="AY968" s="370">
        <f t="shared" si="339"/>
        <v>3.1108743381118398</v>
      </c>
    </row>
    <row r="969" spans="1:51" s="325" customFormat="1" ht="13.8">
      <c r="A969" s="327"/>
      <c r="B969" s="327" t="s">
        <v>360</v>
      </c>
      <c r="C969" s="331"/>
      <c r="D969" s="331"/>
      <c r="E969" s="331"/>
      <c r="F969" s="331"/>
      <c r="G969" s="331"/>
      <c r="H969" s="331"/>
      <c r="I969" s="331"/>
      <c r="J969" s="331"/>
      <c r="K969" s="331"/>
      <c r="L969" s="331"/>
      <c r="M969" s="331"/>
      <c r="N969" s="331"/>
      <c r="O969" s="370">
        <f t="shared" si="265"/>
        <v>-4.6746403674430557</v>
      </c>
      <c r="P969" s="370">
        <f t="shared" si="266"/>
        <v>-7.8352005782435938</v>
      </c>
      <c r="Q969" s="370">
        <f t="shared" si="267"/>
        <v>13.006982186720307</v>
      </c>
      <c r="R969" s="370">
        <f t="shared" si="268"/>
        <v>-28.981561455555973</v>
      </c>
      <c r="S969" s="370">
        <f t="shared" si="269"/>
        <v>-14.198350982767383</v>
      </c>
      <c r="T969" s="370">
        <f t="shared" si="270"/>
        <v>-37.963786531130879</v>
      </c>
      <c r="U969" s="370">
        <f t="shared" si="271"/>
        <v>-28.276317963972897</v>
      </c>
      <c r="V969" s="370">
        <f t="shared" si="272"/>
        <v>-23.124462489249783</v>
      </c>
      <c r="W969" s="370">
        <f t="shared" si="273"/>
        <v>7.3380675704755829</v>
      </c>
      <c r="X969" s="370">
        <f t="shared" si="274"/>
        <v>-1.4408857655653553</v>
      </c>
      <c r="Y969" s="370">
        <f t="shared" si="275"/>
        <v>7.6153728994338117E-3</v>
      </c>
      <c r="Z969" s="370">
        <f t="shared" si="276"/>
        <v>2.8022537912845307</v>
      </c>
      <c r="AA969" s="370">
        <f t="shared" si="277"/>
        <v>-7.902460499926625</v>
      </c>
      <c r="AB969" s="370">
        <f t="shared" si="278"/>
        <v>4.9251039134185639</v>
      </c>
      <c r="AC969" s="370">
        <f t="shared" si="279"/>
        <v>-31.442116793318267</v>
      </c>
      <c r="AD969" s="370">
        <f t="shared" si="280"/>
        <v>10.231869497395762</v>
      </c>
      <c r="AE969" s="370">
        <f t="shared" si="281"/>
        <v>-16.069680063759535</v>
      </c>
      <c r="AF969" s="370">
        <f t="shared" si="282"/>
        <v>-1.1214091863382651</v>
      </c>
      <c r="AG969" s="370">
        <f t="shared" si="282"/>
        <v>-3.6021505376344214</v>
      </c>
      <c r="AH969" s="370">
        <f t="shared" si="282"/>
        <v>27.660847620782057</v>
      </c>
      <c r="AI969" s="370">
        <f t="shared" si="282"/>
        <v>-2.5110264635124393</v>
      </c>
      <c r="AJ969" s="370">
        <f t="shared" si="283"/>
        <v>-9.1872066480289298</v>
      </c>
      <c r="AK969" s="370">
        <f t="shared" si="283"/>
        <v>-15.549407315277824</v>
      </c>
      <c r="AL969" s="370">
        <f t="shared" si="283"/>
        <v>-5.5537739424506611</v>
      </c>
      <c r="AM969" s="370">
        <f t="shared" si="283"/>
        <v>1.1924047271278739</v>
      </c>
      <c r="AN969" s="370">
        <f t="shared" si="299"/>
        <v>-11.413409073921818</v>
      </c>
      <c r="AO969" s="370">
        <f t="shared" si="299"/>
        <v>-9.5563821554285084</v>
      </c>
      <c r="AP969" s="370">
        <f t="shared" si="299"/>
        <v>-18.393975007795074</v>
      </c>
      <c r="AQ969" s="370">
        <f t="shared" si="299"/>
        <v>14.384936784415876</v>
      </c>
      <c r="AR969" s="370">
        <f t="shared" ref="AR969:AY969" si="340">IFERROR(((AR189-AF189)*100/AF189),"n.a.")</f>
        <v>1.970481615743142</v>
      </c>
      <c r="AS969" s="370">
        <f t="shared" si="340"/>
        <v>-3.6437999628183602</v>
      </c>
      <c r="AT969" s="370">
        <f t="shared" si="340"/>
        <v>-16.770262283722925</v>
      </c>
      <c r="AU969" s="370">
        <f t="shared" si="340"/>
        <v>-11.271914040409225</v>
      </c>
      <c r="AV969" s="370">
        <f t="shared" si="340"/>
        <v>0.71737227101986067</v>
      </c>
      <c r="AW969" s="370">
        <f t="shared" si="340"/>
        <v>-7.8987707012112578</v>
      </c>
      <c r="AX969" s="370">
        <f t="shared" si="340"/>
        <v>16.853932584269671</v>
      </c>
      <c r="AY969" s="370">
        <f t="shared" si="340"/>
        <v>-6.5268738190216258</v>
      </c>
    </row>
    <row r="970" spans="1:51" s="325" customFormat="1" ht="13.8">
      <c r="A970" s="329"/>
      <c r="B970" s="329" t="s">
        <v>361</v>
      </c>
      <c r="C970" s="332"/>
      <c r="D970" s="332"/>
      <c r="E970" s="332"/>
      <c r="F970" s="332"/>
      <c r="G970" s="332"/>
      <c r="H970" s="332"/>
      <c r="I970" s="332"/>
      <c r="J970" s="332"/>
      <c r="K970" s="332"/>
      <c r="L970" s="332"/>
      <c r="M970" s="332"/>
      <c r="N970" s="332"/>
      <c r="O970" s="370">
        <f t="shared" si="265"/>
        <v>-8.9012359677967954</v>
      </c>
      <c r="P970" s="370">
        <f t="shared" si="266"/>
        <v>7.4489325756412139</v>
      </c>
      <c r="Q970" s="370">
        <f t="shared" si="267"/>
        <v>14.866676597646366</v>
      </c>
      <c r="R970" s="370">
        <f t="shared" si="268"/>
        <v>-0.73405535499398256</v>
      </c>
      <c r="S970" s="370">
        <f t="shared" si="269"/>
        <v>-0.51506567087302535</v>
      </c>
      <c r="T970" s="370">
        <f t="shared" si="270"/>
        <v>-42.717041800643088</v>
      </c>
      <c r="U970" s="370">
        <f t="shared" si="271"/>
        <v>-5.8726802912846085E-2</v>
      </c>
      <c r="V970" s="370">
        <f t="shared" si="272"/>
        <v>-30.712499999999999</v>
      </c>
      <c r="W970" s="370">
        <f t="shared" si="273"/>
        <v>12.126009181573526</v>
      </c>
      <c r="X970" s="370">
        <f t="shared" si="274"/>
        <v>26.767383304280457</v>
      </c>
      <c r="Y970" s="370">
        <f t="shared" si="275"/>
        <v>-12.580550673696548</v>
      </c>
      <c r="Z970" s="370">
        <f t="shared" si="276"/>
        <v>44.468130462587936</v>
      </c>
      <c r="AA970" s="370">
        <f t="shared" si="277"/>
        <v>-7.0823998008463995</v>
      </c>
      <c r="AB970" s="370">
        <f t="shared" si="278"/>
        <v>-26.357918810748988</v>
      </c>
      <c r="AC970" s="370">
        <f t="shared" si="279"/>
        <v>-16.910906497211784</v>
      </c>
      <c r="AD970" s="370">
        <f t="shared" si="280"/>
        <v>-28.197357255424901</v>
      </c>
      <c r="AE970" s="370">
        <f t="shared" si="281"/>
        <v>-1.0872378980067348</v>
      </c>
      <c r="AF970" s="370">
        <f t="shared" si="282"/>
        <v>-12.78417064271682</v>
      </c>
      <c r="AG970" s="370">
        <f t="shared" si="282"/>
        <v>-19.273710189211428</v>
      </c>
      <c r="AH970" s="370">
        <f t="shared" si="282"/>
        <v>34.16922244272056</v>
      </c>
      <c r="AI970" s="370">
        <f t="shared" si="282"/>
        <v>-30.509671043343218</v>
      </c>
      <c r="AJ970" s="370">
        <f t="shared" si="283"/>
        <v>-3.6516424751718874</v>
      </c>
      <c r="AK970" s="370">
        <f t="shared" si="283"/>
        <v>9.6498575975875429</v>
      </c>
      <c r="AL970" s="370">
        <f t="shared" si="283"/>
        <v>4.1758890364468035</v>
      </c>
      <c r="AM970" s="370">
        <f t="shared" si="283"/>
        <v>-24.005358338914945</v>
      </c>
      <c r="AN970" s="370">
        <f t="shared" si="299"/>
        <v>-12.305900621118019</v>
      </c>
      <c r="AO970" s="370">
        <f t="shared" si="299"/>
        <v>-12.814109567660362</v>
      </c>
      <c r="AP970" s="370">
        <f t="shared" si="299"/>
        <v>-7.8001013000168795</v>
      </c>
      <c r="AQ970" s="370">
        <f t="shared" si="299"/>
        <v>-28.133996336037686</v>
      </c>
      <c r="AR970" s="370">
        <f t="shared" ref="AR970:AY970" si="341">IFERROR(((AR190-AF190)*100/AF190),"n.a.")</f>
        <v>-13.773129525341908</v>
      </c>
      <c r="AS970" s="370">
        <f t="shared" si="341"/>
        <v>-1.9362352598631509</v>
      </c>
      <c r="AT970" s="370">
        <f t="shared" si="341"/>
        <v>-5.4322979696114109</v>
      </c>
      <c r="AU970" s="370">
        <f t="shared" si="341"/>
        <v>33.990247866720857</v>
      </c>
      <c r="AV970" s="370">
        <f t="shared" si="341"/>
        <v>-28.322232794164286</v>
      </c>
      <c r="AW970" s="370">
        <f t="shared" si="341"/>
        <v>-29.839572192513369</v>
      </c>
      <c r="AX970" s="370">
        <f t="shared" si="341"/>
        <v>9.6600566572238069</v>
      </c>
      <c r="AY970" s="370">
        <f t="shared" si="341"/>
        <v>2.0624008461131709</v>
      </c>
    </row>
    <row r="971" spans="1:51" s="325" customFormat="1" ht="13.8">
      <c r="A971" s="327"/>
      <c r="B971" s="327" t="s">
        <v>362</v>
      </c>
      <c r="C971" s="331"/>
      <c r="D971" s="331"/>
      <c r="E971" s="331"/>
      <c r="F971" s="331"/>
      <c r="G971" s="331"/>
      <c r="H971" s="331"/>
      <c r="I971" s="331"/>
      <c r="J971" s="331"/>
      <c r="K971" s="331"/>
      <c r="L971" s="331"/>
      <c r="M971" s="331"/>
      <c r="N971" s="331"/>
      <c r="O971" s="370">
        <f t="shared" si="265"/>
        <v>-18.741244227676013</v>
      </c>
      <c r="P971" s="370">
        <f t="shared" si="266"/>
        <v>-22.477753380330523</v>
      </c>
      <c r="Q971" s="370">
        <f t="shared" si="267"/>
        <v>-14.972649127376913</v>
      </c>
      <c r="R971" s="370">
        <f t="shared" si="268"/>
        <v>-15.668120183979447</v>
      </c>
      <c r="S971" s="370">
        <f t="shared" si="269"/>
        <v>-20.476069891111663</v>
      </c>
      <c r="T971" s="370">
        <f t="shared" si="270"/>
        <v>-28.364116094986798</v>
      </c>
      <c r="U971" s="370">
        <f t="shared" si="271"/>
        <v>-19.593036661286593</v>
      </c>
      <c r="V971" s="370">
        <f t="shared" si="272"/>
        <v>-25.098978953948745</v>
      </c>
      <c r="W971" s="370">
        <f t="shared" si="273"/>
        <v>-11.568885959129851</v>
      </c>
      <c r="X971" s="370">
        <f t="shared" si="274"/>
        <v>6.0068564614696687</v>
      </c>
      <c r="Y971" s="370">
        <f t="shared" si="275"/>
        <v>2.9787550141137951</v>
      </c>
      <c r="Z971" s="370">
        <f t="shared" si="276"/>
        <v>-12.012660048913837</v>
      </c>
      <c r="AA971" s="370">
        <f t="shared" si="277"/>
        <v>-7.3686226933146157</v>
      </c>
      <c r="AB971" s="370">
        <f t="shared" si="278"/>
        <v>0.35778175313058275</v>
      </c>
      <c r="AC971" s="370">
        <f t="shared" si="279"/>
        <v>-19.539243918877528</v>
      </c>
      <c r="AD971" s="370">
        <f t="shared" si="280"/>
        <v>-4.2711432214194653</v>
      </c>
      <c r="AE971" s="370">
        <f t="shared" si="281"/>
        <v>-8.3747293338428257</v>
      </c>
      <c r="AF971" s="370">
        <f t="shared" si="282"/>
        <v>-6.268330946047354</v>
      </c>
      <c r="AG971" s="370">
        <f t="shared" si="282"/>
        <v>12.932826725930166</v>
      </c>
      <c r="AH971" s="370">
        <f t="shared" si="282"/>
        <v>15.808874669634157</v>
      </c>
      <c r="AI971" s="370">
        <f t="shared" si="282"/>
        <v>8.8483041371598983</v>
      </c>
      <c r="AJ971" s="370">
        <f t="shared" si="283"/>
        <v>8.0005624296962843</v>
      </c>
      <c r="AK971" s="370">
        <f t="shared" si="283"/>
        <v>39.89756906874414</v>
      </c>
      <c r="AL971" s="370">
        <f t="shared" si="283"/>
        <v>19.653368214519311</v>
      </c>
      <c r="AM971" s="370">
        <f t="shared" si="283"/>
        <v>25.236092920659004</v>
      </c>
      <c r="AN971" s="370">
        <f t="shared" si="299"/>
        <v>19.748960190136668</v>
      </c>
      <c r="AO971" s="370">
        <f t="shared" si="299"/>
        <v>51.264087724642089</v>
      </c>
      <c r="AP971" s="370">
        <f t="shared" si="299"/>
        <v>48.864224935257113</v>
      </c>
      <c r="AQ971" s="370">
        <f t="shared" si="299"/>
        <v>47.181483283519846</v>
      </c>
      <c r="AR971" s="370">
        <f t="shared" ref="AR971:AY971" si="342">IFERROR(((AR191-AF191)*100/AF191),"n.a.")</f>
        <v>42.104497161985172</v>
      </c>
      <c r="AS971" s="370">
        <f t="shared" si="342"/>
        <v>24.09699739732115</v>
      </c>
      <c r="AT971" s="370">
        <f t="shared" si="342"/>
        <v>9.5369647468620489</v>
      </c>
      <c r="AU971" s="370">
        <f t="shared" si="342"/>
        <v>11.51897000410902</v>
      </c>
      <c r="AV971" s="370">
        <f t="shared" si="342"/>
        <v>14.41869548235907</v>
      </c>
      <c r="AW971" s="370">
        <f t="shared" si="342"/>
        <v>-5.3779519439001788</v>
      </c>
      <c r="AX971" s="370">
        <f t="shared" si="342"/>
        <v>33.834380978409385</v>
      </c>
      <c r="AY971" s="370">
        <f t="shared" si="342"/>
        <v>23.645970937912804</v>
      </c>
    </row>
    <row r="972" spans="1:51" s="325" customFormat="1" ht="13.8">
      <c r="A972" s="329"/>
      <c r="B972" s="329" t="s">
        <v>363</v>
      </c>
      <c r="C972" s="332"/>
      <c r="D972" s="332"/>
      <c r="E972" s="332"/>
      <c r="F972" s="332"/>
      <c r="G972" s="332"/>
      <c r="H972" s="332"/>
      <c r="I972" s="332"/>
      <c r="J972" s="332"/>
      <c r="K972" s="332"/>
      <c r="L972" s="332"/>
      <c r="M972" s="332"/>
      <c r="N972" s="332"/>
      <c r="O972" s="370">
        <f t="shared" si="265"/>
        <v>-32.996252453750522</v>
      </c>
      <c r="P972" s="370">
        <f t="shared" si="266"/>
        <v>-27.061004109920219</v>
      </c>
      <c r="Q972" s="370">
        <f t="shared" si="267"/>
        <v>-24.440747963749008</v>
      </c>
      <c r="R972" s="370">
        <f t="shared" si="268"/>
        <v>-40.635039223010835</v>
      </c>
      <c r="S972" s="370">
        <f t="shared" si="269"/>
        <v>-18.811175212290145</v>
      </c>
      <c r="T972" s="370">
        <f t="shared" si="270"/>
        <v>-27.680060244204189</v>
      </c>
      <c r="U972" s="370">
        <f t="shared" si="271"/>
        <v>-48.791675990154388</v>
      </c>
      <c r="V972" s="370">
        <f t="shared" si="272"/>
        <v>-29.088818626041959</v>
      </c>
      <c r="W972" s="370">
        <f t="shared" si="273"/>
        <v>-16.992969172525697</v>
      </c>
      <c r="X972" s="370">
        <f t="shared" si="274"/>
        <v>32.984725471308657</v>
      </c>
      <c r="Y972" s="370">
        <f t="shared" si="275"/>
        <v>-37.578376546348068</v>
      </c>
      <c r="Z972" s="370">
        <f t="shared" si="276"/>
        <v>-11.810941102494231</v>
      </c>
      <c r="AA972" s="370">
        <f t="shared" si="277"/>
        <v>-18.865411931818183</v>
      </c>
      <c r="AB972" s="370">
        <f t="shared" si="278"/>
        <v>-11.921334659153692</v>
      </c>
      <c r="AC972" s="370">
        <f t="shared" si="279"/>
        <v>-35.88400516207394</v>
      </c>
      <c r="AD972" s="370">
        <f t="shared" si="280"/>
        <v>28.995721117543425</v>
      </c>
      <c r="AE972" s="370">
        <f t="shared" si="281"/>
        <v>-21.301397205588831</v>
      </c>
      <c r="AF972" s="370">
        <f t="shared" si="282"/>
        <v>-27.177389364075861</v>
      </c>
      <c r="AG972" s="370">
        <f t="shared" si="282"/>
        <v>5.7133493554730057</v>
      </c>
      <c r="AH972" s="370">
        <f t="shared" si="282"/>
        <v>24.817592217267929</v>
      </c>
      <c r="AI972" s="370">
        <f t="shared" si="282"/>
        <v>39.900964295022163</v>
      </c>
      <c r="AJ972" s="370">
        <f t="shared" si="283"/>
        <v>11.754966887417218</v>
      </c>
      <c r="AK972" s="370">
        <f t="shared" si="283"/>
        <v>37.708700963757295</v>
      </c>
      <c r="AL972" s="370">
        <f t="shared" si="283"/>
        <v>50.469399881164584</v>
      </c>
      <c r="AM972" s="370">
        <f t="shared" si="283"/>
        <v>23.05503884451252</v>
      </c>
      <c r="AN972" s="370">
        <f t="shared" si="299"/>
        <v>22.917711991971895</v>
      </c>
      <c r="AO972" s="370">
        <f t="shared" si="299"/>
        <v>35.673691688373211</v>
      </c>
      <c r="AP972" s="370">
        <f t="shared" si="299"/>
        <v>14.019512195121955</v>
      </c>
      <c r="AQ972" s="370">
        <f t="shared" si="299"/>
        <v>18.271279293902815</v>
      </c>
      <c r="AR972" s="370">
        <f t="shared" ref="AR972:AY972" si="343">IFERROR(((AR192-AF192)*100/AF192),"n.a.")</f>
        <v>18.670207333265243</v>
      </c>
      <c r="AS972" s="370">
        <f t="shared" si="343"/>
        <v>9.1247287382453219</v>
      </c>
      <c r="AT972" s="370">
        <f t="shared" si="343"/>
        <v>-10.270358041730944</v>
      </c>
      <c r="AU972" s="370">
        <f t="shared" si="343"/>
        <v>6.7436661698956737</v>
      </c>
      <c r="AV972" s="370">
        <f t="shared" si="343"/>
        <v>1.2407407407407438</v>
      </c>
      <c r="AW972" s="370">
        <f t="shared" si="343"/>
        <v>24.829965500246427</v>
      </c>
      <c r="AX972" s="370">
        <f t="shared" si="343"/>
        <v>-18.930658663718212</v>
      </c>
      <c r="AY972" s="370">
        <f t="shared" si="343"/>
        <v>-16.619242397296816</v>
      </c>
    </row>
    <row r="973" spans="1:51" s="325" customFormat="1" ht="13.8">
      <c r="A973" s="327"/>
      <c r="B973" s="327" t="s">
        <v>364</v>
      </c>
      <c r="C973" s="331"/>
      <c r="D973" s="331"/>
      <c r="E973" s="331"/>
      <c r="F973" s="331"/>
      <c r="G973" s="331"/>
      <c r="H973" s="331"/>
      <c r="I973" s="331"/>
      <c r="J973" s="331"/>
      <c r="K973" s="331"/>
      <c r="L973" s="331"/>
      <c r="M973" s="331"/>
      <c r="N973" s="331"/>
      <c r="O973" s="370">
        <f t="shared" si="265"/>
        <v>-30.88129925961309</v>
      </c>
      <c r="P973" s="370">
        <f t="shared" si="266"/>
        <v>-29.713457464600289</v>
      </c>
      <c r="Q973" s="370">
        <f t="shared" si="267"/>
        <v>-23.724872487248724</v>
      </c>
      <c r="R973" s="370">
        <f t="shared" si="268"/>
        <v>-46.869218034862207</v>
      </c>
      <c r="S973" s="370">
        <f t="shared" si="269"/>
        <v>-16.583861572725716</v>
      </c>
      <c r="T973" s="370">
        <f t="shared" si="270"/>
        <v>-30.196573250099618</v>
      </c>
      <c r="U973" s="370">
        <f t="shared" si="271"/>
        <v>-50.859914743495516</v>
      </c>
      <c r="V973" s="370">
        <f t="shared" si="272"/>
        <v>-25.215605749486652</v>
      </c>
      <c r="W973" s="370">
        <f t="shared" si="273"/>
        <v>-17.613723387961411</v>
      </c>
      <c r="X973" s="370">
        <f t="shared" si="274"/>
        <v>60.966628308400445</v>
      </c>
      <c r="Y973" s="370">
        <f t="shared" si="275"/>
        <v>-45.666558195031989</v>
      </c>
      <c r="Z973" s="370">
        <f t="shared" si="276"/>
        <v>-9.2754832429425704</v>
      </c>
      <c r="AA973" s="370">
        <f t="shared" si="277"/>
        <v>-24.79843354065882</v>
      </c>
      <c r="AB973" s="370">
        <f t="shared" si="278"/>
        <v>-16.100888324873093</v>
      </c>
      <c r="AC973" s="370">
        <f t="shared" si="279"/>
        <v>-42.324712361097454</v>
      </c>
      <c r="AD973" s="370">
        <f t="shared" si="280"/>
        <v>37.096774193548377</v>
      </c>
      <c r="AE973" s="370">
        <f t="shared" si="281"/>
        <v>-24.768946395563763</v>
      </c>
      <c r="AF973" s="370">
        <f t="shared" si="282"/>
        <v>-33.631433736086002</v>
      </c>
      <c r="AG973" s="370">
        <f t="shared" si="282"/>
        <v>2.7669757702662197</v>
      </c>
      <c r="AH973" s="370">
        <f t="shared" si="282"/>
        <v>28.844041735310256</v>
      </c>
      <c r="AI973" s="370">
        <f t="shared" si="282"/>
        <v>40.565160810559583</v>
      </c>
      <c r="AJ973" s="370">
        <f t="shared" si="283"/>
        <v>9.5939376608521698</v>
      </c>
      <c r="AK973" s="370">
        <f t="shared" si="283"/>
        <v>43.821121980435223</v>
      </c>
      <c r="AL973" s="370">
        <f t="shared" si="283"/>
        <v>45.692826486817907</v>
      </c>
      <c r="AM973" s="370">
        <f t="shared" si="283"/>
        <v>16.35778832899371</v>
      </c>
      <c r="AN973" s="370">
        <f t="shared" si="299"/>
        <v>26.243146152391748</v>
      </c>
      <c r="AO973" s="370">
        <f t="shared" si="299"/>
        <v>45.285592497868706</v>
      </c>
      <c r="AP973" s="370">
        <f t="shared" si="299"/>
        <v>14.425133689839582</v>
      </c>
      <c r="AQ973" s="370">
        <f t="shared" si="299"/>
        <v>15.233415233415226</v>
      </c>
      <c r="AR973" s="370">
        <f t="shared" ref="AR973:AY973" si="344">IFERROR(((AR193-AF193)*100/AF193),"n.a.")</f>
        <v>18.190940366972473</v>
      </c>
      <c r="AS973" s="370">
        <f t="shared" si="344"/>
        <v>10.464270120797572</v>
      </c>
      <c r="AT973" s="370">
        <f t="shared" si="344"/>
        <v>-12.573255194459241</v>
      </c>
      <c r="AU973" s="370">
        <f t="shared" si="344"/>
        <v>16.188334876339102</v>
      </c>
      <c r="AV973" s="370">
        <f t="shared" si="344"/>
        <v>5.7925636007827759</v>
      </c>
      <c r="AW973" s="370">
        <f t="shared" si="344"/>
        <v>40.158245419211532</v>
      </c>
      <c r="AX973" s="370">
        <f t="shared" si="344"/>
        <v>-17.769594950026303</v>
      </c>
      <c r="AY973" s="370">
        <f t="shared" si="344"/>
        <v>-11.01750691062262</v>
      </c>
    </row>
    <row r="974" spans="1:51" s="325" customFormat="1" ht="13.8">
      <c r="A974" s="329"/>
      <c r="B974" s="329" t="s">
        <v>365</v>
      </c>
      <c r="C974" s="332"/>
      <c r="D974" s="332"/>
      <c r="E974" s="332"/>
      <c r="F974" s="332"/>
      <c r="G974" s="332"/>
      <c r="H974" s="332"/>
      <c r="I974" s="332"/>
      <c r="J974" s="332"/>
      <c r="K974" s="332"/>
      <c r="L974" s="332"/>
      <c r="M974" s="332"/>
      <c r="N974" s="332"/>
      <c r="O974" s="370">
        <f t="shared" si="265"/>
        <v>-39.919893190921229</v>
      </c>
      <c r="P974" s="370">
        <f t="shared" si="266"/>
        <v>-24.310118265440217</v>
      </c>
      <c r="Q974" s="370">
        <f t="shared" si="267"/>
        <v>-27.262147221414018</v>
      </c>
      <c r="R974" s="370">
        <f t="shared" si="268"/>
        <v>-22.773393461104845</v>
      </c>
      <c r="S974" s="370">
        <f t="shared" si="269"/>
        <v>-30.37037037037037</v>
      </c>
      <c r="T974" s="370">
        <f t="shared" si="270"/>
        <v>-17.24251398486345</v>
      </c>
      <c r="U974" s="370">
        <f t="shared" si="271"/>
        <v>-44.324324324324316</v>
      </c>
      <c r="V974" s="370">
        <f t="shared" si="272"/>
        <v>-37.649743297204793</v>
      </c>
      <c r="W974" s="370">
        <f t="shared" si="273"/>
        <v>-18.495166036149637</v>
      </c>
      <c r="X974" s="370">
        <f t="shared" si="274"/>
        <v>-7.0246265643924035</v>
      </c>
      <c r="Y974" s="370">
        <f t="shared" si="275"/>
        <v>-13.442325158946417</v>
      </c>
      <c r="Z974" s="370">
        <f t="shared" si="276"/>
        <v>-29.372304743651178</v>
      </c>
      <c r="AA974" s="370">
        <f t="shared" si="277"/>
        <v>-2.8888888888888826</v>
      </c>
      <c r="AB974" s="370">
        <f t="shared" si="278"/>
        <v>-6.7708333333333286</v>
      </c>
      <c r="AC974" s="370">
        <f t="shared" si="279"/>
        <v>-13.519999999999996</v>
      </c>
      <c r="AD974" s="370">
        <f t="shared" si="280"/>
        <v>10.218978102189769</v>
      </c>
      <c r="AE974" s="370">
        <f t="shared" si="281"/>
        <v>-5.4964539007092128</v>
      </c>
      <c r="AF974" s="370">
        <f t="shared" si="282"/>
        <v>-6.282306163021862</v>
      </c>
      <c r="AG974" s="370">
        <f t="shared" si="282"/>
        <v>9.6116504854368774</v>
      </c>
      <c r="AH974" s="370">
        <f t="shared" si="282"/>
        <v>11.299176578225063</v>
      </c>
      <c r="AI974" s="370">
        <f t="shared" si="282"/>
        <v>40.484785972150583</v>
      </c>
      <c r="AJ974" s="370">
        <f t="shared" si="283"/>
        <v>10.68171949630915</v>
      </c>
      <c r="AK974" s="370">
        <f t="shared" si="283"/>
        <v>23.662119622245552</v>
      </c>
      <c r="AL974" s="370">
        <f t="shared" si="283"/>
        <v>80.054274084124827</v>
      </c>
      <c r="AM974" s="370">
        <f t="shared" si="283"/>
        <v>43.020594965675052</v>
      </c>
      <c r="AN974" s="370">
        <f t="shared" si="299"/>
        <v>25.325884543761642</v>
      </c>
      <c r="AO974" s="370">
        <f t="shared" si="299"/>
        <v>9.4819611470860341</v>
      </c>
      <c r="AP974" s="370">
        <f t="shared" si="299"/>
        <v>15.143487858719647</v>
      </c>
      <c r="AQ974" s="370">
        <f t="shared" si="299"/>
        <v>17.448405253283298</v>
      </c>
      <c r="AR974" s="370">
        <f t="shared" ref="AR974:AY974" si="345">IFERROR(((AR194-AF194)*100/AF194),"n.a.")</f>
        <v>18.667798048366564</v>
      </c>
      <c r="AS974" s="370">
        <f t="shared" si="345"/>
        <v>7.6616474756421642</v>
      </c>
      <c r="AT974" s="370">
        <f t="shared" si="345"/>
        <v>-1.1097410604192339</v>
      </c>
      <c r="AU974" s="370">
        <f t="shared" si="345"/>
        <v>-22.760646108663728</v>
      </c>
      <c r="AV974" s="370">
        <f t="shared" si="345"/>
        <v>-6.4338956453511074</v>
      </c>
      <c r="AW974" s="370">
        <f t="shared" si="345"/>
        <v>-13.746287653797209</v>
      </c>
      <c r="AX974" s="370">
        <f t="shared" si="345"/>
        <v>-28.560663149962313</v>
      </c>
      <c r="AY974" s="370">
        <f t="shared" si="345"/>
        <v>-32.351999999999997</v>
      </c>
    </row>
    <row r="975" spans="1:51" s="325" customFormat="1" ht="13.8">
      <c r="A975" s="327"/>
      <c r="B975" s="327" t="s">
        <v>366</v>
      </c>
      <c r="C975" s="331"/>
      <c r="D975" s="331"/>
      <c r="E975" s="331"/>
      <c r="F975" s="331"/>
      <c r="G975" s="331"/>
      <c r="H975" s="331"/>
      <c r="I975" s="331"/>
      <c r="J975" s="331"/>
      <c r="K975" s="331"/>
      <c r="L975" s="331"/>
      <c r="M975" s="331"/>
      <c r="N975" s="331"/>
      <c r="O975" s="370">
        <f t="shared" si="265"/>
        <v>-34.257425742574256</v>
      </c>
      <c r="P975" s="370">
        <f t="shared" si="266"/>
        <v>11.868686868686861</v>
      </c>
      <c r="Q975" s="370">
        <f t="shared" si="267"/>
        <v>-24.096385542168672</v>
      </c>
      <c r="R975" s="370">
        <f t="shared" si="268"/>
        <v>-4.3956043956043995</v>
      </c>
      <c r="S975" s="370">
        <f t="shared" si="269"/>
        <v>3.7109374999999902</v>
      </c>
      <c r="T975" s="370">
        <f t="shared" si="270"/>
        <v>-15.182186234817813</v>
      </c>
      <c r="U975" s="370">
        <f t="shared" si="271"/>
        <v>-28.421052631578945</v>
      </c>
      <c r="V975" s="370">
        <f t="shared" si="272"/>
        <v>-40.597014925373131</v>
      </c>
      <c r="W975" s="370">
        <f t="shared" si="273"/>
        <v>5.9347181008901995</v>
      </c>
      <c r="X975" s="370">
        <f t="shared" si="274"/>
        <v>-17.342342342342352</v>
      </c>
      <c r="Y975" s="370">
        <f t="shared" si="275"/>
        <v>18.586387434554986</v>
      </c>
      <c r="Z975" s="370">
        <f t="shared" si="276"/>
        <v>57.954545454545439</v>
      </c>
      <c r="AA975" s="370">
        <f t="shared" si="277"/>
        <v>28.01204819277109</v>
      </c>
      <c r="AB975" s="370">
        <f t="shared" si="278"/>
        <v>20.767494356659142</v>
      </c>
      <c r="AC975" s="370">
        <f t="shared" si="279"/>
        <v>-16.86507936507936</v>
      </c>
      <c r="AD975" s="370">
        <f t="shared" si="280"/>
        <v>15.862068965517253</v>
      </c>
      <c r="AE975" s="370">
        <f t="shared" si="281"/>
        <v>-25.047080979284367</v>
      </c>
      <c r="AF975" s="370">
        <f t="shared" si="282"/>
        <v>9.3078758949880598</v>
      </c>
      <c r="AG975" s="370">
        <f t="shared" si="282"/>
        <v>34.313725490196084</v>
      </c>
      <c r="AH975" s="370">
        <f t="shared" si="282"/>
        <v>25.37688442211056</v>
      </c>
      <c r="AI975" s="370">
        <f t="shared" si="282"/>
        <v>26.330532212885156</v>
      </c>
      <c r="AJ975" s="370">
        <f t="shared" si="283"/>
        <v>59.67302452316077</v>
      </c>
      <c r="AK975" s="370">
        <f t="shared" si="283"/>
        <v>28.91832229580573</v>
      </c>
      <c r="AL975" s="370">
        <f t="shared" si="283"/>
        <v>20.623501199040774</v>
      </c>
      <c r="AM975" s="370">
        <f t="shared" si="283"/>
        <v>23.29411764705883</v>
      </c>
      <c r="AN975" s="370">
        <f t="shared" si="299"/>
        <v>-19.813084112149525</v>
      </c>
      <c r="AO975" s="370">
        <f t="shared" si="299"/>
        <v>36.276849642004755</v>
      </c>
      <c r="AP975" s="370">
        <f t="shared" si="299"/>
        <v>3.1746031746031775</v>
      </c>
      <c r="AQ975" s="370">
        <f t="shared" si="299"/>
        <v>78.643216080402027</v>
      </c>
      <c r="AR975" s="370">
        <f t="shared" ref="AR975:AY975" si="346">IFERROR(((AR195-AF195)*100/AF195),"n.a.")</f>
        <v>25.764192139737986</v>
      </c>
      <c r="AS975" s="370">
        <f t="shared" si="346"/>
        <v>-1.6423357664233711</v>
      </c>
      <c r="AT975" s="370">
        <f t="shared" si="346"/>
        <v>-11.623246492985972</v>
      </c>
      <c r="AU975" s="370">
        <f t="shared" si="346"/>
        <v>26.607538802660759</v>
      </c>
      <c r="AV975" s="370">
        <f t="shared" si="346"/>
        <v>-24.744027303754269</v>
      </c>
      <c r="AW975" s="370">
        <f t="shared" si="346"/>
        <v>-8.5616438356164384</v>
      </c>
      <c r="AX975" s="370">
        <f t="shared" si="346"/>
        <v>9.9403578528827037</v>
      </c>
      <c r="AY975" s="370">
        <f t="shared" si="346"/>
        <v>-4.007633587786259</v>
      </c>
    </row>
    <row r="976" spans="1:51" s="325" customFormat="1" ht="27.6">
      <c r="A976" s="329"/>
      <c r="B976" s="329" t="s">
        <v>367</v>
      </c>
      <c r="C976" s="332"/>
      <c r="D976" s="332"/>
      <c r="E976" s="332"/>
      <c r="F976" s="332"/>
      <c r="G976" s="332"/>
      <c r="H976" s="332"/>
      <c r="I976" s="332"/>
      <c r="J976" s="332"/>
      <c r="K976" s="332"/>
      <c r="L976" s="332"/>
      <c r="M976" s="332"/>
      <c r="N976" s="332"/>
      <c r="O976" s="370">
        <f t="shared" si="265"/>
        <v>-43.407911378603515</v>
      </c>
      <c r="P976" s="370">
        <f t="shared" si="266"/>
        <v>30.489572878331664</v>
      </c>
      <c r="Q976" s="370">
        <f t="shared" si="267"/>
        <v>-32.497850970456504</v>
      </c>
      <c r="R976" s="370">
        <f t="shared" si="268"/>
        <v>-25.695948035879983</v>
      </c>
      <c r="S976" s="370">
        <f t="shared" si="269"/>
        <v>-10.967772875503551</v>
      </c>
      <c r="T976" s="370">
        <f t="shared" si="270"/>
        <v>-70.225993969349375</v>
      </c>
      <c r="U976" s="370">
        <f t="shared" si="271"/>
        <v>-68.460103267236519</v>
      </c>
      <c r="V976" s="370">
        <f t="shared" si="272"/>
        <v>21.957298330148713</v>
      </c>
      <c r="W976" s="370">
        <f t="shared" si="273"/>
        <v>47.534485492310125</v>
      </c>
      <c r="X976" s="370">
        <f t="shared" si="274"/>
        <v>61.550028918449961</v>
      </c>
      <c r="Y976" s="370">
        <f t="shared" si="275"/>
        <v>12.514429279554543</v>
      </c>
      <c r="Z976" s="370">
        <f t="shared" si="276"/>
        <v>39.340800587587225</v>
      </c>
      <c r="AA976" s="370">
        <f t="shared" si="277"/>
        <v>-22.156288532675699</v>
      </c>
      <c r="AB976" s="370">
        <f t="shared" si="278"/>
        <v>-30.518759080420484</v>
      </c>
      <c r="AC976" s="370">
        <f t="shared" si="279"/>
        <v>-19.845844504021439</v>
      </c>
      <c r="AD976" s="370">
        <f t="shared" si="280"/>
        <v>-26.797793735040067</v>
      </c>
      <c r="AE976" s="370">
        <f t="shared" si="281"/>
        <v>-47.131699434419602</v>
      </c>
      <c r="AF976" s="370">
        <f t="shared" si="282"/>
        <v>38.797243683441216</v>
      </c>
      <c r="AG976" s="370">
        <f t="shared" si="282"/>
        <v>109.93259045260696</v>
      </c>
      <c r="AH976" s="370">
        <f t="shared" si="282"/>
        <v>7.2956403269754624</v>
      </c>
      <c r="AI976" s="370">
        <f t="shared" si="282"/>
        <v>-9.5754970445996737</v>
      </c>
      <c r="AJ976" s="370">
        <f t="shared" si="283"/>
        <v>-51.038235715308609</v>
      </c>
      <c r="AK976" s="370">
        <f t="shared" si="283"/>
        <v>-21.677730838865411</v>
      </c>
      <c r="AL976" s="370">
        <f t="shared" si="283"/>
        <v>-2.3720102787112225</v>
      </c>
      <c r="AM976" s="370">
        <f t="shared" si="283"/>
        <v>31.056331056331047</v>
      </c>
      <c r="AN976" s="370">
        <f t="shared" si="299"/>
        <v>52.976629766297677</v>
      </c>
      <c r="AO976" s="370">
        <f t="shared" si="299"/>
        <v>18.638682164060533</v>
      </c>
      <c r="AP976" s="370">
        <f t="shared" si="299"/>
        <v>6.7529144156951944</v>
      </c>
      <c r="AQ976" s="370">
        <f t="shared" si="299"/>
        <v>1.5792154865002517</v>
      </c>
      <c r="AR976" s="370">
        <f t="shared" ref="AR976:AY976" si="347">IFERROR(((AR196-AF196)*100/AF196),"n.a.")</f>
        <v>45.47916353242065</v>
      </c>
      <c r="AS976" s="370">
        <f t="shared" si="347"/>
        <v>21.834862385321095</v>
      </c>
      <c r="AT976" s="370">
        <f t="shared" si="347"/>
        <v>19.122595390768844</v>
      </c>
      <c r="AU976" s="370">
        <f t="shared" si="347"/>
        <v>115.450439743285</v>
      </c>
      <c r="AV976" s="370">
        <f t="shared" si="347"/>
        <v>201.49166422930682</v>
      </c>
      <c r="AW976" s="370">
        <f t="shared" si="347"/>
        <v>50.886114963784863</v>
      </c>
      <c r="AX976" s="370">
        <f t="shared" si="347"/>
        <v>15.684686508739969</v>
      </c>
      <c r="AY976" s="370">
        <f t="shared" si="347"/>
        <v>-22.012388578335095</v>
      </c>
    </row>
    <row r="977" spans="1:51" s="325" customFormat="1" ht="25.5" customHeight="1">
      <c r="A977" s="327"/>
      <c r="B977" s="327" t="s">
        <v>368</v>
      </c>
      <c r="C977" s="331"/>
      <c r="D977" s="331"/>
      <c r="E977" s="331"/>
      <c r="F977" s="331"/>
      <c r="G977" s="331"/>
      <c r="H977" s="331"/>
      <c r="I977" s="331"/>
      <c r="J977" s="331"/>
      <c r="K977" s="331"/>
      <c r="L977" s="331"/>
      <c r="M977" s="331"/>
      <c r="N977" s="331"/>
      <c r="O977" s="370">
        <f t="shared" si="265"/>
        <v>20.641106834900359</v>
      </c>
      <c r="P977" s="370">
        <f t="shared" si="266"/>
        <v>-26.541574420208317</v>
      </c>
      <c r="Q977" s="370">
        <f t="shared" si="267"/>
        <v>31.41141376874166</v>
      </c>
      <c r="R977" s="370">
        <f t="shared" si="268"/>
        <v>26.495948697950524</v>
      </c>
      <c r="S977" s="370">
        <f t="shared" si="269"/>
        <v>-10.357106173177662</v>
      </c>
      <c r="T977" s="370">
        <f t="shared" si="270"/>
        <v>-41.806478120934045</v>
      </c>
      <c r="U977" s="370">
        <f t="shared" si="271"/>
        <v>-27.893955571759687</v>
      </c>
      <c r="V977" s="370">
        <f t="shared" si="272"/>
        <v>-24.436190858595996</v>
      </c>
      <c r="W977" s="370">
        <f t="shared" si="273"/>
        <v>-3.6388926279894167</v>
      </c>
      <c r="X977" s="370">
        <f t="shared" si="274"/>
        <v>-15.573173344761091</v>
      </c>
      <c r="Y977" s="370">
        <f t="shared" si="275"/>
        <v>-30.05886096086541</v>
      </c>
      <c r="Z977" s="370">
        <f t="shared" si="276"/>
        <v>-14.522996303747716</v>
      </c>
      <c r="AA977" s="370">
        <f t="shared" si="277"/>
        <v>-11.40768858019706</v>
      </c>
      <c r="AB977" s="370">
        <f t="shared" si="278"/>
        <v>-5.331027667984185</v>
      </c>
      <c r="AC977" s="370">
        <f t="shared" si="279"/>
        <v>-40.649920850631702</v>
      </c>
      <c r="AD977" s="370">
        <f t="shared" si="280"/>
        <v>-31.855860793313695</v>
      </c>
      <c r="AE977" s="370">
        <f t="shared" si="281"/>
        <v>-19.146742036513636</v>
      </c>
      <c r="AF977" s="370">
        <f t="shared" si="282"/>
        <v>-30.658194084882719</v>
      </c>
      <c r="AG977" s="370">
        <f t="shared" si="282"/>
        <v>-26.636087835885583</v>
      </c>
      <c r="AH977" s="370">
        <f t="shared" si="282"/>
        <v>5.3712969933135524</v>
      </c>
      <c r="AI977" s="370">
        <f t="shared" ref="AI977" si="348">IFERROR(((AI197-W197)*100/W197),"n.a.")</f>
        <v>-14.104116222760286</v>
      </c>
      <c r="AJ977" s="370">
        <f t="shared" si="283"/>
        <v>0.42129841124816636</v>
      </c>
      <c r="AK977" s="370">
        <f t="shared" si="283"/>
        <v>7.3808711475036901</v>
      </c>
      <c r="AL977" s="370">
        <f t="shared" si="283"/>
        <v>11.51677705402594</v>
      </c>
      <c r="AM977" s="370">
        <f t="shared" ref="AM977:AQ992" si="349">IFERROR(((AM197-AA197)*100/AA197),"n.a.")</f>
        <v>-3.4322439491316712</v>
      </c>
      <c r="AN977" s="370">
        <f t="shared" si="349"/>
        <v>-0.70455612963833969</v>
      </c>
      <c r="AO977" s="370">
        <f t="shared" si="349"/>
        <v>2.7376578934125093</v>
      </c>
      <c r="AP977" s="370">
        <f t="shared" si="349"/>
        <v>28.013471398411578</v>
      </c>
      <c r="AQ977" s="370">
        <f t="shared" si="349"/>
        <v>38.263498511975058</v>
      </c>
      <c r="AR977" s="370">
        <f t="shared" ref="AR977:AY977" si="350">IFERROR(((AR197-AF197)*100/AF197),"n.a.")</f>
        <v>21.778481728702342</v>
      </c>
      <c r="AS977" s="370">
        <f t="shared" si="350"/>
        <v>-11.977551321813609</v>
      </c>
      <c r="AT977" s="370">
        <f t="shared" si="350"/>
        <v>-15.086569171289293</v>
      </c>
      <c r="AU977" s="370">
        <f t="shared" si="350"/>
        <v>10.240147449449783</v>
      </c>
      <c r="AV977" s="370">
        <f t="shared" si="350"/>
        <v>9.9929235746057472</v>
      </c>
      <c r="AW977" s="370">
        <f t="shared" si="350"/>
        <v>-13.847701758102099</v>
      </c>
      <c r="AX977" s="370">
        <f t="shared" si="350"/>
        <v>-13.478623668580957</v>
      </c>
      <c r="AY977" s="370">
        <f t="shared" si="350"/>
        <v>-13.895969036155964</v>
      </c>
    </row>
    <row r="978" spans="1:51" s="325" customFormat="1" ht="27.6">
      <c r="A978" s="329"/>
      <c r="B978" s="329" t="s">
        <v>369</v>
      </c>
      <c r="C978" s="332"/>
      <c r="D978" s="332"/>
      <c r="E978" s="332"/>
      <c r="F978" s="332"/>
      <c r="G978" s="332"/>
      <c r="H978" s="332"/>
      <c r="I978" s="332"/>
      <c r="J978" s="332"/>
      <c r="K978" s="332"/>
      <c r="L978" s="332"/>
      <c r="M978" s="332"/>
      <c r="N978" s="332"/>
      <c r="O978" s="370">
        <f t="shared" ref="O978:O1041" si="351">IFERROR(((O198-C198)*100/C198),"n.a.")</f>
        <v>-26.298142136466858</v>
      </c>
      <c r="P978" s="370">
        <f t="shared" ref="P978:P1041" si="352">IFERROR(((P198-D198)*100/D198),"n.a.")</f>
        <v>-17.626124813450971</v>
      </c>
      <c r="Q978" s="370">
        <f t="shared" ref="Q978:Q1041" si="353">IFERROR(((Q198-E198)*100/E198),"n.a.")</f>
        <v>-18.010545973854768</v>
      </c>
      <c r="R978" s="370">
        <f t="shared" ref="R978:R1041" si="354">IFERROR(((R198-F198)*100/F198),"n.a.")</f>
        <v>-27.020951875383609</v>
      </c>
      <c r="S978" s="370">
        <f t="shared" ref="S978:S1041" si="355">IFERROR(((S198-G198)*100/G198),"n.a.")</f>
        <v>-20.990525344515873</v>
      </c>
      <c r="T978" s="370">
        <f t="shared" ref="T978:T1041" si="356">IFERROR(((T198-H198)*100/H198),"n.a.")</f>
        <v>-26.068561253673487</v>
      </c>
      <c r="U978" s="370">
        <f t="shared" ref="U978:U1041" si="357">IFERROR(((U198-I198)*100/I198),"n.a.")</f>
        <v>-18.472486187845305</v>
      </c>
      <c r="V978" s="370">
        <f t="shared" ref="V978:V1041" si="358">IFERROR(((V198-J198)*100/J198),"n.a.")</f>
        <v>-17.319425135702325</v>
      </c>
      <c r="W978" s="370">
        <f t="shared" ref="W978:W1041" si="359">IFERROR(((W198-K198)*100/K198),"n.a.")</f>
        <v>-4.0442978742368147</v>
      </c>
      <c r="X978" s="370">
        <f t="shared" ref="X978:X1041" si="360">IFERROR(((X198-L198)*100/L198),"n.a.")</f>
        <v>-2.5547960835877976</v>
      </c>
      <c r="Y978" s="370">
        <f t="shared" ref="Y978:Y1041" si="361">IFERROR(((Y198-M198)*100/M198),"n.a.")</f>
        <v>-3.5153222965832991</v>
      </c>
      <c r="Z978" s="370">
        <f t="shared" ref="Z978:Z1041" si="362">IFERROR(((Z198-N198)*100/N198),"n.a.")</f>
        <v>-7.0556009631315026</v>
      </c>
      <c r="AA978" s="370">
        <f t="shared" ref="AA978:AA1041" si="363">IFERROR(((AA198-O198)*100/O198),"n.a.")</f>
        <v>-1.1187394019603722</v>
      </c>
      <c r="AB978" s="370">
        <f t="shared" ref="AB978:AB1041" si="364">IFERROR(((AB198-P198)*100/P198),"n.a.")</f>
        <v>4.9602813005864101</v>
      </c>
      <c r="AC978" s="370">
        <f t="shared" ref="AC978:AC1041" si="365">IFERROR(((AC198-Q198)*100/Q198),"n.a.")</f>
        <v>-11.067193675889337</v>
      </c>
      <c r="AD978" s="370">
        <f t="shared" ref="AD978:AD1041" si="366">IFERROR(((AD198-R198)*100/R198),"n.a.")</f>
        <v>15.874296755128711</v>
      </c>
      <c r="AE978" s="370">
        <f t="shared" ref="AE978:AE1041" si="367">IFERROR(((AE198-S198)*100/S198),"n.a.")</f>
        <v>1.909382655095792</v>
      </c>
      <c r="AF978" s="370">
        <f t="shared" ref="AF978:AI1041" si="368">IFERROR(((AF198-T198)*100/T198),"n.a.")</f>
        <v>21.676115776461057</v>
      </c>
      <c r="AG978" s="370">
        <f t="shared" si="368"/>
        <v>39.169232770958928</v>
      </c>
      <c r="AH978" s="370">
        <f t="shared" si="368"/>
        <v>31.25133873109711</v>
      </c>
      <c r="AI978" s="370">
        <f t="shared" si="368"/>
        <v>20.468847966932167</v>
      </c>
      <c r="AJ978" s="370">
        <f t="shared" ref="AJ978:AM1041" si="369">IFERROR(((AJ198-X198)*100/X198),"n.a.")</f>
        <v>25.139396913194762</v>
      </c>
      <c r="AK978" s="370">
        <f t="shared" si="369"/>
        <v>17.334571094793066</v>
      </c>
      <c r="AL978" s="370">
        <f t="shared" si="369"/>
        <v>24.875816993464042</v>
      </c>
      <c r="AM978" s="370">
        <f t="shared" si="369"/>
        <v>30.499613108308754</v>
      </c>
      <c r="AN978" s="370">
        <f t="shared" si="349"/>
        <v>4.9934632512154247</v>
      </c>
      <c r="AO978" s="370">
        <f t="shared" si="349"/>
        <v>26.446058649448482</v>
      </c>
      <c r="AP978" s="370">
        <f t="shared" si="349"/>
        <v>20.031975831763969</v>
      </c>
      <c r="AQ978" s="370">
        <f t="shared" si="349"/>
        <v>15.745390513635137</v>
      </c>
      <c r="AR978" s="370">
        <f t="shared" ref="AR978:AY978" si="370">IFERROR(((AR198-AF198)*100/AF198),"n.a.")</f>
        <v>7.997302410313897</v>
      </c>
      <c r="AS978" s="370">
        <f t="shared" si="370"/>
        <v>8.9892717739359504</v>
      </c>
      <c r="AT978" s="370">
        <f t="shared" si="370"/>
        <v>-5.6172073895162802</v>
      </c>
      <c r="AU978" s="370">
        <f t="shared" si="370"/>
        <v>10.283841742566628</v>
      </c>
      <c r="AV978" s="370">
        <f t="shared" si="370"/>
        <v>9.9371741745755902</v>
      </c>
      <c r="AW978" s="370">
        <f t="shared" si="370"/>
        <v>16.640442346498812</v>
      </c>
      <c r="AX978" s="370">
        <f t="shared" si="370"/>
        <v>33.523976285412488</v>
      </c>
      <c r="AY978" s="370">
        <f t="shared" si="370"/>
        <v>19.290556241085881</v>
      </c>
    </row>
    <row r="979" spans="1:51" s="325" customFormat="1" ht="13.8">
      <c r="A979" s="327"/>
      <c r="B979" s="327" t="s">
        <v>370</v>
      </c>
      <c r="C979" s="331"/>
      <c r="D979" s="331"/>
      <c r="E979" s="331"/>
      <c r="F979" s="331"/>
      <c r="G979" s="331"/>
      <c r="H979" s="331"/>
      <c r="I979" s="331"/>
      <c r="J979" s="331"/>
      <c r="K979" s="331"/>
      <c r="L979" s="331"/>
      <c r="M979" s="331"/>
      <c r="N979" s="331"/>
      <c r="O979" s="370">
        <f t="shared" si="351"/>
        <v>-27.744489033038317</v>
      </c>
      <c r="P979" s="370">
        <f t="shared" si="352"/>
        <v>-9.251530623053613</v>
      </c>
      <c r="Q979" s="370">
        <f t="shared" si="353"/>
        <v>-10.480513147529903</v>
      </c>
      <c r="R979" s="370">
        <f t="shared" si="354"/>
        <v>-26.895850591158968</v>
      </c>
      <c r="S979" s="370">
        <f t="shared" si="355"/>
        <v>-15.844846102040449</v>
      </c>
      <c r="T979" s="370">
        <f t="shared" si="356"/>
        <v>-29.1177496222248</v>
      </c>
      <c r="U979" s="370">
        <f t="shared" si="357"/>
        <v>-11.082320568676916</v>
      </c>
      <c r="V979" s="370">
        <f t="shared" si="358"/>
        <v>-14.839759526284855</v>
      </c>
      <c r="W979" s="370">
        <f t="shared" si="359"/>
        <v>3.8661841292258763</v>
      </c>
      <c r="X979" s="370">
        <f t="shared" si="360"/>
        <v>1.415544480967017</v>
      </c>
      <c r="Y979" s="370">
        <f t="shared" si="361"/>
        <v>-6.6806567659809923</v>
      </c>
      <c r="Z979" s="370">
        <f t="shared" si="362"/>
        <v>-12.043308702791462</v>
      </c>
      <c r="AA979" s="370">
        <f t="shared" si="363"/>
        <v>-2.8707648610265757</v>
      </c>
      <c r="AB979" s="370">
        <f t="shared" si="364"/>
        <v>-1.9072742552992847</v>
      </c>
      <c r="AC979" s="370">
        <f t="shared" si="365"/>
        <v>-21.854179761156505</v>
      </c>
      <c r="AD979" s="370">
        <f t="shared" si="366"/>
        <v>10.952871491115109</v>
      </c>
      <c r="AE979" s="370">
        <f t="shared" si="367"/>
        <v>-4.9487390232296571</v>
      </c>
      <c r="AF979" s="370">
        <f t="shared" si="368"/>
        <v>34.937684486716954</v>
      </c>
      <c r="AG979" s="370">
        <f t="shared" si="368"/>
        <v>34.427624622843439</v>
      </c>
      <c r="AH979" s="370">
        <f t="shared" si="368"/>
        <v>35.602441613588105</v>
      </c>
      <c r="AI979" s="370">
        <f t="shared" si="368"/>
        <v>8.4785133565621393</v>
      </c>
      <c r="AJ979" s="370">
        <f t="shared" si="369"/>
        <v>13.751372262010566</v>
      </c>
      <c r="AK979" s="370">
        <f t="shared" si="369"/>
        <v>-0.55847974893122565</v>
      </c>
      <c r="AL979" s="370">
        <f t="shared" si="369"/>
        <v>9.7368881628843109</v>
      </c>
      <c r="AM979" s="370">
        <f t="shared" si="369"/>
        <v>23.853785900783294</v>
      </c>
      <c r="AN979" s="370">
        <f t="shared" si="349"/>
        <v>1.8896213617649154</v>
      </c>
      <c r="AO979" s="370">
        <f t="shared" si="349"/>
        <v>25.574412182632237</v>
      </c>
      <c r="AP979" s="370">
        <f t="shared" si="349"/>
        <v>22.020286423879501</v>
      </c>
      <c r="AQ979" s="370">
        <f t="shared" si="349"/>
        <v>16.395121285213673</v>
      </c>
      <c r="AR979" s="370">
        <f t="shared" ref="AR979:AY979" si="371">IFERROR(((AR199-AF199)*100/AF199),"n.a.")</f>
        <v>3.8727188025359141</v>
      </c>
      <c r="AS979" s="370">
        <f t="shared" si="371"/>
        <v>11.629290003261266</v>
      </c>
      <c r="AT979" s="370">
        <f t="shared" si="371"/>
        <v>-9.0419806243272323</v>
      </c>
      <c r="AU979" s="370">
        <f t="shared" si="371"/>
        <v>24.873348305217526</v>
      </c>
      <c r="AV979" s="370">
        <f t="shared" si="371"/>
        <v>13.582573128978153</v>
      </c>
      <c r="AW979" s="370">
        <f t="shared" si="371"/>
        <v>42.203225565965056</v>
      </c>
      <c r="AX979" s="370">
        <f t="shared" si="371"/>
        <v>56.469962785752259</v>
      </c>
      <c r="AY979" s="370">
        <f t="shared" si="371"/>
        <v>32.076903617505685</v>
      </c>
    </row>
    <row r="980" spans="1:51" s="325" customFormat="1" ht="13.8">
      <c r="A980" s="329"/>
      <c r="B980" s="329" t="s">
        <v>371</v>
      </c>
      <c r="C980" s="332"/>
      <c r="D980" s="332"/>
      <c r="E980" s="332"/>
      <c r="F980" s="332"/>
      <c r="G980" s="332"/>
      <c r="H980" s="332"/>
      <c r="I980" s="332"/>
      <c r="J980" s="332"/>
      <c r="K980" s="332"/>
      <c r="L980" s="332"/>
      <c r="M980" s="332"/>
      <c r="N980" s="332"/>
      <c r="O980" s="370">
        <f t="shared" si="351"/>
        <v>-31.223878911103579</v>
      </c>
      <c r="P980" s="370">
        <f t="shared" si="352"/>
        <v>-4.3090939767167331</v>
      </c>
      <c r="Q980" s="370">
        <f t="shared" si="353"/>
        <v>-2.521563936284092</v>
      </c>
      <c r="R980" s="370">
        <f t="shared" si="354"/>
        <v>-25.570430243327444</v>
      </c>
      <c r="S980" s="370">
        <f t="shared" si="355"/>
        <v>-9.5915245595150296</v>
      </c>
      <c r="T980" s="370">
        <f t="shared" si="356"/>
        <v>-24.667717954494258</v>
      </c>
      <c r="U980" s="370">
        <f t="shared" si="357"/>
        <v>2.2679626453211315</v>
      </c>
      <c r="V980" s="370">
        <f t="shared" si="358"/>
        <v>-11.63209449726304</v>
      </c>
      <c r="W980" s="370">
        <f t="shared" si="359"/>
        <v>24.761333260596793</v>
      </c>
      <c r="X980" s="370">
        <f t="shared" si="360"/>
        <v>8.0161711858869626</v>
      </c>
      <c r="Y980" s="370">
        <f t="shared" si="361"/>
        <v>-5.2805280528052698</v>
      </c>
      <c r="Z980" s="370">
        <f t="shared" si="362"/>
        <v>-14.250614250614252</v>
      </c>
      <c r="AA980" s="370">
        <f t="shared" si="363"/>
        <v>2.7468692260316145</v>
      </c>
      <c r="AB980" s="370">
        <f t="shared" si="364"/>
        <v>0.40905564567318747</v>
      </c>
      <c r="AC980" s="370">
        <f t="shared" si="365"/>
        <v>-24.663329565638616</v>
      </c>
      <c r="AD980" s="370">
        <f t="shared" si="366"/>
        <v>10.218702865761699</v>
      </c>
      <c r="AE980" s="370">
        <f t="shared" si="367"/>
        <v>-7.0215565860383586</v>
      </c>
      <c r="AF980" s="370">
        <f t="shared" si="368"/>
        <v>40.892002734107997</v>
      </c>
      <c r="AG980" s="370">
        <f t="shared" si="368"/>
        <v>26.615728661945568</v>
      </c>
      <c r="AH980" s="370">
        <f t="shared" si="368"/>
        <v>38.695085174015809</v>
      </c>
      <c r="AI980" s="370">
        <f t="shared" si="368"/>
        <v>1.6659379099256679</v>
      </c>
      <c r="AJ980" s="370">
        <f t="shared" si="369"/>
        <v>6.2644134437261325</v>
      </c>
      <c r="AK980" s="370">
        <f t="shared" si="369"/>
        <v>-3.6206635358279162</v>
      </c>
      <c r="AL980" s="370">
        <f t="shared" si="369"/>
        <v>-4.5531876790831012</v>
      </c>
      <c r="AM980" s="370">
        <f t="shared" si="369"/>
        <v>17.87084398976981</v>
      </c>
      <c r="AN980" s="370">
        <f t="shared" si="349"/>
        <v>-4.9905176652384755</v>
      </c>
      <c r="AO980" s="370">
        <f t="shared" si="349"/>
        <v>22.115054869684499</v>
      </c>
      <c r="AP980" s="370">
        <f t="shared" si="349"/>
        <v>21.235032500855283</v>
      </c>
      <c r="AQ980" s="370">
        <f t="shared" si="349"/>
        <v>8.8121314237573642</v>
      </c>
      <c r="AR980" s="370">
        <f t="shared" ref="AR980:AY980" si="372">IFERROR(((AR200-AF200)*100/AF200),"n.a.")</f>
        <v>-7.5985445724681622</v>
      </c>
      <c r="AS980" s="370">
        <f t="shared" si="372"/>
        <v>10.108622059992356</v>
      </c>
      <c r="AT980" s="370">
        <f t="shared" si="372"/>
        <v>-21.834689859841919</v>
      </c>
      <c r="AU980" s="370">
        <f t="shared" si="372"/>
        <v>15.281063180078288</v>
      </c>
      <c r="AV980" s="370">
        <f t="shared" si="372"/>
        <v>-0.20278924149708027</v>
      </c>
      <c r="AW980" s="370">
        <f t="shared" si="372"/>
        <v>40.034580320653895</v>
      </c>
      <c r="AX980" s="370">
        <f t="shared" si="372"/>
        <v>60.53754866550964</v>
      </c>
      <c r="AY980" s="370">
        <f t="shared" si="372"/>
        <v>25.952671548684574</v>
      </c>
    </row>
    <row r="981" spans="1:51" s="325" customFormat="1" ht="13.8">
      <c r="A981" s="327"/>
      <c r="B981" s="327" t="s">
        <v>372</v>
      </c>
      <c r="C981" s="331"/>
      <c r="D981" s="331"/>
      <c r="E981" s="331"/>
      <c r="F981" s="331"/>
      <c r="G981" s="331"/>
      <c r="H981" s="331"/>
      <c r="I981" s="331"/>
      <c r="J981" s="331"/>
      <c r="K981" s="331"/>
      <c r="L981" s="331"/>
      <c r="M981" s="331"/>
      <c r="N981" s="331"/>
      <c r="O981" s="370">
        <f t="shared" si="351"/>
        <v>-20.985775332201616</v>
      </c>
      <c r="P981" s="370">
        <f t="shared" si="352"/>
        <v>-16.905731287190736</v>
      </c>
      <c r="Q981" s="370">
        <f t="shared" si="353"/>
        <v>-20.381599581808683</v>
      </c>
      <c r="R981" s="370">
        <f t="shared" si="354"/>
        <v>-29.17651449185222</v>
      </c>
      <c r="S981" s="370">
        <f t="shared" si="355"/>
        <v>-28.265715559518501</v>
      </c>
      <c r="T981" s="370">
        <f t="shared" si="356"/>
        <v>-36.040717921242972</v>
      </c>
      <c r="U981" s="370">
        <f t="shared" si="357"/>
        <v>-30.460559161258111</v>
      </c>
      <c r="V981" s="370">
        <f t="shared" si="358"/>
        <v>-16.109196567335633</v>
      </c>
      <c r="W981" s="370">
        <f t="shared" si="359"/>
        <v>-22.509848058525606</v>
      </c>
      <c r="X981" s="370">
        <f t="shared" si="360"/>
        <v>-10.993139496896434</v>
      </c>
      <c r="Y981" s="370">
        <f t="shared" si="361"/>
        <v>-8.6451885199774843</v>
      </c>
      <c r="Z981" s="370">
        <f t="shared" si="362"/>
        <v>-7.4946466809421839</v>
      </c>
      <c r="AA981" s="370">
        <f t="shared" si="363"/>
        <v>-8.971699511038663</v>
      </c>
      <c r="AB981" s="370">
        <f t="shared" si="364"/>
        <v>-6.2716719433137298</v>
      </c>
      <c r="AC981" s="370">
        <f t="shared" si="365"/>
        <v>-16.466417175497341</v>
      </c>
      <c r="AD981" s="370">
        <f t="shared" si="366"/>
        <v>10.397822077808016</v>
      </c>
      <c r="AE981" s="370">
        <f t="shared" si="367"/>
        <v>-1.7868241143567412</v>
      </c>
      <c r="AF981" s="370">
        <f t="shared" si="368"/>
        <v>27.207237393198206</v>
      </c>
      <c r="AG981" s="370">
        <f t="shared" si="368"/>
        <v>50.480122049717309</v>
      </c>
      <c r="AH981" s="370">
        <f t="shared" si="368"/>
        <v>23.173580346355198</v>
      </c>
      <c r="AI981" s="370">
        <f t="shared" si="368"/>
        <v>21.060275962236762</v>
      </c>
      <c r="AJ981" s="370">
        <f t="shared" si="369"/>
        <v>24.123692420627641</v>
      </c>
      <c r="AK981" s="370">
        <f t="shared" si="369"/>
        <v>0.50820050820050555</v>
      </c>
      <c r="AL981" s="370">
        <f t="shared" si="369"/>
        <v>35.981481481481495</v>
      </c>
      <c r="AM981" s="370">
        <f t="shared" si="369"/>
        <v>31.276959387971033</v>
      </c>
      <c r="AN981" s="370">
        <f t="shared" si="349"/>
        <v>14.484478044072697</v>
      </c>
      <c r="AO981" s="370">
        <f t="shared" si="349"/>
        <v>31.541303151772386</v>
      </c>
      <c r="AP981" s="370">
        <f t="shared" si="349"/>
        <v>22.329170312624303</v>
      </c>
      <c r="AQ981" s="370">
        <f t="shared" si="349"/>
        <v>38.585666824869477</v>
      </c>
      <c r="AR981" s="370">
        <f t="shared" ref="AR981:AY981" si="373">IFERROR(((AR201-AF201)*100/AF201),"n.a.")</f>
        <v>22.731463189780047</v>
      </c>
      <c r="AS981" s="370">
        <f t="shared" si="373"/>
        <v>12.404580152671745</v>
      </c>
      <c r="AT981" s="370">
        <f t="shared" si="373"/>
        <v>11.391577295317825</v>
      </c>
      <c r="AU981" s="370">
        <f t="shared" si="373"/>
        <v>32.715956808638268</v>
      </c>
      <c r="AV981" s="370">
        <f t="shared" si="373"/>
        <v>42.581503659347959</v>
      </c>
      <c r="AW981" s="370">
        <f t="shared" si="373"/>
        <v>48.073239868229528</v>
      </c>
      <c r="AX981" s="370">
        <f t="shared" si="373"/>
        <v>47.269508375323426</v>
      </c>
      <c r="AY981" s="370">
        <f t="shared" si="373"/>
        <v>42.988220706757573</v>
      </c>
    </row>
    <row r="982" spans="1:51" s="325" customFormat="1" ht="13.8">
      <c r="A982" s="329"/>
      <c r="B982" s="329" t="s">
        <v>373</v>
      </c>
      <c r="C982" s="332"/>
      <c r="D982" s="332"/>
      <c r="E982" s="332"/>
      <c r="F982" s="332"/>
      <c r="G982" s="332"/>
      <c r="H982" s="332"/>
      <c r="I982" s="332"/>
      <c r="J982" s="332"/>
      <c r="K982" s="332"/>
      <c r="L982" s="332"/>
      <c r="M982" s="332"/>
      <c r="N982" s="332"/>
      <c r="O982" s="370">
        <f t="shared" si="351"/>
        <v>-24.098124098124099</v>
      </c>
      <c r="P982" s="370">
        <f t="shared" si="352"/>
        <v>-24.406991260923846</v>
      </c>
      <c r="Q982" s="370">
        <f t="shared" si="353"/>
        <v>-36.663914120561515</v>
      </c>
      <c r="R982" s="370">
        <f t="shared" si="354"/>
        <v>-34.352773826458034</v>
      </c>
      <c r="S982" s="370">
        <f t="shared" si="355"/>
        <v>-14.648552864737157</v>
      </c>
      <c r="T982" s="370">
        <f t="shared" si="356"/>
        <v>-33.936170212765965</v>
      </c>
      <c r="U982" s="370">
        <f t="shared" si="357"/>
        <v>-40.488527017024438</v>
      </c>
      <c r="V982" s="370">
        <f t="shared" si="358"/>
        <v>-56.700416914830257</v>
      </c>
      <c r="W982" s="370">
        <f t="shared" si="359"/>
        <v>-1.805555555555554</v>
      </c>
      <c r="X982" s="370">
        <f t="shared" si="360"/>
        <v>-8.3753784056508582</v>
      </c>
      <c r="Y982" s="370">
        <f t="shared" si="361"/>
        <v>-15.408805031446548</v>
      </c>
      <c r="Z982" s="370">
        <f t="shared" si="362"/>
        <v>-8.5395051875498691</v>
      </c>
      <c r="AA982" s="370">
        <f t="shared" si="363"/>
        <v>-37.325728770595688</v>
      </c>
      <c r="AB982" s="370">
        <f t="shared" si="364"/>
        <v>-8.2576383154417847</v>
      </c>
      <c r="AC982" s="370">
        <f t="shared" si="365"/>
        <v>-18.644067796610166</v>
      </c>
      <c r="AD982" s="370">
        <f t="shared" si="366"/>
        <v>38.894907908992415</v>
      </c>
      <c r="AE982" s="370">
        <f t="shared" si="367"/>
        <v>12.733564013840832</v>
      </c>
      <c r="AF982" s="370">
        <f t="shared" si="368"/>
        <v>-3.0595813204508922</v>
      </c>
      <c r="AG982" s="370">
        <f t="shared" si="368"/>
        <v>72.636815920398035</v>
      </c>
      <c r="AH982" s="370">
        <f t="shared" si="368"/>
        <v>143.46629986244844</v>
      </c>
      <c r="AI982" s="370">
        <f t="shared" si="368"/>
        <v>20.792079207920775</v>
      </c>
      <c r="AJ982" s="370">
        <f t="shared" si="369"/>
        <v>107.48898678414096</v>
      </c>
      <c r="AK982" s="370">
        <f t="shared" si="369"/>
        <v>61.71003717472118</v>
      </c>
      <c r="AL982" s="370">
        <f t="shared" si="369"/>
        <v>40.924956369982525</v>
      </c>
      <c r="AM982" s="370">
        <f t="shared" si="369"/>
        <v>82.912032355915045</v>
      </c>
      <c r="AN982" s="370">
        <f t="shared" si="349"/>
        <v>37.263726372637272</v>
      </c>
      <c r="AO982" s="370">
        <f t="shared" si="349"/>
        <v>29.326923076923077</v>
      </c>
      <c r="AP982" s="370">
        <f t="shared" si="349"/>
        <v>36.895475819032768</v>
      </c>
      <c r="AQ982" s="370">
        <f t="shared" si="349"/>
        <v>-17.679558011049718</v>
      </c>
      <c r="AR982" s="370">
        <f t="shared" ref="AR982:AY982" si="374">IFERROR(((AR202-AF202)*100/AF202),"n.a.")</f>
        <v>80.315614617940227</v>
      </c>
      <c r="AS982" s="370">
        <f t="shared" si="374"/>
        <v>39.4092219020173</v>
      </c>
      <c r="AT982" s="370">
        <f t="shared" si="374"/>
        <v>60.395480225988713</v>
      </c>
      <c r="AU982" s="370">
        <f t="shared" si="374"/>
        <v>94.145199063231843</v>
      </c>
      <c r="AV982" s="370">
        <f t="shared" si="374"/>
        <v>11.040339702760095</v>
      </c>
      <c r="AW982" s="370">
        <f t="shared" si="374"/>
        <v>29.827586206896562</v>
      </c>
      <c r="AX982" s="370">
        <f t="shared" si="374"/>
        <v>86.43962848297214</v>
      </c>
      <c r="AY982" s="370">
        <f t="shared" si="374"/>
        <v>34.660033167495854</v>
      </c>
    </row>
    <row r="983" spans="1:51" s="325" customFormat="1" ht="13.8">
      <c r="A983" s="327"/>
      <c r="B983" s="327" t="s">
        <v>374</v>
      </c>
      <c r="C983" s="331"/>
      <c r="D983" s="331"/>
      <c r="E983" s="331"/>
      <c r="F983" s="331"/>
      <c r="G983" s="331"/>
      <c r="H983" s="331"/>
      <c r="I983" s="331"/>
      <c r="J983" s="331"/>
      <c r="K983" s="331"/>
      <c r="L983" s="331"/>
      <c r="M983" s="331"/>
      <c r="N983" s="331"/>
      <c r="O983" s="370">
        <f t="shared" si="351"/>
        <v>-29.568082643156117</v>
      </c>
      <c r="P983" s="370">
        <f t="shared" si="352"/>
        <v>-29.264747358601085</v>
      </c>
      <c r="Q983" s="370">
        <f t="shared" si="353"/>
        <v>-25.813803319785766</v>
      </c>
      <c r="R983" s="370">
        <f t="shared" si="354"/>
        <v>-29.095050298416187</v>
      </c>
      <c r="S983" s="370">
        <f t="shared" si="355"/>
        <v>-25.850885758125262</v>
      </c>
      <c r="T983" s="370">
        <f t="shared" si="356"/>
        <v>-31.548888487258257</v>
      </c>
      <c r="U983" s="370">
        <f t="shared" si="357"/>
        <v>-24.532029738262551</v>
      </c>
      <c r="V983" s="370">
        <f t="shared" si="358"/>
        <v>-15.265477350735202</v>
      </c>
      <c r="W983" s="370">
        <f t="shared" si="359"/>
        <v>-11.44475342500702</v>
      </c>
      <c r="X983" s="370">
        <f t="shared" si="360"/>
        <v>-3.8414735328281395</v>
      </c>
      <c r="Y983" s="370">
        <f t="shared" si="361"/>
        <v>0.83348066577425584</v>
      </c>
      <c r="Z983" s="370">
        <f t="shared" si="362"/>
        <v>-3.3934313275149268</v>
      </c>
      <c r="AA983" s="370">
        <f t="shared" si="363"/>
        <v>1.0772810034392046</v>
      </c>
      <c r="AB983" s="370">
        <f t="shared" si="364"/>
        <v>14.669979143663348</v>
      </c>
      <c r="AC983" s="370">
        <f t="shared" si="365"/>
        <v>-1.9097844452408939</v>
      </c>
      <c r="AD983" s="370">
        <f t="shared" si="366"/>
        <v>27.042622170667151</v>
      </c>
      <c r="AE983" s="370">
        <f t="shared" si="367"/>
        <v>7.3037671071814891</v>
      </c>
      <c r="AF983" s="370">
        <f t="shared" si="368"/>
        <v>27.855520937846542</v>
      </c>
      <c r="AG983" s="370">
        <f t="shared" si="368"/>
        <v>50.522253110577331</v>
      </c>
      <c r="AH983" s="370">
        <f t="shared" si="368"/>
        <v>23.474107968894558</v>
      </c>
      <c r="AI983" s="370">
        <f t="shared" si="368"/>
        <v>34.614387369997978</v>
      </c>
      <c r="AJ983" s="370">
        <f t="shared" si="369"/>
        <v>38.813310707814431</v>
      </c>
      <c r="AK983" s="370">
        <f t="shared" si="369"/>
        <v>22.365553690854885</v>
      </c>
      <c r="AL983" s="370">
        <f t="shared" si="369"/>
        <v>45.120356612184246</v>
      </c>
      <c r="AM983" s="370">
        <f t="shared" si="369"/>
        <v>29.141856392294212</v>
      </c>
      <c r="AN983" s="370">
        <f t="shared" si="349"/>
        <v>3.8061358226121427</v>
      </c>
      <c r="AO983" s="370">
        <f t="shared" si="349"/>
        <v>18.039461321641074</v>
      </c>
      <c r="AP983" s="370">
        <f t="shared" si="349"/>
        <v>10.921733430103243</v>
      </c>
      <c r="AQ983" s="370">
        <f t="shared" si="349"/>
        <v>9.5174438990182342</v>
      </c>
      <c r="AR983" s="370">
        <f t="shared" ref="AR983:AY983" si="375">IFERROR(((AR203-AF203)*100/AF203),"n.a.")</f>
        <v>-5.5654221047414483</v>
      </c>
      <c r="AS983" s="370">
        <f t="shared" si="375"/>
        <v>-12.76313430159585</v>
      </c>
      <c r="AT983" s="370">
        <f t="shared" si="375"/>
        <v>-8.1812842996294073</v>
      </c>
      <c r="AU983" s="370">
        <f t="shared" si="375"/>
        <v>-4.8260069340410068</v>
      </c>
      <c r="AV983" s="370">
        <f t="shared" si="375"/>
        <v>5.1674125642300677</v>
      </c>
      <c r="AW983" s="370">
        <f t="shared" si="375"/>
        <v>-5.9055924015393364</v>
      </c>
      <c r="AX983" s="370">
        <f t="shared" si="375"/>
        <v>4.9269960887105029</v>
      </c>
      <c r="AY983" s="370">
        <f t="shared" si="375"/>
        <v>9.8667131620752588</v>
      </c>
    </row>
    <row r="984" spans="1:51" s="325" customFormat="1" ht="13.8">
      <c r="A984" s="329"/>
      <c r="B984" s="329" t="s">
        <v>375</v>
      </c>
      <c r="C984" s="332"/>
      <c r="D984" s="332"/>
      <c r="E984" s="332"/>
      <c r="F984" s="332"/>
      <c r="G984" s="332"/>
      <c r="H984" s="332"/>
      <c r="I984" s="332"/>
      <c r="J984" s="332"/>
      <c r="K984" s="332"/>
      <c r="L984" s="332"/>
      <c r="M984" s="332"/>
      <c r="N984" s="332"/>
      <c r="O984" s="370">
        <f t="shared" si="351"/>
        <v>-34.759439707673558</v>
      </c>
      <c r="P984" s="370">
        <f t="shared" si="352"/>
        <v>-35.679666366095582</v>
      </c>
      <c r="Q984" s="370">
        <f t="shared" si="353"/>
        <v>-42.784286002827706</v>
      </c>
      <c r="R984" s="370">
        <f t="shared" si="354"/>
        <v>-44.006489214684855</v>
      </c>
      <c r="S984" s="370">
        <f t="shared" si="355"/>
        <v>-43.715531044298167</v>
      </c>
      <c r="T984" s="370">
        <f t="shared" si="356"/>
        <v>-34.654498044328555</v>
      </c>
      <c r="U984" s="370">
        <f t="shared" si="357"/>
        <v>-25.356660600011747</v>
      </c>
      <c r="V984" s="370">
        <f t="shared" si="358"/>
        <v>-8.3233850643321468</v>
      </c>
      <c r="W984" s="370">
        <f t="shared" si="359"/>
        <v>-21.197007481296762</v>
      </c>
      <c r="X984" s="370">
        <f t="shared" si="360"/>
        <v>-15.695458875833594</v>
      </c>
      <c r="Y984" s="370">
        <f t="shared" si="361"/>
        <v>-9.5382286146858402</v>
      </c>
      <c r="Z984" s="370">
        <f t="shared" si="362"/>
        <v>0.43397396156231433</v>
      </c>
      <c r="AA984" s="370">
        <f t="shared" si="363"/>
        <v>-5.7409568261376958</v>
      </c>
      <c r="AB984" s="370">
        <f t="shared" si="364"/>
        <v>-0.97257513361955616</v>
      </c>
      <c r="AC984" s="370">
        <f t="shared" si="365"/>
        <v>0.53834613008560539</v>
      </c>
      <c r="AD984" s="370">
        <f t="shared" si="366"/>
        <v>21.547376327932181</v>
      </c>
      <c r="AE984" s="370">
        <f t="shared" si="367"/>
        <v>1.8885815883050183</v>
      </c>
      <c r="AF984" s="370">
        <f t="shared" si="368"/>
        <v>21.94732641660017</v>
      </c>
      <c r="AG984" s="370">
        <f t="shared" si="368"/>
        <v>43.149284253578735</v>
      </c>
      <c r="AH984" s="370">
        <f t="shared" si="368"/>
        <v>6.7785574766693228</v>
      </c>
      <c r="AI984" s="370">
        <f t="shared" si="368"/>
        <v>37.526371308016863</v>
      </c>
      <c r="AJ984" s="370">
        <f t="shared" si="369"/>
        <v>39.306902721536879</v>
      </c>
      <c r="AK984" s="370">
        <f t="shared" si="369"/>
        <v>34.200836820083687</v>
      </c>
      <c r="AL984" s="370">
        <f t="shared" si="369"/>
        <v>5.4144620811287476</v>
      </c>
      <c r="AM984" s="370">
        <f t="shared" si="369"/>
        <v>7.3863167450689131</v>
      </c>
      <c r="AN984" s="370">
        <f t="shared" si="349"/>
        <v>-9.3346310387542015</v>
      </c>
      <c r="AO984" s="370">
        <f t="shared" si="349"/>
        <v>16.195575842696631</v>
      </c>
      <c r="AP984" s="370">
        <f t="shared" si="349"/>
        <v>29.089785468349966</v>
      </c>
      <c r="AQ984" s="370">
        <f t="shared" si="349"/>
        <v>23.111524740189243</v>
      </c>
      <c r="AR984" s="370">
        <f t="shared" ref="AR984:AY984" si="376">IFERROR(((AR204-AF204)*100/AF204),"n.a.")</f>
        <v>0.5497382198952715</v>
      </c>
      <c r="AS984" s="370">
        <f t="shared" si="376"/>
        <v>-0.80769230769230704</v>
      </c>
      <c r="AT984" s="370">
        <f t="shared" si="376"/>
        <v>-0.5623306233062223</v>
      </c>
      <c r="AU984" s="370">
        <f t="shared" si="376"/>
        <v>-8.7184403962927366</v>
      </c>
      <c r="AV984" s="370">
        <f t="shared" si="376"/>
        <v>23.65983911309403</v>
      </c>
      <c r="AW984" s="370">
        <f t="shared" si="376"/>
        <v>-8.2309658913762043</v>
      </c>
      <c r="AX984" s="370">
        <f t="shared" si="376"/>
        <v>31.002175004182686</v>
      </c>
      <c r="AY984" s="370">
        <f t="shared" si="376"/>
        <v>26.045189056255751</v>
      </c>
    </row>
    <row r="985" spans="1:51" s="325" customFormat="1" ht="13.8">
      <c r="A985" s="327"/>
      <c r="B985" s="327" t="s">
        <v>376</v>
      </c>
      <c r="C985" s="331"/>
      <c r="D985" s="331"/>
      <c r="E985" s="331"/>
      <c r="F985" s="331"/>
      <c r="G985" s="331"/>
      <c r="H985" s="331"/>
      <c r="I985" s="331"/>
      <c r="J985" s="331"/>
      <c r="K985" s="331"/>
      <c r="L985" s="331"/>
      <c r="M985" s="331"/>
      <c r="N985" s="331"/>
      <c r="O985" s="370">
        <f t="shared" si="351"/>
        <v>-30.231436837029893</v>
      </c>
      <c r="P985" s="370">
        <f t="shared" si="352"/>
        <v>-27.158819954182047</v>
      </c>
      <c r="Q985" s="370">
        <f t="shared" si="353"/>
        <v>-14.239667061079604</v>
      </c>
      <c r="R985" s="370">
        <f t="shared" si="354"/>
        <v>-26.657234405559485</v>
      </c>
      <c r="S985" s="370">
        <f t="shared" si="355"/>
        <v>-27.945957662018635</v>
      </c>
      <c r="T985" s="370">
        <f t="shared" si="356"/>
        <v>-37.941065744892015</v>
      </c>
      <c r="U985" s="370">
        <f t="shared" si="357"/>
        <v>-35.022084638906712</v>
      </c>
      <c r="V985" s="370">
        <f t="shared" si="358"/>
        <v>-27.689026899622139</v>
      </c>
      <c r="W985" s="370">
        <f t="shared" si="359"/>
        <v>-12.627352572145544</v>
      </c>
      <c r="X985" s="370">
        <f t="shared" si="360"/>
        <v>-1.5671071311564795</v>
      </c>
      <c r="Y985" s="370">
        <f t="shared" si="361"/>
        <v>-2.0111893508247398</v>
      </c>
      <c r="Z985" s="370">
        <f t="shared" si="362"/>
        <v>-11.517862072773459</v>
      </c>
      <c r="AA985" s="370">
        <f t="shared" si="363"/>
        <v>-0.34060618027447237</v>
      </c>
      <c r="AB985" s="370">
        <f t="shared" si="364"/>
        <v>14.910141206675219</v>
      </c>
      <c r="AC985" s="370">
        <f t="shared" si="365"/>
        <v>-7.5360388220181767</v>
      </c>
      <c r="AD985" s="370">
        <f t="shared" si="366"/>
        <v>14.995744680851068</v>
      </c>
      <c r="AE985" s="370">
        <f t="shared" si="367"/>
        <v>3.7701794846084336</v>
      </c>
      <c r="AF985" s="370">
        <f t="shared" si="368"/>
        <v>19.31285501571719</v>
      </c>
      <c r="AG985" s="370">
        <f t="shared" si="368"/>
        <v>45.212642342551703</v>
      </c>
      <c r="AH985" s="370">
        <f t="shared" si="368"/>
        <v>18.004966887417222</v>
      </c>
      <c r="AI985" s="370">
        <f t="shared" si="368"/>
        <v>11.258544431041413</v>
      </c>
      <c r="AJ985" s="370">
        <f t="shared" si="369"/>
        <v>13.385477339546233</v>
      </c>
      <c r="AK985" s="370">
        <f t="shared" si="369"/>
        <v>5.5766107200866344</v>
      </c>
      <c r="AL985" s="370">
        <f t="shared" si="369"/>
        <v>47.170046801872076</v>
      </c>
      <c r="AM985" s="370">
        <f t="shared" si="369"/>
        <v>14.285006686809652</v>
      </c>
      <c r="AN985" s="370">
        <f t="shared" si="349"/>
        <v>1.1227168630955655</v>
      </c>
      <c r="AO985" s="370">
        <f t="shared" si="349"/>
        <v>5.7113455106766118</v>
      </c>
      <c r="AP985" s="370">
        <f t="shared" si="349"/>
        <v>9.5026642984014167</v>
      </c>
      <c r="AQ985" s="370">
        <f t="shared" si="349"/>
        <v>8.6723354913518307</v>
      </c>
      <c r="AR985" s="370">
        <f t="shared" ref="AR985:AY985" si="377">IFERROR(((AR205-AF205)*100/AF205),"n.a.")</f>
        <v>-7.5063554425699017</v>
      </c>
      <c r="AS985" s="370">
        <f t="shared" si="377"/>
        <v>-15.263663279187007</v>
      </c>
      <c r="AT985" s="370">
        <f t="shared" si="377"/>
        <v>-4.3098912662223832</v>
      </c>
      <c r="AU985" s="370">
        <f t="shared" si="377"/>
        <v>18.416025607930209</v>
      </c>
      <c r="AV985" s="370">
        <f t="shared" si="377"/>
        <v>14.31506849315068</v>
      </c>
      <c r="AW985" s="370">
        <f t="shared" si="377"/>
        <v>4.1911421911421955</v>
      </c>
      <c r="AX985" s="370">
        <f t="shared" si="377"/>
        <v>-2.8493894165535951</v>
      </c>
      <c r="AY985" s="370">
        <f t="shared" si="377"/>
        <v>8.0917089238503959</v>
      </c>
    </row>
    <row r="986" spans="1:51" s="325" customFormat="1" ht="13.8">
      <c r="A986" s="329"/>
      <c r="B986" s="329" t="s">
        <v>377</v>
      </c>
      <c r="C986" s="332"/>
      <c r="D986" s="332"/>
      <c r="E986" s="332"/>
      <c r="F986" s="332"/>
      <c r="G986" s="332"/>
      <c r="H986" s="332"/>
      <c r="I986" s="332"/>
      <c r="J986" s="332"/>
      <c r="K986" s="332"/>
      <c r="L986" s="332"/>
      <c r="M986" s="332"/>
      <c r="N986" s="332"/>
      <c r="O986" s="370">
        <f t="shared" si="351"/>
        <v>-13.166779203241054</v>
      </c>
      <c r="P986" s="370">
        <f t="shared" si="352"/>
        <v>-19.396551724137922</v>
      </c>
      <c r="Q986" s="370">
        <f t="shared" si="353"/>
        <v>-19.530032370219388</v>
      </c>
      <c r="R986" s="370">
        <f t="shared" si="354"/>
        <v>-0.97879282218598651</v>
      </c>
      <c r="S986" s="370">
        <f t="shared" si="355"/>
        <v>38.135003479471131</v>
      </c>
      <c r="T986" s="370">
        <f t="shared" si="356"/>
        <v>3.9498342222862832</v>
      </c>
      <c r="U986" s="370">
        <f t="shared" si="357"/>
        <v>27.848555535618164</v>
      </c>
      <c r="V986" s="370">
        <f t="shared" si="358"/>
        <v>26.938775510204085</v>
      </c>
      <c r="W986" s="370">
        <f t="shared" si="359"/>
        <v>22.539288668320921</v>
      </c>
      <c r="X986" s="370">
        <f t="shared" si="360"/>
        <v>16.692073170731717</v>
      </c>
      <c r="Y986" s="370">
        <f t="shared" si="361"/>
        <v>35.528412108337754</v>
      </c>
      <c r="Z986" s="370">
        <f t="shared" si="362"/>
        <v>15.745856353591169</v>
      </c>
      <c r="AA986" s="370">
        <f t="shared" si="363"/>
        <v>19.191290824261284</v>
      </c>
      <c r="AB986" s="370">
        <f t="shared" si="364"/>
        <v>45.828877005347593</v>
      </c>
      <c r="AC986" s="370">
        <f t="shared" si="365"/>
        <v>11.561382598331333</v>
      </c>
      <c r="AD986" s="370">
        <f t="shared" si="366"/>
        <v>66.496929758873762</v>
      </c>
      <c r="AE986" s="370">
        <f t="shared" si="367"/>
        <v>21.309823677581868</v>
      </c>
      <c r="AF986" s="370">
        <f t="shared" si="368"/>
        <v>59.617251421439455</v>
      </c>
      <c r="AG986" s="370">
        <f t="shared" si="368"/>
        <v>76.505263157894746</v>
      </c>
      <c r="AH986" s="370">
        <f t="shared" si="368"/>
        <v>72.654194679918135</v>
      </c>
      <c r="AI986" s="370">
        <f t="shared" si="368"/>
        <v>97.637529530880883</v>
      </c>
      <c r="AJ986" s="370">
        <f t="shared" si="369"/>
        <v>112.7857609405617</v>
      </c>
      <c r="AK986" s="370">
        <f t="shared" si="369"/>
        <v>48.432601880877741</v>
      </c>
      <c r="AL986" s="370">
        <f t="shared" si="369"/>
        <v>111.53540175019887</v>
      </c>
      <c r="AM986" s="370">
        <f t="shared" si="369"/>
        <v>102.68789144050105</v>
      </c>
      <c r="AN986" s="370">
        <f t="shared" si="349"/>
        <v>27.84500672289451</v>
      </c>
      <c r="AO986" s="370">
        <f t="shared" si="349"/>
        <v>52.871260683760696</v>
      </c>
      <c r="AP986" s="370">
        <f t="shared" si="349"/>
        <v>-4.9923540523522512</v>
      </c>
      <c r="AQ986" s="370">
        <f t="shared" si="349"/>
        <v>-3.5880398671096407</v>
      </c>
      <c r="AR986" s="370">
        <f t="shared" ref="AR986:AY986" si="378">IFERROR(((AR206-AF206)*100/AF206),"n.a.")</f>
        <v>-10.052128583840133</v>
      </c>
      <c r="AS986" s="370">
        <f t="shared" si="378"/>
        <v>-25.095419847328245</v>
      </c>
      <c r="AT986" s="370">
        <f t="shared" si="378"/>
        <v>-25.175653940573941</v>
      </c>
      <c r="AU986" s="370">
        <f t="shared" si="378"/>
        <v>-38.063524590163929</v>
      </c>
      <c r="AV986" s="370">
        <f t="shared" si="378"/>
        <v>-30.174199984651992</v>
      </c>
      <c r="AW986" s="370">
        <f t="shared" si="378"/>
        <v>-21.673706441393872</v>
      </c>
      <c r="AX986" s="370">
        <f t="shared" si="378"/>
        <v>-4.7235802933433524</v>
      </c>
      <c r="AY986" s="370">
        <f t="shared" si="378"/>
        <v>-1.0557486803141591</v>
      </c>
    </row>
    <row r="987" spans="1:51" s="325" customFormat="1" ht="27.6">
      <c r="A987" s="327"/>
      <c r="B987" s="327" t="s">
        <v>378</v>
      </c>
      <c r="C987" s="331"/>
      <c r="D987" s="331"/>
      <c r="E987" s="331"/>
      <c r="F987" s="331"/>
      <c r="G987" s="331"/>
      <c r="H987" s="331"/>
      <c r="I987" s="331"/>
      <c r="J987" s="331"/>
      <c r="K987" s="331"/>
      <c r="L987" s="331"/>
      <c r="M987" s="331"/>
      <c r="N987" s="331"/>
      <c r="O987" s="370">
        <f t="shared" si="351"/>
        <v>-13.497171835381318</v>
      </c>
      <c r="P987" s="370">
        <f t="shared" si="352"/>
        <v>-10.553494434974436</v>
      </c>
      <c r="Q987" s="370">
        <f t="shared" si="353"/>
        <v>-17.569518841119756</v>
      </c>
      <c r="R987" s="370">
        <f t="shared" si="354"/>
        <v>-22.43746567477158</v>
      </c>
      <c r="S987" s="370">
        <f t="shared" si="355"/>
        <v>-21.182125350973202</v>
      </c>
      <c r="T987" s="370">
        <f t="shared" si="356"/>
        <v>-3.0089115850605883</v>
      </c>
      <c r="U987" s="370">
        <f t="shared" si="357"/>
        <v>-19.691478942213507</v>
      </c>
      <c r="V987" s="370">
        <f t="shared" si="358"/>
        <v>-26.941871829478298</v>
      </c>
      <c r="W987" s="370">
        <f t="shared" si="359"/>
        <v>-2.7636978035240238</v>
      </c>
      <c r="X987" s="370">
        <f t="shared" si="360"/>
        <v>-8.2465134226338179</v>
      </c>
      <c r="Y987" s="370">
        <f t="shared" si="361"/>
        <v>-5.6496830814237011</v>
      </c>
      <c r="Z987" s="370">
        <f t="shared" si="362"/>
        <v>-3.0545758861856571</v>
      </c>
      <c r="AA987" s="370">
        <f t="shared" si="363"/>
        <v>-2.1195039458850164</v>
      </c>
      <c r="AB987" s="370">
        <f t="shared" si="364"/>
        <v>3.7049492741438339</v>
      </c>
      <c r="AC987" s="370">
        <f t="shared" si="365"/>
        <v>-2.186811323953215</v>
      </c>
      <c r="AD987" s="370">
        <f t="shared" si="366"/>
        <v>3.9974251689732916</v>
      </c>
      <c r="AE987" s="370">
        <f t="shared" si="367"/>
        <v>7.2032363241154487</v>
      </c>
      <c r="AF987" s="370">
        <f t="shared" si="368"/>
        <v>-15.44933670572445</v>
      </c>
      <c r="AG987" s="370">
        <f t="shared" si="368"/>
        <v>24.739313372766624</v>
      </c>
      <c r="AH987" s="370">
        <f t="shared" si="368"/>
        <v>40.629379538794751</v>
      </c>
      <c r="AI987" s="370">
        <f t="shared" si="368"/>
        <v>16.265359314881476</v>
      </c>
      <c r="AJ987" s="370">
        <f t="shared" si="369"/>
        <v>22.751577050165221</v>
      </c>
      <c r="AK987" s="370">
        <f t="shared" si="369"/>
        <v>51.140107228215228</v>
      </c>
      <c r="AL987" s="370">
        <f t="shared" si="369"/>
        <v>14.872364039955608</v>
      </c>
      <c r="AM987" s="370">
        <f t="shared" si="369"/>
        <v>48.283805574752385</v>
      </c>
      <c r="AN987" s="370">
        <f t="shared" si="349"/>
        <v>14.44168198032645</v>
      </c>
      <c r="AO987" s="370">
        <f t="shared" si="349"/>
        <v>46.932409012131721</v>
      </c>
      <c r="AP987" s="370">
        <f t="shared" si="349"/>
        <v>38.821490467937608</v>
      </c>
      <c r="AQ987" s="370">
        <f t="shared" si="349"/>
        <v>30.143621515066165</v>
      </c>
      <c r="AR987" s="370">
        <f t="shared" ref="AR987:AY987" si="379">IFERROR(((AR207-AF207)*100/AF207),"n.a.")</f>
        <v>60.531135531135519</v>
      </c>
      <c r="AS987" s="370">
        <f t="shared" si="379"/>
        <v>61.571177160735225</v>
      </c>
      <c r="AT987" s="370">
        <f t="shared" si="379"/>
        <v>8.0449356767530436</v>
      </c>
      <c r="AU987" s="370">
        <f t="shared" si="379"/>
        <v>18.15318921804111</v>
      </c>
      <c r="AV987" s="370">
        <f t="shared" si="379"/>
        <v>13.434808144087715</v>
      </c>
      <c r="AW987" s="370">
        <f t="shared" si="379"/>
        <v>19.749551243696047</v>
      </c>
      <c r="AX987" s="370">
        <f t="shared" si="379"/>
        <v>62.147074610842701</v>
      </c>
      <c r="AY987" s="370">
        <f t="shared" si="379"/>
        <v>14.630262544663646</v>
      </c>
    </row>
    <row r="988" spans="1:51" s="325" customFormat="1" ht="13.8">
      <c r="A988" s="329"/>
      <c r="B988" s="329" t="s">
        <v>379</v>
      </c>
      <c r="C988" s="332"/>
      <c r="D988" s="332"/>
      <c r="E988" s="332"/>
      <c r="F988" s="332"/>
      <c r="G988" s="332"/>
      <c r="H988" s="332"/>
      <c r="I988" s="332"/>
      <c r="J988" s="332"/>
      <c r="K988" s="332"/>
      <c r="L988" s="332"/>
      <c r="M988" s="332"/>
      <c r="N988" s="332"/>
      <c r="O988" s="370">
        <f t="shared" si="351"/>
        <v>-47.349726775956292</v>
      </c>
      <c r="P988" s="370">
        <f t="shared" si="352"/>
        <v>-14.980392156862745</v>
      </c>
      <c r="Q988" s="370">
        <f t="shared" si="353"/>
        <v>-28.145454545454545</v>
      </c>
      <c r="R988" s="370">
        <f t="shared" si="354"/>
        <v>-55.157894736842103</v>
      </c>
      <c r="S988" s="370">
        <f t="shared" si="355"/>
        <v>-37.223340040241453</v>
      </c>
      <c r="T988" s="370">
        <f t="shared" si="356"/>
        <v>43.80498533724338</v>
      </c>
      <c r="U988" s="370">
        <f t="shared" si="357"/>
        <v>-13.625470729202329</v>
      </c>
      <c r="V988" s="370">
        <f t="shared" si="358"/>
        <v>32.732732732732728</v>
      </c>
      <c r="W988" s="370">
        <f t="shared" si="359"/>
        <v>12.466415905427192</v>
      </c>
      <c r="X988" s="370">
        <f t="shared" si="360"/>
        <v>34.088514225500518</v>
      </c>
      <c r="Y988" s="370">
        <f t="shared" si="361"/>
        <v>75</v>
      </c>
      <c r="Z988" s="370">
        <f t="shared" si="362"/>
        <v>3.4100596760443338</v>
      </c>
      <c r="AA988" s="370">
        <f t="shared" si="363"/>
        <v>54.955889984431764</v>
      </c>
      <c r="AB988" s="370">
        <f t="shared" si="364"/>
        <v>7.2878228782287904</v>
      </c>
      <c r="AC988" s="370">
        <f t="shared" si="365"/>
        <v>27.395411605937912</v>
      </c>
      <c r="AD988" s="370">
        <f t="shared" si="366"/>
        <v>57.209926224010736</v>
      </c>
      <c r="AE988" s="370">
        <f t="shared" si="367"/>
        <v>-36.721611721611723</v>
      </c>
      <c r="AF988" s="370">
        <f t="shared" si="368"/>
        <v>-16.670915115982666</v>
      </c>
      <c r="AG988" s="370">
        <f t="shared" si="368"/>
        <v>45.461751882679359</v>
      </c>
      <c r="AH988" s="370">
        <f t="shared" si="368"/>
        <v>37.59426847662143</v>
      </c>
      <c r="AI988" s="370">
        <f t="shared" si="368"/>
        <v>80.410893454371703</v>
      </c>
      <c r="AJ988" s="370">
        <f t="shared" si="369"/>
        <v>29.273084479371313</v>
      </c>
      <c r="AK988" s="370">
        <f t="shared" si="369"/>
        <v>62.269785963165766</v>
      </c>
      <c r="AL988" s="370">
        <f t="shared" si="369"/>
        <v>-6.9661995053586194</v>
      </c>
      <c r="AM988" s="370">
        <f t="shared" si="369"/>
        <v>-0.46885465505693424</v>
      </c>
      <c r="AN988" s="370">
        <f t="shared" si="349"/>
        <v>9.0283748925193361</v>
      </c>
      <c r="AO988" s="370">
        <f t="shared" si="349"/>
        <v>-20.842161016949149</v>
      </c>
      <c r="AP988" s="370">
        <f t="shared" si="349"/>
        <v>47.397610921501688</v>
      </c>
      <c r="AQ988" s="370">
        <f t="shared" si="349"/>
        <v>110.34732272069465</v>
      </c>
      <c r="AR988" s="370">
        <f t="shared" ref="AR988:AY988" si="380">IFERROR(((AR208-AF208)*100/AF208),"n.a.")</f>
        <v>-11.960844294891395</v>
      </c>
      <c r="AS988" s="370">
        <f t="shared" si="380"/>
        <v>-5.5585831062670463</v>
      </c>
      <c r="AT988" s="370">
        <f t="shared" si="380"/>
        <v>-17.127980268566738</v>
      </c>
      <c r="AU988" s="370">
        <f t="shared" si="380"/>
        <v>23.252118644067799</v>
      </c>
      <c r="AV988" s="370">
        <f t="shared" si="380"/>
        <v>6.0790273556231007</v>
      </c>
      <c r="AW988" s="370">
        <f t="shared" si="380"/>
        <v>-12.57668711656442</v>
      </c>
      <c r="AX988" s="370">
        <f t="shared" si="380"/>
        <v>69.073992024811673</v>
      </c>
      <c r="AY988" s="370">
        <f t="shared" si="380"/>
        <v>51.884253028263807</v>
      </c>
    </row>
    <row r="989" spans="1:51" s="325" customFormat="1" ht="13.8">
      <c r="A989" s="327"/>
      <c r="B989" s="327" t="s">
        <v>380</v>
      </c>
      <c r="C989" s="331"/>
      <c r="D989" s="331"/>
      <c r="E989" s="331"/>
      <c r="F989" s="331"/>
      <c r="G989" s="331"/>
      <c r="H989" s="331"/>
      <c r="I989" s="331"/>
      <c r="J989" s="331"/>
      <c r="K989" s="331"/>
      <c r="L989" s="331"/>
      <c r="M989" s="331"/>
      <c r="N989" s="331"/>
      <c r="O989" s="370">
        <f t="shared" si="351"/>
        <v>-4.1628122109158188</v>
      </c>
      <c r="P989" s="370">
        <f t="shared" si="352"/>
        <v>-31.547969393761026</v>
      </c>
      <c r="Q989" s="370">
        <f t="shared" si="353"/>
        <v>-43.321824459385788</v>
      </c>
      <c r="R989" s="370">
        <f t="shared" si="354"/>
        <v>-42.085359265262028</v>
      </c>
      <c r="S989" s="370">
        <f t="shared" si="355"/>
        <v>-46.247221747307229</v>
      </c>
      <c r="T989" s="370">
        <f t="shared" si="356"/>
        <v>-32.553350804941971</v>
      </c>
      <c r="U989" s="370">
        <f t="shared" si="357"/>
        <v>-33.419155509783728</v>
      </c>
      <c r="V989" s="370">
        <f t="shared" si="358"/>
        <v>-52.187379016647313</v>
      </c>
      <c r="W989" s="370">
        <f t="shared" si="359"/>
        <v>-16.473363475525844</v>
      </c>
      <c r="X989" s="370">
        <f t="shared" si="360"/>
        <v>-25.499708907432563</v>
      </c>
      <c r="Y989" s="370">
        <f t="shared" si="361"/>
        <v>-11.241007194244606</v>
      </c>
      <c r="Z989" s="370">
        <f t="shared" si="362"/>
        <v>20.219714964370553</v>
      </c>
      <c r="AA989" s="370">
        <f t="shared" si="363"/>
        <v>-24.092664092664091</v>
      </c>
      <c r="AB989" s="370">
        <f t="shared" si="364"/>
        <v>-16.165090283748931</v>
      </c>
      <c r="AC989" s="370">
        <f t="shared" si="365"/>
        <v>2.7893555626803495</v>
      </c>
      <c r="AD989" s="370">
        <f t="shared" si="366"/>
        <v>25.559701492537332</v>
      </c>
      <c r="AE989" s="370">
        <f t="shared" si="367"/>
        <v>25.795165394402019</v>
      </c>
      <c r="AF989" s="370">
        <f t="shared" si="368"/>
        <v>18.651124063280594</v>
      </c>
      <c r="AG989" s="370">
        <f t="shared" si="368"/>
        <v>1.1343129672595971</v>
      </c>
      <c r="AH989" s="370">
        <f t="shared" si="368"/>
        <v>39.487179487179496</v>
      </c>
      <c r="AI989" s="370">
        <f t="shared" si="368"/>
        <v>13.626735702518236</v>
      </c>
      <c r="AJ989" s="370">
        <f t="shared" si="369"/>
        <v>20.343839541547283</v>
      </c>
      <c r="AK989" s="370">
        <f t="shared" si="369"/>
        <v>21.808510638297893</v>
      </c>
      <c r="AL989" s="370">
        <f t="shared" si="369"/>
        <v>3.1365769325759345</v>
      </c>
      <c r="AM989" s="370">
        <f t="shared" si="369"/>
        <v>46.592065106815866</v>
      </c>
      <c r="AN989" s="370">
        <f t="shared" si="349"/>
        <v>19.897435897435891</v>
      </c>
      <c r="AO989" s="370">
        <f t="shared" si="349"/>
        <v>39.207735495945101</v>
      </c>
      <c r="AP989" s="370">
        <f t="shared" si="349"/>
        <v>-3.2689450222882619</v>
      </c>
      <c r="AQ989" s="370">
        <f t="shared" si="349"/>
        <v>16.510745891276869</v>
      </c>
      <c r="AR989" s="370">
        <f t="shared" ref="AR989:AY989" si="381">IFERROR(((AR209-AF209)*100/AF209),"n.a.")</f>
        <v>-2.830409356725148</v>
      </c>
      <c r="AS989" s="370">
        <f t="shared" si="381"/>
        <v>28.957430537853703</v>
      </c>
      <c r="AT989" s="370">
        <f t="shared" si="381"/>
        <v>-12.519349845201237</v>
      </c>
      <c r="AU989" s="370">
        <f t="shared" si="381"/>
        <v>-4.1839270919635521</v>
      </c>
      <c r="AV989" s="370">
        <f t="shared" si="381"/>
        <v>4.4588744588744484</v>
      </c>
      <c r="AW989" s="370">
        <f t="shared" si="381"/>
        <v>-3.7429819089207821</v>
      </c>
      <c r="AX989" s="370">
        <f t="shared" si="381"/>
        <v>36.877394636015325</v>
      </c>
      <c r="AY989" s="370">
        <f t="shared" si="381"/>
        <v>-10.652324774462178</v>
      </c>
    </row>
    <row r="990" spans="1:51" s="325" customFormat="1" ht="13.8">
      <c r="A990" s="329"/>
      <c r="B990" s="329" t="s">
        <v>381</v>
      </c>
      <c r="C990" s="332"/>
      <c r="D990" s="332"/>
      <c r="E990" s="332"/>
      <c r="F990" s="332"/>
      <c r="G990" s="332"/>
      <c r="H990" s="332"/>
      <c r="I990" s="332"/>
      <c r="J990" s="332"/>
      <c r="K990" s="332"/>
      <c r="L990" s="332"/>
      <c r="M990" s="332"/>
      <c r="N990" s="332"/>
      <c r="O990" s="370">
        <f t="shared" si="351"/>
        <v>9.4668117519042543</v>
      </c>
      <c r="P990" s="370">
        <f t="shared" si="352"/>
        <v>-27.863247863247864</v>
      </c>
      <c r="Q990" s="370">
        <f t="shared" si="353"/>
        <v>-32.953367875647672</v>
      </c>
      <c r="R990" s="370">
        <f t="shared" si="354"/>
        <v>-28.325358851674633</v>
      </c>
      <c r="S990" s="370">
        <f t="shared" si="355"/>
        <v>142.50913520097441</v>
      </c>
      <c r="T990" s="370">
        <f t="shared" si="356"/>
        <v>-20.171149144254272</v>
      </c>
      <c r="U990" s="370">
        <f t="shared" si="357"/>
        <v>-29.7071129707113</v>
      </c>
      <c r="V990" s="370">
        <f t="shared" si="358"/>
        <v>18.522727272727259</v>
      </c>
      <c r="W990" s="370">
        <f t="shared" si="359"/>
        <v>-28.12670671764063</v>
      </c>
      <c r="X990" s="370">
        <f t="shared" si="360"/>
        <v>-66.923532898636623</v>
      </c>
      <c r="Y990" s="370">
        <f t="shared" si="361"/>
        <v>-82.887139107611546</v>
      </c>
      <c r="Z990" s="370">
        <f t="shared" si="362"/>
        <v>-97.577464788732399</v>
      </c>
      <c r="AA990" s="370">
        <f t="shared" si="363"/>
        <v>-31.709741550695828</v>
      </c>
      <c r="AB990" s="370">
        <f t="shared" si="364"/>
        <v>-86.966824644549774</v>
      </c>
      <c r="AC990" s="370">
        <f t="shared" si="365"/>
        <v>-1.0819165378670694</v>
      </c>
      <c r="AD990" s="370">
        <f t="shared" si="366"/>
        <v>-75.033377837116149</v>
      </c>
      <c r="AE990" s="370">
        <f t="shared" si="367"/>
        <v>-41.536916122551482</v>
      </c>
      <c r="AF990" s="370">
        <f t="shared" si="368"/>
        <v>-66.921898928024504</v>
      </c>
      <c r="AG990" s="370">
        <f t="shared" si="368"/>
        <v>-86.086309523809533</v>
      </c>
      <c r="AH990" s="370">
        <f t="shared" si="368"/>
        <v>-24.256951102588683</v>
      </c>
      <c r="AI990" s="370">
        <f t="shared" si="368"/>
        <v>-68.161094224924</v>
      </c>
      <c r="AJ990" s="370">
        <f t="shared" si="369"/>
        <v>53.763440860215056</v>
      </c>
      <c r="AK990" s="370">
        <f t="shared" si="369"/>
        <v>92.638036809815972</v>
      </c>
      <c r="AL990" s="370">
        <f t="shared" si="369"/>
        <v>6.9767441860465178</v>
      </c>
      <c r="AM990" s="370">
        <f t="shared" si="369"/>
        <v>4.5123726346433717</v>
      </c>
      <c r="AN990" s="370">
        <f t="shared" si="349"/>
        <v>438.18181818181813</v>
      </c>
      <c r="AO990" s="370">
        <f t="shared" si="349"/>
        <v>36.874999999999986</v>
      </c>
      <c r="AP990" s="370">
        <f t="shared" si="349"/>
        <v>1.0695187165775291</v>
      </c>
      <c r="AQ990" s="370">
        <f t="shared" si="349"/>
        <v>-75.515463917525778</v>
      </c>
      <c r="AR990" s="370">
        <f t="shared" ref="AR990:AY990" si="382">IFERROR(((AR210-AF210)*100/AF210),"n.a.")</f>
        <v>-8.3333333333333393</v>
      </c>
      <c r="AS990" s="370">
        <f t="shared" si="382"/>
        <v>503.2085561497326</v>
      </c>
      <c r="AT990" s="370">
        <f t="shared" si="382"/>
        <v>-7.2151898734177244</v>
      </c>
      <c r="AU990" s="370">
        <f t="shared" si="382"/>
        <v>-20.047732696897381</v>
      </c>
      <c r="AV990" s="370">
        <f t="shared" si="382"/>
        <v>86.247086247086244</v>
      </c>
      <c r="AW990" s="370">
        <f t="shared" si="382"/>
        <v>47.133757961783438</v>
      </c>
      <c r="AX990" s="370">
        <f t="shared" si="382"/>
        <v>5654.347826086956</v>
      </c>
      <c r="AY990" s="370">
        <f t="shared" si="382"/>
        <v>-71.727019498607248</v>
      </c>
    </row>
    <row r="991" spans="1:51" s="325" customFormat="1" ht="13.8">
      <c r="A991" s="327"/>
      <c r="B991" s="327" t="s">
        <v>382</v>
      </c>
      <c r="C991" s="331"/>
      <c r="D991" s="331"/>
      <c r="E991" s="331"/>
      <c r="F991" s="331"/>
      <c r="G991" s="331"/>
      <c r="H991" s="331"/>
      <c r="I991" s="331"/>
      <c r="J991" s="331"/>
      <c r="K991" s="331"/>
      <c r="L991" s="331"/>
      <c r="M991" s="331"/>
      <c r="N991" s="331"/>
      <c r="O991" s="370">
        <f t="shared" si="351"/>
        <v>-8.5225653206650822</v>
      </c>
      <c r="P991" s="370">
        <f t="shared" si="352"/>
        <v>5.8518074695426403</v>
      </c>
      <c r="Q991" s="370">
        <f t="shared" si="353"/>
        <v>0.83670467083486255</v>
      </c>
      <c r="R991" s="370">
        <f t="shared" si="354"/>
        <v>-0.2770631308133793</v>
      </c>
      <c r="S991" s="370">
        <f t="shared" si="355"/>
        <v>-14.930044182621502</v>
      </c>
      <c r="T991" s="370">
        <f t="shared" si="356"/>
        <v>0.98322208190510862</v>
      </c>
      <c r="U991" s="370">
        <f t="shared" si="357"/>
        <v>-11.350133169432491</v>
      </c>
      <c r="V991" s="370">
        <f t="shared" si="358"/>
        <v>-23.598195377957826</v>
      </c>
      <c r="W991" s="370">
        <f t="shared" si="359"/>
        <v>8.480882730305364</v>
      </c>
      <c r="X991" s="370">
        <f t="shared" si="360"/>
        <v>3.1904711262363077</v>
      </c>
      <c r="Y991" s="370">
        <f t="shared" si="361"/>
        <v>3.2670932974065465</v>
      </c>
      <c r="Z991" s="370">
        <f t="shared" si="362"/>
        <v>4.9891774891774885</v>
      </c>
      <c r="AA991" s="370">
        <f t="shared" si="363"/>
        <v>1.3606148732862509</v>
      </c>
      <c r="AB991" s="370">
        <f t="shared" si="364"/>
        <v>15.30188679245283</v>
      </c>
      <c r="AC991" s="370">
        <f t="shared" si="365"/>
        <v>-11.662259505790104</v>
      </c>
      <c r="AD991" s="370">
        <f t="shared" si="366"/>
        <v>-4.8719984123834061</v>
      </c>
      <c r="AE991" s="370">
        <f t="shared" si="367"/>
        <v>21.759359446007359</v>
      </c>
      <c r="AF991" s="370">
        <f t="shared" si="368"/>
        <v>-22.992407324698533</v>
      </c>
      <c r="AG991" s="370">
        <f t="shared" si="368"/>
        <v>46.475618211231797</v>
      </c>
      <c r="AH991" s="370">
        <f t="shared" si="368"/>
        <v>50.265124126295483</v>
      </c>
      <c r="AI991" s="370">
        <f t="shared" si="368"/>
        <v>14.855115316380843</v>
      </c>
      <c r="AJ991" s="370">
        <f t="shared" si="369"/>
        <v>20.22055034525405</v>
      </c>
      <c r="AK991" s="370">
        <f t="shared" si="369"/>
        <v>59.828223526853648</v>
      </c>
      <c r="AL991" s="370">
        <f t="shared" si="369"/>
        <v>25.255128337284816</v>
      </c>
      <c r="AM991" s="370">
        <f t="shared" si="369"/>
        <v>66.974075212624228</v>
      </c>
      <c r="AN991" s="370">
        <f t="shared" si="349"/>
        <v>11.814760268368515</v>
      </c>
      <c r="AO991" s="370">
        <f t="shared" si="349"/>
        <v>76.579273327828247</v>
      </c>
      <c r="AP991" s="370">
        <f t="shared" si="349"/>
        <v>55.189318869302177</v>
      </c>
      <c r="AQ991" s="370">
        <f t="shared" si="349"/>
        <v>36.025948635919299</v>
      </c>
      <c r="AR991" s="370">
        <f t="shared" ref="AR991:AY991" si="383">IFERROR(((AR211-AF211)*100/AF211),"n.a.")</f>
        <v>121.1460387426053</v>
      </c>
      <c r="AS991" s="370">
        <f t="shared" si="383"/>
        <v>84.577153676238552</v>
      </c>
      <c r="AT991" s="370">
        <f t="shared" si="383"/>
        <v>24.901756355762299</v>
      </c>
      <c r="AU991" s="370">
        <f t="shared" si="383"/>
        <v>28.925960251261461</v>
      </c>
      <c r="AV991" s="370">
        <f t="shared" si="383"/>
        <v>13.699099871410192</v>
      </c>
      <c r="AW991" s="370">
        <f t="shared" si="383"/>
        <v>33.433099789129997</v>
      </c>
      <c r="AX991" s="370">
        <f t="shared" si="383"/>
        <v>48.382849148218256</v>
      </c>
      <c r="AY991" s="370">
        <f t="shared" si="383"/>
        <v>20.570727216937719</v>
      </c>
    </row>
    <row r="992" spans="1:51" s="325" customFormat="1" ht="13.8">
      <c r="A992" s="329"/>
      <c r="B992" s="329" t="s">
        <v>383</v>
      </c>
      <c r="C992" s="332"/>
      <c r="D992" s="332"/>
      <c r="E992" s="332"/>
      <c r="F992" s="332"/>
      <c r="G992" s="332"/>
      <c r="H992" s="332"/>
      <c r="I992" s="332"/>
      <c r="J992" s="332"/>
      <c r="K992" s="332"/>
      <c r="L992" s="332"/>
      <c r="M992" s="332"/>
      <c r="N992" s="332"/>
      <c r="O992" s="370">
        <f t="shared" si="351"/>
        <v>-18.867924528301888</v>
      </c>
      <c r="P992" s="370">
        <f t="shared" si="352"/>
        <v>-65.625000000000014</v>
      </c>
      <c r="Q992" s="370">
        <f t="shared" si="353"/>
        <v>-23.484848484848488</v>
      </c>
      <c r="R992" s="370">
        <f t="shared" si="354"/>
        <v>-31.067961165048551</v>
      </c>
      <c r="S992" s="370">
        <f t="shared" si="355"/>
        <v>83.636363636363626</v>
      </c>
      <c r="T992" s="370">
        <f t="shared" si="356"/>
        <v>-30.588235294117649</v>
      </c>
      <c r="U992" s="370">
        <f t="shared" si="357"/>
        <v>10.227272727272723</v>
      </c>
      <c r="V992" s="370">
        <f t="shared" si="358"/>
        <v>-47.058823529411761</v>
      </c>
      <c r="W992" s="370">
        <f t="shared" si="359"/>
        <v>-32.499999999999993</v>
      </c>
      <c r="X992" s="370">
        <f t="shared" si="360"/>
        <v>42.307692307692314</v>
      </c>
      <c r="Y992" s="370">
        <f t="shared" si="361"/>
        <v>-40.909090909090907</v>
      </c>
      <c r="Z992" s="370">
        <f t="shared" si="362"/>
        <v>68.571428571428569</v>
      </c>
      <c r="AA992" s="370">
        <f t="shared" si="363"/>
        <v>-41.860465116279066</v>
      </c>
      <c r="AB992" s="370">
        <f t="shared" si="364"/>
        <v>56.818181818181799</v>
      </c>
      <c r="AC992" s="370">
        <f t="shared" si="365"/>
        <v>-19.801980198019798</v>
      </c>
      <c r="AD992" s="370">
        <f t="shared" si="366"/>
        <v>15.492957746478872</v>
      </c>
      <c r="AE992" s="370">
        <f t="shared" si="367"/>
        <v>-41.584158415841593</v>
      </c>
      <c r="AF992" s="370">
        <f t="shared" si="368"/>
        <v>25.423728813559325</v>
      </c>
      <c r="AG992" s="370">
        <f t="shared" si="368"/>
        <v>-19.587628865979376</v>
      </c>
      <c r="AH992" s="370">
        <f t="shared" si="368"/>
        <v>81.481481481481467</v>
      </c>
      <c r="AI992" s="370">
        <f t="shared" si="368"/>
        <v>24.69135802469135</v>
      </c>
      <c r="AJ992" s="370">
        <f t="shared" si="369"/>
        <v>-10.810810810810819</v>
      </c>
      <c r="AK992" s="370">
        <f t="shared" si="369"/>
        <v>23.076923076923066</v>
      </c>
      <c r="AL992" s="370">
        <f t="shared" si="369"/>
        <v>-12.711864406779654</v>
      </c>
      <c r="AM992" s="370">
        <f t="shared" si="369"/>
        <v>14.666666666666664</v>
      </c>
      <c r="AN992" s="370">
        <f t="shared" si="349"/>
        <v>14.49275362318842</v>
      </c>
      <c r="AO992" s="370">
        <f t="shared" si="349"/>
        <v>2.4691358024691241</v>
      </c>
      <c r="AP992" s="370">
        <f t="shared" si="349"/>
        <v>34.14634146341465</v>
      </c>
      <c r="AQ992" s="370">
        <f t="shared" si="349"/>
        <v>-10.169491525423719</v>
      </c>
      <c r="AR992" s="370">
        <f t="shared" ref="AR992:AY992" si="384">IFERROR(((AR212-AF212)*100/AF212),"n.a.")</f>
        <v>10.810810810810807</v>
      </c>
      <c r="AS992" s="370">
        <f t="shared" si="384"/>
        <v>11.538461538461533</v>
      </c>
      <c r="AT992" s="370">
        <f t="shared" si="384"/>
        <v>18.367346938775505</v>
      </c>
      <c r="AU992" s="370">
        <f t="shared" si="384"/>
        <v>28.712871287128717</v>
      </c>
      <c r="AV992" s="370">
        <f t="shared" si="384"/>
        <v>5.0505050505050546</v>
      </c>
      <c r="AW992" s="370">
        <f t="shared" si="384"/>
        <v>-10.416666666666666</v>
      </c>
      <c r="AX992" s="370">
        <f t="shared" si="384"/>
        <v>-7.7669902912621422</v>
      </c>
      <c r="AY992" s="370">
        <f t="shared" si="384"/>
        <v>22.093023255813961</v>
      </c>
    </row>
    <row r="993" spans="1:51" s="325" customFormat="1" ht="13.8">
      <c r="A993" s="327"/>
      <c r="B993" s="327" t="s">
        <v>384</v>
      </c>
      <c r="C993" s="331"/>
      <c r="D993" s="331"/>
      <c r="E993" s="331"/>
      <c r="F993" s="331"/>
      <c r="G993" s="331"/>
      <c r="H993" s="331"/>
      <c r="I993" s="331"/>
      <c r="J993" s="331"/>
      <c r="K993" s="331"/>
      <c r="L993" s="331"/>
      <c r="M993" s="331"/>
      <c r="N993" s="331"/>
      <c r="O993" s="370">
        <f t="shared" si="351"/>
        <v>15.994798439531854</v>
      </c>
      <c r="P993" s="370">
        <f t="shared" si="352"/>
        <v>-6.6798941798941787</v>
      </c>
      <c r="Q993" s="370">
        <f t="shared" si="353"/>
        <v>-27.353376047313944</v>
      </c>
      <c r="R993" s="370">
        <f t="shared" si="354"/>
        <v>-26.121696373693915</v>
      </c>
      <c r="S993" s="370">
        <f t="shared" si="355"/>
        <v>5.7594936708860764</v>
      </c>
      <c r="T993" s="370">
        <f t="shared" si="356"/>
        <v>-13.6766334440753</v>
      </c>
      <c r="U993" s="370">
        <f t="shared" si="357"/>
        <v>-24.590163934426222</v>
      </c>
      <c r="V993" s="370">
        <f t="shared" si="358"/>
        <v>-10.344827586206886</v>
      </c>
      <c r="W993" s="370">
        <f t="shared" si="359"/>
        <v>-12.036336109008339</v>
      </c>
      <c r="X993" s="370">
        <f t="shared" si="360"/>
        <v>-0.54858934169279217</v>
      </c>
      <c r="Y993" s="370">
        <f t="shared" si="361"/>
        <v>2.7220630372492765</v>
      </c>
      <c r="Z993" s="370">
        <f t="shared" si="362"/>
        <v>12.586805555555566</v>
      </c>
      <c r="AA993" s="370">
        <f t="shared" si="363"/>
        <v>-25.448430493273538</v>
      </c>
      <c r="AB993" s="370">
        <f t="shared" si="364"/>
        <v>-8.4337349397590327</v>
      </c>
      <c r="AC993" s="370">
        <f t="shared" si="365"/>
        <v>-17.639077340569873</v>
      </c>
      <c r="AD993" s="370">
        <f t="shared" si="366"/>
        <v>13.64392678868553</v>
      </c>
      <c r="AE993" s="370">
        <f t="shared" si="367"/>
        <v>-13.704368641532021</v>
      </c>
      <c r="AF993" s="370">
        <f t="shared" si="368"/>
        <v>1.4753046824887777</v>
      </c>
      <c r="AG993" s="370">
        <f t="shared" si="368"/>
        <v>24.749163879598651</v>
      </c>
      <c r="AH993" s="370">
        <f t="shared" si="368"/>
        <v>10.576923076923082</v>
      </c>
      <c r="AI993" s="370">
        <f t="shared" si="368"/>
        <v>24.096385542168679</v>
      </c>
      <c r="AJ993" s="370">
        <f t="shared" si="369"/>
        <v>53.3490937746257</v>
      </c>
      <c r="AK993" s="370">
        <f t="shared" si="369"/>
        <v>14.993026499302641</v>
      </c>
      <c r="AL993" s="370">
        <f t="shared" si="369"/>
        <v>21.202775636083267</v>
      </c>
      <c r="AM993" s="370">
        <f t="shared" si="369"/>
        <v>43.157894736842096</v>
      </c>
      <c r="AN993" s="370">
        <f t="shared" ref="AN993:AQ1040" si="385">IFERROR(((AN213-AB213)*100/AB213),"n.a.")</f>
        <v>2.8637770897832757</v>
      </c>
      <c r="AO993" s="370">
        <f t="shared" si="385"/>
        <v>21.993410214168037</v>
      </c>
      <c r="AP993" s="370">
        <f t="shared" si="385"/>
        <v>26.354319180087856</v>
      </c>
      <c r="AQ993" s="370">
        <f t="shared" si="385"/>
        <v>13.661581137309296</v>
      </c>
      <c r="AR993" s="370">
        <f t="shared" ref="AR993:AY993" si="386">IFERROR(((AR213-AF213)*100/AF213),"n.a.")</f>
        <v>6.5739570164348873</v>
      </c>
      <c r="AS993" s="370">
        <f t="shared" si="386"/>
        <v>4.557640750670239</v>
      </c>
      <c r="AT993" s="370">
        <f t="shared" si="386"/>
        <v>4.2857142857142714</v>
      </c>
      <c r="AU993" s="370">
        <f t="shared" si="386"/>
        <v>21.983356449375869</v>
      </c>
      <c r="AV993" s="370">
        <f t="shared" si="386"/>
        <v>-14.388489208633096</v>
      </c>
      <c r="AW993" s="370">
        <f t="shared" si="386"/>
        <v>-2.4863553668890246</v>
      </c>
      <c r="AX993" s="370">
        <f t="shared" si="386"/>
        <v>9.0330788804071247</v>
      </c>
      <c r="AY993" s="370">
        <f t="shared" si="386"/>
        <v>-5.357142857142855</v>
      </c>
    </row>
    <row r="994" spans="1:51" s="325" customFormat="1" ht="12.75" customHeight="1">
      <c r="A994" s="329"/>
      <c r="B994" s="329" t="s">
        <v>385</v>
      </c>
      <c r="C994" s="332"/>
      <c r="D994" s="332"/>
      <c r="E994" s="332"/>
      <c r="F994" s="332"/>
      <c r="G994" s="332"/>
      <c r="H994" s="332"/>
      <c r="I994" s="332"/>
      <c r="J994" s="332"/>
      <c r="K994" s="332"/>
      <c r="L994" s="332"/>
      <c r="M994" s="332"/>
      <c r="N994" s="332"/>
      <c r="O994" s="370">
        <f t="shared" si="351"/>
        <v>46.428571428571431</v>
      </c>
      <c r="P994" s="370">
        <f t="shared" si="352"/>
        <v>18.421052631578949</v>
      </c>
      <c r="Q994" s="370">
        <f t="shared" si="353"/>
        <v>47.61904761904762</v>
      </c>
      <c r="R994" s="370">
        <f t="shared" si="354"/>
        <v>92.424242424242422</v>
      </c>
      <c r="S994" s="370">
        <f t="shared" si="355"/>
        <v>53.488372093023266</v>
      </c>
      <c r="T994" s="370">
        <f t="shared" si="356"/>
        <v>13.131313131313142</v>
      </c>
      <c r="U994" s="370">
        <f t="shared" si="357"/>
        <v>31.707317073170746</v>
      </c>
      <c r="V994" s="370">
        <f t="shared" si="358"/>
        <v>15.652173913043493</v>
      </c>
      <c r="W994" s="370">
        <f t="shared" si="359"/>
        <v>-4.5871559633027559</v>
      </c>
      <c r="X994" s="370">
        <f t="shared" si="360"/>
        <v>31.818181818181809</v>
      </c>
      <c r="Y994" s="370">
        <f t="shared" si="361"/>
        <v>36.434108527131784</v>
      </c>
      <c r="Z994" s="370">
        <f t="shared" si="362"/>
        <v>55.263157894736835</v>
      </c>
      <c r="AA994" s="370">
        <f t="shared" si="363"/>
        <v>66.666666666666657</v>
      </c>
      <c r="AB994" s="370">
        <f t="shared" si="364"/>
        <v>24.44444444444445</v>
      </c>
      <c r="AC994" s="370">
        <f t="shared" si="365"/>
        <v>-9.6774193548387011</v>
      </c>
      <c r="AD994" s="370">
        <f t="shared" si="366"/>
        <v>-6.2992125984252025</v>
      </c>
      <c r="AE994" s="370">
        <f t="shared" si="367"/>
        <v>-1.5151515151515165</v>
      </c>
      <c r="AF994" s="370">
        <f t="shared" si="368"/>
        <v>0</v>
      </c>
      <c r="AG994" s="370">
        <f t="shared" si="368"/>
        <v>57.407407407407391</v>
      </c>
      <c r="AH994" s="370">
        <f t="shared" si="368"/>
        <v>-3.7593984962406046</v>
      </c>
      <c r="AI994" s="370">
        <f t="shared" si="368"/>
        <v>28.84615384615385</v>
      </c>
      <c r="AJ994" s="370">
        <f t="shared" si="369"/>
        <v>18.103448275862085</v>
      </c>
      <c r="AK994" s="370">
        <f t="shared" si="369"/>
        <v>-16.47727272727273</v>
      </c>
      <c r="AL994" s="370">
        <f t="shared" si="369"/>
        <v>22.881355932203391</v>
      </c>
      <c r="AM994" s="370">
        <f t="shared" si="369"/>
        <v>-20.975609756097548</v>
      </c>
      <c r="AN994" s="370">
        <f t="shared" si="385"/>
        <v>-4.464285714285718</v>
      </c>
      <c r="AO994" s="370">
        <f t="shared" si="385"/>
        <v>15.17857142857142</v>
      </c>
      <c r="AP994" s="370">
        <f t="shared" si="385"/>
        <v>76.47058823529413</v>
      </c>
      <c r="AQ994" s="370">
        <f t="shared" si="385"/>
        <v>40.769230769230766</v>
      </c>
      <c r="AR994" s="370">
        <f t="shared" ref="AR994:AY994" si="387">IFERROR(((AR214-AF214)*100/AF214),"n.a.")</f>
        <v>46.428571428571402</v>
      </c>
      <c r="AS994" s="370">
        <f t="shared" si="387"/>
        <v>23.529411764705891</v>
      </c>
      <c r="AT994" s="370">
        <f t="shared" si="387"/>
        <v>78.124999999999972</v>
      </c>
      <c r="AU994" s="370">
        <f t="shared" si="387"/>
        <v>79.850746268656707</v>
      </c>
      <c r="AV994" s="370">
        <f t="shared" si="387"/>
        <v>35.76642335766423</v>
      </c>
      <c r="AW994" s="370">
        <f t="shared" si="387"/>
        <v>35.374149659863946</v>
      </c>
      <c r="AX994" s="370">
        <f t="shared" si="387"/>
        <v>74.482758620689651</v>
      </c>
      <c r="AY994" s="370">
        <f t="shared" si="387"/>
        <v>3.7037037037036931</v>
      </c>
    </row>
    <row r="995" spans="1:51" s="325" customFormat="1" ht="13.8">
      <c r="A995" s="327"/>
      <c r="B995" s="327" t="s">
        <v>386</v>
      </c>
      <c r="C995" s="331"/>
      <c r="D995" s="331"/>
      <c r="E995" s="331"/>
      <c r="F995" s="331"/>
      <c r="G995" s="331"/>
      <c r="H995" s="331"/>
      <c r="I995" s="331"/>
      <c r="J995" s="331"/>
      <c r="K995" s="331"/>
      <c r="L995" s="331"/>
      <c r="M995" s="331"/>
      <c r="N995" s="331"/>
      <c r="O995" s="370">
        <f t="shared" si="351"/>
        <v>14.236588720770291</v>
      </c>
      <c r="P995" s="370">
        <f t="shared" si="352"/>
        <v>-7.9442508710801318</v>
      </c>
      <c r="Q995" s="370">
        <f t="shared" si="353"/>
        <v>-30.591259640102823</v>
      </c>
      <c r="R995" s="370">
        <f t="shared" si="354"/>
        <v>-31.133888532991669</v>
      </c>
      <c r="S995" s="370">
        <f t="shared" si="355"/>
        <v>3.0789825970548921</v>
      </c>
      <c r="T995" s="370">
        <f t="shared" si="356"/>
        <v>-15.231400117164613</v>
      </c>
      <c r="U995" s="370">
        <f t="shared" si="357"/>
        <v>-27.659574468085097</v>
      </c>
      <c r="V995" s="370">
        <f t="shared" si="358"/>
        <v>-12.384105960264895</v>
      </c>
      <c r="W995" s="370">
        <f t="shared" si="359"/>
        <v>-12.7062706270627</v>
      </c>
      <c r="X995" s="370">
        <f t="shared" si="360"/>
        <v>-2.9461279461279579</v>
      </c>
      <c r="Y995" s="370">
        <f t="shared" si="361"/>
        <v>-0.71033938437253241</v>
      </c>
      <c r="Z995" s="370">
        <f t="shared" si="362"/>
        <v>9.572490706319698</v>
      </c>
      <c r="AA995" s="370">
        <f t="shared" si="363"/>
        <v>-32.209512341962672</v>
      </c>
      <c r="AB995" s="370">
        <f t="shared" si="364"/>
        <v>-10.673732021196063</v>
      </c>
      <c r="AC995" s="370">
        <f t="shared" si="365"/>
        <v>-18.370370370370374</v>
      </c>
      <c r="AD995" s="370">
        <f t="shared" si="366"/>
        <v>16.000000000000004</v>
      </c>
      <c r="AE995" s="370">
        <f t="shared" si="367"/>
        <v>-14.740259740259736</v>
      </c>
      <c r="AF995" s="370">
        <f t="shared" si="368"/>
        <v>1.520387007601927</v>
      </c>
      <c r="AG995" s="370">
        <f t="shared" si="368"/>
        <v>21.507352941176467</v>
      </c>
      <c r="AH995" s="370">
        <f t="shared" si="368"/>
        <v>12.093726379440662</v>
      </c>
      <c r="AI995" s="370">
        <f t="shared" si="368"/>
        <v>23.629489603024574</v>
      </c>
      <c r="AJ995" s="370">
        <f t="shared" si="369"/>
        <v>56.895056374674766</v>
      </c>
      <c r="AK995" s="370">
        <f t="shared" si="369"/>
        <v>19.39586645468998</v>
      </c>
      <c r="AL995" s="370">
        <f t="shared" si="369"/>
        <v>21.034775233248521</v>
      </c>
      <c r="AM995" s="370">
        <f t="shared" si="369"/>
        <v>54.706927175843717</v>
      </c>
      <c r="AN995" s="370">
        <f t="shared" si="385"/>
        <v>3.5593220338983045</v>
      </c>
      <c r="AO995" s="370">
        <f t="shared" si="385"/>
        <v>22.68602540834846</v>
      </c>
      <c r="AP995" s="370">
        <f t="shared" si="385"/>
        <v>21.491579791499596</v>
      </c>
      <c r="AQ995" s="370">
        <f t="shared" si="385"/>
        <v>10.967250571210963</v>
      </c>
      <c r="AR995" s="370">
        <f t="shared" ref="AR995:AY995" si="388">IFERROR(((AR215-AF215)*100/AF215),"n.a.")</f>
        <v>3.6078965282505182</v>
      </c>
      <c r="AS995" s="370">
        <f t="shared" si="388"/>
        <v>2.1936459909228376</v>
      </c>
      <c r="AT995" s="370">
        <f t="shared" si="388"/>
        <v>-2.2252191503708705</v>
      </c>
      <c r="AU995" s="370">
        <f t="shared" si="388"/>
        <v>16.055045871559631</v>
      </c>
      <c r="AV995" s="370">
        <f t="shared" si="388"/>
        <v>-18.131564400221112</v>
      </c>
      <c r="AW995" s="370">
        <f t="shared" si="388"/>
        <v>-6.1917443408788264</v>
      </c>
      <c r="AX995" s="370">
        <f t="shared" si="388"/>
        <v>2.3826208829712674</v>
      </c>
      <c r="AY995" s="370">
        <f t="shared" si="388"/>
        <v>-6.2571756601607538</v>
      </c>
    </row>
    <row r="996" spans="1:51" s="325" customFormat="1" ht="13.8">
      <c r="A996" s="329"/>
      <c r="B996" s="329" t="s">
        <v>387</v>
      </c>
      <c r="C996" s="332"/>
      <c r="D996" s="332"/>
      <c r="E996" s="332"/>
      <c r="F996" s="332"/>
      <c r="G996" s="332"/>
      <c r="H996" s="332"/>
      <c r="I996" s="332"/>
      <c r="J996" s="332"/>
      <c r="K996" s="332"/>
      <c r="L996" s="332"/>
      <c r="M996" s="332"/>
      <c r="N996" s="332"/>
      <c r="O996" s="370">
        <f t="shared" si="351"/>
        <v>10.464734827774732</v>
      </c>
      <c r="P996" s="370">
        <f t="shared" si="352"/>
        <v>-4.9541710175194291</v>
      </c>
      <c r="Q996" s="370">
        <f t="shared" si="353"/>
        <v>4.168575355016034</v>
      </c>
      <c r="R996" s="370">
        <f t="shared" si="354"/>
        <v>5.0862394561248792</v>
      </c>
      <c r="S996" s="370">
        <f t="shared" si="355"/>
        <v>17.800988319856238</v>
      </c>
      <c r="T996" s="370">
        <f t="shared" si="356"/>
        <v>17.330823135655272</v>
      </c>
      <c r="U996" s="370">
        <f t="shared" si="357"/>
        <v>29.206049149338373</v>
      </c>
      <c r="V996" s="370">
        <f t="shared" si="358"/>
        <v>19.267533025453762</v>
      </c>
      <c r="W996" s="370">
        <f t="shared" si="359"/>
        <v>7.2573153738968879</v>
      </c>
      <c r="X996" s="370">
        <f t="shared" si="360"/>
        <v>21.864647420728829</v>
      </c>
      <c r="Y996" s="370">
        <f t="shared" si="361"/>
        <v>8.3574679354571746</v>
      </c>
      <c r="Z996" s="370">
        <f t="shared" si="362"/>
        <v>6.5393448567629591</v>
      </c>
      <c r="AA996" s="370">
        <f t="shared" si="363"/>
        <v>-4.5634527816274</v>
      </c>
      <c r="AB996" s="370">
        <f t="shared" si="364"/>
        <v>23.400878906250004</v>
      </c>
      <c r="AC996" s="370">
        <f t="shared" si="365"/>
        <v>10.202286719437117</v>
      </c>
      <c r="AD996" s="370">
        <f t="shared" si="366"/>
        <v>12.962741104588483</v>
      </c>
      <c r="AE996" s="370">
        <f t="shared" si="367"/>
        <v>13.156640289827436</v>
      </c>
      <c r="AF996" s="370">
        <f t="shared" si="368"/>
        <v>-12.729541807808879</v>
      </c>
      <c r="AG996" s="370">
        <f t="shared" si="368"/>
        <v>-11.677029992684707</v>
      </c>
      <c r="AH996" s="370">
        <f t="shared" si="368"/>
        <v>-15.020261143628991</v>
      </c>
      <c r="AI996" s="370">
        <f t="shared" si="368"/>
        <v>-6.9827866190321553</v>
      </c>
      <c r="AJ996" s="370">
        <f t="shared" si="369"/>
        <v>-16.368932038834952</v>
      </c>
      <c r="AK996" s="370">
        <f t="shared" si="369"/>
        <v>-29.648720885834287</v>
      </c>
      <c r="AL996" s="370">
        <f t="shared" si="369"/>
        <v>-25.822555026094854</v>
      </c>
      <c r="AM996" s="370">
        <f t="shared" si="369"/>
        <v>-14.230888911938596</v>
      </c>
      <c r="AN996" s="370">
        <f t="shared" si="385"/>
        <v>-29.251162330596507</v>
      </c>
      <c r="AO996" s="370">
        <f t="shared" si="385"/>
        <v>-12.071029529130083</v>
      </c>
      <c r="AP996" s="370">
        <f t="shared" si="385"/>
        <v>-7.6466221232368303</v>
      </c>
      <c r="AQ996" s="370">
        <f t="shared" si="385"/>
        <v>-32.639649507119387</v>
      </c>
      <c r="AR996" s="370">
        <f t="shared" ref="AR996:AY996" si="389">IFERROR(((AR216-AF216)*100/AF216),"n.a.")</f>
        <v>-1.9816138917262633</v>
      </c>
      <c r="AS996" s="370">
        <f t="shared" si="389"/>
        <v>5.7562894709597288</v>
      </c>
      <c r="AT996" s="370">
        <f t="shared" si="389"/>
        <v>-10.872099184062735</v>
      </c>
      <c r="AU996" s="370">
        <f t="shared" si="389"/>
        <v>8.8337988826815685</v>
      </c>
      <c r="AV996" s="370">
        <f t="shared" si="389"/>
        <v>6.2804736475504948</v>
      </c>
      <c r="AW996" s="370">
        <f t="shared" si="389"/>
        <v>16.838534599728622</v>
      </c>
      <c r="AX996" s="370">
        <f t="shared" si="389"/>
        <v>42.092382991740614</v>
      </c>
      <c r="AY996" s="370">
        <f t="shared" si="389"/>
        <v>15.975329544080312</v>
      </c>
    </row>
    <row r="997" spans="1:51" s="325" customFormat="1" ht="27.6">
      <c r="A997" s="327"/>
      <c r="B997" s="327" t="s">
        <v>388</v>
      </c>
      <c r="C997" s="331"/>
      <c r="D997" s="331"/>
      <c r="E997" s="331"/>
      <c r="F997" s="331"/>
      <c r="G997" s="331"/>
      <c r="H997" s="331"/>
      <c r="I997" s="331"/>
      <c r="J997" s="331"/>
      <c r="K997" s="331"/>
      <c r="L997" s="331"/>
      <c r="M997" s="331"/>
      <c r="N997" s="331"/>
      <c r="O997" s="370">
        <f t="shared" si="351"/>
        <v>71.428571428571402</v>
      </c>
      <c r="P997" s="370">
        <f t="shared" si="352"/>
        <v>-27.272727272727273</v>
      </c>
      <c r="Q997" s="370">
        <f t="shared" si="353"/>
        <v>60</v>
      </c>
      <c r="R997" s="370">
        <f t="shared" si="354"/>
        <v>-25</v>
      </c>
      <c r="S997" s="370">
        <f t="shared" si="355"/>
        <v>0</v>
      </c>
      <c r="T997" s="370">
        <f t="shared" si="356"/>
        <v>-25</v>
      </c>
      <c r="U997" s="370">
        <f t="shared" si="357"/>
        <v>-18.181818181818187</v>
      </c>
      <c r="V997" s="370">
        <f t="shared" si="358"/>
        <v>18.181818181818187</v>
      </c>
      <c r="W997" s="370">
        <f t="shared" si="359"/>
        <v>-20.000000000000004</v>
      </c>
      <c r="X997" s="370">
        <f t="shared" si="360"/>
        <v>-37.5</v>
      </c>
      <c r="Y997" s="370">
        <f t="shared" si="361"/>
        <v>-9.0909090909090864</v>
      </c>
      <c r="Z997" s="370">
        <f t="shared" si="362"/>
        <v>0</v>
      </c>
      <c r="AA997" s="370">
        <f t="shared" si="363"/>
        <v>-8.3333333333333304</v>
      </c>
      <c r="AB997" s="370">
        <f t="shared" si="364"/>
        <v>62.5</v>
      </c>
      <c r="AC997" s="370">
        <f t="shared" si="365"/>
        <v>-37.5</v>
      </c>
      <c r="AD997" s="370">
        <f t="shared" si="366"/>
        <v>33.333333333333336</v>
      </c>
      <c r="AE997" s="370">
        <f t="shared" si="367"/>
        <v>55.555555555555578</v>
      </c>
      <c r="AF997" s="370">
        <f t="shared" si="368"/>
        <v>33.333333333333336</v>
      </c>
      <c r="AG997" s="370">
        <f t="shared" si="368"/>
        <v>122.22222222222224</v>
      </c>
      <c r="AH997" s="370">
        <f t="shared" si="368"/>
        <v>-7.6923076923076987</v>
      </c>
      <c r="AI997" s="370">
        <f t="shared" si="368"/>
        <v>12.499999999999995</v>
      </c>
      <c r="AJ997" s="370">
        <f t="shared" si="369"/>
        <v>-20</v>
      </c>
      <c r="AK997" s="370">
        <f t="shared" si="369"/>
        <v>100</v>
      </c>
      <c r="AL997" s="370">
        <f t="shared" si="369"/>
        <v>83.333333333333343</v>
      </c>
      <c r="AM997" s="370">
        <f t="shared" si="369"/>
        <v>-18.181818181818187</v>
      </c>
      <c r="AN997" s="370">
        <f t="shared" si="385"/>
        <v>-46.153846153846153</v>
      </c>
      <c r="AO997" s="370">
        <f t="shared" si="385"/>
        <v>-20.000000000000004</v>
      </c>
      <c r="AP997" s="370">
        <f t="shared" si="385"/>
        <v>-16.666666666666661</v>
      </c>
      <c r="AQ997" s="370">
        <f t="shared" si="385"/>
        <v>85.714285714285708</v>
      </c>
      <c r="AR997" s="370">
        <f t="shared" ref="AR997:AY997" si="390">IFERROR(((AR217-AF217)*100/AF217),"n.a.")</f>
        <v>-8.3333333333333304</v>
      </c>
      <c r="AS997" s="370">
        <f t="shared" si="390"/>
        <v>-35</v>
      </c>
      <c r="AT997" s="370">
        <f t="shared" si="390"/>
        <v>-16.666666666666661</v>
      </c>
      <c r="AU997" s="370">
        <f t="shared" si="390"/>
        <v>66.666666666666671</v>
      </c>
      <c r="AV997" s="370">
        <f t="shared" si="390"/>
        <v>-16.666666666666661</v>
      </c>
      <c r="AW997" s="370">
        <f t="shared" si="390"/>
        <v>-35</v>
      </c>
      <c r="AX997" s="370">
        <f t="shared" si="390"/>
        <v>45.454545454545453</v>
      </c>
      <c r="AY997" s="370">
        <f t="shared" si="390"/>
        <v>44.444444444444457</v>
      </c>
    </row>
    <row r="998" spans="1:51" s="325" customFormat="1" ht="13.8">
      <c r="A998" s="329"/>
      <c r="B998" s="329" t="s">
        <v>389</v>
      </c>
      <c r="C998" s="332"/>
      <c r="D998" s="332"/>
      <c r="E998" s="332"/>
      <c r="F998" s="332"/>
      <c r="G998" s="332"/>
      <c r="H998" s="332"/>
      <c r="I998" s="332"/>
      <c r="J998" s="332"/>
      <c r="K998" s="332"/>
      <c r="L998" s="332"/>
      <c r="M998" s="332"/>
      <c r="N998" s="332"/>
      <c r="O998" s="370">
        <f t="shared" si="351"/>
        <v>-27.006651884700663</v>
      </c>
      <c r="P998" s="370">
        <f t="shared" si="352"/>
        <v>-6.0523446019629192</v>
      </c>
      <c r="Q998" s="370">
        <f t="shared" si="353"/>
        <v>-8.9725036179450051</v>
      </c>
      <c r="R998" s="370">
        <f t="shared" si="354"/>
        <v>-30.441898527004902</v>
      </c>
      <c r="S998" s="370">
        <f t="shared" si="355"/>
        <v>-25.984251968503926</v>
      </c>
      <c r="T998" s="370">
        <f t="shared" si="356"/>
        <v>-38.668320926385441</v>
      </c>
      <c r="U998" s="370">
        <f t="shared" si="357"/>
        <v>-28.008298755186722</v>
      </c>
      <c r="V998" s="370">
        <f t="shared" si="358"/>
        <v>-14.801061007957573</v>
      </c>
      <c r="W998" s="370">
        <f t="shared" si="359"/>
        <v>-21.777777777777779</v>
      </c>
      <c r="X998" s="370">
        <f t="shared" si="360"/>
        <v>-8.8983050847457559</v>
      </c>
      <c r="Y998" s="370">
        <f t="shared" si="361"/>
        <v>-19.330855018587357</v>
      </c>
      <c r="Z998" s="370">
        <f t="shared" si="362"/>
        <v>-0.55944055944055993</v>
      </c>
      <c r="AA998" s="370">
        <f t="shared" si="363"/>
        <v>-11.17861482381532</v>
      </c>
      <c r="AB998" s="370">
        <f t="shared" si="364"/>
        <v>-15.902495647127104</v>
      </c>
      <c r="AC998" s="370">
        <f t="shared" si="365"/>
        <v>-23.741388447270801</v>
      </c>
      <c r="AD998" s="370">
        <f t="shared" si="366"/>
        <v>6.1960784313725421</v>
      </c>
      <c r="AE998" s="370">
        <f t="shared" si="367"/>
        <v>-9.0425531914893682</v>
      </c>
      <c r="AF998" s="370">
        <f t="shared" si="368"/>
        <v>-6.7430883344571813</v>
      </c>
      <c r="AG998" s="370">
        <f t="shared" si="368"/>
        <v>12.103746397694522</v>
      </c>
      <c r="AH998" s="370">
        <f t="shared" si="368"/>
        <v>8.7173100871731162</v>
      </c>
      <c r="AI998" s="370">
        <f t="shared" si="368"/>
        <v>14.123376623376625</v>
      </c>
      <c r="AJ998" s="370">
        <f t="shared" si="369"/>
        <v>2.3255813953488347</v>
      </c>
      <c r="AK998" s="370">
        <f t="shared" si="369"/>
        <v>0.46082949308755949</v>
      </c>
      <c r="AL998" s="370">
        <f t="shared" si="369"/>
        <v>4.8523206751054806</v>
      </c>
      <c r="AM998" s="370">
        <f t="shared" si="369"/>
        <v>16.62106703146376</v>
      </c>
      <c r="AN998" s="370">
        <f t="shared" si="385"/>
        <v>-8.8336783988957865</v>
      </c>
      <c r="AO998" s="370">
        <f t="shared" si="385"/>
        <v>18.624044475330091</v>
      </c>
      <c r="AP998" s="370">
        <f t="shared" si="385"/>
        <v>16.838995568685387</v>
      </c>
      <c r="AQ998" s="370">
        <f t="shared" si="385"/>
        <v>8.7069525666016894</v>
      </c>
      <c r="AR998" s="370">
        <f t="shared" ref="AR998:AY998" si="391">IFERROR(((AR218-AF218)*100/AF218),"n.a.")</f>
        <v>66.955892986261745</v>
      </c>
      <c r="AS998" s="370">
        <f t="shared" si="391"/>
        <v>82.904884318766065</v>
      </c>
      <c r="AT998" s="370">
        <f t="shared" si="391"/>
        <v>31.214203894616258</v>
      </c>
      <c r="AU998" s="370">
        <f t="shared" si="391"/>
        <v>51.493598862019915</v>
      </c>
      <c r="AV998" s="370">
        <f t="shared" si="391"/>
        <v>69.740259740259745</v>
      </c>
      <c r="AW998" s="370">
        <f t="shared" si="391"/>
        <v>100.52424639580605</v>
      </c>
      <c r="AX998" s="370">
        <f t="shared" si="391"/>
        <v>66.331321260898719</v>
      </c>
      <c r="AY998" s="370">
        <f t="shared" si="391"/>
        <v>51.730205278592372</v>
      </c>
    </row>
    <row r="999" spans="1:51" s="325" customFormat="1" ht="13.8">
      <c r="A999" s="327"/>
      <c r="B999" s="327" t="s">
        <v>390</v>
      </c>
      <c r="C999" s="331"/>
      <c r="D999" s="331"/>
      <c r="E999" s="331"/>
      <c r="F999" s="331"/>
      <c r="G999" s="331"/>
      <c r="H999" s="331"/>
      <c r="I999" s="331"/>
      <c r="J999" s="331"/>
      <c r="K999" s="331"/>
      <c r="L999" s="331"/>
      <c r="M999" s="331"/>
      <c r="N999" s="331"/>
      <c r="O999" s="370">
        <f t="shared" si="351"/>
        <v>22.664535812872309</v>
      </c>
      <c r="P999" s="370">
        <f t="shared" si="352"/>
        <v>-4.6206082078535511</v>
      </c>
      <c r="Q999" s="370">
        <f t="shared" si="353"/>
        <v>8.1804511278195449</v>
      </c>
      <c r="R999" s="370">
        <f t="shared" si="354"/>
        <v>15.841259429321095</v>
      </c>
      <c r="S999" s="370">
        <f t="shared" si="355"/>
        <v>32.970192162203041</v>
      </c>
      <c r="T999" s="370">
        <f t="shared" si="356"/>
        <v>36.390408077408502</v>
      </c>
      <c r="U999" s="370">
        <f t="shared" si="357"/>
        <v>46.191570881226056</v>
      </c>
      <c r="V999" s="370">
        <f t="shared" si="358"/>
        <v>27.929871881321638</v>
      </c>
      <c r="W999" s="370">
        <f t="shared" si="359"/>
        <v>13.803899245766335</v>
      </c>
      <c r="X999" s="370">
        <f t="shared" si="360"/>
        <v>29.58972845336481</v>
      </c>
      <c r="Y999" s="370">
        <f t="shared" si="361"/>
        <v>15.088757396449711</v>
      </c>
      <c r="Z999" s="370">
        <f t="shared" si="362"/>
        <v>8.0152113500072968</v>
      </c>
      <c r="AA999" s="370">
        <f t="shared" si="363"/>
        <v>-3.2571360890678664</v>
      </c>
      <c r="AB999" s="370">
        <f t="shared" si="364"/>
        <v>33.833771861940875</v>
      </c>
      <c r="AC999" s="370">
        <f t="shared" si="365"/>
        <v>19.182652210175142</v>
      </c>
      <c r="AD999" s="370">
        <f t="shared" si="366"/>
        <v>14.127972819932056</v>
      </c>
      <c r="AE999" s="370">
        <f t="shared" si="367"/>
        <v>17.387346381429222</v>
      </c>
      <c r="AF999" s="370">
        <f t="shared" si="368"/>
        <v>-13.68496812667078</v>
      </c>
      <c r="AG999" s="370">
        <f t="shared" si="368"/>
        <v>-15.263654471118569</v>
      </c>
      <c r="AH999" s="370">
        <f t="shared" si="368"/>
        <v>-19.059666877503687</v>
      </c>
      <c r="AI999" s="370">
        <f t="shared" si="368"/>
        <v>-10.253845191946983</v>
      </c>
      <c r="AJ999" s="370">
        <f t="shared" si="369"/>
        <v>-19.56496982120488</v>
      </c>
      <c r="AK999" s="370">
        <f t="shared" si="369"/>
        <v>-34.894378003800156</v>
      </c>
      <c r="AL999" s="370">
        <f t="shared" si="369"/>
        <v>-31.807718348002705</v>
      </c>
      <c r="AM999" s="370">
        <f t="shared" si="369"/>
        <v>-19.747796278158678</v>
      </c>
      <c r="AN999" s="370">
        <f t="shared" si="385"/>
        <v>-32.647160865039893</v>
      </c>
      <c r="AO999" s="370">
        <f t="shared" si="385"/>
        <v>-17.191509213902492</v>
      </c>
      <c r="AP999" s="370">
        <f t="shared" si="385"/>
        <v>-11.734061027040445</v>
      </c>
      <c r="AQ999" s="370">
        <f t="shared" si="385"/>
        <v>-38.968592477704533</v>
      </c>
      <c r="AR999" s="370">
        <f t="shared" ref="AR999:AY999" si="392">IFERROR(((AR219-AF219)*100/AF219),"n.a.")</f>
        <v>-13.32936271590232</v>
      </c>
      <c r="AS999" s="370">
        <f t="shared" si="392"/>
        <v>-8.9941853272299834</v>
      </c>
      <c r="AT999" s="370">
        <f t="shared" si="392"/>
        <v>-20.42198489189893</v>
      </c>
      <c r="AU999" s="370">
        <f t="shared" si="392"/>
        <v>0.40406855231991956</v>
      </c>
      <c r="AV999" s="370">
        <f t="shared" si="392"/>
        <v>-7.5322101090188216</v>
      </c>
      <c r="AW999" s="370">
        <f t="shared" si="392"/>
        <v>-4.9270386266094386</v>
      </c>
      <c r="AX999" s="370">
        <f t="shared" si="392"/>
        <v>34.90865766481334</v>
      </c>
      <c r="AY999" s="370">
        <f t="shared" si="392"/>
        <v>6.6361556064073364</v>
      </c>
    </row>
    <row r="1000" spans="1:51" s="325" customFormat="1" ht="13.8">
      <c r="A1000" s="329"/>
      <c r="B1000" s="329" t="s">
        <v>391</v>
      </c>
      <c r="C1000" s="332"/>
      <c r="D1000" s="332"/>
      <c r="E1000" s="332"/>
      <c r="F1000" s="332"/>
      <c r="G1000" s="332"/>
      <c r="H1000" s="332"/>
      <c r="I1000" s="332"/>
      <c r="J1000" s="332"/>
      <c r="K1000" s="332"/>
      <c r="L1000" s="332"/>
      <c r="M1000" s="332"/>
      <c r="N1000" s="332"/>
      <c r="O1000" s="370">
        <f t="shared" si="351"/>
        <v>14.383693352990194</v>
      </c>
      <c r="P1000" s="370">
        <f t="shared" si="352"/>
        <v>-16.417561886968709</v>
      </c>
      <c r="Q1000" s="370">
        <f t="shared" si="353"/>
        <v>-16.011847195357838</v>
      </c>
      <c r="R1000" s="370">
        <f t="shared" si="354"/>
        <v>-40.582827160785612</v>
      </c>
      <c r="S1000" s="370">
        <f t="shared" si="355"/>
        <v>-44.504410815462961</v>
      </c>
      <c r="T1000" s="370">
        <f t="shared" si="356"/>
        <v>-41.043397140345526</v>
      </c>
      <c r="U1000" s="370">
        <f t="shared" si="357"/>
        <v>-50.679169060282042</v>
      </c>
      <c r="V1000" s="370">
        <f t="shared" si="358"/>
        <v>-8.6289308176100654</v>
      </c>
      <c r="W1000" s="370">
        <f t="shared" si="359"/>
        <v>15.097675622062182</v>
      </c>
      <c r="X1000" s="370">
        <f t="shared" si="360"/>
        <v>-27.028418072864962</v>
      </c>
      <c r="Y1000" s="370">
        <f t="shared" si="361"/>
        <v>28.95678346300188</v>
      </c>
      <c r="Z1000" s="370">
        <f t="shared" si="362"/>
        <v>-1.7391817002712044</v>
      </c>
      <c r="AA1000" s="370">
        <f t="shared" si="363"/>
        <v>60.291398150742531</v>
      </c>
      <c r="AB1000" s="370">
        <f t="shared" si="364"/>
        <v>6.1916736518580686</v>
      </c>
      <c r="AC1000" s="370">
        <f t="shared" si="365"/>
        <v>6.5527168046059874</v>
      </c>
      <c r="AD1000" s="370">
        <f t="shared" si="366"/>
        <v>45.047732696897356</v>
      </c>
      <c r="AE1000" s="370">
        <f t="shared" si="367"/>
        <v>4.5458951245517083</v>
      </c>
      <c r="AF1000" s="370">
        <f t="shared" si="368"/>
        <v>-12.932477254054712</v>
      </c>
      <c r="AG1000" s="370">
        <f t="shared" si="368"/>
        <v>52.755964681570553</v>
      </c>
      <c r="AH1000" s="370">
        <f t="shared" si="368"/>
        <v>-13.240638766519817</v>
      </c>
      <c r="AI1000" s="370">
        <f t="shared" si="368"/>
        <v>22.61521168977146</v>
      </c>
      <c r="AJ1000" s="370">
        <f t="shared" si="369"/>
        <v>18.96317194820897</v>
      </c>
      <c r="AK1000" s="370">
        <f t="shared" si="369"/>
        <v>-28.285185837590284</v>
      </c>
      <c r="AL1000" s="370">
        <f t="shared" si="369"/>
        <v>-16.769664606707863</v>
      </c>
      <c r="AM1000" s="370">
        <f t="shared" si="369"/>
        <v>-3.597398965179702</v>
      </c>
      <c r="AN1000" s="370">
        <f t="shared" si="385"/>
        <v>16.13955691206651</v>
      </c>
      <c r="AO1000" s="370">
        <f t="shared" si="385"/>
        <v>-6.0011482219445602</v>
      </c>
      <c r="AP1000" s="370">
        <f t="shared" si="385"/>
        <v>-10.596462361168241</v>
      </c>
      <c r="AQ1000" s="370">
        <f t="shared" si="385"/>
        <v>29.294146733419872</v>
      </c>
      <c r="AR1000" s="370">
        <f t="shared" ref="AR1000:AY1000" si="393">IFERROR(((AR220-AF220)*100/AF220),"n.a.")</f>
        <v>42.449236361094599</v>
      </c>
      <c r="AS1000" s="370">
        <f t="shared" si="393"/>
        <v>16.115702479338839</v>
      </c>
      <c r="AT1000" s="370">
        <f t="shared" si="393"/>
        <v>32.756815080448085</v>
      </c>
      <c r="AU1000" s="370">
        <f t="shared" si="393"/>
        <v>-17.637352563710802</v>
      </c>
      <c r="AV1000" s="370">
        <f t="shared" si="393"/>
        <v>9.8843857197306697</v>
      </c>
      <c r="AW1000" s="370">
        <f t="shared" si="393"/>
        <v>8.9038992938286778</v>
      </c>
      <c r="AX1000" s="370">
        <f t="shared" si="393"/>
        <v>14.309400230680504</v>
      </c>
      <c r="AY1000" s="370">
        <f t="shared" si="393"/>
        <v>-36.264732547597461</v>
      </c>
    </row>
    <row r="1001" spans="1:51" s="325" customFormat="1" ht="13.8">
      <c r="A1001" s="327"/>
      <c r="B1001" s="327" t="s">
        <v>392</v>
      </c>
      <c r="C1001" s="331"/>
      <c r="D1001" s="331"/>
      <c r="E1001" s="331"/>
      <c r="F1001" s="331"/>
      <c r="G1001" s="331"/>
      <c r="H1001" s="331"/>
      <c r="I1001" s="331"/>
      <c r="J1001" s="331"/>
      <c r="K1001" s="331"/>
      <c r="L1001" s="331"/>
      <c r="M1001" s="331"/>
      <c r="N1001" s="331"/>
      <c r="O1001" s="370">
        <f t="shared" si="351"/>
        <v>28.397386200022147</v>
      </c>
      <c r="P1001" s="370">
        <f t="shared" si="352"/>
        <v>-23.509139023939937</v>
      </c>
      <c r="Q1001" s="370">
        <f t="shared" si="353"/>
        <v>-25.733030941195526</v>
      </c>
      <c r="R1001" s="370">
        <f t="shared" si="354"/>
        <v>-44.751601423487543</v>
      </c>
      <c r="S1001" s="370">
        <f t="shared" si="355"/>
        <v>-49.674336889917306</v>
      </c>
      <c r="T1001" s="370">
        <f t="shared" si="356"/>
        <v>-39.783626001945976</v>
      </c>
      <c r="U1001" s="370">
        <f t="shared" si="357"/>
        <v>-54.827686981543515</v>
      </c>
      <c r="V1001" s="370">
        <f t="shared" si="358"/>
        <v>-7.3536028797325947</v>
      </c>
      <c r="W1001" s="370">
        <f t="shared" si="359"/>
        <v>29.67677006867158</v>
      </c>
      <c r="X1001" s="370">
        <f t="shared" si="360"/>
        <v>-25.837768578750239</v>
      </c>
      <c r="Y1001" s="370">
        <f t="shared" si="361"/>
        <v>43.102006688963222</v>
      </c>
      <c r="Z1001" s="370">
        <f t="shared" si="362"/>
        <v>3.7043664996420906</v>
      </c>
      <c r="AA1001" s="370">
        <f t="shared" si="363"/>
        <v>103.70050892780125</v>
      </c>
      <c r="AB1001" s="370">
        <f t="shared" si="364"/>
        <v>10.942151420065958</v>
      </c>
      <c r="AC1001" s="370">
        <f t="shared" si="365"/>
        <v>25.089977096739009</v>
      </c>
      <c r="AD1001" s="370">
        <f t="shared" si="366"/>
        <v>45.331340822426036</v>
      </c>
      <c r="AE1001" s="370">
        <f t="shared" si="367"/>
        <v>5.3088679807569621</v>
      </c>
      <c r="AF1001" s="370">
        <f t="shared" si="368"/>
        <v>-12.638017927903665</v>
      </c>
      <c r="AG1001" s="370">
        <f t="shared" si="368"/>
        <v>57.778441325768895</v>
      </c>
      <c r="AH1001" s="370">
        <f t="shared" si="368"/>
        <v>-13.643932560882531</v>
      </c>
      <c r="AI1001" s="370">
        <f t="shared" si="368"/>
        <v>25.738415886783837</v>
      </c>
      <c r="AJ1001" s="370">
        <f t="shared" si="369"/>
        <v>11.117017742042654</v>
      </c>
      <c r="AK1001" s="370">
        <f t="shared" si="369"/>
        <v>-38.720420683610868</v>
      </c>
      <c r="AL1001" s="370">
        <f t="shared" si="369"/>
        <v>-30.67299396031062</v>
      </c>
      <c r="AM1001" s="370">
        <f t="shared" si="369"/>
        <v>-13.254287529112856</v>
      </c>
      <c r="AN1001" s="370">
        <f t="shared" si="385"/>
        <v>24.744361447530647</v>
      </c>
      <c r="AO1001" s="370">
        <f t="shared" si="385"/>
        <v>-20.118575352020571</v>
      </c>
      <c r="AP1001" s="370">
        <f t="shared" si="385"/>
        <v>-14.711200936070625</v>
      </c>
      <c r="AQ1001" s="370">
        <f t="shared" si="385"/>
        <v>34.847994825355748</v>
      </c>
      <c r="AR1001" s="370">
        <f t="shared" ref="AR1001:AY1001" si="394">IFERROR(((AR221-AF221)*100/AF221),"n.a.")</f>
        <v>43.301920028183908</v>
      </c>
      <c r="AS1001" s="370">
        <f t="shared" si="394"/>
        <v>25.189250567751689</v>
      </c>
      <c r="AT1001" s="370">
        <f t="shared" si="394"/>
        <v>43.835616438356162</v>
      </c>
      <c r="AU1001" s="370">
        <f t="shared" si="394"/>
        <v>-22.615546599862039</v>
      </c>
      <c r="AV1001" s="370">
        <f t="shared" si="394"/>
        <v>20.834828369812225</v>
      </c>
      <c r="AW1001" s="370">
        <f t="shared" si="394"/>
        <v>22.654462242562921</v>
      </c>
      <c r="AX1001" s="370">
        <f t="shared" si="394"/>
        <v>34.660858742999395</v>
      </c>
      <c r="AY1001" s="370">
        <f t="shared" si="394"/>
        <v>-38.896753722235779</v>
      </c>
    </row>
    <row r="1002" spans="1:51" s="325" customFormat="1" ht="13.8">
      <c r="A1002" s="329"/>
      <c r="B1002" s="329" t="s">
        <v>393</v>
      </c>
      <c r="C1002" s="332"/>
      <c r="D1002" s="332"/>
      <c r="E1002" s="332"/>
      <c r="F1002" s="332"/>
      <c r="G1002" s="332"/>
      <c r="H1002" s="332"/>
      <c r="I1002" s="332"/>
      <c r="J1002" s="332"/>
      <c r="K1002" s="332"/>
      <c r="L1002" s="332"/>
      <c r="M1002" s="332"/>
      <c r="N1002" s="332"/>
      <c r="O1002" s="370">
        <f t="shared" si="351"/>
        <v>-4.8836147877681437</v>
      </c>
      <c r="P1002" s="370">
        <f t="shared" si="352"/>
        <v>5.9097074210424285</v>
      </c>
      <c r="Q1002" s="370">
        <f t="shared" si="353"/>
        <v>12.577417818008579</v>
      </c>
      <c r="R1002" s="370">
        <f t="shared" si="354"/>
        <v>-20.205956025605339</v>
      </c>
      <c r="S1002" s="370">
        <f t="shared" si="355"/>
        <v>-17.970982633545844</v>
      </c>
      <c r="T1002" s="370">
        <f t="shared" si="356"/>
        <v>-45.367793240556658</v>
      </c>
      <c r="U1002" s="370">
        <f t="shared" si="357"/>
        <v>-31.213080168776376</v>
      </c>
      <c r="V1002" s="370">
        <f t="shared" si="358"/>
        <v>-13.213665315576138</v>
      </c>
      <c r="W1002" s="370">
        <f t="shared" si="359"/>
        <v>-24.011434016198187</v>
      </c>
      <c r="X1002" s="370">
        <f t="shared" si="360"/>
        <v>-30.525401650021717</v>
      </c>
      <c r="Y1002" s="370">
        <f t="shared" si="361"/>
        <v>-0.99132589838909946</v>
      </c>
      <c r="Z1002" s="370">
        <f t="shared" si="362"/>
        <v>-12.25371586588316</v>
      </c>
      <c r="AA1002" s="370">
        <f t="shared" si="363"/>
        <v>-20.201535508637239</v>
      </c>
      <c r="AB1002" s="370">
        <f t="shared" si="364"/>
        <v>-4.6103183315038345</v>
      </c>
      <c r="AC1002" s="370">
        <f t="shared" si="365"/>
        <v>-29.411764705882348</v>
      </c>
      <c r="AD1002" s="370">
        <f t="shared" si="366"/>
        <v>44.105336588768729</v>
      </c>
      <c r="AE1002" s="370">
        <f t="shared" si="367"/>
        <v>2.1305105185582254</v>
      </c>
      <c r="AF1002" s="370">
        <f t="shared" si="368"/>
        <v>-14.046579330422134</v>
      </c>
      <c r="AG1002" s="370">
        <f t="shared" si="368"/>
        <v>37.279558349946328</v>
      </c>
      <c r="AH1002" s="370">
        <f t="shared" si="368"/>
        <v>-11.689351481184936</v>
      </c>
      <c r="AI1002" s="370">
        <f t="shared" si="368"/>
        <v>8.3176593521421029</v>
      </c>
      <c r="AJ1002" s="370">
        <f t="shared" si="369"/>
        <v>43.562499999999993</v>
      </c>
      <c r="AK1002" s="370">
        <f t="shared" si="369"/>
        <v>3.6474164133738585</v>
      </c>
      <c r="AL1002" s="370">
        <f t="shared" si="369"/>
        <v>14.969470159543025</v>
      </c>
      <c r="AM1002" s="370">
        <f t="shared" si="369"/>
        <v>42.112647825215483</v>
      </c>
      <c r="AN1002" s="370">
        <f t="shared" si="385"/>
        <v>-6.6168009205983944</v>
      </c>
      <c r="AO1002" s="370">
        <f t="shared" si="385"/>
        <v>42.535971223021576</v>
      </c>
      <c r="AP1002" s="370">
        <f t="shared" si="385"/>
        <v>3.4491104925571929</v>
      </c>
      <c r="AQ1002" s="370">
        <f t="shared" si="385"/>
        <v>11.270007871949623</v>
      </c>
      <c r="AR1002" s="370">
        <f t="shared" ref="AR1002:AY1002" si="395">IFERROR(((AR222-AF222)*100/AF222),"n.a.")</f>
        <v>39.170194750211699</v>
      </c>
      <c r="AS1002" s="370">
        <f t="shared" si="395"/>
        <v>-16.029937444146555</v>
      </c>
      <c r="AT1002" s="370">
        <f t="shared" si="395"/>
        <v>-8.9150800846177169</v>
      </c>
      <c r="AU1002" s="370">
        <f t="shared" si="395"/>
        <v>8.8365811306193294</v>
      </c>
      <c r="AV1002" s="370">
        <f t="shared" si="395"/>
        <v>-16.688434189522567</v>
      </c>
      <c r="AW1002" s="370">
        <f t="shared" si="395"/>
        <v>-15.991029843022245</v>
      </c>
      <c r="AX1002" s="370">
        <f t="shared" si="395"/>
        <v>-13.705670721260923</v>
      </c>
      <c r="AY1002" s="370">
        <f t="shared" si="395"/>
        <v>-28.660084626234141</v>
      </c>
    </row>
    <row r="1003" spans="1:51" s="325" customFormat="1" ht="27.6">
      <c r="A1003" s="327"/>
      <c r="B1003" s="327" t="s">
        <v>394</v>
      </c>
      <c r="C1003" s="331"/>
      <c r="D1003" s="331"/>
      <c r="E1003" s="331"/>
      <c r="F1003" s="331"/>
      <c r="G1003" s="331"/>
      <c r="H1003" s="331"/>
      <c r="I1003" s="331"/>
      <c r="J1003" s="331"/>
      <c r="K1003" s="331"/>
      <c r="L1003" s="331"/>
      <c r="M1003" s="331"/>
      <c r="N1003" s="331"/>
      <c r="O1003" s="370">
        <f t="shared" si="351"/>
        <v>47.903430749682343</v>
      </c>
      <c r="P1003" s="370">
        <f t="shared" si="352"/>
        <v>21.046511627906984</v>
      </c>
      <c r="Q1003" s="370">
        <f t="shared" si="353"/>
        <v>15.141242937853107</v>
      </c>
      <c r="R1003" s="370">
        <f t="shared" si="354"/>
        <v>-32.799245994344957</v>
      </c>
      <c r="S1003" s="370">
        <f t="shared" si="355"/>
        <v>-32.122905027932958</v>
      </c>
      <c r="T1003" s="370">
        <f t="shared" si="356"/>
        <v>-27.039007092198574</v>
      </c>
      <c r="U1003" s="370">
        <f t="shared" si="357"/>
        <v>-13.557692307692307</v>
      </c>
      <c r="V1003" s="370">
        <f t="shared" si="358"/>
        <v>-33.443489755452745</v>
      </c>
      <c r="W1003" s="370">
        <f t="shared" si="359"/>
        <v>-20.545277507302821</v>
      </c>
      <c r="X1003" s="370">
        <f t="shared" si="360"/>
        <v>-1.0224948875255588</v>
      </c>
      <c r="Y1003" s="370">
        <f t="shared" si="361"/>
        <v>-30.45454545454545</v>
      </c>
      <c r="Z1003" s="370">
        <f t="shared" si="362"/>
        <v>-6.7599067599067606</v>
      </c>
      <c r="AA1003" s="370">
        <f t="shared" si="363"/>
        <v>-15.807560137457044</v>
      </c>
      <c r="AB1003" s="370">
        <f t="shared" si="364"/>
        <v>-15.658021133525464</v>
      </c>
      <c r="AC1003" s="370">
        <f t="shared" si="365"/>
        <v>-13.052011776251227</v>
      </c>
      <c r="AD1003" s="370">
        <f t="shared" si="366"/>
        <v>14.165497896213195</v>
      </c>
      <c r="AE1003" s="370">
        <f t="shared" si="367"/>
        <v>-3.0864197530864268</v>
      </c>
      <c r="AF1003" s="370">
        <f t="shared" si="368"/>
        <v>11.057108140947753</v>
      </c>
      <c r="AG1003" s="370">
        <f t="shared" si="368"/>
        <v>24.471635150166843</v>
      </c>
      <c r="AH1003" s="370">
        <f t="shared" si="368"/>
        <v>-29.493545183714009</v>
      </c>
      <c r="AI1003" s="370">
        <f t="shared" si="368"/>
        <v>-3.0637254901960782</v>
      </c>
      <c r="AJ1003" s="370">
        <f t="shared" si="369"/>
        <v>-6.1983471074380132</v>
      </c>
      <c r="AK1003" s="370">
        <f t="shared" si="369"/>
        <v>10.326797385620903</v>
      </c>
      <c r="AL1003" s="370">
        <f t="shared" si="369"/>
        <v>-9.1250000000000053</v>
      </c>
      <c r="AM1003" s="370">
        <f t="shared" si="369"/>
        <v>-8.1632653061224563</v>
      </c>
      <c r="AN1003" s="370">
        <f t="shared" si="385"/>
        <v>-11.161731207289289</v>
      </c>
      <c r="AO1003" s="370">
        <f t="shared" si="385"/>
        <v>-23.702031602708804</v>
      </c>
      <c r="AP1003" s="370">
        <f t="shared" si="385"/>
        <v>-15.356265356265366</v>
      </c>
      <c r="AQ1003" s="370">
        <f t="shared" si="385"/>
        <v>-13.375796178343947</v>
      </c>
      <c r="AR1003" s="370">
        <f t="shared" ref="AR1003:AY1003" si="396">IFERROR(((AR223-AF223)*100/AF223),"n.a.")</f>
        <v>-2.7352297592997812</v>
      </c>
      <c r="AS1003" s="370">
        <f t="shared" si="396"/>
        <v>-17.962466487935654</v>
      </c>
      <c r="AT1003" s="370">
        <f t="shared" si="396"/>
        <v>9.4366197183098599</v>
      </c>
      <c r="AU1003" s="370">
        <f t="shared" si="396"/>
        <v>12.51580278128951</v>
      </c>
      <c r="AV1003" s="370">
        <f t="shared" si="396"/>
        <v>-17.731277533039652</v>
      </c>
      <c r="AW1003" s="370">
        <f t="shared" si="396"/>
        <v>7.7014218009478714</v>
      </c>
      <c r="AX1003" s="370">
        <f t="shared" si="396"/>
        <v>15.955983493810182</v>
      </c>
      <c r="AY1003" s="370">
        <f t="shared" si="396"/>
        <v>-11.000000000000004</v>
      </c>
    </row>
    <row r="1004" spans="1:51" s="325" customFormat="1" ht="13.8">
      <c r="A1004" s="329"/>
      <c r="B1004" s="329" t="s">
        <v>395</v>
      </c>
      <c r="C1004" s="332"/>
      <c r="D1004" s="332"/>
      <c r="E1004" s="332"/>
      <c r="F1004" s="332"/>
      <c r="G1004" s="332"/>
      <c r="H1004" s="332"/>
      <c r="I1004" s="332"/>
      <c r="J1004" s="332"/>
      <c r="K1004" s="332"/>
      <c r="L1004" s="332"/>
      <c r="M1004" s="332"/>
      <c r="N1004" s="332"/>
      <c r="O1004" s="370">
        <f t="shared" si="351"/>
        <v>3.5128805620608987</v>
      </c>
      <c r="P1004" s="370">
        <f t="shared" si="352"/>
        <v>-5.4187192118226548</v>
      </c>
      <c r="Q1004" s="370">
        <f t="shared" si="353"/>
        <v>20.40358744394619</v>
      </c>
      <c r="R1004" s="370">
        <f t="shared" si="354"/>
        <v>-34.633027522935784</v>
      </c>
      <c r="S1004" s="370">
        <f t="shared" si="355"/>
        <v>-17.271157167530223</v>
      </c>
      <c r="T1004" s="370">
        <f t="shared" si="356"/>
        <v>-3.1890660592255053</v>
      </c>
      <c r="U1004" s="370">
        <f t="shared" si="357"/>
        <v>-13.502109704641361</v>
      </c>
      <c r="V1004" s="370">
        <f t="shared" si="358"/>
        <v>-11.946050096339116</v>
      </c>
      <c r="W1004" s="370">
        <f t="shared" si="359"/>
        <v>-1.1848341232227446</v>
      </c>
      <c r="X1004" s="370">
        <f t="shared" si="360"/>
        <v>22.894736842105267</v>
      </c>
      <c r="Y1004" s="370">
        <f t="shared" si="361"/>
        <v>-13.958333333333334</v>
      </c>
      <c r="Z1004" s="370">
        <f t="shared" si="362"/>
        <v>-19.686800894854585</v>
      </c>
      <c r="AA1004" s="370">
        <f t="shared" si="363"/>
        <v>11.312217194570136</v>
      </c>
      <c r="AB1004" s="370">
        <f t="shared" si="364"/>
        <v>3.1250000000000031</v>
      </c>
      <c r="AC1004" s="370">
        <f t="shared" si="365"/>
        <v>-25.512104283054004</v>
      </c>
      <c r="AD1004" s="370">
        <f t="shared" si="366"/>
        <v>41.403508771929829</v>
      </c>
      <c r="AE1004" s="370">
        <f t="shared" si="367"/>
        <v>-15.866388308977029</v>
      </c>
      <c r="AF1004" s="370">
        <f t="shared" si="368"/>
        <v>-0.94117647058823617</v>
      </c>
      <c r="AG1004" s="370">
        <f t="shared" si="368"/>
        <v>15.853658536585375</v>
      </c>
      <c r="AH1004" s="370">
        <f t="shared" si="368"/>
        <v>-29.321663019693659</v>
      </c>
      <c r="AI1004" s="370">
        <f t="shared" si="368"/>
        <v>-17.026378896882495</v>
      </c>
      <c r="AJ1004" s="370">
        <f t="shared" si="369"/>
        <v>-28.4796573875803</v>
      </c>
      <c r="AK1004" s="370">
        <f t="shared" si="369"/>
        <v>-8.9588377723970982</v>
      </c>
      <c r="AL1004" s="370">
        <f t="shared" si="369"/>
        <v>-6.4066852367688023</v>
      </c>
      <c r="AM1004" s="370">
        <f t="shared" si="369"/>
        <v>-18.292682926829276</v>
      </c>
      <c r="AN1004" s="370">
        <f t="shared" si="385"/>
        <v>-21.464646464646467</v>
      </c>
      <c r="AO1004" s="370">
        <f t="shared" si="385"/>
        <v>-28.000000000000004</v>
      </c>
      <c r="AP1004" s="370">
        <f t="shared" si="385"/>
        <v>-28.287841191066999</v>
      </c>
      <c r="AQ1004" s="370">
        <f t="shared" si="385"/>
        <v>-3.970223325062038</v>
      </c>
      <c r="AR1004" s="370">
        <f t="shared" ref="AR1004:AY1004" si="397">IFERROR(((AR224-AF224)*100/AF224),"n.a.")</f>
        <v>-12.351543942992874</v>
      </c>
      <c r="AS1004" s="370">
        <f t="shared" si="397"/>
        <v>-15.789473684210526</v>
      </c>
      <c r="AT1004" s="370">
        <f t="shared" si="397"/>
        <v>-9.5975232198142439</v>
      </c>
      <c r="AU1004" s="370">
        <f t="shared" si="397"/>
        <v>10.115606936416187</v>
      </c>
      <c r="AV1004" s="370">
        <f t="shared" si="397"/>
        <v>-8.3832335329341259</v>
      </c>
      <c r="AW1004" s="370">
        <f t="shared" si="397"/>
        <v>-15.159574468085104</v>
      </c>
      <c r="AX1004" s="370">
        <f t="shared" si="397"/>
        <v>26.1904761904762</v>
      </c>
      <c r="AY1004" s="370">
        <f t="shared" si="397"/>
        <v>-17.164179104477601</v>
      </c>
    </row>
    <row r="1005" spans="1:51" s="325" customFormat="1" ht="13.8">
      <c r="A1005" s="327"/>
      <c r="B1005" s="327" t="s">
        <v>396</v>
      </c>
      <c r="C1005" s="331"/>
      <c r="D1005" s="331"/>
      <c r="E1005" s="331"/>
      <c r="F1005" s="331"/>
      <c r="G1005" s="331"/>
      <c r="H1005" s="331"/>
      <c r="I1005" s="331"/>
      <c r="J1005" s="331"/>
      <c r="K1005" s="331"/>
      <c r="L1005" s="331"/>
      <c r="M1005" s="331"/>
      <c r="N1005" s="331"/>
      <c r="O1005" s="370">
        <f t="shared" si="351"/>
        <v>100.27777777777777</v>
      </c>
      <c r="P1005" s="370">
        <f t="shared" si="352"/>
        <v>44.713656387665203</v>
      </c>
      <c r="Q1005" s="370">
        <f t="shared" si="353"/>
        <v>9.7949886104783737</v>
      </c>
      <c r="R1005" s="370">
        <f t="shared" si="354"/>
        <v>-31.410256410256409</v>
      </c>
      <c r="S1005" s="370">
        <f t="shared" si="355"/>
        <v>-42.203985932004684</v>
      </c>
      <c r="T1005" s="370">
        <f t="shared" si="356"/>
        <v>-42.235123367198831</v>
      </c>
      <c r="U1005" s="370">
        <f t="shared" si="357"/>
        <v>-13.427561837455825</v>
      </c>
      <c r="V1005" s="370">
        <f t="shared" si="358"/>
        <v>-44.668008048289735</v>
      </c>
      <c r="W1005" s="370">
        <f t="shared" si="359"/>
        <v>-34.049586776859499</v>
      </c>
      <c r="X1005" s="370">
        <f t="shared" si="360"/>
        <v>-16.360601001669455</v>
      </c>
      <c r="Y1005" s="370">
        <f t="shared" si="361"/>
        <v>-43.31723027375201</v>
      </c>
      <c r="Z1005" s="370">
        <f t="shared" si="362"/>
        <v>7.2992700729926963</v>
      </c>
      <c r="AA1005" s="370">
        <f t="shared" si="363"/>
        <v>-32.454923717059643</v>
      </c>
      <c r="AB1005" s="370">
        <f t="shared" si="364"/>
        <v>-26.636225266362253</v>
      </c>
      <c r="AC1005" s="370">
        <f t="shared" si="365"/>
        <v>0.82987551867219989</v>
      </c>
      <c r="AD1005" s="370">
        <f t="shared" si="366"/>
        <v>-4.205607476635528</v>
      </c>
      <c r="AE1005" s="370">
        <f t="shared" si="367"/>
        <v>9.3306288032454372</v>
      </c>
      <c r="AF1005" s="370">
        <f t="shared" si="368"/>
        <v>23.869346733668333</v>
      </c>
      <c r="AG1005" s="370">
        <f t="shared" si="368"/>
        <v>31.428571428571427</v>
      </c>
      <c r="AH1005" s="370">
        <f t="shared" si="368"/>
        <v>-29.636363636363637</v>
      </c>
      <c r="AI1005" s="370">
        <f t="shared" si="368"/>
        <v>11.528822055137844</v>
      </c>
      <c r="AJ1005" s="370">
        <f t="shared" si="369"/>
        <v>14.371257485029952</v>
      </c>
      <c r="AK1005" s="370">
        <f t="shared" si="369"/>
        <v>32.954545454545446</v>
      </c>
      <c r="AL1005" s="370">
        <f t="shared" si="369"/>
        <v>-11.564625850340141</v>
      </c>
      <c r="AM1005" s="370">
        <f t="shared" si="369"/>
        <v>2.2587268993839902</v>
      </c>
      <c r="AN1005" s="370">
        <f t="shared" si="385"/>
        <v>-2.6970954356846448</v>
      </c>
      <c r="AO1005" s="370">
        <f t="shared" si="385"/>
        <v>-20.164609053497951</v>
      </c>
      <c r="AP1005" s="370">
        <f t="shared" si="385"/>
        <v>-2.4390243902438939</v>
      </c>
      <c r="AQ1005" s="370">
        <f t="shared" si="385"/>
        <v>-20.408163265306118</v>
      </c>
      <c r="AR1005" s="370">
        <f t="shared" ref="AR1005:AY1005" si="398">IFERROR(((AR225-AF225)*100/AF225),"n.a.")</f>
        <v>5.476673427991896</v>
      </c>
      <c r="AS1005" s="370">
        <f t="shared" si="398"/>
        <v>-19.565217391304358</v>
      </c>
      <c r="AT1005" s="370">
        <f t="shared" si="398"/>
        <v>25.581395348837216</v>
      </c>
      <c r="AU1005" s="370">
        <f t="shared" si="398"/>
        <v>14.382022471910105</v>
      </c>
      <c r="AV1005" s="370">
        <f t="shared" si="398"/>
        <v>-23.03664921465969</v>
      </c>
      <c r="AW1005" s="370">
        <f t="shared" si="398"/>
        <v>26.068376068376082</v>
      </c>
      <c r="AX1005" s="370">
        <f t="shared" si="398"/>
        <v>7.4358974358974486</v>
      </c>
      <c r="AY1005" s="370">
        <f t="shared" si="398"/>
        <v>-6.0240963855421823</v>
      </c>
    </row>
    <row r="1006" spans="1:51" s="325" customFormat="1" ht="13.8">
      <c r="A1006" s="329"/>
      <c r="B1006" s="329" t="s">
        <v>397</v>
      </c>
      <c r="C1006" s="332"/>
      <c r="D1006" s="332"/>
      <c r="E1006" s="332"/>
      <c r="F1006" s="332"/>
      <c r="G1006" s="332"/>
      <c r="H1006" s="332"/>
      <c r="I1006" s="332"/>
      <c r="J1006" s="332"/>
      <c r="K1006" s="332"/>
      <c r="L1006" s="332"/>
      <c r="M1006" s="332"/>
      <c r="N1006" s="332"/>
      <c r="O1006" s="370">
        <f t="shared" si="351"/>
        <v>44.533662754786889</v>
      </c>
      <c r="P1006" s="370">
        <f t="shared" si="352"/>
        <v>36.870830806549442</v>
      </c>
      <c r="Q1006" s="370">
        <f t="shared" si="353"/>
        <v>20.295378751786576</v>
      </c>
      <c r="R1006" s="370">
        <f t="shared" si="354"/>
        <v>-7.6485788113695117</v>
      </c>
      <c r="S1006" s="370">
        <f t="shared" si="355"/>
        <v>12.848605577689252</v>
      </c>
      <c r="T1006" s="370">
        <f t="shared" si="356"/>
        <v>7.7490774907749067</v>
      </c>
      <c r="U1006" s="370">
        <f t="shared" si="357"/>
        <v>7.3370959466393204</v>
      </c>
      <c r="V1006" s="370">
        <f t="shared" si="358"/>
        <v>9.7594819611470829</v>
      </c>
      <c r="W1006" s="370">
        <f t="shared" si="359"/>
        <v>2.5857519788918313</v>
      </c>
      <c r="X1006" s="370">
        <f t="shared" si="360"/>
        <v>16.339242932438907</v>
      </c>
      <c r="Y1006" s="370">
        <f t="shared" si="361"/>
        <v>9.4865525672371689</v>
      </c>
      <c r="Z1006" s="370">
        <f t="shared" si="362"/>
        <v>-5.5475848876135823</v>
      </c>
      <c r="AA1006" s="370">
        <f t="shared" si="363"/>
        <v>-8.5897435897435823</v>
      </c>
      <c r="AB1006" s="370">
        <f t="shared" si="364"/>
        <v>-13.469206911829858</v>
      </c>
      <c r="AC1006" s="370">
        <f t="shared" si="365"/>
        <v>-15.564356435643564</v>
      </c>
      <c r="AD1006" s="370">
        <f t="shared" si="366"/>
        <v>4.5886961387800795</v>
      </c>
      <c r="AE1006" s="370">
        <f t="shared" si="367"/>
        <v>-19.285083848190649</v>
      </c>
      <c r="AF1006" s="370">
        <f t="shared" si="368"/>
        <v>-18.450342465753419</v>
      </c>
      <c r="AG1006" s="370">
        <f t="shared" si="368"/>
        <v>-2.4856596558317547</v>
      </c>
      <c r="AH1006" s="370">
        <f t="shared" si="368"/>
        <v>-9.7345132743362779</v>
      </c>
      <c r="AI1006" s="370">
        <f t="shared" si="368"/>
        <v>0.30864197530863535</v>
      </c>
      <c r="AJ1006" s="370">
        <f t="shared" si="369"/>
        <v>-14.744645799011538</v>
      </c>
      <c r="AK1006" s="370">
        <f t="shared" si="369"/>
        <v>-10.272443054935241</v>
      </c>
      <c r="AL1006" s="370">
        <f t="shared" si="369"/>
        <v>-9.1645569620253102</v>
      </c>
      <c r="AM1006" s="370">
        <f t="shared" si="369"/>
        <v>-3.2725572697522174</v>
      </c>
      <c r="AN1006" s="370">
        <f t="shared" si="385"/>
        <v>-5.1715309779825986</v>
      </c>
      <c r="AO1006" s="370">
        <f t="shared" si="385"/>
        <v>8.442776735459665</v>
      </c>
      <c r="AP1006" s="370">
        <f t="shared" si="385"/>
        <v>44.087747458533968</v>
      </c>
      <c r="AQ1006" s="370">
        <f t="shared" si="385"/>
        <v>27.282668124658297</v>
      </c>
      <c r="AR1006" s="370">
        <f t="shared" ref="AR1006:AY1006" si="399">IFERROR(((AR226-AF226)*100/AF226),"n.a.")</f>
        <v>10.866141732283465</v>
      </c>
      <c r="AS1006" s="370">
        <f t="shared" si="399"/>
        <v>5.9803921568627576</v>
      </c>
      <c r="AT1006" s="370">
        <f t="shared" si="399"/>
        <v>-3.874883286648001</v>
      </c>
      <c r="AU1006" s="370">
        <f t="shared" si="399"/>
        <v>3.6410256410256454</v>
      </c>
      <c r="AV1006" s="370">
        <f t="shared" si="399"/>
        <v>6.8115942028985508</v>
      </c>
      <c r="AW1006" s="370">
        <f t="shared" si="399"/>
        <v>-1.8914883026381235</v>
      </c>
      <c r="AX1006" s="370">
        <f t="shared" si="399"/>
        <v>22.240802675585272</v>
      </c>
      <c r="AY1006" s="370">
        <f t="shared" si="399"/>
        <v>10.923151280811977</v>
      </c>
    </row>
    <row r="1007" spans="1:51" s="325" customFormat="1" ht="27.6">
      <c r="A1007" s="327"/>
      <c r="B1007" s="327" t="s">
        <v>398</v>
      </c>
      <c r="C1007" s="331"/>
      <c r="D1007" s="331"/>
      <c r="E1007" s="331"/>
      <c r="F1007" s="331"/>
      <c r="G1007" s="331"/>
      <c r="H1007" s="331"/>
      <c r="I1007" s="331"/>
      <c r="J1007" s="331"/>
      <c r="K1007" s="331"/>
      <c r="L1007" s="331"/>
      <c r="M1007" s="331"/>
      <c r="N1007" s="331"/>
      <c r="O1007" s="370">
        <f t="shared" si="351"/>
        <v>68.871595330739311</v>
      </c>
      <c r="P1007" s="370">
        <f t="shared" si="352"/>
        <v>-8.4548104956268144</v>
      </c>
      <c r="Q1007" s="370">
        <f t="shared" si="353"/>
        <v>34.618755477651177</v>
      </c>
      <c r="R1007" s="370">
        <f t="shared" si="354"/>
        <v>32.050134288272154</v>
      </c>
      <c r="S1007" s="370">
        <f t="shared" si="355"/>
        <v>33.333333333333336</v>
      </c>
      <c r="T1007" s="370">
        <f t="shared" si="356"/>
        <v>1.1781011781011776</v>
      </c>
      <c r="U1007" s="370">
        <f t="shared" si="357"/>
        <v>4.3191800878477293</v>
      </c>
      <c r="V1007" s="370">
        <f t="shared" si="358"/>
        <v>6.407487401007911</v>
      </c>
      <c r="W1007" s="370">
        <f t="shared" si="359"/>
        <v>10.252237591537849</v>
      </c>
      <c r="X1007" s="370">
        <f t="shared" si="360"/>
        <v>29.046369203849519</v>
      </c>
      <c r="Y1007" s="370">
        <f t="shared" si="361"/>
        <v>2.4104683195592265</v>
      </c>
      <c r="Z1007" s="370">
        <f t="shared" si="362"/>
        <v>2.5680933852140084</v>
      </c>
      <c r="AA1007" s="370">
        <f t="shared" si="363"/>
        <v>-13.076036866359445</v>
      </c>
      <c r="AB1007" s="370">
        <f t="shared" si="364"/>
        <v>46.496815286624212</v>
      </c>
      <c r="AC1007" s="370">
        <f t="shared" si="365"/>
        <v>-19.401041666666661</v>
      </c>
      <c r="AD1007" s="370">
        <f t="shared" si="366"/>
        <v>-3.6610169491525366</v>
      </c>
      <c r="AE1007" s="370">
        <f t="shared" si="367"/>
        <v>1.5333333333333361</v>
      </c>
      <c r="AF1007" s="370">
        <f t="shared" si="368"/>
        <v>-7.9452054794520564</v>
      </c>
      <c r="AG1007" s="370">
        <f t="shared" si="368"/>
        <v>15.789473684210526</v>
      </c>
      <c r="AH1007" s="370">
        <f t="shared" si="368"/>
        <v>-4.6684709066305778</v>
      </c>
      <c r="AI1007" s="370">
        <f t="shared" si="368"/>
        <v>1.2546125461254607</v>
      </c>
      <c r="AJ1007" s="370">
        <f t="shared" si="369"/>
        <v>1.9661016949152486</v>
      </c>
      <c r="AK1007" s="370">
        <f t="shared" si="369"/>
        <v>-11.163416274377932</v>
      </c>
      <c r="AL1007" s="370">
        <f t="shared" si="369"/>
        <v>8.4218512898330768</v>
      </c>
      <c r="AM1007" s="370">
        <f t="shared" si="369"/>
        <v>4.3074884029158405</v>
      </c>
      <c r="AN1007" s="370">
        <f t="shared" si="385"/>
        <v>-25.869565217391305</v>
      </c>
      <c r="AO1007" s="370">
        <f t="shared" si="385"/>
        <v>-8.9660743134087326</v>
      </c>
      <c r="AP1007" s="370">
        <f t="shared" si="385"/>
        <v>-12.244897959183675</v>
      </c>
      <c r="AQ1007" s="370">
        <f t="shared" si="385"/>
        <v>12.80367695338148</v>
      </c>
      <c r="AR1007" s="370">
        <f t="shared" ref="AR1007:AY1007" si="400">IFERROR(((AR227-AF227)*100/AF227),"n.a.")</f>
        <v>5.3571428571428612</v>
      </c>
      <c r="AS1007" s="370">
        <f t="shared" si="400"/>
        <v>-2.3636363636363669</v>
      </c>
      <c r="AT1007" s="370">
        <f t="shared" si="400"/>
        <v>-9.8651525904897124</v>
      </c>
      <c r="AU1007" s="370">
        <f t="shared" si="400"/>
        <v>10.787172011661797</v>
      </c>
      <c r="AV1007" s="370">
        <f t="shared" si="400"/>
        <v>-1.6622340425531916</v>
      </c>
      <c r="AW1007" s="370">
        <f t="shared" si="400"/>
        <v>6.8130204390613063</v>
      </c>
      <c r="AX1007" s="370">
        <f t="shared" si="400"/>
        <v>7.4177746675997245</v>
      </c>
      <c r="AY1007" s="370">
        <f t="shared" si="400"/>
        <v>-2.4777636594663313</v>
      </c>
    </row>
    <row r="1008" spans="1:51" s="325" customFormat="1" ht="13.8">
      <c r="A1008" s="329"/>
      <c r="B1008" s="329" t="s">
        <v>399</v>
      </c>
      <c r="C1008" s="332"/>
      <c r="D1008" s="332"/>
      <c r="E1008" s="332"/>
      <c r="F1008" s="332"/>
      <c r="G1008" s="332"/>
      <c r="H1008" s="332"/>
      <c r="I1008" s="332"/>
      <c r="J1008" s="332"/>
      <c r="K1008" s="332"/>
      <c r="L1008" s="332"/>
      <c r="M1008" s="332"/>
      <c r="N1008" s="332"/>
      <c r="O1008" s="370">
        <f t="shared" si="351"/>
        <v>25.601898948796208</v>
      </c>
      <c r="P1008" s="370">
        <f t="shared" si="352"/>
        <v>-5.3071253071253155</v>
      </c>
      <c r="Q1008" s="370">
        <f t="shared" si="353"/>
        <v>25.010912265386295</v>
      </c>
      <c r="R1008" s="370">
        <f t="shared" si="354"/>
        <v>12.911084043848966</v>
      </c>
      <c r="S1008" s="370">
        <f t="shared" si="355"/>
        <v>-3.4165571616294437</v>
      </c>
      <c r="T1008" s="370">
        <f t="shared" si="356"/>
        <v>-16.770354341357855</v>
      </c>
      <c r="U1008" s="370">
        <f t="shared" si="357"/>
        <v>-20.638432364096083</v>
      </c>
      <c r="V1008" s="370">
        <f t="shared" si="358"/>
        <v>-28.63247863247863</v>
      </c>
      <c r="W1008" s="370">
        <f t="shared" si="359"/>
        <v>-12.375120850789559</v>
      </c>
      <c r="X1008" s="370">
        <f t="shared" si="360"/>
        <v>36.254056560037085</v>
      </c>
      <c r="Y1008" s="370">
        <f t="shared" si="361"/>
        <v>-2.2629969418960303</v>
      </c>
      <c r="Z1008" s="370">
        <f t="shared" si="362"/>
        <v>-2.439939939939948</v>
      </c>
      <c r="AA1008" s="370">
        <f t="shared" si="363"/>
        <v>-17.872570194384444</v>
      </c>
      <c r="AB1008" s="370">
        <f t="shared" si="364"/>
        <v>17.644006227296327</v>
      </c>
      <c r="AC1008" s="370">
        <f t="shared" si="365"/>
        <v>-28.317039106145252</v>
      </c>
      <c r="AD1008" s="370">
        <f t="shared" si="366"/>
        <v>-8.2344480402732803</v>
      </c>
      <c r="AE1008" s="370">
        <f t="shared" si="367"/>
        <v>-1.7346938775510137</v>
      </c>
      <c r="AF1008" s="370">
        <f t="shared" si="368"/>
        <v>-18.102047448813781</v>
      </c>
      <c r="AG1008" s="370">
        <f t="shared" si="368"/>
        <v>12.903225806451623</v>
      </c>
      <c r="AH1008" s="370">
        <f t="shared" si="368"/>
        <v>12.750968650933419</v>
      </c>
      <c r="AI1008" s="370">
        <f t="shared" si="368"/>
        <v>29.937477013607928</v>
      </c>
      <c r="AJ1008" s="370">
        <f t="shared" si="369"/>
        <v>-18.917999319496435</v>
      </c>
      <c r="AK1008" s="370">
        <f t="shared" si="369"/>
        <v>-11.451814768460576</v>
      </c>
      <c r="AL1008" s="370">
        <f t="shared" si="369"/>
        <v>-10.003847633705263</v>
      </c>
      <c r="AM1008" s="370">
        <f t="shared" si="369"/>
        <v>-5.7199211045364953</v>
      </c>
      <c r="AN1008" s="370">
        <f t="shared" si="385"/>
        <v>-25.496250551389505</v>
      </c>
      <c r="AO1008" s="370">
        <f t="shared" si="385"/>
        <v>-4.18899171943497</v>
      </c>
      <c r="AP1008" s="370">
        <f t="shared" si="385"/>
        <v>1.332288401253918</v>
      </c>
      <c r="AQ1008" s="370">
        <f t="shared" si="385"/>
        <v>-10.903426791277266</v>
      </c>
      <c r="AR1008" s="370">
        <f t="shared" ref="AR1008:AY1008" si="401">IFERROR(((AR228-AF228)*100/AF228),"n.a.")</f>
        <v>6.5079365079365106</v>
      </c>
      <c r="AS1008" s="370">
        <f t="shared" si="401"/>
        <v>-9.5238095238095326</v>
      </c>
      <c r="AT1008" s="370">
        <f t="shared" si="401"/>
        <v>-20.181193377069661</v>
      </c>
      <c r="AU1008" s="370">
        <f t="shared" si="401"/>
        <v>-26.945938296065666</v>
      </c>
      <c r="AV1008" s="370">
        <f t="shared" si="401"/>
        <v>2.8535459504825988</v>
      </c>
      <c r="AW1008" s="370">
        <f t="shared" si="401"/>
        <v>-18.445229681978805</v>
      </c>
      <c r="AX1008" s="370">
        <f t="shared" si="401"/>
        <v>18.640444634459168</v>
      </c>
      <c r="AY1008" s="370">
        <f t="shared" si="401"/>
        <v>-18.026499302649924</v>
      </c>
    </row>
    <row r="1009" spans="1:51" s="325" customFormat="1" ht="13.8">
      <c r="A1009" s="327"/>
      <c r="B1009" s="327" t="s">
        <v>400</v>
      </c>
      <c r="C1009" s="331"/>
      <c r="D1009" s="331"/>
      <c r="E1009" s="331"/>
      <c r="F1009" s="331"/>
      <c r="G1009" s="331"/>
      <c r="H1009" s="331"/>
      <c r="I1009" s="331"/>
      <c r="J1009" s="331"/>
      <c r="K1009" s="331"/>
      <c r="L1009" s="331"/>
      <c r="M1009" s="331"/>
      <c r="N1009" s="331"/>
      <c r="O1009" s="370">
        <f t="shared" si="351"/>
        <v>-14.596440079791318</v>
      </c>
      <c r="P1009" s="370">
        <f t="shared" si="352"/>
        <v>-3.2510243692042278</v>
      </c>
      <c r="Q1009" s="370">
        <f t="shared" si="353"/>
        <v>9.7303014278159772</v>
      </c>
      <c r="R1009" s="370">
        <f t="shared" si="354"/>
        <v>-20.227187927532032</v>
      </c>
      <c r="S1009" s="370">
        <f t="shared" si="355"/>
        <v>-5.2538102515385674</v>
      </c>
      <c r="T1009" s="370">
        <f t="shared" si="356"/>
        <v>-13.292253521126764</v>
      </c>
      <c r="U1009" s="370">
        <f t="shared" si="357"/>
        <v>-14.289569558764002</v>
      </c>
      <c r="V1009" s="370">
        <f t="shared" si="358"/>
        <v>-11.205598730520412</v>
      </c>
      <c r="W1009" s="370">
        <f t="shared" si="359"/>
        <v>-2.0933213082071473</v>
      </c>
      <c r="X1009" s="370">
        <f t="shared" si="360"/>
        <v>-0.20521141548152066</v>
      </c>
      <c r="Y1009" s="370">
        <f t="shared" si="361"/>
        <v>-3.087447679913581</v>
      </c>
      <c r="Z1009" s="370">
        <f t="shared" si="362"/>
        <v>-2.4280282455187394</v>
      </c>
      <c r="AA1009" s="370">
        <f t="shared" si="363"/>
        <v>0.4042581862282737</v>
      </c>
      <c r="AB1009" s="370">
        <f t="shared" si="364"/>
        <v>-0.52939537475619325</v>
      </c>
      <c r="AC1009" s="370">
        <f t="shared" si="365"/>
        <v>-23.807228915662652</v>
      </c>
      <c r="AD1009" s="370">
        <f t="shared" si="366"/>
        <v>2.8219519800436581</v>
      </c>
      <c r="AE1009" s="370">
        <f t="shared" si="367"/>
        <v>-7.7204760451632506</v>
      </c>
      <c r="AF1009" s="370">
        <f t="shared" si="368"/>
        <v>4.0705825477399156</v>
      </c>
      <c r="AG1009" s="370">
        <f t="shared" si="368"/>
        <v>27.828505457598656</v>
      </c>
      <c r="AH1009" s="370">
        <f t="shared" si="368"/>
        <v>10.246070659396057</v>
      </c>
      <c r="AI1009" s="370">
        <f t="shared" si="368"/>
        <v>11.980025210898871</v>
      </c>
      <c r="AJ1009" s="370">
        <f t="shared" si="369"/>
        <v>11.606331595810808</v>
      </c>
      <c r="AK1009" s="370">
        <f t="shared" si="369"/>
        <v>11.354664932893693</v>
      </c>
      <c r="AL1009" s="370">
        <f t="shared" si="369"/>
        <v>25.374380671380063</v>
      </c>
      <c r="AM1009" s="370">
        <f t="shared" si="369"/>
        <v>17.917058113004959</v>
      </c>
      <c r="AN1009" s="370">
        <f t="shared" si="385"/>
        <v>14.050420168067234</v>
      </c>
      <c r="AO1009" s="370">
        <f t="shared" si="385"/>
        <v>30.070630402698718</v>
      </c>
      <c r="AP1009" s="370">
        <f t="shared" si="385"/>
        <v>36.219358099570385</v>
      </c>
      <c r="AQ1009" s="370">
        <f t="shared" si="385"/>
        <v>21.952947845804974</v>
      </c>
      <c r="AR1009" s="370">
        <f t="shared" ref="AR1009:AY1009" si="402">IFERROR(((AR229-AF229)*100/AF229),"n.a.")</f>
        <v>18.641705764853437</v>
      </c>
      <c r="AS1009" s="370">
        <f t="shared" si="402"/>
        <v>10.579252021839981</v>
      </c>
      <c r="AT1009" s="370">
        <f t="shared" si="402"/>
        <v>9.9422253626501451</v>
      </c>
      <c r="AU1009" s="370">
        <f t="shared" si="402"/>
        <v>10.858553058838817</v>
      </c>
      <c r="AV1009" s="370">
        <f t="shared" si="402"/>
        <v>15.369783186219902</v>
      </c>
      <c r="AW1009" s="370">
        <f t="shared" si="402"/>
        <v>14.813579114188009</v>
      </c>
      <c r="AX1009" s="370">
        <f t="shared" si="402"/>
        <v>28.977398872163764</v>
      </c>
      <c r="AY1009" s="370">
        <f t="shared" si="402"/>
        <v>27.672812808255561</v>
      </c>
    </row>
    <row r="1010" spans="1:51" s="325" customFormat="1" ht="13.8">
      <c r="A1010" s="329"/>
      <c r="B1010" s="329" t="s">
        <v>401</v>
      </c>
      <c r="C1010" s="332"/>
      <c r="D1010" s="332"/>
      <c r="E1010" s="332"/>
      <c r="F1010" s="332"/>
      <c r="G1010" s="332"/>
      <c r="H1010" s="332"/>
      <c r="I1010" s="332"/>
      <c r="J1010" s="332"/>
      <c r="K1010" s="332"/>
      <c r="L1010" s="332"/>
      <c r="M1010" s="332"/>
      <c r="N1010" s="332"/>
      <c r="O1010" s="370">
        <f t="shared" si="351"/>
        <v>-11.354953354064861</v>
      </c>
      <c r="P1010" s="370">
        <f t="shared" si="352"/>
        <v>-4.2524755482655969</v>
      </c>
      <c r="Q1010" s="370">
        <f t="shared" si="353"/>
        <v>8.7334518869788607</v>
      </c>
      <c r="R1010" s="370">
        <f t="shared" si="354"/>
        <v>-22.083861619271875</v>
      </c>
      <c r="S1010" s="370">
        <f t="shared" si="355"/>
        <v>-2.4438950171167679</v>
      </c>
      <c r="T1010" s="370">
        <f t="shared" si="356"/>
        <v>-12.100263355906693</v>
      </c>
      <c r="U1010" s="370">
        <f t="shared" si="357"/>
        <v>-16.666666666666671</v>
      </c>
      <c r="V1010" s="370">
        <f t="shared" si="358"/>
        <v>-11.593741471845723</v>
      </c>
      <c r="W1010" s="370">
        <f t="shared" si="359"/>
        <v>-4.3979278993551079</v>
      </c>
      <c r="X1010" s="370">
        <f t="shared" si="360"/>
        <v>-1.4987465998186582</v>
      </c>
      <c r="Y1010" s="370">
        <f t="shared" si="361"/>
        <v>-5.9425326741396969</v>
      </c>
      <c r="Z1010" s="370">
        <f t="shared" si="362"/>
        <v>-4.231166150670794</v>
      </c>
      <c r="AA1010" s="370">
        <f t="shared" si="363"/>
        <v>-2.325348301092506</v>
      </c>
      <c r="AB1010" s="370">
        <f t="shared" si="364"/>
        <v>-1.8146056722289279</v>
      </c>
      <c r="AC1010" s="370">
        <f t="shared" si="365"/>
        <v>-24.136834453934217</v>
      </c>
      <c r="AD1010" s="370">
        <f t="shared" si="366"/>
        <v>2.5512872668100277</v>
      </c>
      <c r="AE1010" s="370">
        <f t="shared" si="367"/>
        <v>-7.0767131299346957</v>
      </c>
      <c r="AF1010" s="370">
        <f t="shared" si="368"/>
        <v>4.0661280830346129</v>
      </c>
      <c r="AG1010" s="370">
        <f t="shared" si="368"/>
        <v>31.265330541429847</v>
      </c>
      <c r="AH1010" s="370">
        <f t="shared" si="368"/>
        <v>13.608067088542466</v>
      </c>
      <c r="AI1010" s="370">
        <f t="shared" si="368"/>
        <v>16.692469313280988</v>
      </c>
      <c r="AJ1010" s="370">
        <f t="shared" si="369"/>
        <v>15.610786224821302</v>
      </c>
      <c r="AK1010" s="370">
        <f t="shared" si="369"/>
        <v>12.615144418423098</v>
      </c>
      <c r="AL1010" s="370">
        <f t="shared" si="369"/>
        <v>30.026622718052739</v>
      </c>
      <c r="AM1010" s="370">
        <f t="shared" si="369"/>
        <v>21.375064135454078</v>
      </c>
      <c r="AN1010" s="370">
        <f t="shared" si="385"/>
        <v>17.925686591276257</v>
      </c>
      <c r="AO1010" s="370">
        <f t="shared" si="385"/>
        <v>33.14569734714653</v>
      </c>
      <c r="AP1010" s="370">
        <f t="shared" si="385"/>
        <v>40.128074351127729</v>
      </c>
      <c r="AQ1010" s="370">
        <f t="shared" si="385"/>
        <v>23.376691492709529</v>
      </c>
      <c r="AR1010" s="370">
        <f t="shared" ref="AR1010:AY1010" si="403">IFERROR(((AR230-AF230)*100/AF230),"n.a.")</f>
        <v>19.536270628759446</v>
      </c>
      <c r="AS1010" s="370">
        <f t="shared" si="403"/>
        <v>11.056925390820833</v>
      </c>
      <c r="AT1010" s="370">
        <f t="shared" si="403"/>
        <v>9.451136672402864</v>
      </c>
      <c r="AU1010" s="370">
        <f t="shared" si="403"/>
        <v>10.675195451314854</v>
      </c>
      <c r="AV1010" s="370">
        <f t="shared" si="403"/>
        <v>15.760385930401389</v>
      </c>
      <c r="AW1010" s="370">
        <f t="shared" si="403"/>
        <v>16.913905448495782</v>
      </c>
      <c r="AX1010" s="370">
        <f t="shared" si="403"/>
        <v>29.732364841807641</v>
      </c>
      <c r="AY1010" s="370">
        <f t="shared" si="403"/>
        <v>29.328711531958064</v>
      </c>
    </row>
    <row r="1011" spans="1:51" s="325" customFormat="1" ht="13.8">
      <c r="A1011" s="327"/>
      <c r="B1011" s="327" t="s">
        <v>402</v>
      </c>
      <c r="C1011" s="331"/>
      <c r="D1011" s="331"/>
      <c r="E1011" s="331"/>
      <c r="F1011" s="331"/>
      <c r="G1011" s="331"/>
      <c r="H1011" s="331"/>
      <c r="I1011" s="331"/>
      <c r="J1011" s="331"/>
      <c r="K1011" s="331"/>
      <c r="L1011" s="331"/>
      <c r="M1011" s="331"/>
      <c r="N1011" s="331"/>
      <c r="O1011" s="370">
        <f t="shared" si="351"/>
        <v>-35.103991006183243</v>
      </c>
      <c r="P1011" s="370">
        <f t="shared" si="352"/>
        <v>4.6478198370867219</v>
      </c>
      <c r="Q1011" s="370">
        <f t="shared" si="353"/>
        <v>18.062934205149169</v>
      </c>
      <c r="R1011" s="370">
        <f t="shared" si="354"/>
        <v>-9.8183603338240416E-2</v>
      </c>
      <c r="S1011" s="370">
        <f t="shared" si="355"/>
        <v>-23.867924528301888</v>
      </c>
      <c r="T1011" s="370">
        <f t="shared" si="356"/>
        <v>-23.100655611261082</v>
      </c>
      <c r="U1011" s="370">
        <f t="shared" si="357"/>
        <v>7.6321839080459766</v>
      </c>
      <c r="V1011" s="370">
        <f t="shared" si="358"/>
        <v>-7.9120030876109633</v>
      </c>
      <c r="W1011" s="370">
        <f t="shared" si="359"/>
        <v>18.194509073987902</v>
      </c>
      <c r="X1011" s="370">
        <f t="shared" si="360"/>
        <v>10.743427017225754</v>
      </c>
      <c r="Y1011" s="370">
        <f t="shared" si="361"/>
        <v>29.497206703910624</v>
      </c>
      <c r="Z1011" s="370">
        <f t="shared" si="362"/>
        <v>12.906556530717603</v>
      </c>
      <c r="AA1011" s="370">
        <f t="shared" si="363"/>
        <v>24.036379385015163</v>
      </c>
      <c r="AB1011" s="370">
        <f t="shared" si="364"/>
        <v>8.7912087912087991</v>
      </c>
      <c r="AC1011" s="370">
        <f t="shared" si="365"/>
        <v>-21.322256836275528</v>
      </c>
      <c r="AD1011" s="370">
        <f t="shared" si="366"/>
        <v>5.1105651105651058</v>
      </c>
      <c r="AE1011" s="370">
        <f t="shared" si="367"/>
        <v>-13.176373399421731</v>
      </c>
      <c r="AF1011" s="370">
        <f t="shared" si="368"/>
        <v>4.1123370110331008</v>
      </c>
      <c r="AG1011" s="370">
        <f t="shared" si="368"/>
        <v>3.2891926527125142</v>
      </c>
      <c r="AH1011" s="370">
        <f t="shared" si="368"/>
        <v>-17.141659681475272</v>
      </c>
      <c r="AI1011" s="370">
        <f t="shared" si="368"/>
        <v>-21.574803149606286</v>
      </c>
      <c r="AJ1011" s="370">
        <f t="shared" si="369"/>
        <v>-18.665575112566511</v>
      </c>
      <c r="AK1011" s="370">
        <f t="shared" si="369"/>
        <v>0.90595340811044367</v>
      </c>
      <c r="AL1011" s="370">
        <f t="shared" si="369"/>
        <v>-8.1847279378143707</v>
      </c>
      <c r="AM1011" s="370">
        <f t="shared" si="369"/>
        <v>-5.6564245810055906</v>
      </c>
      <c r="AN1011" s="370">
        <f t="shared" si="385"/>
        <v>-11.195286195286194</v>
      </c>
      <c r="AO1011" s="370">
        <f t="shared" si="385"/>
        <v>7.4791025076990731</v>
      </c>
      <c r="AP1011" s="370">
        <f t="shared" si="385"/>
        <v>3.9738195418419719</v>
      </c>
      <c r="AQ1011" s="370">
        <f t="shared" si="385"/>
        <v>9.0865842055185535</v>
      </c>
      <c r="AR1011" s="370">
        <f t="shared" ref="AR1011:AY1011" si="404">IFERROR(((AR231-AF231)*100/AF231),"n.a.")</f>
        <v>10.260115606936409</v>
      </c>
      <c r="AS1011" s="370">
        <f t="shared" si="404"/>
        <v>6.2448304383788322</v>
      </c>
      <c r="AT1011" s="370">
        <f t="shared" si="404"/>
        <v>15.42741527567021</v>
      </c>
      <c r="AU1011" s="370">
        <f t="shared" si="404"/>
        <v>12.751004016064252</v>
      </c>
      <c r="AV1011" s="370">
        <f t="shared" si="404"/>
        <v>11.172622043281322</v>
      </c>
      <c r="AW1011" s="370">
        <f t="shared" si="404"/>
        <v>-4.6173578452330135</v>
      </c>
      <c r="AX1011" s="370">
        <f t="shared" si="404"/>
        <v>21.264940239043842</v>
      </c>
      <c r="AY1011" s="370">
        <f t="shared" si="404"/>
        <v>13.175425610658767</v>
      </c>
    </row>
    <row r="1012" spans="1:51" s="325" customFormat="1" ht="27.6">
      <c r="A1012" s="329"/>
      <c r="B1012" s="329" t="s">
        <v>403</v>
      </c>
      <c r="C1012" s="332"/>
      <c r="D1012" s="332"/>
      <c r="E1012" s="332"/>
      <c r="F1012" s="332"/>
      <c r="G1012" s="332"/>
      <c r="H1012" s="332"/>
      <c r="I1012" s="332"/>
      <c r="J1012" s="332"/>
      <c r="K1012" s="332"/>
      <c r="L1012" s="332"/>
      <c r="M1012" s="332"/>
      <c r="N1012" s="332"/>
      <c r="O1012" s="370">
        <f t="shared" si="351"/>
        <v>2.7710300152744813</v>
      </c>
      <c r="P1012" s="370">
        <f t="shared" si="352"/>
        <v>4.0632377992289541</v>
      </c>
      <c r="Q1012" s="370">
        <f t="shared" si="353"/>
        <v>6.4812641789877272</v>
      </c>
      <c r="R1012" s="370">
        <f t="shared" si="354"/>
        <v>1.0008117317105252</v>
      </c>
      <c r="S1012" s="370">
        <f t="shared" si="355"/>
        <v>9.7345864186426549</v>
      </c>
      <c r="T1012" s="370">
        <f t="shared" si="356"/>
        <v>-5.69319978914075</v>
      </c>
      <c r="U1012" s="370">
        <f t="shared" si="357"/>
        <v>-8.3981809897350518E-2</v>
      </c>
      <c r="V1012" s="370">
        <f t="shared" si="358"/>
        <v>-6.4751569410757606</v>
      </c>
      <c r="W1012" s="370">
        <f t="shared" si="359"/>
        <v>-4.4940856333648078</v>
      </c>
      <c r="X1012" s="370">
        <f t="shared" si="360"/>
        <v>15.981323287525852</v>
      </c>
      <c r="Y1012" s="370">
        <f t="shared" si="361"/>
        <v>15.832111143702829</v>
      </c>
      <c r="Z1012" s="370">
        <f t="shared" si="362"/>
        <v>8.7293649456750693</v>
      </c>
      <c r="AA1012" s="370">
        <f t="shared" si="363"/>
        <v>20.658611597330111</v>
      </c>
      <c r="AB1012" s="370">
        <f t="shared" si="364"/>
        <v>25.805414036518613</v>
      </c>
      <c r="AC1012" s="370">
        <f t="shared" si="365"/>
        <v>28.694486279983838</v>
      </c>
      <c r="AD1012" s="370">
        <f t="shared" si="366"/>
        <v>18.67588742588741</v>
      </c>
      <c r="AE1012" s="370">
        <f t="shared" si="367"/>
        <v>38.939127429652487</v>
      </c>
      <c r="AF1012" s="370">
        <f t="shared" si="368"/>
        <v>21.358864826334234</v>
      </c>
      <c r="AG1012" s="370">
        <f t="shared" si="368"/>
        <v>29.112084767738192</v>
      </c>
      <c r="AH1012" s="370">
        <f t="shared" si="368"/>
        <v>5.4818487354897041</v>
      </c>
      <c r="AI1012" s="370">
        <f t="shared" si="368"/>
        <v>23.183265252722016</v>
      </c>
      <c r="AJ1012" s="370">
        <f t="shared" si="369"/>
        <v>20.548224363586474</v>
      </c>
      <c r="AK1012" s="370">
        <f t="shared" si="369"/>
        <v>-5.9238182060950901</v>
      </c>
      <c r="AL1012" s="370">
        <f t="shared" si="369"/>
        <v>16.909141083800115</v>
      </c>
      <c r="AM1012" s="370">
        <f t="shared" si="369"/>
        <v>-2.7856310708429013</v>
      </c>
      <c r="AN1012" s="370">
        <f t="shared" si="385"/>
        <v>6.998096159904315</v>
      </c>
      <c r="AO1012" s="370">
        <f t="shared" si="385"/>
        <v>4.092037848406556</v>
      </c>
      <c r="AP1012" s="370">
        <f t="shared" si="385"/>
        <v>39.503809828912544</v>
      </c>
      <c r="AQ1012" s="370">
        <f t="shared" si="385"/>
        <v>-6.0684913596545682</v>
      </c>
      <c r="AR1012" s="370">
        <f t="shared" ref="AR1012:AY1012" si="405">IFERROR(((AR232-AF232)*100/AF232),"n.a.")</f>
        <v>22.286404874688881</v>
      </c>
      <c r="AS1012" s="370">
        <f t="shared" si="405"/>
        <v>9.8807071004380482</v>
      </c>
      <c r="AT1012" s="370">
        <f t="shared" si="405"/>
        <v>97.277008460481596</v>
      </c>
      <c r="AU1012" s="370">
        <f t="shared" si="405"/>
        <v>93.469752219560448</v>
      </c>
      <c r="AV1012" s="370">
        <f t="shared" si="405"/>
        <v>35.29085031584539</v>
      </c>
      <c r="AW1012" s="370">
        <f t="shared" si="405"/>
        <v>156.62841062033527</v>
      </c>
      <c r="AX1012" s="370">
        <f t="shared" si="405"/>
        <v>61.289480985766758</v>
      </c>
      <c r="AY1012" s="370">
        <f t="shared" si="405"/>
        <v>169.28722454182542</v>
      </c>
    </row>
    <row r="1013" spans="1:51" s="325" customFormat="1" ht="13.8">
      <c r="A1013" s="327"/>
      <c r="B1013" s="327" t="s">
        <v>404</v>
      </c>
      <c r="C1013" s="331"/>
      <c r="D1013" s="331"/>
      <c r="E1013" s="331"/>
      <c r="F1013" s="331"/>
      <c r="G1013" s="331"/>
      <c r="H1013" s="331"/>
      <c r="I1013" s="331"/>
      <c r="J1013" s="331"/>
      <c r="K1013" s="331"/>
      <c r="L1013" s="331"/>
      <c r="M1013" s="331"/>
      <c r="N1013" s="331"/>
      <c r="O1013" s="370">
        <f t="shared" si="351"/>
        <v>-10.182841068917018</v>
      </c>
      <c r="P1013" s="370">
        <f t="shared" si="352"/>
        <v>5.7612635939927541</v>
      </c>
      <c r="Q1013" s="370">
        <f t="shared" si="353"/>
        <v>11.290134267367177</v>
      </c>
      <c r="R1013" s="370">
        <f t="shared" si="354"/>
        <v>-18.15777368905243</v>
      </c>
      <c r="S1013" s="370">
        <f t="shared" si="355"/>
        <v>-17.234583268502668</v>
      </c>
      <c r="T1013" s="370">
        <f t="shared" si="356"/>
        <v>-38.629120279414984</v>
      </c>
      <c r="U1013" s="370">
        <f t="shared" si="357"/>
        <v>1.037854700341946</v>
      </c>
      <c r="V1013" s="370">
        <f t="shared" si="358"/>
        <v>-10.577947194349447</v>
      </c>
      <c r="W1013" s="370">
        <f t="shared" si="359"/>
        <v>-14.731293810791726</v>
      </c>
      <c r="X1013" s="370">
        <f t="shared" si="360"/>
        <v>-2.5750099256990482</v>
      </c>
      <c r="Y1013" s="370">
        <f t="shared" si="361"/>
        <v>1.9963111641531988</v>
      </c>
      <c r="Z1013" s="370">
        <f t="shared" si="362"/>
        <v>-1.9084700325524866</v>
      </c>
      <c r="AA1013" s="370">
        <f t="shared" si="363"/>
        <v>14.610084559974934</v>
      </c>
      <c r="AB1013" s="370">
        <f t="shared" si="364"/>
        <v>4.9761292691883927</v>
      </c>
      <c r="AC1013" s="370">
        <f t="shared" si="365"/>
        <v>2.030004196391106</v>
      </c>
      <c r="AD1013" s="370">
        <f t="shared" si="366"/>
        <v>43.48742447660532</v>
      </c>
      <c r="AE1013" s="370">
        <f t="shared" si="367"/>
        <v>50.614112044115785</v>
      </c>
      <c r="AF1013" s="370">
        <f t="shared" si="368"/>
        <v>70.655189585260018</v>
      </c>
      <c r="AG1013" s="370">
        <f t="shared" si="368"/>
        <v>67.598859992874964</v>
      </c>
      <c r="AH1013" s="370">
        <f t="shared" si="368"/>
        <v>60.544132397191582</v>
      </c>
      <c r="AI1013" s="370">
        <f t="shared" si="368"/>
        <v>43.65918939587052</v>
      </c>
      <c r="AJ1013" s="370">
        <f t="shared" si="369"/>
        <v>49.647784828549803</v>
      </c>
      <c r="AK1013" s="370">
        <f t="shared" si="369"/>
        <v>22.726305712158275</v>
      </c>
      <c r="AL1013" s="370">
        <f t="shared" si="369"/>
        <v>29.171004685059852</v>
      </c>
      <c r="AM1013" s="370">
        <f t="shared" si="369"/>
        <v>18.590882178804023</v>
      </c>
      <c r="AN1013" s="370">
        <f t="shared" si="385"/>
        <v>25.036441023847008</v>
      </c>
      <c r="AO1013" s="370">
        <f t="shared" si="385"/>
        <v>28.193923191609688</v>
      </c>
      <c r="AP1013" s="370">
        <f t="shared" si="385"/>
        <v>22.86036036036036</v>
      </c>
      <c r="AQ1013" s="370">
        <f t="shared" si="385"/>
        <v>13.65508633243188</v>
      </c>
      <c r="AR1013" s="370">
        <f t="shared" ref="AR1013:AY1013" si="406">IFERROR(((AR233-AF233)*100/AF233),"n.a.")</f>
        <v>17.049481012130578</v>
      </c>
      <c r="AS1013" s="370">
        <f t="shared" si="406"/>
        <v>10.054203422255286</v>
      </c>
      <c r="AT1013" s="370">
        <f t="shared" si="406"/>
        <v>16.520890277235452</v>
      </c>
      <c r="AU1013" s="370">
        <f t="shared" si="406"/>
        <v>39.821674133877472</v>
      </c>
      <c r="AV1013" s="370">
        <f t="shared" si="406"/>
        <v>42.699863839719896</v>
      </c>
      <c r="AW1013" s="370">
        <f t="shared" si="406"/>
        <v>56.229685807150595</v>
      </c>
      <c r="AX1013" s="370">
        <f t="shared" si="406"/>
        <v>89.285174550400484</v>
      </c>
      <c r="AY1013" s="370">
        <f t="shared" si="406"/>
        <v>80.801874111909072</v>
      </c>
    </row>
    <row r="1014" spans="1:51" s="325" customFormat="1" ht="27.6">
      <c r="A1014" s="329"/>
      <c r="B1014" s="329" t="s">
        <v>405</v>
      </c>
      <c r="C1014" s="332"/>
      <c r="D1014" s="332"/>
      <c r="E1014" s="332"/>
      <c r="F1014" s="332"/>
      <c r="G1014" s="332"/>
      <c r="H1014" s="332"/>
      <c r="I1014" s="332"/>
      <c r="J1014" s="332"/>
      <c r="K1014" s="332"/>
      <c r="L1014" s="332"/>
      <c r="M1014" s="332"/>
      <c r="N1014" s="332"/>
      <c r="O1014" s="370">
        <f t="shared" si="351"/>
        <v>21.54634581105169</v>
      </c>
      <c r="P1014" s="370">
        <f t="shared" si="352"/>
        <v>18.866734584970658</v>
      </c>
      <c r="Q1014" s="370">
        <f t="shared" si="353"/>
        <v>27.565376038921542</v>
      </c>
      <c r="R1014" s="370">
        <f t="shared" si="354"/>
        <v>30.962343096234306</v>
      </c>
      <c r="S1014" s="370">
        <f t="shared" si="355"/>
        <v>29.193280251990544</v>
      </c>
      <c r="T1014" s="370">
        <f t="shared" si="356"/>
        <v>0.64250937824247156</v>
      </c>
      <c r="U1014" s="370">
        <f t="shared" si="357"/>
        <v>14.955939947780665</v>
      </c>
      <c r="V1014" s="370">
        <f t="shared" si="358"/>
        <v>39.589690797455788</v>
      </c>
      <c r="W1014" s="370">
        <f t="shared" si="359"/>
        <v>35.270635704167908</v>
      </c>
      <c r="X1014" s="370">
        <f t="shared" si="360"/>
        <v>46.221724524076144</v>
      </c>
      <c r="Y1014" s="370">
        <f t="shared" si="361"/>
        <v>37.794630930322739</v>
      </c>
      <c r="Z1014" s="370">
        <f t="shared" si="362"/>
        <v>-4.4255441833645772</v>
      </c>
      <c r="AA1014" s="370">
        <f t="shared" si="363"/>
        <v>9.7158570119156735</v>
      </c>
      <c r="AB1014" s="370">
        <f t="shared" si="364"/>
        <v>0.91012978532364286</v>
      </c>
      <c r="AC1014" s="370">
        <f t="shared" si="365"/>
        <v>-9.6364098652428147</v>
      </c>
      <c r="AD1014" s="370">
        <f t="shared" si="366"/>
        <v>-24.702743651394879</v>
      </c>
      <c r="AE1014" s="370">
        <f t="shared" si="367"/>
        <v>-6.1426975043174918</v>
      </c>
      <c r="AF1014" s="370">
        <f t="shared" si="368"/>
        <v>-4.9843372060747821</v>
      </c>
      <c r="AG1014" s="370">
        <f t="shared" si="368"/>
        <v>-16.413514089005599</v>
      </c>
      <c r="AH1014" s="370">
        <f t="shared" si="368"/>
        <v>-34.819711855032004</v>
      </c>
      <c r="AI1014" s="370">
        <f t="shared" si="368"/>
        <v>-21.235006663705018</v>
      </c>
      <c r="AJ1014" s="370">
        <f t="shared" si="369"/>
        <v>-18.21161622350202</v>
      </c>
      <c r="AK1014" s="370">
        <f t="shared" si="369"/>
        <v>-21.802489211332784</v>
      </c>
      <c r="AL1014" s="370">
        <f t="shared" si="369"/>
        <v>-11.063348416289584</v>
      </c>
      <c r="AM1014" s="370">
        <f t="shared" si="369"/>
        <v>-12.531328320802006</v>
      </c>
      <c r="AN1014" s="370">
        <f t="shared" si="385"/>
        <v>-0.48533872598583971</v>
      </c>
      <c r="AO1014" s="370">
        <f t="shared" si="385"/>
        <v>7.8151378728193679</v>
      </c>
      <c r="AP1014" s="370">
        <f t="shared" si="385"/>
        <v>47.863173089541121</v>
      </c>
      <c r="AQ1014" s="370">
        <f t="shared" si="385"/>
        <v>23.07969838005555</v>
      </c>
      <c r="AR1014" s="370">
        <f t="shared" ref="AR1014:AY1014" si="407">IFERROR(((AR234-AF234)*100/AF234),"n.a.")</f>
        <v>33.695017110424843</v>
      </c>
      <c r="AS1014" s="370">
        <f t="shared" si="407"/>
        <v>50.889483292998761</v>
      </c>
      <c r="AT1014" s="370">
        <f t="shared" si="407"/>
        <v>16.36966096900635</v>
      </c>
      <c r="AU1014" s="370">
        <f t="shared" si="407"/>
        <v>46.688421561518012</v>
      </c>
      <c r="AV1014" s="370">
        <f t="shared" si="407"/>
        <v>41.664481815798347</v>
      </c>
      <c r="AW1014" s="370">
        <f t="shared" si="407"/>
        <v>33.675917779732856</v>
      </c>
      <c r="AX1014" s="370">
        <f t="shared" si="407"/>
        <v>86.263037395064842</v>
      </c>
      <c r="AY1014" s="370">
        <f t="shared" si="407"/>
        <v>70.082139446036294</v>
      </c>
    </row>
    <row r="1015" spans="1:51" s="325" customFormat="1" ht="13.8">
      <c r="A1015" s="327"/>
      <c r="B1015" s="327" t="s">
        <v>406</v>
      </c>
      <c r="C1015" s="331"/>
      <c r="D1015" s="331"/>
      <c r="E1015" s="331"/>
      <c r="F1015" s="331"/>
      <c r="G1015" s="331"/>
      <c r="H1015" s="331"/>
      <c r="I1015" s="331"/>
      <c r="J1015" s="331"/>
      <c r="K1015" s="331"/>
      <c r="L1015" s="331"/>
      <c r="M1015" s="331"/>
      <c r="N1015" s="331"/>
      <c r="O1015" s="370">
        <f t="shared" si="351"/>
        <v>3.7633028727639504</v>
      </c>
      <c r="P1015" s="370">
        <f t="shared" si="352"/>
        <v>2.700997594732069</v>
      </c>
      <c r="Q1015" s="370">
        <f t="shared" si="353"/>
        <v>4.3372772775322623</v>
      </c>
      <c r="R1015" s="370">
        <f t="shared" si="354"/>
        <v>7.2819612749038268E-2</v>
      </c>
      <c r="S1015" s="370">
        <f t="shared" si="355"/>
        <v>10.872480697884287</v>
      </c>
      <c r="T1015" s="370">
        <f t="shared" si="356"/>
        <v>-1.4373716632443589</v>
      </c>
      <c r="U1015" s="370">
        <f t="shared" si="357"/>
        <v>-1.6791075977946321</v>
      </c>
      <c r="V1015" s="370">
        <f t="shared" si="358"/>
        <v>-12.391525559379394</v>
      </c>
      <c r="W1015" s="370">
        <f t="shared" si="359"/>
        <v>-8.0617204427007128</v>
      </c>
      <c r="X1015" s="370">
        <f t="shared" si="360"/>
        <v>14.137738302086246</v>
      </c>
      <c r="Y1015" s="370">
        <f t="shared" si="361"/>
        <v>14.638428156117021</v>
      </c>
      <c r="Z1015" s="370">
        <f t="shared" si="362"/>
        <v>12.109764888543864</v>
      </c>
      <c r="AA1015" s="370">
        <f t="shared" si="363"/>
        <v>22.812406525390575</v>
      </c>
      <c r="AB1015" s="370">
        <f t="shared" si="364"/>
        <v>32.780465330569001</v>
      </c>
      <c r="AC1015" s="370">
        <f t="shared" si="365"/>
        <v>39.721688180902675</v>
      </c>
      <c r="AD1015" s="370">
        <f t="shared" si="366"/>
        <v>24.116227579172573</v>
      </c>
      <c r="AE1015" s="370">
        <f t="shared" si="367"/>
        <v>46.044755450295909</v>
      </c>
      <c r="AF1015" s="370">
        <f t="shared" si="368"/>
        <v>20.972656250000007</v>
      </c>
      <c r="AG1015" s="370">
        <f t="shared" si="368"/>
        <v>31.723262024505438</v>
      </c>
      <c r="AH1015" s="370">
        <f t="shared" si="368"/>
        <v>9.12822185970637</v>
      </c>
      <c r="AI1015" s="370">
        <f t="shared" si="368"/>
        <v>29.558033922918668</v>
      </c>
      <c r="AJ1015" s="370">
        <f t="shared" si="369"/>
        <v>24.464931097070902</v>
      </c>
      <c r="AK1015" s="370">
        <f t="shared" si="369"/>
        <v>-6.4844534829588545</v>
      </c>
      <c r="AL1015" s="370">
        <f t="shared" si="369"/>
        <v>20.109061906852229</v>
      </c>
      <c r="AM1015" s="370">
        <f t="shared" si="369"/>
        <v>-4.5489035231520027</v>
      </c>
      <c r="AN1015" s="370">
        <f t="shared" si="385"/>
        <v>5.9102475133009502</v>
      </c>
      <c r="AO1015" s="370">
        <f t="shared" si="385"/>
        <v>0.56000384402015335</v>
      </c>
      <c r="AP1015" s="370">
        <f t="shared" si="385"/>
        <v>40.452185764967631</v>
      </c>
      <c r="AQ1015" s="370">
        <f t="shared" si="385"/>
        <v>-12.868742694811477</v>
      </c>
      <c r="AR1015" s="370">
        <f t="shared" ref="AR1015:AY1015" si="408">IFERROR(((AR235-AF235)*100/AF235),"n.a.")</f>
        <v>21.650144768424322</v>
      </c>
      <c r="AS1015" s="370">
        <f t="shared" si="408"/>
        <v>5.1020364240548446</v>
      </c>
      <c r="AT1015" s="370">
        <f t="shared" si="408"/>
        <v>122.90255263425396</v>
      </c>
      <c r="AU1015" s="370">
        <f t="shared" si="408"/>
        <v>106.49525588712451</v>
      </c>
      <c r="AV1015" s="370">
        <f t="shared" si="408"/>
        <v>33.30795942455395</v>
      </c>
      <c r="AW1015" s="370">
        <f t="shared" si="408"/>
        <v>195.13906174262772</v>
      </c>
      <c r="AX1015" s="370">
        <f t="shared" si="408"/>
        <v>56.308810509193478</v>
      </c>
      <c r="AY1015" s="370">
        <f t="shared" si="408"/>
        <v>197.88409637371802</v>
      </c>
    </row>
    <row r="1016" spans="1:51" s="325" customFormat="1" ht="13.8">
      <c r="A1016" s="329"/>
      <c r="B1016" s="329" t="s">
        <v>407</v>
      </c>
      <c r="C1016" s="332"/>
      <c r="D1016" s="332"/>
      <c r="E1016" s="332"/>
      <c r="F1016" s="332"/>
      <c r="G1016" s="332"/>
      <c r="H1016" s="332"/>
      <c r="I1016" s="332"/>
      <c r="J1016" s="332"/>
      <c r="K1016" s="332"/>
      <c r="L1016" s="332"/>
      <c r="M1016" s="332"/>
      <c r="N1016" s="332"/>
      <c r="O1016" s="370">
        <f t="shared" si="351"/>
        <v>-54.334828101644241</v>
      </c>
      <c r="P1016" s="370">
        <f t="shared" si="352"/>
        <v>-33.366783743100854</v>
      </c>
      <c r="Q1016" s="370">
        <f t="shared" si="353"/>
        <v>-45.47609640458316</v>
      </c>
      <c r="R1016" s="370">
        <f t="shared" si="354"/>
        <v>-52.628905257810516</v>
      </c>
      <c r="S1016" s="370">
        <f t="shared" si="355"/>
        <v>-16.567164179104481</v>
      </c>
      <c r="T1016" s="370">
        <f t="shared" si="356"/>
        <v>-34.616977225672883</v>
      </c>
      <c r="U1016" s="370">
        <f t="shared" si="357"/>
        <v>-32.877697841726615</v>
      </c>
      <c r="V1016" s="370">
        <f t="shared" si="358"/>
        <v>-44.611663531308793</v>
      </c>
      <c r="W1016" s="370">
        <f t="shared" si="359"/>
        <v>-44.320785597381338</v>
      </c>
      <c r="X1016" s="370">
        <f t="shared" si="360"/>
        <v>-0.98522167487684231</v>
      </c>
      <c r="Y1016" s="370">
        <f t="shared" si="361"/>
        <v>-9.9516240497581272</v>
      </c>
      <c r="Z1016" s="370">
        <f t="shared" si="362"/>
        <v>53.519417475728154</v>
      </c>
      <c r="AA1016" s="370">
        <f t="shared" si="363"/>
        <v>48.731587561374795</v>
      </c>
      <c r="AB1016" s="370">
        <f t="shared" si="364"/>
        <v>38.591867469879539</v>
      </c>
      <c r="AC1016" s="370">
        <f t="shared" si="365"/>
        <v>10.25362318840579</v>
      </c>
      <c r="AD1016" s="370">
        <f t="shared" si="366"/>
        <v>68.847184986595181</v>
      </c>
      <c r="AE1016" s="370">
        <f t="shared" si="367"/>
        <v>1.3953488372093044</v>
      </c>
      <c r="AF1016" s="370">
        <f t="shared" si="368"/>
        <v>50.094996833438891</v>
      </c>
      <c r="AG1016" s="370">
        <f t="shared" si="368"/>
        <v>119.98928188638797</v>
      </c>
      <c r="AH1016" s="370">
        <f t="shared" si="368"/>
        <v>53.420669577874833</v>
      </c>
      <c r="AI1016" s="370">
        <f t="shared" si="368"/>
        <v>73.780129335684876</v>
      </c>
      <c r="AJ1016" s="370">
        <f t="shared" si="369"/>
        <v>40.027137042062421</v>
      </c>
      <c r="AK1016" s="370">
        <f t="shared" si="369"/>
        <v>16.999232540291636</v>
      </c>
      <c r="AL1016" s="370">
        <f t="shared" si="369"/>
        <v>28.339920948616591</v>
      </c>
      <c r="AM1016" s="370">
        <f t="shared" si="369"/>
        <v>49.518569463548829</v>
      </c>
      <c r="AN1016" s="370">
        <f t="shared" si="385"/>
        <v>25.210540613963598</v>
      </c>
      <c r="AO1016" s="370">
        <f t="shared" si="385"/>
        <v>73.973052908314159</v>
      </c>
      <c r="AP1016" s="370">
        <f t="shared" si="385"/>
        <v>32.23245474753891</v>
      </c>
      <c r="AQ1016" s="370">
        <f t="shared" si="385"/>
        <v>151.48200423429779</v>
      </c>
      <c r="AR1016" s="370">
        <f t="shared" ref="AR1016:AY1016" si="409">IFERROR(((AR236-AF236)*100/AF236),"n.a.")</f>
        <v>1.7721518987341844</v>
      </c>
      <c r="AS1016" s="370">
        <f t="shared" si="409"/>
        <v>40.243605359317911</v>
      </c>
      <c r="AT1016" s="370">
        <f t="shared" si="409"/>
        <v>37.128399746995562</v>
      </c>
      <c r="AU1016" s="370">
        <f t="shared" si="409"/>
        <v>4.9391069012178654</v>
      </c>
      <c r="AV1016" s="370">
        <f t="shared" si="409"/>
        <v>69.315245478036175</v>
      </c>
      <c r="AW1016" s="370">
        <f t="shared" si="409"/>
        <v>20.072154804854055</v>
      </c>
      <c r="AX1016" s="370">
        <f t="shared" si="409"/>
        <v>9.1469048352325188</v>
      </c>
      <c r="AY1016" s="370">
        <f t="shared" si="409"/>
        <v>10.229990800367977</v>
      </c>
    </row>
    <row r="1017" spans="1:51" s="325" customFormat="1" ht="27.6">
      <c r="A1017" s="327"/>
      <c r="B1017" s="327" t="s">
        <v>408</v>
      </c>
      <c r="C1017" s="331"/>
      <c r="D1017" s="331"/>
      <c r="E1017" s="331"/>
      <c r="F1017" s="331"/>
      <c r="G1017" s="331"/>
      <c r="H1017" s="331"/>
      <c r="I1017" s="331"/>
      <c r="J1017" s="331"/>
      <c r="K1017" s="331"/>
      <c r="L1017" s="331"/>
      <c r="M1017" s="331"/>
      <c r="N1017" s="331"/>
      <c r="O1017" s="370">
        <f t="shared" si="351"/>
        <v>-5.3237410071942461</v>
      </c>
      <c r="P1017" s="370">
        <f t="shared" si="352"/>
        <v>-16.77704194260486</v>
      </c>
      <c r="Q1017" s="370">
        <f t="shared" si="353"/>
        <v>2.0376175548589326</v>
      </c>
      <c r="R1017" s="370">
        <f t="shared" si="354"/>
        <v>-1.0909090909090837</v>
      </c>
      <c r="S1017" s="370">
        <f t="shared" si="355"/>
        <v>-19.453376205787784</v>
      </c>
      <c r="T1017" s="370">
        <f t="shared" si="356"/>
        <v>-1.6187050359712205</v>
      </c>
      <c r="U1017" s="370">
        <f t="shared" si="357"/>
        <v>-19.417475728155338</v>
      </c>
      <c r="V1017" s="370">
        <f t="shared" si="358"/>
        <v>-11.276948590381435</v>
      </c>
      <c r="W1017" s="370">
        <f t="shared" si="359"/>
        <v>-17.173524150268335</v>
      </c>
      <c r="X1017" s="370">
        <f t="shared" si="360"/>
        <v>3.2319391634980978</v>
      </c>
      <c r="Y1017" s="370">
        <f t="shared" si="361"/>
        <v>-2.1238938053097365</v>
      </c>
      <c r="Z1017" s="370">
        <f t="shared" si="362"/>
        <v>-38.388625592417064</v>
      </c>
      <c r="AA1017" s="370">
        <f t="shared" si="363"/>
        <v>-22.796352583586625</v>
      </c>
      <c r="AB1017" s="370">
        <f t="shared" si="364"/>
        <v>46.949602122015918</v>
      </c>
      <c r="AC1017" s="370">
        <f t="shared" si="365"/>
        <v>-35.02304147465437</v>
      </c>
      <c r="AD1017" s="370">
        <f t="shared" si="366"/>
        <v>10.477941176470576</v>
      </c>
      <c r="AE1017" s="370">
        <f t="shared" si="367"/>
        <v>24.351297405189634</v>
      </c>
      <c r="AF1017" s="370">
        <f t="shared" si="368"/>
        <v>-5.6672760511882929</v>
      </c>
      <c r="AG1017" s="370">
        <f t="shared" si="368"/>
        <v>39.999999999999979</v>
      </c>
      <c r="AH1017" s="370">
        <f t="shared" si="368"/>
        <v>-5.2336448598130723</v>
      </c>
      <c r="AI1017" s="370">
        <f t="shared" si="368"/>
        <v>4.7516198704103623</v>
      </c>
      <c r="AJ1017" s="370">
        <f t="shared" si="369"/>
        <v>-4.2357274401473211</v>
      </c>
      <c r="AK1017" s="370">
        <f t="shared" si="369"/>
        <v>-4.339963833634723</v>
      </c>
      <c r="AL1017" s="370">
        <f t="shared" si="369"/>
        <v>34.615384615384613</v>
      </c>
      <c r="AM1017" s="370">
        <f t="shared" si="369"/>
        <v>13.976377952755906</v>
      </c>
      <c r="AN1017" s="370">
        <f t="shared" si="385"/>
        <v>1.0830324909747222</v>
      </c>
      <c r="AO1017" s="370">
        <f t="shared" si="385"/>
        <v>54.609929078014169</v>
      </c>
      <c r="AP1017" s="370">
        <f t="shared" si="385"/>
        <v>10.316139767054912</v>
      </c>
      <c r="AQ1017" s="370">
        <f t="shared" si="385"/>
        <v>39.646869983948612</v>
      </c>
      <c r="AR1017" s="370">
        <f t="shared" ref="AR1017:AY1017" si="410">IFERROR(((AR237-AF237)*100/AF237),"n.a.")</f>
        <v>59.108527131782957</v>
      </c>
      <c r="AS1017" s="370">
        <f t="shared" si="410"/>
        <v>35.283993115318431</v>
      </c>
      <c r="AT1017" s="370">
        <f t="shared" si="410"/>
        <v>47.534516765285993</v>
      </c>
      <c r="AU1017" s="370">
        <f t="shared" si="410"/>
        <v>58.350515463917532</v>
      </c>
      <c r="AV1017" s="370">
        <f t="shared" si="410"/>
        <v>30.961538461538449</v>
      </c>
      <c r="AW1017" s="370">
        <f t="shared" si="410"/>
        <v>21.172022684310022</v>
      </c>
      <c r="AX1017" s="370">
        <f t="shared" si="410"/>
        <v>46.476190476190482</v>
      </c>
      <c r="AY1017" s="370">
        <f t="shared" si="410"/>
        <v>61.312607944732299</v>
      </c>
    </row>
    <row r="1018" spans="1:51" s="325" customFormat="1" ht="13.8">
      <c r="A1018" s="329"/>
      <c r="B1018" s="329" t="s">
        <v>409</v>
      </c>
      <c r="C1018" s="332"/>
      <c r="D1018" s="332"/>
      <c r="E1018" s="332"/>
      <c r="F1018" s="332"/>
      <c r="G1018" s="332"/>
      <c r="H1018" s="332"/>
      <c r="I1018" s="332"/>
      <c r="J1018" s="332"/>
      <c r="K1018" s="332"/>
      <c r="L1018" s="332"/>
      <c r="M1018" s="332"/>
      <c r="N1018" s="332"/>
      <c r="O1018" s="370">
        <f t="shared" si="351"/>
        <v>-1.1089866156787731</v>
      </c>
      <c r="P1018" s="370">
        <f t="shared" si="352"/>
        <v>-4.4581456011382556</v>
      </c>
      <c r="Q1018" s="370">
        <f t="shared" si="353"/>
        <v>11.804942630185352</v>
      </c>
      <c r="R1018" s="370">
        <f t="shared" si="354"/>
        <v>-2.6332420476090164</v>
      </c>
      <c r="S1018" s="370">
        <f t="shared" si="355"/>
        <v>-16.718555417185549</v>
      </c>
      <c r="T1018" s="370">
        <f t="shared" si="356"/>
        <v>-7.8299021262234234</v>
      </c>
      <c r="U1018" s="370">
        <f t="shared" si="357"/>
        <v>-3.0664019413192158</v>
      </c>
      <c r="V1018" s="370">
        <f t="shared" si="358"/>
        <v>-8.7449106036466713</v>
      </c>
      <c r="W1018" s="370">
        <f t="shared" si="359"/>
        <v>3.4212880143112727</v>
      </c>
      <c r="X1018" s="370">
        <f t="shared" si="360"/>
        <v>7.2731524789522908</v>
      </c>
      <c r="Y1018" s="370">
        <f t="shared" si="361"/>
        <v>1.4429683921209404</v>
      </c>
      <c r="Z1018" s="370">
        <f t="shared" si="362"/>
        <v>-5.8611361587015356</v>
      </c>
      <c r="AA1018" s="370">
        <f t="shared" si="363"/>
        <v>-14.443155452436192</v>
      </c>
      <c r="AB1018" s="370">
        <f t="shared" si="364"/>
        <v>12.236286919831224</v>
      </c>
      <c r="AC1018" s="370">
        <f t="shared" si="365"/>
        <v>-4.1444641799881614</v>
      </c>
      <c r="AD1018" s="370">
        <f t="shared" si="366"/>
        <v>12.591951536131544</v>
      </c>
      <c r="AE1018" s="370">
        <f t="shared" si="367"/>
        <v>8.3738317757009284</v>
      </c>
      <c r="AF1018" s="370">
        <f t="shared" si="368"/>
        <v>1.4646649578908904</v>
      </c>
      <c r="AG1018" s="370">
        <f t="shared" si="368"/>
        <v>19.549385525716897</v>
      </c>
      <c r="AH1018" s="370">
        <f t="shared" si="368"/>
        <v>8.981571290009704</v>
      </c>
      <c r="AI1018" s="370">
        <f t="shared" si="368"/>
        <v>11.372972972972969</v>
      </c>
      <c r="AJ1018" s="370">
        <f t="shared" si="369"/>
        <v>22.171353826030092</v>
      </c>
      <c r="AK1018" s="370">
        <f t="shared" si="369"/>
        <v>13.501919169112677</v>
      </c>
      <c r="AL1018" s="370">
        <f t="shared" si="369"/>
        <v>13.505747126436782</v>
      </c>
      <c r="AM1018" s="370">
        <f t="shared" si="369"/>
        <v>34.011299435028242</v>
      </c>
      <c r="AN1018" s="370">
        <f t="shared" si="385"/>
        <v>-11.83104820875719</v>
      </c>
      <c r="AO1018" s="370">
        <f t="shared" si="385"/>
        <v>8.1737698167593145</v>
      </c>
      <c r="AP1018" s="370">
        <f t="shared" si="385"/>
        <v>5.9185242121445008</v>
      </c>
      <c r="AQ1018" s="370">
        <f t="shared" si="385"/>
        <v>1.6384960331148721</v>
      </c>
      <c r="AR1018" s="370">
        <f t="shared" ref="AR1018:AY1018" si="411">IFERROR(((AR238-AF238)*100/AF238),"n.a.")</f>
        <v>16.582461205341026</v>
      </c>
      <c r="AS1018" s="370">
        <f t="shared" si="411"/>
        <v>24.53835903293356</v>
      </c>
      <c r="AT1018" s="370">
        <f t="shared" si="411"/>
        <v>11.783552865788533</v>
      </c>
      <c r="AU1018" s="370">
        <f t="shared" si="411"/>
        <v>9.9398175111628895</v>
      </c>
      <c r="AV1018" s="370">
        <f t="shared" si="411"/>
        <v>12.651677373304789</v>
      </c>
      <c r="AW1018" s="370">
        <f t="shared" si="411"/>
        <v>7.4199323652277629</v>
      </c>
      <c r="AX1018" s="370">
        <f t="shared" si="411"/>
        <v>35.886075949367083</v>
      </c>
      <c r="AY1018" s="370">
        <f t="shared" si="411"/>
        <v>9.9831365935919099</v>
      </c>
    </row>
    <row r="1019" spans="1:51" s="325" customFormat="1" ht="13.8">
      <c r="A1019" s="327"/>
      <c r="B1019" s="327" t="s">
        <v>410</v>
      </c>
      <c r="C1019" s="331"/>
      <c r="D1019" s="331"/>
      <c r="E1019" s="331"/>
      <c r="F1019" s="331"/>
      <c r="G1019" s="331"/>
      <c r="H1019" s="331"/>
      <c r="I1019" s="331"/>
      <c r="J1019" s="331"/>
      <c r="K1019" s="331"/>
      <c r="L1019" s="331"/>
      <c r="M1019" s="331"/>
      <c r="N1019" s="331"/>
      <c r="O1019" s="370">
        <f t="shared" si="351"/>
        <v>6.0082639935063815</v>
      </c>
      <c r="P1019" s="370">
        <f t="shared" si="352"/>
        <v>2.499614382321659</v>
      </c>
      <c r="Q1019" s="370">
        <f t="shared" si="353"/>
        <v>1.5739267061901712</v>
      </c>
      <c r="R1019" s="370">
        <f t="shared" si="354"/>
        <v>-2.0457487800580787</v>
      </c>
      <c r="S1019" s="370">
        <f t="shared" si="355"/>
        <v>-3.2019312675180225</v>
      </c>
      <c r="T1019" s="370">
        <f t="shared" si="356"/>
        <v>-2.5468067461333681</v>
      </c>
      <c r="U1019" s="370">
        <f t="shared" si="357"/>
        <v>6.9209184195973128</v>
      </c>
      <c r="V1019" s="370">
        <f t="shared" si="358"/>
        <v>1.8615358483883588</v>
      </c>
      <c r="W1019" s="370">
        <f t="shared" si="359"/>
        <v>-4.1826284380777068</v>
      </c>
      <c r="X1019" s="370">
        <f t="shared" si="360"/>
        <v>10.184410305457586</v>
      </c>
      <c r="Y1019" s="370">
        <f t="shared" si="361"/>
        <v>9.6019273983138884</v>
      </c>
      <c r="Z1019" s="370">
        <f t="shared" si="362"/>
        <v>-7.2610134718773258</v>
      </c>
      <c r="AA1019" s="370">
        <f t="shared" si="363"/>
        <v>-0.18906093433913751</v>
      </c>
      <c r="AB1019" s="370">
        <f t="shared" si="364"/>
        <v>11.938253417605223</v>
      </c>
      <c r="AC1019" s="370">
        <f t="shared" si="365"/>
        <v>-6.9378414045403769</v>
      </c>
      <c r="AD1019" s="370">
        <f t="shared" si="366"/>
        <v>7.9495731943363763</v>
      </c>
      <c r="AE1019" s="370">
        <f t="shared" si="367"/>
        <v>2.0393333917564891</v>
      </c>
      <c r="AF1019" s="370">
        <f t="shared" si="368"/>
        <v>1.2737404753781425</v>
      </c>
      <c r="AG1019" s="370">
        <f t="shared" si="368"/>
        <v>18.075935787900853</v>
      </c>
      <c r="AH1019" s="370">
        <f t="shared" si="368"/>
        <v>-0.88590708796627382</v>
      </c>
      <c r="AI1019" s="370">
        <f t="shared" si="368"/>
        <v>10.205661090183515</v>
      </c>
      <c r="AJ1019" s="370">
        <f t="shared" si="369"/>
        <v>16.145515454829045</v>
      </c>
      <c r="AK1019" s="370">
        <f t="shared" si="369"/>
        <v>8.9296341526342164</v>
      </c>
      <c r="AL1019" s="370">
        <f t="shared" si="369"/>
        <v>13.323067986042307</v>
      </c>
      <c r="AM1019" s="370">
        <f t="shared" si="369"/>
        <v>8.9513129897271728</v>
      </c>
      <c r="AN1019" s="370">
        <f t="shared" si="385"/>
        <v>10.403237789303123</v>
      </c>
      <c r="AO1019" s="370">
        <f t="shared" si="385"/>
        <v>18.980502532768035</v>
      </c>
      <c r="AP1019" s="370">
        <f t="shared" si="385"/>
        <v>11.84096614227705</v>
      </c>
      <c r="AQ1019" s="370">
        <f t="shared" si="385"/>
        <v>10.215817555260532</v>
      </c>
      <c r="AR1019" s="370">
        <f t="shared" ref="AR1019:AY1019" si="412">IFERROR(((AR239-AF239)*100/AF239),"n.a.")</f>
        <v>19.793606846211944</v>
      </c>
      <c r="AS1019" s="370">
        <f t="shared" si="412"/>
        <v>5.4774652000389343</v>
      </c>
      <c r="AT1019" s="370">
        <f t="shared" si="412"/>
        <v>16.919684565848492</v>
      </c>
      <c r="AU1019" s="370">
        <f t="shared" si="412"/>
        <v>16.600378756361142</v>
      </c>
      <c r="AV1019" s="370">
        <f t="shared" si="412"/>
        <v>-2.6685856583591412</v>
      </c>
      <c r="AW1019" s="370">
        <f t="shared" si="412"/>
        <v>8.2342501097415717</v>
      </c>
      <c r="AX1019" s="370">
        <f t="shared" si="412"/>
        <v>27.19229256783327</v>
      </c>
      <c r="AY1019" s="370">
        <f t="shared" si="412"/>
        <v>7.9214863580518822</v>
      </c>
    </row>
    <row r="1020" spans="1:51" s="325" customFormat="1" ht="13.8">
      <c r="A1020" s="329"/>
      <c r="B1020" s="329" t="s">
        <v>411</v>
      </c>
      <c r="C1020" s="332"/>
      <c r="D1020" s="332"/>
      <c r="E1020" s="330"/>
      <c r="F1020" s="332"/>
      <c r="G1020" s="330"/>
      <c r="H1020" s="330"/>
      <c r="I1020" s="330"/>
      <c r="J1020" s="332"/>
      <c r="K1020" s="330"/>
      <c r="L1020" s="332"/>
      <c r="M1020" s="330"/>
      <c r="N1020" s="330"/>
      <c r="O1020" s="370">
        <f t="shared" si="351"/>
        <v>1087.323943661972</v>
      </c>
      <c r="P1020" s="370">
        <f t="shared" si="352"/>
        <v>212.50000000000006</v>
      </c>
      <c r="Q1020" s="370">
        <f t="shared" si="353"/>
        <v>-19.569672131147541</v>
      </c>
      <c r="R1020" s="370">
        <f t="shared" si="354"/>
        <v>-91.733870967741936</v>
      </c>
      <c r="S1020" s="370">
        <f t="shared" si="355"/>
        <v>-92.339261285909714</v>
      </c>
      <c r="T1020" s="370">
        <f t="shared" si="356"/>
        <v>-95.662650602409641</v>
      </c>
      <c r="U1020" s="370">
        <f t="shared" si="357"/>
        <v>-58.67875647668393</v>
      </c>
      <c r="V1020" s="370">
        <f t="shared" si="358"/>
        <v>-96.653919694072655</v>
      </c>
      <c r="W1020" s="370">
        <f t="shared" si="359"/>
        <v>-96.605237633365675</v>
      </c>
      <c r="X1020" s="370">
        <f t="shared" si="360"/>
        <v>-93.333333333333329</v>
      </c>
      <c r="Y1020" s="370">
        <f t="shared" si="361"/>
        <v>-93.164062500000014</v>
      </c>
      <c r="Z1020" s="370">
        <f t="shared" si="362"/>
        <v>-95.447761194029852</v>
      </c>
      <c r="AA1020" s="370">
        <f t="shared" si="363"/>
        <v>-93.831553973902729</v>
      </c>
      <c r="AB1020" s="370">
        <f t="shared" si="364"/>
        <v>-94.536585365853654</v>
      </c>
      <c r="AC1020" s="370">
        <f t="shared" si="365"/>
        <v>-93.503184713375802</v>
      </c>
      <c r="AD1020" s="370">
        <f t="shared" si="366"/>
        <v>12.195121951219523</v>
      </c>
      <c r="AE1020" s="370">
        <f t="shared" si="367"/>
        <v>8.9285714285714146</v>
      </c>
      <c r="AF1020" s="370">
        <f t="shared" si="368"/>
        <v>7.4074074074073932</v>
      </c>
      <c r="AG1020" s="370">
        <f t="shared" si="368"/>
        <v>-84.639498432601883</v>
      </c>
      <c r="AH1020" s="370">
        <f t="shared" si="368"/>
        <v>54.285714285714306</v>
      </c>
      <c r="AI1020" s="370">
        <f t="shared" si="368"/>
        <v>62.857142857142854</v>
      </c>
      <c r="AJ1020" s="370">
        <f t="shared" si="369"/>
        <v>28.947368421052627</v>
      </c>
      <c r="AK1020" s="370">
        <f t="shared" si="369"/>
        <v>-12.857142857142852</v>
      </c>
      <c r="AL1020" s="370">
        <f t="shared" si="369"/>
        <v>6.5573770491803343</v>
      </c>
      <c r="AM1020" s="370">
        <f t="shared" si="369"/>
        <v>1.9230769230769247</v>
      </c>
      <c r="AN1020" s="370">
        <f t="shared" si="385"/>
        <v>0</v>
      </c>
      <c r="AO1020" s="370">
        <f t="shared" si="385"/>
        <v>19.6078431372549</v>
      </c>
      <c r="AP1020" s="370">
        <f t="shared" si="385"/>
        <v>36.95652173913043</v>
      </c>
      <c r="AQ1020" s="370">
        <f t="shared" si="385"/>
        <v>19.672131147540984</v>
      </c>
      <c r="AR1020" s="370">
        <f t="shared" ref="AR1020:AY1020" si="413">IFERROR(((AR240-AF240)*100/AF240),"n.a.")</f>
        <v>18.96551724137931</v>
      </c>
      <c r="AS1020" s="370">
        <f t="shared" si="413"/>
        <v>24.489795918367346</v>
      </c>
      <c r="AT1020" s="370">
        <f t="shared" si="413"/>
        <v>1.8518518518518534</v>
      </c>
      <c r="AU1020" s="370">
        <f t="shared" si="413"/>
        <v>43.859649122807021</v>
      </c>
      <c r="AV1020" s="370">
        <f t="shared" si="413"/>
        <v>77.551020408163268</v>
      </c>
      <c r="AW1020" s="370">
        <f t="shared" si="413"/>
        <v>34.42622950819672</v>
      </c>
      <c r="AX1020" s="370">
        <f t="shared" si="413"/>
        <v>16.92307692307692</v>
      </c>
      <c r="AY1020" s="370">
        <f t="shared" si="413"/>
        <v>73.584905660377359</v>
      </c>
    </row>
    <row r="1021" spans="1:51" s="325" customFormat="1" ht="13.8">
      <c r="A1021" s="327"/>
      <c r="B1021" s="327" t="s">
        <v>412</v>
      </c>
      <c r="C1021" s="331"/>
      <c r="D1021" s="328"/>
      <c r="E1021" s="328"/>
      <c r="F1021" s="328"/>
      <c r="G1021" s="328"/>
      <c r="H1021" s="328"/>
      <c r="I1021" s="328"/>
      <c r="J1021" s="331"/>
      <c r="K1021" s="328"/>
      <c r="L1021" s="328"/>
      <c r="M1021" s="328"/>
      <c r="N1021" s="328"/>
      <c r="O1021" s="370">
        <f t="shared" si="351"/>
        <v>7254.545454545455</v>
      </c>
      <c r="P1021" s="370">
        <f t="shared" si="352"/>
        <v>265.29850746268653</v>
      </c>
      <c r="Q1021" s="370">
        <f t="shared" si="353"/>
        <v>-20.199778024417309</v>
      </c>
      <c r="R1021" s="370">
        <f t="shared" si="354"/>
        <v>-98.401826484018258</v>
      </c>
      <c r="S1021" s="370">
        <f t="shared" si="355"/>
        <v>-100</v>
      </c>
      <c r="T1021" s="370">
        <f t="shared" si="356"/>
        <v>-100</v>
      </c>
      <c r="U1021" s="370">
        <f t="shared" si="357"/>
        <v>-68.83656509695291</v>
      </c>
      <c r="V1021" s="370">
        <f t="shared" si="358"/>
        <v>-100</v>
      </c>
      <c r="W1021" s="370">
        <f t="shared" si="359"/>
        <v>-100</v>
      </c>
      <c r="X1021" s="370">
        <f t="shared" si="360"/>
        <v>-100</v>
      </c>
      <c r="Y1021" s="370">
        <f t="shared" si="361"/>
        <v>-100</v>
      </c>
      <c r="Z1021" s="370">
        <f t="shared" si="362"/>
        <v>-100</v>
      </c>
      <c r="AA1021" s="370">
        <f t="shared" si="363"/>
        <v>-100</v>
      </c>
      <c r="AB1021" s="370">
        <f t="shared" si="364"/>
        <v>-100</v>
      </c>
      <c r="AC1021" s="370">
        <f t="shared" si="365"/>
        <v>-100</v>
      </c>
      <c r="AD1021" s="370">
        <f t="shared" si="366"/>
        <v>-100</v>
      </c>
      <c r="AE1021" s="370" t="str">
        <f t="shared" si="367"/>
        <v>n.a.</v>
      </c>
      <c r="AF1021" s="370" t="str">
        <f t="shared" si="368"/>
        <v>n.a.</v>
      </c>
      <c r="AG1021" s="370">
        <f t="shared" si="368"/>
        <v>-100</v>
      </c>
      <c r="AH1021" s="370" t="str">
        <f t="shared" si="368"/>
        <v>n.a.</v>
      </c>
      <c r="AI1021" s="370" t="str">
        <f t="shared" si="368"/>
        <v>n.a.</v>
      </c>
      <c r="AJ1021" s="370" t="str">
        <f t="shared" si="369"/>
        <v>n.a.</v>
      </c>
      <c r="AK1021" s="370" t="str">
        <f t="shared" si="369"/>
        <v>n.a.</v>
      </c>
      <c r="AL1021" s="370" t="str">
        <f t="shared" si="369"/>
        <v>n.a.</v>
      </c>
      <c r="AM1021" s="370" t="str">
        <f t="shared" si="369"/>
        <v>n.a.</v>
      </c>
      <c r="AN1021" s="370" t="str">
        <f t="shared" si="385"/>
        <v>n.a.</v>
      </c>
      <c r="AO1021" s="370" t="str">
        <f t="shared" si="385"/>
        <v>n.a.</v>
      </c>
      <c r="AP1021" s="370" t="str">
        <f t="shared" si="385"/>
        <v>n.a.</v>
      </c>
      <c r="AQ1021" s="370" t="str">
        <f t="shared" si="385"/>
        <v>n.a.</v>
      </c>
      <c r="AR1021" s="370" t="str">
        <f t="shared" ref="AR1021:AY1021" si="414">IFERROR(((AR241-AF241)*100/AF241),"n.a.")</f>
        <v>n.a.</v>
      </c>
      <c r="AS1021" s="370" t="str">
        <f t="shared" si="414"/>
        <v>n.a.</v>
      </c>
      <c r="AT1021" s="370" t="str">
        <f t="shared" si="414"/>
        <v>n.a.</v>
      </c>
      <c r="AU1021" s="370" t="str">
        <f t="shared" si="414"/>
        <v>n.a.</v>
      </c>
      <c r="AV1021" s="370" t="str">
        <f t="shared" si="414"/>
        <v>n.a.</v>
      </c>
      <c r="AW1021" s="370" t="str">
        <f t="shared" si="414"/>
        <v>n.a.</v>
      </c>
      <c r="AX1021" s="370" t="str">
        <f t="shared" si="414"/>
        <v>n.a.</v>
      </c>
      <c r="AY1021" s="370" t="str">
        <f t="shared" si="414"/>
        <v>n.a.</v>
      </c>
    </row>
    <row r="1022" spans="1:51" s="325" customFormat="1" ht="19.8">
      <c r="A1022" s="329"/>
      <c r="B1022" s="329" t="s">
        <v>413</v>
      </c>
      <c r="C1022" s="332"/>
      <c r="D1022" s="333"/>
      <c r="E1022" s="332"/>
      <c r="F1022" s="332"/>
      <c r="G1022" s="332"/>
      <c r="H1022" s="332"/>
      <c r="I1022" s="332"/>
      <c r="J1022" s="332"/>
      <c r="K1022" s="332"/>
      <c r="L1022" s="332"/>
      <c r="M1022" s="332"/>
      <c r="N1022" s="332"/>
      <c r="O1022" s="370">
        <f t="shared" si="351"/>
        <v>0</v>
      </c>
      <c r="P1022" s="370">
        <f t="shared" si="352"/>
        <v>0</v>
      </c>
      <c r="Q1022" s="370">
        <f t="shared" si="353"/>
        <v>-33.333333333333329</v>
      </c>
      <c r="R1022" s="370">
        <f t="shared" si="354"/>
        <v>0</v>
      </c>
      <c r="S1022" s="370">
        <f t="shared" si="355"/>
        <v>-22.222222222222214</v>
      </c>
      <c r="T1022" s="370">
        <f t="shared" si="356"/>
        <v>28.571428571428555</v>
      </c>
      <c r="U1022" s="370">
        <f t="shared" si="357"/>
        <v>50</v>
      </c>
      <c r="V1022" s="370">
        <f t="shared" si="358"/>
        <v>-66.666666666666657</v>
      </c>
      <c r="W1022" s="370">
        <f t="shared" si="359"/>
        <v>300</v>
      </c>
      <c r="X1022" s="370">
        <f t="shared" si="360"/>
        <v>100</v>
      </c>
      <c r="Y1022" s="370">
        <f t="shared" si="361"/>
        <v>-100</v>
      </c>
      <c r="Z1022" s="370">
        <f t="shared" si="362"/>
        <v>-44.444444444444443</v>
      </c>
      <c r="AA1022" s="370">
        <f t="shared" si="363"/>
        <v>500</v>
      </c>
      <c r="AB1022" s="370">
        <f t="shared" si="364"/>
        <v>-100</v>
      </c>
      <c r="AC1022" s="370">
        <f t="shared" si="365"/>
        <v>0</v>
      </c>
      <c r="AD1022" s="370">
        <f t="shared" si="366"/>
        <v>0</v>
      </c>
      <c r="AE1022" s="370">
        <f t="shared" si="367"/>
        <v>28.571428571428555</v>
      </c>
      <c r="AF1022" s="370">
        <f t="shared" si="368"/>
        <v>0</v>
      </c>
      <c r="AG1022" s="370">
        <f t="shared" si="368"/>
        <v>-55.555555555555557</v>
      </c>
      <c r="AH1022" s="370">
        <f t="shared" si="368"/>
        <v>199.99999999999997</v>
      </c>
      <c r="AI1022" s="370">
        <f t="shared" si="368"/>
        <v>199.99999999999997</v>
      </c>
      <c r="AJ1022" s="370">
        <f t="shared" si="369"/>
        <v>-25.000000000000004</v>
      </c>
      <c r="AK1022" s="370" t="str">
        <f t="shared" si="369"/>
        <v>n.a.</v>
      </c>
      <c r="AL1022" s="370">
        <f t="shared" si="369"/>
        <v>0</v>
      </c>
      <c r="AM1022" s="370">
        <f t="shared" si="369"/>
        <v>-83.333333333333343</v>
      </c>
      <c r="AN1022" s="370" t="str">
        <f t="shared" si="385"/>
        <v>n.a.</v>
      </c>
      <c r="AO1022" s="370">
        <f t="shared" si="385"/>
        <v>-25.000000000000004</v>
      </c>
      <c r="AP1022" s="370">
        <f t="shared" si="385"/>
        <v>49.999999999999993</v>
      </c>
      <c r="AQ1022" s="370">
        <f t="shared" si="385"/>
        <v>66.666666666666671</v>
      </c>
      <c r="AR1022" s="370">
        <f t="shared" ref="AR1022:AY1022" si="415">IFERROR(((AR242-AF242)*100/AF242),"n.a.")</f>
        <v>0</v>
      </c>
      <c r="AS1022" s="370">
        <f t="shared" si="415"/>
        <v>0</v>
      </c>
      <c r="AT1022" s="370">
        <f t="shared" si="415"/>
        <v>-66.666666666666657</v>
      </c>
      <c r="AU1022" s="370">
        <f t="shared" si="415"/>
        <v>-75</v>
      </c>
      <c r="AV1022" s="370">
        <f t="shared" si="415"/>
        <v>-33.333333333333329</v>
      </c>
      <c r="AW1022" s="370">
        <f t="shared" si="415"/>
        <v>-50</v>
      </c>
      <c r="AX1022" s="370">
        <f t="shared" si="415"/>
        <v>-80</v>
      </c>
      <c r="AY1022" s="370">
        <f t="shared" si="415"/>
        <v>100</v>
      </c>
    </row>
    <row r="1023" spans="1:51" s="325" customFormat="1" ht="13.8">
      <c r="A1023" s="327"/>
      <c r="B1023" s="327" t="s">
        <v>414</v>
      </c>
      <c r="C1023" s="331"/>
      <c r="D1023" s="331"/>
      <c r="E1023" s="331"/>
      <c r="F1023" s="331"/>
      <c r="G1023" s="331"/>
      <c r="H1023" s="331"/>
      <c r="I1023" s="331"/>
      <c r="J1023" s="331"/>
      <c r="K1023" s="331"/>
      <c r="L1023" s="331"/>
      <c r="M1023" s="331"/>
      <c r="N1023" s="331"/>
      <c r="O1023" s="370">
        <f t="shared" si="351"/>
        <v>-50</v>
      </c>
      <c r="P1023" s="370">
        <f t="shared" si="352"/>
        <v>-44.230769230769234</v>
      </c>
      <c r="Q1023" s="370">
        <f t="shared" si="353"/>
        <v>-24.193548387096776</v>
      </c>
      <c r="R1023" s="370">
        <f t="shared" si="354"/>
        <v>-44.186046511627907</v>
      </c>
      <c r="S1023" s="370">
        <f t="shared" si="355"/>
        <v>-11.76470588235294</v>
      </c>
      <c r="T1023" s="370">
        <f t="shared" si="356"/>
        <v>-2.6315789473684235</v>
      </c>
      <c r="U1023" s="370">
        <f t="shared" si="357"/>
        <v>-35.135135135135137</v>
      </c>
      <c r="V1023" s="370">
        <f t="shared" si="358"/>
        <v>-22.222222222222214</v>
      </c>
      <c r="W1023" s="370">
        <f t="shared" si="359"/>
        <v>-42.857142857142861</v>
      </c>
      <c r="X1023" s="370">
        <f t="shared" si="360"/>
        <v>-31.707317073170721</v>
      </c>
      <c r="Y1023" s="370">
        <f t="shared" si="361"/>
        <v>62.857142857142854</v>
      </c>
      <c r="Z1023" s="370">
        <f t="shared" si="362"/>
        <v>-9.6153846153846239</v>
      </c>
      <c r="AA1023" s="370">
        <f t="shared" si="363"/>
        <v>48.148148148148145</v>
      </c>
      <c r="AB1023" s="370">
        <f t="shared" si="364"/>
        <v>72.413793103448299</v>
      </c>
      <c r="AC1023" s="370">
        <f t="shared" si="365"/>
        <v>-8.5106382978723367</v>
      </c>
      <c r="AD1023" s="370">
        <f t="shared" si="366"/>
        <v>45.833333333333329</v>
      </c>
      <c r="AE1023" s="370">
        <f t="shared" si="367"/>
        <v>2.2222222222222241</v>
      </c>
      <c r="AF1023" s="370">
        <f t="shared" si="368"/>
        <v>18.918918918918923</v>
      </c>
      <c r="AG1023" s="370">
        <f t="shared" si="368"/>
        <v>58.333333333333343</v>
      </c>
      <c r="AH1023" s="370">
        <f t="shared" si="368"/>
        <v>46.428571428571402</v>
      </c>
      <c r="AI1023" s="370">
        <f t="shared" si="368"/>
        <v>54.166666666666671</v>
      </c>
      <c r="AJ1023" s="370">
        <f t="shared" si="369"/>
        <v>46.428571428571402</v>
      </c>
      <c r="AK1023" s="370">
        <f t="shared" si="369"/>
        <v>-17.543859649122805</v>
      </c>
      <c r="AL1023" s="370">
        <f t="shared" si="369"/>
        <v>8.5106382978723492</v>
      </c>
      <c r="AM1023" s="370">
        <f t="shared" si="369"/>
        <v>17.499999999999986</v>
      </c>
      <c r="AN1023" s="370">
        <f t="shared" si="385"/>
        <v>2.0000000000000018</v>
      </c>
      <c r="AO1023" s="370">
        <f t="shared" si="385"/>
        <v>16.279069767441865</v>
      </c>
      <c r="AP1023" s="370">
        <f t="shared" si="385"/>
        <v>42.857142857142868</v>
      </c>
      <c r="AQ1023" s="370">
        <f t="shared" si="385"/>
        <v>13.043478260869565</v>
      </c>
      <c r="AR1023" s="370">
        <f t="shared" ref="AR1023:AY1023" si="416">IFERROR(((AR243-AF243)*100/AF243),"n.a.")</f>
        <v>15.909090909090912</v>
      </c>
      <c r="AS1023" s="370">
        <f t="shared" si="416"/>
        <v>26.315789473684205</v>
      </c>
      <c r="AT1023" s="370">
        <f t="shared" si="416"/>
        <v>19.512195121951226</v>
      </c>
      <c r="AU1023" s="370">
        <f t="shared" si="416"/>
        <v>100</v>
      </c>
      <c r="AV1023" s="370">
        <f t="shared" si="416"/>
        <v>92.682926829268311</v>
      </c>
      <c r="AW1023" s="370">
        <f t="shared" si="416"/>
        <v>55.319148936170215</v>
      </c>
      <c r="AX1023" s="370">
        <f t="shared" si="416"/>
        <v>31.372549019607849</v>
      </c>
      <c r="AY1023" s="370">
        <f t="shared" si="416"/>
        <v>78.723404255319153</v>
      </c>
    </row>
    <row r="1024" spans="1:51" s="325" customFormat="1" ht="13.8">
      <c r="A1024" s="329"/>
      <c r="B1024" s="329" t="s">
        <v>415</v>
      </c>
      <c r="C1024" s="332"/>
      <c r="D1024" s="332"/>
      <c r="E1024" s="332"/>
      <c r="F1024" s="332"/>
      <c r="G1024" s="332"/>
      <c r="H1024" s="332"/>
      <c r="I1024" s="332"/>
      <c r="J1024" s="332"/>
      <c r="K1024" s="332"/>
      <c r="L1024" s="332"/>
      <c r="M1024" s="332"/>
      <c r="N1024" s="332"/>
      <c r="O1024" s="370">
        <f t="shared" si="351"/>
        <v>0</v>
      </c>
      <c r="P1024" s="370">
        <f t="shared" si="352"/>
        <v>128.57142857142856</v>
      </c>
      <c r="Q1024" s="370">
        <f t="shared" si="353"/>
        <v>114.28571428571426</v>
      </c>
      <c r="R1024" s="370">
        <f t="shared" si="354"/>
        <v>-54.545454545454547</v>
      </c>
      <c r="S1024" s="370">
        <f t="shared" si="355"/>
        <v>-16.666666666666661</v>
      </c>
      <c r="T1024" s="370">
        <f t="shared" si="356"/>
        <v>14.285714285714278</v>
      </c>
      <c r="U1024" s="370">
        <f t="shared" si="357"/>
        <v>771.42857142857133</v>
      </c>
      <c r="V1024" s="370">
        <f t="shared" si="358"/>
        <v>-40.000000000000007</v>
      </c>
      <c r="W1024" s="370">
        <f t="shared" si="359"/>
        <v>-12.499999999999995</v>
      </c>
      <c r="X1024" s="370">
        <f t="shared" si="360"/>
        <v>-16.666666666666661</v>
      </c>
      <c r="Y1024" s="370">
        <f t="shared" si="361"/>
        <v>62.5</v>
      </c>
      <c r="Z1024" s="370">
        <f t="shared" si="362"/>
        <v>12.499999999999995</v>
      </c>
      <c r="AA1024" s="370">
        <f t="shared" si="363"/>
        <v>19.999999999999989</v>
      </c>
      <c r="AB1024" s="370">
        <f t="shared" si="364"/>
        <v>-62.5</v>
      </c>
      <c r="AC1024" s="370">
        <f t="shared" si="365"/>
        <v>-66.666666666666671</v>
      </c>
      <c r="AD1024" s="370">
        <f t="shared" si="366"/>
        <v>19.999999999999989</v>
      </c>
      <c r="AE1024" s="370">
        <f t="shared" si="367"/>
        <v>19.999999999999989</v>
      </c>
      <c r="AF1024" s="370">
        <f t="shared" si="368"/>
        <v>-37.5</v>
      </c>
      <c r="AG1024" s="370">
        <f t="shared" si="368"/>
        <v>-88.524590163934434</v>
      </c>
      <c r="AH1024" s="370">
        <f t="shared" si="368"/>
        <v>66.666666666666686</v>
      </c>
      <c r="AI1024" s="370">
        <f t="shared" si="368"/>
        <v>14.285714285714278</v>
      </c>
      <c r="AJ1024" s="370">
        <f t="shared" si="369"/>
        <v>19.999999999999989</v>
      </c>
      <c r="AK1024" s="370">
        <f t="shared" si="369"/>
        <v>-15.384615384615387</v>
      </c>
      <c r="AL1024" s="370">
        <f t="shared" si="369"/>
        <v>-11.111111111111107</v>
      </c>
      <c r="AM1024" s="370">
        <f t="shared" si="369"/>
        <v>-16.666666666666661</v>
      </c>
      <c r="AN1024" s="370">
        <f t="shared" si="385"/>
        <v>-33.333333333333329</v>
      </c>
      <c r="AO1024" s="370">
        <f t="shared" si="385"/>
        <v>40.000000000000007</v>
      </c>
      <c r="AP1024" s="370">
        <f t="shared" si="385"/>
        <v>0</v>
      </c>
      <c r="AQ1024" s="370">
        <f t="shared" si="385"/>
        <v>16.666666666666682</v>
      </c>
      <c r="AR1024" s="370">
        <f t="shared" ref="AR1024:AY1024" si="417">IFERROR(((AR244-AF244)*100/AF244),"n.a.")</f>
        <v>79.999999999999986</v>
      </c>
      <c r="AS1024" s="370">
        <f t="shared" si="417"/>
        <v>28.571428571428555</v>
      </c>
      <c r="AT1024" s="370">
        <f t="shared" si="417"/>
        <v>-50</v>
      </c>
      <c r="AU1024" s="370">
        <f t="shared" si="417"/>
        <v>-37.5</v>
      </c>
      <c r="AV1024" s="370">
        <f t="shared" si="417"/>
        <v>16.666666666666682</v>
      </c>
      <c r="AW1024" s="370">
        <f t="shared" si="417"/>
        <v>-36.36363636363636</v>
      </c>
      <c r="AX1024" s="370">
        <f t="shared" si="417"/>
        <v>0</v>
      </c>
      <c r="AY1024" s="370">
        <f t="shared" si="417"/>
        <v>19.999999999999989</v>
      </c>
    </row>
    <row r="1025" spans="1:51" s="325" customFormat="1" ht="13.8">
      <c r="A1025" s="327"/>
      <c r="B1025" s="327" t="s">
        <v>416</v>
      </c>
      <c r="C1025" s="331"/>
      <c r="D1025" s="331"/>
      <c r="E1025" s="331"/>
      <c r="F1025" s="331"/>
      <c r="G1025" s="331"/>
      <c r="H1025" s="331"/>
      <c r="I1025" s="331"/>
      <c r="J1025" s="331"/>
      <c r="K1025" s="331"/>
      <c r="L1025" s="331"/>
      <c r="M1025" s="331"/>
      <c r="N1025" s="331"/>
      <c r="O1025" s="370">
        <f t="shared" si="351"/>
        <v>15.24214569899849</v>
      </c>
      <c r="P1025" s="370">
        <f t="shared" si="352"/>
        <v>-10.085168259243881</v>
      </c>
      <c r="Q1025" s="370">
        <f t="shared" si="353"/>
        <v>-21.295664880662443</v>
      </c>
      <c r="R1025" s="370">
        <f t="shared" si="354"/>
        <v>11.873095040177324</v>
      </c>
      <c r="S1025" s="370">
        <f t="shared" si="355"/>
        <v>-18.690521507422915</v>
      </c>
      <c r="T1025" s="370">
        <f t="shared" si="356"/>
        <v>-19.631109022556402</v>
      </c>
      <c r="U1025" s="370">
        <f t="shared" si="357"/>
        <v>-34.551297310164244</v>
      </c>
      <c r="V1025" s="370">
        <f t="shared" si="358"/>
        <v>-5.3584052028842164</v>
      </c>
      <c r="W1025" s="370">
        <f t="shared" si="359"/>
        <v>-27.506963788300833</v>
      </c>
      <c r="X1025" s="370">
        <f t="shared" si="360"/>
        <v>-19.030402629416596</v>
      </c>
      <c r="Y1025" s="370">
        <f t="shared" si="361"/>
        <v>18.416343572919764</v>
      </c>
      <c r="Z1025" s="370">
        <f t="shared" si="362"/>
        <v>-8.2730501117979838</v>
      </c>
      <c r="AA1025" s="370">
        <f t="shared" si="363"/>
        <v>-5.7499999999999982</v>
      </c>
      <c r="AB1025" s="370">
        <f t="shared" si="364"/>
        <v>3.3614416079473388</v>
      </c>
      <c r="AC1025" s="370">
        <f t="shared" si="365"/>
        <v>-15.744522836984791</v>
      </c>
      <c r="AD1025" s="370">
        <f t="shared" si="366"/>
        <v>4.9535603715178025E-2</v>
      </c>
      <c r="AE1025" s="370">
        <f t="shared" si="367"/>
        <v>-11.891385767790258</v>
      </c>
      <c r="AF1025" s="370">
        <f t="shared" si="368"/>
        <v>-24.294693758222479</v>
      </c>
      <c r="AG1025" s="370">
        <f t="shared" si="368"/>
        <v>43.1169303509729</v>
      </c>
      <c r="AH1025" s="370">
        <f t="shared" si="368"/>
        <v>9.8894532417090009</v>
      </c>
      <c r="AI1025" s="370">
        <f t="shared" si="368"/>
        <v>21.157540826128727</v>
      </c>
      <c r="AJ1025" s="370">
        <f t="shared" si="369"/>
        <v>23.787294499695555</v>
      </c>
      <c r="AK1025" s="370">
        <f t="shared" si="369"/>
        <v>-20.891575368341513</v>
      </c>
      <c r="AL1025" s="370">
        <f t="shared" si="369"/>
        <v>-2.1365070260969241</v>
      </c>
      <c r="AM1025" s="370">
        <f t="shared" si="369"/>
        <v>40.293040293040278</v>
      </c>
      <c r="AN1025" s="370">
        <f t="shared" si="385"/>
        <v>-6.4818953956191301</v>
      </c>
      <c r="AO1025" s="370">
        <f t="shared" si="385"/>
        <v>62.288820332011184</v>
      </c>
      <c r="AP1025" s="370">
        <f t="shared" si="385"/>
        <v>6.1888847629657127</v>
      </c>
      <c r="AQ1025" s="370">
        <f t="shared" si="385"/>
        <v>6.9208289054197571</v>
      </c>
      <c r="AR1025" s="370">
        <f t="shared" ref="AR1025:AY1025" si="418">IFERROR(((AR245-AF245)*100/AF245),"n.a.")</f>
        <v>31.28016991697238</v>
      </c>
      <c r="AS1025" s="370">
        <f t="shared" si="418"/>
        <v>-6.9631512071156347</v>
      </c>
      <c r="AT1025" s="370">
        <f t="shared" si="418"/>
        <v>-5.2202283849918478</v>
      </c>
      <c r="AU1025" s="370">
        <f t="shared" si="418"/>
        <v>1.8235877106045482</v>
      </c>
      <c r="AV1025" s="370">
        <f t="shared" si="418"/>
        <v>5.5418921134612269</v>
      </c>
      <c r="AW1025" s="370">
        <f t="shared" si="418"/>
        <v>28.366762177650429</v>
      </c>
      <c r="AX1025" s="370">
        <f t="shared" si="418"/>
        <v>34.021978021978022</v>
      </c>
      <c r="AY1025" s="370">
        <f t="shared" si="418"/>
        <v>-25.37138741334293</v>
      </c>
    </row>
    <row r="1026" spans="1:51" s="325" customFormat="1" ht="13.8">
      <c r="A1026" s="329"/>
      <c r="B1026" s="329" t="s">
        <v>417</v>
      </c>
      <c r="C1026" s="332"/>
      <c r="D1026" s="332"/>
      <c r="E1026" s="332"/>
      <c r="F1026" s="332"/>
      <c r="G1026" s="332"/>
      <c r="H1026" s="332"/>
      <c r="I1026" s="332"/>
      <c r="J1026" s="332"/>
      <c r="K1026" s="332"/>
      <c r="L1026" s="332"/>
      <c r="M1026" s="332"/>
      <c r="N1026" s="332"/>
      <c r="O1026" s="370">
        <f t="shared" si="351"/>
        <v>34.177215189873415</v>
      </c>
      <c r="P1026" s="370">
        <f t="shared" si="352"/>
        <v>55.056179775280881</v>
      </c>
      <c r="Q1026" s="370">
        <f t="shared" si="353"/>
        <v>-28.688524590163937</v>
      </c>
      <c r="R1026" s="370">
        <f t="shared" si="354"/>
        <v>83.333333333333343</v>
      </c>
      <c r="S1026" s="370">
        <f t="shared" si="355"/>
        <v>-22.277227722772274</v>
      </c>
      <c r="T1026" s="370">
        <f t="shared" si="356"/>
        <v>-3.2967032967032996</v>
      </c>
      <c r="U1026" s="370">
        <f t="shared" si="357"/>
        <v>18.749999999999993</v>
      </c>
      <c r="V1026" s="370">
        <f t="shared" si="358"/>
        <v>-39.333333333333336</v>
      </c>
      <c r="W1026" s="370">
        <f t="shared" si="359"/>
        <v>3.2608695652173818</v>
      </c>
      <c r="X1026" s="370">
        <f t="shared" si="360"/>
        <v>-17.721518987341774</v>
      </c>
      <c r="Y1026" s="370">
        <f t="shared" si="361"/>
        <v>-10.169491525423719</v>
      </c>
      <c r="Z1026" s="370">
        <f t="shared" si="362"/>
        <v>-51.724137931034484</v>
      </c>
      <c r="AA1026" s="370">
        <f t="shared" si="363"/>
        <v>-39.622641509433969</v>
      </c>
      <c r="AB1026" s="370">
        <f t="shared" si="364"/>
        <v>42.028985507246382</v>
      </c>
      <c r="AC1026" s="370">
        <f t="shared" si="365"/>
        <v>-34.482758620689658</v>
      </c>
      <c r="AD1026" s="370">
        <f t="shared" si="366"/>
        <v>13.63636363636363</v>
      </c>
      <c r="AE1026" s="370">
        <f t="shared" si="367"/>
        <v>16.560509554140125</v>
      </c>
      <c r="AF1026" s="370">
        <f t="shared" si="368"/>
        <v>73.86363636363636</v>
      </c>
      <c r="AG1026" s="370">
        <f t="shared" si="368"/>
        <v>54.38596491228072</v>
      </c>
      <c r="AH1026" s="370">
        <f t="shared" si="368"/>
        <v>62.637362637362628</v>
      </c>
      <c r="AI1026" s="370">
        <f t="shared" si="368"/>
        <v>61.052631578947377</v>
      </c>
      <c r="AJ1026" s="370">
        <f t="shared" si="369"/>
        <v>178.46153846153848</v>
      </c>
      <c r="AK1026" s="370">
        <f t="shared" si="369"/>
        <v>66.037735849056602</v>
      </c>
      <c r="AL1026" s="370">
        <f t="shared" si="369"/>
        <v>0</v>
      </c>
      <c r="AM1026" s="370">
        <f t="shared" si="369"/>
        <v>212.5</v>
      </c>
      <c r="AN1026" s="370">
        <f t="shared" si="385"/>
        <v>-75</v>
      </c>
      <c r="AO1026" s="370">
        <f t="shared" si="385"/>
        <v>319.29824561403518</v>
      </c>
      <c r="AP1026" s="370">
        <f t="shared" si="385"/>
        <v>154.66666666666666</v>
      </c>
      <c r="AQ1026" s="370">
        <f t="shared" si="385"/>
        <v>74.316939890710373</v>
      </c>
      <c r="AR1026" s="370">
        <f t="shared" ref="AR1026:AY1026" si="419">IFERROR(((AR246-AF246)*100/AF246),"n.a.")</f>
        <v>-39.869281045751634</v>
      </c>
      <c r="AS1026" s="370">
        <f t="shared" si="419"/>
        <v>106.81818181818181</v>
      </c>
      <c r="AT1026" s="370">
        <f t="shared" si="419"/>
        <v>166.8918918918919</v>
      </c>
      <c r="AU1026" s="370">
        <f t="shared" si="419"/>
        <v>-13.725490196078429</v>
      </c>
      <c r="AV1026" s="370">
        <f t="shared" si="419"/>
        <v>4.972375690607727</v>
      </c>
      <c r="AW1026" s="370">
        <f t="shared" si="419"/>
        <v>-14.204545454545455</v>
      </c>
      <c r="AX1026" s="370">
        <f t="shared" si="419"/>
        <v>88.571428571428598</v>
      </c>
      <c r="AY1026" s="370">
        <f t="shared" si="419"/>
        <v>-34</v>
      </c>
    </row>
    <row r="1027" spans="1:51" s="325" customFormat="1" ht="27.6">
      <c r="A1027" s="327"/>
      <c r="B1027" s="327" t="s">
        <v>418</v>
      </c>
      <c r="C1027" s="331"/>
      <c r="D1027" s="331"/>
      <c r="E1027" s="331"/>
      <c r="F1027" s="331"/>
      <c r="G1027" s="331"/>
      <c r="H1027" s="331"/>
      <c r="I1027" s="331"/>
      <c r="J1027" s="331"/>
      <c r="K1027" s="331"/>
      <c r="L1027" s="331"/>
      <c r="M1027" s="331"/>
      <c r="N1027" s="331"/>
      <c r="O1027" s="370">
        <f t="shared" si="351"/>
        <v>-15.977742448330682</v>
      </c>
      <c r="P1027" s="370">
        <f t="shared" si="352"/>
        <v>-5.5756698044895101</v>
      </c>
      <c r="Q1027" s="370">
        <f t="shared" si="353"/>
        <v>18.847300430606165</v>
      </c>
      <c r="R1027" s="370">
        <f t="shared" si="354"/>
        <v>26.76745220097823</v>
      </c>
      <c r="S1027" s="370">
        <f t="shared" si="355"/>
        <v>2.4851242562128135</v>
      </c>
      <c r="T1027" s="370">
        <f t="shared" si="356"/>
        <v>-47.891936144085143</v>
      </c>
      <c r="U1027" s="370">
        <f t="shared" si="357"/>
        <v>-31.623134328358212</v>
      </c>
      <c r="V1027" s="370">
        <f t="shared" si="358"/>
        <v>37.023593466424686</v>
      </c>
      <c r="W1027" s="370">
        <f t="shared" si="359"/>
        <v>-19.210326499620344</v>
      </c>
      <c r="X1027" s="370">
        <f t="shared" si="360"/>
        <v>-44.041450777202073</v>
      </c>
      <c r="Y1027" s="370">
        <f t="shared" si="361"/>
        <v>20.126448893572181</v>
      </c>
      <c r="Z1027" s="370">
        <f t="shared" si="362"/>
        <v>-51.324965132496509</v>
      </c>
      <c r="AA1027" s="370">
        <f t="shared" si="363"/>
        <v>71.617786187322608</v>
      </c>
      <c r="AB1027" s="370">
        <f t="shared" si="364"/>
        <v>22.622699386503079</v>
      </c>
      <c r="AC1027" s="370">
        <f t="shared" si="365"/>
        <v>-33.500557413600895</v>
      </c>
      <c r="AD1027" s="370">
        <f t="shared" si="366"/>
        <v>-9.3300596282006314</v>
      </c>
      <c r="AE1027" s="370">
        <f t="shared" si="367"/>
        <v>-43.032786885245905</v>
      </c>
      <c r="AF1027" s="370">
        <f t="shared" si="368"/>
        <v>-47.289866457187742</v>
      </c>
      <c r="AG1027" s="370">
        <f t="shared" si="368"/>
        <v>-25.238744884038194</v>
      </c>
      <c r="AH1027" s="370">
        <f t="shared" si="368"/>
        <v>-32.781456953642383</v>
      </c>
      <c r="AI1027" s="370">
        <f t="shared" si="368"/>
        <v>-6.3909774436090192</v>
      </c>
      <c r="AJ1027" s="370">
        <f t="shared" si="369"/>
        <v>25.925925925925913</v>
      </c>
      <c r="AK1027" s="370">
        <f t="shared" si="369"/>
        <v>-25.65789473684211</v>
      </c>
      <c r="AL1027" s="370">
        <f t="shared" si="369"/>
        <v>80.706781279847192</v>
      </c>
      <c r="AM1027" s="370">
        <f t="shared" si="369"/>
        <v>33.4619625137817</v>
      </c>
      <c r="AN1027" s="370">
        <f t="shared" si="385"/>
        <v>-28.767979987492179</v>
      </c>
      <c r="AO1027" s="370">
        <f t="shared" si="385"/>
        <v>54.526404023470235</v>
      </c>
      <c r="AP1027" s="370">
        <f t="shared" si="385"/>
        <v>-16.09284332688588</v>
      </c>
      <c r="AQ1027" s="370">
        <f t="shared" si="385"/>
        <v>-12.649880095923258</v>
      </c>
      <c r="AR1027" s="370">
        <f t="shared" ref="AR1027:AY1027" si="420">IFERROR(((AR247-AF247)*100/AF247),"n.a.")</f>
        <v>47.242921013412825</v>
      </c>
      <c r="AS1027" s="370">
        <f t="shared" si="420"/>
        <v>-12.500000000000009</v>
      </c>
      <c r="AT1027" s="370">
        <f t="shared" si="420"/>
        <v>34.285714285714292</v>
      </c>
      <c r="AU1027" s="370">
        <f t="shared" si="420"/>
        <v>47.289156626506006</v>
      </c>
      <c r="AV1027" s="370">
        <f t="shared" si="420"/>
        <v>7.8676470588235317</v>
      </c>
      <c r="AW1027" s="370">
        <f t="shared" si="420"/>
        <v>30.796460176991165</v>
      </c>
      <c r="AX1027" s="370">
        <f t="shared" si="420"/>
        <v>-3.0655391120507494</v>
      </c>
      <c r="AY1027" s="370">
        <f t="shared" si="420"/>
        <v>-82.403965303593566</v>
      </c>
    </row>
    <row r="1028" spans="1:51" s="325" customFormat="1" ht="27.6">
      <c r="A1028" s="329"/>
      <c r="B1028" s="329" t="s">
        <v>419</v>
      </c>
      <c r="C1028" s="332"/>
      <c r="D1028" s="332"/>
      <c r="E1028" s="332"/>
      <c r="F1028" s="332"/>
      <c r="G1028" s="332"/>
      <c r="H1028" s="332"/>
      <c r="I1028" s="332"/>
      <c r="J1028" s="332"/>
      <c r="K1028" s="332"/>
      <c r="L1028" s="332"/>
      <c r="M1028" s="332"/>
      <c r="N1028" s="332"/>
      <c r="O1028" s="370">
        <f t="shared" si="351"/>
        <v>12.755461592670899</v>
      </c>
      <c r="P1028" s="370">
        <f t="shared" si="352"/>
        <v>-23.285829524065601</v>
      </c>
      <c r="Q1028" s="370">
        <f t="shared" si="353"/>
        <v>-69.01477832512316</v>
      </c>
      <c r="R1028" s="370">
        <f t="shared" si="354"/>
        <v>5.8293838862559086</v>
      </c>
      <c r="S1028" s="370">
        <f t="shared" si="355"/>
        <v>-44.553376906318086</v>
      </c>
      <c r="T1028" s="370">
        <f t="shared" si="356"/>
        <v>7.8274760383386512</v>
      </c>
      <c r="U1028" s="370">
        <f t="shared" si="357"/>
        <v>-51.324389404884762</v>
      </c>
      <c r="V1028" s="370">
        <f t="shared" si="358"/>
        <v>-9.7052154195011369</v>
      </c>
      <c r="W1028" s="370">
        <f t="shared" si="359"/>
        <v>-58.303464755077648</v>
      </c>
      <c r="X1028" s="370">
        <f t="shared" si="360"/>
        <v>12.635379061371841</v>
      </c>
      <c r="Y1028" s="370">
        <f t="shared" si="361"/>
        <v>38.256784968684748</v>
      </c>
      <c r="Z1028" s="370">
        <f t="shared" si="362"/>
        <v>43.227792436235724</v>
      </c>
      <c r="AA1028" s="370">
        <f t="shared" si="363"/>
        <v>4.3437500000000018</v>
      </c>
      <c r="AB1028" s="370">
        <f t="shared" si="364"/>
        <v>-18.857343147563974</v>
      </c>
      <c r="AC1028" s="370">
        <f t="shared" si="365"/>
        <v>32.432432432432435</v>
      </c>
      <c r="AD1028" s="370">
        <f t="shared" si="366"/>
        <v>1.1643528884908265</v>
      </c>
      <c r="AE1028" s="370">
        <f t="shared" si="367"/>
        <v>-14.833005893909624</v>
      </c>
      <c r="AF1028" s="370">
        <f t="shared" si="368"/>
        <v>-34.370370370370374</v>
      </c>
      <c r="AG1028" s="370">
        <f t="shared" si="368"/>
        <v>55.971731448763251</v>
      </c>
      <c r="AH1028" s="370">
        <f t="shared" si="368"/>
        <v>7.8854846810647929</v>
      </c>
      <c r="AI1028" s="370">
        <f t="shared" si="368"/>
        <v>72.922636103151859</v>
      </c>
      <c r="AJ1028" s="370">
        <f t="shared" si="369"/>
        <v>11.858974358974358</v>
      </c>
      <c r="AK1028" s="370">
        <f t="shared" si="369"/>
        <v>-39.411098527746312</v>
      </c>
      <c r="AL1028" s="370">
        <f t="shared" si="369"/>
        <v>-48.142462388701261</v>
      </c>
      <c r="AM1028" s="370">
        <f t="shared" si="369"/>
        <v>32.614555256064691</v>
      </c>
      <c r="AN1028" s="370">
        <f t="shared" si="385"/>
        <v>30.107991360691155</v>
      </c>
      <c r="AO1028" s="370">
        <f t="shared" si="385"/>
        <v>108.46338535414164</v>
      </c>
      <c r="AP1028" s="370">
        <f t="shared" si="385"/>
        <v>27.799911465250116</v>
      </c>
      <c r="AQ1028" s="370">
        <f t="shared" si="385"/>
        <v>29.988465974625139</v>
      </c>
      <c r="AR1028" s="370">
        <f t="shared" ref="AR1028:AY1028" si="421">IFERROR(((AR248-AF248)*100/AF248),"n.a.")</f>
        <v>32.806621519939803</v>
      </c>
      <c r="AS1028" s="370">
        <f t="shared" si="421"/>
        <v>-33.982782057091072</v>
      </c>
      <c r="AT1028" s="370">
        <f t="shared" si="421"/>
        <v>-34.450651769087521</v>
      </c>
      <c r="AU1028" s="370">
        <f t="shared" si="421"/>
        <v>-15.575807787903901</v>
      </c>
      <c r="AV1028" s="370">
        <f t="shared" si="421"/>
        <v>-30.773638968481372</v>
      </c>
      <c r="AW1028" s="370">
        <f t="shared" si="421"/>
        <v>-0.68535825545172091</v>
      </c>
      <c r="AX1028" s="370">
        <f t="shared" si="421"/>
        <v>71.699230313795141</v>
      </c>
      <c r="AY1028" s="370">
        <f t="shared" si="421"/>
        <v>-19.173441734417349</v>
      </c>
    </row>
    <row r="1029" spans="1:51" s="325" customFormat="1" ht="13.8">
      <c r="A1029" s="327"/>
      <c r="B1029" s="327" t="s">
        <v>420</v>
      </c>
      <c r="C1029" s="331"/>
      <c r="D1029" s="331"/>
      <c r="E1029" s="331"/>
      <c r="F1029" s="331"/>
      <c r="G1029" s="331"/>
      <c r="H1029" s="331"/>
      <c r="I1029" s="331"/>
      <c r="J1029" s="331"/>
      <c r="K1029" s="331"/>
      <c r="L1029" s="331"/>
      <c r="M1029" s="331"/>
      <c r="N1029" s="331"/>
      <c r="O1029" s="370">
        <f t="shared" si="351"/>
        <v>24.569732937685441</v>
      </c>
      <c r="P1029" s="370">
        <f t="shared" si="352"/>
        <v>-15.022935779816519</v>
      </c>
      <c r="Q1029" s="370">
        <f t="shared" si="353"/>
        <v>-8.1807081807081818</v>
      </c>
      <c r="R1029" s="370">
        <f t="shared" si="354"/>
        <v>-16.478956727919389</v>
      </c>
      <c r="S1029" s="370">
        <f t="shared" si="355"/>
        <v>9.1139240506329138</v>
      </c>
      <c r="T1029" s="370">
        <f t="shared" si="356"/>
        <v>-9.5381526104417773</v>
      </c>
      <c r="U1029" s="370">
        <f t="shared" si="357"/>
        <v>-20.191765369430343</v>
      </c>
      <c r="V1029" s="370">
        <f t="shared" si="358"/>
        <v>-4.3237250554323596</v>
      </c>
      <c r="W1029" s="370">
        <f t="shared" si="359"/>
        <v>8.248232521602505</v>
      </c>
      <c r="X1029" s="370">
        <f t="shared" si="360"/>
        <v>-1.8648018648018527</v>
      </c>
      <c r="Y1029" s="370">
        <f t="shared" si="361"/>
        <v>17.87122207621551</v>
      </c>
      <c r="Z1029" s="370">
        <f t="shared" si="362"/>
        <v>3.4414295168762501</v>
      </c>
      <c r="AA1029" s="370">
        <f t="shared" si="363"/>
        <v>-12.720343020485938</v>
      </c>
      <c r="AB1029" s="370">
        <f t="shared" si="364"/>
        <v>22.739541160593799</v>
      </c>
      <c r="AC1029" s="370">
        <f t="shared" si="365"/>
        <v>6.0505319148936181</v>
      </c>
      <c r="AD1029" s="370">
        <f t="shared" si="366"/>
        <v>22.995031937544347</v>
      </c>
      <c r="AE1029" s="370">
        <f t="shared" si="367"/>
        <v>-0.18561484918793109</v>
      </c>
      <c r="AF1029" s="370">
        <f t="shared" si="368"/>
        <v>-2.8301886792452722</v>
      </c>
      <c r="AG1029" s="370">
        <f t="shared" si="368"/>
        <v>64.169611307420496</v>
      </c>
      <c r="AH1029" s="370">
        <f t="shared" si="368"/>
        <v>34.588644264194663</v>
      </c>
      <c r="AI1029" s="370">
        <f t="shared" si="368"/>
        <v>15.457184325108861</v>
      </c>
      <c r="AJ1029" s="370">
        <f t="shared" si="369"/>
        <v>32.541567695961973</v>
      </c>
      <c r="AK1029" s="370">
        <f t="shared" si="369"/>
        <v>-6.1315496098104871</v>
      </c>
      <c r="AL1029" s="370">
        <f t="shared" si="369"/>
        <v>21.817018554062688</v>
      </c>
      <c r="AM1029" s="370">
        <f t="shared" si="369"/>
        <v>29.530567685589521</v>
      </c>
      <c r="AN1029" s="370">
        <f t="shared" si="385"/>
        <v>7.5865860362836655</v>
      </c>
      <c r="AO1029" s="370">
        <f t="shared" si="385"/>
        <v>39.686520376175565</v>
      </c>
      <c r="AP1029" s="370">
        <f t="shared" si="385"/>
        <v>5.8857472590883049</v>
      </c>
      <c r="AQ1029" s="370">
        <f t="shared" si="385"/>
        <v>10.739191073919102</v>
      </c>
      <c r="AR1029" s="370">
        <f t="shared" ref="AR1029:AY1029" si="422">IFERROR(((AR249-AF249)*100/AF249),"n.a.")</f>
        <v>26.898914905768113</v>
      </c>
      <c r="AS1029" s="370">
        <f t="shared" si="422"/>
        <v>7.7916487300903956</v>
      </c>
      <c r="AT1029" s="370">
        <f t="shared" si="422"/>
        <v>0.17219113215669027</v>
      </c>
      <c r="AU1029" s="370">
        <f t="shared" si="422"/>
        <v>-15.336266499057192</v>
      </c>
      <c r="AV1029" s="370">
        <f t="shared" si="422"/>
        <v>23.058542413381144</v>
      </c>
      <c r="AW1029" s="370">
        <f t="shared" si="422"/>
        <v>21.258907363420438</v>
      </c>
      <c r="AX1029" s="370">
        <f t="shared" si="422"/>
        <v>39.338235294117659</v>
      </c>
      <c r="AY1029" s="370">
        <f t="shared" si="422"/>
        <v>9.3131057732827678</v>
      </c>
    </row>
    <row r="1030" spans="1:51" s="325" customFormat="1" ht="13.8">
      <c r="A1030" s="329"/>
      <c r="B1030" s="329" t="s">
        <v>421</v>
      </c>
      <c r="C1030" s="332"/>
      <c r="D1030" s="332"/>
      <c r="E1030" s="332"/>
      <c r="F1030" s="332"/>
      <c r="G1030" s="332"/>
      <c r="H1030" s="332"/>
      <c r="I1030" s="332"/>
      <c r="J1030" s="332"/>
      <c r="K1030" s="332"/>
      <c r="L1030" s="332"/>
      <c r="M1030" s="332"/>
      <c r="N1030" s="332"/>
      <c r="O1030" s="370">
        <f t="shared" si="351"/>
        <v>35.619314205738277</v>
      </c>
      <c r="P1030" s="370">
        <f t="shared" si="352"/>
        <v>19.86301369863013</v>
      </c>
      <c r="Q1030" s="370">
        <f t="shared" si="353"/>
        <v>15.147265077138863</v>
      </c>
      <c r="R1030" s="370">
        <f t="shared" si="354"/>
        <v>33.362676056338039</v>
      </c>
      <c r="S1030" s="370">
        <f t="shared" si="355"/>
        <v>-29.633740288568259</v>
      </c>
      <c r="T1030" s="370">
        <f t="shared" si="356"/>
        <v>-21.547223540579015</v>
      </c>
      <c r="U1030" s="370">
        <f t="shared" si="357"/>
        <v>-26.518218623481779</v>
      </c>
      <c r="V1030" s="370">
        <f t="shared" si="358"/>
        <v>-24.006622516556295</v>
      </c>
      <c r="W1030" s="370">
        <f t="shared" si="359"/>
        <v>-33.117350611951053</v>
      </c>
      <c r="X1030" s="370">
        <f t="shared" si="360"/>
        <v>-31.695156695156694</v>
      </c>
      <c r="Y1030" s="370">
        <f t="shared" si="361"/>
        <v>-11.182108626198085</v>
      </c>
      <c r="Z1030" s="370">
        <f t="shared" si="362"/>
        <v>-31.976362442547611</v>
      </c>
      <c r="AA1030" s="370">
        <f t="shared" si="363"/>
        <v>-55.263157894736842</v>
      </c>
      <c r="AB1030" s="370">
        <f t="shared" si="364"/>
        <v>-9.7777777777777732</v>
      </c>
      <c r="AC1030" s="370">
        <f t="shared" si="365"/>
        <v>-32.825822168087711</v>
      </c>
      <c r="AD1030" s="370">
        <f t="shared" si="366"/>
        <v>-5.8745874587458786</v>
      </c>
      <c r="AE1030" s="370">
        <f t="shared" si="367"/>
        <v>41.246056782334385</v>
      </c>
      <c r="AF1030" s="370">
        <f t="shared" si="368"/>
        <v>-22.928009679370845</v>
      </c>
      <c r="AG1030" s="370">
        <f t="shared" si="368"/>
        <v>89.898989898989882</v>
      </c>
      <c r="AH1030" s="370">
        <f t="shared" si="368"/>
        <v>24.981844589687736</v>
      </c>
      <c r="AI1030" s="370">
        <f t="shared" si="368"/>
        <v>18.083961248654486</v>
      </c>
      <c r="AJ1030" s="370">
        <f t="shared" si="369"/>
        <v>18.873826903023989</v>
      </c>
      <c r="AK1030" s="370">
        <f t="shared" si="369"/>
        <v>0.89928057553958118</v>
      </c>
      <c r="AL1030" s="370">
        <f t="shared" si="369"/>
        <v>22.586872586872587</v>
      </c>
      <c r="AM1030" s="370">
        <f t="shared" si="369"/>
        <v>94.348327566320663</v>
      </c>
      <c r="AN1030" s="370">
        <f t="shared" si="385"/>
        <v>-24.489795918367349</v>
      </c>
      <c r="AO1030" s="370">
        <f t="shared" si="385"/>
        <v>28.649138712601996</v>
      </c>
      <c r="AP1030" s="370">
        <f t="shared" si="385"/>
        <v>4.9789621318373136</v>
      </c>
      <c r="AQ1030" s="370">
        <f t="shared" si="385"/>
        <v>-8.5985482970407539</v>
      </c>
      <c r="AR1030" s="370">
        <f t="shared" ref="AR1030:AY1030" si="423">IFERROR(((AR250-AF250)*100/AF250),"n.a.")</f>
        <v>35.949764521193089</v>
      </c>
      <c r="AS1030" s="370">
        <f t="shared" si="423"/>
        <v>-1.4506769825918797</v>
      </c>
      <c r="AT1030" s="370">
        <f t="shared" si="423"/>
        <v>-14.119697850087165</v>
      </c>
      <c r="AU1030" s="370">
        <f t="shared" si="423"/>
        <v>6.8368277119416589</v>
      </c>
      <c r="AV1030" s="370">
        <f t="shared" si="423"/>
        <v>32.631578947368411</v>
      </c>
      <c r="AW1030" s="370">
        <f t="shared" si="423"/>
        <v>83.511586452762913</v>
      </c>
      <c r="AX1030" s="370">
        <f t="shared" si="423"/>
        <v>28.110236220472441</v>
      </c>
      <c r="AY1030" s="370">
        <f t="shared" si="423"/>
        <v>-7.5964391691394724</v>
      </c>
    </row>
    <row r="1031" spans="1:51" s="325" customFormat="1" ht="13.8">
      <c r="A1031" s="327"/>
      <c r="B1031" s="327" t="s">
        <v>422</v>
      </c>
      <c r="C1031" s="331"/>
      <c r="D1031" s="331"/>
      <c r="E1031" s="331"/>
      <c r="F1031" s="331"/>
      <c r="G1031" s="331"/>
      <c r="H1031" s="331"/>
      <c r="I1031" s="331"/>
      <c r="J1031" s="331"/>
      <c r="K1031" s="331"/>
      <c r="L1031" s="331"/>
      <c r="M1031" s="331"/>
      <c r="N1031" s="331"/>
      <c r="O1031" s="370">
        <f t="shared" si="351"/>
        <v>26.16310892172962</v>
      </c>
      <c r="P1031" s="370">
        <f t="shared" si="352"/>
        <v>-17.874109263657957</v>
      </c>
      <c r="Q1031" s="370">
        <f t="shared" si="353"/>
        <v>-14.521452145214525</v>
      </c>
      <c r="R1031" s="370">
        <f t="shared" si="354"/>
        <v>-25.858867223769728</v>
      </c>
      <c r="S1031" s="370">
        <f t="shared" si="355"/>
        <v>27.92321116928445</v>
      </c>
      <c r="T1031" s="370">
        <f t="shared" si="356"/>
        <v>-40.035826242722784</v>
      </c>
      <c r="U1031" s="370">
        <f t="shared" si="357"/>
        <v>-33.070866141732282</v>
      </c>
      <c r="V1031" s="370">
        <f t="shared" si="358"/>
        <v>-24.26440951229343</v>
      </c>
      <c r="W1031" s="370">
        <f t="shared" si="359"/>
        <v>69.965576592082627</v>
      </c>
      <c r="X1031" s="370">
        <f t="shared" si="360"/>
        <v>35.990190067443294</v>
      </c>
      <c r="Y1031" s="370">
        <f t="shared" si="361"/>
        <v>-39.711664482306681</v>
      </c>
      <c r="Z1031" s="370">
        <f t="shared" si="362"/>
        <v>7.7389984825493139</v>
      </c>
      <c r="AA1031" s="370">
        <f t="shared" si="363"/>
        <v>-8.7201735357917638</v>
      </c>
      <c r="AB1031" s="370">
        <f t="shared" si="364"/>
        <v>-6.2183658712942833</v>
      </c>
      <c r="AC1031" s="370">
        <f t="shared" si="365"/>
        <v>21.814671814671819</v>
      </c>
      <c r="AD1031" s="370">
        <f t="shared" si="366"/>
        <v>4.1327489041953553</v>
      </c>
      <c r="AE1031" s="370">
        <f t="shared" si="367"/>
        <v>8.8676671214188403</v>
      </c>
      <c r="AF1031" s="370">
        <f t="shared" si="368"/>
        <v>58.625840179238217</v>
      </c>
      <c r="AG1031" s="370">
        <f t="shared" si="368"/>
        <v>100.76124567474051</v>
      </c>
      <c r="AH1031" s="370">
        <f t="shared" si="368"/>
        <v>4.4704630122405531</v>
      </c>
      <c r="AI1031" s="370">
        <f t="shared" si="368"/>
        <v>-39.898734177215196</v>
      </c>
      <c r="AJ1031" s="370">
        <f t="shared" si="369"/>
        <v>-17.53832281334536</v>
      </c>
      <c r="AK1031" s="370">
        <f t="shared" si="369"/>
        <v>5.9420289855072355</v>
      </c>
      <c r="AL1031" s="370">
        <f t="shared" si="369"/>
        <v>26.549295774647884</v>
      </c>
      <c r="AM1031" s="370">
        <f t="shared" si="369"/>
        <v>-24.287072243346007</v>
      </c>
      <c r="AN1031" s="370">
        <f t="shared" si="385"/>
        <v>-0.77101002313031164</v>
      </c>
      <c r="AO1031" s="370">
        <f t="shared" si="385"/>
        <v>-33.914421553090335</v>
      </c>
      <c r="AP1031" s="370">
        <f t="shared" si="385"/>
        <v>-12.146722790138302</v>
      </c>
      <c r="AQ1031" s="370">
        <f t="shared" si="385"/>
        <v>-49.832915622389315</v>
      </c>
      <c r="AR1031" s="370">
        <f t="shared" ref="AR1031:AY1031" si="424">IFERROR(((AR251-AF251)*100/AF251),"n.a.")</f>
        <v>5.6967984934086671</v>
      </c>
      <c r="AS1031" s="370">
        <f t="shared" si="424"/>
        <v>-44.812133746983797</v>
      </c>
      <c r="AT1031" s="370">
        <f t="shared" si="424"/>
        <v>-12.022414671421291</v>
      </c>
      <c r="AU1031" s="370">
        <f t="shared" si="424"/>
        <v>43.218197135636068</v>
      </c>
      <c r="AV1031" s="370">
        <f t="shared" si="424"/>
        <v>-29.086932750136683</v>
      </c>
      <c r="AW1031" s="370">
        <f t="shared" si="424"/>
        <v>16.073871409028726</v>
      </c>
      <c r="AX1031" s="370">
        <f t="shared" si="424"/>
        <v>-37.284362826933773</v>
      </c>
      <c r="AY1031" s="370">
        <f t="shared" si="424"/>
        <v>26.553672316384183</v>
      </c>
    </row>
    <row r="1032" spans="1:51" s="325" customFormat="1" ht="13.8">
      <c r="A1032" s="329"/>
      <c r="B1032" s="329" t="s">
        <v>423</v>
      </c>
      <c r="C1032" s="332"/>
      <c r="D1032" s="332"/>
      <c r="E1032" s="332"/>
      <c r="F1032" s="332"/>
      <c r="G1032" s="332"/>
      <c r="H1032" s="332"/>
      <c r="I1032" s="332"/>
      <c r="J1032" s="332"/>
      <c r="K1032" s="332"/>
      <c r="L1032" s="332"/>
      <c r="M1032" s="332"/>
      <c r="N1032" s="332"/>
      <c r="O1032" s="370">
        <f t="shared" si="351"/>
        <v>-0.31712473572939887</v>
      </c>
      <c r="P1032" s="370">
        <f t="shared" si="352"/>
        <v>6.1205846528623562</v>
      </c>
      <c r="Q1032" s="370">
        <f t="shared" si="353"/>
        <v>10.002545176889795</v>
      </c>
      <c r="R1032" s="370">
        <f t="shared" si="354"/>
        <v>4.9180327868852629</v>
      </c>
      <c r="S1032" s="370">
        <f t="shared" si="355"/>
        <v>31.46633102580239</v>
      </c>
      <c r="T1032" s="370">
        <f t="shared" si="356"/>
        <v>11.381668946648437</v>
      </c>
      <c r="U1032" s="370">
        <f t="shared" si="357"/>
        <v>-6.662180349932707</v>
      </c>
      <c r="V1032" s="370">
        <f t="shared" si="358"/>
        <v>-1.0630023334197658</v>
      </c>
      <c r="W1032" s="370">
        <f t="shared" si="359"/>
        <v>8.1588251291797739E-2</v>
      </c>
      <c r="X1032" s="370">
        <f t="shared" si="360"/>
        <v>25.397760754272259</v>
      </c>
      <c r="Y1032" s="370">
        <f t="shared" si="361"/>
        <v>6.754082137555657</v>
      </c>
      <c r="Z1032" s="370">
        <f t="shared" si="362"/>
        <v>25.641025641025642</v>
      </c>
      <c r="AA1032" s="370">
        <f t="shared" si="363"/>
        <v>-1.3785790031813256</v>
      </c>
      <c r="AB1032" s="370">
        <f t="shared" si="364"/>
        <v>1.1764705882352844</v>
      </c>
      <c r="AC1032" s="370">
        <f t="shared" si="365"/>
        <v>-3.8176770013882431</v>
      </c>
      <c r="AD1032" s="370">
        <f t="shared" si="366"/>
        <v>0.90909090909090984</v>
      </c>
      <c r="AE1032" s="370">
        <f t="shared" si="367"/>
        <v>-6.3906175203446667</v>
      </c>
      <c r="AF1032" s="370">
        <f t="shared" si="368"/>
        <v>-12.846966347334819</v>
      </c>
      <c r="AG1032" s="370">
        <f t="shared" si="368"/>
        <v>48.413842826243702</v>
      </c>
      <c r="AH1032" s="370">
        <f t="shared" si="368"/>
        <v>11.740041928721185</v>
      </c>
      <c r="AI1032" s="370">
        <f t="shared" si="368"/>
        <v>19.701086956521742</v>
      </c>
      <c r="AJ1032" s="370">
        <f t="shared" si="369"/>
        <v>36.207706766917283</v>
      </c>
      <c r="AK1032" s="370">
        <f t="shared" si="369"/>
        <v>9.2699884125144845</v>
      </c>
      <c r="AL1032" s="370">
        <f t="shared" si="369"/>
        <v>-2.4729891956782741</v>
      </c>
      <c r="AM1032" s="370">
        <f t="shared" si="369"/>
        <v>23.2258064516129</v>
      </c>
      <c r="AN1032" s="370">
        <f t="shared" si="385"/>
        <v>17.129892229154848</v>
      </c>
      <c r="AO1032" s="370">
        <f t="shared" si="385"/>
        <v>19.509261486649027</v>
      </c>
      <c r="AP1032" s="370">
        <f t="shared" si="385"/>
        <v>15.878378378378358</v>
      </c>
      <c r="AQ1032" s="370">
        <f t="shared" si="385"/>
        <v>14.523139861927897</v>
      </c>
      <c r="AR1032" s="370">
        <f t="shared" ref="AR1032:AY1032" si="425">IFERROR(((AR252-AF252)*100/AF252),"n.a.")</f>
        <v>24.774520856820764</v>
      </c>
      <c r="AS1032" s="370">
        <f t="shared" si="425"/>
        <v>19.893126062666983</v>
      </c>
      <c r="AT1032" s="370">
        <f t="shared" si="425"/>
        <v>13.508442776735453</v>
      </c>
      <c r="AU1032" s="370">
        <f t="shared" si="425"/>
        <v>9.1259931895573292</v>
      </c>
      <c r="AV1032" s="370">
        <f t="shared" si="425"/>
        <v>-13.644988787303772</v>
      </c>
      <c r="AW1032" s="370">
        <f t="shared" si="425"/>
        <v>-5.429480381760329</v>
      </c>
      <c r="AX1032" s="370">
        <f t="shared" si="425"/>
        <v>29.098966026587888</v>
      </c>
      <c r="AY1032" s="370">
        <f t="shared" si="425"/>
        <v>3.9048865619546227</v>
      </c>
    </row>
    <row r="1033" spans="1:51" s="325" customFormat="1" ht="13.8">
      <c r="A1033" s="327"/>
      <c r="B1033" s="327" t="s">
        <v>424</v>
      </c>
      <c r="C1033" s="331"/>
      <c r="D1033" s="331"/>
      <c r="E1033" s="331"/>
      <c r="F1033" s="331"/>
      <c r="G1033" s="331"/>
      <c r="H1033" s="331"/>
      <c r="I1033" s="331"/>
      <c r="J1033" s="331"/>
      <c r="K1033" s="331"/>
      <c r="L1033" s="331"/>
      <c r="M1033" s="331"/>
      <c r="N1033" s="331"/>
      <c r="O1033" s="370">
        <f t="shared" si="351"/>
        <v>-32.692307692307701</v>
      </c>
      <c r="P1033" s="370">
        <f t="shared" si="352"/>
        <v>-18.918918918918923</v>
      </c>
      <c r="Q1033" s="370">
        <f t="shared" si="353"/>
        <v>26.530612244897959</v>
      </c>
      <c r="R1033" s="370">
        <f t="shared" si="354"/>
        <v>278.26086956521738</v>
      </c>
      <c r="S1033" s="370">
        <f t="shared" si="355"/>
        <v>98.039215686274503</v>
      </c>
      <c r="T1033" s="370">
        <f t="shared" si="356"/>
        <v>58.536585365853668</v>
      </c>
      <c r="U1033" s="370">
        <f t="shared" si="357"/>
        <v>2.2222222222222241</v>
      </c>
      <c r="V1033" s="370">
        <f t="shared" si="358"/>
        <v>15.78947368421054</v>
      </c>
      <c r="W1033" s="370">
        <f t="shared" si="359"/>
        <v>67.567567567567565</v>
      </c>
      <c r="X1033" s="370">
        <f t="shared" si="360"/>
        <v>-6.4102564102564159</v>
      </c>
      <c r="Y1033" s="370">
        <f t="shared" si="361"/>
        <v>-18.18181818181818</v>
      </c>
      <c r="Z1033" s="370">
        <f t="shared" si="362"/>
        <v>891.07142857142844</v>
      </c>
      <c r="AA1033" s="370">
        <f t="shared" si="363"/>
        <v>217.1428571428572</v>
      </c>
      <c r="AB1033" s="370">
        <f t="shared" si="364"/>
        <v>106.66666666666667</v>
      </c>
      <c r="AC1033" s="370">
        <f t="shared" si="365"/>
        <v>14.516129032258059</v>
      </c>
      <c r="AD1033" s="370">
        <f t="shared" si="366"/>
        <v>-29.885057471264368</v>
      </c>
      <c r="AE1033" s="370">
        <f t="shared" si="367"/>
        <v>-15.841584158415845</v>
      </c>
      <c r="AF1033" s="370">
        <f t="shared" si="368"/>
        <v>44.615384615384606</v>
      </c>
      <c r="AG1033" s="370">
        <f t="shared" si="368"/>
        <v>63.043478260869556</v>
      </c>
      <c r="AH1033" s="370">
        <f t="shared" si="368"/>
        <v>81.818181818181799</v>
      </c>
      <c r="AI1033" s="370">
        <f t="shared" si="368"/>
        <v>80.645161290322605</v>
      </c>
      <c r="AJ1033" s="370">
        <f t="shared" si="369"/>
        <v>117.80821917808221</v>
      </c>
      <c r="AK1033" s="370">
        <f t="shared" si="369"/>
        <v>142.59259259259258</v>
      </c>
      <c r="AL1033" s="370">
        <f t="shared" si="369"/>
        <v>-73.693693693693703</v>
      </c>
      <c r="AM1033" s="370">
        <f t="shared" si="369"/>
        <v>15.315315315315308</v>
      </c>
      <c r="AN1033" s="370">
        <f t="shared" si="385"/>
        <v>-22.580645161290324</v>
      </c>
      <c r="AO1033" s="370">
        <f t="shared" si="385"/>
        <v>276.05633802816902</v>
      </c>
      <c r="AP1033" s="370">
        <f t="shared" si="385"/>
        <v>165.57377049180332</v>
      </c>
      <c r="AQ1033" s="370">
        <f t="shared" si="385"/>
        <v>45.882352941176471</v>
      </c>
      <c r="AR1033" s="370">
        <f t="shared" ref="AR1033:AY1033" si="426">IFERROR(((AR253-AF253)*100/AF253),"n.a.")</f>
        <v>91.489361702127681</v>
      </c>
      <c r="AS1033" s="370">
        <f t="shared" si="426"/>
        <v>257.33333333333337</v>
      </c>
      <c r="AT1033" s="370">
        <f t="shared" si="426"/>
        <v>123.33333333333336</v>
      </c>
      <c r="AU1033" s="370">
        <f t="shared" si="426"/>
        <v>48.214285714285694</v>
      </c>
      <c r="AV1033" s="370">
        <f t="shared" si="426"/>
        <v>141.50943396226415</v>
      </c>
      <c r="AW1033" s="370">
        <f t="shared" si="426"/>
        <v>84.732824427480907</v>
      </c>
      <c r="AX1033" s="370">
        <f t="shared" si="426"/>
        <v>128.76712328767124</v>
      </c>
      <c r="AY1033" s="370">
        <f t="shared" si="426"/>
        <v>76.562499999999972</v>
      </c>
    </row>
    <row r="1034" spans="1:51" s="325" customFormat="1" ht="13.8">
      <c r="A1034" s="329"/>
      <c r="B1034" s="329" t="s">
        <v>425</v>
      </c>
      <c r="C1034" s="332"/>
      <c r="D1034" s="332"/>
      <c r="E1034" s="332"/>
      <c r="F1034" s="332"/>
      <c r="G1034" s="332"/>
      <c r="H1034" s="332"/>
      <c r="I1034" s="332"/>
      <c r="J1034" s="332"/>
      <c r="K1034" s="332"/>
      <c r="L1034" s="332"/>
      <c r="M1034" s="332"/>
      <c r="N1034" s="332"/>
      <c r="O1034" s="370">
        <f t="shared" si="351"/>
        <v>0.13397642015004596</v>
      </c>
      <c r="P1034" s="370">
        <f t="shared" si="352"/>
        <v>6.7310688688064708</v>
      </c>
      <c r="Q1034" s="370">
        <f t="shared" si="353"/>
        <v>9.7938144329897039</v>
      </c>
      <c r="R1034" s="370">
        <f t="shared" si="354"/>
        <v>3.0303030303030458</v>
      </c>
      <c r="S1034" s="370">
        <f t="shared" si="355"/>
        <v>30.380556443875932</v>
      </c>
      <c r="T1034" s="370">
        <f t="shared" si="356"/>
        <v>10.816044260027672</v>
      </c>
      <c r="U1034" s="370">
        <f t="shared" si="357"/>
        <v>-6.7669172932330843</v>
      </c>
      <c r="V1034" s="370">
        <f t="shared" si="358"/>
        <v>-1.3157894736842106</v>
      </c>
      <c r="W1034" s="370">
        <f t="shared" si="359"/>
        <v>-0.60439560439560125</v>
      </c>
      <c r="X1034" s="370">
        <f t="shared" si="360"/>
        <v>26.14595898673101</v>
      </c>
      <c r="Y1034" s="370">
        <f t="shared" si="361"/>
        <v>7.1428571428571521</v>
      </c>
      <c r="Z1034" s="370">
        <f t="shared" si="362"/>
        <v>10.804174340085954</v>
      </c>
      <c r="AA1034" s="370">
        <f t="shared" si="363"/>
        <v>-3.3984479529033882</v>
      </c>
      <c r="AB1034" s="370">
        <f t="shared" si="364"/>
        <v>-0.67153284671531932</v>
      </c>
      <c r="AC1034" s="370">
        <f t="shared" si="365"/>
        <v>-4.0845070422535255</v>
      </c>
      <c r="AD1034" s="370">
        <f t="shared" si="366"/>
        <v>1.6598718695398751</v>
      </c>
      <c r="AE1034" s="370">
        <f t="shared" si="367"/>
        <v>-6.1564876134412678</v>
      </c>
      <c r="AF1034" s="370">
        <f t="shared" si="368"/>
        <v>-13.754368447329018</v>
      </c>
      <c r="AG1034" s="370">
        <f t="shared" si="368"/>
        <v>48.167155425219939</v>
      </c>
      <c r="AH1034" s="370">
        <f t="shared" si="368"/>
        <v>10.53333333333334</v>
      </c>
      <c r="AI1034" s="370">
        <f t="shared" si="368"/>
        <v>18.656716417910449</v>
      </c>
      <c r="AJ1034" s="370">
        <f t="shared" si="369"/>
        <v>34.807554386803737</v>
      </c>
      <c r="AK1034" s="370">
        <f t="shared" si="369"/>
        <v>7.5821596244131371</v>
      </c>
      <c r="AL1034" s="370">
        <f t="shared" si="369"/>
        <v>8.4764542936287963</v>
      </c>
      <c r="AM1034" s="370">
        <f t="shared" si="369"/>
        <v>23.434903047091414</v>
      </c>
      <c r="AN1034" s="370">
        <f t="shared" si="385"/>
        <v>18.577307466196352</v>
      </c>
      <c r="AO1034" s="370">
        <f t="shared" si="385"/>
        <v>15.051395007342141</v>
      </c>
      <c r="AP1034" s="370">
        <f t="shared" si="385"/>
        <v>13.262675451160133</v>
      </c>
      <c r="AQ1034" s="370">
        <f t="shared" si="385"/>
        <v>13.800313643491901</v>
      </c>
      <c r="AR1034" s="370">
        <f t="shared" ref="AR1034:AY1034" si="427">IFERROR(((AR254-AF254)*100/AF254),"n.a.")</f>
        <v>22.952243125904488</v>
      </c>
      <c r="AS1034" s="370">
        <f t="shared" si="427"/>
        <v>15.487382483918847</v>
      </c>
      <c r="AT1034" s="370">
        <f t="shared" si="427"/>
        <v>10.325693606755113</v>
      </c>
      <c r="AU1034" s="370">
        <f t="shared" si="427"/>
        <v>8.1295131609597071</v>
      </c>
      <c r="AV1034" s="370">
        <f t="shared" si="427"/>
        <v>-18.052846249334987</v>
      </c>
      <c r="AW1034" s="370">
        <f t="shared" si="427"/>
        <v>-8.007855116735767</v>
      </c>
      <c r="AX1034" s="370">
        <f t="shared" si="427"/>
        <v>25.357507660878468</v>
      </c>
      <c r="AY1034" s="370">
        <f t="shared" si="427"/>
        <v>1.8177737881507969</v>
      </c>
    </row>
    <row r="1035" spans="1:51" s="325" customFormat="1" ht="27.6">
      <c r="A1035" s="327"/>
      <c r="B1035" s="327" t="s">
        <v>426</v>
      </c>
      <c r="C1035" s="331"/>
      <c r="D1035" s="331"/>
      <c r="E1035" s="331"/>
      <c r="F1035" s="331"/>
      <c r="G1035" s="331"/>
      <c r="H1035" s="331"/>
      <c r="I1035" s="331"/>
      <c r="J1035" s="331"/>
      <c r="K1035" s="331"/>
      <c r="L1035" s="331"/>
      <c r="M1035" s="331"/>
      <c r="N1035" s="331"/>
      <c r="O1035" s="370">
        <f t="shared" si="351"/>
        <v>-3.0539005126784087</v>
      </c>
      <c r="P1035" s="370">
        <f t="shared" si="352"/>
        <v>4.1020084362060159</v>
      </c>
      <c r="Q1035" s="370">
        <f t="shared" si="353"/>
        <v>-6.9287631937038103</v>
      </c>
      <c r="R1035" s="370">
        <f t="shared" si="354"/>
        <v>-6.2956110597183672</v>
      </c>
      <c r="S1035" s="370">
        <f t="shared" si="355"/>
        <v>6.0078150439596349</v>
      </c>
      <c r="T1035" s="370">
        <f t="shared" si="356"/>
        <v>-6.1717209401481554</v>
      </c>
      <c r="U1035" s="370">
        <f t="shared" si="357"/>
        <v>15.182755388940953</v>
      </c>
      <c r="V1035" s="370">
        <f t="shared" si="358"/>
        <v>22.556722874547539</v>
      </c>
      <c r="W1035" s="370">
        <f t="shared" si="359"/>
        <v>2.3688381015931297</v>
      </c>
      <c r="X1035" s="370">
        <f t="shared" si="360"/>
        <v>5.2432568691706543</v>
      </c>
      <c r="Y1035" s="370">
        <f t="shared" si="361"/>
        <v>11.980462630172333</v>
      </c>
      <c r="Z1035" s="370">
        <f t="shared" si="362"/>
        <v>-3.1432097072736052</v>
      </c>
      <c r="AA1035" s="370">
        <f t="shared" si="363"/>
        <v>8.03818997798931</v>
      </c>
      <c r="AB1035" s="370">
        <f t="shared" si="364"/>
        <v>14.545927660681757</v>
      </c>
      <c r="AC1035" s="370">
        <f t="shared" si="365"/>
        <v>17.939700478128596</v>
      </c>
      <c r="AD1035" s="370">
        <f t="shared" si="366"/>
        <v>27.302144463335708</v>
      </c>
      <c r="AE1035" s="370">
        <f t="shared" si="367"/>
        <v>17.119746070752061</v>
      </c>
      <c r="AF1035" s="370">
        <f t="shared" si="368"/>
        <v>17.915364953138308</v>
      </c>
      <c r="AG1035" s="370">
        <f t="shared" si="368"/>
        <v>20.513515956965929</v>
      </c>
      <c r="AH1035" s="370">
        <f t="shared" si="368"/>
        <v>10.852182682610573</v>
      </c>
      <c r="AI1035" s="370">
        <f t="shared" si="368"/>
        <v>17.603682881121163</v>
      </c>
      <c r="AJ1035" s="370">
        <f t="shared" si="369"/>
        <v>18.750499001996019</v>
      </c>
      <c r="AK1035" s="370">
        <f t="shared" si="369"/>
        <v>10.641099497983699</v>
      </c>
      <c r="AL1035" s="370">
        <f t="shared" si="369"/>
        <v>-6.6673744558870283</v>
      </c>
      <c r="AM1035" s="370">
        <f t="shared" si="369"/>
        <v>-1.899722185474271</v>
      </c>
      <c r="AN1035" s="370">
        <f t="shared" si="385"/>
        <v>6.2439151035243752</v>
      </c>
      <c r="AO1035" s="370">
        <f t="shared" si="385"/>
        <v>32.720206385901413</v>
      </c>
      <c r="AP1035" s="370">
        <f t="shared" si="385"/>
        <v>21.558743699108163</v>
      </c>
      <c r="AQ1035" s="370">
        <f t="shared" si="385"/>
        <v>7.356733837478683</v>
      </c>
      <c r="AR1035" s="370">
        <f t="shared" ref="AR1035:AY1035" si="428">IFERROR(((AR255-AF255)*100/AF255),"n.a.")</f>
        <v>11.151789585240138</v>
      </c>
      <c r="AS1035" s="370">
        <f t="shared" si="428"/>
        <v>-16.189047261815464</v>
      </c>
      <c r="AT1035" s="370">
        <f t="shared" si="428"/>
        <v>-20.255385515157414</v>
      </c>
      <c r="AU1035" s="370">
        <f t="shared" si="428"/>
        <v>-21.993972355977416</v>
      </c>
      <c r="AV1035" s="370">
        <f t="shared" si="428"/>
        <v>-14.623323360338865</v>
      </c>
      <c r="AW1035" s="370">
        <f t="shared" si="428"/>
        <v>-9.4651889318655122</v>
      </c>
      <c r="AX1035" s="370">
        <f t="shared" si="428"/>
        <v>13.627573654874302</v>
      </c>
      <c r="AY1035" s="370">
        <f t="shared" si="428"/>
        <v>-17.825066752973534</v>
      </c>
    </row>
    <row r="1036" spans="1:51" s="325" customFormat="1" ht="13.8">
      <c r="A1036" s="329"/>
      <c r="B1036" s="329" t="s">
        <v>427</v>
      </c>
      <c r="C1036" s="332"/>
      <c r="D1036" s="332"/>
      <c r="E1036" s="332"/>
      <c r="F1036" s="332"/>
      <c r="G1036" s="332"/>
      <c r="H1036" s="332"/>
      <c r="I1036" s="332"/>
      <c r="J1036" s="332"/>
      <c r="K1036" s="332"/>
      <c r="L1036" s="332"/>
      <c r="M1036" s="332"/>
      <c r="N1036" s="332"/>
      <c r="O1036" s="370">
        <f t="shared" si="351"/>
        <v>20.09102374294017</v>
      </c>
      <c r="P1036" s="370">
        <f t="shared" si="352"/>
        <v>12.148800192933784</v>
      </c>
      <c r="Q1036" s="370">
        <f t="shared" si="353"/>
        <v>-7.5872163942424962</v>
      </c>
      <c r="R1036" s="370">
        <f t="shared" si="354"/>
        <v>-14.842034933664216</v>
      </c>
      <c r="S1036" s="370">
        <f t="shared" si="355"/>
        <v>6.7987772741646344</v>
      </c>
      <c r="T1036" s="370">
        <f t="shared" si="356"/>
        <v>-12.179085785848452</v>
      </c>
      <c r="U1036" s="370">
        <f t="shared" si="357"/>
        <v>22.867374344545333</v>
      </c>
      <c r="V1036" s="370">
        <f t="shared" si="358"/>
        <v>48.350815114368771</v>
      </c>
      <c r="W1036" s="370">
        <f t="shared" si="359"/>
        <v>23.77464038359085</v>
      </c>
      <c r="X1036" s="370">
        <f t="shared" si="360"/>
        <v>6.9956140350877138</v>
      </c>
      <c r="Y1036" s="370">
        <f t="shared" si="361"/>
        <v>19.735867686990879</v>
      </c>
      <c r="Z1036" s="370">
        <f t="shared" si="362"/>
        <v>-19.029236805467669</v>
      </c>
      <c r="AA1036" s="370">
        <f t="shared" si="363"/>
        <v>0.59814620336971025</v>
      </c>
      <c r="AB1036" s="370">
        <f t="shared" si="364"/>
        <v>5.101876243212736</v>
      </c>
      <c r="AC1036" s="370">
        <f t="shared" si="365"/>
        <v>23.482048574445603</v>
      </c>
      <c r="AD1036" s="370">
        <f t="shared" si="366"/>
        <v>21.665545841739519</v>
      </c>
      <c r="AE1036" s="370">
        <f t="shared" si="367"/>
        <v>15.32767469403869</v>
      </c>
      <c r="AF1036" s="370">
        <f t="shared" si="368"/>
        <v>18.871063576945922</v>
      </c>
      <c r="AG1036" s="370">
        <f t="shared" si="368"/>
        <v>19.215155615696897</v>
      </c>
      <c r="AH1036" s="370">
        <f t="shared" si="368"/>
        <v>-9.5067722974699684</v>
      </c>
      <c r="AI1036" s="370">
        <f t="shared" si="368"/>
        <v>3.2820402453459558</v>
      </c>
      <c r="AJ1036" s="370">
        <f t="shared" si="369"/>
        <v>14.603402336544374</v>
      </c>
      <c r="AK1036" s="370">
        <f t="shared" si="369"/>
        <v>5.1437996082878001</v>
      </c>
      <c r="AL1036" s="370">
        <f t="shared" si="369"/>
        <v>-19.953106682297772</v>
      </c>
      <c r="AM1036" s="370">
        <f t="shared" si="369"/>
        <v>-21.986201888162672</v>
      </c>
      <c r="AN1036" s="370">
        <f t="shared" si="385"/>
        <v>12.854219948849103</v>
      </c>
      <c r="AO1036" s="370">
        <f t="shared" si="385"/>
        <v>38.268305718866912</v>
      </c>
      <c r="AP1036" s="370">
        <f t="shared" si="385"/>
        <v>47.231690465223402</v>
      </c>
      <c r="AQ1036" s="370">
        <f t="shared" si="385"/>
        <v>10.064184852374856</v>
      </c>
      <c r="AR1036" s="370">
        <f t="shared" ref="AR1036:AY1036" si="429">IFERROR(((AR256-AF256)*100/AF256),"n.a.")</f>
        <v>20.833749875037494</v>
      </c>
      <c r="AS1036" s="370">
        <f t="shared" si="429"/>
        <v>-8.1637998777612797</v>
      </c>
      <c r="AT1036" s="370">
        <f t="shared" si="429"/>
        <v>-8.2462581191753781</v>
      </c>
      <c r="AU1036" s="370">
        <f t="shared" si="429"/>
        <v>-1.2815169827047344</v>
      </c>
      <c r="AV1036" s="370">
        <f t="shared" si="429"/>
        <v>-6.4562282035232039</v>
      </c>
      <c r="AW1036" s="370">
        <f t="shared" si="429"/>
        <v>-9.4313725490196116</v>
      </c>
      <c r="AX1036" s="370">
        <f t="shared" si="429"/>
        <v>24.448349931653965</v>
      </c>
      <c r="AY1036" s="370">
        <f t="shared" si="429"/>
        <v>-9.8091691878054377</v>
      </c>
    </row>
    <row r="1037" spans="1:51" s="325" customFormat="1" ht="13.8">
      <c r="A1037" s="327"/>
      <c r="B1037" s="327" t="s">
        <v>428</v>
      </c>
      <c r="C1037" s="331"/>
      <c r="D1037" s="331"/>
      <c r="E1037" s="331"/>
      <c r="F1037" s="331"/>
      <c r="G1037" s="331"/>
      <c r="H1037" s="331"/>
      <c r="I1037" s="331"/>
      <c r="J1037" s="331"/>
      <c r="K1037" s="331"/>
      <c r="L1037" s="331"/>
      <c r="M1037" s="331"/>
      <c r="N1037" s="331"/>
      <c r="O1037" s="370">
        <f t="shared" si="351"/>
        <v>-27.324204079274278</v>
      </c>
      <c r="P1037" s="370">
        <f t="shared" si="352"/>
        <v>-11.45279819106841</v>
      </c>
      <c r="Q1037" s="370">
        <f t="shared" si="353"/>
        <v>-4.9437537004144509</v>
      </c>
      <c r="R1037" s="370">
        <f t="shared" si="354"/>
        <v>4.8091877018782103</v>
      </c>
      <c r="S1037" s="370">
        <f t="shared" si="355"/>
        <v>5.3894381480588365</v>
      </c>
      <c r="T1037" s="370">
        <f t="shared" si="356"/>
        <v>-1.1302041287048665</v>
      </c>
      <c r="U1037" s="370">
        <f t="shared" si="357"/>
        <v>10.911259979810957</v>
      </c>
      <c r="V1037" s="370">
        <f t="shared" si="358"/>
        <v>8.6238403148720888</v>
      </c>
      <c r="W1037" s="370">
        <f t="shared" si="359"/>
        <v>-6.6312325993419332</v>
      </c>
      <c r="X1037" s="370">
        <f t="shared" si="360"/>
        <v>4.3386093838326643</v>
      </c>
      <c r="Y1037" s="370">
        <f t="shared" si="361"/>
        <v>6.7817228008819184</v>
      </c>
      <c r="Z1037" s="370">
        <f t="shared" si="362"/>
        <v>16.584410497453963</v>
      </c>
      <c r="AA1037" s="370">
        <f t="shared" si="363"/>
        <v>22.356495468277949</v>
      </c>
      <c r="AB1037" s="370">
        <f t="shared" si="364"/>
        <v>35.648621041879473</v>
      </c>
      <c r="AC1037" s="370">
        <f t="shared" si="365"/>
        <v>9.7892660645697163</v>
      </c>
      <c r="AD1037" s="370">
        <f t="shared" si="366"/>
        <v>33.649126812007765</v>
      </c>
      <c r="AE1037" s="370">
        <f t="shared" si="367"/>
        <v>20.592609541242421</v>
      </c>
      <c r="AF1037" s="370">
        <f t="shared" si="368"/>
        <v>20.144640149305953</v>
      </c>
      <c r="AG1037" s="370">
        <f t="shared" si="368"/>
        <v>19.534999172596393</v>
      </c>
      <c r="AH1037" s="370">
        <f t="shared" si="368"/>
        <v>25.590423811064365</v>
      </c>
      <c r="AI1037" s="370">
        <f t="shared" si="368"/>
        <v>26.538357278395225</v>
      </c>
      <c r="AJ1037" s="370">
        <f t="shared" si="369"/>
        <v>21.346336177705545</v>
      </c>
      <c r="AK1037" s="370">
        <f t="shared" si="369"/>
        <v>14.254182983268075</v>
      </c>
      <c r="AL1037" s="370">
        <f t="shared" si="369"/>
        <v>4.6230345383684961</v>
      </c>
      <c r="AM1037" s="370">
        <f t="shared" si="369"/>
        <v>24.892787524366472</v>
      </c>
      <c r="AN1037" s="370">
        <f t="shared" si="385"/>
        <v>-3.6991716867469813</v>
      </c>
      <c r="AO1037" s="370">
        <f t="shared" si="385"/>
        <v>23.988275340393333</v>
      </c>
      <c r="AP1037" s="370">
        <f t="shared" si="385"/>
        <v>-1.0504739943633137</v>
      </c>
      <c r="AQ1037" s="370">
        <f t="shared" si="385"/>
        <v>4.3259652784365832</v>
      </c>
      <c r="AR1037" s="370">
        <f t="shared" ref="AR1037:AY1037" si="430">IFERROR(((AR257-AF257)*100/AF257),"n.a.")</f>
        <v>1.9029126213592171</v>
      </c>
      <c r="AS1037" s="370">
        <f t="shared" si="430"/>
        <v>-23.908077801619708</v>
      </c>
      <c r="AT1037" s="370">
        <f t="shared" si="430"/>
        <v>-26.800618238021631</v>
      </c>
      <c r="AU1037" s="370">
        <f t="shared" si="430"/>
        <v>-33.365467009425878</v>
      </c>
      <c r="AV1037" s="370">
        <f t="shared" si="430"/>
        <v>-19.527849090300261</v>
      </c>
      <c r="AW1037" s="370">
        <f t="shared" si="430"/>
        <v>-9.0795787374587107</v>
      </c>
      <c r="AX1037" s="370">
        <f t="shared" si="430"/>
        <v>7.3474630700064214</v>
      </c>
      <c r="AY1037" s="370">
        <f t="shared" si="430"/>
        <v>-24.473232402060255</v>
      </c>
    </row>
    <row r="1038" spans="1:51" s="325" customFormat="1" ht="13.8">
      <c r="A1038" s="329"/>
      <c r="B1038" s="329" t="s">
        <v>429</v>
      </c>
      <c r="C1038" s="332"/>
      <c r="D1038" s="332"/>
      <c r="E1038" s="332"/>
      <c r="F1038" s="332"/>
      <c r="G1038" s="332"/>
      <c r="H1038" s="332"/>
      <c r="I1038" s="332"/>
      <c r="J1038" s="332"/>
      <c r="K1038" s="332"/>
      <c r="L1038" s="332"/>
      <c r="M1038" s="332"/>
      <c r="N1038" s="332"/>
      <c r="O1038" s="370">
        <f t="shared" si="351"/>
        <v>-37.525038949476965</v>
      </c>
      <c r="P1038" s="370">
        <f t="shared" si="352"/>
        <v>12.036434612882237</v>
      </c>
      <c r="Q1038" s="370">
        <f t="shared" si="353"/>
        <v>36.014460009037521</v>
      </c>
      <c r="R1038" s="370">
        <f t="shared" si="354"/>
        <v>-7.9242365674526498</v>
      </c>
      <c r="S1038" s="370">
        <f t="shared" si="355"/>
        <v>-0.89285714285714146</v>
      </c>
      <c r="T1038" s="370">
        <f t="shared" si="356"/>
        <v>7.8636959370904398</v>
      </c>
      <c r="U1038" s="370">
        <f t="shared" si="357"/>
        <v>-19.15680473372781</v>
      </c>
      <c r="V1038" s="370">
        <f t="shared" si="358"/>
        <v>-4.1122715404699788</v>
      </c>
      <c r="W1038" s="370">
        <f t="shared" si="359"/>
        <v>-26.545194712397286</v>
      </c>
      <c r="X1038" s="370">
        <f t="shared" si="360"/>
        <v>-38.362195479894332</v>
      </c>
      <c r="Y1038" s="370">
        <f t="shared" si="361"/>
        <v>-7.681985910768196</v>
      </c>
      <c r="Z1038" s="370">
        <f t="shared" si="362"/>
        <v>12.184481146774685</v>
      </c>
      <c r="AA1038" s="370">
        <f t="shared" si="363"/>
        <v>28.607053794086216</v>
      </c>
      <c r="AB1038" s="370">
        <f t="shared" si="364"/>
        <v>22.938443670151006</v>
      </c>
      <c r="AC1038" s="370">
        <f t="shared" si="365"/>
        <v>-35.681063122923597</v>
      </c>
      <c r="AD1038" s="370">
        <f t="shared" si="366"/>
        <v>23.845507976490342</v>
      </c>
      <c r="AE1038" s="370">
        <f t="shared" si="367"/>
        <v>21.871871871871878</v>
      </c>
      <c r="AF1038" s="370">
        <f t="shared" si="368"/>
        <v>-1.2758201701093612</v>
      </c>
      <c r="AG1038" s="370">
        <f t="shared" si="368"/>
        <v>9.7438243366880091</v>
      </c>
      <c r="AH1038" s="370">
        <f t="shared" si="368"/>
        <v>18.17562968005446</v>
      </c>
      <c r="AI1038" s="370">
        <f t="shared" si="368"/>
        <v>12.062256809338525</v>
      </c>
      <c r="AJ1038" s="370">
        <f t="shared" si="369"/>
        <v>19.142857142857139</v>
      </c>
      <c r="AK1038" s="370">
        <f t="shared" si="369"/>
        <v>10.247093023255815</v>
      </c>
      <c r="AL1038" s="370">
        <f t="shared" si="369"/>
        <v>-15.638888888888886</v>
      </c>
      <c r="AM1038" s="370">
        <f t="shared" si="369"/>
        <v>-10.470914127423825</v>
      </c>
      <c r="AN1038" s="370">
        <f t="shared" si="385"/>
        <v>-39.63155408597072</v>
      </c>
      <c r="AO1038" s="370">
        <f t="shared" si="385"/>
        <v>19.421487603305795</v>
      </c>
      <c r="AP1038" s="370">
        <f t="shared" si="385"/>
        <v>-26.237288135593218</v>
      </c>
      <c r="AQ1038" s="370">
        <f t="shared" si="385"/>
        <v>-46.447638603696106</v>
      </c>
      <c r="AR1038" s="370">
        <f t="shared" ref="AR1038:AY1038" si="431">IFERROR(((AR258-AF258)*100/AF258),"n.a.")</f>
        <v>-0.55384615384615299</v>
      </c>
      <c r="AS1038" s="370">
        <f t="shared" si="431"/>
        <v>-12.421842434347631</v>
      </c>
      <c r="AT1038" s="370">
        <f t="shared" si="431"/>
        <v>-35.656682027649772</v>
      </c>
      <c r="AU1038" s="370">
        <f t="shared" si="431"/>
        <v>-33.767361111111107</v>
      </c>
      <c r="AV1038" s="370">
        <f t="shared" si="431"/>
        <v>-17.426059152677855</v>
      </c>
      <c r="AW1038" s="370">
        <f t="shared" si="431"/>
        <v>-28.90573500329598</v>
      </c>
      <c r="AX1038" s="370">
        <f t="shared" si="431"/>
        <v>-2.535396773131378</v>
      </c>
      <c r="AY1038" s="370">
        <f t="shared" si="431"/>
        <v>-13.799504950495052</v>
      </c>
    </row>
    <row r="1039" spans="1:51" s="325" customFormat="1" ht="13.8">
      <c r="A1039" s="327"/>
      <c r="B1039" s="327" t="s">
        <v>430</v>
      </c>
      <c r="C1039" s="331"/>
      <c r="D1039" s="331"/>
      <c r="E1039" s="331"/>
      <c r="F1039" s="331"/>
      <c r="G1039" s="331"/>
      <c r="H1039" s="331"/>
      <c r="I1039" s="331"/>
      <c r="J1039" s="331"/>
      <c r="K1039" s="331"/>
      <c r="L1039" s="331"/>
      <c r="M1039" s="331"/>
      <c r="N1039" s="331"/>
      <c r="O1039" s="370">
        <f t="shared" si="351"/>
        <v>14.213197969543138</v>
      </c>
      <c r="P1039" s="370">
        <f t="shared" si="352"/>
        <v>143.38919925512104</v>
      </c>
      <c r="Q1039" s="370">
        <f t="shared" si="353"/>
        <v>6.256742179072277</v>
      </c>
      <c r="R1039" s="370">
        <f t="shared" si="354"/>
        <v>152.90102389078498</v>
      </c>
      <c r="S1039" s="370">
        <f t="shared" si="355"/>
        <v>34.439024390243894</v>
      </c>
      <c r="T1039" s="370">
        <f t="shared" si="356"/>
        <v>-18.270008084074373</v>
      </c>
      <c r="U1039" s="370">
        <f t="shared" si="357"/>
        <v>38.591210114388922</v>
      </c>
      <c r="V1039" s="370">
        <f t="shared" si="358"/>
        <v>23.802115743621652</v>
      </c>
      <c r="W1039" s="370">
        <f t="shared" si="359"/>
        <v>21.64593807885684</v>
      </c>
      <c r="X1039" s="370">
        <f t="shared" si="360"/>
        <v>14.115755627009648</v>
      </c>
      <c r="Y1039" s="370">
        <f t="shared" si="361"/>
        <v>-17.85195936139333</v>
      </c>
      <c r="Z1039" s="370">
        <f t="shared" si="362"/>
        <v>-5.6441189142611039</v>
      </c>
      <c r="AA1039" s="370">
        <f t="shared" si="363"/>
        <v>-20.323232323232329</v>
      </c>
      <c r="AB1039" s="370">
        <f t="shared" si="364"/>
        <v>9.4108645753634299</v>
      </c>
      <c r="AC1039" s="370">
        <f t="shared" si="365"/>
        <v>23.451776649746201</v>
      </c>
      <c r="AD1039" s="370">
        <f t="shared" si="366"/>
        <v>-20.040485829959518</v>
      </c>
      <c r="AE1039" s="370">
        <f t="shared" si="367"/>
        <v>-62.554426705370098</v>
      </c>
      <c r="AF1039" s="370">
        <f t="shared" si="368"/>
        <v>19.287833827893188</v>
      </c>
      <c r="AG1039" s="370">
        <f t="shared" si="368"/>
        <v>5.8644656820156449</v>
      </c>
      <c r="AH1039" s="370">
        <f t="shared" si="368"/>
        <v>12.892686604674548</v>
      </c>
      <c r="AI1039" s="370">
        <f t="shared" si="368"/>
        <v>-23.189036328040018</v>
      </c>
      <c r="AJ1039" s="370">
        <f t="shared" si="369"/>
        <v>-2.4232178078331907</v>
      </c>
      <c r="AK1039" s="370">
        <f t="shared" si="369"/>
        <v>-34.664310954063609</v>
      </c>
      <c r="AL1039" s="370">
        <f t="shared" si="369"/>
        <v>-15.799086757990855</v>
      </c>
      <c r="AM1039" s="370">
        <f t="shared" si="369"/>
        <v>11.96754563894523</v>
      </c>
      <c r="AN1039" s="370">
        <f t="shared" si="385"/>
        <v>-28.181818181818187</v>
      </c>
      <c r="AO1039" s="370">
        <f t="shared" si="385"/>
        <v>19.407894736842099</v>
      </c>
      <c r="AP1039" s="370">
        <f t="shared" si="385"/>
        <v>-34.936708860759488</v>
      </c>
      <c r="AQ1039" s="370">
        <f t="shared" si="385"/>
        <v>26.550387596899224</v>
      </c>
      <c r="AR1039" s="370">
        <f t="shared" ref="AR1039:AY1039" si="432">IFERROR(((AR259-AF259)*100/AF259),"n.a.")</f>
        <v>-36.235489220563849</v>
      </c>
      <c r="AS1039" s="370">
        <f t="shared" si="432"/>
        <v>-52.60566270004103</v>
      </c>
      <c r="AT1039" s="370">
        <f t="shared" si="432"/>
        <v>-48.664292074799654</v>
      </c>
      <c r="AU1039" s="370">
        <f t="shared" si="432"/>
        <v>-19.342962333616544</v>
      </c>
      <c r="AV1039" s="370">
        <f t="shared" si="432"/>
        <v>-20.271440947155654</v>
      </c>
      <c r="AW1039" s="370">
        <f t="shared" si="432"/>
        <v>27.798810167658196</v>
      </c>
      <c r="AX1039" s="370">
        <f t="shared" si="432"/>
        <v>4.2299349240780781</v>
      </c>
      <c r="AY1039" s="370">
        <f t="shared" si="432"/>
        <v>-47.192028985507243</v>
      </c>
    </row>
    <row r="1040" spans="1:51" s="325" customFormat="1" ht="13.8">
      <c r="A1040" s="329"/>
      <c r="B1040" s="329" t="s">
        <v>431</v>
      </c>
      <c r="C1040" s="332"/>
      <c r="D1040" s="332"/>
      <c r="E1040" s="332"/>
      <c r="F1040" s="332"/>
      <c r="G1040" s="332"/>
      <c r="H1040" s="332"/>
      <c r="I1040" s="332"/>
      <c r="J1040" s="332"/>
      <c r="K1040" s="332"/>
      <c r="L1040" s="332"/>
      <c r="M1040" s="332"/>
      <c r="N1040" s="332"/>
      <c r="O1040" s="370">
        <f t="shared" si="351"/>
        <v>-28.921357971637303</v>
      </c>
      <c r="P1040" s="370">
        <f t="shared" si="352"/>
        <v>-41.43094841930116</v>
      </c>
      <c r="Q1040" s="370">
        <f t="shared" si="353"/>
        <v>-49.085985104942452</v>
      </c>
      <c r="R1040" s="370">
        <f t="shared" si="354"/>
        <v>-49.356223175965667</v>
      </c>
      <c r="S1040" s="370">
        <f t="shared" si="355"/>
        <v>47.717842323651446</v>
      </c>
      <c r="T1040" s="370">
        <f t="shared" si="356"/>
        <v>60.053619302949052</v>
      </c>
      <c r="U1040" s="370">
        <f t="shared" si="357"/>
        <v>17.15399610136452</v>
      </c>
      <c r="V1040" s="370">
        <f t="shared" si="358"/>
        <v>74.1851368970013</v>
      </c>
      <c r="W1040" s="370">
        <f t="shared" si="359"/>
        <v>-5.5350553505535025</v>
      </c>
      <c r="X1040" s="370">
        <f t="shared" si="360"/>
        <v>10.644677661169416</v>
      </c>
      <c r="Y1040" s="370">
        <f t="shared" si="361"/>
        <v>39.914163090128739</v>
      </c>
      <c r="Z1040" s="370">
        <f t="shared" si="362"/>
        <v>57.820383451059534</v>
      </c>
      <c r="AA1040" s="370">
        <f t="shared" si="363"/>
        <v>-1.9951632406287685</v>
      </c>
      <c r="AB1040" s="370">
        <f t="shared" si="364"/>
        <v>115.625</v>
      </c>
      <c r="AC1040" s="370">
        <f t="shared" si="365"/>
        <v>45.611702127659576</v>
      </c>
      <c r="AD1040" s="370">
        <f t="shared" si="366"/>
        <v>91.52542372881355</v>
      </c>
      <c r="AE1040" s="370">
        <f t="shared" si="367"/>
        <v>121.91011235955057</v>
      </c>
      <c r="AF1040" s="370">
        <f t="shared" si="368"/>
        <v>50.251256281407059</v>
      </c>
      <c r="AG1040" s="370">
        <f t="shared" si="368"/>
        <v>77.038269550748765</v>
      </c>
      <c r="AH1040" s="370">
        <f t="shared" si="368"/>
        <v>-31.437125748502989</v>
      </c>
      <c r="AI1040" s="370">
        <f t="shared" si="368"/>
        <v>-8.4960937500000089</v>
      </c>
      <c r="AJ1040" s="370">
        <f t="shared" si="369"/>
        <v>-17.886178861788622</v>
      </c>
      <c r="AK1040" s="370">
        <f t="shared" si="369"/>
        <v>-35.173824130879339</v>
      </c>
      <c r="AL1040" s="370">
        <f t="shared" si="369"/>
        <v>-3.8363171355498809</v>
      </c>
      <c r="AM1040" s="370">
        <f t="shared" si="369"/>
        <v>35.410240592227012</v>
      </c>
      <c r="AN1040" s="370">
        <f t="shared" si="385"/>
        <v>4.0843214756258304</v>
      </c>
      <c r="AO1040" s="370">
        <f t="shared" si="385"/>
        <v>-10.502283105022819</v>
      </c>
      <c r="AP1040" s="370">
        <f t="shared" si="385"/>
        <v>-17.256637168141602</v>
      </c>
      <c r="AQ1040" s="370">
        <f t="shared" si="385"/>
        <v>-28.101265822784818</v>
      </c>
      <c r="AR1040" s="370">
        <f t="shared" ref="AR1040:AY1040" si="433">IFERROR(((AR260-AF260)*100/AF260),"n.a.")</f>
        <v>-19.063545150501682</v>
      </c>
      <c r="AS1040" s="370">
        <f t="shared" si="433"/>
        <v>-28.289473684210531</v>
      </c>
      <c r="AT1040" s="370">
        <f t="shared" si="433"/>
        <v>41.375545851528372</v>
      </c>
      <c r="AU1040" s="370">
        <f t="shared" si="433"/>
        <v>-37.673425827107785</v>
      </c>
      <c r="AV1040" s="370">
        <f t="shared" si="433"/>
        <v>68.811881188118832</v>
      </c>
      <c r="AW1040" s="370">
        <f t="shared" si="433"/>
        <v>63.72239747634071</v>
      </c>
      <c r="AX1040" s="370">
        <f t="shared" si="433"/>
        <v>0.73138297872341229</v>
      </c>
      <c r="AY1040" s="370">
        <f t="shared" si="433"/>
        <v>-49.794988610478363</v>
      </c>
    </row>
    <row r="1041" spans="1:51" s="325" customFormat="1" ht="27.6">
      <c r="A1041" s="327"/>
      <c r="B1041" s="327" t="s">
        <v>432</v>
      </c>
      <c r="C1041" s="331"/>
      <c r="D1041" s="331"/>
      <c r="E1041" s="331"/>
      <c r="F1041" s="331"/>
      <c r="G1041" s="331"/>
      <c r="H1041" s="331"/>
      <c r="I1041" s="331"/>
      <c r="J1041" s="331"/>
      <c r="K1041" s="331"/>
      <c r="L1041" s="331"/>
      <c r="M1041" s="331"/>
      <c r="N1041" s="331"/>
      <c r="O1041" s="370">
        <f t="shared" si="351"/>
        <v>-32.1875</v>
      </c>
      <c r="P1041" s="370">
        <f t="shared" si="352"/>
        <v>-27.860615883306327</v>
      </c>
      <c r="Q1041" s="370">
        <f t="shared" si="353"/>
        <v>-11.437375385173105</v>
      </c>
      <c r="R1041" s="370">
        <f t="shared" si="354"/>
        <v>7.1393034825870583</v>
      </c>
      <c r="S1041" s="370">
        <f t="shared" si="355"/>
        <v>-5.9856344772533987E-2</v>
      </c>
      <c r="T1041" s="370">
        <f t="shared" si="356"/>
        <v>-3.9197976878612746</v>
      </c>
      <c r="U1041" s="370">
        <f t="shared" si="357"/>
        <v>16.248546270144544</v>
      </c>
      <c r="V1041" s="370">
        <f t="shared" si="358"/>
        <v>0.23663697104677298</v>
      </c>
      <c r="W1041" s="370">
        <f t="shared" si="359"/>
        <v>-13.055760255465481</v>
      </c>
      <c r="X1041" s="370">
        <f t="shared" si="360"/>
        <v>20.264064293915027</v>
      </c>
      <c r="Y1041" s="370">
        <f t="shared" si="361"/>
        <v>24.149941947254927</v>
      </c>
      <c r="Z1041" s="370">
        <f t="shared" si="362"/>
        <v>20.56374119154389</v>
      </c>
      <c r="AA1041" s="370">
        <f t="shared" si="363"/>
        <v>45.10811768876286</v>
      </c>
      <c r="AB1041" s="370">
        <f t="shared" si="364"/>
        <v>41.92316333408224</v>
      </c>
      <c r="AC1041" s="370">
        <f t="shared" si="365"/>
        <v>29.533360622185839</v>
      </c>
      <c r="AD1041" s="370">
        <f t="shared" si="366"/>
        <v>49.616902716508001</v>
      </c>
      <c r="AE1041" s="370">
        <f t="shared" si="367"/>
        <v>35.755639848273098</v>
      </c>
      <c r="AF1041" s="370">
        <f t="shared" si="368"/>
        <v>23.557059597668736</v>
      </c>
      <c r="AG1041" s="370">
        <f t="shared" si="368"/>
        <v>22.152351007574676</v>
      </c>
      <c r="AH1041" s="370">
        <f t="shared" si="368"/>
        <v>46.215803360644351</v>
      </c>
      <c r="AI1041" s="370">
        <f t="shared" ref="AI1041" si="434">IFERROR(((AI261-W261)*100/W261),"n.a.")</f>
        <v>68.102839384093784</v>
      </c>
      <c r="AJ1041" s="370">
        <f t="shared" si="369"/>
        <v>35.393794749403334</v>
      </c>
      <c r="AK1041" s="370">
        <f t="shared" si="369"/>
        <v>40.68136272545091</v>
      </c>
      <c r="AL1041" s="370">
        <f t="shared" si="369"/>
        <v>21.99787460148778</v>
      </c>
      <c r="AM1041" s="370">
        <f t="shared" ref="AM1041:AQ1056" si="435">IFERROR(((AM261-AA261)*100/AA261),"n.a.")</f>
        <v>41.529253694882129</v>
      </c>
      <c r="AN1041" s="370">
        <f t="shared" si="435"/>
        <v>12.965015038784228</v>
      </c>
      <c r="AO1041" s="370">
        <f t="shared" si="435"/>
        <v>32.23258018644335</v>
      </c>
      <c r="AP1041" s="370">
        <f t="shared" si="435"/>
        <v>19.553072625698338</v>
      </c>
      <c r="AQ1041" s="370">
        <f t="shared" si="435"/>
        <v>24.602941176470594</v>
      </c>
      <c r="AR1041" s="370">
        <f t="shared" ref="AR1041:AY1041" si="436">IFERROR(((AR261-AF261)*100/AF261),"n.a.")</f>
        <v>12.370663420572118</v>
      </c>
      <c r="AS1041" s="370">
        <f t="shared" si="436"/>
        <v>-18.415818415818411</v>
      </c>
      <c r="AT1041" s="370">
        <f t="shared" si="436"/>
        <v>-20.476778421502516</v>
      </c>
      <c r="AU1041" s="370">
        <f t="shared" si="436"/>
        <v>-37.100840336134461</v>
      </c>
      <c r="AV1041" s="370">
        <f t="shared" si="436"/>
        <v>-24.475586109642162</v>
      </c>
      <c r="AW1041" s="370">
        <f t="shared" si="436"/>
        <v>-14.235517568850899</v>
      </c>
      <c r="AX1041" s="370">
        <f t="shared" si="436"/>
        <v>12.336672473867592</v>
      </c>
      <c r="AY1041" s="370">
        <f t="shared" si="436"/>
        <v>-18.339518425822043</v>
      </c>
    </row>
    <row r="1042" spans="1:51" s="325" customFormat="1" ht="13.8">
      <c r="A1042" s="329"/>
      <c r="B1042" s="329" t="s">
        <v>433</v>
      </c>
      <c r="C1042" s="332"/>
      <c r="D1042" s="332"/>
      <c r="E1042" s="332"/>
      <c r="F1042" s="332"/>
      <c r="G1042" s="332"/>
      <c r="H1042" s="332"/>
      <c r="I1042" s="332"/>
      <c r="J1042" s="332"/>
      <c r="K1042" s="332"/>
      <c r="L1042" s="332"/>
      <c r="M1042" s="332"/>
      <c r="N1042" s="332"/>
      <c r="O1042" s="370">
        <f t="shared" ref="O1042:O1105" si="437">IFERROR(((O262-C262)*100/C262),"n.a.")</f>
        <v>-6.8391866913123867</v>
      </c>
      <c r="P1042" s="370">
        <f t="shared" ref="P1042:P1105" si="438">IFERROR(((P262-D262)*100/D262),"n.a.")</f>
        <v>14.146341463414638</v>
      </c>
      <c r="Q1042" s="370">
        <f t="shared" ref="Q1042:Q1105" si="439">IFERROR(((Q262-E262)*100/E262),"n.a.")</f>
        <v>-21.028744326777616</v>
      </c>
      <c r="R1042" s="370">
        <f t="shared" ref="R1042:R1105" si="440">IFERROR(((R262-F262)*100/F262),"n.a.")</f>
        <v>-11.575562700964626</v>
      </c>
      <c r="S1042" s="370">
        <f t="shared" ref="S1042:S1105" si="441">IFERROR(((S262-G262)*100/G262),"n.a.")</f>
        <v>2.3255813953488289</v>
      </c>
      <c r="T1042" s="370">
        <f t="shared" ref="T1042:T1105" si="442">IFERROR(((T262-H262)*100/H262),"n.a.")</f>
        <v>20.980392156862752</v>
      </c>
      <c r="U1042" s="370">
        <f t="shared" ref="U1042:U1105" si="443">IFERROR(((U262-I262)*100/I262),"n.a.")</f>
        <v>-12.653061224489798</v>
      </c>
      <c r="V1042" s="370">
        <f t="shared" ref="V1042:V1105" si="444">IFERROR(((V262-J262)*100/J262),"n.a.")</f>
        <v>11.111111111111116</v>
      </c>
      <c r="W1042" s="370">
        <f t="shared" ref="W1042:W1105" si="445">IFERROR(((W262-K262)*100/K262),"n.a.")</f>
        <v>-25.487256371814098</v>
      </c>
      <c r="X1042" s="370">
        <f t="shared" ref="X1042:X1105" si="446">IFERROR(((X262-L262)*100/L262),"n.a.")</f>
        <v>-0.75471698113207619</v>
      </c>
      <c r="Y1042" s="370">
        <f t="shared" ref="Y1042:Y1105" si="447">IFERROR(((Y262-M262)*100/M262),"n.a.")</f>
        <v>24.608501118568245</v>
      </c>
      <c r="Z1042" s="370">
        <f t="shared" ref="Z1042:Z1105" si="448">IFERROR(((Z262-N262)*100/N262),"n.a.")</f>
        <v>-4.4481054365733188</v>
      </c>
      <c r="AA1042" s="370">
        <f t="shared" ref="AA1042:AA1105" si="449">IFERROR(((AA262-O262)*100/O262),"n.a.")</f>
        <v>-26.190476190476186</v>
      </c>
      <c r="AB1042" s="370">
        <f t="shared" ref="AB1042:AB1105" si="450">IFERROR(((AB262-P262)*100/P262),"n.a.")</f>
        <v>36.752136752136764</v>
      </c>
      <c r="AC1042" s="370">
        <f t="shared" ref="AC1042:AC1105" si="451">IFERROR(((AC262-Q262)*100/Q262),"n.a.")</f>
        <v>7.4712643678161035</v>
      </c>
      <c r="AD1042" s="370">
        <f t="shared" ref="AD1042:AD1105" si="452">IFERROR(((AD262-R262)*100/R262),"n.a.")</f>
        <v>17.63636363636363</v>
      </c>
      <c r="AE1042" s="370">
        <f t="shared" ref="AE1042:AE1105" si="453">IFERROR(((AE262-S262)*100/S262),"n.a.")</f>
        <v>-1.3636363636363615</v>
      </c>
      <c r="AF1042" s="370">
        <f t="shared" ref="AF1042:AI1105" si="454">IFERROR(((AF262-T262)*100/T262),"n.a.")</f>
        <v>-26.094003241491091</v>
      </c>
      <c r="AG1042" s="370">
        <f t="shared" si="454"/>
        <v>77.570093457943912</v>
      </c>
      <c r="AH1042" s="370">
        <f t="shared" si="454"/>
        <v>30.701754385964911</v>
      </c>
      <c r="AI1042" s="370">
        <f t="shared" si="454"/>
        <v>20.120724346076461</v>
      </c>
      <c r="AJ1042" s="370">
        <f t="shared" ref="AJ1042:AM1105" si="455">IFERROR(((AJ262-X262)*100/X262),"n.a.")</f>
        <v>23.003802281368824</v>
      </c>
      <c r="AK1042" s="370">
        <f t="shared" si="455"/>
        <v>15.080789946140033</v>
      </c>
      <c r="AL1042" s="370">
        <f t="shared" si="455"/>
        <v>-3.1034482758620641</v>
      </c>
      <c r="AM1042" s="370">
        <f t="shared" si="455"/>
        <v>79.569892473118259</v>
      </c>
      <c r="AN1042" s="370">
        <f t="shared" si="435"/>
        <v>-30.625</v>
      </c>
      <c r="AO1042" s="370">
        <f t="shared" si="435"/>
        <v>12.2994652406417</v>
      </c>
      <c r="AP1042" s="370">
        <f t="shared" si="435"/>
        <v>0</v>
      </c>
      <c r="AQ1042" s="370">
        <f t="shared" si="435"/>
        <v>7.834101382488476</v>
      </c>
      <c r="AR1042" s="370">
        <f t="shared" ref="AR1042:AY1042" si="456">IFERROR(((AR262-AF262)*100/AF262),"n.a.")</f>
        <v>7.6754385964912411</v>
      </c>
      <c r="AS1042" s="370">
        <f t="shared" si="456"/>
        <v>9.6052631578947434</v>
      </c>
      <c r="AT1042" s="370">
        <f t="shared" si="456"/>
        <v>-21.073825503355707</v>
      </c>
      <c r="AU1042" s="370">
        <f t="shared" si="456"/>
        <v>0.67001675041876108</v>
      </c>
      <c r="AV1042" s="370">
        <f t="shared" si="456"/>
        <v>-20.092735703245747</v>
      </c>
      <c r="AW1042" s="370">
        <f t="shared" si="456"/>
        <v>-19.812792511700476</v>
      </c>
      <c r="AX1042" s="370">
        <f t="shared" si="456"/>
        <v>-9.7864768683273997</v>
      </c>
      <c r="AY1042" s="370">
        <f t="shared" si="456"/>
        <v>-32.784431137724546</v>
      </c>
    </row>
    <row r="1043" spans="1:51" s="325" customFormat="1" ht="13.8">
      <c r="A1043" s="327"/>
      <c r="B1043" s="327" t="s">
        <v>434</v>
      </c>
      <c r="C1043" s="331"/>
      <c r="D1043" s="331"/>
      <c r="E1043" s="331"/>
      <c r="F1043" s="331"/>
      <c r="G1043" s="331"/>
      <c r="H1043" s="331"/>
      <c r="I1043" s="331"/>
      <c r="J1043" s="331"/>
      <c r="K1043" s="331"/>
      <c r="L1043" s="331"/>
      <c r="M1043" s="331"/>
      <c r="N1043" s="331"/>
      <c r="O1043" s="370">
        <f t="shared" si="437"/>
        <v>-9.4112516354121301</v>
      </c>
      <c r="P1043" s="370">
        <f t="shared" si="438"/>
        <v>-10.102620304871973</v>
      </c>
      <c r="Q1043" s="370">
        <f t="shared" si="439"/>
        <v>-7.4108978752570307</v>
      </c>
      <c r="R1043" s="370">
        <f t="shared" si="440"/>
        <v>3.5024611889435846</v>
      </c>
      <c r="S1043" s="370">
        <f t="shared" si="441"/>
        <v>-0.48808498420900653</v>
      </c>
      <c r="T1043" s="370">
        <f t="shared" si="442"/>
        <v>-17.952163396936299</v>
      </c>
      <c r="U1043" s="370">
        <f t="shared" si="443"/>
        <v>-11.701016240858587</v>
      </c>
      <c r="V1043" s="370">
        <f t="shared" si="444"/>
        <v>2.4144869215291713</v>
      </c>
      <c r="W1043" s="370">
        <f t="shared" si="445"/>
        <v>-8.2803223070398531</v>
      </c>
      <c r="X1043" s="370">
        <f t="shared" si="446"/>
        <v>-4.9958454507685941</v>
      </c>
      <c r="Y1043" s="370">
        <f t="shared" si="447"/>
        <v>-6.4826894129453159</v>
      </c>
      <c r="Z1043" s="370">
        <f t="shared" si="448"/>
        <v>-7.4565501775368999</v>
      </c>
      <c r="AA1043" s="370">
        <f t="shared" si="449"/>
        <v>7.3560562295397647</v>
      </c>
      <c r="AB1043" s="370">
        <f t="shared" si="450"/>
        <v>17.566219660866668</v>
      </c>
      <c r="AC1043" s="370">
        <f t="shared" si="451"/>
        <v>-1.4342555750902168</v>
      </c>
      <c r="AD1043" s="370">
        <f t="shared" si="452"/>
        <v>3.5577098957380651</v>
      </c>
      <c r="AE1043" s="370">
        <f t="shared" si="453"/>
        <v>2.9428736295441453</v>
      </c>
      <c r="AF1043" s="370">
        <f t="shared" si="454"/>
        <v>3.9305601048149299</v>
      </c>
      <c r="AG1043" s="370">
        <f t="shared" si="454"/>
        <v>29.127675594277726</v>
      </c>
      <c r="AH1043" s="370">
        <f t="shared" si="454"/>
        <v>7.9988773505472892</v>
      </c>
      <c r="AI1043" s="370">
        <f t="shared" si="454"/>
        <v>28.875274534735855</v>
      </c>
      <c r="AJ1043" s="370">
        <f t="shared" si="455"/>
        <v>27.353230567399141</v>
      </c>
      <c r="AK1043" s="370">
        <f t="shared" si="455"/>
        <v>30.024680759738175</v>
      </c>
      <c r="AL1043" s="370">
        <f t="shared" si="455"/>
        <v>18.982229402261709</v>
      </c>
      <c r="AM1043" s="370">
        <f t="shared" si="455"/>
        <v>17.434977578475333</v>
      </c>
      <c r="AN1043" s="370">
        <f t="shared" si="435"/>
        <v>-13.744343891402712</v>
      </c>
      <c r="AO1043" s="370">
        <f t="shared" si="435"/>
        <v>11.960195268494189</v>
      </c>
      <c r="AP1043" s="370">
        <f t="shared" si="435"/>
        <v>1.8987900733021208</v>
      </c>
      <c r="AQ1043" s="370">
        <f t="shared" si="435"/>
        <v>22.253363228699559</v>
      </c>
      <c r="AR1043" s="370">
        <f t="shared" ref="AR1043:AY1043" si="457">IFERROR(((AR263-AF263)*100/AF263),"n.a.")</f>
        <v>19.109150120811009</v>
      </c>
      <c r="AS1043" s="370">
        <f t="shared" si="457"/>
        <v>-5.3477717617659328</v>
      </c>
      <c r="AT1043" s="370">
        <f t="shared" si="457"/>
        <v>-3.5516285516285468</v>
      </c>
      <c r="AU1043" s="370">
        <f t="shared" si="457"/>
        <v>6.6014889227733429</v>
      </c>
      <c r="AV1043" s="370">
        <f t="shared" si="457"/>
        <v>7.5371276504420992</v>
      </c>
      <c r="AW1043" s="370">
        <f t="shared" si="457"/>
        <v>5.8182718494676884</v>
      </c>
      <c r="AX1043" s="370">
        <f t="shared" si="457"/>
        <v>33.09572301425662</v>
      </c>
      <c r="AY1043" s="370">
        <f t="shared" si="457"/>
        <v>4.9564686115778294</v>
      </c>
    </row>
    <row r="1044" spans="1:51" s="325" customFormat="1" ht="13.8">
      <c r="A1044" s="329"/>
      <c r="B1044" s="329" t="s">
        <v>435</v>
      </c>
      <c r="C1044" s="332"/>
      <c r="D1044" s="332"/>
      <c r="E1044" s="332"/>
      <c r="F1044" s="332"/>
      <c r="G1044" s="332"/>
      <c r="H1044" s="332"/>
      <c r="I1044" s="332"/>
      <c r="J1044" s="332"/>
      <c r="K1044" s="332"/>
      <c r="L1044" s="332"/>
      <c r="M1044" s="332"/>
      <c r="N1044" s="332"/>
      <c r="O1044" s="370">
        <f t="shared" si="437"/>
        <v>-14.359898261975411</v>
      </c>
      <c r="P1044" s="370">
        <f t="shared" si="438"/>
        <v>-13.122059915820742</v>
      </c>
      <c r="Q1044" s="370">
        <f t="shared" si="439"/>
        <v>-9.5727420227149906</v>
      </c>
      <c r="R1044" s="370">
        <f t="shared" si="440"/>
        <v>8.8620093803999094</v>
      </c>
      <c r="S1044" s="370">
        <f t="shared" si="441"/>
        <v>1.8752344043005378</v>
      </c>
      <c r="T1044" s="370">
        <f t="shared" si="442"/>
        <v>-16.051153340504371</v>
      </c>
      <c r="U1044" s="370">
        <f t="shared" si="443"/>
        <v>-3.5873298562523765</v>
      </c>
      <c r="V1044" s="370">
        <f t="shared" si="444"/>
        <v>10.717506118768526</v>
      </c>
      <c r="W1044" s="370">
        <f t="shared" si="445"/>
        <v>2.2733939571721868</v>
      </c>
      <c r="X1044" s="370">
        <f t="shared" si="446"/>
        <v>-2.2141217766976999</v>
      </c>
      <c r="Y1044" s="370">
        <f t="shared" si="447"/>
        <v>-3.0343007915567246</v>
      </c>
      <c r="Z1044" s="370">
        <f t="shared" si="448"/>
        <v>-9.0855036270662382</v>
      </c>
      <c r="AA1044" s="370">
        <f t="shared" si="449"/>
        <v>10.394753124613279</v>
      </c>
      <c r="AB1044" s="370">
        <f t="shared" si="450"/>
        <v>17.141635793673391</v>
      </c>
      <c r="AC1044" s="370">
        <f t="shared" si="451"/>
        <v>-3.5526315789473673</v>
      </c>
      <c r="AD1044" s="370">
        <f t="shared" si="452"/>
        <v>-2.5510204081632653</v>
      </c>
      <c r="AE1044" s="370">
        <f t="shared" si="453"/>
        <v>-1.7793594306049683</v>
      </c>
      <c r="AF1044" s="370">
        <f t="shared" si="454"/>
        <v>3.7727790432801904</v>
      </c>
      <c r="AG1044" s="370">
        <f t="shared" si="454"/>
        <v>23.050534371289086</v>
      </c>
      <c r="AH1044" s="370">
        <f t="shared" si="454"/>
        <v>-3.4904013961606903E-2</v>
      </c>
      <c r="AI1044" s="370">
        <f t="shared" si="454"/>
        <v>19.102251541660682</v>
      </c>
      <c r="AJ1044" s="370">
        <f t="shared" si="455"/>
        <v>20.48874775645449</v>
      </c>
      <c r="AK1044" s="370">
        <f t="shared" si="455"/>
        <v>23.578231292517003</v>
      </c>
      <c r="AL1044" s="370">
        <f t="shared" si="455"/>
        <v>16.703727926749504</v>
      </c>
      <c r="AM1044" s="370">
        <f t="shared" si="455"/>
        <v>11.097410604192362</v>
      </c>
      <c r="AN1044" s="370">
        <f t="shared" si="435"/>
        <v>-17.443133438754398</v>
      </c>
      <c r="AO1044" s="370">
        <f t="shared" si="435"/>
        <v>14.696762991442403</v>
      </c>
      <c r="AP1044" s="370">
        <f t="shared" si="435"/>
        <v>2.0709714950552658</v>
      </c>
      <c r="AQ1044" s="370">
        <f t="shared" si="435"/>
        <v>13.755622188905535</v>
      </c>
      <c r="AR1044" s="370">
        <f t="shared" ref="AR1044:AY1044" si="458">IFERROR(((AR264-AF264)*100/AF264),"n.a.")</f>
        <v>13.458636301275899</v>
      </c>
      <c r="AS1044" s="370">
        <f t="shared" si="458"/>
        <v>-12.223890199442422</v>
      </c>
      <c r="AT1044" s="370">
        <f t="shared" si="458"/>
        <v>-4.2946927374301644</v>
      </c>
      <c r="AU1044" s="370">
        <f t="shared" si="458"/>
        <v>6.6345574954846533</v>
      </c>
      <c r="AV1044" s="370">
        <f t="shared" si="458"/>
        <v>8.8346510828463476</v>
      </c>
      <c r="AW1044" s="370">
        <f t="shared" si="458"/>
        <v>9.3030936915116182</v>
      </c>
      <c r="AX1044" s="370">
        <f t="shared" si="458"/>
        <v>35.944855413584406</v>
      </c>
      <c r="AY1044" s="370">
        <f t="shared" si="458"/>
        <v>1.9977802441731449</v>
      </c>
    </row>
    <row r="1045" spans="1:51" s="325" customFormat="1" ht="13.8">
      <c r="A1045" s="327"/>
      <c r="B1045" s="327" t="s">
        <v>436</v>
      </c>
      <c r="C1045" s="331"/>
      <c r="D1045" s="331"/>
      <c r="E1045" s="331"/>
      <c r="F1045" s="331"/>
      <c r="G1045" s="331"/>
      <c r="H1045" s="331"/>
      <c r="I1045" s="331"/>
      <c r="J1045" s="331"/>
      <c r="K1045" s="331"/>
      <c r="L1045" s="331"/>
      <c r="M1045" s="331"/>
      <c r="N1045" s="331"/>
      <c r="O1045" s="370">
        <f t="shared" si="437"/>
        <v>13.546798029556649</v>
      </c>
      <c r="P1045" s="370">
        <f t="shared" si="438"/>
        <v>2.3991832567636493</v>
      </c>
      <c r="Q1045" s="370">
        <f t="shared" si="439"/>
        <v>0.82406262875978287</v>
      </c>
      <c r="R1045" s="370">
        <f t="shared" si="440"/>
        <v>-14.059325477448196</v>
      </c>
      <c r="S1045" s="370">
        <f t="shared" si="441"/>
        <v>-8.2040816326530681</v>
      </c>
      <c r="T1045" s="370">
        <f t="shared" si="442"/>
        <v>-23.640915593705291</v>
      </c>
      <c r="U1045" s="370">
        <f t="shared" si="443"/>
        <v>-35.631322592731365</v>
      </c>
      <c r="V1045" s="370">
        <f t="shared" si="444"/>
        <v>-21.690351533283462</v>
      </c>
      <c r="W1045" s="370">
        <f t="shared" si="445"/>
        <v>-35.807192042846211</v>
      </c>
      <c r="X1045" s="370">
        <f t="shared" si="446"/>
        <v>-14.272850067537153</v>
      </c>
      <c r="Y1045" s="370">
        <f t="shared" si="447"/>
        <v>-17.476948868398988</v>
      </c>
      <c r="Z1045" s="370">
        <f t="shared" si="448"/>
        <v>-1.5263846489315369</v>
      </c>
      <c r="AA1045" s="370">
        <f t="shared" si="449"/>
        <v>-3.2537960954446854</v>
      </c>
      <c r="AB1045" s="370">
        <f t="shared" si="450"/>
        <v>18.943170488534403</v>
      </c>
      <c r="AC1045" s="370">
        <f t="shared" si="451"/>
        <v>5.8030241111565255</v>
      </c>
      <c r="AD1045" s="370">
        <f t="shared" si="452"/>
        <v>28.983451536643038</v>
      </c>
      <c r="AE1045" s="370">
        <f t="shared" si="453"/>
        <v>20.097821253890636</v>
      </c>
      <c r="AF1045" s="370">
        <f t="shared" si="454"/>
        <v>4.44964871194379</v>
      </c>
      <c r="AG1045" s="370">
        <f t="shared" si="454"/>
        <v>55.937136204889406</v>
      </c>
      <c r="AH1045" s="370">
        <f t="shared" si="454"/>
        <v>41.02196752626552</v>
      </c>
      <c r="AI1045" s="370">
        <f t="shared" si="454"/>
        <v>69.48748510131108</v>
      </c>
      <c r="AJ1045" s="370">
        <f t="shared" si="455"/>
        <v>53.518907563025216</v>
      </c>
      <c r="AK1045" s="370">
        <f t="shared" si="455"/>
        <v>54.088369730827814</v>
      </c>
      <c r="AL1045" s="370">
        <f t="shared" si="455"/>
        <v>26.749335695305593</v>
      </c>
      <c r="AM1045" s="370">
        <f t="shared" si="455"/>
        <v>42.735426008968595</v>
      </c>
      <c r="AN1045" s="370">
        <f t="shared" si="435"/>
        <v>-0.96395641240570173</v>
      </c>
      <c r="AO1045" s="370">
        <f t="shared" si="435"/>
        <v>3.3989957512553071</v>
      </c>
      <c r="AP1045" s="370">
        <f t="shared" si="435"/>
        <v>1.356304985337234</v>
      </c>
      <c r="AQ1045" s="370">
        <f t="shared" si="435"/>
        <v>47.389855609033688</v>
      </c>
      <c r="AR1045" s="370">
        <f t="shared" ref="AR1045:AY1045" si="459">IFERROR(((AR265-AF265)*100/AF265),"n.a.")</f>
        <v>37.57847533632286</v>
      </c>
      <c r="AS1045" s="370">
        <f t="shared" si="459"/>
        <v>18.589025755879064</v>
      </c>
      <c r="AT1045" s="370">
        <f t="shared" si="459"/>
        <v>-1.4222824246529011</v>
      </c>
      <c r="AU1045" s="370">
        <f t="shared" si="459"/>
        <v>6.504922644163142</v>
      </c>
      <c r="AV1045" s="370">
        <f t="shared" si="459"/>
        <v>3.6606226479644208</v>
      </c>
      <c r="AW1045" s="370">
        <f t="shared" si="459"/>
        <v>-4.6143704680289996</v>
      </c>
      <c r="AX1045" s="370">
        <f t="shared" si="459"/>
        <v>24.248777078965762</v>
      </c>
      <c r="AY1045" s="370">
        <f t="shared" si="459"/>
        <v>14.169022934338692</v>
      </c>
    </row>
    <row r="1046" spans="1:51" s="325" customFormat="1" ht="13.8">
      <c r="A1046" s="329"/>
      <c r="B1046" s="329" t="s">
        <v>437</v>
      </c>
      <c r="C1046" s="332"/>
      <c r="D1046" s="332"/>
      <c r="E1046" s="332"/>
      <c r="F1046" s="332"/>
      <c r="G1046" s="332"/>
      <c r="H1046" s="332"/>
      <c r="I1046" s="332"/>
      <c r="J1046" s="332"/>
      <c r="K1046" s="332"/>
      <c r="L1046" s="332"/>
      <c r="M1046" s="332"/>
      <c r="N1046" s="332"/>
      <c r="O1046" s="370">
        <f t="shared" si="437"/>
        <v>-19.039534319670132</v>
      </c>
      <c r="P1046" s="370">
        <f t="shared" si="438"/>
        <v>13.749324689357094</v>
      </c>
      <c r="Q1046" s="370">
        <f t="shared" si="439"/>
        <v>22.579446199591136</v>
      </c>
      <c r="R1046" s="370">
        <f t="shared" si="440"/>
        <v>24.279210925644922</v>
      </c>
      <c r="S1046" s="370">
        <f t="shared" si="441"/>
        <v>-0.94517958412097813</v>
      </c>
      <c r="T1046" s="370">
        <f t="shared" si="442"/>
        <v>-11.10141385931227</v>
      </c>
      <c r="U1046" s="370">
        <f t="shared" si="443"/>
        <v>18.894863712219554</v>
      </c>
      <c r="V1046" s="370">
        <f t="shared" si="444"/>
        <v>-4.1071428571428648</v>
      </c>
      <c r="W1046" s="370">
        <f t="shared" si="445"/>
        <v>19.192809305604499</v>
      </c>
      <c r="X1046" s="370">
        <f t="shared" si="446"/>
        <v>2.1799970540580409</v>
      </c>
      <c r="Y1046" s="370">
        <f t="shared" si="447"/>
        <v>8.6465558961122628</v>
      </c>
      <c r="Z1046" s="370">
        <f t="shared" si="448"/>
        <v>10.190437601296599</v>
      </c>
      <c r="AA1046" s="370">
        <f t="shared" si="449"/>
        <v>74.745356500898723</v>
      </c>
      <c r="AB1046" s="370">
        <f t="shared" si="450"/>
        <v>32.557587271431963</v>
      </c>
      <c r="AC1046" s="370">
        <f t="shared" si="451"/>
        <v>-1.3038204972710727</v>
      </c>
      <c r="AD1046" s="370">
        <f t="shared" si="452"/>
        <v>54.436304436304432</v>
      </c>
      <c r="AE1046" s="370">
        <f t="shared" si="453"/>
        <v>21.547536433032619</v>
      </c>
      <c r="AF1046" s="370">
        <f t="shared" si="454"/>
        <v>-6.1064205772629085</v>
      </c>
      <c r="AG1046" s="370">
        <f t="shared" si="454"/>
        <v>-2.947598253275121</v>
      </c>
      <c r="AH1046" s="370">
        <f t="shared" si="454"/>
        <v>21.415270018621971</v>
      </c>
      <c r="AI1046" s="370">
        <f t="shared" si="454"/>
        <v>2.8389767854502468</v>
      </c>
      <c r="AJ1046" s="370">
        <f t="shared" si="455"/>
        <v>4.685022343952717</v>
      </c>
      <c r="AK1046" s="370">
        <f t="shared" si="455"/>
        <v>7.0824053452115967</v>
      </c>
      <c r="AL1046" s="370">
        <f t="shared" si="455"/>
        <v>20.389777532634685</v>
      </c>
      <c r="AM1046" s="370">
        <f t="shared" si="455"/>
        <v>27.447282701868687</v>
      </c>
      <c r="AN1046" s="370">
        <f t="shared" si="435"/>
        <v>30.884987459691871</v>
      </c>
      <c r="AO1046" s="370">
        <f t="shared" si="435"/>
        <v>31.65898617511521</v>
      </c>
      <c r="AP1046" s="370">
        <f t="shared" si="435"/>
        <v>-1.4626432995124514</v>
      </c>
      <c r="AQ1046" s="370">
        <f t="shared" si="435"/>
        <v>30.045675135598053</v>
      </c>
      <c r="AR1046" s="370">
        <f t="shared" ref="AR1046:AY1046" si="460">IFERROR(((AR266-AF266)*100/AF266),"n.a.")</f>
        <v>98.808030112923447</v>
      </c>
      <c r="AS1046" s="370">
        <f t="shared" si="460"/>
        <v>50.056242969628798</v>
      </c>
      <c r="AT1046" s="370">
        <f t="shared" si="460"/>
        <v>27.875766871165645</v>
      </c>
      <c r="AU1046" s="370">
        <f t="shared" si="460"/>
        <v>37.095614665708119</v>
      </c>
      <c r="AV1046" s="370">
        <f t="shared" si="460"/>
        <v>20.242357477278969</v>
      </c>
      <c r="AW1046" s="370">
        <f t="shared" si="460"/>
        <v>13.643926788685507</v>
      </c>
      <c r="AX1046" s="370">
        <f t="shared" si="460"/>
        <v>65.577275503970668</v>
      </c>
      <c r="AY1046" s="370">
        <f t="shared" si="460"/>
        <v>23.231100349744409</v>
      </c>
    </row>
    <row r="1047" spans="1:51" s="325" customFormat="1" ht="12.75" customHeight="1">
      <c r="A1047" s="327"/>
      <c r="B1047" s="327" t="s">
        <v>438</v>
      </c>
      <c r="C1047" s="331"/>
      <c r="D1047" s="331"/>
      <c r="E1047" s="331"/>
      <c r="F1047" s="331"/>
      <c r="G1047" s="331"/>
      <c r="H1047" s="331"/>
      <c r="I1047" s="331"/>
      <c r="J1047" s="331"/>
      <c r="K1047" s="331"/>
      <c r="L1047" s="331"/>
      <c r="M1047" s="331"/>
      <c r="N1047" s="331"/>
      <c r="O1047" s="370">
        <f t="shared" si="437"/>
        <v>24.954627949183301</v>
      </c>
      <c r="P1047" s="370">
        <f t="shared" si="438"/>
        <v>53.996983408748136</v>
      </c>
      <c r="Q1047" s="370">
        <f t="shared" si="439"/>
        <v>48.114998643883929</v>
      </c>
      <c r="R1047" s="370">
        <f t="shared" si="440"/>
        <v>23.758660508083132</v>
      </c>
      <c r="S1047" s="370">
        <f t="shared" si="441"/>
        <v>18.818791946308718</v>
      </c>
      <c r="T1047" s="370">
        <f t="shared" si="442"/>
        <v>19.136139967195188</v>
      </c>
      <c r="U1047" s="370">
        <f t="shared" si="443"/>
        <v>8.6898036050578327</v>
      </c>
      <c r="V1047" s="370">
        <f t="shared" si="444"/>
        <v>-18.640897755610972</v>
      </c>
      <c r="W1047" s="370">
        <f t="shared" si="445"/>
        <v>-18.210777807273701</v>
      </c>
      <c r="X1047" s="370">
        <f t="shared" si="446"/>
        <v>2.0699356913183302</v>
      </c>
      <c r="Y1047" s="370">
        <f t="shared" si="447"/>
        <v>-22.191564840362641</v>
      </c>
      <c r="Z1047" s="370">
        <f t="shared" si="448"/>
        <v>-22.385321100917427</v>
      </c>
      <c r="AA1047" s="370">
        <f t="shared" si="449"/>
        <v>9.6828854998787572E-2</v>
      </c>
      <c r="AB1047" s="370">
        <f t="shared" si="450"/>
        <v>-13.442703232125371</v>
      </c>
      <c r="AC1047" s="370">
        <f t="shared" si="451"/>
        <v>-23.585423915033882</v>
      </c>
      <c r="AD1047" s="370">
        <f t="shared" si="452"/>
        <v>-2.9624445999533382</v>
      </c>
      <c r="AE1047" s="370">
        <f t="shared" si="453"/>
        <v>-28.920018075011292</v>
      </c>
      <c r="AF1047" s="370">
        <f t="shared" si="454"/>
        <v>-11.932078935291408</v>
      </c>
      <c r="AG1047" s="370">
        <f t="shared" si="454"/>
        <v>5.1732673267326819</v>
      </c>
      <c r="AH1047" s="370">
        <f t="shared" si="454"/>
        <v>-5.5427841634738231</v>
      </c>
      <c r="AI1047" s="370">
        <f t="shared" si="454"/>
        <v>11.424862057773449</v>
      </c>
      <c r="AJ1047" s="370">
        <f t="shared" si="455"/>
        <v>-23.488875762945462</v>
      </c>
      <c r="AK1047" s="370">
        <f t="shared" si="455"/>
        <v>9.5238095238095379</v>
      </c>
      <c r="AL1047" s="370">
        <f t="shared" si="455"/>
        <v>25.531914893617017</v>
      </c>
      <c r="AM1047" s="370">
        <f t="shared" si="455"/>
        <v>9.5042321644498191</v>
      </c>
      <c r="AN1047" s="370">
        <f t="shared" si="435"/>
        <v>4.158415841584155</v>
      </c>
      <c r="AO1047" s="370">
        <f t="shared" si="435"/>
        <v>1.030433740714114</v>
      </c>
      <c r="AP1047" s="370">
        <f t="shared" si="435"/>
        <v>-8.3413461538461515</v>
      </c>
      <c r="AQ1047" s="370">
        <f t="shared" si="435"/>
        <v>28.130959949141769</v>
      </c>
      <c r="AR1047" s="370">
        <f t="shared" ref="AR1047:AY1047" si="461">IFERROR(((AR267-AF267)*100/AF267),"n.a.")</f>
        <v>24.882751433038035</v>
      </c>
      <c r="AS1047" s="370">
        <f t="shared" si="461"/>
        <v>3.5302424099788183</v>
      </c>
      <c r="AT1047" s="370">
        <f t="shared" si="461"/>
        <v>13.601946998377505</v>
      </c>
      <c r="AU1047" s="370">
        <f t="shared" si="461"/>
        <v>10.865132537139541</v>
      </c>
      <c r="AV1047" s="370">
        <f t="shared" si="461"/>
        <v>0.4117344312918263</v>
      </c>
      <c r="AW1047" s="370">
        <f t="shared" si="461"/>
        <v>0.43940795559666446</v>
      </c>
      <c r="AX1047" s="370">
        <f t="shared" si="461"/>
        <v>-4.0385017786147728</v>
      </c>
      <c r="AY1047" s="370">
        <f t="shared" si="461"/>
        <v>15.304770318021202</v>
      </c>
    </row>
    <row r="1048" spans="1:51" s="325" customFormat="1" ht="13.8">
      <c r="A1048" s="329"/>
      <c r="B1048" s="329" t="s">
        <v>439</v>
      </c>
      <c r="C1048" s="332"/>
      <c r="D1048" s="332"/>
      <c r="E1048" s="332"/>
      <c r="F1048" s="332"/>
      <c r="G1048" s="332"/>
      <c r="H1048" s="332"/>
      <c r="I1048" s="332"/>
      <c r="J1048" s="332"/>
      <c r="K1048" s="332"/>
      <c r="L1048" s="332"/>
      <c r="M1048" s="332"/>
      <c r="N1048" s="332"/>
      <c r="O1048" s="370">
        <f t="shared" si="437"/>
        <v>24.579471335393066</v>
      </c>
      <c r="P1048" s="370">
        <f t="shared" si="438"/>
        <v>66.403712296983741</v>
      </c>
      <c r="Q1048" s="370">
        <f t="shared" si="439"/>
        <v>54.502068087814195</v>
      </c>
      <c r="R1048" s="370">
        <f t="shared" si="440"/>
        <v>26.879947229551448</v>
      </c>
      <c r="S1048" s="370">
        <f t="shared" si="441"/>
        <v>14.603365384615383</v>
      </c>
      <c r="T1048" s="370">
        <f t="shared" si="442"/>
        <v>18.958076448828624</v>
      </c>
      <c r="U1048" s="370">
        <f t="shared" si="443"/>
        <v>7.4085459575776103</v>
      </c>
      <c r="V1048" s="370">
        <f t="shared" si="444"/>
        <v>-20.295635851712809</v>
      </c>
      <c r="W1048" s="370">
        <f t="shared" si="445"/>
        <v>-19.582955575702641</v>
      </c>
      <c r="X1048" s="370">
        <f t="shared" si="446"/>
        <v>2.3889260995757988</v>
      </c>
      <c r="Y1048" s="370">
        <f t="shared" si="447"/>
        <v>-20.257663260772997</v>
      </c>
      <c r="Z1048" s="370">
        <f t="shared" si="448"/>
        <v>-25.352422907488982</v>
      </c>
      <c r="AA1048" s="370">
        <f t="shared" si="449"/>
        <v>4.1058142739046621</v>
      </c>
      <c r="AB1048" s="370">
        <f t="shared" si="450"/>
        <v>-12.88343558282209</v>
      </c>
      <c r="AC1048" s="370">
        <f t="shared" si="451"/>
        <v>-23.5996705107084</v>
      </c>
      <c r="AD1048" s="370">
        <f t="shared" si="452"/>
        <v>-5.3548219391733882</v>
      </c>
      <c r="AE1048" s="370">
        <f t="shared" si="453"/>
        <v>-31.620346093340331</v>
      </c>
      <c r="AF1048" s="370">
        <f t="shared" si="454"/>
        <v>-14.226483544959839</v>
      </c>
      <c r="AG1048" s="370">
        <f t="shared" si="454"/>
        <v>7.5271894676588511</v>
      </c>
      <c r="AH1048" s="370">
        <f t="shared" si="454"/>
        <v>-3.8857815719752731</v>
      </c>
      <c r="AI1048" s="370">
        <f t="shared" si="454"/>
        <v>12.476512589252161</v>
      </c>
      <c r="AJ1048" s="370">
        <f t="shared" si="455"/>
        <v>-27.278674225904922</v>
      </c>
      <c r="AK1048" s="370">
        <f t="shared" si="455"/>
        <v>2.4512534818941578</v>
      </c>
      <c r="AL1048" s="370">
        <f t="shared" si="455"/>
        <v>26.202419592800243</v>
      </c>
      <c r="AM1048" s="370">
        <f t="shared" si="455"/>
        <v>2.1175224986765406</v>
      </c>
      <c r="AN1048" s="370">
        <f t="shared" si="435"/>
        <v>-14.404609475032011</v>
      </c>
      <c r="AO1048" s="370">
        <f t="shared" si="435"/>
        <v>-15.84905660377359</v>
      </c>
      <c r="AP1048" s="370">
        <f t="shared" si="435"/>
        <v>-19.74732216424059</v>
      </c>
      <c r="AQ1048" s="370">
        <f t="shared" si="435"/>
        <v>10.582822085889578</v>
      </c>
      <c r="AR1048" s="370">
        <f t="shared" ref="AR1048:AY1048" si="462">IFERROR(((AR268-AF268)*100/AF268),"n.a.")</f>
        <v>8.8519637462235643</v>
      </c>
      <c r="AS1048" s="370">
        <f t="shared" si="462"/>
        <v>-14.080383284535531</v>
      </c>
      <c r="AT1048" s="370">
        <f t="shared" si="462"/>
        <v>7.9632465543644759</v>
      </c>
      <c r="AU1048" s="370">
        <f t="shared" si="462"/>
        <v>6.3147343802205169</v>
      </c>
      <c r="AV1048" s="370">
        <f t="shared" si="462"/>
        <v>-4.4677661169415348</v>
      </c>
      <c r="AW1048" s="370">
        <f t="shared" si="462"/>
        <v>1.6041326808047751</v>
      </c>
      <c r="AX1048" s="370">
        <f t="shared" si="462"/>
        <v>-12.251578209025022</v>
      </c>
      <c r="AY1048" s="370">
        <f t="shared" si="462"/>
        <v>19.440124416796269</v>
      </c>
    </row>
    <row r="1049" spans="1:51" s="325" customFormat="1" ht="13.8">
      <c r="A1049" s="327"/>
      <c r="B1049" s="327" t="s">
        <v>440</v>
      </c>
      <c r="C1049" s="331"/>
      <c r="D1049" s="331"/>
      <c r="E1049" s="331"/>
      <c r="F1049" s="331"/>
      <c r="G1049" s="331"/>
      <c r="H1049" s="331"/>
      <c r="I1049" s="331"/>
      <c r="J1049" s="331"/>
      <c r="K1049" s="331"/>
      <c r="L1049" s="331"/>
      <c r="M1049" s="331"/>
      <c r="N1049" s="331"/>
      <c r="O1049" s="370">
        <f t="shared" si="437"/>
        <v>27.735368956742988</v>
      </c>
      <c r="P1049" s="370">
        <f t="shared" si="438"/>
        <v>0</v>
      </c>
      <c r="Q1049" s="370">
        <f t="shared" si="439"/>
        <v>11.029411764705875</v>
      </c>
      <c r="R1049" s="370">
        <f t="shared" si="440"/>
        <v>1.8518518518518534</v>
      </c>
      <c r="S1049" s="370">
        <f t="shared" si="441"/>
        <v>53.768844221105525</v>
      </c>
      <c r="T1049" s="370">
        <f t="shared" si="442"/>
        <v>20.53140096618359</v>
      </c>
      <c r="U1049" s="370">
        <f t="shared" si="443"/>
        <v>17.672413793103456</v>
      </c>
      <c r="V1049" s="370">
        <f t="shared" si="444"/>
        <v>-5.8181818181818237</v>
      </c>
      <c r="W1049" s="370">
        <f t="shared" si="445"/>
        <v>-8.4967320261437855</v>
      </c>
      <c r="X1049" s="370">
        <f t="shared" si="446"/>
        <v>-0.40322580645160433</v>
      </c>
      <c r="Y1049" s="370">
        <f t="shared" si="447"/>
        <v>-37.587412587412587</v>
      </c>
      <c r="Z1049" s="370">
        <f t="shared" si="448"/>
        <v>14.520547945205474</v>
      </c>
      <c r="AA1049" s="370">
        <f t="shared" si="449"/>
        <v>-28.88446215139442</v>
      </c>
      <c r="AB1049" s="370">
        <f t="shared" si="450"/>
        <v>-17.269076305220889</v>
      </c>
      <c r="AC1049" s="370">
        <f t="shared" si="451"/>
        <v>-23.344370860927153</v>
      </c>
      <c r="AD1049" s="370">
        <f t="shared" si="452"/>
        <v>17.727272727272712</v>
      </c>
      <c r="AE1049" s="370">
        <f t="shared" si="453"/>
        <v>-11.928104575163406</v>
      </c>
      <c r="AF1049" s="370">
        <f t="shared" si="454"/>
        <v>5.811623246492986</v>
      </c>
      <c r="AG1049" s="370">
        <f t="shared" si="454"/>
        <v>-9.8901098901098905</v>
      </c>
      <c r="AH1049" s="370">
        <f t="shared" si="454"/>
        <v>-16.409266409266404</v>
      </c>
      <c r="AI1049" s="370">
        <f t="shared" si="454"/>
        <v>4.7619047619047663</v>
      </c>
      <c r="AJ1049" s="370">
        <f t="shared" si="455"/>
        <v>11.538461538461526</v>
      </c>
      <c r="AK1049" s="370">
        <f t="shared" si="455"/>
        <v>81.232492997198889</v>
      </c>
      <c r="AL1049" s="370">
        <f t="shared" si="455"/>
        <v>20.334928229665088</v>
      </c>
      <c r="AM1049" s="370">
        <f t="shared" si="455"/>
        <v>87.955182072829132</v>
      </c>
      <c r="AN1049" s="370">
        <f t="shared" si="435"/>
        <v>144.66019417475727</v>
      </c>
      <c r="AO1049" s="370">
        <f t="shared" si="435"/>
        <v>136.28509719222461</v>
      </c>
      <c r="AP1049" s="370">
        <f t="shared" si="435"/>
        <v>72.200772200772207</v>
      </c>
      <c r="AQ1049" s="370">
        <f t="shared" si="435"/>
        <v>112.80148423005569</v>
      </c>
      <c r="AR1049" s="370">
        <f t="shared" ref="AR1049:AY1049" si="463">IFERROR(((AR269-AF269)*100/AF269),"n.a.")</f>
        <v>125.56818181818181</v>
      </c>
      <c r="AS1049" s="370">
        <f t="shared" si="463"/>
        <v>138.00813008130083</v>
      </c>
      <c r="AT1049" s="370">
        <f t="shared" si="463"/>
        <v>56.120092378752879</v>
      </c>
      <c r="AU1049" s="370">
        <f t="shared" si="463"/>
        <v>42.045454545454533</v>
      </c>
      <c r="AV1049" s="370">
        <f t="shared" si="463"/>
        <v>29.945553539019969</v>
      </c>
      <c r="AW1049" s="370">
        <f t="shared" si="463"/>
        <v>-6.3369397217928931</v>
      </c>
      <c r="AX1049" s="370">
        <f t="shared" si="463"/>
        <v>65.606361829025843</v>
      </c>
      <c r="AY1049" s="370">
        <f t="shared" si="463"/>
        <v>-8.6438152011922522</v>
      </c>
    </row>
    <row r="1050" spans="1:51" s="325" customFormat="1" ht="13.8">
      <c r="A1050" s="329"/>
      <c r="B1050" s="329" t="s">
        <v>441</v>
      </c>
      <c r="C1050" s="332"/>
      <c r="D1050" s="332"/>
      <c r="E1050" s="332"/>
      <c r="F1050" s="332"/>
      <c r="G1050" s="332"/>
      <c r="H1050" s="332"/>
      <c r="I1050" s="332"/>
      <c r="J1050" s="332"/>
      <c r="K1050" s="332"/>
      <c r="L1050" s="332"/>
      <c r="M1050" s="332"/>
      <c r="N1050" s="332"/>
      <c r="O1050" s="370">
        <f t="shared" si="437"/>
        <v>11.754756871035946</v>
      </c>
      <c r="P1050" s="370">
        <f t="shared" si="438"/>
        <v>18.067438349270255</v>
      </c>
      <c r="Q1050" s="370">
        <f t="shared" si="439"/>
        <v>39.110499770747374</v>
      </c>
      <c r="R1050" s="370">
        <f t="shared" si="440"/>
        <v>14.436026936026934</v>
      </c>
      <c r="S1050" s="370">
        <f t="shared" si="441"/>
        <v>11.797964568413112</v>
      </c>
      <c r="T1050" s="370">
        <f t="shared" si="442"/>
        <v>4.0657084188911634</v>
      </c>
      <c r="U1050" s="370">
        <f t="shared" si="443"/>
        <v>11.805236564079008</v>
      </c>
      <c r="V1050" s="370">
        <f t="shared" si="444"/>
        <v>1.4354066985645868</v>
      </c>
      <c r="W1050" s="370">
        <f t="shared" si="445"/>
        <v>-11.423895253682495</v>
      </c>
      <c r="X1050" s="370">
        <f t="shared" si="446"/>
        <v>22.958579881656803</v>
      </c>
      <c r="Y1050" s="370">
        <f t="shared" si="447"/>
        <v>-15.00330469266359</v>
      </c>
      <c r="Z1050" s="370">
        <f t="shared" si="448"/>
        <v>-11.057153530070979</v>
      </c>
      <c r="AA1050" s="370">
        <f t="shared" si="449"/>
        <v>-8.172531214528945</v>
      </c>
      <c r="AB1050" s="370">
        <f t="shared" si="450"/>
        <v>19.138959931798798</v>
      </c>
      <c r="AC1050" s="370">
        <f t="shared" si="451"/>
        <v>-19.940672379696775</v>
      </c>
      <c r="AD1050" s="370">
        <f t="shared" si="452"/>
        <v>-3.4571533652078017</v>
      </c>
      <c r="AE1050" s="370">
        <f t="shared" si="453"/>
        <v>-11.294672960215783</v>
      </c>
      <c r="AF1050" s="370">
        <f t="shared" si="454"/>
        <v>4.6172059984214746</v>
      </c>
      <c r="AG1050" s="370">
        <f t="shared" si="454"/>
        <v>28.800328677074781</v>
      </c>
      <c r="AH1050" s="370">
        <f t="shared" si="454"/>
        <v>3.0323450134770842</v>
      </c>
      <c r="AI1050" s="370">
        <f t="shared" si="454"/>
        <v>23.207686622320786</v>
      </c>
      <c r="AJ1050" s="370">
        <f t="shared" si="455"/>
        <v>21.78376644209175</v>
      </c>
      <c r="AK1050" s="370">
        <f t="shared" si="455"/>
        <v>10.14774494556765</v>
      </c>
      <c r="AL1050" s="370">
        <f t="shared" si="455"/>
        <v>22.38555228895423</v>
      </c>
      <c r="AM1050" s="370">
        <f t="shared" si="455"/>
        <v>37.124021425628356</v>
      </c>
      <c r="AN1050" s="370">
        <f t="shared" si="435"/>
        <v>-9.0518783542039269</v>
      </c>
      <c r="AO1050" s="370">
        <f t="shared" si="435"/>
        <v>28.118567311650896</v>
      </c>
      <c r="AP1050" s="370">
        <f t="shared" si="435"/>
        <v>12.304761904761907</v>
      </c>
      <c r="AQ1050" s="370">
        <f t="shared" si="435"/>
        <v>30.976814899277851</v>
      </c>
      <c r="AR1050" s="370">
        <f t="shared" ref="AR1050:AY1050" si="464">IFERROR(((AR270-AF270)*100/AF270),"n.a.")</f>
        <v>26.669181440965659</v>
      </c>
      <c r="AS1050" s="370">
        <f t="shared" si="464"/>
        <v>5.1674641148325273</v>
      </c>
      <c r="AT1050" s="370">
        <f t="shared" si="464"/>
        <v>2.5179856115108019</v>
      </c>
      <c r="AU1050" s="370">
        <f t="shared" si="464"/>
        <v>6.9286142771445558</v>
      </c>
      <c r="AV1050" s="370">
        <f t="shared" si="464"/>
        <v>-3.1612223393045387</v>
      </c>
      <c r="AW1050" s="370">
        <f t="shared" si="464"/>
        <v>42.534415813625152</v>
      </c>
      <c r="AX1050" s="370">
        <f t="shared" si="464"/>
        <v>26.286890871654073</v>
      </c>
      <c r="AY1050" s="370">
        <f t="shared" si="464"/>
        <v>6.61057692307691</v>
      </c>
    </row>
    <row r="1051" spans="1:51" s="325" customFormat="1" ht="13.8">
      <c r="A1051" s="327"/>
      <c r="B1051" s="327" t="s">
        <v>442</v>
      </c>
      <c r="C1051" s="331"/>
      <c r="D1051" s="331"/>
      <c r="E1051" s="331"/>
      <c r="F1051" s="331"/>
      <c r="G1051" s="331"/>
      <c r="H1051" s="331"/>
      <c r="I1051" s="331"/>
      <c r="J1051" s="331"/>
      <c r="K1051" s="331"/>
      <c r="L1051" s="331"/>
      <c r="M1051" s="331"/>
      <c r="N1051" s="331"/>
      <c r="O1051" s="370">
        <f t="shared" si="437"/>
        <v>-6.7660429220847931</v>
      </c>
      <c r="P1051" s="370">
        <f t="shared" si="438"/>
        <v>-10.154009559214021</v>
      </c>
      <c r="Q1051" s="370">
        <f t="shared" si="439"/>
        <v>-17.35248089846267</v>
      </c>
      <c r="R1051" s="370">
        <f t="shared" si="440"/>
        <v>-9.8650279820037259</v>
      </c>
      <c r="S1051" s="370">
        <f t="shared" si="441"/>
        <v>-4.935823854742778</v>
      </c>
      <c r="T1051" s="370">
        <f t="shared" si="442"/>
        <v>-24.355866774396262</v>
      </c>
      <c r="U1051" s="370">
        <f t="shared" si="443"/>
        <v>-4.9457034938621316</v>
      </c>
      <c r="V1051" s="370">
        <f t="shared" si="444"/>
        <v>1.563263312164151</v>
      </c>
      <c r="W1051" s="370">
        <f t="shared" si="445"/>
        <v>-15.273615273615277</v>
      </c>
      <c r="X1051" s="370">
        <f t="shared" si="446"/>
        <v>-6.3166932417515094</v>
      </c>
      <c r="Y1051" s="370">
        <f t="shared" si="447"/>
        <v>18.942620897018298</v>
      </c>
      <c r="Z1051" s="370">
        <f t="shared" si="448"/>
        <v>-9.0114026347835718</v>
      </c>
      <c r="AA1051" s="370">
        <f t="shared" si="449"/>
        <v>-3.0048758362626051</v>
      </c>
      <c r="AB1051" s="370">
        <f t="shared" si="450"/>
        <v>12.223667100130044</v>
      </c>
      <c r="AC1051" s="370">
        <f t="shared" si="451"/>
        <v>18.133214524392962</v>
      </c>
      <c r="AD1051" s="370">
        <f t="shared" si="452"/>
        <v>18.127587046505965</v>
      </c>
      <c r="AE1051" s="370">
        <f t="shared" si="453"/>
        <v>11.931942919868282</v>
      </c>
      <c r="AF1051" s="370">
        <f t="shared" si="454"/>
        <v>12.971754094469491</v>
      </c>
      <c r="AG1051" s="370">
        <f t="shared" si="454"/>
        <v>26.015149633676895</v>
      </c>
      <c r="AH1051" s="370">
        <f t="shared" si="454"/>
        <v>-5.6950456950456969</v>
      </c>
      <c r="AI1051" s="370">
        <f t="shared" si="454"/>
        <v>30.761168609982974</v>
      </c>
      <c r="AJ1051" s="370">
        <f t="shared" si="455"/>
        <v>34.3938203718251</v>
      </c>
      <c r="AK1051" s="370">
        <f t="shared" si="455"/>
        <v>8.7212976616810636</v>
      </c>
      <c r="AL1051" s="370">
        <f t="shared" si="455"/>
        <v>22.630490327290435</v>
      </c>
      <c r="AM1051" s="370">
        <f t="shared" si="455"/>
        <v>24.725274725274712</v>
      </c>
      <c r="AN1051" s="370">
        <f t="shared" si="435"/>
        <v>-2.7072579795638969</v>
      </c>
      <c r="AO1051" s="370">
        <f t="shared" si="435"/>
        <v>-3.1585894776541661</v>
      </c>
      <c r="AP1051" s="370">
        <f t="shared" si="435"/>
        <v>3.4319282696073361</v>
      </c>
      <c r="AQ1051" s="370">
        <f t="shared" si="435"/>
        <v>-5.4231636755908612</v>
      </c>
      <c r="AR1051" s="370">
        <f t="shared" ref="AR1051:AY1051" si="465">IFERROR(((AR271-AF271)*100/AF271),"n.a.")</f>
        <v>14.518331757537563</v>
      </c>
      <c r="AS1051" s="370">
        <f t="shared" si="465"/>
        <v>9.9527000394166283</v>
      </c>
      <c r="AT1051" s="370">
        <f t="shared" si="465"/>
        <v>5.9369580740589543</v>
      </c>
      <c r="AU1051" s="370">
        <f t="shared" si="465"/>
        <v>12.93457569381825</v>
      </c>
      <c r="AV1051" s="370">
        <f t="shared" si="465"/>
        <v>10.082805650267895</v>
      </c>
      <c r="AW1051" s="370">
        <f t="shared" si="465"/>
        <v>-6.8785119162952864</v>
      </c>
      <c r="AX1051" s="370">
        <f t="shared" si="465"/>
        <v>3.2542911003075572</v>
      </c>
      <c r="AY1051" s="370">
        <f t="shared" si="465"/>
        <v>0.33742618802136981</v>
      </c>
    </row>
    <row r="1052" spans="1:51" s="325" customFormat="1" ht="13.8">
      <c r="A1052" s="329"/>
      <c r="B1052" s="329" t="s">
        <v>443</v>
      </c>
      <c r="C1052" s="332"/>
      <c r="D1052" s="332"/>
      <c r="E1052" s="332"/>
      <c r="F1052" s="332"/>
      <c r="G1052" s="332"/>
      <c r="H1052" s="332"/>
      <c r="I1052" s="332"/>
      <c r="J1052" s="332"/>
      <c r="K1052" s="332"/>
      <c r="L1052" s="332"/>
      <c r="M1052" s="332"/>
      <c r="N1052" s="332"/>
      <c r="O1052" s="370">
        <f t="shared" si="437"/>
        <v>19.173363949483349</v>
      </c>
      <c r="P1052" s="370">
        <f t="shared" si="438"/>
        <v>-50.742147048671043</v>
      </c>
      <c r="Q1052" s="370">
        <f t="shared" si="439"/>
        <v>-18.163934426229506</v>
      </c>
      <c r="R1052" s="370">
        <f t="shared" si="440"/>
        <v>16.25781625781627</v>
      </c>
      <c r="S1052" s="370">
        <f t="shared" si="441"/>
        <v>-39.093242087254062</v>
      </c>
      <c r="T1052" s="370">
        <f t="shared" si="442"/>
        <v>40.875912408759113</v>
      </c>
      <c r="U1052" s="370">
        <f t="shared" si="443"/>
        <v>-8.7056128293241777</v>
      </c>
      <c r="V1052" s="370">
        <f t="shared" si="444"/>
        <v>52.610759493670876</v>
      </c>
      <c r="W1052" s="370">
        <f t="shared" si="445"/>
        <v>-72.888318356867771</v>
      </c>
      <c r="X1052" s="370">
        <f t="shared" si="446"/>
        <v>-15.437987857762355</v>
      </c>
      <c r="Y1052" s="370">
        <f t="shared" si="447"/>
        <v>-13.70399373531715</v>
      </c>
      <c r="Z1052" s="370">
        <f t="shared" si="448"/>
        <v>-6.9767441860465116</v>
      </c>
      <c r="AA1052" s="370">
        <f t="shared" si="449"/>
        <v>-11.368015414258201</v>
      </c>
      <c r="AB1052" s="370">
        <f t="shared" si="450"/>
        <v>3.3637000700770878</v>
      </c>
      <c r="AC1052" s="370">
        <f t="shared" si="451"/>
        <v>-50.801282051282058</v>
      </c>
      <c r="AD1052" s="370">
        <f t="shared" si="452"/>
        <v>-62.019031857674811</v>
      </c>
      <c r="AE1052" s="370">
        <f t="shared" si="453"/>
        <v>-10.814606741573039</v>
      </c>
      <c r="AF1052" s="370">
        <f t="shared" si="454"/>
        <v>-48.445595854922281</v>
      </c>
      <c r="AG1052" s="370">
        <f t="shared" si="454"/>
        <v>6.7126725219573524</v>
      </c>
      <c r="AH1052" s="370">
        <f t="shared" si="454"/>
        <v>-20.6324520476931</v>
      </c>
      <c r="AI1052" s="370">
        <f t="shared" si="454"/>
        <v>26.041666666666664</v>
      </c>
      <c r="AJ1052" s="370">
        <f t="shared" si="455"/>
        <v>65.333333333333343</v>
      </c>
      <c r="AK1052" s="370">
        <f t="shared" si="455"/>
        <v>38.021778584392024</v>
      </c>
      <c r="AL1052" s="370">
        <f t="shared" si="455"/>
        <v>-14.893617021276599</v>
      </c>
      <c r="AM1052" s="370">
        <f t="shared" si="455"/>
        <v>-16.739130434782602</v>
      </c>
      <c r="AN1052" s="370">
        <f t="shared" si="435"/>
        <v>16.677966101694921</v>
      </c>
      <c r="AO1052" s="370">
        <f t="shared" si="435"/>
        <v>75.081433224755713</v>
      </c>
      <c r="AP1052" s="370">
        <f t="shared" si="435"/>
        <v>131.2636165577342</v>
      </c>
      <c r="AQ1052" s="370">
        <f t="shared" si="435"/>
        <v>53.62204724409451</v>
      </c>
      <c r="AR1052" s="370">
        <f t="shared" ref="AR1052:AY1052" si="466">IFERROR(((AR272-AF272)*100/AF272),"n.a.")</f>
        <v>114.23785594639864</v>
      </c>
      <c r="AS1052" s="370">
        <f t="shared" si="466"/>
        <v>80.893592004703095</v>
      </c>
      <c r="AT1052" s="370">
        <f t="shared" si="466"/>
        <v>99.020248203788356</v>
      </c>
      <c r="AU1052" s="370">
        <f t="shared" si="466"/>
        <v>69.722013523666405</v>
      </c>
      <c r="AV1052" s="370">
        <f t="shared" si="466"/>
        <v>50.062034739454091</v>
      </c>
      <c r="AW1052" s="370">
        <f t="shared" si="466"/>
        <v>51.742274819197881</v>
      </c>
      <c r="AX1052" s="370">
        <f t="shared" si="466"/>
        <v>7.0000000000000062</v>
      </c>
      <c r="AY1052" s="370">
        <f t="shared" si="466"/>
        <v>38.250652741514358</v>
      </c>
    </row>
    <row r="1053" spans="1:51" s="325" customFormat="1" ht="13.8">
      <c r="A1053" s="327"/>
      <c r="B1053" s="327" t="s">
        <v>444</v>
      </c>
      <c r="C1053" s="331"/>
      <c r="D1053" s="331"/>
      <c r="E1053" s="331"/>
      <c r="F1053" s="331"/>
      <c r="G1053" s="331"/>
      <c r="H1053" s="331"/>
      <c r="I1053" s="331"/>
      <c r="J1053" s="331"/>
      <c r="K1053" s="331"/>
      <c r="L1053" s="331"/>
      <c r="M1053" s="331"/>
      <c r="N1053" s="331"/>
      <c r="O1053" s="370">
        <f t="shared" si="437"/>
        <v>19.67664258685932</v>
      </c>
      <c r="P1053" s="370">
        <f t="shared" si="438"/>
        <v>50.080149612610199</v>
      </c>
      <c r="Q1053" s="370">
        <f t="shared" si="439"/>
        <v>43.638284758298852</v>
      </c>
      <c r="R1053" s="370">
        <f t="shared" si="440"/>
        <v>20.956429330499471</v>
      </c>
      <c r="S1053" s="370">
        <f t="shared" si="441"/>
        <v>54.40354147250698</v>
      </c>
      <c r="T1053" s="370">
        <f t="shared" si="442"/>
        <v>15.569101628859812</v>
      </c>
      <c r="U1053" s="370">
        <f t="shared" si="443"/>
        <v>-1.0858955588091759</v>
      </c>
      <c r="V1053" s="370">
        <f t="shared" si="444"/>
        <v>-11.097872340425537</v>
      </c>
      <c r="W1053" s="370">
        <f t="shared" si="445"/>
        <v>-6.4439140811455893</v>
      </c>
      <c r="X1053" s="370">
        <f t="shared" si="446"/>
        <v>14.144255654326535</v>
      </c>
      <c r="Y1053" s="370">
        <f t="shared" si="447"/>
        <v>-3.7446892599545425</v>
      </c>
      <c r="Z1053" s="370">
        <f t="shared" si="448"/>
        <v>-5.8549171380371057</v>
      </c>
      <c r="AA1053" s="370">
        <f t="shared" si="449"/>
        <v>13.212608987256866</v>
      </c>
      <c r="AB1053" s="370">
        <f t="shared" si="450"/>
        <v>18.032932799287956</v>
      </c>
      <c r="AC1053" s="370">
        <f t="shared" si="451"/>
        <v>-28.155458836510753</v>
      </c>
      <c r="AD1053" s="370">
        <f t="shared" si="452"/>
        <v>7.8720787207872149</v>
      </c>
      <c r="AE1053" s="370">
        <f t="shared" si="453"/>
        <v>2.7463407273276106</v>
      </c>
      <c r="AF1053" s="370">
        <f t="shared" si="454"/>
        <v>-0.57933419801124231</v>
      </c>
      <c r="AG1053" s="370">
        <f t="shared" si="454"/>
        <v>41.902059948192942</v>
      </c>
      <c r="AH1053" s="370">
        <f t="shared" si="454"/>
        <v>8.338119854489765</v>
      </c>
      <c r="AI1053" s="370">
        <f t="shared" si="454"/>
        <v>21.396683673469383</v>
      </c>
      <c r="AJ1053" s="370">
        <f t="shared" si="455"/>
        <v>18.878154574132498</v>
      </c>
      <c r="AK1053" s="370">
        <f t="shared" si="455"/>
        <v>27.273660439334829</v>
      </c>
      <c r="AL1053" s="370">
        <f t="shared" si="455"/>
        <v>9.2653104247918119</v>
      </c>
      <c r="AM1053" s="370">
        <f t="shared" si="455"/>
        <v>10.096479350033858</v>
      </c>
      <c r="AN1053" s="370">
        <f t="shared" si="435"/>
        <v>-18.686373576653352</v>
      </c>
      <c r="AO1053" s="370">
        <f t="shared" si="435"/>
        <v>11.629692832764512</v>
      </c>
      <c r="AP1053" s="370">
        <f t="shared" si="435"/>
        <v>3.9257208014334526</v>
      </c>
      <c r="AQ1053" s="370">
        <f t="shared" si="435"/>
        <v>-15.883389631370251</v>
      </c>
      <c r="AR1053" s="370">
        <f t="shared" ref="AR1053:AY1053" si="467">IFERROR(((AR273-AF273)*100/AF273),"n.a.")</f>
        <v>11.828144025047841</v>
      </c>
      <c r="AS1053" s="370">
        <f t="shared" si="467"/>
        <v>16.463838664812226</v>
      </c>
      <c r="AT1053" s="370">
        <f t="shared" si="467"/>
        <v>14.438455421047971</v>
      </c>
      <c r="AU1053" s="370">
        <f t="shared" si="467"/>
        <v>14.385780579634002</v>
      </c>
      <c r="AV1053" s="370">
        <f t="shared" si="467"/>
        <v>-2.2887469939464342</v>
      </c>
      <c r="AW1053" s="370">
        <f t="shared" si="467"/>
        <v>-3.9358012742963107</v>
      </c>
      <c r="AX1053" s="370">
        <f t="shared" si="467"/>
        <v>32.413660042446459</v>
      </c>
      <c r="AY1053" s="370">
        <f t="shared" si="467"/>
        <v>10.054577600122979</v>
      </c>
    </row>
    <row r="1054" spans="1:51" s="325" customFormat="1" ht="13.8">
      <c r="A1054" s="329"/>
      <c r="B1054" s="329" t="s">
        <v>445</v>
      </c>
      <c r="C1054" s="332"/>
      <c r="D1054" s="332"/>
      <c r="E1054" s="332"/>
      <c r="F1054" s="332"/>
      <c r="G1054" s="332"/>
      <c r="H1054" s="332"/>
      <c r="I1054" s="332"/>
      <c r="J1054" s="332"/>
      <c r="K1054" s="332"/>
      <c r="L1054" s="332"/>
      <c r="M1054" s="332"/>
      <c r="N1054" s="332"/>
      <c r="O1054" s="370">
        <f t="shared" si="437"/>
        <v>-2.5597269624573342</v>
      </c>
      <c r="P1054" s="370">
        <f t="shared" si="438"/>
        <v>11.251758087201123</v>
      </c>
      <c r="Q1054" s="370">
        <f t="shared" si="439"/>
        <v>-2.9739776951672798</v>
      </c>
      <c r="R1054" s="370">
        <f t="shared" si="440"/>
        <v>-19.019073569482298</v>
      </c>
      <c r="S1054" s="370">
        <f t="shared" si="441"/>
        <v>-10.025839793281659</v>
      </c>
      <c r="T1054" s="370">
        <f t="shared" si="442"/>
        <v>-10.363836824696795</v>
      </c>
      <c r="U1054" s="370">
        <f t="shared" si="443"/>
        <v>5.9096945551128739</v>
      </c>
      <c r="V1054" s="370">
        <f t="shared" si="444"/>
        <v>-1.4616935483870925</v>
      </c>
      <c r="W1054" s="370">
        <f t="shared" si="445"/>
        <v>-4.2750929368029817</v>
      </c>
      <c r="X1054" s="370">
        <f t="shared" si="446"/>
        <v>32.308791994281634</v>
      </c>
      <c r="Y1054" s="370">
        <f t="shared" si="447"/>
        <v>7.7565632458233713</v>
      </c>
      <c r="Z1054" s="370">
        <f t="shared" si="448"/>
        <v>16.756756756756761</v>
      </c>
      <c r="AA1054" s="370">
        <f t="shared" si="449"/>
        <v>0.29188558085231003</v>
      </c>
      <c r="AB1054" s="370">
        <f t="shared" si="450"/>
        <v>7.5221238938053174</v>
      </c>
      <c r="AC1054" s="370">
        <f t="shared" si="451"/>
        <v>-2.2988505747126338</v>
      </c>
      <c r="AD1054" s="370">
        <f t="shared" si="452"/>
        <v>15.477792732166895</v>
      </c>
      <c r="AE1054" s="370">
        <f t="shared" si="453"/>
        <v>8.3859850660539976</v>
      </c>
      <c r="AF1054" s="370">
        <f t="shared" si="454"/>
        <v>14.637146371463706</v>
      </c>
      <c r="AG1054" s="370">
        <f t="shared" si="454"/>
        <v>10.9717868338558</v>
      </c>
      <c r="AH1054" s="370">
        <f t="shared" si="454"/>
        <v>-4.9104859335038409</v>
      </c>
      <c r="AI1054" s="370">
        <f t="shared" si="454"/>
        <v>10.93851132686085</v>
      </c>
      <c r="AJ1054" s="370">
        <f t="shared" si="455"/>
        <v>1.6747703943814083</v>
      </c>
      <c r="AK1054" s="370">
        <f t="shared" si="455"/>
        <v>1.9933554817275914</v>
      </c>
      <c r="AL1054" s="370">
        <f t="shared" si="455"/>
        <v>-6.4236111111111072</v>
      </c>
      <c r="AM1054" s="370">
        <f t="shared" si="455"/>
        <v>11.641443538998836</v>
      </c>
      <c r="AN1054" s="370">
        <f t="shared" si="435"/>
        <v>-7.7013521457966032</v>
      </c>
      <c r="AO1054" s="370">
        <f t="shared" si="435"/>
        <v>9.299719887955181</v>
      </c>
      <c r="AP1054" s="370">
        <f t="shared" si="435"/>
        <v>4.8951048951048941</v>
      </c>
      <c r="AQ1054" s="370">
        <f t="shared" si="435"/>
        <v>-7.1012188659247482</v>
      </c>
      <c r="AR1054" s="370">
        <f t="shared" ref="AR1054:AY1054" si="468">IFERROR(((AR274-AF274)*100/AF274),"n.a.")</f>
        <v>14.645922746781119</v>
      </c>
      <c r="AS1054" s="370">
        <f t="shared" si="468"/>
        <v>28.135593220338986</v>
      </c>
      <c r="AT1054" s="370">
        <f t="shared" si="468"/>
        <v>14.093598708983331</v>
      </c>
      <c r="AU1054" s="370">
        <f t="shared" si="468"/>
        <v>11.96032672112019</v>
      </c>
      <c r="AV1054" s="370">
        <f t="shared" si="468"/>
        <v>1.7003188097768347</v>
      </c>
      <c r="AW1054" s="370">
        <f t="shared" si="468"/>
        <v>1.5743756786102014</v>
      </c>
      <c r="AX1054" s="370">
        <f t="shared" si="468"/>
        <v>26.963512677798384</v>
      </c>
      <c r="AY1054" s="370">
        <f t="shared" si="468"/>
        <v>11.105318039624603</v>
      </c>
    </row>
    <row r="1055" spans="1:51" s="325" customFormat="1" ht="13.8">
      <c r="A1055" s="327"/>
      <c r="B1055" s="327" t="s">
        <v>446</v>
      </c>
      <c r="C1055" s="331"/>
      <c r="D1055" s="331"/>
      <c r="E1055" s="331"/>
      <c r="F1055" s="331"/>
      <c r="G1055" s="331"/>
      <c r="H1055" s="331"/>
      <c r="I1055" s="331"/>
      <c r="J1055" s="331"/>
      <c r="K1055" s="331"/>
      <c r="L1055" s="331"/>
      <c r="M1055" s="331"/>
      <c r="N1055" s="331"/>
      <c r="O1055" s="370">
        <f t="shared" si="437"/>
        <v>25.308819304797456</v>
      </c>
      <c r="P1055" s="370">
        <f t="shared" si="438"/>
        <v>59.185356200527707</v>
      </c>
      <c r="Q1055" s="370">
        <f t="shared" si="439"/>
        <v>52.89212581802829</v>
      </c>
      <c r="R1055" s="370">
        <f t="shared" si="440"/>
        <v>30.640264026402633</v>
      </c>
      <c r="S1055" s="370">
        <f t="shared" si="441"/>
        <v>73.153857722965867</v>
      </c>
      <c r="T1055" s="370">
        <f t="shared" si="442"/>
        <v>21.31087513731233</v>
      </c>
      <c r="U1055" s="370">
        <f t="shared" si="443"/>
        <v>-2.6606875934230207</v>
      </c>
      <c r="V1055" s="370">
        <f t="shared" si="444"/>
        <v>-13.065738275650206</v>
      </c>
      <c r="W1055" s="370">
        <f t="shared" si="445"/>
        <v>-6.8467187870172959</v>
      </c>
      <c r="X1055" s="370">
        <f t="shared" si="446"/>
        <v>10.737179487179496</v>
      </c>
      <c r="Y1055" s="370">
        <f t="shared" si="447"/>
        <v>-6.0383613544873249</v>
      </c>
      <c r="Z1055" s="370">
        <f t="shared" si="448"/>
        <v>-9.7475863673374388</v>
      </c>
      <c r="AA1055" s="370">
        <f t="shared" si="449"/>
        <v>15.749656121045403</v>
      </c>
      <c r="AB1055" s="370">
        <f t="shared" si="450"/>
        <v>19.755516419765868</v>
      </c>
      <c r="AC1055" s="370">
        <f t="shared" si="451"/>
        <v>-31.411805315843978</v>
      </c>
      <c r="AD1055" s="370">
        <f t="shared" si="452"/>
        <v>6.7400970088924845</v>
      </c>
      <c r="AE1055" s="370">
        <f t="shared" si="453"/>
        <v>1.8935116824459366</v>
      </c>
      <c r="AF1055" s="370">
        <f t="shared" si="454"/>
        <v>-3.0687191870409469</v>
      </c>
      <c r="AG1055" s="370">
        <f t="shared" si="454"/>
        <v>49.477886977886975</v>
      </c>
      <c r="AH1055" s="370">
        <f t="shared" si="454"/>
        <v>11.413427561837452</v>
      </c>
      <c r="AI1055" s="370">
        <f t="shared" si="454"/>
        <v>23.435910478128172</v>
      </c>
      <c r="AJ1055" s="370">
        <f t="shared" si="455"/>
        <v>22.732754462132171</v>
      </c>
      <c r="AK1055" s="370">
        <f t="shared" si="455"/>
        <v>33.026713709677416</v>
      </c>
      <c r="AL1055" s="370">
        <f t="shared" si="455"/>
        <v>12.759376208274249</v>
      </c>
      <c r="AM1055" s="370">
        <f t="shared" si="455"/>
        <v>9.8435333729451351</v>
      </c>
      <c r="AN1055" s="370">
        <f t="shared" si="435"/>
        <v>-20.311418685121101</v>
      </c>
      <c r="AO1055" s="370">
        <f t="shared" si="435"/>
        <v>12.058379466532466</v>
      </c>
      <c r="AP1055" s="370">
        <f t="shared" si="435"/>
        <v>3.7584019691375548</v>
      </c>
      <c r="AQ1055" s="370">
        <f t="shared" si="435"/>
        <v>-17.296053192396222</v>
      </c>
      <c r="AR1055" s="370">
        <f t="shared" ref="AR1055:AY1055" si="469">IFERROR(((AR275-AF275)*100/AF275),"n.a.")</f>
        <v>11.293336101307863</v>
      </c>
      <c r="AS1055" s="370">
        <f t="shared" si="469"/>
        <v>14.331210191082805</v>
      </c>
      <c r="AT1055" s="370">
        <f t="shared" si="469"/>
        <v>14.494132572153497</v>
      </c>
      <c r="AU1055" s="370">
        <f t="shared" si="469"/>
        <v>14.814051715257042</v>
      </c>
      <c r="AV1055" s="370">
        <f t="shared" si="469"/>
        <v>-3.0264321509285628</v>
      </c>
      <c r="AW1055" s="370">
        <f t="shared" si="469"/>
        <v>-4.8972245903192082</v>
      </c>
      <c r="AX1055" s="370">
        <f t="shared" si="469"/>
        <v>33.432392273402677</v>
      </c>
      <c r="AY1055" s="370">
        <f t="shared" si="469"/>
        <v>9.8629642985935781</v>
      </c>
    </row>
    <row r="1056" spans="1:51" s="325" customFormat="1" ht="27.6">
      <c r="A1056" s="329"/>
      <c r="B1056" s="329" t="s">
        <v>447</v>
      </c>
      <c r="C1056" s="332"/>
      <c r="D1056" s="332"/>
      <c r="E1056" s="332"/>
      <c r="F1056" s="332"/>
      <c r="G1056" s="332"/>
      <c r="H1056" s="332"/>
      <c r="I1056" s="332"/>
      <c r="J1056" s="332"/>
      <c r="K1056" s="332"/>
      <c r="L1056" s="332"/>
      <c r="M1056" s="332"/>
      <c r="N1056" s="332"/>
      <c r="O1056" s="370">
        <f t="shared" si="437"/>
        <v>28.13230681494155</v>
      </c>
      <c r="P1056" s="370">
        <f t="shared" si="438"/>
        <v>27.637866460028398</v>
      </c>
      <c r="Q1056" s="370">
        <f t="shared" si="439"/>
        <v>28.049068176456711</v>
      </c>
      <c r="R1056" s="370">
        <f t="shared" si="440"/>
        <v>11.482009041927288</v>
      </c>
      <c r="S1056" s="370">
        <f t="shared" si="441"/>
        <v>23.380778991503917</v>
      </c>
      <c r="T1056" s="370">
        <f t="shared" si="442"/>
        <v>6.0943579766536971</v>
      </c>
      <c r="U1056" s="370">
        <f t="shared" si="443"/>
        <v>1.7403529183633912</v>
      </c>
      <c r="V1056" s="370">
        <f t="shared" si="444"/>
        <v>5.3893805309734546</v>
      </c>
      <c r="W1056" s="370">
        <f t="shared" si="445"/>
        <v>0.15575565831103511</v>
      </c>
      <c r="X1056" s="370">
        <f t="shared" si="446"/>
        <v>19.606193200942453</v>
      </c>
      <c r="Y1056" s="370">
        <f t="shared" si="447"/>
        <v>11.704778005160602</v>
      </c>
      <c r="Z1056" s="370">
        <f t="shared" si="448"/>
        <v>13.25489084207541</v>
      </c>
      <c r="AA1056" s="370">
        <f t="shared" si="449"/>
        <v>17.998931814135659</v>
      </c>
      <c r="AB1056" s="370">
        <f t="shared" si="450"/>
        <v>16.240008094708081</v>
      </c>
      <c r="AC1056" s="370">
        <f t="shared" si="451"/>
        <v>0.48820928518791556</v>
      </c>
      <c r="AD1056" s="370">
        <f t="shared" si="452"/>
        <v>18.543414254763622</v>
      </c>
      <c r="AE1056" s="370">
        <f t="shared" si="453"/>
        <v>1.7662314433911721</v>
      </c>
      <c r="AF1056" s="370">
        <f t="shared" si="454"/>
        <v>-0.55013065603080213</v>
      </c>
      <c r="AG1056" s="370">
        <f t="shared" si="454"/>
        <v>10.039548291799681</v>
      </c>
      <c r="AH1056" s="370">
        <f t="shared" si="454"/>
        <v>4.1817113107733563</v>
      </c>
      <c r="AI1056" s="370">
        <f t="shared" si="454"/>
        <v>-2.0459736599115557</v>
      </c>
      <c r="AJ1056" s="370">
        <f t="shared" si="455"/>
        <v>15.524600159467189</v>
      </c>
      <c r="AK1056" s="370">
        <f t="shared" si="455"/>
        <v>9.7853359353220046</v>
      </c>
      <c r="AL1056" s="370">
        <f t="shared" si="455"/>
        <v>5.0569533108023554</v>
      </c>
      <c r="AM1056" s="370">
        <f t="shared" si="455"/>
        <v>13.337356668678339</v>
      </c>
      <c r="AN1056" s="370">
        <f t="shared" si="435"/>
        <v>8.099756267409477</v>
      </c>
      <c r="AO1056" s="370">
        <f t="shared" si="435"/>
        <v>11.783848198734981</v>
      </c>
      <c r="AP1056" s="370">
        <f t="shared" si="435"/>
        <v>7.8447912273302451</v>
      </c>
      <c r="AQ1056" s="370">
        <f t="shared" si="435"/>
        <v>9.3501471945164543</v>
      </c>
      <c r="AR1056" s="370">
        <f t="shared" ref="AR1056:AY1056" si="470">IFERROR(((AR276-AF276)*100/AF276),"n.a.")</f>
        <v>24.279721569169787</v>
      </c>
      <c r="AS1056" s="370">
        <f t="shared" si="470"/>
        <v>17.359487312721907</v>
      </c>
      <c r="AT1056" s="370">
        <f t="shared" si="470"/>
        <v>7.2700894656242534</v>
      </c>
      <c r="AU1056" s="370">
        <f t="shared" si="470"/>
        <v>17.027187934113908</v>
      </c>
      <c r="AV1056" s="370">
        <f t="shared" si="470"/>
        <v>5.2738419065405422</v>
      </c>
      <c r="AW1056" s="370">
        <f t="shared" si="470"/>
        <v>2.6953493433940179</v>
      </c>
      <c r="AX1056" s="370">
        <f t="shared" si="470"/>
        <v>24.143135152309462</v>
      </c>
      <c r="AY1056" s="370">
        <f t="shared" si="470"/>
        <v>9.4681842385516468</v>
      </c>
    </row>
    <row r="1057" spans="1:51" s="325" customFormat="1" ht="13.8">
      <c r="A1057" s="327"/>
      <c r="B1057" s="327" t="s">
        <v>448</v>
      </c>
      <c r="C1057" s="331"/>
      <c r="D1057" s="331"/>
      <c r="E1057" s="331"/>
      <c r="F1057" s="331"/>
      <c r="G1057" s="331"/>
      <c r="H1057" s="331"/>
      <c r="I1057" s="331"/>
      <c r="J1057" s="331"/>
      <c r="K1057" s="331"/>
      <c r="L1057" s="331"/>
      <c r="M1057" s="331"/>
      <c r="N1057" s="331"/>
      <c r="O1057" s="370">
        <f t="shared" si="437"/>
        <v>33.220707131651984</v>
      </c>
      <c r="P1057" s="370">
        <f t="shared" si="438"/>
        <v>28.521581804083755</v>
      </c>
      <c r="Q1057" s="370">
        <f t="shared" si="439"/>
        <v>30.865340120314681</v>
      </c>
      <c r="R1057" s="370">
        <f t="shared" si="440"/>
        <v>2.9286669097095595</v>
      </c>
      <c r="S1057" s="370">
        <f t="shared" si="441"/>
        <v>29.080084053233712</v>
      </c>
      <c r="T1057" s="370">
        <f t="shared" si="442"/>
        <v>11.280610196708144</v>
      </c>
      <c r="U1057" s="370">
        <f t="shared" si="443"/>
        <v>11.459589867310003</v>
      </c>
      <c r="V1057" s="370">
        <f t="shared" si="444"/>
        <v>17.761033369214207</v>
      </c>
      <c r="W1057" s="370">
        <f t="shared" si="445"/>
        <v>5.5959874114870152</v>
      </c>
      <c r="X1057" s="370">
        <f t="shared" si="446"/>
        <v>37.329798770936264</v>
      </c>
      <c r="Y1057" s="370">
        <f t="shared" si="447"/>
        <v>14.107493805007255</v>
      </c>
      <c r="Z1057" s="370">
        <f t="shared" si="448"/>
        <v>22.764152683016793</v>
      </c>
      <c r="AA1057" s="370">
        <f t="shared" si="449"/>
        <v>25.226449275362313</v>
      </c>
      <c r="AB1057" s="370">
        <f t="shared" si="450"/>
        <v>26.21417797888385</v>
      </c>
      <c r="AC1057" s="370">
        <f t="shared" si="451"/>
        <v>12.411598302687404</v>
      </c>
      <c r="AD1057" s="370">
        <f t="shared" si="452"/>
        <v>29.988193624557248</v>
      </c>
      <c r="AE1057" s="370">
        <f t="shared" si="453"/>
        <v>7.0543547074251709</v>
      </c>
      <c r="AF1057" s="370">
        <f t="shared" si="454"/>
        <v>2.2095959595959624</v>
      </c>
      <c r="AG1057" s="370">
        <f t="shared" si="454"/>
        <v>9.6681096681096683</v>
      </c>
      <c r="AH1057" s="370">
        <f t="shared" si="454"/>
        <v>-2.1099939061547914</v>
      </c>
      <c r="AI1057" s="370">
        <f t="shared" si="454"/>
        <v>-1.3039023935922562</v>
      </c>
      <c r="AJ1057" s="370">
        <f t="shared" si="455"/>
        <v>10.915153110467665</v>
      </c>
      <c r="AK1057" s="370">
        <f t="shared" si="455"/>
        <v>10.131795716639211</v>
      </c>
      <c r="AL1057" s="370">
        <f t="shared" si="455"/>
        <v>5.0394292151708653</v>
      </c>
      <c r="AM1057" s="370">
        <f t="shared" si="455"/>
        <v>15.667269439421334</v>
      </c>
      <c r="AN1057" s="370">
        <f t="shared" ref="AN1057:AQ1104" si="471">IFERROR(((AN277-AB277)*100/AB277),"n.a.")</f>
        <v>14.005736137667302</v>
      </c>
      <c r="AO1057" s="370">
        <f t="shared" si="471"/>
        <v>9.9716892104435413</v>
      </c>
      <c r="AP1057" s="370">
        <f t="shared" si="471"/>
        <v>10.199818346957317</v>
      </c>
      <c r="AQ1057" s="370">
        <f t="shared" si="471"/>
        <v>6.9612232829264133</v>
      </c>
      <c r="AR1057" s="370">
        <f t="shared" ref="AR1057:AY1057" si="472">IFERROR(((AR277-AF277)*100/AF277),"n.a.")</f>
        <v>24.556604606017824</v>
      </c>
      <c r="AS1057" s="370">
        <f t="shared" si="472"/>
        <v>16.875000000000007</v>
      </c>
      <c r="AT1057" s="370">
        <f t="shared" si="472"/>
        <v>11.921251264493055</v>
      </c>
      <c r="AU1057" s="370">
        <f t="shared" si="472"/>
        <v>19.477210531282438</v>
      </c>
      <c r="AV1057" s="370">
        <f t="shared" si="472"/>
        <v>9.3821691321889205</v>
      </c>
      <c r="AW1057" s="370">
        <f t="shared" si="472"/>
        <v>8.7985313116203159</v>
      </c>
      <c r="AX1057" s="370">
        <f t="shared" si="472"/>
        <v>21.836121836121826</v>
      </c>
      <c r="AY1057" s="370">
        <f t="shared" si="472"/>
        <v>12.513288724907754</v>
      </c>
    </row>
    <row r="1058" spans="1:51" s="325" customFormat="1" ht="13.8">
      <c r="A1058" s="329"/>
      <c r="B1058" s="329" t="s">
        <v>449</v>
      </c>
      <c r="C1058" s="332"/>
      <c r="D1058" s="332"/>
      <c r="E1058" s="332"/>
      <c r="F1058" s="332"/>
      <c r="G1058" s="332"/>
      <c r="H1058" s="332"/>
      <c r="I1058" s="332"/>
      <c r="J1058" s="332"/>
      <c r="K1058" s="332"/>
      <c r="L1058" s="332"/>
      <c r="M1058" s="332"/>
      <c r="N1058" s="332"/>
      <c r="O1058" s="370">
        <f t="shared" si="437"/>
        <v>41.071428571428569</v>
      </c>
      <c r="P1058" s="370">
        <f t="shared" si="438"/>
        <v>57.142857142857153</v>
      </c>
      <c r="Q1058" s="370">
        <f t="shared" si="439"/>
        <v>67.857142857142819</v>
      </c>
      <c r="R1058" s="370">
        <f t="shared" si="440"/>
        <v>56.603773584905646</v>
      </c>
      <c r="S1058" s="370">
        <f t="shared" si="441"/>
        <v>35.849056603773569</v>
      </c>
      <c r="T1058" s="370">
        <f t="shared" si="442"/>
        <v>-39.655172413793103</v>
      </c>
      <c r="U1058" s="370">
        <f t="shared" si="443"/>
        <v>-39.325842696629216</v>
      </c>
      <c r="V1058" s="370">
        <f t="shared" si="444"/>
        <v>-37.777777777777779</v>
      </c>
      <c r="W1058" s="370">
        <f t="shared" si="445"/>
        <v>-54.054054054054056</v>
      </c>
      <c r="X1058" s="370">
        <f t="shared" si="446"/>
        <v>-31.304347826086946</v>
      </c>
      <c r="Y1058" s="370">
        <f t="shared" si="447"/>
        <v>-43.243243243243249</v>
      </c>
      <c r="Z1058" s="370">
        <f t="shared" si="448"/>
        <v>123.07692307692304</v>
      </c>
      <c r="AA1058" s="370">
        <f t="shared" si="449"/>
        <v>-45.569620253164565</v>
      </c>
      <c r="AB1058" s="370">
        <f t="shared" si="450"/>
        <v>-54.545454545454554</v>
      </c>
      <c r="AC1058" s="370">
        <f t="shared" si="451"/>
        <v>-43.617021276595743</v>
      </c>
      <c r="AD1058" s="370">
        <f t="shared" si="452"/>
        <v>-57.831325301204821</v>
      </c>
      <c r="AE1058" s="370">
        <f t="shared" si="453"/>
        <v>-58.333333333333336</v>
      </c>
      <c r="AF1058" s="370">
        <f t="shared" si="454"/>
        <v>-19.999999999999986</v>
      </c>
      <c r="AG1058" s="370">
        <f t="shared" si="454"/>
        <v>33.333333333333321</v>
      </c>
      <c r="AH1058" s="370">
        <f t="shared" si="454"/>
        <v>-37.500000000000007</v>
      </c>
      <c r="AI1058" s="370">
        <f t="shared" si="454"/>
        <v>0</v>
      </c>
      <c r="AJ1058" s="370">
        <f t="shared" si="455"/>
        <v>-6.3291139240506382</v>
      </c>
      <c r="AK1058" s="370">
        <f t="shared" si="455"/>
        <v>15.87301587301587</v>
      </c>
      <c r="AL1058" s="370">
        <f t="shared" si="455"/>
        <v>-67.980295566502463</v>
      </c>
      <c r="AM1058" s="370">
        <f t="shared" si="455"/>
        <v>34.883720930232549</v>
      </c>
      <c r="AN1058" s="370">
        <f t="shared" si="471"/>
        <v>85.714285714285737</v>
      </c>
      <c r="AO1058" s="370">
        <f t="shared" si="471"/>
        <v>-5.660377358490571</v>
      </c>
      <c r="AP1058" s="370">
        <f t="shared" si="471"/>
        <v>8.5714285714285801</v>
      </c>
      <c r="AQ1058" s="370">
        <f t="shared" si="471"/>
        <v>46.666666666666671</v>
      </c>
      <c r="AR1058" s="370">
        <f t="shared" ref="AR1058:AY1058" si="473">IFERROR(((AR278-AF278)*100/AF278),"n.a.")</f>
        <v>-30.357142857142861</v>
      </c>
      <c r="AS1058" s="370">
        <f t="shared" si="473"/>
        <v>16.666666666666668</v>
      </c>
      <c r="AT1058" s="370">
        <f t="shared" si="473"/>
        <v>94.285714285714306</v>
      </c>
      <c r="AU1058" s="370">
        <f t="shared" si="473"/>
        <v>45.098039215686271</v>
      </c>
      <c r="AV1058" s="370">
        <f t="shared" si="473"/>
        <v>25.675675675675684</v>
      </c>
      <c r="AW1058" s="370">
        <f t="shared" si="473"/>
        <v>9.5890410958904191</v>
      </c>
      <c r="AX1058" s="370">
        <f t="shared" si="473"/>
        <v>13.84615384615384</v>
      </c>
      <c r="AY1058" s="370">
        <f t="shared" si="473"/>
        <v>12.068965517241391</v>
      </c>
    </row>
    <row r="1059" spans="1:51" s="325" customFormat="1" ht="13.8">
      <c r="A1059" s="327"/>
      <c r="B1059" s="327" t="s">
        <v>450</v>
      </c>
      <c r="C1059" s="331"/>
      <c r="D1059" s="331"/>
      <c r="E1059" s="331"/>
      <c r="F1059" s="331"/>
      <c r="G1059" s="331"/>
      <c r="H1059" s="331"/>
      <c r="I1059" s="331"/>
      <c r="J1059" s="331"/>
      <c r="K1059" s="331"/>
      <c r="L1059" s="331"/>
      <c r="M1059" s="331"/>
      <c r="N1059" s="331"/>
      <c r="O1059" s="370">
        <f t="shared" si="437"/>
        <v>12.121212121212116</v>
      </c>
      <c r="P1059" s="370">
        <f t="shared" si="438"/>
        <v>-11.428571428571423</v>
      </c>
      <c r="Q1059" s="370">
        <f t="shared" si="439"/>
        <v>51.851851851851833</v>
      </c>
      <c r="R1059" s="370">
        <f t="shared" si="440"/>
        <v>20.689655172413794</v>
      </c>
      <c r="S1059" s="370">
        <f t="shared" si="441"/>
        <v>0</v>
      </c>
      <c r="T1059" s="370">
        <f t="shared" si="442"/>
        <v>-3.4482758620689498</v>
      </c>
      <c r="U1059" s="370">
        <f t="shared" si="443"/>
        <v>31.249999999999993</v>
      </c>
      <c r="V1059" s="370">
        <f t="shared" si="444"/>
        <v>28.571428571428584</v>
      </c>
      <c r="W1059" s="370">
        <f t="shared" si="445"/>
        <v>-23.333333333333329</v>
      </c>
      <c r="X1059" s="370">
        <f t="shared" si="446"/>
        <v>81.481481481481467</v>
      </c>
      <c r="Y1059" s="370">
        <f t="shared" si="447"/>
        <v>-24.999999999999996</v>
      </c>
      <c r="Z1059" s="370">
        <f t="shared" si="448"/>
        <v>61.538461538461533</v>
      </c>
      <c r="AA1059" s="370">
        <f t="shared" si="449"/>
        <v>-45.945945945945944</v>
      </c>
      <c r="AB1059" s="370">
        <f t="shared" si="450"/>
        <v>-16.129032258064512</v>
      </c>
      <c r="AC1059" s="370">
        <f t="shared" si="451"/>
        <v>-4.8780487804877959</v>
      </c>
      <c r="AD1059" s="370">
        <f t="shared" si="452"/>
        <v>-54.285714285714278</v>
      </c>
      <c r="AE1059" s="370">
        <f t="shared" si="453"/>
        <v>-58.62068965517242</v>
      </c>
      <c r="AF1059" s="370">
        <f t="shared" si="454"/>
        <v>-14.285714285714297</v>
      </c>
      <c r="AG1059" s="370">
        <f t="shared" si="454"/>
        <v>109.52380952380953</v>
      </c>
      <c r="AH1059" s="370">
        <f t="shared" si="454"/>
        <v>-51.851851851851855</v>
      </c>
      <c r="AI1059" s="370">
        <f t="shared" si="454"/>
        <v>8.6956521739130395</v>
      </c>
      <c r="AJ1059" s="370">
        <f t="shared" si="455"/>
        <v>-38.775510204081634</v>
      </c>
      <c r="AK1059" s="370">
        <f t="shared" si="455"/>
        <v>-15.151515151515149</v>
      </c>
      <c r="AL1059" s="370">
        <f t="shared" si="455"/>
        <v>-52.380952380952372</v>
      </c>
      <c r="AM1059" s="370">
        <f t="shared" si="455"/>
        <v>19.999999999999989</v>
      </c>
      <c r="AN1059" s="370">
        <f t="shared" si="471"/>
        <v>-11.538461538461538</v>
      </c>
      <c r="AO1059" s="370">
        <f t="shared" si="471"/>
        <v>-41.025641025641022</v>
      </c>
      <c r="AP1059" s="370">
        <f t="shared" si="471"/>
        <v>-25.000000000000004</v>
      </c>
      <c r="AQ1059" s="370">
        <f t="shared" si="471"/>
        <v>100</v>
      </c>
      <c r="AR1059" s="370">
        <f t="shared" ref="AR1059:AY1059" si="474">IFERROR(((AR279-AF279)*100/AF279),"n.a.")</f>
        <v>-12.5</v>
      </c>
      <c r="AS1059" s="370">
        <f t="shared" si="474"/>
        <v>-4.5454545454545494</v>
      </c>
      <c r="AT1059" s="370">
        <f t="shared" si="474"/>
        <v>84.615384615384599</v>
      </c>
      <c r="AU1059" s="370">
        <f t="shared" si="474"/>
        <v>24</v>
      </c>
      <c r="AV1059" s="370">
        <f t="shared" si="474"/>
        <v>33.33333333333335</v>
      </c>
      <c r="AW1059" s="370">
        <f t="shared" si="474"/>
        <v>-10.714285714285722</v>
      </c>
      <c r="AX1059" s="370">
        <f t="shared" si="474"/>
        <v>0</v>
      </c>
      <c r="AY1059" s="370">
        <f t="shared" si="474"/>
        <v>-12.5</v>
      </c>
    </row>
    <row r="1060" spans="1:51" s="325" customFormat="1" ht="13.8">
      <c r="A1060" s="329"/>
      <c r="B1060" s="329" t="s">
        <v>451</v>
      </c>
      <c r="C1060" s="332"/>
      <c r="D1060" s="332"/>
      <c r="E1060" s="332"/>
      <c r="F1060" s="332"/>
      <c r="G1060" s="332"/>
      <c r="H1060" s="332"/>
      <c r="I1060" s="332"/>
      <c r="J1060" s="332"/>
      <c r="K1060" s="332"/>
      <c r="L1060" s="332"/>
      <c r="M1060" s="332"/>
      <c r="N1060" s="332"/>
      <c r="O1060" s="370">
        <f t="shared" si="437"/>
        <v>86.956521739130437</v>
      </c>
      <c r="P1060" s="370">
        <f t="shared" si="438"/>
        <v>235.71428571428564</v>
      </c>
      <c r="Q1060" s="370">
        <f t="shared" si="439"/>
        <v>82.758620689655189</v>
      </c>
      <c r="R1060" s="370">
        <f t="shared" si="440"/>
        <v>100</v>
      </c>
      <c r="S1060" s="370">
        <f t="shared" si="441"/>
        <v>79.166666666666671</v>
      </c>
      <c r="T1060" s="370">
        <f t="shared" si="442"/>
        <v>-53.409090909090907</v>
      </c>
      <c r="U1060" s="370">
        <f t="shared" si="443"/>
        <v>-54.794520547945204</v>
      </c>
      <c r="V1060" s="370">
        <f t="shared" si="444"/>
        <v>-58.571428571428577</v>
      </c>
      <c r="W1060" s="370">
        <f t="shared" si="445"/>
        <v>-65.432098765432087</v>
      </c>
      <c r="X1060" s="370">
        <f t="shared" si="446"/>
        <v>-65.909090909090921</v>
      </c>
      <c r="Y1060" s="370">
        <f t="shared" si="447"/>
        <v>-54.545454545454554</v>
      </c>
      <c r="Z1060" s="370">
        <f t="shared" si="448"/>
        <v>147.69230769230771</v>
      </c>
      <c r="AA1060" s="370">
        <f t="shared" si="449"/>
        <v>-46.511627906976742</v>
      </c>
      <c r="AB1060" s="370">
        <f t="shared" si="450"/>
        <v>-78.723404255319153</v>
      </c>
      <c r="AC1060" s="370">
        <f t="shared" si="451"/>
        <v>-73.584905660377359</v>
      </c>
      <c r="AD1060" s="370">
        <f t="shared" si="452"/>
        <v>-60.416666666666664</v>
      </c>
      <c r="AE1060" s="370">
        <f t="shared" si="453"/>
        <v>-58.139534883720934</v>
      </c>
      <c r="AF1060" s="370">
        <f t="shared" si="454"/>
        <v>-24.390243902439021</v>
      </c>
      <c r="AG1060" s="370">
        <f t="shared" si="454"/>
        <v>-15.151515151515149</v>
      </c>
      <c r="AH1060" s="370">
        <f t="shared" si="454"/>
        <v>-24.137931034482754</v>
      </c>
      <c r="AI1060" s="370">
        <f t="shared" si="454"/>
        <v>-3.5714285714285743</v>
      </c>
      <c r="AJ1060" s="370">
        <f t="shared" si="455"/>
        <v>46.666666666666671</v>
      </c>
      <c r="AK1060" s="370">
        <f t="shared" si="455"/>
        <v>50.000000000000007</v>
      </c>
      <c r="AL1060" s="370">
        <f t="shared" si="455"/>
        <v>-72.049689440993788</v>
      </c>
      <c r="AM1060" s="370">
        <f t="shared" si="455"/>
        <v>47.826086956521742</v>
      </c>
      <c r="AN1060" s="370">
        <f t="shared" si="471"/>
        <v>319.99999999999994</v>
      </c>
      <c r="AO1060" s="370">
        <f t="shared" si="471"/>
        <v>100</v>
      </c>
      <c r="AP1060" s="370">
        <f t="shared" si="471"/>
        <v>36.842105263157897</v>
      </c>
      <c r="AQ1060" s="370">
        <f t="shared" si="471"/>
        <v>11.111111111111121</v>
      </c>
      <c r="AR1060" s="370">
        <f t="shared" ref="AR1060:AY1060" si="475">IFERROR(((AR280-AF280)*100/AF280),"n.a.")</f>
        <v>-41.935483870967744</v>
      </c>
      <c r="AS1060" s="370">
        <f t="shared" si="475"/>
        <v>49.999999999999986</v>
      </c>
      <c r="AT1060" s="370">
        <f t="shared" si="475"/>
        <v>100</v>
      </c>
      <c r="AU1060" s="370">
        <f t="shared" si="475"/>
        <v>59.259259259259245</v>
      </c>
      <c r="AV1060" s="370">
        <f t="shared" si="475"/>
        <v>20.454545454545457</v>
      </c>
      <c r="AW1060" s="370">
        <f t="shared" si="475"/>
        <v>22.222222222222229</v>
      </c>
      <c r="AX1060" s="370">
        <f t="shared" si="475"/>
        <v>20.000000000000004</v>
      </c>
      <c r="AY1060" s="370">
        <f t="shared" si="475"/>
        <v>32.35294117647058</v>
      </c>
    </row>
    <row r="1061" spans="1:51" s="325" customFormat="1" ht="13.8">
      <c r="A1061" s="327"/>
      <c r="B1061" s="327" t="s">
        <v>452</v>
      </c>
      <c r="C1061" s="331"/>
      <c r="D1061" s="331"/>
      <c r="E1061" s="331"/>
      <c r="F1061" s="331"/>
      <c r="G1061" s="331"/>
      <c r="H1061" s="331"/>
      <c r="I1061" s="331"/>
      <c r="J1061" s="331"/>
      <c r="K1061" s="331"/>
      <c r="L1061" s="331"/>
      <c r="M1061" s="331"/>
      <c r="N1061" s="331"/>
      <c r="O1061" s="370">
        <f t="shared" si="437"/>
        <v>21.772505233775291</v>
      </c>
      <c r="P1061" s="370">
        <f t="shared" si="438"/>
        <v>59.452296819787982</v>
      </c>
      <c r="Q1061" s="370">
        <f t="shared" si="439"/>
        <v>55.748865355521929</v>
      </c>
      <c r="R1061" s="370">
        <f t="shared" si="440"/>
        <v>10.969793322734507</v>
      </c>
      <c r="S1061" s="370">
        <f t="shared" si="441"/>
        <v>46.411092985318106</v>
      </c>
      <c r="T1061" s="370">
        <f t="shared" si="442"/>
        <v>51.856763925729432</v>
      </c>
      <c r="U1061" s="370">
        <f t="shared" si="443"/>
        <v>37.146702557200541</v>
      </c>
      <c r="V1061" s="370">
        <f t="shared" si="444"/>
        <v>43.399638336347188</v>
      </c>
      <c r="W1061" s="370">
        <f t="shared" si="445"/>
        <v>31.905075807514844</v>
      </c>
      <c r="X1061" s="370">
        <f t="shared" si="446"/>
        <v>71.052631578947356</v>
      </c>
      <c r="Y1061" s="370">
        <f t="shared" si="447"/>
        <v>42.653787493645126</v>
      </c>
      <c r="Z1061" s="370">
        <f t="shared" si="448"/>
        <v>75.702479338842991</v>
      </c>
      <c r="AA1061" s="370">
        <f t="shared" si="449"/>
        <v>69.971346704871067</v>
      </c>
      <c r="AB1061" s="370">
        <f t="shared" si="450"/>
        <v>20.387811634349031</v>
      </c>
      <c r="AC1061" s="370">
        <f t="shared" si="451"/>
        <v>11.753278290432258</v>
      </c>
      <c r="AD1061" s="370">
        <f t="shared" si="452"/>
        <v>34.742120343839524</v>
      </c>
      <c r="AE1061" s="370">
        <f t="shared" si="453"/>
        <v>0.61281337047353446</v>
      </c>
      <c r="AF1061" s="370">
        <f t="shared" si="454"/>
        <v>-22.096069868995631</v>
      </c>
      <c r="AG1061" s="370">
        <f t="shared" si="454"/>
        <v>-14.229636898920505</v>
      </c>
      <c r="AH1061" s="370">
        <f t="shared" si="454"/>
        <v>-28.163093736864226</v>
      </c>
      <c r="AI1061" s="370">
        <f t="shared" si="454"/>
        <v>-19.840079960019999</v>
      </c>
      <c r="AJ1061" s="370">
        <f t="shared" si="455"/>
        <v>-13.538461538461531</v>
      </c>
      <c r="AK1061" s="370">
        <f t="shared" si="455"/>
        <v>-5.2031361368495981</v>
      </c>
      <c r="AL1061" s="370">
        <f t="shared" si="455"/>
        <v>-11.226089683286302</v>
      </c>
      <c r="AM1061" s="370">
        <f t="shared" si="455"/>
        <v>4.4841537424140201</v>
      </c>
      <c r="AN1061" s="370">
        <f t="shared" si="471"/>
        <v>39.944776806258631</v>
      </c>
      <c r="AO1061" s="370">
        <f t="shared" si="471"/>
        <v>37.766188613646229</v>
      </c>
      <c r="AP1061" s="370">
        <f t="shared" si="471"/>
        <v>45.560871876661352</v>
      </c>
      <c r="AQ1061" s="370">
        <f t="shared" si="471"/>
        <v>37.929125138427473</v>
      </c>
      <c r="AR1061" s="370">
        <f t="shared" ref="AR1061:AY1061" si="476">IFERROR(((AR281-AF281)*100/AF281),"n.a.")</f>
        <v>56.221973094170409</v>
      </c>
      <c r="AS1061" s="370">
        <f t="shared" si="476"/>
        <v>62.414187643020597</v>
      </c>
      <c r="AT1061" s="370">
        <f t="shared" si="476"/>
        <v>51.609128145114106</v>
      </c>
      <c r="AU1061" s="370">
        <f t="shared" si="476"/>
        <v>39.526184538653368</v>
      </c>
      <c r="AV1061" s="370">
        <f t="shared" si="476"/>
        <v>24.707676664972034</v>
      </c>
      <c r="AW1061" s="370">
        <f t="shared" si="476"/>
        <v>8.5338345864661633</v>
      </c>
      <c r="AX1061" s="370">
        <f t="shared" si="476"/>
        <v>-1.9427764040974822</v>
      </c>
      <c r="AY1061" s="370">
        <f t="shared" si="476"/>
        <v>-9.0997095837366793</v>
      </c>
    </row>
    <row r="1062" spans="1:51" s="325" customFormat="1" ht="13.8">
      <c r="A1062" s="329"/>
      <c r="B1062" s="329" t="s">
        <v>453</v>
      </c>
      <c r="C1062" s="332"/>
      <c r="D1062" s="332"/>
      <c r="E1062" s="332"/>
      <c r="F1062" s="332"/>
      <c r="G1062" s="332"/>
      <c r="H1062" s="332"/>
      <c r="I1062" s="332"/>
      <c r="J1062" s="332"/>
      <c r="K1062" s="332"/>
      <c r="L1062" s="332"/>
      <c r="M1062" s="332"/>
      <c r="N1062" s="332"/>
      <c r="O1062" s="370">
        <f t="shared" si="437"/>
        <v>17.784711388455534</v>
      </c>
      <c r="P1062" s="370">
        <f t="shared" si="438"/>
        <v>91.603053435114475</v>
      </c>
      <c r="Q1062" s="370">
        <f t="shared" si="439"/>
        <v>38.370565045992102</v>
      </c>
      <c r="R1062" s="370">
        <f t="shared" si="440"/>
        <v>-9.0909090909090935</v>
      </c>
      <c r="S1062" s="370">
        <f t="shared" si="441"/>
        <v>33.903576982892687</v>
      </c>
      <c r="T1062" s="370">
        <f t="shared" si="442"/>
        <v>69.017632241813601</v>
      </c>
      <c r="U1062" s="370">
        <f t="shared" si="443"/>
        <v>50.205761316872419</v>
      </c>
      <c r="V1062" s="370">
        <f t="shared" si="444"/>
        <v>65.586034912718205</v>
      </c>
      <c r="W1062" s="370">
        <f t="shared" si="445"/>
        <v>41.443850267379666</v>
      </c>
      <c r="X1062" s="370">
        <f t="shared" si="446"/>
        <v>106.18729096989966</v>
      </c>
      <c r="Y1062" s="370">
        <f t="shared" si="447"/>
        <v>58.244937319189987</v>
      </c>
      <c r="Z1062" s="370">
        <f t="shared" si="448"/>
        <v>122.80487804878049</v>
      </c>
      <c r="AA1062" s="370">
        <f t="shared" si="449"/>
        <v>122.38410596026489</v>
      </c>
      <c r="AB1062" s="370">
        <f t="shared" si="450"/>
        <v>21.115537848605591</v>
      </c>
      <c r="AC1062" s="370">
        <f t="shared" si="451"/>
        <v>14.339981006647671</v>
      </c>
      <c r="AD1062" s="370">
        <f t="shared" si="452"/>
        <v>26.515151515151516</v>
      </c>
      <c r="AE1062" s="370">
        <f t="shared" si="453"/>
        <v>-4.994192799070845</v>
      </c>
      <c r="AF1062" s="370">
        <f t="shared" si="454"/>
        <v>-34.873323397913559</v>
      </c>
      <c r="AG1062" s="370">
        <f t="shared" si="454"/>
        <v>-19.086757990867582</v>
      </c>
      <c r="AH1062" s="370">
        <f t="shared" si="454"/>
        <v>-39.834337349397586</v>
      </c>
      <c r="AI1062" s="370">
        <f t="shared" si="454"/>
        <v>-33.081285444234403</v>
      </c>
      <c r="AJ1062" s="370">
        <f t="shared" si="455"/>
        <v>-35.76642335766423</v>
      </c>
      <c r="AK1062" s="370">
        <f t="shared" si="455"/>
        <v>-41.072516758074343</v>
      </c>
      <c r="AL1062" s="370">
        <f t="shared" si="455"/>
        <v>-48.877941981390258</v>
      </c>
      <c r="AM1062" s="370">
        <f t="shared" si="455"/>
        <v>-27.397260273972602</v>
      </c>
      <c r="AN1062" s="370">
        <f t="shared" si="471"/>
        <v>-6.1677631578947372</v>
      </c>
      <c r="AO1062" s="370">
        <f t="shared" si="471"/>
        <v>2.6578073089701024</v>
      </c>
      <c r="AP1062" s="370">
        <f t="shared" si="471"/>
        <v>15.808383233532938</v>
      </c>
      <c r="AQ1062" s="370">
        <f t="shared" si="471"/>
        <v>-13.325183374083128</v>
      </c>
      <c r="AR1062" s="370">
        <f t="shared" ref="AR1062:AY1062" si="477">IFERROR(((AR282-AF282)*100/AF282),"n.a.")</f>
        <v>1.3729977116704715</v>
      </c>
      <c r="AS1062" s="370">
        <f t="shared" si="477"/>
        <v>6.5462753950338612</v>
      </c>
      <c r="AT1062" s="370">
        <f t="shared" si="477"/>
        <v>7.5093867334167665</v>
      </c>
      <c r="AU1062" s="370">
        <f t="shared" si="477"/>
        <v>3.2485875706214622</v>
      </c>
      <c r="AV1062" s="370">
        <f t="shared" si="477"/>
        <v>-11.111111111111109</v>
      </c>
      <c r="AW1062" s="370">
        <f t="shared" si="477"/>
        <v>-2.792140641158217</v>
      </c>
      <c r="AX1062" s="370">
        <f t="shared" si="477"/>
        <v>8.8865096359743045</v>
      </c>
      <c r="AY1062" s="370">
        <f t="shared" si="477"/>
        <v>-4.8400328137817876</v>
      </c>
    </row>
    <row r="1063" spans="1:51" s="325" customFormat="1" ht="13.8">
      <c r="A1063" s="327"/>
      <c r="B1063" s="327" t="s">
        <v>454</v>
      </c>
      <c r="C1063" s="331"/>
      <c r="D1063" s="331"/>
      <c r="E1063" s="331"/>
      <c r="F1063" s="331"/>
      <c r="G1063" s="331"/>
      <c r="H1063" s="331"/>
      <c r="I1063" s="331"/>
      <c r="J1063" s="331"/>
      <c r="K1063" s="331"/>
      <c r="L1063" s="331"/>
      <c r="M1063" s="331"/>
      <c r="N1063" s="331"/>
      <c r="O1063" s="370">
        <f t="shared" si="437"/>
        <v>25.000000000000007</v>
      </c>
      <c r="P1063" s="370">
        <f t="shared" si="438"/>
        <v>31.743421052631575</v>
      </c>
      <c r="Q1063" s="370">
        <f t="shared" si="439"/>
        <v>79.322638146167549</v>
      </c>
      <c r="R1063" s="370">
        <f t="shared" si="440"/>
        <v>38.606403013182685</v>
      </c>
      <c r="S1063" s="370">
        <f t="shared" si="441"/>
        <v>60.309278350515463</v>
      </c>
      <c r="T1063" s="370">
        <f t="shared" si="442"/>
        <v>32.913165266106454</v>
      </c>
      <c r="U1063" s="370">
        <f t="shared" si="443"/>
        <v>24.570673712021129</v>
      </c>
      <c r="V1063" s="370">
        <f t="shared" si="444"/>
        <v>22.637106184364054</v>
      </c>
      <c r="W1063" s="370">
        <f t="shared" si="445"/>
        <v>22.626788036410915</v>
      </c>
      <c r="X1063" s="370">
        <f t="shared" si="446"/>
        <v>42.155525238744886</v>
      </c>
      <c r="Y1063" s="370">
        <f t="shared" si="447"/>
        <v>25.403659849300336</v>
      </c>
      <c r="Z1063" s="370">
        <f t="shared" si="448"/>
        <v>36.884422110552769</v>
      </c>
      <c r="AA1063" s="370">
        <f t="shared" si="449"/>
        <v>29.898989898989885</v>
      </c>
      <c r="AB1063" s="370">
        <f t="shared" si="450"/>
        <v>19.475655430711619</v>
      </c>
      <c r="AC1063" s="370">
        <f t="shared" si="451"/>
        <v>9.0457256461232607</v>
      </c>
      <c r="AD1063" s="370">
        <f t="shared" si="452"/>
        <v>42.119565217391312</v>
      </c>
      <c r="AE1063" s="370">
        <f t="shared" si="453"/>
        <v>5.7877813504823061</v>
      </c>
      <c r="AF1063" s="370">
        <f t="shared" si="454"/>
        <v>-4.2149631190727117</v>
      </c>
      <c r="AG1063" s="370">
        <f t="shared" si="454"/>
        <v>-8.5896076352067929</v>
      </c>
      <c r="AH1063" s="370">
        <f t="shared" si="454"/>
        <v>-13.320647002854427</v>
      </c>
      <c r="AI1063" s="370">
        <f t="shared" si="454"/>
        <v>-4.9840933191940495</v>
      </c>
      <c r="AJ1063" s="370">
        <f t="shared" si="455"/>
        <v>12.6679462571977</v>
      </c>
      <c r="AK1063" s="370">
        <f t="shared" si="455"/>
        <v>45.321888412017159</v>
      </c>
      <c r="AL1063" s="370">
        <f t="shared" si="455"/>
        <v>39.207048458149792</v>
      </c>
      <c r="AM1063" s="370">
        <f t="shared" si="455"/>
        <v>46.189735614307942</v>
      </c>
      <c r="AN1063" s="370">
        <f t="shared" si="471"/>
        <v>98.537095088819228</v>
      </c>
      <c r="AO1063" s="370">
        <f t="shared" si="471"/>
        <v>76.207839562442999</v>
      </c>
      <c r="AP1063" s="370">
        <f t="shared" si="471"/>
        <v>69.31166347992351</v>
      </c>
      <c r="AQ1063" s="370">
        <f t="shared" si="471"/>
        <v>80.547112462006098</v>
      </c>
      <c r="AR1063" s="370">
        <f t="shared" ref="AR1063:AY1063" si="478">IFERROR(((AR283-AF283)*100/AF283),"n.a.")</f>
        <v>109.24092409240924</v>
      </c>
      <c r="AS1063" s="370">
        <f t="shared" si="478"/>
        <v>119.83758700696056</v>
      </c>
      <c r="AT1063" s="370">
        <f t="shared" si="478"/>
        <v>90.120746432491785</v>
      </c>
      <c r="AU1063" s="370">
        <f t="shared" si="478"/>
        <v>68.191964285714278</v>
      </c>
      <c r="AV1063" s="370">
        <f t="shared" si="478"/>
        <v>48.977853492333878</v>
      </c>
      <c r="AW1063" s="370">
        <f t="shared" si="478"/>
        <v>15.002953337271112</v>
      </c>
      <c r="AX1063" s="370">
        <f t="shared" si="478"/>
        <v>-7.2784810126582409</v>
      </c>
      <c r="AY1063" s="370">
        <f t="shared" si="478"/>
        <v>-11.914893617021287</v>
      </c>
    </row>
    <row r="1064" spans="1:51" s="325" customFormat="1" ht="13.8">
      <c r="A1064" s="329"/>
      <c r="B1064" s="329" t="s">
        <v>455</v>
      </c>
      <c r="C1064" s="332"/>
      <c r="D1064" s="332"/>
      <c r="E1064" s="332"/>
      <c r="F1064" s="332"/>
      <c r="G1064" s="332"/>
      <c r="H1064" s="332"/>
      <c r="I1064" s="332"/>
      <c r="J1064" s="332"/>
      <c r="K1064" s="332"/>
      <c r="L1064" s="332"/>
      <c r="M1064" s="332"/>
      <c r="N1064" s="332"/>
      <c r="O1064" s="370">
        <f t="shared" si="437"/>
        <v>55.801104972375676</v>
      </c>
      <c r="P1064" s="370">
        <f t="shared" si="438"/>
        <v>44.289693593314766</v>
      </c>
      <c r="Q1064" s="370">
        <f t="shared" si="439"/>
        <v>53.243243243243235</v>
      </c>
      <c r="R1064" s="370">
        <f t="shared" si="440"/>
        <v>0.87976539589442238</v>
      </c>
      <c r="S1064" s="370">
        <f t="shared" si="441"/>
        <v>25.945945945945944</v>
      </c>
      <c r="T1064" s="370">
        <f t="shared" si="442"/>
        <v>21.798365122615799</v>
      </c>
      <c r="U1064" s="370">
        <f t="shared" si="443"/>
        <v>-5.6892778993435593</v>
      </c>
      <c r="V1064" s="370">
        <f t="shared" si="444"/>
        <v>26.974951830443146</v>
      </c>
      <c r="W1064" s="370">
        <f t="shared" si="445"/>
        <v>11.257035647279542</v>
      </c>
      <c r="X1064" s="370">
        <f t="shared" si="446"/>
        <v>20.131291028446388</v>
      </c>
      <c r="Y1064" s="370">
        <f t="shared" si="447"/>
        <v>39.298892988929893</v>
      </c>
      <c r="Z1064" s="370">
        <f t="shared" si="448"/>
        <v>68.795620437956188</v>
      </c>
      <c r="AA1064" s="370">
        <f t="shared" si="449"/>
        <v>69.148936170212764</v>
      </c>
      <c r="AB1064" s="370">
        <f t="shared" si="450"/>
        <v>63.127413127413121</v>
      </c>
      <c r="AC1064" s="370">
        <f t="shared" si="451"/>
        <v>49.20634920634923</v>
      </c>
      <c r="AD1064" s="370">
        <f t="shared" si="452"/>
        <v>99.127906976744171</v>
      </c>
      <c r="AE1064" s="370">
        <f t="shared" si="453"/>
        <v>36.909871244635184</v>
      </c>
      <c r="AF1064" s="370">
        <f t="shared" si="454"/>
        <v>57.494407158836694</v>
      </c>
      <c r="AG1064" s="370">
        <f t="shared" si="454"/>
        <v>108.81670533642693</v>
      </c>
      <c r="AH1064" s="370">
        <f t="shared" si="454"/>
        <v>23.065250379362663</v>
      </c>
      <c r="AI1064" s="370">
        <f t="shared" si="454"/>
        <v>5.9021922428330624</v>
      </c>
      <c r="AJ1064" s="370">
        <f t="shared" si="455"/>
        <v>41.347905282331503</v>
      </c>
      <c r="AK1064" s="370">
        <f t="shared" si="455"/>
        <v>-1.3245033112582734</v>
      </c>
      <c r="AL1064" s="370">
        <f t="shared" si="455"/>
        <v>-20.216216216216218</v>
      </c>
      <c r="AM1064" s="370">
        <f t="shared" si="455"/>
        <v>-27.148846960167706</v>
      </c>
      <c r="AN1064" s="370">
        <f t="shared" si="471"/>
        <v>-32.189349112426022</v>
      </c>
      <c r="AO1064" s="370">
        <f t="shared" si="471"/>
        <v>-29.314420803782511</v>
      </c>
      <c r="AP1064" s="370">
        <f t="shared" si="471"/>
        <v>-28.759124087591239</v>
      </c>
      <c r="AQ1064" s="370">
        <f t="shared" si="471"/>
        <v>-28.369905956112849</v>
      </c>
      <c r="AR1064" s="370">
        <f t="shared" ref="AR1064:AY1064" si="479">IFERROR(((AR284-AF284)*100/AF284),"n.a.")</f>
        <v>-20.312499999999996</v>
      </c>
      <c r="AS1064" s="370">
        <f t="shared" si="479"/>
        <v>-19.333333333333336</v>
      </c>
      <c r="AT1064" s="370">
        <f t="shared" si="479"/>
        <v>-14.549938347718863</v>
      </c>
      <c r="AU1064" s="370">
        <f t="shared" si="479"/>
        <v>-16.401273885350321</v>
      </c>
      <c r="AV1064" s="370">
        <f t="shared" si="479"/>
        <v>-18.041237113402055</v>
      </c>
      <c r="AW1064" s="370">
        <f t="shared" si="479"/>
        <v>-7.6510067114093996</v>
      </c>
      <c r="AX1064" s="370">
        <f t="shared" si="479"/>
        <v>7.4525745257452556</v>
      </c>
      <c r="AY1064" s="370">
        <f t="shared" si="479"/>
        <v>4.3165467625899252</v>
      </c>
    </row>
    <row r="1065" spans="1:51" s="325" customFormat="1" ht="27.6">
      <c r="A1065" s="327"/>
      <c r="B1065" s="327" t="s">
        <v>456</v>
      </c>
      <c r="C1065" s="331"/>
      <c r="D1065" s="331"/>
      <c r="E1065" s="331"/>
      <c r="F1065" s="331"/>
      <c r="G1065" s="331"/>
      <c r="H1065" s="331"/>
      <c r="I1065" s="331"/>
      <c r="J1065" s="331"/>
      <c r="K1065" s="331"/>
      <c r="L1065" s="331"/>
      <c r="M1065" s="331"/>
      <c r="N1065" s="331"/>
      <c r="O1065" s="370">
        <f t="shared" si="437"/>
        <v>61.849710982658955</v>
      </c>
      <c r="P1065" s="370">
        <f t="shared" si="438"/>
        <v>52.229299363057322</v>
      </c>
      <c r="Q1065" s="370">
        <f t="shared" si="439"/>
        <v>19.047619047619051</v>
      </c>
      <c r="R1065" s="370">
        <f t="shared" si="440"/>
        <v>-14.375</v>
      </c>
      <c r="S1065" s="370">
        <f t="shared" si="441"/>
        <v>54.545454545454547</v>
      </c>
      <c r="T1065" s="370">
        <f t="shared" si="442"/>
        <v>25.766871165644169</v>
      </c>
      <c r="U1065" s="370">
        <f t="shared" si="443"/>
        <v>-15.178571428571439</v>
      </c>
      <c r="V1065" s="370">
        <f t="shared" si="444"/>
        <v>25.777777777777782</v>
      </c>
      <c r="W1065" s="370">
        <f t="shared" si="445"/>
        <v>8.7649402390438347</v>
      </c>
      <c r="X1065" s="370">
        <f t="shared" si="446"/>
        <v>26.415094339622645</v>
      </c>
      <c r="Y1065" s="370">
        <f t="shared" si="447"/>
        <v>35.125448028673837</v>
      </c>
      <c r="Z1065" s="370">
        <f t="shared" si="448"/>
        <v>137.73584905660377</v>
      </c>
      <c r="AA1065" s="370">
        <f t="shared" si="449"/>
        <v>123.21428571428572</v>
      </c>
      <c r="AB1065" s="370">
        <f t="shared" si="450"/>
        <v>111.29707112970708</v>
      </c>
      <c r="AC1065" s="370">
        <f t="shared" si="451"/>
        <v>175.5</v>
      </c>
      <c r="AD1065" s="370">
        <f t="shared" si="452"/>
        <v>232.8467153284671</v>
      </c>
      <c r="AE1065" s="370">
        <f t="shared" si="453"/>
        <v>76.018099547511326</v>
      </c>
      <c r="AF1065" s="370">
        <f t="shared" si="454"/>
        <v>107.31707317073173</v>
      </c>
      <c r="AG1065" s="370">
        <f t="shared" si="454"/>
        <v>182.10526315789477</v>
      </c>
      <c r="AH1065" s="370">
        <f t="shared" si="454"/>
        <v>80.212014134275591</v>
      </c>
      <c r="AI1065" s="370">
        <f t="shared" si="454"/>
        <v>7.6923076923076907</v>
      </c>
      <c r="AJ1065" s="370">
        <f t="shared" si="455"/>
        <v>23.507462686567159</v>
      </c>
      <c r="AK1065" s="370">
        <f t="shared" si="455"/>
        <v>-22.54641909814324</v>
      </c>
      <c r="AL1065" s="370">
        <f t="shared" si="455"/>
        <v>-46.507936507936506</v>
      </c>
      <c r="AM1065" s="370">
        <f t="shared" si="455"/>
        <v>-45.92</v>
      </c>
      <c r="AN1065" s="370">
        <f t="shared" si="471"/>
        <v>-46.930693069306926</v>
      </c>
      <c r="AO1065" s="370">
        <f t="shared" si="471"/>
        <v>-48.275862068965509</v>
      </c>
      <c r="AP1065" s="370">
        <f t="shared" si="471"/>
        <v>-48.903508771929815</v>
      </c>
      <c r="AQ1065" s="370">
        <f t="shared" si="471"/>
        <v>-45.244215938303348</v>
      </c>
      <c r="AR1065" s="370">
        <f t="shared" ref="AR1065:AY1065" si="480">IFERROR(((AR285-AF285)*100/AF285),"n.a.")</f>
        <v>-35.294117647058826</v>
      </c>
      <c r="AS1065" s="370">
        <f t="shared" si="480"/>
        <v>-32.649253731343293</v>
      </c>
      <c r="AT1065" s="370">
        <f t="shared" si="480"/>
        <v>-34.117647058823529</v>
      </c>
      <c r="AU1065" s="370">
        <f t="shared" si="480"/>
        <v>-12.244897959183669</v>
      </c>
      <c r="AV1065" s="370">
        <f t="shared" si="480"/>
        <v>-16.918429003021149</v>
      </c>
      <c r="AW1065" s="370">
        <f t="shared" si="480"/>
        <v>16.780821917808225</v>
      </c>
      <c r="AX1065" s="370">
        <f t="shared" si="480"/>
        <v>22.848664688427288</v>
      </c>
      <c r="AY1065" s="370">
        <f t="shared" si="480"/>
        <v>9.4674556213017844</v>
      </c>
    </row>
    <row r="1066" spans="1:51" s="325" customFormat="1" ht="27.6">
      <c r="A1066" s="329"/>
      <c r="B1066" s="329" t="s">
        <v>457</v>
      </c>
      <c r="C1066" s="332"/>
      <c r="D1066" s="332"/>
      <c r="E1066" s="332"/>
      <c r="F1066" s="332"/>
      <c r="G1066" s="332"/>
      <c r="H1066" s="332"/>
      <c r="I1066" s="332"/>
      <c r="J1066" s="332"/>
      <c r="K1066" s="332"/>
      <c r="L1066" s="332"/>
      <c r="M1066" s="332"/>
      <c r="N1066" s="332"/>
      <c r="O1066" s="370">
        <f t="shared" si="437"/>
        <v>50.264550264550266</v>
      </c>
      <c r="P1066" s="370">
        <f t="shared" si="438"/>
        <v>38.118811881188115</v>
      </c>
      <c r="Q1066" s="370">
        <f t="shared" si="439"/>
        <v>81.280788177339929</v>
      </c>
      <c r="R1066" s="370">
        <f t="shared" si="440"/>
        <v>14.917127071823204</v>
      </c>
      <c r="S1066" s="370">
        <f t="shared" si="441"/>
        <v>7.9295154185022092</v>
      </c>
      <c r="T1066" s="370">
        <f t="shared" si="442"/>
        <v>18.627450980392151</v>
      </c>
      <c r="U1066" s="370">
        <f t="shared" si="443"/>
        <v>3.4334763948497882</v>
      </c>
      <c r="V1066" s="370">
        <f t="shared" si="444"/>
        <v>28.327645051194523</v>
      </c>
      <c r="W1066" s="370">
        <f t="shared" si="445"/>
        <v>13.074204946996471</v>
      </c>
      <c r="X1066" s="370">
        <f t="shared" si="446"/>
        <v>15.102040816326515</v>
      </c>
      <c r="Y1066" s="370">
        <f t="shared" si="447"/>
        <v>44.274809160305331</v>
      </c>
      <c r="Z1066" s="370">
        <f t="shared" si="448"/>
        <v>4.240282685512371</v>
      </c>
      <c r="AA1066" s="370">
        <f t="shared" si="449"/>
        <v>15.845070422535217</v>
      </c>
      <c r="AB1066" s="370">
        <f t="shared" si="450"/>
        <v>21.863799283154115</v>
      </c>
      <c r="AC1066" s="370">
        <f t="shared" si="451"/>
        <v>-19.836956521739129</v>
      </c>
      <c r="AD1066" s="370">
        <f t="shared" si="452"/>
        <v>10.096153846153845</v>
      </c>
      <c r="AE1066" s="370">
        <f t="shared" si="453"/>
        <v>1.6326530612244912</v>
      </c>
      <c r="AF1066" s="370">
        <f t="shared" si="454"/>
        <v>14.876033057851235</v>
      </c>
      <c r="AG1066" s="370">
        <f t="shared" si="454"/>
        <v>50.622406639004133</v>
      </c>
      <c r="AH1066" s="370">
        <f t="shared" si="454"/>
        <v>-19.946808510638299</v>
      </c>
      <c r="AI1066" s="370">
        <f t="shared" si="454"/>
        <v>4.6874999999999973</v>
      </c>
      <c r="AJ1066" s="370">
        <f t="shared" si="455"/>
        <v>58.156028368794331</v>
      </c>
      <c r="AK1066" s="370">
        <f t="shared" si="455"/>
        <v>19.841269841269852</v>
      </c>
      <c r="AL1066" s="370">
        <f t="shared" si="455"/>
        <v>35.932203389830491</v>
      </c>
      <c r="AM1066" s="370">
        <f t="shared" si="455"/>
        <v>8.2066869300911858</v>
      </c>
      <c r="AN1066" s="370">
        <f t="shared" si="471"/>
        <v>-9.9999999999999964</v>
      </c>
      <c r="AO1066" s="370">
        <f t="shared" si="471"/>
        <v>6.1016949152542272</v>
      </c>
      <c r="AP1066" s="370">
        <f t="shared" si="471"/>
        <v>11.353711790393003</v>
      </c>
      <c r="AQ1066" s="370">
        <f t="shared" si="471"/>
        <v>-2.0080321285140665</v>
      </c>
      <c r="AR1066" s="370">
        <f t="shared" ref="AR1066:AY1066" si="481">IFERROR(((AR286-AF286)*100/AF286),"n.a.")</f>
        <v>2.8776978417266212</v>
      </c>
      <c r="AS1066" s="370">
        <f t="shared" si="481"/>
        <v>0.55096418732782415</v>
      </c>
      <c r="AT1066" s="370">
        <f t="shared" si="481"/>
        <v>18.604651162790702</v>
      </c>
      <c r="AU1066" s="370">
        <f t="shared" si="481"/>
        <v>-20.298507462686572</v>
      </c>
      <c r="AV1066" s="370">
        <f t="shared" si="481"/>
        <v>-18.834080717488785</v>
      </c>
      <c r="AW1066" s="370">
        <f t="shared" si="481"/>
        <v>-23.399558498896248</v>
      </c>
      <c r="AX1066" s="370">
        <f t="shared" si="481"/>
        <v>-5.486284289276802</v>
      </c>
      <c r="AY1066" s="370">
        <f t="shared" si="481"/>
        <v>-0.28089887640450084</v>
      </c>
    </row>
    <row r="1067" spans="1:51" s="325" customFormat="1" ht="27.6">
      <c r="A1067" s="327"/>
      <c r="B1067" s="327" t="s">
        <v>458</v>
      </c>
      <c r="C1067" s="331"/>
      <c r="D1067" s="331"/>
      <c r="E1067" s="331"/>
      <c r="F1067" s="331"/>
      <c r="G1067" s="331"/>
      <c r="H1067" s="331"/>
      <c r="I1067" s="331"/>
      <c r="J1067" s="331"/>
      <c r="K1067" s="331"/>
      <c r="L1067" s="331"/>
      <c r="M1067" s="331"/>
      <c r="N1067" s="331"/>
      <c r="O1067" s="370">
        <f t="shared" si="437"/>
        <v>31.343283582089537</v>
      </c>
      <c r="P1067" s="370">
        <f t="shared" si="438"/>
        <v>25.324675324675312</v>
      </c>
      <c r="Q1067" s="370">
        <f t="shared" si="439"/>
        <v>32.978318752377341</v>
      </c>
      <c r="R1067" s="370">
        <f t="shared" si="440"/>
        <v>0.40420371867421756</v>
      </c>
      <c r="S1067" s="370">
        <f t="shared" si="441"/>
        <v>52.166224580017683</v>
      </c>
      <c r="T1067" s="370">
        <f t="shared" si="442"/>
        <v>0</v>
      </c>
      <c r="U1067" s="370">
        <f t="shared" si="443"/>
        <v>2.8064516129032291</v>
      </c>
      <c r="V1067" s="370">
        <f t="shared" si="444"/>
        <v>4.2577675489068012</v>
      </c>
      <c r="W1067" s="370">
        <f t="shared" si="445"/>
        <v>-9.1029900332225981</v>
      </c>
      <c r="X1067" s="370">
        <f t="shared" si="446"/>
        <v>24.090338770388964</v>
      </c>
      <c r="Y1067" s="370">
        <f t="shared" si="447"/>
        <v>-6.2852538275584111</v>
      </c>
      <c r="Z1067" s="370">
        <f t="shared" si="448"/>
        <v>10.817690104995224</v>
      </c>
      <c r="AA1067" s="370">
        <f t="shared" si="449"/>
        <v>11.812200956937808</v>
      </c>
      <c r="AB1067" s="370">
        <f t="shared" si="450"/>
        <v>24.075993091537143</v>
      </c>
      <c r="AC1067" s="370">
        <f t="shared" si="451"/>
        <v>12.986270022883291</v>
      </c>
      <c r="AD1067" s="370">
        <f t="shared" si="452"/>
        <v>31.280193236714975</v>
      </c>
      <c r="AE1067" s="370">
        <f t="shared" si="453"/>
        <v>5.7234166182452029</v>
      </c>
      <c r="AF1067" s="370">
        <f t="shared" si="454"/>
        <v>14.469347396176655</v>
      </c>
      <c r="AG1067" s="370">
        <f t="shared" si="454"/>
        <v>13.429557577659233</v>
      </c>
      <c r="AH1067" s="370">
        <f t="shared" si="454"/>
        <v>-1.0485651214128104</v>
      </c>
      <c r="AI1067" s="370">
        <f t="shared" si="454"/>
        <v>8.918128654970765</v>
      </c>
      <c r="AJ1067" s="370">
        <f t="shared" si="455"/>
        <v>24.637681159420271</v>
      </c>
      <c r="AK1067" s="370">
        <f t="shared" si="455"/>
        <v>32.244196044711948</v>
      </c>
      <c r="AL1067" s="370">
        <f t="shared" si="455"/>
        <v>31.180017226528857</v>
      </c>
      <c r="AM1067" s="370">
        <f t="shared" si="455"/>
        <v>36.988499598823211</v>
      </c>
      <c r="AN1067" s="370">
        <f t="shared" si="471"/>
        <v>19.626948775055673</v>
      </c>
      <c r="AO1067" s="370">
        <f t="shared" si="471"/>
        <v>12.430379746835435</v>
      </c>
      <c r="AP1067" s="370">
        <f t="shared" si="471"/>
        <v>17.877951548604717</v>
      </c>
      <c r="AQ1067" s="370">
        <f t="shared" si="471"/>
        <v>11.376751854905194</v>
      </c>
      <c r="AR1067" s="370">
        <f t="shared" ref="AR1067:AY1067" si="482">IFERROR(((AR287-AF287)*100/AF287),"n.a.")</f>
        <v>21.479988482579909</v>
      </c>
      <c r="AS1067" s="370">
        <f t="shared" si="482"/>
        <v>5.6154910096818842</v>
      </c>
      <c r="AT1067" s="370">
        <f t="shared" si="482"/>
        <v>14.807585052983832</v>
      </c>
      <c r="AU1067" s="370">
        <f t="shared" si="482"/>
        <v>17.080536912751679</v>
      </c>
      <c r="AV1067" s="370">
        <f t="shared" si="482"/>
        <v>8.6262844780962808</v>
      </c>
      <c r="AW1067" s="370">
        <f t="shared" si="482"/>
        <v>1.1053315994798396</v>
      </c>
      <c r="AX1067" s="370">
        <f t="shared" si="482"/>
        <v>15.079886189538193</v>
      </c>
      <c r="AY1067" s="370">
        <f t="shared" si="482"/>
        <v>17.610308473252644</v>
      </c>
    </row>
    <row r="1068" spans="1:51" s="325" customFormat="1" ht="27.6">
      <c r="A1068" s="329"/>
      <c r="B1068" s="329" t="s">
        <v>459</v>
      </c>
      <c r="C1068" s="332"/>
      <c r="D1068" s="332"/>
      <c r="E1068" s="332"/>
      <c r="F1068" s="332"/>
      <c r="G1068" s="332"/>
      <c r="H1068" s="332"/>
      <c r="I1068" s="332"/>
      <c r="J1068" s="332"/>
      <c r="K1068" s="332"/>
      <c r="L1068" s="332"/>
      <c r="M1068" s="332"/>
      <c r="N1068" s="332"/>
      <c r="O1068" s="370">
        <f t="shared" si="437"/>
        <v>55.204678362573084</v>
      </c>
      <c r="P1068" s="370">
        <f t="shared" si="438"/>
        <v>30.855018587360597</v>
      </c>
      <c r="Q1068" s="370">
        <f t="shared" si="439"/>
        <v>28.215767634854757</v>
      </c>
      <c r="R1068" s="370">
        <f t="shared" si="440"/>
        <v>-9.1603053435114496</v>
      </c>
      <c r="S1068" s="370">
        <f t="shared" si="441"/>
        <v>51.920529801324513</v>
      </c>
      <c r="T1068" s="370">
        <f t="shared" si="442"/>
        <v>-2.4691358024691339</v>
      </c>
      <c r="U1068" s="370">
        <f t="shared" si="443"/>
        <v>-13.262815296989414</v>
      </c>
      <c r="V1068" s="370">
        <f t="shared" si="444"/>
        <v>-0.90225563909775175</v>
      </c>
      <c r="W1068" s="370">
        <f t="shared" si="445"/>
        <v>-22.590837282780406</v>
      </c>
      <c r="X1068" s="370">
        <f t="shared" si="446"/>
        <v>9.2530657748049041</v>
      </c>
      <c r="Y1068" s="370">
        <f t="shared" si="447"/>
        <v>-22.933884297520663</v>
      </c>
      <c r="Z1068" s="370">
        <f t="shared" si="448"/>
        <v>2.8451882845188274</v>
      </c>
      <c r="AA1068" s="370">
        <f t="shared" si="449"/>
        <v>-3.918613413715144</v>
      </c>
      <c r="AB1068" s="370">
        <f t="shared" si="450"/>
        <v>15.814393939393939</v>
      </c>
      <c r="AC1068" s="370">
        <f t="shared" si="451"/>
        <v>5.4207119741100325</v>
      </c>
      <c r="AD1068" s="370">
        <f t="shared" si="452"/>
        <v>33.973589435774308</v>
      </c>
      <c r="AE1068" s="370">
        <f t="shared" si="453"/>
        <v>1.4821272885789007</v>
      </c>
      <c r="AF1068" s="370">
        <f t="shared" si="454"/>
        <v>23.95326192794548</v>
      </c>
      <c r="AG1068" s="370">
        <f t="shared" si="454"/>
        <v>32.082551594746718</v>
      </c>
      <c r="AH1068" s="370">
        <f t="shared" si="454"/>
        <v>5.0834597875569045</v>
      </c>
      <c r="AI1068" s="370">
        <f t="shared" si="454"/>
        <v>17.244897959183668</v>
      </c>
      <c r="AJ1068" s="370">
        <f t="shared" si="455"/>
        <v>48.877551020408148</v>
      </c>
      <c r="AK1068" s="370">
        <f t="shared" si="455"/>
        <v>76.050044682752457</v>
      </c>
      <c r="AL1068" s="370">
        <f t="shared" si="455"/>
        <v>57.119609438567949</v>
      </c>
      <c r="AM1068" s="370">
        <f t="shared" si="455"/>
        <v>73.882352941176492</v>
      </c>
      <c r="AN1068" s="370">
        <f t="shared" si="471"/>
        <v>42.68192968111201</v>
      </c>
      <c r="AO1068" s="370">
        <f t="shared" si="471"/>
        <v>26.784343821949349</v>
      </c>
      <c r="AP1068" s="370">
        <f t="shared" si="471"/>
        <v>17.204301075268816</v>
      </c>
      <c r="AQ1068" s="370">
        <f t="shared" si="471"/>
        <v>18.900343642611677</v>
      </c>
      <c r="AR1068" s="370">
        <f t="shared" ref="AR1068:AY1068" si="483">IFERROR(((AR288-AF288)*100/AF288),"n.a.")</f>
        <v>21.99528672427336</v>
      </c>
      <c r="AS1068" s="370">
        <f t="shared" si="483"/>
        <v>-5.042613636363642</v>
      </c>
      <c r="AT1068" s="370">
        <f t="shared" si="483"/>
        <v>-7.0758122743682339</v>
      </c>
      <c r="AU1068" s="370">
        <f t="shared" si="483"/>
        <v>-3.9164490861618892</v>
      </c>
      <c r="AV1068" s="370">
        <f t="shared" si="483"/>
        <v>-11.103495544893757</v>
      </c>
      <c r="AW1068" s="370">
        <f t="shared" si="483"/>
        <v>-8.6294416243654801</v>
      </c>
      <c r="AX1068" s="370">
        <f t="shared" si="483"/>
        <v>-2.2268254790264099</v>
      </c>
      <c r="AY1068" s="370">
        <f t="shared" si="483"/>
        <v>11.231393775372116</v>
      </c>
    </row>
    <row r="1069" spans="1:51" s="325" customFormat="1" ht="27.6">
      <c r="A1069" s="327"/>
      <c r="B1069" s="327" t="s">
        <v>460</v>
      </c>
      <c r="C1069" s="331"/>
      <c r="D1069" s="331"/>
      <c r="E1069" s="331"/>
      <c r="F1069" s="331"/>
      <c r="G1069" s="331"/>
      <c r="H1069" s="331"/>
      <c r="I1069" s="331"/>
      <c r="J1069" s="331"/>
      <c r="K1069" s="331"/>
      <c r="L1069" s="331"/>
      <c r="M1069" s="331"/>
      <c r="N1069" s="331"/>
      <c r="O1069" s="370">
        <f t="shared" si="437"/>
        <v>19.278533412182149</v>
      </c>
      <c r="P1069" s="370">
        <f t="shared" si="438"/>
        <v>22.503328894806916</v>
      </c>
      <c r="Q1069" s="370">
        <f t="shared" si="439"/>
        <v>35.735735735735751</v>
      </c>
      <c r="R1069" s="370">
        <f t="shared" si="440"/>
        <v>5.9691912708600858</v>
      </c>
      <c r="S1069" s="370">
        <f t="shared" si="441"/>
        <v>52.254641909814332</v>
      </c>
      <c r="T1069" s="370">
        <f t="shared" si="442"/>
        <v>1.3124684502776456</v>
      </c>
      <c r="U1069" s="370">
        <f t="shared" si="443"/>
        <v>13.308391234633875</v>
      </c>
      <c r="V1069" s="370">
        <f t="shared" si="444"/>
        <v>7.459207459207466</v>
      </c>
      <c r="W1069" s="370">
        <f t="shared" si="445"/>
        <v>0.7454128440366915</v>
      </c>
      <c r="X1069" s="370">
        <f t="shared" si="446"/>
        <v>32.99866131191434</v>
      </c>
      <c r="Y1069" s="370">
        <f t="shared" si="447"/>
        <v>4.4052863436123353</v>
      </c>
      <c r="Z1069" s="370">
        <f t="shared" si="448"/>
        <v>15.767847971237803</v>
      </c>
      <c r="AA1069" s="370">
        <f t="shared" si="449"/>
        <v>22.161626177491318</v>
      </c>
      <c r="AB1069" s="370">
        <f t="shared" si="450"/>
        <v>28.750000000000014</v>
      </c>
      <c r="AC1069" s="370">
        <f t="shared" si="451"/>
        <v>17.123893805309724</v>
      </c>
      <c r="AD1069" s="370">
        <f t="shared" si="452"/>
        <v>29.921259842519667</v>
      </c>
      <c r="AE1069" s="370">
        <f t="shared" si="453"/>
        <v>7.7961672473867552</v>
      </c>
      <c r="AF1069" s="370">
        <f t="shared" si="454"/>
        <v>9.666168410563035</v>
      </c>
      <c r="AG1069" s="370">
        <f t="shared" si="454"/>
        <v>4.1037735849056656</v>
      </c>
      <c r="AH1069" s="370">
        <f t="shared" si="454"/>
        <v>-4.5119305856832934</v>
      </c>
      <c r="AI1069" s="370">
        <f t="shared" si="454"/>
        <v>4.2117245304496214</v>
      </c>
      <c r="AJ1069" s="370">
        <f t="shared" si="455"/>
        <v>12.682435832913937</v>
      </c>
      <c r="AK1069" s="370">
        <f t="shared" si="455"/>
        <v>11.561181434599167</v>
      </c>
      <c r="AL1069" s="370">
        <f t="shared" si="455"/>
        <v>17.036379769299025</v>
      </c>
      <c r="AM1069" s="370">
        <f t="shared" si="455"/>
        <v>17.897727272727273</v>
      </c>
      <c r="AN1069" s="370">
        <f t="shared" si="471"/>
        <v>7.7247783875052685</v>
      </c>
      <c r="AO1069" s="370">
        <f t="shared" si="471"/>
        <v>5.4023422742727609</v>
      </c>
      <c r="AP1069" s="370">
        <f t="shared" si="471"/>
        <v>18.275058275058285</v>
      </c>
      <c r="AQ1069" s="370">
        <f t="shared" si="471"/>
        <v>7.8383838383838427</v>
      </c>
      <c r="AR1069" s="370">
        <f t="shared" ref="AR1069:AY1069" si="484">IFERROR(((AR289-AF289)*100/AF289),"n.a.")</f>
        <v>21.126760563380277</v>
      </c>
      <c r="AS1069" s="370">
        <f t="shared" si="484"/>
        <v>12.415043044857265</v>
      </c>
      <c r="AT1069" s="370">
        <f t="shared" si="484"/>
        <v>28.577919127669233</v>
      </c>
      <c r="AU1069" s="370">
        <f t="shared" si="484"/>
        <v>30.256690333151298</v>
      </c>
      <c r="AV1069" s="370">
        <f t="shared" si="484"/>
        <v>21.482804823581951</v>
      </c>
      <c r="AW1069" s="370">
        <f t="shared" si="484"/>
        <v>8.3585476550680671</v>
      </c>
      <c r="AX1069" s="370">
        <f t="shared" si="484"/>
        <v>27.748294162244139</v>
      </c>
      <c r="AY1069" s="370">
        <f t="shared" si="484"/>
        <v>22.478485370051626</v>
      </c>
    </row>
    <row r="1070" spans="1:51" s="325" customFormat="1" ht="13.8">
      <c r="A1070" s="329"/>
      <c r="B1070" s="329" t="s">
        <v>461</v>
      </c>
      <c r="C1070" s="332"/>
      <c r="D1070" s="332"/>
      <c r="E1070" s="332"/>
      <c r="F1070" s="332"/>
      <c r="G1070" s="332"/>
      <c r="H1070" s="332"/>
      <c r="I1070" s="332"/>
      <c r="J1070" s="332"/>
      <c r="K1070" s="332"/>
      <c r="L1070" s="332"/>
      <c r="M1070" s="332"/>
      <c r="N1070" s="332"/>
      <c r="O1070" s="370">
        <f t="shared" si="437"/>
        <v>35.978835978835981</v>
      </c>
      <c r="P1070" s="370">
        <f t="shared" si="438"/>
        <v>19.73684210526315</v>
      </c>
      <c r="Q1070" s="370">
        <f t="shared" si="439"/>
        <v>37.092391304347835</v>
      </c>
      <c r="R1070" s="370">
        <f t="shared" si="440"/>
        <v>12.920268972142177</v>
      </c>
      <c r="S1070" s="370">
        <f t="shared" si="441"/>
        <v>25.608766233766229</v>
      </c>
      <c r="T1070" s="370">
        <f t="shared" si="442"/>
        <v>16.678939617083952</v>
      </c>
      <c r="U1070" s="370">
        <f t="shared" si="443"/>
        <v>26.469412235105946</v>
      </c>
      <c r="V1070" s="370">
        <f t="shared" si="444"/>
        <v>27.853363567649271</v>
      </c>
      <c r="W1070" s="370">
        <f t="shared" si="445"/>
        <v>14.536878216123501</v>
      </c>
      <c r="X1070" s="370">
        <f t="shared" si="446"/>
        <v>39.626666666666665</v>
      </c>
      <c r="Y1070" s="370">
        <f t="shared" si="447"/>
        <v>20.293674698795183</v>
      </c>
      <c r="Z1070" s="370">
        <f t="shared" si="448"/>
        <v>16.159250585480095</v>
      </c>
      <c r="AA1070" s="370">
        <f t="shared" si="449"/>
        <v>27.767951892465504</v>
      </c>
      <c r="AB1070" s="370">
        <f t="shared" si="450"/>
        <v>28.740490278951821</v>
      </c>
      <c r="AC1070" s="370">
        <f t="shared" si="451"/>
        <v>1.1232243145028076</v>
      </c>
      <c r="AD1070" s="370">
        <f t="shared" si="452"/>
        <v>28.073160357294757</v>
      </c>
      <c r="AE1070" s="370">
        <f t="shared" si="453"/>
        <v>7.948303715670427</v>
      </c>
      <c r="AF1070" s="370">
        <f t="shared" si="454"/>
        <v>-5.5222467655411798</v>
      </c>
      <c r="AG1070" s="370">
        <f t="shared" si="454"/>
        <v>4.9320265570660728</v>
      </c>
      <c r="AH1070" s="370">
        <f t="shared" si="454"/>
        <v>-0.17735737511083408</v>
      </c>
      <c r="AI1070" s="370">
        <f t="shared" si="454"/>
        <v>-0.41183077499063808</v>
      </c>
      <c r="AJ1070" s="370">
        <f t="shared" si="455"/>
        <v>-1.2223071046600469</v>
      </c>
      <c r="AK1070" s="370">
        <f t="shared" si="455"/>
        <v>-2.629107981220657</v>
      </c>
      <c r="AL1070" s="370">
        <f t="shared" si="455"/>
        <v>-4.0658602150537657</v>
      </c>
      <c r="AM1070" s="370">
        <f t="shared" si="455"/>
        <v>6.949058693244754</v>
      </c>
      <c r="AN1070" s="370">
        <f t="shared" si="471"/>
        <v>6.4018384766907275</v>
      </c>
      <c r="AO1070" s="370">
        <f t="shared" si="471"/>
        <v>4.2143090493302813</v>
      </c>
      <c r="AP1070" s="370">
        <f t="shared" si="471"/>
        <v>-3.4540019926934544</v>
      </c>
      <c r="AQ1070" s="370">
        <f t="shared" si="471"/>
        <v>-2.9631846752469171</v>
      </c>
      <c r="AR1070" s="370">
        <f t="shared" ref="AR1070:AY1070" si="485">IFERROR(((AR290-AF290)*100/AF290),"n.a.")</f>
        <v>21.609886439545743</v>
      </c>
      <c r="AS1070" s="370">
        <f t="shared" si="485"/>
        <v>-0.30129557095508985</v>
      </c>
      <c r="AT1070" s="370">
        <f t="shared" si="485"/>
        <v>-8.0840983121113528</v>
      </c>
      <c r="AU1070" s="370">
        <f t="shared" si="485"/>
        <v>5.9022556390977448</v>
      </c>
      <c r="AV1070" s="370">
        <f t="shared" si="485"/>
        <v>27.223511214230466</v>
      </c>
      <c r="AW1070" s="370">
        <f t="shared" si="485"/>
        <v>37.094181935069109</v>
      </c>
      <c r="AX1070" s="370">
        <f t="shared" si="485"/>
        <v>54.921190893169857</v>
      </c>
      <c r="AY1070" s="370">
        <f t="shared" si="485"/>
        <v>13.642246958322534</v>
      </c>
    </row>
    <row r="1071" spans="1:51" s="325" customFormat="1" ht="27.6">
      <c r="A1071" s="327"/>
      <c r="B1071" s="327" t="s">
        <v>462</v>
      </c>
      <c r="C1071" s="331"/>
      <c r="D1071" s="331"/>
      <c r="E1071" s="331"/>
      <c r="F1071" s="331"/>
      <c r="G1071" s="328"/>
      <c r="H1071" s="331"/>
      <c r="I1071" s="331"/>
      <c r="J1071" s="331"/>
      <c r="K1071" s="328"/>
      <c r="L1071" s="331"/>
      <c r="M1071" s="331"/>
      <c r="N1071" s="331"/>
      <c r="O1071" s="370">
        <f t="shared" si="437"/>
        <v>55.784061696658078</v>
      </c>
      <c r="P1071" s="370">
        <f t="shared" si="438"/>
        <v>63.86449184441657</v>
      </c>
      <c r="Q1071" s="370">
        <f t="shared" si="439"/>
        <v>38.439024390243894</v>
      </c>
      <c r="R1071" s="370">
        <f t="shared" si="440"/>
        <v>27.521793275217945</v>
      </c>
      <c r="S1071" s="370">
        <f t="shared" si="441"/>
        <v>31.860036832412536</v>
      </c>
      <c r="T1071" s="370">
        <f t="shared" si="442"/>
        <v>39.193825042881649</v>
      </c>
      <c r="U1071" s="370">
        <f t="shared" si="443"/>
        <v>40.017436791630324</v>
      </c>
      <c r="V1071" s="370">
        <f t="shared" si="444"/>
        <v>31.320103537532361</v>
      </c>
      <c r="W1071" s="370">
        <f t="shared" si="445"/>
        <v>13.333333333333339</v>
      </c>
      <c r="X1071" s="370">
        <f t="shared" si="446"/>
        <v>37.393422655298394</v>
      </c>
      <c r="Y1071" s="370">
        <f t="shared" si="447"/>
        <v>11.274131274131282</v>
      </c>
      <c r="Z1071" s="370">
        <f t="shared" si="448"/>
        <v>35.674676524953782</v>
      </c>
      <c r="AA1071" s="370">
        <f t="shared" si="449"/>
        <v>32.590759075907606</v>
      </c>
      <c r="AB1071" s="370">
        <f t="shared" si="450"/>
        <v>8.1163859111791634</v>
      </c>
      <c r="AC1071" s="370">
        <f t="shared" si="451"/>
        <v>5.4968287526427142</v>
      </c>
      <c r="AD1071" s="370">
        <f t="shared" si="452"/>
        <v>44.531250000000007</v>
      </c>
      <c r="AE1071" s="370">
        <f t="shared" si="453"/>
        <v>-6.4245810055865924</v>
      </c>
      <c r="AF1071" s="370">
        <f t="shared" si="454"/>
        <v>-17.86814540973506</v>
      </c>
      <c r="AG1071" s="370">
        <f t="shared" si="454"/>
        <v>-1.6811955168119526</v>
      </c>
      <c r="AH1071" s="370">
        <f t="shared" si="454"/>
        <v>1.5768725361366636</v>
      </c>
      <c r="AI1071" s="370">
        <f t="shared" si="454"/>
        <v>1.9004524886877743</v>
      </c>
      <c r="AJ1071" s="370">
        <f t="shared" si="455"/>
        <v>1.0638297872340514</v>
      </c>
      <c r="AK1071" s="370">
        <f t="shared" si="455"/>
        <v>-18.94517696044414</v>
      </c>
      <c r="AL1071" s="370">
        <f t="shared" si="455"/>
        <v>-13.828337874659397</v>
      </c>
      <c r="AM1071" s="370">
        <f t="shared" si="455"/>
        <v>11.574362165525821</v>
      </c>
      <c r="AN1071" s="370">
        <f t="shared" si="471"/>
        <v>4.5325779036827241</v>
      </c>
      <c r="AO1071" s="370">
        <f t="shared" si="471"/>
        <v>4.6092184368737437</v>
      </c>
      <c r="AP1071" s="370">
        <f t="shared" si="471"/>
        <v>-6.7567567567578132E-2</v>
      </c>
      <c r="AQ1071" s="370">
        <f t="shared" si="471"/>
        <v>8.3582089552238745</v>
      </c>
      <c r="AR1071" s="370">
        <f t="shared" ref="AR1071:AY1071" si="486">IFERROR(((AR291-AF291)*100/AF291),"n.a.")</f>
        <v>32.408102025506366</v>
      </c>
      <c r="AS1071" s="370">
        <f t="shared" si="486"/>
        <v>-13.236225459151362</v>
      </c>
      <c r="AT1071" s="370">
        <f t="shared" si="486"/>
        <v>-10.478654592496772</v>
      </c>
      <c r="AU1071" s="370">
        <f t="shared" si="486"/>
        <v>14.209591474245114</v>
      </c>
      <c r="AV1071" s="370">
        <f t="shared" si="486"/>
        <v>27.807017543859647</v>
      </c>
      <c r="AW1071" s="370">
        <f t="shared" si="486"/>
        <v>32.962328767123282</v>
      </c>
      <c r="AX1071" s="370">
        <f t="shared" si="486"/>
        <v>42.055335968379438</v>
      </c>
      <c r="AY1071" s="370">
        <f t="shared" si="486"/>
        <v>3.6252091466815313</v>
      </c>
    </row>
    <row r="1072" spans="1:51" s="325" customFormat="1" ht="27.6">
      <c r="A1072" s="329"/>
      <c r="B1072" s="329" t="s">
        <v>463</v>
      </c>
      <c r="C1072" s="332"/>
      <c r="D1072" s="332"/>
      <c r="E1072" s="332"/>
      <c r="F1072" s="332"/>
      <c r="G1072" s="332"/>
      <c r="H1072" s="332"/>
      <c r="I1072" s="332"/>
      <c r="J1072" s="332"/>
      <c r="K1072" s="332"/>
      <c r="L1072" s="332"/>
      <c r="M1072" s="332"/>
      <c r="N1072" s="332"/>
      <c r="O1072" s="370">
        <f t="shared" si="437"/>
        <v>24.135280553420436</v>
      </c>
      <c r="P1072" s="370">
        <f t="shared" si="438"/>
        <v>-10.093299406276502</v>
      </c>
      <c r="Q1072" s="370">
        <f t="shared" si="439"/>
        <v>36.040609137055817</v>
      </c>
      <c r="R1072" s="370">
        <f t="shared" si="440"/>
        <v>3.6718749999999911</v>
      </c>
      <c r="S1072" s="370">
        <f t="shared" si="441"/>
        <v>20.682148040638605</v>
      </c>
      <c r="T1072" s="370">
        <f t="shared" si="442"/>
        <v>-0.25806451612902676</v>
      </c>
      <c r="U1072" s="370">
        <f t="shared" si="443"/>
        <v>14.992614475627779</v>
      </c>
      <c r="V1072" s="370">
        <f t="shared" si="444"/>
        <v>25.134408602150536</v>
      </c>
      <c r="W1072" s="370">
        <f t="shared" si="445"/>
        <v>15.401621223286661</v>
      </c>
      <c r="X1072" s="370">
        <f t="shared" si="446"/>
        <v>41.271347248576866</v>
      </c>
      <c r="Y1072" s="370">
        <f t="shared" si="447"/>
        <v>28.781204111600591</v>
      </c>
      <c r="Z1072" s="370">
        <f t="shared" si="448"/>
        <v>1.8230925050641429</v>
      </c>
      <c r="AA1072" s="370">
        <f t="shared" si="449"/>
        <v>24.148606811145527</v>
      </c>
      <c r="AB1072" s="370">
        <f t="shared" si="450"/>
        <v>54.150943396226417</v>
      </c>
      <c r="AC1072" s="370">
        <f t="shared" si="451"/>
        <v>-2.736318407960185</v>
      </c>
      <c r="AD1072" s="370">
        <f t="shared" si="452"/>
        <v>15.297663903541833</v>
      </c>
      <c r="AE1072" s="370">
        <f t="shared" si="453"/>
        <v>20.324714371617574</v>
      </c>
      <c r="AF1072" s="370">
        <f t="shared" si="454"/>
        <v>7.4385510996118924</v>
      </c>
      <c r="AG1072" s="370">
        <f t="shared" si="454"/>
        <v>11.753371868978794</v>
      </c>
      <c r="AH1072" s="370">
        <f t="shared" si="454"/>
        <v>-1.6648764769065643</v>
      </c>
      <c r="AI1072" s="370">
        <f t="shared" si="454"/>
        <v>-2.0434227330779073</v>
      </c>
      <c r="AJ1072" s="370">
        <f t="shared" si="455"/>
        <v>-2.8878441907320327</v>
      </c>
      <c r="AK1072" s="370">
        <f t="shared" si="455"/>
        <v>10.718358038768544</v>
      </c>
      <c r="AL1072" s="370">
        <f t="shared" si="455"/>
        <v>5.3713527851458922</v>
      </c>
      <c r="AM1072" s="370">
        <f t="shared" si="455"/>
        <v>3.2418952618453791</v>
      </c>
      <c r="AN1072" s="370">
        <f t="shared" si="471"/>
        <v>8.01713586291309</v>
      </c>
      <c r="AO1072" s="370">
        <f t="shared" si="471"/>
        <v>3.8363171355498582</v>
      </c>
      <c r="AP1072" s="370">
        <f t="shared" si="471"/>
        <v>-6.6666666666666758</v>
      </c>
      <c r="AQ1072" s="370">
        <f t="shared" si="471"/>
        <v>-10.594702648675668</v>
      </c>
      <c r="AR1072" s="370">
        <f t="shared" ref="AR1072:AY1072" si="487">IFERROR(((AR292-AF292)*100/AF292),"n.a.")</f>
        <v>12.944009632751369</v>
      </c>
      <c r="AS1072" s="370">
        <f t="shared" si="487"/>
        <v>11.379310344827591</v>
      </c>
      <c r="AT1072" s="370">
        <f t="shared" si="487"/>
        <v>-6.0076460950300268</v>
      </c>
      <c r="AU1072" s="370">
        <f t="shared" si="487"/>
        <v>-0.26075619295957725</v>
      </c>
      <c r="AV1072" s="370">
        <f t="shared" si="487"/>
        <v>26.763485477178406</v>
      </c>
      <c r="AW1072" s="370">
        <f t="shared" si="487"/>
        <v>39.64984552008238</v>
      </c>
      <c r="AX1072" s="370">
        <f t="shared" si="487"/>
        <v>65.198237885462547</v>
      </c>
      <c r="AY1072" s="370">
        <f t="shared" si="487"/>
        <v>22.318840579710152</v>
      </c>
    </row>
    <row r="1073" spans="1:51" s="325" customFormat="1" ht="13.8">
      <c r="A1073" s="327"/>
      <c r="B1073" s="327" t="s">
        <v>464</v>
      </c>
      <c r="C1073" s="331"/>
      <c r="D1073" s="331"/>
      <c r="E1073" s="331"/>
      <c r="F1073" s="331"/>
      <c r="G1073" s="331"/>
      <c r="H1073" s="331"/>
      <c r="I1073" s="331"/>
      <c r="J1073" s="331"/>
      <c r="K1073" s="331"/>
      <c r="L1073" s="331"/>
      <c r="M1073" s="331"/>
      <c r="N1073" s="331"/>
      <c r="O1073" s="370">
        <f t="shared" si="437"/>
        <v>37.071823204419871</v>
      </c>
      <c r="P1073" s="370">
        <f t="shared" si="438"/>
        <v>19.393622582331425</v>
      </c>
      <c r="Q1073" s="370">
        <f t="shared" si="439"/>
        <v>0.48567265662943865</v>
      </c>
      <c r="R1073" s="370">
        <f t="shared" si="440"/>
        <v>-10.341415141019297</v>
      </c>
      <c r="S1073" s="370">
        <f t="shared" si="441"/>
        <v>-0.18256503879506686</v>
      </c>
      <c r="T1073" s="370">
        <f t="shared" si="442"/>
        <v>-6.4806480648064708</v>
      </c>
      <c r="U1073" s="370">
        <f t="shared" si="443"/>
        <v>-4.2764578833693241</v>
      </c>
      <c r="V1073" s="370">
        <f t="shared" si="444"/>
        <v>9.7932535364526636</v>
      </c>
      <c r="W1073" s="370">
        <f t="shared" si="445"/>
        <v>0.78799249530957172</v>
      </c>
      <c r="X1073" s="370">
        <f t="shared" si="446"/>
        <v>36.525821596244121</v>
      </c>
      <c r="Y1073" s="370">
        <f t="shared" si="447"/>
        <v>12.606284658040664</v>
      </c>
      <c r="Z1073" s="370">
        <f t="shared" si="448"/>
        <v>-5.5080014886490529</v>
      </c>
      <c r="AA1073" s="370">
        <f t="shared" si="449"/>
        <v>1.2091898428053234</v>
      </c>
      <c r="AB1073" s="370">
        <f t="shared" si="450"/>
        <v>25.262697022767075</v>
      </c>
      <c r="AC1073" s="370">
        <f t="shared" si="451"/>
        <v>20.976317061382311</v>
      </c>
      <c r="AD1073" s="370">
        <f t="shared" si="452"/>
        <v>17.99116997792493</v>
      </c>
      <c r="AE1073" s="370">
        <f t="shared" si="453"/>
        <v>8.962048468221294</v>
      </c>
      <c r="AF1073" s="370">
        <f t="shared" si="454"/>
        <v>11.790182868142441</v>
      </c>
      <c r="AG1073" s="370">
        <f t="shared" si="454"/>
        <v>13.131768953068592</v>
      </c>
      <c r="AH1073" s="370">
        <f t="shared" si="454"/>
        <v>10.075982821275192</v>
      </c>
      <c r="AI1073" s="370">
        <f t="shared" si="454"/>
        <v>-0.44676098287416605</v>
      </c>
      <c r="AJ1073" s="370">
        <f t="shared" si="455"/>
        <v>21.733149931224212</v>
      </c>
      <c r="AK1073" s="370">
        <f t="shared" si="455"/>
        <v>15.068942875902811</v>
      </c>
      <c r="AL1073" s="370">
        <f t="shared" si="455"/>
        <v>15.320992516738876</v>
      </c>
      <c r="AM1073" s="370">
        <f t="shared" si="455"/>
        <v>25.607327757865392</v>
      </c>
      <c r="AN1073" s="370">
        <f t="shared" si="471"/>
        <v>8.1090527787486906</v>
      </c>
      <c r="AO1073" s="370">
        <f t="shared" si="471"/>
        <v>1.2784658409908121</v>
      </c>
      <c r="AP1073" s="370">
        <f t="shared" si="471"/>
        <v>-0.93545369504209208</v>
      </c>
      <c r="AQ1073" s="370">
        <f t="shared" si="471"/>
        <v>-0.3357112882920617</v>
      </c>
      <c r="AR1073" s="370">
        <f t="shared" ref="AR1073:AY1073" si="488">IFERROR(((AR293-AF293)*100/AF293),"n.a.")</f>
        <v>23.504089539388726</v>
      </c>
      <c r="AS1073" s="370">
        <f t="shared" si="488"/>
        <v>37.05624252094136</v>
      </c>
      <c r="AT1073" s="370">
        <f t="shared" si="488"/>
        <v>14.315726290516217</v>
      </c>
      <c r="AU1073" s="370">
        <f t="shared" si="488"/>
        <v>31.563201196709056</v>
      </c>
      <c r="AV1073" s="370">
        <f t="shared" si="488"/>
        <v>-5.7062146892655257</v>
      </c>
      <c r="AW1073" s="370">
        <f t="shared" si="488"/>
        <v>-2.5392296718972913</v>
      </c>
      <c r="AX1073" s="370">
        <f t="shared" si="488"/>
        <v>26.912568306010911</v>
      </c>
      <c r="AY1073" s="370">
        <f t="shared" si="488"/>
        <v>25.903614457831335</v>
      </c>
    </row>
    <row r="1074" spans="1:51" s="325" customFormat="1" ht="13.8">
      <c r="A1074" s="329"/>
      <c r="B1074" s="329" t="s">
        <v>465</v>
      </c>
      <c r="C1074" s="332"/>
      <c r="D1074" s="332"/>
      <c r="E1074" s="332"/>
      <c r="F1074" s="332"/>
      <c r="G1074" s="332"/>
      <c r="H1074" s="332"/>
      <c r="I1074" s="332"/>
      <c r="J1074" s="332"/>
      <c r="K1074" s="332"/>
      <c r="L1074" s="332"/>
      <c r="M1074" s="332"/>
      <c r="N1074" s="332"/>
      <c r="O1074" s="370">
        <f t="shared" si="437"/>
        <v>940</v>
      </c>
      <c r="P1074" s="370">
        <f t="shared" si="438"/>
        <v>-30</v>
      </c>
      <c r="Q1074" s="370">
        <f t="shared" si="439"/>
        <v>0</v>
      </c>
      <c r="R1074" s="370">
        <f t="shared" si="440"/>
        <v>550</v>
      </c>
      <c r="S1074" s="370">
        <f t="shared" si="441"/>
        <v>49.999999999999993</v>
      </c>
      <c r="T1074" s="370">
        <f t="shared" si="442"/>
        <v>-50</v>
      </c>
      <c r="U1074" s="370">
        <f t="shared" si="443"/>
        <v>950</v>
      </c>
      <c r="V1074" s="370">
        <f t="shared" si="444"/>
        <v>-83.870967741935488</v>
      </c>
      <c r="W1074" s="370">
        <f t="shared" si="445"/>
        <v>-59.259259259259267</v>
      </c>
      <c r="X1074" s="370">
        <f t="shared" si="446"/>
        <v>60</v>
      </c>
      <c r="Y1074" s="370">
        <f t="shared" si="447"/>
        <v>-25.000000000000004</v>
      </c>
      <c r="Z1074" s="370">
        <f t="shared" si="448"/>
        <v>-33.333333333333336</v>
      </c>
      <c r="AA1074" s="370">
        <f t="shared" si="449"/>
        <v>-76.92307692307692</v>
      </c>
      <c r="AB1074" s="370">
        <f t="shared" si="450"/>
        <v>271.42857142857139</v>
      </c>
      <c r="AC1074" s="370">
        <f t="shared" si="451"/>
        <v>-50</v>
      </c>
      <c r="AD1074" s="370">
        <f t="shared" si="452"/>
        <v>-46.153846153846153</v>
      </c>
      <c r="AE1074" s="370">
        <f t="shared" si="453"/>
        <v>200</v>
      </c>
      <c r="AF1074" s="370">
        <f t="shared" si="454"/>
        <v>349.99999999999994</v>
      </c>
      <c r="AG1074" s="370">
        <f t="shared" si="454"/>
        <v>-71.428571428571431</v>
      </c>
      <c r="AH1074" s="370">
        <f t="shared" si="454"/>
        <v>240.00000000000003</v>
      </c>
      <c r="AI1074" s="370">
        <f t="shared" si="454"/>
        <v>-72.727272727272734</v>
      </c>
      <c r="AJ1074" s="370">
        <f t="shared" si="455"/>
        <v>0</v>
      </c>
      <c r="AK1074" s="370">
        <f t="shared" si="455"/>
        <v>566.66666666666674</v>
      </c>
      <c r="AL1074" s="370">
        <f t="shared" si="455"/>
        <v>-58.333333333333329</v>
      </c>
      <c r="AM1074" s="370">
        <f t="shared" si="455"/>
        <v>-8.3333333333333304</v>
      </c>
      <c r="AN1074" s="370">
        <f t="shared" si="471"/>
        <v>-65.384615384615387</v>
      </c>
      <c r="AO1074" s="370">
        <f t="shared" si="471"/>
        <v>150.00000000000003</v>
      </c>
      <c r="AP1074" s="370">
        <f t="shared" si="471"/>
        <v>-14.285714285714297</v>
      </c>
      <c r="AQ1074" s="370">
        <f t="shared" si="471"/>
        <v>200.00000000000006</v>
      </c>
      <c r="AR1074" s="370">
        <f t="shared" ref="AR1074:AY1074" si="489">IFERROR(((AR294-AF294)*100/AF294),"n.a.")</f>
        <v>44.444444444444457</v>
      </c>
      <c r="AS1074" s="370">
        <f t="shared" si="489"/>
        <v>50</v>
      </c>
      <c r="AT1074" s="370">
        <f t="shared" si="489"/>
        <v>35.294117647058819</v>
      </c>
      <c r="AU1074" s="370">
        <f t="shared" si="489"/>
        <v>33.333333333333343</v>
      </c>
      <c r="AV1074" s="370">
        <f t="shared" si="489"/>
        <v>-50</v>
      </c>
      <c r="AW1074" s="370">
        <f t="shared" si="489"/>
        <v>19.999999999999989</v>
      </c>
      <c r="AX1074" s="370">
        <f t="shared" si="489"/>
        <v>60</v>
      </c>
      <c r="AY1074" s="370">
        <f t="shared" si="489"/>
        <v>18.181818181818187</v>
      </c>
    </row>
    <row r="1075" spans="1:51" s="325" customFormat="1" ht="13.8">
      <c r="A1075" s="327"/>
      <c r="B1075" s="327" t="s">
        <v>466</v>
      </c>
      <c r="C1075" s="331"/>
      <c r="D1075" s="331"/>
      <c r="E1075" s="331"/>
      <c r="F1075" s="331"/>
      <c r="G1075" s="331"/>
      <c r="H1075" s="331"/>
      <c r="I1075" s="331"/>
      <c r="J1075" s="331"/>
      <c r="K1075" s="331"/>
      <c r="L1075" s="331"/>
      <c r="M1075" s="331"/>
      <c r="N1075" s="331"/>
      <c r="O1075" s="370">
        <f t="shared" si="437"/>
        <v>-1.0000000000000009</v>
      </c>
      <c r="P1075" s="370">
        <f t="shared" si="438"/>
        <v>-40</v>
      </c>
      <c r="Q1075" s="370">
        <f t="shared" si="439"/>
        <v>54.38596491228072</v>
      </c>
      <c r="R1075" s="370">
        <f t="shared" si="440"/>
        <v>-44.594594594594597</v>
      </c>
      <c r="S1075" s="370">
        <f t="shared" si="441"/>
        <v>3.1746031746031775</v>
      </c>
      <c r="T1075" s="370">
        <f t="shared" si="442"/>
        <v>-16.867469879518076</v>
      </c>
      <c r="U1075" s="370">
        <f t="shared" si="443"/>
        <v>-34.44444444444445</v>
      </c>
      <c r="V1075" s="370">
        <f t="shared" si="444"/>
        <v>-28.8135593220339</v>
      </c>
      <c r="W1075" s="370">
        <f t="shared" si="445"/>
        <v>17.721518987341774</v>
      </c>
      <c r="X1075" s="370">
        <f t="shared" si="446"/>
        <v>36.764705882352942</v>
      </c>
      <c r="Y1075" s="370">
        <f t="shared" si="447"/>
        <v>0.94339622641509513</v>
      </c>
      <c r="Z1075" s="370">
        <f t="shared" si="448"/>
        <v>8.9887640449438155</v>
      </c>
      <c r="AA1075" s="370">
        <f t="shared" si="449"/>
        <v>3.0303030303030329</v>
      </c>
      <c r="AB1075" s="370">
        <f t="shared" si="450"/>
        <v>155.55555555555554</v>
      </c>
      <c r="AC1075" s="370">
        <f t="shared" si="451"/>
        <v>1.1363636363636374</v>
      </c>
      <c r="AD1075" s="370">
        <f t="shared" si="452"/>
        <v>165.85365853658541</v>
      </c>
      <c r="AE1075" s="370">
        <f t="shared" si="453"/>
        <v>23.07692307692308</v>
      </c>
      <c r="AF1075" s="370">
        <f t="shared" si="454"/>
        <v>62.318840579710169</v>
      </c>
      <c r="AG1075" s="370">
        <f t="shared" si="454"/>
        <v>54.237288135593232</v>
      </c>
      <c r="AH1075" s="370">
        <f t="shared" si="454"/>
        <v>104.76190476190476</v>
      </c>
      <c r="AI1075" s="370">
        <f t="shared" si="454"/>
        <v>7.5268817204301017</v>
      </c>
      <c r="AJ1075" s="370">
        <f t="shared" si="455"/>
        <v>39.784946236559136</v>
      </c>
      <c r="AK1075" s="370">
        <f t="shared" si="455"/>
        <v>157.00934579439252</v>
      </c>
      <c r="AL1075" s="370">
        <f t="shared" si="455"/>
        <v>52.577319587628864</v>
      </c>
      <c r="AM1075" s="370">
        <f t="shared" si="455"/>
        <v>31.372549019607849</v>
      </c>
      <c r="AN1075" s="370">
        <f t="shared" si="471"/>
        <v>-18.260869565217391</v>
      </c>
      <c r="AO1075" s="370">
        <f t="shared" si="471"/>
        <v>15.730337078651687</v>
      </c>
      <c r="AP1075" s="370">
        <f t="shared" si="471"/>
        <v>-41.284403669724774</v>
      </c>
      <c r="AQ1075" s="370">
        <f t="shared" si="471"/>
        <v>13.749999999999996</v>
      </c>
      <c r="AR1075" s="370">
        <f t="shared" ref="AR1075:AY1075" si="490">IFERROR(((AR295-AF295)*100/AF295),"n.a.")</f>
        <v>6.2499999999999849</v>
      </c>
      <c r="AS1075" s="370">
        <f t="shared" si="490"/>
        <v>-29.670329670329668</v>
      </c>
      <c r="AT1075" s="370">
        <f t="shared" si="490"/>
        <v>-27.325581395348838</v>
      </c>
      <c r="AU1075" s="370">
        <f t="shared" si="490"/>
        <v>-18.000000000000004</v>
      </c>
      <c r="AV1075" s="370">
        <f t="shared" si="490"/>
        <v>-4.6153846153846194</v>
      </c>
      <c r="AW1075" s="370">
        <f t="shared" si="490"/>
        <v>-31.272727272727277</v>
      </c>
      <c r="AX1075" s="370">
        <f t="shared" si="490"/>
        <v>43.243243243243256</v>
      </c>
      <c r="AY1075" s="370">
        <f t="shared" si="490"/>
        <v>27.611940298507449</v>
      </c>
    </row>
    <row r="1076" spans="1:51" s="325" customFormat="1" ht="13.8">
      <c r="A1076" s="329"/>
      <c r="B1076" s="329" t="s">
        <v>467</v>
      </c>
      <c r="C1076" s="332"/>
      <c r="D1076" s="332"/>
      <c r="E1076" s="332"/>
      <c r="F1076" s="332"/>
      <c r="G1076" s="332"/>
      <c r="H1076" s="332"/>
      <c r="I1076" s="332"/>
      <c r="J1076" s="332"/>
      <c r="K1076" s="332"/>
      <c r="L1076" s="332"/>
      <c r="M1076" s="332"/>
      <c r="N1076" s="332"/>
      <c r="O1076" s="370">
        <f t="shared" si="437"/>
        <v>36.656891495601172</v>
      </c>
      <c r="P1076" s="370">
        <f t="shared" si="438"/>
        <v>22.15536105032821</v>
      </c>
      <c r="Q1076" s="370">
        <f t="shared" si="439"/>
        <v>-1.0531594784353102</v>
      </c>
      <c r="R1076" s="370">
        <f t="shared" si="440"/>
        <v>-9.6143958868894668</v>
      </c>
      <c r="S1076" s="370">
        <f t="shared" si="441"/>
        <v>-0.32925682031985082</v>
      </c>
      <c r="T1076" s="370">
        <f t="shared" si="442"/>
        <v>-6.0393258426966252</v>
      </c>
      <c r="U1076" s="370">
        <f t="shared" si="443"/>
        <v>-3.95861448493027</v>
      </c>
      <c r="V1076" s="370">
        <f t="shared" si="444"/>
        <v>12.571866615561522</v>
      </c>
      <c r="W1076" s="370">
        <f t="shared" si="445"/>
        <v>0.85971082454083181</v>
      </c>
      <c r="X1076" s="370">
        <f t="shared" si="446"/>
        <v>36.460865337870686</v>
      </c>
      <c r="Y1076" s="370">
        <f t="shared" si="447"/>
        <v>13.140655105973025</v>
      </c>
      <c r="Z1076" s="370">
        <f t="shared" si="448"/>
        <v>-5.8891902363425013</v>
      </c>
      <c r="AA1076" s="370">
        <f t="shared" si="449"/>
        <v>2.9184549356223162</v>
      </c>
      <c r="AB1076" s="370">
        <f t="shared" si="450"/>
        <v>21.76444245409764</v>
      </c>
      <c r="AC1076" s="370">
        <f t="shared" si="451"/>
        <v>22.149011657374562</v>
      </c>
      <c r="AD1076" s="370">
        <f t="shared" si="452"/>
        <v>15.017064846416387</v>
      </c>
      <c r="AE1076" s="370">
        <f t="shared" si="453"/>
        <v>8.3058046248230202</v>
      </c>
      <c r="AF1076" s="370">
        <f t="shared" si="454"/>
        <v>9.7159940209267539</v>
      </c>
      <c r="AG1076" s="370">
        <f t="shared" si="454"/>
        <v>12.880562060889929</v>
      </c>
      <c r="AH1076" s="370">
        <f t="shared" si="454"/>
        <v>7.0139598229485829</v>
      </c>
      <c r="AI1076" s="370">
        <f t="shared" si="454"/>
        <v>-0.3874467260751564</v>
      </c>
      <c r="AJ1076" s="370">
        <f t="shared" si="455"/>
        <v>21.161382258639108</v>
      </c>
      <c r="AK1076" s="370">
        <f t="shared" si="455"/>
        <v>9.2983651226158184</v>
      </c>
      <c r="AL1076" s="370">
        <f t="shared" si="455"/>
        <v>14.285714285714295</v>
      </c>
      <c r="AM1076" s="370">
        <f t="shared" si="455"/>
        <v>25.479566305254377</v>
      </c>
      <c r="AN1076" s="370">
        <f t="shared" si="471"/>
        <v>9.9668995954394894</v>
      </c>
      <c r="AO1076" s="370">
        <f t="shared" si="471"/>
        <v>0.45643153526970714</v>
      </c>
      <c r="AP1076" s="370">
        <f t="shared" si="471"/>
        <v>1.2858555885262195</v>
      </c>
      <c r="AQ1076" s="370">
        <f t="shared" si="471"/>
        <v>-1.6557734204792987</v>
      </c>
      <c r="AR1076" s="370">
        <f t="shared" ref="AR1076:AY1076" si="491">IFERROR(((AR296-AF296)*100/AF296),"n.a.")</f>
        <v>24.296094459582203</v>
      </c>
      <c r="AS1076" s="370">
        <f t="shared" si="491"/>
        <v>39.543568464730292</v>
      </c>
      <c r="AT1076" s="370">
        <f t="shared" si="491"/>
        <v>16.481069042316257</v>
      </c>
      <c r="AU1076" s="370">
        <f t="shared" si="491"/>
        <v>33.488914819136525</v>
      </c>
      <c r="AV1076" s="370">
        <f t="shared" si="491"/>
        <v>-5.615995295501313</v>
      </c>
      <c r="AW1076" s="370">
        <f t="shared" si="491"/>
        <v>-0.18697413524463155</v>
      </c>
      <c r="AX1076" s="370">
        <f t="shared" si="491"/>
        <v>25.972622478386157</v>
      </c>
      <c r="AY1076" s="370">
        <f t="shared" si="491"/>
        <v>25.888999667663683</v>
      </c>
    </row>
    <row r="1077" spans="1:51" s="325" customFormat="1" ht="25.5" customHeight="1">
      <c r="A1077" s="327"/>
      <c r="B1077" s="327" t="s">
        <v>468</v>
      </c>
      <c r="C1077" s="331"/>
      <c r="D1077" s="331"/>
      <c r="E1077" s="331"/>
      <c r="F1077" s="331"/>
      <c r="G1077" s="331"/>
      <c r="H1077" s="331"/>
      <c r="I1077" s="331"/>
      <c r="J1077" s="331"/>
      <c r="K1077" s="331"/>
      <c r="L1077" s="331"/>
      <c r="M1077" s="331"/>
      <c r="N1077" s="331"/>
      <c r="O1077" s="370">
        <f t="shared" si="437"/>
        <v>56.350076771221758</v>
      </c>
      <c r="P1077" s="370">
        <f t="shared" si="438"/>
        <v>61.564102564102562</v>
      </c>
      <c r="Q1077" s="370">
        <f t="shared" si="439"/>
        <v>50.520965692503161</v>
      </c>
      <c r="R1077" s="370">
        <f t="shared" si="440"/>
        <v>44.926804644119144</v>
      </c>
      <c r="S1077" s="370">
        <f t="shared" si="441"/>
        <v>41.502291293086273</v>
      </c>
      <c r="T1077" s="370">
        <f t="shared" si="442"/>
        <v>17.34993945684138</v>
      </c>
      <c r="U1077" s="370">
        <f t="shared" si="443"/>
        <v>-0.47277469840235775</v>
      </c>
      <c r="V1077" s="370">
        <f t="shared" si="444"/>
        <v>-2.9366306027820799</v>
      </c>
      <c r="W1077" s="370">
        <f t="shared" si="445"/>
        <v>-1.8109692997585327</v>
      </c>
      <c r="X1077" s="370">
        <f t="shared" si="446"/>
        <v>5.6585919757759173</v>
      </c>
      <c r="Y1077" s="370">
        <f t="shared" si="447"/>
        <v>12.740740740740733</v>
      </c>
      <c r="Z1077" s="370">
        <f t="shared" si="448"/>
        <v>3.9525691699604817</v>
      </c>
      <c r="AA1077" s="370">
        <f t="shared" si="449"/>
        <v>13.005050505050498</v>
      </c>
      <c r="AB1077" s="370">
        <f t="shared" si="450"/>
        <v>4.7135375337248151</v>
      </c>
      <c r="AC1077" s="370">
        <f t="shared" si="451"/>
        <v>-5.2844842140806954</v>
      </c>
      <c r="AD1077" s="370">
        <f t="shared" si="452"/>
        <v>7.5583420411006559</v>
      </c>
      <c r="AE1077" s="370">
        <f t="shared" si="453"/>
        <v>-8.3215995494226931</v>
      </c>
      <c r="AF1077" s="370">
        <f t="shared" si="454"/>
        <v>-6.3384433962264213</v>
      </c>
      <c r="AG1077" s="370">
        <f t="shared" si="454"/>
        <v>9.5659295659295722</v>
      </c>
      <c r="AH1077" s="370">
        <f t="shared" si="454"/>
        <v>16.257961783439505</v>
      </c>
      <c r="AI1077" s="370">
        <f t="shared" si="454"/>
        <v>-6.042508343579831</v>
      </c>
      <c r="AJ1077" s="370">
        <f t="shared" si="455"/>
        <v>22.174458176607551</v>
      </c>
      <c r="AK1077" s="370">
        <f t="shared" si="455"/>
        <v>12.48357424441526</v>
      </c>
      <c r="AL1077" s="370">
        <f t="shared" si="455"/>
        <v>8.7121838320383596</v>
      </c>
      <c r="AM1077" s="370">
        <f t="shared" si="455"/>
        <v>11.620111731843576</v>
      </c>
      <c r="AN1077" s="370">
        <f t="shared" si="471"/>
        <v>5.6532282509851308</v>
      </c>
      <c r="AO1077" s="370">
        <f t="shared" si="471"/>
        <v>17.57575757575756</v>
      </c>
      <c r="AP1077" s="370">
        <f t="shared" si="471"/>
        <v>7.8044041450777204</v>
      </c>
      <c r="AQ1077" s="370">
        <f t="shared" si="471"/>
        <v>20.350176624174473</v>
      </c>
      <c r="AR1077" s="370">
        <f t="shared" ref="AR1077:AY1077" si="492">IFERROR(((AR297-AF297)*100/AF297),"n.a.")</f>
        <v>31.25590179414543</v>
      </c>
      <c r="AS1077" s="370">
        <f t="shared" si="492"/>
        <v>26.267005531469568</v>
      </c>
      <c r="AT1077" s="370">
        <f t="shared" si="492"/>
        <v>4.3692644843172133</v>
      </c>
      <c r="AU1077" s="370">
        <f t="shared" si="492"/>
        <v>15.442138717517288</v>
      </c>
      <c r="AV1077" s="370">
        <f t="shared" si="492"/>
        <v>-2.0085031520304799</v>
      </c>
      <c r="AW1077" s="370">
        <f t="shared" si="492"/>
        <v>-11.863966770508826</v>
      </c>
      <c r="AX1077" s="370">
        <f t="shared" si="492"/>
        <v>19.829683698296822</v>
      </c>
      <c r="AY1077" s="370">
        <f t="shared" si="492"/>
        <v>2.6915804693582492</v>
      </c>
    </row>
    <row r="1078" spans="1:51" s="325" customFormat="1" ht="13.8">
      <c r="A1078" s="329"/>
      <c r="B1078" s="329" t="s">
        <v>469</v>
      </c>
      <c r="C1078" s="332"/>
      <c r="D1078" s="332"/>
      <c r="E1078" s="332"/>
      <c r="F1078" s="332"/>
      <c r="G1078" s="332"/>
      <c r="H1078" s="332"/>
      <c r="I1078" s="332"/>
      <c r="J1078" s="332"/>
      <c r="K1078" s="332"/>
      <c r="L1078" s="332"/>
      <c r="M1078" s="332"/>
      <c r="N1078" s="332"/>
      <c r="O1078" s="370">
        <f t="shared" si="437"/>
        <v>39.357429718875508</v>
      </c>
      <c r="P1078" s="370">
        <f t="shared" si="438"/>
        <v>77.094474153297682</v>
      </c>
      <c r="Q1078" s="370">
        <f t="shared" si="439"/>
        <v>44.000000000000014</v>
      </c>
      <c r="R1078" s="370">
        <f t="shared" si="440"/>
        <v>97.482014388489191</v>
      </c>
      <c r="S1078" s="370">
        <f t="shared" si="441"/>
        <v>94.507269789983823</v>
      </c>
      <c r="T1078" s="370">
        <f t="shared" si="442"/>
        <v>28.488372093023255</v>
      </c>
      <c r="U1078" s="370">
        <f t="shared" si="443"/>
        <v>31.499623210248682</v>
      </c>
      <c r="V1078" s="370">
        <f t="shared" si="444"/>
        <v>-7.0346320346320379</v>
      </c>
      <c r="W1078" s="370">
        <f t="shared" si="445"/>
        <v>0.53394355453852238</v>
      </c>
      <c r="X1078" s="370">
        <f t="shared" si="446"/>
        <v>16.930379746835435</v>
      </c>
      <c r="Y1078" s="370">
        <f t="shared" si="447"/>
        <v>13.312693498452028</v>
      </c>
      <c r="Z1078" s="370">
        <f t="shared" si="448"/>
        <v>-7.5268817204301</v>
      </c>
      <c r="AA1078" s="370">
        <f t="shared" si="449"/>
        <v>18.011527377521613</v>
      </c>
      <c r="AB1078" s="370">
        <f t="shared" si="450"/>
        <v>-14.695520885757432</v>
      </c>
      <c r="AC1078" s="370">
        <f t="shared" si="451"/>
        <v>-11.188271604938279</v>
      </c>
      <c r="AD1078" s="370">
        <f t="shared" si="452"/>
        <v>-22.222222222222214</v>
      </c>
      <c r="AE1078" s="370">
        <f t="shared" si="453"/>
        <v>-20.88870431893687</v>
      </c>
      <c r="AF1078" s="370">
        <f t="shared" si="454"/>
        <v>-6.8438914027149371</v>
      </c>
      <c r="AG1078" s="370">
        <f t="shared" si="454"/>
        <v>-8.0229226361031447</v>
      </c>
      <c r="AH1078" s="370">
        <f t="shared" si="454"/>
        <v>3.3760186263096732</v>
      </c>
      <c r="AI1078" s="370">
        <f t="shared" si="454"/>
        <v>-27.16236722306525</v>
      </c>
      <c r="AJ1078" s="370">
        <f t="shared" si="455"/>
        <v>-11.366711772665763</v>
      </c>
      <c r="AK1078" s="370">
        <f t="shared" si="455"/>
        <v>-11.967213114754104</v>
      </c>
      <c r="AL1078" s="370">
        <f t="shared" si="455"/>
        <v>14.418604651162786</v>
      </c>
      <c r="AM1078" s="370">
        <f t="shared" si="455"/>
        <v>-18.518518518518519</v>
      </c>
      <c r="AN1078" s="370">
        <f t="shared" si="471"/>
        <v>-17.935103244837752</v>
      </c>
      <c r="AO1078" s="370">
        <f t="shared" si="471"/>
        <v>10.078192875760211</v>
      </c>
      <c r="AP1078" s="370">
        <f t="shared" si="471"/>
        <v>19.437939110070261</v>
      </c>
      <c r="AQ1078" s="370">
        <f t="shared" si="471"/>
        <v>9.8162729658792713</v>
      </c>
      <c r="AR1078" s="370">
        <f t="shared" ref="AR1078:AY1078" si="493">IFERROR(((AR298-AF298)*100/AF298),"n.a.")</f>
        <v>47.540983606557397</v>
      </c>
      <c r="AS1078" s="370">
        <f t="shared" si="493"/>
        <v>32.959501557632393</v>
      </c>
      <c r="AT1078" s="370">
        <f t="shared" si="493"/>
        <v>4.7860360360360232</v>
      </c>
      <c r="AU1078" s="370">
        <f t="shared" si="493"/>
        <v>31.354166666666668</v>
      </c>
      <c r="AV1078" s="370">
        <f t="shared" si="493"/>
        <v>45.114503816793913</v>
      </c>
      <c r="AW1078" s="370">
        <f t="shared" si="493"/>
        <v>4.655493482309125</v>
      </c>
      <c r="AX1078" s="370">
        <f t="shared" si="493"/>
        <v>30.691056910569102</v>
      </c>
      <c r="AY1078" s="370">
        <f t="shared" si="493"/>
        <v>36.463536463536471</v>
      </c>
    </row>
    <row r="1079" spans="1:51" s="325" customFormat="1" ht="13.8">
      <c r="A1079" s="327"/>
      <c r="B1079" s="327" t="s">
        <v>470</v>
      </c>
      <c r="C1079" s="331"/>
      <c r="D1079" s="331"/>
      <c r="E1079" s="331"/>
      <c r="F1079" s="331"/>
      <c r="G1079" s="331"/>
      <c r="H1079" s="331"/>
      <c r="I1079" s="331"/>
      <c r="J1079" s="331"/>
      <c r="K1079" s="331"/>
      <c r="L1079" s="331"/>
      <c r="M1079" s="331"/>
      <c r="N1079" s="331"/>
      <c r="O1079" s="370">
        <f t="shared" si="437"/>
        <v>101.80831826401446</v>
      </c>
      <c r="P1079" s="370">
        <f t="shared" si="438"/>
        <v>98.443579766536956</v>
      </c>
      <c r="Q1079" s="370">
        <f t="shared" si="439"/>
        <v>21.216407355021214</v>
      </c>
      <c r="R1079" s="370">
        <f t="shared" si="440"/>
        <v>19.23076923076923</v>
      </c>
      <c r="S1079" s="370">
        <f t="shared" si="441"/>
        <v>34.993270524899053</v>
      </c>
      <c r="T1079" s="370">
        <f t="shared" si="442"/>
        <v>30.568181818181809</v>
      </c>
      <c r="U1079" s="370">
        <f t="shared" si="443"/>
        <v>32.857142857142861</v>
      </c>
      <c r="V1079" s="370">
        <f t="shared" si="444"/>
        <v>30.520231213872819</v>
      </c>
      <c r="W1079" s="370">
        <f t="shared" si="445"/>
        <v>25.100671140939596</v>
      </c>
      <c r="X1079" s="370">
        <f t="shared" si="446"/>
        <v>16.598079561042525</v>
      </c>
      <c r="Y1079" s="370">
        <f t="shared" si="447"/>
        <v>35.897435897435898</v>
      </c>
      <c r="Z1079" s="370">
        <f t="shared" si="448"/>
        <v>54.915730337078642</v>
      </c>
      <c r="AA1079" s="370">
        <f t="shared" si="449"/>
        <v>15.053763440860212</v>
      </c>
      <c r="AB1079" s="370">
        <f t="shared" si="450"/>
        <v>14.803921568627469</v>
      </c>
      <c r="AC1079" s="370">
        <f t="shared" si="451"/>
        <v>24.037339556592773</v>
      </c>
      <c r="AD1079" s="370">
        <f t="shared" si="452"/>
        <v>36.903225806451609</v>
      </c>
      <c r="AE1079" s="370">
        <f t="shared" si="453"/>
        <v>-5.6829511465603044</v>
      </c>
      <c r="AF1079" s="370">
        <f t="shared" si="454"/>
        <v>3.2201914708442057</v>
      </c>
      <c r="AG1079" s="370">
        <f t="shared" si="454"/>
        <v>18.963831867057667</v>
      </c>
      <c r="AH1079" s="370">
        <f t="shared" si="454"/>
        <v>20.637732506643047</v>
      </c>
      <c r="AI1079" s="370">
        <f t="shared" si="454"/>
        <v>8.6909871244635255</v>
      </c>
      <c r="AJ1079" s="370">
        <f t="shared" si="455"/>
        <v>30.823529411764699</v>
      </c>
      <c r="AK1079" s="370">
        <f t="shared" si="455"/>
        <v>15.590863952333667</v>
      </c>
      <c r="AL1079" s="370">
        <f t="shared" si="455"/>
        <v>12.14868540344515</v>
      </c>
      <c r="AM1079" s="370">
        <f t="shared" si="455"/>
        <v>19.93769470404985</v>
      </c>
      <c r="AN1079" s="370">
        <f t="shared" si="471"/>
        <v>13.236549957301442</v>
      </c>
      <c r="AO1079" s="370">
        <f t="shared" si="471"/>
        <v>0</v>
      </c>
      <c r="AP1079" s="370">
        <f t="shared" si="471"/>
        <v>11.121583411875587</v>
      </c>
      <c r="AQ1079" s="370">
        <f t="shared" si="471"/>
        <v>26.109936575052838</v>
      </c>
      <c r="AR1079" s="370">
        <f t="shared" ref="AR1079:AY1079" si="494">IFERROR(((AR299-AF299)*100/AF299),"n.a.")</f>
        <v>9.7807757166947749</v>
      </c>
      <c r="AS1079" s="370">
        <f t="shared" si="494"/>
        <v>17.995069843878383</v>
      </c>
      <c r="AT1079" s="370">
        <f t="shared" si="494"/>
        <v>-2.7900146842878049</v>
      </c>
      <c r="AU1079" s="370">
        <f t="shared" si="494"/>
        <v>-3.8499506416584457</v>
      </c>
      <c r="AV1079" s="370">
        <f t="shared" si="494"/>
        <v>-1.4388489208632949</v>
      </c>
      <c r="AW1079" s="370">
        <f t="shared" si="494"/>
        <v>-9.5360824742268129</v>
      </c>
      <c r="AX1079" s="370">
        <f t="shared" si="494"/>
        <v>-8.245755860953917</v>
      </c>
      <c r="AY1079" s="370">
        <f t="shared" si="494"/>
        <v>-18.766233766233771</v>
      </c>
    </row>
    <row r="1080" spans="1:51" s="325" customFormat="1" ht="13.8">
      <c r="A1080" s="329"/>
      <c r="B1080" s="329" t="s">
        <v>471</v>
      </c>
      <c r="C1080" s="332"/>
      <c r="D1080" s="332"/>
      <c r="E1080" s="332"/>
      <c r="F1080" s="332"/>
      <c r="G1080" s="332"/>
      <c r="H1080" s="332"/>
      <c r="I1080" s="332"/>
      <c r="J1080" s="332"/>
      <c r="K1080" s="332"/>
      <c r="L1080" s="332"/>
      <c r="M1080" s="332"/>
      <c r="N1080" s="332"/>
      <c r="O1080" s="370">
        <f t="shared" si="437"/>
        <v>34.823529411764717</v>
      </c>
      <c r="P1080" s="370">
        <f t="shared" si="438"/>
        <v>51.908396946564885</v>
      </c>
      <c r="Q1080" s="370">
        <f t="shared" si="439"/>
        <v>66.434262948207206</v>
      </c>
      <c r="R1080" s="370">
        <f t="shared" si="440"/>
        <v>40.504201680672253</v>
      </c>
      <c r="S1080" s="370">
        <f t="shared" si="441"/>
        <v>17.525035765379108</v>
      </c>
      <c r="T1080" s="370">
        <f t="shared" si="442"/>
        <v>-5.8338243959929201</v>
      </c>
      <c r="U1080" s="370">
        <f t="shared" si="443"/>
        <v>-21.86046511627907</v>
      </c>
      <c r="V1080" s="370">
        <f t="shared" si="444"/>
        <v>-8.7431693989071011</v>
      </c>
      <c r="W1080" s="370">
        <f t="shared" si="445"/>
        <v>-12.823461759631975</v>
      </c>
      <c r="X1080" s="370">
        <f t="shared" si="446"/>
        <v>-9.4325718496683937</v>
      </c>
      <c r="Y1080" s="370">
        <f t="shared" si="447"/>
        <v>-2.6916325336454117</v>
      </c>
      <c r="Z1080" s="370">
        <f t="shared" si="448"/>
        <v>0.59999999999999909</v>
      </c>
      <c r="AA1080" s="370">
        <f t="shared" si="449"/>
        <v>-8.2024432809773238</v>
      </c>
      <c r="AB1080" s="370">
        <f t="shared" si="450"/>
        <v>31.945441493180184</v>
      </c>
      <c r="AC1080" s="370">
        <f t="shared" si="451"/>
        <v>-17.534410532615208</v>
      </c>
      <c r="AD1080" s="370">
        <f t="shared" si="452"/>
        <v>15.19138755980863</v>
      </c>
      <c r="AE1080" s="370">
        <f t="shared" si="453"/>
        <v>4.3213633597078571</v>
      </c>
      <c r="AF1080" s="370">
        <f t="shared" si="454"/>
        <v>1.0012515644555704</v>
      </c>
      <c r="AG1080" s="370">
        <f t="shared" si="454"/>
        <v>32.440476190476197</v>
      </c>
      <c r="AH1080" s="370">
        <f t="shared" si="454"/>
        <v>28.077178975382573</v>
      </c>
      <c r="AI1080" s="370">
        <f t="shared" si="454"/>
        <v>1.517150395778367</v>
      </c>
      <c r="AJ1080" s="370">
        <f t="shared" si="455"/>
        <v>84.784377542717678</v>
      </c>
      <c r="AK1080" s="370">
        <f t="shared" si="455"/>
        <v>45.520144317498499</v>
      </c>
      <c r="AL1080" s="370">
        <f t="shared" si="455"/>
        <v>22.001325381047049</v>
      </c>
      <c r="AM1080" s="370">
        <f t="shared" si="455"/>
        <v>73.954372623574145</v>
      </c>
      <c r="AN1080" s="370">
        <f t="shared" si="471"/>
        <v>11.643090315560395</v>
      </c>
      <c r="AO1080" s="370">
        <f t="shared" si="471"/>
        <v>60.15965166908564</v>
      </c>
      <c r="AP1080" s="370">
        <f t="shared" si="471"/>
        <v>11.00726895119417</v>
      </c>
      <c r="AQ1080" s="370">
        <f t="shared" si="471"/>
        <v>34.889148191365223</v>
      </c>
      <c r="AR1080" s="370">
        <f t="shared" ref="AR1080:AY1080" si="495">IFERROR(((AR300-AF300)*100/AF300),"n.a.")</f>
        <v>34.510532837670382</v>
      </c>
      <c r="AS1080" s="370">
        <f t="shared" si="495"/>
        <v>31.067415730337064</v>
      </c>
      <c r="AT1080" s="370">
        <f t="shared" si="495"/>
        <v>-4.3116883116883029</v>
      </c>
      <c r="AU1080" s="370">
        <f t="shared" si="495"/>
        <v>31.513970110461322</v>
      </c>
      <c r="AV1080" s="370">
        <f t="shared" si="495"/>
        <v>-19.726992514310879</v>
      </c>
      <c r="AW1080" s="370">
        <f t="shared" si="495"/>
        <v>-22.355371900826448</v>
      </c>
      <c r="AX1080" s="370">
        <f t="shared" si="495"/>
        <v>15.806626833242802</v>
      </c>
      <c r="AY1080" s="370">
        <f t="shared" si="495"/>
        <v>-13.041894353369758</v>
      </c>
    </row>
    <row r="1081" spans="1:51" s="325" customFormat="1" ht="13.8">
      <c r="A1081" s="327"/>
      <c r="B1081" s="327" t="s">
        <v>472</v>
      </c>
      <c r="C1081" s="331"/>
      <c r="D1081" s="331"/>
      <c r="E1081" s="331"/>
      <c r="F1081" s="331"/>
      <c r="G1081" s="331"/>
      <c r="H1081" s="331"/>
      <c r="I1081" s="331"/>
      <c r="J1081" s="331"/>
      <c r="K1081" s="331"/>
      <c r="L1081" s="331"/>
      <c r="M1081" s="331"/>
      <c r="N1081" s="331"/>
      <c r="O1081" s="370">
        <f t="shared" si="437"/>
        <v>78.594507269789972</v>
      </c>
      <c r="P1081" s="370">
        <f t="shared" si="438"/>
        <v>41.202672605790639</v>
      </c>
      <c r="Q1081" s="370">
        <f t="shared" si="439"/>
        <v>58.534743202416898</v>
      </c>
      <c r="R1081" s="370">
        <f t="shared" si="440"/>
        <v>27.8726708074534</v>
      </c>
      <c r="S1081" s="370">
        <f t="shared" si="441"/>
        <v>24.862888482632531</v>
      </c>
      <c r="T1081" s="370">
        <f t="shared" si="442"/>
        <v>24.124726477024069</v>
      </c>
      <c r="U1081" s="370">
        <f t="shared" si="443"/>
        <v>-13.946459412780658</v>
      </c>
      <c r="V1081" s="370">
        <f t="shared" si="444"/>
        <v>-8.5308056872037934</v>
      </c>
      <c r="W1081" s="370">
        <f t="shared" si="445"/>
        <v>-3.7443834248627059</v>
      </c>
      <c r="X1081" s="370">
        <f t="shared" si="446"/>
        <v>4.7569803516029046</v>
      </c>
      <c r="Y1081" s="370">
        <f t="shared" si="447"/>
        <v>16.815920398009943</v>
      </c>
      <c r="Z1081" s="370">
        <f t="shared" si="448"/>
        <v>-2.9837251356238701</v>
      </c>
      <c r="AA1081" s="370">
        <f t="shared" si="449"/>
        <v>23.744911804613299</v>
      </c>
      <c r="AB1081" s="370">
        <f t="shared" si="450"/>
        <v>-0.52576235541534111</v>
      </c>
      <c r="AC1081" s="370">
        <f t="shared" si="451"/>
        <v>-3.9066222010481026</v>
      </c>
      <c r="AD1081" s="370">
        <f t="shared" si="452"/>
        <v>15.786278081360056</v>
      </c>
      <c r="AE1081" s="370">
        <f t="shared" si="453"/>
        <v>-4.9780380673499254</v>
      </c>
      <c r="AF1081" s="370">
        <f t="shared" si="454"/>
        <v>-15.998237108858538</v>
      </c>
      <c r="AG1081" s="370">
        <f t="shared" si="454"/>
        <v>4.7666833918715472</v>
      </c>
      <c r="AH1081" s="370">
        <f t="shared" si="454"/>
        <v>16.010362694300518</v>
      </c>
      <c r="AI1081" s="370">
        <f t="shared" si="454"/>
        <v>-4.7199170124481329</v>
      </c>
      <c r="AJ1081" s="370">
        <f t="shared" si="455"/>
        <v>5.0345508390918043</v>
      </c>
      <c r="AK1081" s="370">
        <f t="shared" si="455"/>
        <v>6.8568994889267438</v>
      </c>
      <c r="AL1081" s="370">
        <f t="shared" si="455"/>
        <v>-5.7781919850885455</v>
      </c>
      <c r="AM1081" s="370">
        <f t="shared" si="455"/>
        <v>-1.1695906432748548</v>
      </c>
      <c r="AN1081" s="370">
        <f t="shared" si="471"/>
        <v>16.384778012684976</v>
      </c>
      <c r="AO1081" s="370">
        <f t="shared" si="471"/>
        <v>2.0327218641546683</v>
      </c>
      <c r="AP1081" s="370">
        <f t="shared" si="471"/>
        <v>-5.034084950183539</v>
      </c>
      <c r="AQ1081" s="370">
        <f t="shared" si="471"/>
        <v>14.946070878274268</v>
      </c>
      <c r="AR1081" s="370">
        <f t="shared" ref="AR1081:AY1081" si="496">IFERROR(((AR301-AF301)*100/AF301),"n.a.")</f>
        <v>27.911857292759709</v>
      </c>
      <c r="AS1081" s="370">
        <f t="shared" si="496"/>
        <v>21.791187739463606</v>
      </c>
      <c r="AT1081" s="370">
        <f t="shared" si="496"/>
        <v>15.855292541313089</v>
      </c>
      <c r="AU1081" s="370">
        <f t="shared" si="496"/>
        <v>4.2460533478497418</v>
      </c>
      <c r="AV1081" s="370">
        <f t="shared" si="496"/>
        <v>-12.406015037593987</v>
      </c>
      <c r="AW1081" s="370">
        <f t="shared" si="496"/>
        <v>-13.431646074133125</v>
      </c>
      <c r="AX1081" s="370">
        <f t="shared" si="496"/>
        <v>32.739861523244322</v>
      </c>
      <c r="AY1081" s="370">
        <f t="shared" si="496"/>
        <v>5.8801775147928996</v>
      </c>
    </row>
    <row r="1082" spans="1:51" s="325" customFormat="1" ht="13.8">
      <c r="A1082" s="329"/>
      <c r="B1082" s="329" t="s">
        <v>473</v>
      </c>
      <c r="C1082" s="332"/>
      <c r="D1082" s="332"/>
      <c r="E1082" s="332"/>
      <c r="F1082" s="332"/>
      <c r="G1082" s="332"/>
      <c r="H1082" s="332"/>
      <c r="I1082" s="332"/>
      <c r="J1082" s="332"/>
      <c r="K1082" s="332"/>
      <c r="L1082" s="332"/>
      <c r="M1082" s="332"/>
      <c r="N1082" s="332"/>
      <c r="O1082" s="370">
        <f t="shared" si="437"/>
        <v>-8.2960119428449577</v>
      </c>
      <c r="P1082" s="370">
        <f t="shared" si="438"/>
        <v>-8.5239085239085099</v>
      </c>
      <c r="Q1082" s="370">
        <f t="shared" si="439"/>
        <v>2.2384650525353971</v>
      </c>
      <c r="R1082" s="370">
        <f t="shared" si="440"/>
        <v>-4.1972187104930381</v>
      </c>
      <c r="S1082" s="370">
        <f t="shared" si="441"/>
        <v>-7.3992512662409151</v>
      </c>
      <c r="T1082" s="370">
        <f t="shared" si="442"/>
        <v>-18.168604651162791</v>
      </c>
      <c r="U1082" s="370">
        <f t="shared" si="443"/>
        <v>-16.542014958205023</v>
      </c>
      <c r="V1082" s="370">
        <f t="shared" si="444"/>
        <v>-11.48133279807306</v>
      </c>
      <c r="W1082" s="370">
        <f t="shared" si="445"/>
        <v>-9.4541484716157171</v>
      </c>
      <c r="X1082" s="370">
        <f t="shared" si="446"/>
        <v>2.3332547725665851</v>
      </c>
      <c r="Y1082" s="370">
        <f t="shared" si="447"/>
        <v>4.3829787234042605</v>
      </c>
      <c r="Z1082" s="370">
        <f t="shared" si="448"/>
        <v>2.3571269735379192</v>
      </c>
      <c r="AA1082" s="370">
        <f t="shared" si="449"/>
        <v>7.7209302325581399</v>
      </c>
      <c r="AB1082" s="370">
        <f t="shared" si="450"/>
        <v>8.6931818181818041</v>
      </c>
      <c r="AC1082" s="370">
        <f t="shared" si="451"/>
        <v>-21.961572832886503</v>
      </c>
      <c r="AD1082" s="370">
        <f t="shared" si="452"/>
        <v>9.6067564001055707</v>
      </c>
      <c r="AE1082" s="370">
        <f t="shared" si="453"/>
        <v>4.875148632580272</v>
      </c>
      <c r="AF1082" s="370">
        <f t="shared" si="454"/>
        <v>1.649327581832037</v>
      </c>
      <c r="AG1082" s="370">
        <f t="shared" si="454"/>
        <v>11.860832894043227</v>
      </c>
      <c r="AH1082" s="370">
        <f t="shared" si="454"/>
        <v>5.7142857142857046</v>
      </c>
      <c r="AI1082" s="370">
        <f t="shared" si="454"/>
        <v>1.5191704846877323</v>
      </c>
      <c r="AJ1082" s="370">
        <f t="shared" si="455"/>
        <v>19.069553201289729</v>
      </c>
      <c r="AK1082" s="370">
        <f t="shared" si="455"/>
        <v>5.0958010599266199</v>
      </c>
      <c r="AL1082" s="370">
        <f t="shared" si="455"/>
        <v>0.30414946773843271</v>
      </c>
      <c r="AM1082" s="370">
        <f t="shared" si="455"/>
        <v>9.3696027633851386</v>
      </c>
      <c r="AN1082" s="370">
        <f t="shared" si="471"/>
        <v>-7.056978567694709</v>
      </c>
      <c r="AO1082" s="370">
        <f t="shared" si="471"/>
        <v>9.0466647580876138</v>
      </c>
      <c r="AP1082" s="370">
        <f t="shared" si="471"/>
        <v>1.6614495545388821</v>
      </c>
      <c r="AQ1082" s="370">
        <f t="shared" si="471"/>
        <v>-0.45351473922903135</v>
      </c>
      <c r="AR1082" s="370">
        <f t="shared" ref="AR1082:AY1082" si="497">IFERROR(((AR302-AF302)*100/AF302),"n.a.")</f>
        <v>12.431352970544175</v>
      </c>
      <c r="AS1082" s="370">
        <f t="shared" si="497"/>
        <v>4.7360980207351675</v>
      </c>
      <c r="AT1082" s="370">
        <f t="shared" si="497"/>
        <v>-1.0081510081510057</v>
      </c>
      <c r="AU1082" s="370">
        <f t="shared" si="497"/>
        <v>12.897862232779097</v>
      </c>
      <c r="AV1082" s="370">
        <f t="shared" si="497"/>
        <v>4.7969052224371307</v>
      </c>
      <c r="AW1082" s="370">
        <f t="shared" si="497"/>
        <v>7.0209464701318804</v>
      </c>
      <c r="AX1082" s="370">
        <f t="shared" si="497"/>
        <v>37.27528698288932</v>
      </c>
      <c r="AY1082" s="370">
        <f t="shared" si="497"/>
        <v>11.883142518752475</v>
      </c>
    </row>
    <row r="1083" spans="1:51" s="325" customFormat="1" ht="13.8">
      <c r="A1083" s="327"/>
      <c r="B1083" s="327" t="s">
        <v>474</v>
      </c>
      <c r="C1083" s="331"/>
      <c r="D1083" s="331"/>
      <c r="E1083" s="331"/>
      <c r="F1083" s="331"/>
      <c r="G1083" s="331"/>
      <c r="H1083" s="331"/>
      <c r="I1083" s="331"/>
      <c r="J1083" s="331"/>
      <c r="K1083" s="331"/>
      <c r="L1083" s="331"/>
      <c r="M1083" s="331"/>
      <c r="N1083" s="331"/>
      <c r="O1083" s="370">
        <f t="shared" si="437"/>
        <v>-20.829120323559145</v>
      </c>
      <c r="P1083" s="370">
        <f t="shared" si="438"/>
        <v>-17.021046073837311</v>
      </c>
      <c r="Q1083" s="370">
        <f t="shared" si="439"/>
        <v>-14.990002625573077</v>
      </c>
      <c r="R1083" s="370">
        <f t="shared" si="440"/>
        <v>-20.990235496840899</v>
      </c>
      <c r="S1083" s="370">
        <f t="shared" si="441"/>
        <v>-19.256703067178254</v>
      </c>
      <c r="T1083" s="370">
        <f t="shared" si="442"/>
        <v>20.315575274377036</v>
      </c>
      <c r="U1083" s="370">
        <f t="shared" si="443"/>
        <v>12.961783439490443</v>
      </c>
      <c r="V1083" s="370">
        <f t="shared" si="444"/>
        <v>5.6960292104062162</v>
      </c>
      <c r="W1083" s="370">
        <f t="shared" si="445"/>
        <v>-19.249818971759588</v>
      </c>
      <c r="X1083" s="370">
        <f t="shared" si="446"/>
        <v>19.872086114703112</v>
      </c>
      <c r="Y1083" s="370">
        <f t="shared" si="447"/>
        <v>-5.271437475883781</v>
      </c>
      <c r="Z1083" s="370">
        <f t="shared" si="448"/>
        <v>-25.340578984273264</v>
      </c>
      <c r="AA1083" s="370">
        <f t="shared" si="449"/>
        <v>-0.40138660828315792</v>
      </c>
      <c r="AB1083" s="370">
        <f t="shared" si="450"/>
        <v>6.2836624775583481</v>
      </c>
      <c r="AC1083" s="370">
        <f t="shared" si="451"/>
        <v>-19.398446223658272</v>
      </c>
      <c r="AD1083" s="370">
        <f t="shared" si="452"/>
        <v>-13.960859577190378</v>
      </c>
      <c r="AE1083" s="370">
        <f t="shared" si="453"/>
        <v>-8.4633769155068084</v>
      </c>
      <c r="AF1083" s="370">
        <f t="shared" si="454"/>
        <v>-15.293758837718697</v>
      </c>
      <c r="AG1083" s="370">
        <f t="shared" si="454"/>
        <v>17.698837828524887</v>
      </c>
      <c r="AH1083" s="370">
        <f t="shared" si="454"/>
        <v>-14.206753605665433</v>
      </c>
      <c r="AI1083" s="370">
        <f t="shared" si="454"/>
        <v>11.646759209440788</v>
      </c>
      <c r="AJ1083" s="370">
        <f t="shared" si="455"/>
        <v>11.420158022099775</v>
      </c>
      <c r="AK1083" s="370">
        <f t="shared" si="455"/>
        <v>10.797430675231094</v>
      </c>
      <c r="AL1083" s="370">
        <f t="shared" si="455"/>
        <v>12.709220809713878</v>
      </c>
      <c r="AM1083" s="370">
        <f t="shared" si="455"/>
        <v>16.242291017890942</v>
      </c>
      <c r="AN1083" s="370">
        <f t="shared" si="471"/>
        <v>-13.630221130221129</v>
      </c>
      <c r="AO1083" s="370">
        <f t="shared" si="471"/>
        <v>5.0580675588044643</v>
      </c>
      <c r="AP1083" s="370">
        <f t="shared" si="471"/>
        <v>12.59294308503447</v>
      </c>
      <c r="AQ1083" s="370">
        <f t="shared" si="471"/>
        <v>14.750422362156344</v>
      </c>
      <c r="AR1083" s="370">
        <f t="shared" ref="AR1083:AY1083" si="498">IFERROR(((AR303-AF303)*100/AF303),"n.a.")</f>
        <v>23.351117803017917</v>
      </c>
      <c r="AS1083" s="370">
        <f t="shared" si="498"/>
        <v>7.5479732786841494</v>
      </c>
      <c r="AT1083" s="370">
        <f t="shared" si="498"/>
        <v>13.874907724313811</v>
      </c>
      <c r="AU1083" s="370">
        <f t="shared" si="498"/>
        <v>39.301548544625071</v>
      </c>
      <c r="AV1083" s="370">
        <f t="shared" si="498"/>
        <v>-8.5932593678040696</v>
      </c>
      <c r="AW1083" s="370">
        <f t="shared" si="498"/>
        <v>3.7781736941828608</v>
      </c>
      <c r="AX1083" s="370">
        <f t="shared" si="498"/>
        <v>-1.0326766263912774</v>
      </c>
      <c r="AY1083" s="370">
        <f t="shared" si="498"/>
        <v>-2.1904711876871441</v>
      </c>
    </row>
    <row r="1084" spans="1:51" s="325" customFormat="1" ht="13.8">
      <c r="A1084" s="329"/>
      <c r="B1084" s="329" t="s">
        <v>475</v>
      </c>
      <c r="C1084" s="332"/>
      <c r="D1084" s="332"/>
      <c r="E1084" s="332"/>
      <c r="F1084" s="332"/>
      <c r="G1084" s="332"/>
      <c r="H1084" s="332"/>
      <c r="I1084" s="332"/>
      <c r="J1084" s="332"/>
      <c r="K1084" s="332"/>
      <c r="L1084" s="332"/>
      <c r="M1084" s="332"/>
      <c r="N1084" s="332"/>
      <c r="O1084" s="370">
        <f t="shared" si="437"/>
        <v>18.619555353902005</v>
      </c>
      <c r="P1084" s="370">
        <f t="shared" si="438"/>
        <v>8.5042959845695147</v>
      </c>
      <c r="Q1084" s="370">
        <f t="shared" si="439"/>
        <v>0.72105930166498156</v>
      </c>
      <c r="R1084" s="370">
        <f t="shared" si="440"/>
        <v>-6.2116599263870524</v>
      </c>
      <c r="S1084" s="370">
        <f t="shared" si="441"/>
        <v>20.439008758812207</v>
      </c>
      <c r="T1084" s="370">
        <f t="shared" si="442"/>
        <v>22.642169728783916</v>
      </c>
      <c r="U1084" s="370">
        <f t="shared" si="443"/>
        <v>10.296024200518584</v>
      </c>
      <c r="V1084" s="370">
        <f t="shared" si="444"/>
        <v>2.5023007143170202</v>
      </c>
      <c r="W1084" s="370">
        <f t="shared" si="445"/>
        <v>0.83499005964214645</v>
      </c>
      <c r="X1084" s="370">
        <f t="shared" si="446"/>
        <v>36.085532414560276</v>
      </c>
      <c r="Y1084" s="370">
        <f t="shared" si="447"/>
        <v>13.786317261380706</v>
      </c>
      <c r="Z1084" s="370">
        <f t="shared" si="448"/>
        <v>-3.8815570588883873E-2</v>
      </c>
      <c r="AA1084" s="370">
        <f t="shared" si="449"/>
        <v>0.95147023667223551</v>
      </c>
      <c r="AB1084" s="370">
        <f t="shared" si="450"/>
        <v>16.682826976944639</v>
      </c>
      <c r="AC1084" s="370">
        <f t="shared" si="451"/>
        <v>-11.176674765706348</v>
      </c>
      <c r="AD1084" s="370">
        <f t="shared" si="452"/>
        <v>-7.3449612403100755</v>
      </c>
      <c r="AE1084" s="370">
        <f t="shared" si="453"/>
        <v>-5.3700501086426264</v>
      </c>
      <c r="AF1084" s="370">
        <f t="shared" si="454"/>
        <v>-7.7709611451942759</v>
      </c>
      <c r="AG1084" s="370">
        <f t="shared" si="454"/>
        <v>18.615927123126649</v>
      </c>
      <c r="AH1084" s="370">
        <f t="shared" si="454"/>
        <v>-22.193244976485676</v>
      </c>
      <c r="AI1084" s="370">
        <f t="shared" si="454"/>
        <v>6.8893645786390207</v>
      </c>
      <c r="AJ1084" s="370">
        <f t="shared" si="455"/>
        <v>11.248864668483202</v>
      </c>
      <c r="AK1084" s="370">
        <f t="shared" si="455"/>
        <v>-12.15693414045788</v>
      </c>
      <c r="AL1084" s="370">
        <f t="shared" si="455"/>
        <v>18.117268541631994</v>
      </c>
      <c r="AM1084" s="370">
        <f t="shared" si="455"/>
        <v>12.655110353320087</v>
      </c>
      <c r="AN1084" s="370">
        <f t="shared" si="471"/>
        <v>-15.567148331101992</v>
      </c>
      <c r="AO1084" s="370">
        <f t="shared" si="471"/>
        <v>6.1303243454474456</v>
      </c>
      <c r="AP1084" s="370">
        <f t="shared" si="471"/>
        <v>10.29073415603429</v>
      </c>
      <c r="AQ1084" s="370">
        <f t="shared" si="471"/>
        <v>14.653233364573563</v>
      </c>
      <c r="AR1084" s="370">
        <f t="shared" ref="AR1084:AY1084" si="499">IFERROR(((AR304-AF304)*100/AF304),"n.a.")</f>
        <v>31.026659103800334</v>
      </c>
      <c r="AS1084" s="370">
        <f t="shared" si="499"/>
        <v>-3.1380321235393676</v>
      </c>
      <c r="AT1084" s="370">
        <f t="shared" si="499"/>
        <v>19.116434968954334</v>
      </c>
      <c r="AU1084" s="370">
        <f t="shared" si="499"/>
        <v>36.996047430830032</v>
      </c>
      <c r="AV1084" s="370">
        <f t="shared" si="499"/>
        <v>-10.850308201004211</v>
      </c>
      <c r="AW1084" s="370">
        <f t="shared" si="499"/>
        <v>18.772020725388597</v>
      </c>
      <c r="AX1084" s="370">
        <f t="shared" si="499"/>
        <v>0.57295824918987404</v>
      </c>
      <c r="AY1084" s="370">
        <f t="shared" si="499"/>
        <v>9.2028924577482485</v>
      </c>
    </row>
    <row r="1085" spans="1:51" s="325" customFormat="1" ht="13.8">
      <c r="A1085" s="327"/>
      <c r="B1085" s="327" t="s">
        <v>476</v>
      </c>
      <c r="C1085" s="331"/>
      <c r="D1085" s="331"/>
      <c r="E1085" s="331"/>
      <c r="F1085" s="331"/>
      <c r="G1085" s="331"/>
      <c r="H1085" s="331"/>
      <c r="I1085" s="331"/>
      <c r="J1085" s="331"/>
      <c r="K1085" s="331"/>
      <c r="L1085" s="331"/>
      <c r="M1085" s="331"/>
      <c r="N1085" s="331"/>
      <c r="O1085" s="370">
        <f t="shared" si="437"/>
        <v>-20.499679692504802</v>
      </c>
      <c r="P1085" s="370">
        <f t="shared" si="438"/>
        <v>-4.8707753479125264</v>
      </c>
      <c r="Q1085" s="370">
        <f t="shared" si="439"/>
        <v>-19.904363419007769</v>
      </c>
      <c r="R1085" s="370">
        <f t="shared" si="440"/>
        <v>-29.72972972972973</v>
      </c>
      <c r="S1085" s="370">
        <f t="shared" si="441"/>
        <v>-28.437327443401429</v>
      </c>
      <c r="T1085" s="370">
        <f t="shared" si="442"/>
        <v>-29.009762900976291</v>
      </c>
      <c r="U1085" s="370">
        <f t="shared" si="443"/>
        <v>-27.4079874706343</v>
      </c>
      <c r="V1085" s="370">
        <f t="shared" si="444"/>
        <v>-12.627986348122871</v>
      </c>
      <c r="W1085" s="370">
        <f t="shared" si="445"/>
        <v>-46.110665597433851</v>
      </c>
      <c r="X1085" s="370">
        <f t="shared" si="446"/>
        <v>0.21505376344085561</v>
      </c>
      <c r="Y1085" s="370">
        <f t="shared" si="447"/>
        <v>-38.72209391839877</v>
      </c>
      <c r="Z1085" s="370">
        <f t="shared" si="448"/>
        <v>-21.01851851851853</v>
      </c>
      <c r="AA1085" s="370">
        <f t="shared" si="449"/>
        <v>-7.9774375503626134</v>
      </c>
      <c r="AB1085" s="370">
        <f t="shared" si="450"/>
        <v>-4.5977011494252817</v>
      </c>
      <c r="AC1085" s="370">
        <f t="shared" si="451"/>
        <v>-8.2835820895522474</v>
      </c>
      <c r="AD1085" s="370">
        <f t="shared" si="452"/>
        <v>-7.1862348178137729</v>
      </c>
      <c r="AE1085" s="370">
        <f t="shared" si="453"/>
        <v>-13.966049382716053</v>
      </c>
      <c r="AF1085" s="370">
        <f t="shared" si="454"/>
        <v>4.5186640471512858</v>
      </c>
      <c r="AG1085" s="370">
        <f t="shared" si="454"/>
        <v>24.056094929881343</v>
      </c>
      <c r="AH1085" s="370">
        <f t="shared" si="454"/>
        <v>18.75</v>
      </c>
      <c r="AI1085" s="370">
        <f t="shared" si="454"/>
        <v>52.976190476190467</v>
      </c>
      <c r="AJ1085" s="370">
        <f t="shared" si="455"/>
        <v>65.343347639484975</v>
      </c>
      <c r="AK1085" s="370">
        <f t="shared" si="455"/>
        <v>111.18090452261303</v>
      </c>
      <c r="AL1085" s="370">
        <f t="shared" si="455"/>
        <v>48.651817116060968</v>
      </c>
      <c r="AM1085" s="370">
        <f t="shared" si="455"/>
        <v>26.532399299474601</v>
      </c>
      <c r="AN1085" s="370">
        <f t="shared" si="471"/>
        <v>5.0383351588170759</v>
      </c>
      <c r="AO1085" s="370">
        <f t="shared" si="471"/>
        <v>4.2310821806346732</v>
      </c>
      <c r="AP1085" s="370">
        <f t="shared" si="471"/>
        <v>29.334787350054519</v>
      </c>
      <c r="AQ1085" s="370">
        <f t="shared" si="471"/>
        <v>32.914798206278029</v>
      </c>
      <c r="AR1085" s="370">
        <f t="shared" ref="AR1085:AY1085" si="500">IFERROR(((AR305-AF305)*100/AF305),"n.a.")</f>
        <v>39.191729323308266</v>
      </c>
      <c r="AS1085" s="370">
        <f t="shared" si="500"/>
        <v>39.65217391304347</v>
      </c>
      <c r="AT1085" s="370">
        <f t="shared" si="500"/>
        <v>11.924342105263154</v>
      </c>
      <c r="AU1085" s="370">
        <f t="shared" si="500"/>
        <v>47.276264591439705</v>
      </c>
      <c r="AV1085" s="370">
        <f t="shared" si="500"/>
        <v>-32.900713822193381</v>
      </c>
      <c r="AW1085" s="370">
        <f t="shared" si="500"/>
        <v>-38.132064247471739</v>
      </c>
      <c r="AX1085" s="370">
        <f t="shared" si="500"/>
        <v>-19.873817034700313</v>
      </c>
      <c r="AY1085" s="370">
        <f t="shared" si="500"/>
        <v>-4.3598615916954948</v>
      </c>
    </row>
    <row r="1086" spans="1:51" s="325" customFormat="1" ht="13.8">
      <c r="A1086" s="329"/>
      <c r="B1086" s="329" t="s">
        <v>477</v>
      </c>
      <c r="C1086" s="332"/>
      <c r="D1086" s="332"/>
      <c r="E1086" s="332"/>
      <c r="F1086" s="332"/>
      <c r="G1086" s="332"/>
      <c r="H1086" s="332"/>
      <c r="I1086" s="332"/>
      <c r="J1086" s="332"/>
      <c r="K1086" s="332"/>
      <c r="L1086" s="332"/>
      <c r="M1086" s="332"/>
      <c r="N1086" s="332"/>
      <c r="O1086" s="370">
        <f t="shared" si="437"/>
        <v>-50.656660412757972</v>
      </c>
      <c r="P1086" s="370">
        <f t="shared" si="438"/>
        <v>181.3397129186603</v>
      </c>
      <c r="Q1086" s="370">
        <f t="shared" si="439"/>
        <v>19.240506329113916</v>
      </c>
      <c r="R1086" s="370">
        <f t="shared" si="440"/>
        <v>-29.190751445086697</v>
      </c>
      <c r="S1086" s="370">
        <f t="shared" si="441"/>
        <v>46.774193548387089</v>
      </c>
      <c r="T1086" s="370">
        <f t="shared" si="442"/>
        <v>37.741046831955927</v>
      </c>
      <c r="U1086" s="370">
        <f t="shared" si="443"/>
        <v>105.13698630136986</v>
      </c>
      <c r="V1086" s="370">
        <f t="shared" si="444"/>
        <v>8.6715867158671536</v>
      </c>
      <c r="W1086" s="370">
        <f t="shared" si="445"/>
        <v>-48.437499999999993</v>
      </c>
      <c r="X1086" s="370">
        <f t="shared" si="446"/>
        <v>68.656716417910474</v>
      </c>
      <c r="Y1086" s="370">
        <f t="shared" si="447"/>
        <v>15.113350125944585</v>
      </c>
      <c r="Z1086" s="370">
        <f t="shared" si="448"/>
        <v>-61.616161616161612</v>
      </c>
      <c r="AA1086" s="370">
        <f t="shared" si="449"/>
        <v>126.99619771863118</v>
      </c>
      <c r="AB1086" s="370">
        <f t="shared" si="450"/>
        <v>55.612244897959194</v>
      </c>
      <c r="AC1086" s="370">
        <f t="shared" si="451"/>
        <v>-29.723991507430998</v>
      </c>
      <c r="AD1086" s="370">
        <f t="shared" si="452"/>
        <v>-40.816326530612251</v>
      </c>
      <c r="AE1086" s="370">
        <f t="shared" si="453"/>
        <v>29.450549450549453</v>
      </c>
      <c r="AF1086" s="370">
        <f t="shared" si="454"/>
        <v>-31.2</v>
      </c>
      <c r="AG1086" s="370">
        <f t="shared" si="454"/>
        <v>-41.903171953255431</v>
      </c>
      <c r="AH1086" s="370">
        <f t="shared" si="454"/>
        <v>-4.923599320882853</v>
      </c>
      <c r="AI1086" s="370">
        <f t="shared" si="454"/>
        <v>9.7643097643097487</v>
      </c>
      <c r="AJ1086" s="370">
        <f t="shared" si="455"/>
        <v>41.297935103244839</v>
      </c>
      <c r="AK1086" s="370">
        <f t="shared" si="455"/>
        <v>-42.013129102844644</v>
      </c>
      <c r="AL1086" s="370">
        <f t="shared" si="455"/>
        <v>21.052631578947366</v>
      </c>
      <c r="AM1086" s="370">
        <f t="shared" si="455"/>
        <v>45.393634840871023</v>
      </c>
      <c r="AN1086" s="370">
        <f t="shared" si="471"/>
        <v>-68.852459016393453</v>
      </c>
      <c r="AO1086" s="370">
        <f t="shared" si="471"/>
        <v>-1.2084592145015116</v>
      </c>
      <c r="AP1086" s="370">
        <f t="shared" si="471"/>
        <v>-36.206896551724135</v>
      </c>
      <c r="AQ1086" s="370">
        <f t="shared" si="471"/>
        <v>-45.33106960950763</v>
      </c>
      <c r="AR1086" s="370">
        <f t="shared" ref="AR1086:AY1086" si="501">IFERROR(((AR306-AF306)*100/AF306),"n.a.")</f>
        <v>45.348837209302324</v>
      </c>
      <c r="AS1086" s="370">
        <f t="shared" si="501"/>
        <v>39.65517241379311</v>
      </c>
      <c r="AT1086" s="370">
        <f t="shared" si="501"/>
        <v>-19.285714285714288</v>
      </c>
      <c r="AU1086" s="370">
        <f t="shared" si="501"/>
        <v>-38.957055214723923</v>
      </c>
      <c r="AV1086" s="370">
        <f t="shared" si="501"/>
        <v>23.590814196242167</v>
      </c>
      <c r="AW1086" s="370">
        <f t="shared" si="501"/>
        <v>133.58490566037739</v>
      </c>
      <c r="AX1086" s="370">
        <f t="shared" si="501"/>
        <v>162.17391304347831</v>
      </c>
      <c r="AY1086" s="370">
        <f t="shared" si="501"/>
        <v>-48.73271889400921</v>
      </c>
    </row>
    <row r="1087" spans="1:51" s="325" customFormat="1" ht="27.6">
      <c r="A1087" s="327"/>
      <c r="B1087" s="327" t="s">
        <v>478</v>
      </c>
      <c r="C1087" s="331"/>
      <c r="D1087" s="331"/>
      <c r="E1087" s="331"/>
      <c r="F1087" s="331"/>
      <c r="G1087" s="331"/>
      <c r="H1087" s="331"/>
      <c r="I1087" s="331"/>
      <c r="J1087" s="331"/>
      <c r="K1087" s="331"/>
      <c r="L1087" s="331"/>
      <c r="M1087" s="331"/>
      <c r="N1087" s="331"/>
      <c r="O1087" s="370">
        <f t="shared" si="437"/>
        <v>-52.01265358518247</v>
      </c>
      <c r="P1087" s="370">
        <f t="shared" si="438"/>
        <v>-43.388007528905618</v>
      </c>
      <c r="Q1087" s="370">
        <f t="shared" si="439"/>
        <v>-29.842846673723642</v>
      </c>
      <c r="R1087" s="370">
        <f t="shared" si="440"/>
        <v>-36.809310469128171</v>
      </c>
      <c r="S1087" s="370">
        <f t="shared" si="441"/>
        <v>-51.452460994741841</v>
      </c>
      <c r="T1087" s="370">
        <f t="shared" si="442"/>
        <v>22.537381060262806</v>
      </c>
      <c r="U1087" s="370">
        <f t="shared" si="443"/>
        <v>22.010271460014675</v>
      </c>
      <c r="V1087" s="370">
        <f t="shared" si="444"/>
        <v>16.826692270763335</v>
      </c>
      <c r="W1087" s="370">
        <f t="shared" si="445"/>
        <v>-39.332317679009073</v>
      </c>
      <c r="X1087" s="370">
        <f t="shared" si="446"/>
        <v>-2.5838421378639072</v>
      </c>
      <c r="Y1087" s="370">
        <f t="shared" si="447"/>
        <v>-31.48600709499409</v>
      </c>
      <c r="Z1087" s="370">
        <f t="shared" si="448"/>
        <v>-47.138709836146234</v>
      </c>
      <c r="AA1087" s="370">
        <f t="shared" si="449"/>
        <v>-5.3979172637814132</v>
      </c>
      <c r="AB1087" s="370">
        <f t="shared" si="450"/>
        <v>-13.831100978436405</v>
      </c>
      <c r="AC1087" s="370">
        <f t="shared" si="451"/>
        <v>-30.971448467966571</v>
      </c>
      <c r="AD1087" s="370">
        <f t="shared" si="452"/>
        <v>-24.553826094042861</v>
      </c>
      <c r="AE1087" s="370">
        <f t="shared" si="453"/>
        <v>-15.57173295454546</v>
      </c>
      <c r="AF1087" s="370">
        <f t="shared" si="454"/>
        <v>-27.88788640733619</v>
      </c>
      <c r="AG1087" s="370">
        <f t="shared" si="454"/>
        <v>18.821407095610343</v>
      </c>
      <c r="AH1087" s="370">
        <f t="shared" si="454"/>
        <v>0.96568728169303231</v>
      </c>
      <c r="AI1087" s="370">
        <f t="shared" si="454"/>
        <v>17.894966699421335</v>
      </c>
      <c r="AJ1087" s="370">
        <f t="shared" si="455"/>
        <v>6.2766827141429706</v>
      </c>
      <c r="AK1087" s="370">
        <f t="shared" si="455"/>
        <v>62.409389023127389</v>
      </c>
      <c r="AL1087" s="370">
        <f t="shared" si="455"/>
        <v>0.63297030624592066</v>
      </c>
      <c r="AM1087" s="370">
        <f t="shared" si="455"/>
        <v>20.935164613209459</v>
      </c>
      <c r="AN1087" s="370">
        <f t="shared" si="471"/>
        <v>-5.31363686473376</v>
      </c>
      <c r="AO1087" s="370">
        <f t="shared" si="471"/>
        <v>3.463640184951652</v>
      </c>
      <c r="AP1087" s="370">
        <f t="shared" si="471"/>
        <v>17.217541585655646</v>
      </c>
      <c r="AQ1087" s="370">
        <f t="shared" si="471"/>
        <v>16.561514195583598</v>
      </c>
      <c r="AR1087" s="370">
        <f t="shared" ref="AR1087:AY1087" si="502">IFERROR(((AR307-AF307)*100/AF307),"n.a.")</f>
        <v>5.5686596246538747</v>
      </c>
      <c r="AS1087" s="370">
        <f t="shared" si="502"/>
        <v>25.320512820512828</v>
      </c>
      <c r="AT1087" s="370">
        <f t="shared" si="502"/>
        <v>6.2983312983312958</v>
      </c>
      <c r="AU1087" s="370">
        <f t="shared" si="502"/>
        <v>44.943508057047595</v>
      </c>
      <c r="AV1087" s="370">
        <f t="shared" si="502"/>
        <v>-1.9914529914529899</v>
      </c>
      <c r="AW1087" s="370">
        <f t="shared" si="502"/>
        <v>-14.162238753099546</v>
      </c>
      <c r="AX1087" s="370">
        <f t="shared" si="502"/>
        <v>-5.4574044954213354</v>
      </c>
      <c r="AY1087" s="370">
        <f t="shared" si="502"/>
        <v>-21.185803757828815</v>
      </c>
    </row>
    <row r="1088" spans="1:51" s="325" customFormat="1" ht="13.8">
      <c r="A1088" s="329"/>
      <c r="B1088" s="329" t="s">
        <v>479</v>
      </c>
      <c r="C1088" s="332"/>
      <c r="D1088" s="332"/>
      <c r="E1088" s="332"/>
      <c r="F1088" s="332"/>
      <c r="G1088" s="332"/>
      <c r="H1088" s="332"/>
      <c r="I1088" s="332"/>
      <c r="J1088" s="332"/>
      <c r="K1088" s="332"/>
      <c r="L1088" s="332"/>
      <c r="M1088" s="332"/>
      <c r="N1088" s="332"/>
      <c r="O1088" s="370">
        <f t="shared" si="437"/>
        <v>4.2657045840407584</v>
      </c>
      <c r="P1088" s="370">
        <f t="shared" si="438"/>
        <v>27.68302282865389</v>
      </c>
      <c r="Q1088" s="370">
        <f t="shared" si="439"/>
        <v>24.111785095320631</v>
      </c>
      <c r="R1088" s="370">
        <f t="shared" si="440"/>
        <v>6.9246435845213901</v>
      </c>
      <c r="S1088" s="370">
        <f t="shared" si="441"/>
        <v>16.399756740320299</v>
      </c>
      <c r="T1088" s="370">
        <f t="shared" si="442"/>
        <v>5.5042103101252824</v>
      </c>
      <c r="U1088" s="370">
        <f t="shared" si="443"/>
        <v>22.287822878228788</v>
      </c>
      <c r="V1088" s="370">
        <f t="shared" si="444"/>
        <v>5.367585630743525</v>
      </c>
      <c r="W1088" s="370">
        <f t="shared" si="445"/>
        <v>-12.34702797202797</v>
      </c>
      <c r="X1088" s="370">
        <f t="shared" si="446"/>
        <v>12.466257668711652</v>
      </c>
      <c r="Y1088" s="370">
        <f t="shared" si="447"/>
        <v>0.25194205332772923</v>
      </c>
      <c r="Z1088" s="370">
        <f t="shared" si="448"/>
        <v>19.756554307116101</v>
      </c>
      <c r="AA1088" s="370">
        <f t="shared" si="449"/>
        <v>7.673519234683484</v>
      </c>
      <c r="AB1088" s="370">
        <f t="shared" si="450"/>
        <v>-8.5285655569256047</v>
      </c>
      <c r="AC1088" s="370">
        <f t="shared" si="451"/>
        <v>-7.1042066678303373</v>
      </c>
      <c r="AD1088" s="370">
        <f t="shared" si="452"/>
        <v>-4.1904761904761836</v>
      </c>
      <c r="AE1088" s="370">
        <f t="shared" si="453"/>
        <v>1.1842563566701492</v>
      </c>
      <c r="AF1088" s="370">
        <f t="shared" si="454"/>
        <v>-2.2581273116604956</v>
      </c>
      <c r="AG1088" s="370">
        <f t="shared" si="454"/>
        <v>6.5781532890766368</v>
      </c>
      <c r="AH1088" s="370">
        <f t="shared" si="454"/>
        <v>-3.1516352824578857</v>
      </c>
      <c r="AI1088" s="370">
        <f t="shared" si="454"/>
        <v>21.939665918723506</v>
      </c>
      <c r="AJ1088" s="370">
        <f t="shared" si="455"/>
        <v>18.372245254200312</v>
      </c>
      <c r="AK1088" s="370">
        <f t="shared" si="455"/>
        <v>2.0942408376963351</v>
      </c>
      <c r="AL1088" s="370">
        <f t="shared" si="455"/>
        <v>-4.2806880375293153</v>
      </c>
      <c r="AM1088" s="370">
        <f t="shared" si="455"/>
        <v>1.4933837429111516</v>
      </c>
      <c r="AN1088" s="370">
        <f t="shared" si="471"/>
        <v>11.480566164906762</v>
      </c>
      <c r="AO1088" s="370">
        <f t="shared" si="471"/>
        <v>7.4596016535137144</v>
      </c>
      <c r="AP1088" s="370">
        <f t="shared" si="471"/>
        <v>25.093881157499446</v>
      </c>
      <c r="AQ1088" s="370">
        <f t="shared" si="471"/>
        <v>-4.6299483648881319</v>
      </c>
      <c r="AR1088" s="370">
        <f t="shared" ref="AR1088:AY1088" si="503">IFERROR(((AR308-AF308)*100/AF308),"n.a.")</f>
        <v>7.6080462059350724</v>
      </c>
      <c r="AS1088" s="370">
        <f t="shared" si="503"/>
        <v>3.6995092487731238</v>
      </c>
      <c r="AT1088" s="370">
        <f t="shared" si="503"/>
        <v>7.9615227179697108</v>
      </c>
      <c r="AU1088" s="370">
        <f t="shared" si="503"/>
        <v>20.057248006542636</v>
      </c>
      <c r="AV1088" s="370">
        <f t="shared" si="503"/>
        <v>11.760368663594475</v>
      </c>
      <c r="AW1088" s="370">
        <f t="shared" si="503"/>
        <v>6.605128205128203</v>
      </c>
      <c r="AX1088" s="370">
        <f t="shared" si="503"/>
        <v>32.509699816214017</v>
      </c>
      <c r="AY1088" s="370">
        <f t="shared" si="503"/>
        <v>9.424473831253497</v>
      </c>
    </row>
    <row r="1089" spans="1:51" s="325" customFormat="1" ht="13.8">
      <c r="A1089" s="327"/>
      <c r="B1089" s="327" t="s">
        <v>480</v>
      </c>
      <c r="C1089" s="331"/>
      <c r="D1089" s="331"/>
      <c r="E1089" s="331"/>
      <c r="F1089" s="331"/>
      <c r="G1089" s="331"/>
      <c r="H1089" s="331"/>
      <c r="I1089" s="331"/>
      <c r="J1089" s="331"/>
      <c r="K1089" s="331"/>
      <c r="L1089" s="331"/>
      <c r="M1089" s="331"/>
      <c r="N1089" s="331"/>
      <c r="O1089" s="370">
        <f t="shared" si="437"/>
        <v>1.8499486125385376</v>
      </c>
      <c r="P1089" s="370">
        <f t="shared" si="438"/>
        <v>14.416203335980933</v>
      </c>
      <c r="Q1089" s="370">
        <f t="shared" si="439"/>
        <v>16.750756811301716</v>
      </c>
      <c r="R1089" s="370">
        <f t="shared" si="440"/>
        <v>9.0176515732924081</v>
      </c>
      <c r="S1089" s="370">
        <f t="shared" si="441"/>
        <v>13.420679886685564</v>
      </c>
      <c r="T1089" s="370">
        <f t="shared" si="442"/>
        <v>3.6144578313253075</v>
      </c>
      <c r="U1089" s="370">
        <f t="shared" si="443"/>
        <v>13.09853581321725</v>
      </c>
      <c r="V1089" s="370">
        <f t="shared" si="444"/>
        <v>6.5956715905187284</v>
      </c>
      <c r="W1089" s="370">
        <f t="shared" si="445"/>
        <v>-3.5434539350988414</v>
      </c>
      <c r="X1089" s="370">
        <f t="shared" si="446"/>
        <v>7.4970714564623266</v>
      </c>
      <c r="Y1089" s="370">
        <f t="shared" si="447"/>
        <v>2.3272214386459806</v>
      </c>
      <c r="Z1089" s="370">
        <f t="shared" si="448"/>
        <v>7.7743902439024506</v>
      </c>
      <c r="AA1089" s="370">
        <f t="shared" si="449"/>
        <v>-0.94180961991255008</v>
      </c>
      <c r="AB1089" s="370">
        <f t="shared" si="450"/>
        <v>-7.1155848663658352</v>
      </c>
      <c r="AC1089" s="370">
        <f t="shared" si="451"/>
        <v>-11.812157879573613</v>
      </c>
      <c r="AD1089" s="370">
        <f t="shared" si="452"/>
        <v>-3.9774727208729286</v>
      </c>
      <c r="AE1089" s="370">
        <f t="shared" si="453"/>
        <v>3.5591632844208569</v>
      </c>
      <c r="AF1089" s="370">
        <f t="shared" si="454"/>
        <v>1.3242894056847549</v>
      </c>
      <c r="AG1089" s="370">
        <f t="shared" si="454"/>
        <v>9.097270818754378</v>
      </c>
      <c r="AH1089" s="370">
        <f t="shared" si="454"/>
        <v>-8.1211730583306458</v>
      </c>
      <c r="AI1089" s="370">
        <f t="shared" si="454"/>
        <v>20.030935808197988</v>
      </c>
      <c r="AJ1089" s="370">
        <f t="shared" si="455"/>
        <v>15.982564475118048</v>
      </c>
      <c r="AK1089" s="370">
        <f t="shared" si="455"/>
        <v>3.0323914541695349</v>
      </c>
      <c r="AL1089" s="370">
        <f t="shared" si="455"/>
        <v>-5.056577086280055</v>
      </c>
      <c r="AM1089" s="370">
        <f t="shared" si="455"/>
        <v>2.9202037351443106</v>
      </c>
      <c r="AN1089" s="370">
        <f t="shared" si="471"/>
        <v>5.3811659192825028</v>
      </c>
      <c r="AO1089" s="370">
        <f t="shared" si="471"/>
        <v>3.0708918654034671</v>
      </c>
      <c r="AP1089" s="370">
        <f t="shared" si="471"/>
        <v>23.753665689149546</v>
      </c>
      <c r="AQ1089" s="370">
        <f t="shared" si="471"/>
        <v>2.9544769369912478</v>
      </c>
      <c r="AR1089" s="370">
        <f t="shared" ref="AR1089:AY1089" si="504">IFERROR(((AR309-AF309)*100/AF309),"n.a.")</f>
        <v>-0.79693975135479755</v>
      </c>
      <c r="AS1089" s="370">
        <f t="shared" si="504"/>
        <v>2.8543938422065445</v>
      </c>
      <c r="AT1089" s="370">
        <f t="shared" si="504"/>
        <v>7.7867414942125528</v>
      </c>
      <c r="AU1089" s="370">
        <f t="shared" si="504"/>
        <v>9.2139175257731942</v>
      </c>
      <c r="AV1089" s="370">
        <f t="shared" si="504"/>
        <v>11.086752270591916</v>
      </c>
      <c r="AW1089" s="370">
        <f t="shared" si="504"/>
        <v>3.2775919732441485</v>
      </c>
      <c r="AX1089" s="370">
        <f t="shared" si="504"/>
        <v>24.618249534450651</v>
      </c>
      <c r="AY1089" s="370">
        <f t="shared" si="504"/>
        <v>11.547344110854516</v>
      </c>
    </row>
    <row r="1090" spans="1:51" s="325" customFormat="1" ht="13.8">
      <c r="A1090" s="329"/>
      <c r="B1090" s="329" t="s">
        <v>481</v>
      </c>
      <c r="C1090" s="332"/>
      <c r="D1090" s="332"/>
      <c r="E1090" s="332"/>
      <c r="F1090" s="332"/>
      <c r="G1090" s="332"/>
      <c r="H1090" s="332"/>
      <c r="I1090" s="332"/>
      <c r="J1090" s="332"/>
      <c r="K1090" s="332"/>
      <c r="L1090" s="332"/>
      <c r="M1090" s="332"/>
      <c r="N1090" s="332"/>
      <c r="O1090" s="370">
        <f t="shared" si="437"/>
        <v>51.627906976744178</v>
      </c>
      <c r="P1090" s="370">
        <f t="shared" si="438"/>
        <v>86.781609195402297</v>
      </c>
      <c r="Q1090" s="370">
        <f t="shared" si="439"/>
        <v>74.080882352941174</v>
      </c>
      <c r="R1090" s="370">
        <f t="shared" si="440"/>
        <v>36.744966442953022</v>
      </c>
      <c r="S1090" s="370">
        <f t="shared" si="441"/>
        <v>43.408788282290281</v>
      </c>
      <c r="T1090" s="370">
        <f t="shared" si="442"/>
        <v>42.530755711775029</v>
      </c>
      <c r="U1090" s="370">
        <f t="shared" si="443"/>
        <v>13.586956521739131</v>
      </c>
      <c r="V1090" s="370">
        <f t="shared" si="444"/>
        <v>7.114624505928866</v>
      </c>
      <c r="W1090" s="370">
        <f t="shared" si="445"/>
        <v>-16.853932584269675</v>
      </c>
      <c r="X1090" s="370">
        <f t="shared" si="446"/>
        <v>62.150537634408586</v>
      </c>
      <c r="Y1090" s="370">
        <f t="shared" si="447"/>
        <v>-10.533333333333333</v>
      </c>
      <c r="Z1090" s="370">
        <f t="shared" si="448"/>
        <v>33.333333333333329</v>
      </c>
      <c r="AA1090" s="370">
        <f t="shared" si="449"/>
        <v>66.871165644171796</v>
      </c>
      <c r="AB1090" s="370">
        <f t="shared" si="450"/>
        <v>19.999999999999996</v>
      </c>
      <c r="AC1090" s="370">
        <f t="shared" si="451"/>
        <v>16.367476240760283</v>
      </c>
      <c r="AD1090" s="370">
        <f t="shared" si="452"/>
        <v>-0.49079754601228126</v>
      </c>
      <c r="AE1090" s="370">
        <f t="shared" si="453"/>
        <v>8.2636954503249829</v>
      </c>
      <c r="AF1090" s="370">
        <f t="shared" si="454"/>
        <v>-15.906288532675699</v>
      </c>
      <c r="AG1090" s="370">
        <f t="shared" si="454"/>
        <v>35.406698564593313</v>
      </c>
      <c r="AH1090" s="370">
        <f t="shared" si="454"/>
        <v>5.1660516605166036</v>
      </c>
      <c r="AI1090" s="370">
        <f t="shared" si="454"/>
        <v>17.181467181467195</v>
      </c>
      <c r="AJ1090" s="370">
        <f t="shared" si="455"/>
        <v>12.864721485411136</v>
      </c>
      <c r="AK1090" s="370">
        <f t="shared" si="455"/>
        <v>-5.2160953800298007</v>
      </c>
      <c r="AL1090" s="370">
        <f t="shared" si="455"/>
        <v>15.573770491803286</v>
      </c>
      <c r="AM1090" s="370">
        <f t="shared" si="455"/>
        <v>-22.058823529411764</v>
      </c>
      <c r="AN1090" s="370">
        <f t="shared" si="471"/>
        <v>12.307692307692308</v>
      </c>
      <c r="AO1090" s="370">
        <f t="shared" si="471"/>
        <v>1.7241379310344944</v>
      </c>
      <c r="AP1090" s="370">
        <f t="shared" si="471"/>
        <v>15.166461159062891</v>
      </c>
      <c r="AQ1090" s="370">
        <f t="shared" si="471"/>
        <v>-35.506003430531734</v>
      </c>
      <c r="AR1090" s="370">
        <f t="shared" ref="AR1090:AY1090" si="505">IFERROR(((AR310-AF310)*100/AF310),"n.a.")</f>
        <v>30.498533724340174</v>
      </c>
      <c r="AS1090" s="370">
        <f t="shared" si="505"/>
        <v>-6.124852767962313</v>
      </c>
      <c r="AT1090" s="370">
        <f t="shared" si="505"/>
        <v>-21.520467836257318</v>
      </c>
      <c r="AU1090" s="370">
        <f t="shared" si="505"/>
        <v>46.457990115321252</v>
      </c>
      <c r="AV1090" s="370">
        <f t="shared" si="505"/>
        <v>-2.8202115158636922</v>
      </c>
      <c r="AW1090" s="370">
        <f t="shared" si="505"/>
        <v>22.955974842767294</v>
      </c>
      <c r="AX1090" s="370">
        <f t="shared" si="505"/>
        <v>12.647754137115822</v>
      </c>
      <c r="AY1090" s="370">
        <f t="shared" si="505"/>
        <v>-5.0707547169811287</v>
      </c>
    </row>
    <row r="1091" spans="1:51" s="325" customFormat="1" ht="13.8">
      <c r="A1091" s="327"/>
      <c r="B1091" s="327" t="s">
        <v>482</v>
      </c>
      <c r="C1091" s="331"/>
      <c r="D1091" s="331"/>
      <c r="E1091" s="331"/>
      <c r="F1091" s="331"/>
      <c r="G1091" s="331"/>
      <c r="H1091" s="331"/>
      <c r="I1091" s="331"/>
      <c r="J1091" s="331"/>
      <c r="K1091" s="331"/>
      <c r="L1091" s="331"/>
      <c r="M1091" s="331"/>
      <c r="N1091" s="331"/>
      <c r="O1091" s="370">
        <f t="shared" si="437"/>
        <v>-5.4331864904552019</v>
      </c>
      <c r="P1091" s="370">
        <f t="shared" si="438"/>
        <v>41.014799154334021</v>
      </c>
      <c r="Q1091" s="370">
        <f t="shared" si="439"/>
        <v>19.398907103825124</v>
      </c>
      <c r="R1091" s="370">
        <f t="shared" si="440"/>
        <v>-12.161051766639282</v>
      </c>
      <c r="S1091" s="370">
        <f t="shared" si="441"/>
        <v>7.6583210603829102</v>
      </c>
      <c r="T1091" s="370">
        <f t="shared" si="442"/>
        <v>-6.2499999999999893</v>
      </c>
      <c r="U1091" s="370">
        <f t="shared" si="443"/>
        <v>50.811359026369175</v>
      </c>
      <c r="V1091" s="370">
        <f t="shared" si="444"/>
        <v>0.98389982110911833</v>
      </c>
      <c r="W1091" s="370">
        <f t="shared" si="445"/>
        <v>-28.694968553459123</v>
      </c>
      <c r="X1091" s="370">
        <f t="shared" si="446"/>
        <v>2.5738798856053342</v>
      </c>
      <c r="Y1091" s="370">
        <f t="shared" si="447"/>
        <v>2.0373514431239408</v>
      </c>
      <c r="Z1091" s="370">
        <f t="shared" si="448"/>
        <v>41.45454545454546</v>
      </c>
      <c r="AA1091" s="370">
        <f t="shared" si="449"/>
        <v>-2.4068322981366497</v>
      </c>
      <c r="AB1091" s="370">
        <f t="shared" si="450"/>
        <v>-25.412293853073468</v>
      </c>
      <c r="AC1091" s="370">
        <f t="shared" si="451"/>
        <v>-11.594202898550721</v>
      </c>
      <c r="AD1091" s="370">
        <f t="shared" si="452"/>
        <v>-7.577174929840961</v>
      </c>
      <c r="AE1091" s="370">
        <f t="shared" si="453"/>
        <v>-9.1655266757865945</v>
      </c>
      <c r="AF1091" s="370">
        <f t="shared" si="454"/>
        <v>-2.2764227642276516</v>
      </c>
      <c r="AG1091" s="370">
        <f t="shared" si="454"/>
        <v>-10.490921318090107</v>
      </c>
      <c r="AH1091" s="370">
        <f t="shared" si="454"/>
        <v>4.5172719220549302</v>
      </c>
      <c r="AI1091" s="370">
        <f t="shared" si="454"/>
        <v>30.209481808158763</v>
      </c>
      <c r="AJ1091" s="370">
        <f t="shared" si="455"/>
        <v>28.345724907063204</v>
      </c>
      <c r="AK1091" s="370">
        <f t="shared" si="455"/>
        <v>3.9101497504159788</v>
      </c>
      <c r="AL1091" s="370">
        <f t="shared" si="455"/>
        <v>-12.275064267352185</v>
      </c>
      <c r="AM1091" s="370">
        <f t="shared" si="455"/>
        <v>18.536197295147176</v>
      </c>
      <c r="AN1091" s="370">
        <f t="shared" si="471"/>
        <v>27.236180904522627</v>
      </c>
      <c r="AO1091" s="370">
        <f t="shared" si="471"/>
        <v>24.503882657463329</v>
      </c>
      <c r="AP1091" s="370">
        <f t="shared" si="471"/>
        <v>36.943319838056667</v>
      </c>
      <c r="AQ1091" s="370">
        <f t="shared" si="471"/>
        <v>3.4638554216867536</v>
      </c>
      <c r="AR1091" s="370">
        <f t="shared" ref="AR1091:AY1091" si="506">IFERROR(((AR311-AF311)*100/AF311),"n.a.")</f>
        <v>16.555740432612314</v>
      </c>
      <c r="AS1091" s="370">
        <f t="shared" si="506"/>
        <v>11.870773854244929</v>
      </c>
      <c r="AT1091" s="370">
        <f t="shared" si="506"/>
        <v>29.745762711864405</v>
      </c>
      <c r="AU1091" s="370">
        <f t="shared" si="506"/>
        <v>34.885690093141399</v>
      </c>
      <c r="AV1091" s="370">
        <f t="shared" si="506"/>
        <v>22.230267921795786</v>
      </c>
      <c r="AW1091" s="370">
        <f t="shared" si="506"/>
        <v>6.1649319455564413</v>
      </c>
      <c r="AX1091" s="370">
        <f t="shared" si="506"/>
        <v>60.439560439560424</v>
      </c>
      <c r="AY1091" s="370">
        <f t="shared" si="506"/>
        <v>13.355704697986578</v>
      </c>
    </row>
    <row r="1092" spans="1:51" s="325" customFormat="1" ht="13.8">
      <c r="A1092" s="329"/>
      <c r="B1092" s="329" t="s">
        <v>483</v>
      </c>
      <c r="C1092" s="332"/>
      <c r="D1092" s="332"/>
      <c r="E1092" s="332"/>
      <c r="F1092" s="332"/>
      <c r="G1092" s="332"/>
      <c r="H1092" s="332"/>
      <c r="I1092" s="332"/>
      <c r="J1092" s="332"/>
      <c r="K1092" s="332"/>
      <c r="L1092" s="332"/>
      <c r="M1092" s="332"/>
      <c r="N1092" s="332"/>
      <c r="O1092" s="370">
        <f t="shared" si="437"/>
        <v>3.0223262162425746</v>
      </c>
      <c r="P1092" s="370">
        <f t="shared" si="438"/>
        <v>-6.0535307517084256</v>
      </c>
      <c r="Q1092" s="370">
        <f t="shared" si="439"/>
        <v>25.550059696401178</v>
      </c>
      <c r="R1092" s="370">
        <f t="shared" si="440"/>
        <v>2.5571567883844395</v>
      </c>
      <c r="S1092" s="370">
        <f t="shared" si="441"/>
        <v>6.9632213984590807</v>
      </c>
      <c r="T1092" s="370">
        <f t="shared" si="442"/>
        <v>0.45487191764425045</v>
      </c>
      <c r="U1092" s="370">
        <f t="shared" si="443"/>
        <v>-3.6252009940067231</v>
      </c>
      <c r="V1092" s="370">
        <f t="shared" si="444"/>
        <v>1.4693573886357281</v>
      </c>
      <c r="W1092" s="370">
        <f t="shared" si="445"/>
        <v>-8.8336577331936006</v>
      </c>
      <c r="X1092" s="370">
        <f t="shared" si="446"/>
        <v>13.130326222656462</v>
      </c>
      <c r="Y1092" s="370">
        <f t="shared" si="447"/>
        <v>-1.2032842582106376</v>
      </c>
      <c r="Z1092" s="370">
        <f t="shared" si="448"/>
        <v>-1.0463595407644222</v>
      </c>
      <c r="AA1092" s="370">
        <f t="shared" si="449"/>
        <v>15.032648812340309</v>
      </c>
      <c r="AB1092" s="370">
        <f t="shared" si="450"/>
        <v>20.80378250591016</v>
      </c>
      <c r="AC1092" s="370">
        <f t="shared" si="451"/>
        <v>-13.924738486618665</v>
      </c>
      <c r="AD1092" s="370">
        <f t="shared" si="452"/>
        <v>2.863180137348118</v>
      </c>
      <c r="AE1092" s="370">
        <f t="shared" si="453"/>
        <v>-2.6637673280782801</v>
      </c>
      <c r="AF1092" s="370">
        <f t="shared" si="454"/>
        <v>-2.4356530028598731</v>
      </c>
      <c r="AG1092" s="370">
        <f t="shared" si="454"/>
        <v>15.25860761413621</v>
      </c>
      <c r="AH1092" s="370">
        <f t="shared" si="454"/>
        <v>-2.14920722206947</v>
      </c>
      <c r="AI1092" s="370">
        <f t="shared" si="454"/>
        <v>9.7224503202496404</v>
      </c>
      <c r="AJ1092" s="370">
        <f t="shared" si="455"/>
        <v>13.22329910757125</v>
      </c>
      <c r="AK1092" s="370">
        <f t="shared" si="455"/>
        <v>12.781200745092416</v>
      </c>
      <c r="AL1092" s="370">
        <f t="shared" si="455"/>
        <v>6.672541244431387</v>
      </c>
      <c r="AM1092" s="370">
        <f t="shared" si="455"/>
        <v>3.8459956398338173</v>
      </c>
      <c r="AN1092" s="370">
        <f t="shared" si="471"/>
        <v>-1.8967334035827192</v>
      </c>
      <c r="AO1092" s="370">
        <f t="shared" si="471"/>
        <v>11.626683501683498</v>
      </c>
      <c r="AP1092" s="370">
        <f t="shared" si="471"/>
        <v>15.314297452752665</v>
      </c>
      <c r="AQ1092" s="370">
        <f t="shared" si="471"/>
        <v>14.469887368519021</v>
      </c>
      <c r="AR1092" s="370">
        <f t="shared" ref="AR1092:AY1092" si="507">IFERROR(((AR312-AF312)*100/AF312),"n.a.")</f>
        <v>19.742048952073866</v>
      </c>
      <c r="AS1092" s="370">
        <f t="shared" si="507"/>
        <v>8.3300434267666841</v>
      </c>
      <c r="AT1092" s="370">
        <f t="shared" si="507"/>
        <v>12.251205919542919</v>
      </c>
      <c r="AU1092" s="370">
        <f t="shared" si="507"/>
        <v>18.989173277453474</v>
      </c>
      <c r="AV1092" s="370">
        <f t="shared" si="507"/>
        <v>6.3098567675226773</v>
      </c>
      <c r="AW1092" s="370">
        <f t="shared" si="507"/>
        <v>4.3874137127853361</v>
      </c>
      <c r="AX1092" s="370">
        <f t="shared" si="507"/>
        <v>33.625516291877013</v>
      </c>
      <c r="AY1092" s="370">
        <f t="shared" si="507"/>
        <v>15.598510655153278</v>
      </c>
    </row>
    <row r="1093" spans="1:51" s="325" customFormat="1" ht="13.8">
      <c r="A1093" s="327"/>
      <c r="B1093" s="327" t="s">
        <v>484</v>
      </c>
      <c r="C1093" s="331"/>
      <c r="D1093" s="331"/>
      <c r="E1093" s="331"/>
      <c r="F1093" s="331"/>
      <c r="G1093" s="331"/>
      <c r="H1093" s="331"/>
      <c r="I1093" s="331"/>
      <c r="J1093" s="331"/>
      <c r="K1093" s="331"/>
      <c r="L1093" s="331"/>
      <c r="M1093" s="331"/>
      <c r="N1093" s="331"/>
      <c r="O1093" s="370">
        <f t="shared" si="437"/>
        <v>-21.265141318977122</v>
      </c>
      <c r="P1093" s="370">
        <f t="shared" si="438"/>
        <v>-17.098445595854926</v>
      </c>
      <c r="Q1093" s="370">
        <f t="shared" si="439"/>
        <v>-12.027972027972032</v>
      </c>
      <c r="R1093" s="370">
        <f t="shared" si="440"/>
        <v>-3.3628318584070862</v>
      </c>
      <c r="S1093" s="370">
        <f t="shared" si="441"/>
        <v>-23.716381418092904</v>
      </c>
      <c r="T1093" s="370">
        <f t="shared" si="442"/>
        <v>-26.113861386138616</v>
      </c>
      <c r="U1093" s="370">
        <f t="shared" si="443"/>
        <v>-15.522875816993466</v>
      </c>
      <c r="V1093" s="370">
        <f t="shared" si="444"/>
        <v>-37.427578215527234</v>
      </c>
      <c r="W1093" s="370">
        <f t="shared" si="445"/>
        <v>-39.883551673944687</v>
      </c>
      <c r="X1093" s="370">
        <f t="shared" si="446"/>
        <v>-11.594202898550721</v>
      </c>
      <c r="Y1093" s="370">
        <f t="shared" si="447"/>
        <v>-19.180327868852459</v>
      </c>
      <c r="Z1093" s="370">
        <f t="shared" si="448"/>
        <v>-21.996303142329026</v>
      </c>
      <c r="AA1093" s="370">
        <f t="shared" si="449"/>
        <v>8.5470085470085468</v>
      </c>
      <c r="AB1093" s="370">
        <f t="shared" si="450"/>
        <v>33.958333333333336</v>
      </c>
      <c r="AC1093" s="370">
        <f t="shared" si="451"/>
        <v>-11.764705882352946</v>
      </c>
      <c r="AD1093" s="370">
        <f t="shared" si="452"/>
        <v>4.7619047619047583</v>
      </c>
      <c r="AE1093" s="370">
        <f t="shared" si="453"/>
        <v>3.205128205128208</v>
      </c>
      <c r="AF1093" s="370">
        <f t="shared" si="454"/>
        <v>-15.577889447236176</v>
      </c>
      <c r="AG1093" s="370">
        <f t="shared" si="454"/>
        <v>15.860735009671185</v>
      </c>
      <c r="AH1093" s="370">
        <f t="shared" si="454"/>
        <v>10.74074074074074</v>
      </c>
      <c r="AI1093" s="370">
        <f t="shared" si="454"/>
        <v>35.108958837772406</v>
      </c>
      <c r="AJ1093" s="370">
        <f t="shared" si="455"/>
        <v>24.180327868852455</v>
      </c>
      <c r="AK1093" s="370">
        <f t="shared" si="455"/>
        <v>44.624746450304265</v>
      </c>
      <c r="AL1093" s="370">
        <f t="shared" si="455"/>
        <v>29.85781990521329</v>
      </c>
      <c r="AM1093" s="370">
        <f t="shared" si="455"/>
        <v>36.850393700787407</v>
      </c>
      <c r="AN1093" s="370">
        <f t="shared" si="471"/>
        <v>-9.1757387247278359</v>
      </c>
      <c r="AO1093" s="370">
        <f t="shared" si="471"/>
        <v>21.801801801801801</v>
      </c>
      <c r="AP1093" s="370">
        <f t="shared" si="471"/>
        <v>25.699300699300711</v>
      </c>
      <c r="AQ1093" s="370">
        <f t="shared" si="471"/>
        <v>1.3975155279503082</v>
      </c>
      <c r="AR1093" s="370">
        <f t="shared" ref="AR1093:AY1093" si="508">IFERROR(((AR313-AF313)*100/AF313),"n.a.")</f>
        <v>41.071428571428577</v>
      </c>
      <c r="AS1093" s="370">
        <f t="shared" si="508"/>
        <v>14.190317195325537</v>
      </c>
      <c r="AT1093" s="370">
        <f t="shared" si="508"/>
        <v>10.535117056856183</v>
      </c>
      <c r="AU1093" s="370">
        <f t="shared" si="508"/>
        <v>-16.487455197132615</v>
      </c>
      <c r="AV1093" s="370">
        <f t="shared" si="508"/>
        <v>-26.56765676567656</v>
      </c>
      <c r="AW1093" s="370">
        <f t="shared" si="508"/>
        <v>-33.239831697054697</v>
      </c>
      <c r="AX1093" s="370">
        <f t="shared" si="508"/>
        <v>-6.7518248175182505</v>
      </c>
      <c r="AY1093" s="370">
        <f t="shared" si="508"/>
        <v>-39.125431530494815</v>
      </c>
    </row>
    <row r="1094" spans="1:51" s="325" customFormat="1" ht="13.8">
      <c r="A1094" s="329"/>
      <c r="B1094" s="329" t="s">
        <v>485</v>
      </c>
      <c r="C1094" s="332"/>
      <c r="D1094" s="332"/>
      <c r="E1094" s="332"/>
      <c r="F1094" s="332"/>
      <c r="G1094" s="332"/>
      <c r="H1094" s="332"/>
      <c r="I1094" s="332"/>
      <c r="J1094" s="332"/>
      <c r="K1094" s="332"/>
      <c r="L1094" s="332"/>
      <c r="M1094" s="332"/>
      <c r="N1094" s="332"/>
      <c r="O1094" s="370">
        <f t="shared" si="437"/>
        <v>-25.175834084761046</v>
      </c>
      <c r="P1094" s="370">
        <f t="shared" si="438"/>
        <v>-31.244323342415981</v>
      </c>
      <c r="Q1094" s="370">
        <f t="shared" si="439"/>
        <v>1.378476420798066</v>
      </c>
      <c r="R1094" s="370">
        <f t="shared" si="440"/>
        <v>-16.951483009231971</v>
      </c>
      <c r="S1094" s="370">
        <f t="shared" si="441"/>
        <v>-3.866082104424069</v>
      </c>
      <c r="T1094" s="370">
        <f t="shared" si="442"/>
        <v>-11.530970003895602</v>
      </c>
      <c r="U1094" s="370">
        <f t="shared" si="443"/>
        <v>-9.0813758389261707</v>
      </c>
      <c r="V1094" s="370">
        <f t="shared" si="444"/>
        <v>0.67212770426381074</v>
      </c>
      <c r="W1094" s="370">
        <f t="shared" si="445"/>
        <v>-5.0827698764280713</v>
      </c>
      <c r="X1094" s="370">
        <f t="shared" si="446"/>
        <v>28.412108337758905</v>
      </c>
      <c r="Y1094" s="370">
        <f t="shared" si="447"/>
        <v>-11.445536445536451</v>
      </c>
      <c r="Z1094" s="370">
        <f t="shared" si="448"/>
        <v>-11.576673866090713</v>
      </c>
      <c r="AA1094" s="370">
        <f t="shared" si="449"/>
        <v>33.791275006025536</v>
      </c>
      <c r="AB1094" s="370">
        <f t="shared" si="450"/>
        <v>28.963011889035652</v>
      </c>
      <c r="AC1094" s="370">
        <f t="shared" si="451"/>
        <v>-14.169847328244286</v>
      </c>
      <c r="AD1094" s="370">
        <f t="shared" si="452"/>
        <v>-4.6121097445600823</v>
      </c>
      <c r="AE1094" s="370">
        <f t="shared" si="453"/>
        <v>-16.894693200663347</v>
      </c>
      <c r="AF1094" s="370">
        <f t="shared" si="454"/>
        <v>2.686041391457505</v>
      </c>
      <c r="AG1094" s="370">
        <f t="shared" si="454"/>
        <v>16.032295271049584</v>
      </c>
      <c r="AH1094" s="370">
        <f t="shared" si="454"/>
        <v>1.9194658877529767</v>
      </c>
      <c r="AI1094" s="370">
        <f t="shared" si="454"/>
        <v>23.434045689019893</v>
      </c>
      <c r="AJ1094" s="370">
        <f t="shared" si="455"/>
        <v>22.456575682382134</v>
      </c>
      <c r="AK1094" s="370">
        <f t="shared" si="455"/>
        <v>46.497109826589593</v>
      </c>
      <c r="AL1094" s="370">
        <f t="shared" si="455"/>
        <v>32.266731802638006</v>
      </c>
      <c r="AM1094" s="370">
        <f t="shared" si="455"/>
        <v>7.0798054404611781</v>
      </c>
      <c r="AN1094" s="370">
        <f t="shared" si="471"/>
        <v>4.0973111395646642</v>
      </c>
      <c r="AO1094" s="370">
        <f t="shared" si="471"/>
        <v>50.500277932184559</v>
      </c>
      <c r="AP1094" s="370">
        <f t="shared" si="471"/>
        <v>55.864121001735683</v>
      </c>
      <c r="AQ1094" s="370">
        <f t="shared" si="471"/>
        <v>76.328261411823377</v>
      </c>
      <c r="AR1094" s="370">
        <f t="shared" ref="AR1094:AY1094" si="509">IFERROR(((AR314-AF314)*100/AF314),"n.a.")</f>
        <v>55.038593481989707</v>
      </c>
      <c r="AS1094" s="370">
        <f t="shared" si="509"/>
        <v>52.345924453280318</v>
      </c>
      <c r="AT1094" s="370">
        <f t="shared" si="509"/>
        <v>52.835209825997943</v>
      </c>
      <c r="AU1094" s="370">
        <f t="shared" si="509"/>
        <v>51.243781094527364</v>
      </c>
      <c r="AV1094" s="370">
        <f t="shared" si="509"/>
        <v>40.037149611617714</v>
      </c>
      <c r="AW1094" s="370">
        <f t="shared" si="509"/>
        <v>24.58964646464646</v>
      </c>
      <c r="AX1094" s="370">
        <f t="shared" si="509"/>
        <v>71.855955678670369</v>
      </c>
      <c r="AY1094" s="370">
        <f t="shared" si="509"/>
        <v>63.004710632570671</v>
      </c>
    </row>
    <row r="1095" spans="1:51" s="325" customFormat="1" ht="13.8">
      <c r="A1095" s="327"/>
      <c r="B1095" s="327" t="s">
        <v>486</v>
      </c>
      <c r="C1095" s="331"/>
      <c r="D1095" s="331"/>
      <c r="E1095" s="331"/>
      <c r="F1095" s="331"/>
      <c r="G1095" s="331"/>
      <c r="H1095" s="331"/>
      <c r="I1095" s="331"/>
      <c r="J1095" s="331"/>
      <c r="K1095" s="331"/>
      <c r="L1095" s="331"/>
      <c r="M1095" s="331"/>
      <c r="N1095" s="331"/>
      <c r="O1095" s="370">
        <f t="shared" si="437"/>
        <v>55.124436605918078</v>
      </c>
      <c r="P1095" s="370">
        <f t="shared" si="438"/>
        <v>30.075337034099928</v>
      </c>
      <c r="Q1095" s="370">
        <f t="shared" si="439"/>
        <v>52.567865003668381</v>
      </c>
      <c r="R1095" s="370">
        <f t="shared" si="440"/>
        <v>30.755780066057895</v>
      </c>
      <c r="S1095" s="370">
        <f t="shared" si="441"/>
        <v>35.230618253189405</v>
      </c>
      <c r="T1095" s="370">
        <f t="shared" si="442"/>
        <v>27.410562180579223</v>
      </c>
      <c r="U1095" s="370">
        <f t="shared" si="443"/>
        <v>7.1631949647834574</v>
      </c>
      <c r="V1095" s="370">
        <f t="shared" si="444"/>
        <v>10.394212313598098</v>
      </c>
      <c r="W1095" s="370">
        <f t="shared" si="445"/>
        <v>-5.1968258907732956</v>
      </c>
      <c r="X1095" s="370">
        <f t="shared" si="446"/>
        <v>9.7272182254196569</v>
      </c>
      <c r="Y1095" s="370">
        <f t="shared" si="447"/>
        <v>-11.417799919213667</v>
      </c>
      <c r="Z1095" s="370">
        <f t="shared" si="448"/>
        <v>-11.439067646313658</v>
      </c>
      <c r="AA1095" s="370">
        <f t="shared" si="449"/>
        <v>5.3436078827690805</v>
      </c>
      <c r="AB1095" s="370">
        <f t="shared" si="450"/>
        <v>12.696235329980183</v>
      </c>
      <c r="AC1095" s="370">
        <f t="shared" si="451"/>
        <v>-8.9083914402500728</v>
      </c>
      <c r="AD1095" s="370">
        <f t="shared" si="452"/>
        <v>-3.2689450222882659</v>
      </c>
      <c r="AE1095" s="370">
        <f t="shared" si="453"/>
        <v>-8.7445573294629941</v>
      </c>
      <c r="AF1095" s="370">
        <f t="shared" si="454"/>
        <v>-9.3194277309800952</v>
      </c>
      <c r="AG1095" s="370">
        <f t="shared" si="454"/>
        <v>8.9218291148091105</v>
      </c>
      <c r="AH1095" s="370">
        <f t="shared" si="454"/>
        <v>-6.245820516249835</v>
      </c>
      <c r="AI1095" s="370">
        <f t="shared" si="454"/>
        <v>-4.6118496635483375</v>
      </c>
      <c r="AJ1095" s="370">
        <f t="shared" si="455"/>
        <v>5.3817784455675621</v>
      </c>
      <c r="AK1095" s="370">
        <f t="shared" si="455"/>
        <v>4.6815625474996168</v>
      </c>
      <c r="AL1095" s="370">
        <f t="shared" si="455"/>
        <v>-6.7086253754827609</v>
      </c>
      <c r="AM1095" s="370">
        <f t="shared" si="455"/>
        <v>-9.7853459647439696</v>
      </c>
      <c r="AN1095" s="370">
        <f t="shared" si="471"/>
        <v>-9.642953746280762</v>
      </c>
      <c r="AO1095" s="370">
        <f t="shared" si="471"/>
        <v>-17.935858519202846</v>
      </c>
      <c r="AP1095" s="370">
        <f t="shared" si="471"/>
        <v>-13.302611367127492</v>
      </c>
      <c r="AQ1095" s="370">
        <f t="shared" si="471"/>
        <v>-16.315440689198148</v>
      </c>
      <c r="AR1095" s="370">
        <f t="shared" ref="AR1095:AY1095" si="510">IFERROR(((AR315-AF315)*100/AF315),"n.a.")</f>
        <v>-14.907107048068406</v>
      </c>
      <c r="AS1095" s="370">
        <f t="shared" si="510"/>
        <v>-17.024008216715888</v>
      </c>
      <c r="AT1095" s="370">
        <f t="shared" si="510"/>
        <v>-13.808844507845926</v>
      </c>
      <c r="AU1095" s="370">
        <f t="shared" si="510"/>
        <v>-4.7487955953200238</v>
      </c>
      <c r="AV1095" s="370">
        <f t="shared" si="510"/>
        <v>-16.370706416072597</v>
      </c>
      <c r="AW1095" s="370">
        <f t="shared" si="510"/>
        <v>-15.202555539422109</v>
      </c>
      <c r="AX1095" s="370">
        <f t="shared" si="510"/>
        <v>17.019319227230906</v>
      </c>
      <c r="AY1095" s="370">
        <f t="shared" si="510"/>
        <v>-7.4438388940582332</v>
      </c>
    </row>
    <row r="1096" spans="1:51" s="325" customFormat="1" ht="13.8">
      <c r="A1096" s="329"/>
      <c r="B1096" s="329" t="s">
        <v>487</v>
      </c>
      <c r="C1096" s="332"/>
      <c r="D1096" s="332"/>
      <c r="E1096" s="332"/>
      <c r="F1096" s="332"/>
      <c r="G1096" s="332"/>
      <c r="H1096" s="332"/>
      <c r="I1096" s="332"/>
      <c r="J1096" s="332"/>
      <c r="K1096" s="332"/>
      <c r="L1096" s="332"/>
      <c r="M1096" s="332"/>
      <c r="N1096" s="332"/>
      <c r="O1096" s="370">
        <f t="shared" si="437"/>
        <v>107.86350148367953</v>
      </c>
      <c r="P1096" s="370">
        <f t="shared" si="438"/>
        <v>20.666666666666675</v>
      </c>
      <c r="Q1096" s="370">
        <f t="shared" si="439"/>
        <v>142.95774647887328</v>
      </c>
      <c r="R1096" s="370">
        <f t="shared" si="440"/>
        <v>60.981912144702846</v>
      </c>
      <c r="S1096" s="370">
        <f t="shared" si="441"/>
        <v>48.264984227129339</v>
      </c>
      <c r="T1096" s="370">
        <f t="shared" si="442"/>
        <v>62.553648068669524</v>
      </c>
      <c r="U1096" s="370">
        <f t="shared" si="443"/>
        <v>18.270165208940728</v>
      </c>
      <c r="V1096" s="370">
        <f t="shared" si="444"/>
        <v>22.445414847161572</v>
      </c>
      <c r="W1096" s="370">
        <f t="shared" si="445"/>
        <v>15.570599613152799</v>
      </c>
      <c r="X1096" s="370">
        <f t="shared" si="446"/>
        <v>7.8754578754578706</v>
      </c>
      <c r="Y1096" s="370">
        <f t="shared" si="447"/>
        <v>19.561815336463226</v>
      </c>
      <c r="Z1096" s="370">
        <f t="shared" si="448"/>
        <v>-1.9926199261992719</v>
      </c>
      <c r="AA1096" s="370">
        <f t="shared" si="449"/>
        <v>11.491791577444678</v>
      </c>
      <c r="AB1096" s="370">
        <f t="shared" si="450"/>
        <v>42.541436464088385</v>
      </c>
      <c r="AC1096" s="370">
        <f t="shared" si="451"/>
        <v>9.7101449275362306</v>
      </c>
      <c r="AD1096" s="370">
        <f t="shared" si="452"/>
        <v>14.686998394863549</v>
      </c>
      <c r="AE1096" s="370">
        <f t="shared" si="453"/>
        <v>-0.92198581560282988</v>
      </c>
      <c r="AF1096" s="370">
        <f t="shared" si="454"/>
        <v>-11.55115511551155</v>
      </c>
      <c r="AG1096" s="370">
        <f t="shared" si="454"/>
        <v>2.2185702547247295</v>
      </c>
      <c r="AH1096" s="370">
        <f t="shared" si="454"/>
        <v>-3.2810271041369408</v>
      </c>
      <c r="AI1096" s="370">
        <f t="shared" si="454"/>
        <v>5.4393305439330568</v>
      </c>
      <c r="AJ1096" s="370">
        <f t="shared" si="455"/>
        <v>25.976230899830227</v>
      </c>
      <c r="AK1096" s="370">
        <f t="shared" si="455"/>
        <v>1.1780104712041983</v>
      </c>
      <c r="AL1096" s="370">
        <f t="shared" si="455"/>
        <v>0.22590361445783991</v>
      </c>
      <c r="AM1096" s="370">
        <f t="shared" si="455"/>
        <v>-0.19206145966708937</v>
      </c>
      <c r="AN1096" s="370">
        <f t="shared" si="471"/>
        <v>-10.387596899224805</v>
      </c>
      <c r="AO1096" s="370">
        <f t="shared" si="471"/>
        <v>-22.985468956406873</v>
      </c>
      <c r="AP1096" s="370">
        <f t="shared" si="471"/>
        <v>-16.025192442267315</v>
      </c>
      <c r="AQ1096" s="370">
        <f t="shared" si="471"/>
        <v>-5.0107372942018689</v>
      </c>
      <c r="AR1096" s="370">
        <f t="shared" ref="AR1096:AY1096" si="511">IFERROR(((AR316-AF316)*100/AF316),"n.a.")</f>
        <v>-10.522388059701493</v>
      </c>
      <c r="AS1096" s="370">
        <f t="shared" si="511"/>
        <v>5.3054662379421238</v>
      </c>
      <c r="AT1096" s="370">
        <f t="shared" si="511"/>
        <v>-10.840707964601775</v>
      </c>
      <c r="AU1096" s="370">
        <f t="shared" si="511"/>
        <v>-5.0793650793650702</v>
      </c>
      <c r="AV1096" s="370">
        <f t="shared" si="511"/>
        <v>-9.0970350404312654</v>
      </c>
      <c r="AW1096" s="370">
        <f t="shared" si="511"/>
        <v>-8.0206985769728352</v>
      </c>
      <c r="AX1096" s="370">
        <f t="shared" si="511"/>
        <v>34.936138241923366</v>
      </c>
      <c r="AY1096" s="370">
        <f t="shared" si="511"/>
        <v>12.251443232841565</v>
      </c>
    </row>
    <row r="1097" spans="1:51" s="325" customFormat="1" ht="13.8">
      <c r="A1097" s="327"/>
      <c r="B1097" s="327" t="s">
        <v>488</v>
      </c>
      <c r="C1097" s="331"/>
      <c r="D1097" s="331"/>
      <c r="E1097" s="331"/>
      <c r="F1097" s="331"/>
      <c r="G1097" s="331"/>
      <c r="H1097" s="331"/>
      <c r="I1097" s="331"/>
      <c r="J1097" s="331"/>
      <c r="K1097" s="331"/>
      <c r="L1097" s="331"/>
      <c r="M1097" s="331"/>
      <c r="N1097" s="331"/>
      <c r="O1097" s="370">
        <f t="shared" si="437"/>
        <v>47.098667870851216</v>
      </c>
      <c r="P1097" s="370">
        <f t="shared" si="438"/>
        <v>31.718677224033549</v>
      </c>
      <c r="Q1097" s="370">
        <f t="shared" si="439"/>
        <v>42.055692055692035</v>
      </c>
      <c r="R1097" s="370">
        <f t="shared" si="440"/>
        <v>25.405899839926843</v>
      </c>
      <c r="S1097" s="370">
        <f t="shared" si="441"/>
        <v>32.874854707477738</v>
      </c>
      <c r="T1097" s="370">
        <f t="shared" si="442"/>
        <v>20.777642770352365</v>
      </c>
      <c r="U1097" s="370">
        <f t="shared" si="443"/>
        <v>5.1381998582565656</v>
      </c>
      <c r="V1097" s="370">
        <f t="shared" si="444"/>
        <v>7.9424307036247317</v>
      </c>
      <c r="W1097" s="370">
        <f t="shared" si="445"/>
        <v>-9.1785648062303036</v>
      </c>
      <c r="X1097" s="370">
        <f t="shared" si="446"/>
        <v>10.08960573476703</v>
      </c>
      <c r="Y1097" s="370">
        <f t="shared" si="447"/>
        <v>-17.856562042608562</v>
      </c>
      <c r="Z1097" s="370">
        <f t="shared" si="448"/>
        <v>-13.409785932721716</v>
      </c>
      <c r="AA1097" s="370">
        <f t="shared" si="449"/>
        <v>4.0061396776669209</v>
      </c>
      <c r="AB1097" s="370">
        <f t="shared" si="450"/>
        <v>7.9207920792079145</v>
      </c>
      <c r="AC1097" s="370">
        <f t="shared" si="451"/>
        <v>-12.611703660997396</v>
      </c>
      <c r="AD1097" s="370">
        <f t="shared" si="452"/>
        <v>-7.3486506199854134</v>
      </c>
      <c r="AE1097" s="370">
        <f t="shared" si="453"/>
        <v>-10.365942557224095</v>
      </c>
      <c r="AF1097" s="370">
        <f t="shared" si="454"/>
        <v>-8.7525150905432572</v>
      </c>
      <c r="AG1097" s="370">
        <f t="shared" si="454"/>
        <v>10.313447927199174</v>
      </c>
      <c r="AH1097" s="370">
        <f t="shared" si="454"/>
        <v>-6.9300411522633762</v>
      </c>
      <c r="AI1097" s="370">
        <f t="shared" si="454"/>
        <v>-7.0641077991016621</v>
      </c>
      <c r="AJ1097" s="370">
        <f t="shared" si="455"/>
        <v>1.4325248250040739</v>
      </c>
      <c r="AK1097" s="370">
        <f t="shared" si="455"/>
        <v>5.741437339140762</v>
      </c>
      <c r="AL1097" s="370">
        <f t="shared" si="455"/>
        <v>-8.3171463888398396</v>
      </c>
      <c r="AM1097" s="370">
        <f t="shared" si="455"/>
        <v>-11.983471074380171</v>
      </c>
      <c r="AN1097" s="370">
        <f t="shared" si="471"/>
        <v>-9.4692005242463981</v>
      </c>
      <c r="AO1097" s="370">
        <f t="shared" si="471"/>
        <v>-16.674913409203363</v>
      </c>
      <c r="AP1097" s="370">
        <f t="shared" si="471"/>
        <v>-12.517221019484353</v>
      </c>
      <c r="AQ1097" s="370">
        <f t="shared" si="471"/>
        <v>-18.884189980481459</v>
      </c>
      <c r="AR1097" s="370">
        <f t="shared" ref="AR1097:AY1097" si="512">IFERROR(((AR317-AF317)*100/AF317),"n.a.")</f>
        <v>-15.968393972804124</v>
      </c>
      <c r="AS1097" s="370">
        <f t="shared" si="512"/>
        <v>-21.280171096853032</v>
      </c>
      <c r="AT1097" s="370">
        <f t="shared" si="512"/>
        <v>-14.520693314467636</v>
      </c>
      <c r="AU1097" s="370">
        <f t="shared" si="512"/>
        <v>-4.6572934973638054</v>
      </c>
      <c r="AV1097" s="370">
        <f t="shared" si="512"/>
        <v>-18.119082009308297</v>
      </c>
      <c r="AW1097" s="370">
        <f t="shared" si="512"/>
        <v>-17.300131061598943</v>
      </c>
      <c r="AX1097" s="370">
        <f t="shared" si="512"/>
        <v>12.40369799691833</v>
      </c>
      <c r="AY1097" s="370">
        <f t="shared" si="512"/>
        <v>-12.608987256874586</v>
      </c>
    </row>
    <row r="1098" spans="1:51" s="325" customFormat="1" ht="13.8">
      <c r="A1098" s="329"/>
      <c r="B1098" s="329" t="s">
        <v>489</v>
      </c>
      <c r="C1098" s="332"/>
      <c r="D1098" s="332"/>
      <c r="E1098" s="332"/>
      <c r="F1098" s="332"/>
      <c r="G1098" s="332"/>
      <c r="H1098" s="332"/>
      <c r="I1098" s="332"/>
      <c r="J1098" s="332"/>
      <c r="K1098" s="332"/>
      <c r="L1098" s="332"/>
      <c r="M1098" s="332"/>
      <c r="N1098" s="332"/>
      <c r="O1098" s="370">
        <f t="shared" si="437"/>
        <v>-6.9933136029814849</v>
      </c>
      <c r="P1098" s="370">
        <f t="shared" si="438"/>
        <v>-14.644184811471041</v>
      </c>
      <c r="Q1098" s="370">
        <f t="shared" si="439"/>
        <v>22.769695306066435</v>
      </c>
      <c r="R1098" s="370">
        <f t="shared" si="440"/>
        <v>-2.9915088177661557</v>
      </c>
      <c r="S1098" s="370">
        <f t="shared" si="441"/>
        <v>-3.7987797858869703</v>
      </c>
      <c r="T1098" s="370">
        <f t="shared" si="442"/>
        <v>-7.8364377824313891</v>
      </c>
      <c r="U1098" s="370">
        <f t="shared" si="443"/>
        <v>-8.2054309327036616</v>
      </c>
      <c r="V1098" s="370">
        <f t="shared" si="444"/>
        <v>-1.0648808870347994</v>
      </c>
      <c r="W1098" s="370">
        <f t="shared" si="445"/>
        <v>-10.923201668018063</v>
      </c>
      <c r="X1098" s="370">
        <f t="shared" si="446"/>
        <v>10.291941342661113</v>
      </c>
      <c r="Y1098" s="370">
        <f t="shared" si="447"/>
        <v>15.342763873775858</v>
      </c>
      <c r="Z1098" s="370">
        <f t="shared" si="448"/>
        <v>17.724693150323358</v>
      </c>
      <c r="AA1098" s="370">
        <f t="shared" si="449"/>
        <v>15.332940483205663</v>
      </c>
      <c r="AB1098" s="370">
        <f t="shared" si="450"/>
        <v>24.249494478145881</v>
      </c>
      <c r="AC1098" s="370">
        <f t="shared" si="451"/>
        <v>-18.636109558412524</v>
      </c>
      <c r="AD1098" s="370">
        <f t="shared" si="452"/>
        <v>12.537032049555599</v>
      </c>
      <c r="AE1098" s="370">
        <f t="shared" si="453"/>
        <v>11.140361373698699</v>
      </c>
      <c r="AF1098" s="370">
        <f t="shared" si="454"/>
        <v>1.889500119588613</v>
      </c>
      <c r="AG1098" s="370">
        <f t="shared" si="454"/>
        <v>20.630225080385859</v>
      </c>
      <c r="AH1098" s="370">
        <f t="shared" si="454"/>
        <v>-1.6866400355082225</v>
      </c>
      <c r="AI1098" s="370">
        <f t="shared" si="454"/>
        <v>12.457737321196355</v>
      </c>
      <c r="AJ1098" s="370">
        <f t="shared" si="455"/>
        <v>14.113198341058785</v>
      </c>
      <c r="AK1098" s="370">
        <f t="shared" si="455"/>
        <v>1.4465408805031399</v>
      </c>
      <c r="AL1098" s="370">
        <f t="shared" si="455"/>
        <v>4.3273542600896855</v>
      </c>
      <c r="AM1098" s="370">
        <f t="shared" si="455"/>
        <v>11.485796035152253</v>
      </c>
      <c r="AN1098" s="370">
        <f t="shared" si="471"/>
        <v>2.9043565348022127</v>
      </c>
      <c r="AO1098" s="370">
        <f t="shared" si="471"/>
        <v>22.396262709535584</v>
      </c>
      <c r="AP1098" s="370">
        <f t="shared" si="471"/>
        <v>17.326791910972844</v>
      </c>
      <c r="AQ1098" s="370">
        <f t="shared" si="471"/>
        <v>13.684323858742474</v>
      </c>
      <c r="AR1098" s="370">
        <f t="shared" ref="AR1098:AY1098" si="513">IFERROR(((AR318-AF318)*100/AF318),"n.a.")</f>
        <v>26.725352112676049</v>
      </c>
      <c r="AS1098" s="370">
        <f t="shared" si="513"/>
        <v>5.3950314532466015</v>
      </c>
      <c r="AT1098" s="370">
        <f t="shared" si="513"/>
        <v>10.60948081264109</v>
      </c>
      <c r="AU1098" s="370">
        <f t="shared" si="513"/>
        <v>18.478260869565204</v>
      </c>
      <c r="AV1098" s="370">
        <f t="shared" si="513"/>
        <v>5.8043826830571961</v>
      </c>
      <c r="AW1098" s="370">
        <f t="shared" si="513"/>
        <v>7.8631948749741678</v>
      </c>
      <c r="AX1098" s="370">
        <f t="shared" si="513"/>
        <v>25.392220073071133</v>
      </c>
      <c r="AY1098" s="370">
        <f t="shared" si="513"/>
        <v>10.018331805682866</v>
      </c>
    </row>
    <row r="1099" spans="1:51" s="325" customFormat="1" ht="12.75" customHeight="1">
      <c r="A1099" s="327"/>
      <c r="B1099" s="327" t="s">
        <v>490</v>
      </c>
      <c r="C1099" s="331"/>
      <c r="D1099" s="331"/>
      <c r="E1099" s="331"/>
      <c r="F1099" s="331"/>
      <c r="G1099" s="331"/>
      <c r="H1099" s="331"/>
      <c r="I1099" s="331"/>
      <c r="J1099" s="331"/>
      <c r="K1099" s="331"/>
      <c r="L1099" s="331"/>
      <c r="M1099" s="331"/>
      <c r="N1099" s="331"/>
      <c r="O1099" s="370">
        <f t="shared" si="437"/>
        <v>-10.854503464203239</v>
      </c>
      <c r="P1099" s="370">
        <f t="shared" si="438"/>
        <v>-22.149122807017541</v>
      </c>
      <c r="Q1099" s="370">
        <f t="shared" si="439"/>
        <v>-5.7203389830508389</v>
      </c>
      <c r="R1099" s="370">
        <f t="shared" si="440"/>
        <v>-16.59482758620689</v>
      </c>
      <c r="S1099" s="370">
        <f t="shared" si="441"/>
        <v>-22.129436325678498</v>
      </c>
      <c r="T1099" s="370">
        <f t="shared" si="442"/>
        <v>-20.682302771855014</v>
      </c>
      <c r="U1099" s="370">
        <f t="shared" si="443"/>
        <v>-5.7591623036649153</v>
      </c>
      <c r="V1099" s="370">
        <f t="shared" si="444"/>
        <v>0.25839793281653195</v>
      </c>
      <c r="W1099" s="370">
        <f t="shared" si="445"/>
        <v>-36.125654450261784</v>
      </c>
      <c r="X1099" s="370">
        <f t="shared" si="446"/>
        <v>-23.151750972762635</v>
      </c>
      <c r="Y1099" s="370">
        <f t="shared" si="447"/>
        <v>-4.1055718475073348</v>
      </c>
      <c r="Z1099" s="370">
        <f t="shared" si="448"/>
        <v>-9.9099099099099188</v>
      </c>
      <c r="AA1099" s="370">
        <f t="shared" si="449"/>
        <v>22.797927461139903</v>
      </c>
      <c r="AB1099" s="370">
        <f t="shared" si="450"/>
        <v>-12.394366197183098</v>
      </c>
      <c r="AC1099" s="370">
        <f t="shared" si="451"/>
        <v>-28.539325842696627</v>
      </c>
      <c r="AD1099" s="370">
        <f t="shared" si="452"/>
        <v>4.3927648578811347</v>
      </c>
      <c r="AE1099" s="370">
        <f t="shared" si="453"/>
        <v>13.67292225201073</v>
      </c>
      <c r="AF1099" s="370">
        <f t="shared" si="454"/>
        <v>-2.4193548387096855</v>
      </c>
      <c r="AG1099" s="370">
        <f t="shared" si="454"/>
        <v>9.4444444444444411</v>
      </c>
      <c r="AH1099" s="370">
        <f t="shared" si="454"/>
        <v>-4.6391752577319512</v>
      </c>
      <c r="AI1099" s="370">
        <f t="shared" si="454"/>
        <v>0</v>
      </c>
      <c r="AJ1099" s="370">
        <f t="shared" si="455"/>
        <v>8.6075949367088569</v>
      </c>
      <c r="AK1099" s="370">
        <f t="shared" si="455"/>
        <v>15.59633027522935</v>
      </c>
      <c r="AL1099" s="370">
        <f t="shared" si="455"/>
        <v>-10.499999999999998</v>
      </c>
      <c r="AM1099" s="370">
        <f t="shared" si="455"/>
        <v>-7.3839662447257499</v>
      </c>
      <c r="AN1099" s="370">
        <f t="shared" si="471"/>
        <v>37.299035369774913</v>
      </c>
      <c r="AO1099" s="370">
        <f t="shared" si="471"/>
        <v>67.610062893081761</v>
      </c>
      <c r="AP1099" s="370">
        <f t="shared" si="471"/>
        <v>1.2376237623762332</v>
      </c>
      <c r="AQ1099" s="370">
        <f t="shared" si="471"/>
        <v>-1.6509433962264217</v>
      </c>
      <c r="AR1099" s="370">
        <f t="shared" ref="AR1099:AY1099" si="514">IFERROR(((AR319-AF319)*100/AF319),"n.a.")</f>
        <v>46.280991735537185</v>
      </c>
      <c r="AS1099" s="370">
        <f t="shared" si="514"/>
        <v>7.6142131979695504</v>
      </c>
      <c r="AT1099" s="370">
        <f t="shared" si="514"/>
        <v>17.027027027027021</v>
      </c>
      <c r="AU1099" s="370">
        <f t="shared" si="514"/>
        <v>9.5628415300546354</v>
      </c>
      <c r="AV1099" s="370">
        <f t="shared" si="514"/>
        <v>2.0979020979020944</v>
      </c>
      <c r="AW1099" s="370">
        <f t="shared" si="514"/>
        <v>38.624338624338634</v>
      </c>
      <c r="AX1099" s="370">
        <f t="shared" si="514"/>
        <v>27.653631284916209</v>
      </c>
      <c r="AY1099" s="370">
        <f t="shared" si="514"/>
        <v>12.528473804100244</v>
      </c>
    </row>
    <row r="1100" spans="1:51" s="325" customFormat="1" ht="13.8">
      <c r="A1100" s="329"/>
      <c r="B1100" s="329" t="s">
        <v>491</v>
      </c>
      <c r="C1100" s="332"/>
      <c r="D1100" s="332"/>
      <c r="E1100" s="332"/>
      <c r="F1100" s="332"/>
      <c r="G1100" s="332"/>
      <c r="H1100" s="332"/>
      <c r="I1100" s="332"/>
      <c r="J1100" s="332"/>
      <c r="K1100" s="332"/>
      <c r="L1100" s="332"/>
      <c r="M1100" s="332"/>
      <c r="N1100" s="332"/>
      <c r="O1100" s="370">
        <f t="shared" si="437"/>
        <v>17.136958017894017</v>
      </c>
      <c r="P1100" s="370">
        <f t="shared" si="438"/>
        <v>-13.687359760658191</v>
      </c>
      <c r="Q1100" s="370">
        <f t="shared" si="439"/>
        <v>43.206751054852319</v>
      </c>
      <c r="R1100" s="370">
        <f t="shared" si="440"/>
        <v>6.5326633165829247</v>
      </c>
      <c r="S1100" s="370">
        <f t="shared" si="441"/>
        <v>8.4310850439882596</v>
      </c>
      <c r="T1100" s="370">
        <f t="shared" si="442"/>
        <v>-12.45791245791246</v>
      </c>
      <c r="U1100" s="370">
        <f t="shared" si="443"/>
        <v>-8.4045584045584025</v>
      </c>
      <c r="V1100" s="370">
        <f t="shared" si="444"/>
        <v>-2.1122510561255368</v>
      </c>
      <c r="W1100" s="370">
        <f t="shared" si="445"/>
        <v>-21.096051856216846</v>
      </c>
      <c r="X1100" s="370">
        <f t="shared" si="446"/>
        <v>12.873563218390801</v>
      </c>
      <c r="Y1100" s="370">
        <f t="shared" si="447"/>
        <v>3.4528552456839279</v>
      </c>
      <c r="Z1100" s="370">
        <f t="shared" si="448"/>
        <v>3.4149962880475058</v>
      </c>
      <c r="AA1100" s="370">
        <f t="shared" si="449"/>
        <v>0.70505287896592828</v>
      </c>
      <c r="AB1100" s="370">
        <f t="shared" si="450"/>
        <v>17.244367417677648</v>
      </c>
      <c r="AC1100" s="370">
        <f t="shared" si="451"/>
        <v>-37.360047142015311</v>
      </c>
      <c r="AD1100" s="370">
        <f t="shared" si="452"/>
        <v>16.352201257861633</v>
      </c>
      <c r="AE1100" s="370">
        <f t="shared" si="453"/>
        <v>5.0033806626098736</v>
      </c>
      <c r="AF1100" s="370">
        <f t="shared" si="454"/>
        <v>-3.9743589743589696</v>
      </c>
      <c r="AG1100" s="370">
        <f t="shared" si="454"/>
        <v>28.693623639191301</v>
      </c>
      <c r="AH1100" s="370">
        <f t="shared" si="454"/>
        <v>-4.3156596794081343</v>
      </c>
      <c r="AI1100" s="370">
        <f t="shared" si="454"/>
        <v>16.056758775205367</v>
      </c>
      <c r="AJ1100" s="370">
        <f t="shared" si="455"/>
        <v>11.948404616429043</v>
      </c>
      <c r="AK1100" s="370">
        <f t="shared" si="455"/>
        <v>6.0975609756097633</v>
      </c>
      <c r="AL1100" s="370">
        <f t="shared" si="455"/>
        <v>1.5793251974156544</v>
      </c>
      <c r="AM1100" s="370">
        <f t="shared" si="455"/>
        <v>3.2088681446907859</v>
      </c>
      <c r="AN1100" s="370">
        <f t="shared" si="471"/>
        <v>-10.051736881005169</v>
      </c>
      <c r="AO1100" s="370">
        <f t="shared" si="471"/>
        <v>21.636876763875811</v>
      </c>
      <c r="AP1100" s="370">
        <f t="shared" si="471"/>
        <v>-0.20270270270271037</v>
      </c>
      <c r="AQ1100" s="370">
        <f t="shared" si="471"/>
        <v>1.4810045074050253</v>
      </c>
      <c r="AR1100" s="370">
        <f t="shared" ref="AR1100:AY1100" si="515">IFERROR(((AR320-AF320)*100/AF320),"n.a.")</f>
        <v>14.819759679572755</v>
      </c>
      <c r="AS1100" s="370">
        <f t="shared" si="515"/>
        <v>-4.3504531722054409</v>
      </c>
      <c r="AT1100" s="370">
        <f t="shared" si="515"/>
        <v>0.5154639175257737</v>
      </c>
      <c r="AU1100" s="370">
        <f t="shared" si="515"/>
        <v>-2.8314028314028286</v>
      </c>
      <c r="AV1100" s="370">
        <f t="shared" si="515"/>
        <v>-12.431776834445113</v>
      </c>
      <c r="AW1100" s="370">
        <f t="shared" si="515"/>
        <v>5.8681185722927935</v>
      </c>
      <c r="AX1100" s="370">
        <f t="shared" si="515"/>
        <v>24.310954063604235</v>
      </c>
      <c r="AY1100" s="370">
        <f t="shared" si="515"/>
        <v>19.615602035048042</v>
      </c>
    </row>
    <row r="1101" spans="1:51" s="325" customFormat="1" ht="13.8">
      <c r="A1101" s="327"/>
      <c r="B1101" s="327" t="s">
        <v>492</v>
      </c>
      <c r="C1101" s="331"/>
      <c r="D1101" s="331"/>
      <c r="E1101" s="331"/>
      <c r="F1101" s="331"/>
      <c r="G1101" s="331"/>
      <c r="H1101" s="331"/>
      <c r="I1101" s="331"/>
      <c r="J1101" s="331"/>
      <c r="K1101" s="331"/>
      <c r="L1101" s="331"/>
      <c r="M1101" s="331"/>
      <c r="N1101" s="331"/>
      <c r="O1101" s="370">
        <f t="shared" si="437"/>
        <v>-19.392123287671239</v>
      </c>
      <c r="P1101" s="370">
        <f t="shared" si="438"/>
        <v>-1.3186813186813102</v>
      </c>
      <c r="Q1101" s="370">
        <f t="shared" si="439"/>
        <v>38.483965014577272</v>
      </c>
      <c r="R1101" s="370">
        <f t="shared" si="440"/>
        <v>13.206424747174315</v>
      </c>
      <c r="S1101" s="370">
        <f t="shared" si="441"/>
        <v>-7.2584373555247357</v>
      </c>
      <c r="T1101" s="370">
        <f t="shared" si="442"/>
        <v>-8.4695393759286812</v>
      </c>
      <c r="U1101" s="370">
        <f t="shared" si="443"/>
        <v>-3.6902286902286763</v>
      </c>
      <c r="V1101" s="370">
        <f t="shared" si="444"/>
        <v>-2.0379805465493344</v>
      </c>
      <c r="W1101" s="370">
        <f t="shared" si="445"/>
        <v>-15.733590733590724</v>
      </c>
      <c r="X1101" s="370">
        <f t="shared" si="446"/>
        <v>9.5087163232963583</v>
      </c>
      <c r="Y1101" s="370">
        <f t="shared" si="447"/>
        <v>24.058577405857726</v>
      </c>
      <c r="Z1101" s="370">
        <f t="shared" si="448"/>
        <v>24.620770128354717</v>
      </c>
      <c r="AA1101" s="370">
        <f t="shared" si="449"/>
        <v>28.252788104089223</v>
      </c>
      <c r="AB1101" s="370">
        <f t="shared" si="450"/>
        <v>21.046770601336288</v>
      </c>
      <c r="AC1101" s="370">
        <f t="shared" si="451"/>
        <v>-4.8000000000000025</v>
      </c>
      <c r="AD1101" s="370">
        <f t="shared" si="452"/>
        <v>11.350499211770888</v>
      </c>
      <c r="AE1101" s="370">
        <f t="shared" si="453"/>
        <v>21.834496510468608</v>
      </c>
      <c r="AF1101" s="370">
        <f t="shared" si="454"/>
        <v>23.051948051948038</v>
      </c>
      <c r="AG1101" s="370">
        <f t="shared" si="454"/>
        <v>29.357798165137602</v>
      </c>
      <c r="AH1101" s="370">
        <f t="shared" si="454"/>
        <v>10.732860520094578</v>
      </c>
      <c r="AI1101" s="370">
        <f t="shared" si="454"/>
        <v>15.635738831615123</v>
      </c>
      <c r="AJ1101" s="370">
        <f t="shared" si="455"/>
        <v>19.971056439942114</v>
      </c>
      <c r="AK1101" s="370">
        <f t="shared" si="455"/>
        <v>-1.5177065767284967</v>
      </c>
      <c r="AL1101" s="370">
        <f t="shared" si="455"/>
        <v>6.6011235955056184</v>
      </c>
      <c r="AM1101" s="370">
        <f t="shared" si="455"/>
        <v>11.884057971014498</v>
      </c>
      <c r="AN1101" s="370">
        <f t="shared" si="471"/>
        <v>0.41398344066237286</v>
      </c>
      <c r="AO1101" s="370">
        <f t="shared" si="471"/>
        <v>-5.5285272003538255</v>
      </c>
      <c r="AP1101" s="370">
        <f t="shared" si="471"/>
        <v>14.016045304388857</v>
      </c>
      <c r="AQ1101" s="370">
        <f t="shared" si="471"/>
        <v>11.374795417348599</v>
      </c>
      <c r="AR1101" s="370">
        <f t="shared" ref="AR1101:AY1101" si="516">IFERROR(((AR321-AF321)*100/AF321),"n.a.")</f>
        <v>34.388742304309588</v>
      </c>
      <c r="AS1101" s="370">
        <f t="shared" si="516"/>
        <v>9.5118898623279158</v>
      </c>
      <c r="AT1101" s="370">
        <f t="shared" si="516"/>
        <v>11.571306575576417</v>
      </c>
      <c r="AU1101" s="370">
        <f t="shared" si="516"/>
        <v>34.323922734026745</v>
      </c>
      <c r="AV1101" s="370">
        <f t="shared" si="516"/>
        <v>9.2882991556091632</v>
      </c>
      <c r="AW1101" s="370">
        <f t="shared" si="516"/>
        <v>14.854452054794516</v>
      </c>
      <c r="AX1101" s="370">
        <f t="shared" si="516"/>
        <v>26.789635485287665</v>
      </c>
      <c r="AY1101" s="370">
        <f t="shared" si="516"/>
        <v>4.7372316802368655</v>
      </c>
    </row>
    <row r="1102" spans="1:51" s="325" customFormat="1" ht="13.8">
      <c r="A1102" s="329"/>
      <c r="B1102" s="329" t="s">
        <v>493</v>
      </c>
      <c r="C1102" s="332"/>
      <c r="D1102" s="332"/>
      <c r="E1102" s="332"/>
      <c r="F1102" s="332"/>
      <c r="G1102" s="332"/>
      <c r="H1102" s="332"/>
      <c r="I1102" s="332"/>
      <c r="J1102" s="332"/>
      <c r="K1102" s="332"/>
      <c r="L1102" s="332"/>
      <c r="M1102" s="332"/>
      <c r="N1102" s="332"/>
      <c r="O1102" s="370">
        <f t="shared" si="437"/>
        <v>-7.8963476841460887</v>
      </c>
      <c r="P1102" s="370">
        <f t="shared" si="438"/>
        <v>-20.331632653061227</v>
      </c>
      <c r="Q1102" s="370">
        <f t="shared" si="439"/>
        <v>13.161257347303856</v>
      </c>
      <c r="R1102" s="370">
        <f t="shared" si="440"/>
        <v>-10.449490268767374</v>
      </c>
      <c r="S1102" s="370">
        <f t="shared" si="441"/>
        <v>-3.8880581072420428</v>
      </c>
      <c r="T1102" s="370">
        <f t="shared" si="442"/>
        <v>-4.5814244064972982</v>
      </c>
      <c r="U1102" s="370">
        <f t="shared" si="443"/>
        <v>-10.149191006513984</v>
      </c>
      <c r="V1102" s="370">
        <f t="shared" si="444"/>
        <v>-0.34658511722730806</v>
      </c>
      <c r="W1102" s="370">
        <f t="shared" si="445"/>
        <v>-1.2118387322302402</v>
      </c>
      <c r="X1102" s="370">
        <f t="shared" si="446"/>
        <v>14.373992477162819</v>
      </c>
      <c r="Y1102" s="370">
        <f t="shared" si="447"/>
        <v>17.087765957446813</v>
      </c>
      <c r="Z1102" s="370">
        <f t="shared" si="448"/>
        <v>22.593320235756391</v>
      </c>
      <c r="AA1102" s="370">
        <f t="shared" si="449"/>
        <v>14.842711564023045</v>
      </c>
      <c r="AB1102" s="370">
        <f t="shared" si="450"/>
        <v>32.85302593659943</v>
      </c>
      <c r="AC1102" s="370">
        <f t="shared" si="451"/>
        <v>-17.886178861788622</v>
      </c>
      <c r="AD1102" s="370">
        <f t="shared" si="452"/>
        <v>12.652005174644245</v>
      </c>
      <c r="AE1102" s="370">
        <f t="shared" si="453"/>
        <v>8.1795954656590357</v>
      </c>
      <c r="AF1102" s="370">
        <f t="shared" si="454"/>
        <v>-4.2776080314273264</v>
      </c>
      <c r="AG1102" s="370">
        <f t="shared" si="454"/>
        <v>15.341440598690371</v>
      </c>
      <c r="AH1102" s="370">
        <f t="shared" si="454"/>
        <v>-5.9738134206219344</v>
      </c>
      <c r="AI1102" s="370">
        <f t="shared" si="454"/>
        <v>11.111111111111114</v>
      </c>
      <c r="AJ1102" s="370">
        <f t="shared" si="455"/>
        <v>12.520554381019492</v>
      </c>
      <c r="AK1102" s="370">
        <f t="shared" si="455"/>
        <v>0.51107325383305535</v>
      </c>
      <c r="AL1102" s="370">
        <f t="shared" si="455"/>
        <v>5.2684294871794775</v>
      </c>
      <c r="AM1102" s="370">
        <f t="shared" si="455"/>
        <v>15.740740740740733</v>
      </c>
      <c r="AN1102" s="370">
        <f t="shared" si="471"/>
        <v>5.8809351651000181</v>
      </c>
      <c r="AO1102" s="370">
        <f t="shared" si="471"/>
        <v>36.028602860286036</v>
      </c>
      <c r="AP1102" s="370">
        <f t="shared" si="471"/>
        <v>26.412494258153423</v>
      </c>
      <c r="AQ1102" s="370">
        <f t="shared" si="471"/>
        <v>20.073967536470096</v>
      </c>
      <c r="AR1102" s="370">
        <f t="shared" ref="AR1102:AY1102" si="517">IFERROR(((AR322-AF322)*100/AF322),"n.a.")</f>
        <v>25.170998632010946</v>
      </c>
      <c r="AS1102" s="370">
        <f t="shared" si="517"/>
        <v>6.5287915652879134</v>
      </c>
      <c r="AT1102" s="370">
        <f t="shared" si="517"/>
        <v>13.033072236727595</v>
      </c>
      <c r="AU1102" s="370">
        <f t="shared" si="517"/>
        <v>19.405520169851378</v>
      </c>
      <c r="AV1102" s="370">
        <f t="shared" si="517"/>
        <v>10.626304801670154</v>
      </c>
      <c r="AW1102" s="370">
        <f t="shared" si="517"/>
        <v>3.2391713747645929</v>
      </c>
      <c r="AX1102" s="370">
        <f t="shared" si="517"/>
        <v>24.947668886774501</v>
      </c>
      <c r="AY1102" s="370">
        <f t="shared" si="517"/>
        <v>9.4</v>
      </c>
    </row>
    <row r="1103" spans="1:51" s="325" customFormat="1" ht="13.8">
      <c r="A1103" s="327"/>
      <c r="B1103" s="327" t="s">
        <v>494</v>
      </c>
      <c r="C1103" s="331"/>
      <c r="D1103" s="331"/>
      <c r="E1103" s="331"/>
      <c r="F1103" s="331"/>
      <c r="G1103" s="331"/>
      <c r="H1103" s="331"/>
      <c r="I1103" s="331"/>
      <c r="J1103" s="331"/>
      <c r="K1103" s="331"/>
      <c r="L1103" s="331"/>
      <c r="M1103" s="331"/>
      <c r="N1103" s="331"/>
      <c r="O1103" s="370">
        <f t="shared" si="437"/>
        <v>68.749999999999986</v>
      </c>
      <c r="P1103" s="370">
        <f t="shared" si="438"/>
        <v>-3.3057851239669453</v>
      </c>
      <c r="Q1103" s="370">
        <f t="shared" si="439"/>
        <v>-15.354330708661422</v>
      </c>
      <c r="R1103" s="370">
        <f t="shared" si="440"/>
        <v>-4.5871559633027559</v>
      </c>
      <c r="S1103" s="370">
        <f t="shared" si="441"/>
        <v>37.037037037037038</v>
      </c>
      <c r="T1103" s="370">
        <f t="shared" si="442"/>
        <v>1.7316017316017331</v>
      </c>
      <c r="U1103" s="370">
        <f t="shared" si="443"/>
        <v>29.069767441860478</v>
      </c>
      <c r="V1103" s="370">
        <f t="shared" si="444"/>
        <v>5.4794520547945256</v>
      </c>
      <c r="W1103" s="370">
        <f t="shared" si="445"/>
        <v>29.556650246305423</v>
      </c>
      <c r="X1103" s="370">
        <f t="shared" si="446"/>
        <v>35.294117647058805</v>
      </c>
      <c r="Y1103" s="370">
        <f t="shared" si="447"/>
        <v>6.7999999999999972</v>
      </c>
      <c r="Z1103" s="370">
        <f t="shared" si="448"/>
        <v>-11.023622047244103</v>
      </c>
      <c r="AA1103" s="370">
        <f t="shared" si="449"/>
        <v>-34.472934472934476</v>
      </c>
      <c r="AB1103" s="370">
        <f t="shared" si="450"/>
        <v>-11.965811965811957</v>
      </c>
      <c r="AC1103" s="370">
        <f t="shared" si="451"/>
        <v>81.395348837209312</v>
      </c>
      <c r="AD1103" s="370">
        <f t="shared" si="452"/>
        <v>47.596153846153832</v>
      </c>
      <c r="AE1103" s="370">
        <f t="shared" si="453"/>
        <v>23.552123552123565</v>
      </c>
      <c r="AF1103" s="370">
        <f t="shared" si="454"/>
        <v>157.87234042553189</v>
      </c>
      <c r="AG1103" s="370">
        <f t="shared" si="454"/>
        <v>99.099099099099078</v>
      </c>
      <c r="AH1103" s="370">
        <f t="shared" si="454"/>
        <v>11.688311688311687</v>
      </c>
      <c r="AI1103" s="370">
        <f t="shared" si="454"/>
        <v>25.855513307984797</v>
      </c>
      <c r="AJ1103" s="370">
        <f t="shared" si="455"/>
        <v>45.059288537549413</v>
      </c>
      <c r="AK1103" s="370">
        <f t="shared" si="455"/>
        <v>13.483146067415726</v>
      </c>
      <c r="AL1103" s="370">
        <f t="shared" si="455"/>
        <v>10.619469026548684</v>
      </c>
      <c r="AM1103" s="370">
        <f t="shared" si="455"/>
        <v>70.869565217391326</v>
      </c>
      <c r="AN1103" s="370">
        <f t="shared" si="471"/>
        <v>80.097087378640779</v>
      </c>
      <c r="AO1103" s="370">
        <f t="shared" si="471"/>
        <v>-29.743589743589737</v>
      </c>
      <c r="AP1103" s="370">
        <f t="shared" si="471"/>
        <v>14.983713355048861</v>
      </c>
      <c r="AQ1103" s="370">
        <f t="shared" si="471"/>
        <v>15.625</v>
      </c>
      <c r="AR1103" s="370">
        <f t="shared" ref="AR1103:AY1103" si="518">IFERROR(((AR323-AF323)*100/AF323),"n.a.")</f>
        <v>-33.498349834983493</v>
      </c>
      <c r="AS1103" s="370">
        <f t="shared" si="518"/>
        <v>17.420814479638018</v>
      </c>
      <c r="AT1103" s="370">
        <f t="shared" si="518"/>
        <v>52.325581395348834</v>
      </c>
      <c r="AU1103" s="370">
        <f t="shared" si="518"/>
        <v>14.803625377643497</v>
      </c>
      <c r="AV1103" s="370">
        <f t="shared" si="518"/>
        <v>17.438692098092634</v>
      </c>
      <c r="AW1103" s="370">
        <f t="shared" si="518"/>
        <v>48.184818481848197</v>
      </c>
      <c r="AX1103" s="370">
        <f t="shared" si="518"/>
        <v>66.8</v>
      </c>
      <c r="AY1103" s="370">
        <f t="shared" si="518"/>
        <v>64.631043256997444</v>
      </c>
    </row>
    <row r="1104" spans="1:51" s="325" customFormat="1" ht="13.8">
      <c r="A1104" s="329"/>
      <c r="B1104" s="329" t="s">
        <v>495</v>
      </c>
      <c r="C1104" s="332"/>
      <c r="D1104" s="330"/>
      <c r="E1104" s="332"/>
      <c r="F1104" s="332"/>
      <c r="G1104" s="332"/>
      <c r="H1104" s="332"/>
      <c r="I1104" s="332"/>
      <c r="J1104" s="332"/>
      <c r="K1104" s="332"/>
      <c r="L1104" s="332"/>
      <c r="M1104" s="332"/>
      <c r="N1104" s="332"/>
      <c r="O1104" s="370">
        <f t="shared" si="437"/>
        <v>285.71428571428567</v>
      </c>
      <c r="P1104" s="370">
        <f t="shared" si="438"/>
        <v>-8.181818181818187</v>
      </c>
      <c r="Q1104" s="370">
        <f t="shared" si="439"/>
        <v>-47.524752475247524</v>
      </c>
      <c r="R1104" s="370">
        <f t="shared" si="440"/>
        <v>67.5</v>
      </c>
      <c r="S1104" s="370">
        <f t="shared" si="441"/>
        <v>160</v>
      </c>
      <c r="T1104" s="370">
        <f t="shared" si="442"/>
        <v>62.5</v>
      </c>
      <c r="U1104" s="370">
        <f t="shared" si="443"/>
        <v>218.5185185185185</v>
      </c>
      <c r="V1104" s="370">
        <f t="shared" si="444"/>
        <v>59.090909090909079</v>
      </c>
      <c r="W1104" s="370">
        <f t="shared" si="445"/>
        <v>16.666666666666661</v>
      </c>
      <c r="X1104" s="370">
        <f t="shared" si="446"/>
        <v>50</v>
      </c>
      <c r="Y1104" s="370">
        <f t="shared" si="447"/>
        <v>22.222222222222211</v>
      </c>
      <c r="Z1104" s="370">
        <f t="shared" si="448"/>
        <v>-28.260869565217391</v>
      </c>
      <c r="AA1104" s="370">
        <f t="shared" si="449"/>
        <v>-69.907407407407419</v>
      </c>
      <c r="AB1104" s="370">
        <f t="shared" si="450"/>
        <v>-48.514851485148512</v>
      </c>
      <c r="AC1104" s="370">
        <f t="shared" si="451"/>
        <v>60.377358490566031</v>
      </c>
      <c r="AD1104" s="370">
        <f t="shared" si="452"/>
        <v>34.328358208955223</v>
      </c>
      <c r="AE1104" s="370">
        <f t="shared" si="453"/>
        <v>46.153846153846139</v>
      </c>
      <c r="AF1104" s="370">
        <f t="shared" si="454"/>
        <v>413.84615384615381</v>
      </c>
      <c r="AG1104" s="370">
        <f t="shared" si="454"/>
        <v>109.30232558139535</v>
      </c>
      <c r="AH1104" s="370">
        <f t="shared" si="454"/>
        <v>-24.285714285714278</v>
      </c>
      <c r="AI1104" s="370">
        <f t="shared" si="454"/>
        <v>42.857142857142854</v>
      </c>
      <c r="AJ1104" s="370">
        <f t="shared" si="455"/>
        <v>2.4691358024691241</v>
      </c>
      <c r="AK1104" s="370">
        <f t="shared" si="455"/>
        <v>-12.121212121212121</v>
      </c>
      <c r="AL1104" s="370">
        <f t="shared" si="455"/>
        <v>13.63636363636363</v>
      </c>
      <c r="AM1104" s="370">
        <f t="shared" si="455"/>
        <v>66.15384615384616</v>
      </c>
      <c r="AN1104" s="370">
        <f t="shared" si="471"/>
        <v>61.538461538461533</v>
      </c>
      <c r="AO1104" s="370">
        <f t="shared" si="471"/>
        <v>4.7058823529411811</v>
      </c>
      <c r="AP1104" s="370">
        <f t="shared" si="471"/>
        <v>15.555555555555557</v>
      </c>
      <c r="AQ1104" s="370">
        <f t="shared" si="471"/>
        <v>16.842105263157912</v>
      </c>
      <c r="AR1104" s="370">
        <f t="shared" ref="AR1104:AY1104" si="519">IFERROR(((AR324-AF324)*100/AF324),"n.a.")</f>
        <v>-39.221556886227546</v>
      </c>
      <c r="AS1104" s="370">
        <f t="shared" si="519"/>
        <v>52.222222222222229</v>
      </c>
      <c r="AT1104" s="370">
        <f t="shared" si="519"/>
        <v>105.66037735849058</v>
      </c>
      <c r="AU1104" s="370">
        <f t="shared" si="519"/>
        <v>15.555555555555557</v>
      </c>
      <c r="AV1104" s="370">
        <f t="shared" si="519"/>
        <v>54.216867469879531</v>
      </c>
      <c r="AW1104" s="370">
        <f t="shared" si="519"/>
        <v>-19.540229885057474</v>
      </c>
      <c r="AX1104" s="370">
        <f t="shared" si="519"/>
        <v>93.333333333333329</v>
      </c>
      <c r="AY1104" s="370">
        <f t="shared" si="519"/>
        <v>172.2222222222222</v>
      </c>
    </row>
    <row r="1105" spans="1:51" s="325" customFormat="1" ht="25.5" customHeight="1">
      <c r="A1105" s="327"/>
      <c r="B1105" s="327" t="s">
        <v>496</v>
      </c>
      <c r="C1105" s="331"/>
      <c r="D1105" s="331"/>
      <c r="E1105" s="331"/>
      <c r="F1105" s="331"/>
      <c r="G1105" s="331"/>
      <c r="H1105" s="331"/>
      <c r="I1105" s="331"/>
      <c r="J1105" s="331"/>
      <c r="K1105" s="331"/>
      <c r="L1105" s="331"/>
      <c r="M1105" s="331"/>
      <c r="N1105" s="331"/>
      <c r="O1105" s="370">
        <f t="shared" si="437"/>
        <v>-11.184210526315784</v>
      </c>
      <c r="P1105" s="370">
        <f t="shared" si="438"/>
        <v>1.5267175572519096</v>
      </c>
      <c r="Q1105" s="370">
        <f t="shared" si="439"/>
        <v>6.5359477124182916</v>
      </c>
      <c r="R1105" s="370">
        <f t="shared" si="440"/>
        <v>-20.786516853932593</v>
      </c>
      <c r="S1105" s="370">
        <f t="shared" si="441"/>
        <v>17.575757575757578</v>
      </c>
      <c r="T1105" s="370">
        <f t="shared" si="442"/>
        <v>-10.994764397905758</v>
      </c>
      <c r="U1105" s="370">
        <f t="shared" si="443"/>
        <v>-6.2068965517241281</v>
      </c>
      <c r="V1105" s="370">
        <f t="shared" si="444"/>
        <v>-7.4285714285714226</v>
      </c>
      <c r="W1105" s="370">
        <f t="shared" si="445"/>
        <v>33.999999999999986</v>
      </c>
      <c r="X1105" s="370">
        <f t="shared" si="446"/>
        <v>29.323308270676684</v>
      </c>
      <c r="Y1105" s="370">
        <f t="shared" si="447"/>
        <v>-0.59171597633136153</v>
      </c>
      <c r="Z1105" s="370">
        <f t="shared" si="448"/>
        <v>-1.2345679012345689</v>
      </c>
      <c r="AA1105" s="370">
        <f t="shared" si="449"/>
        <v>22.222222222222207</v>
      </c>
      <c r="AB1105" s="370">
        <f t="shared" si="450"/>
        <v>16.541353383458642</v>
      </c>
      <c r="AC1105" s="370">
        <f t="shared" si="451"/>
        <v>87.116564417177926</v>
      </c>
      <c r="AD1105" s="370">
        <f t="shared" si="452"/>
        <v>53.900709219858157</v>
      </c>
      <c r="AE1105" s="370">
        <f t="shared" si="453"/>
        <v>15.979381443298973</v>
      </c>
      <c r="AF1105" s="370">
        <f t="shared" si="454"/>
        <v>60.588235294117652</v>
      </c>
      <c r="AG1105" s="370">
        <f t="shared" si="454"/>
        <v>92.647058823529406</v>
      </c>
      <c r="AH1105" s="370">
        <f t="shared" si="454"/>
        <v>26.543209876543191</v>
      </c>
      <c r="AI1105" s="370">
        <f t="shared" ref="AI1105" si="520">IFERROR(((AI325-W325)*100/W325),"n.a.")</f>
        <v>19.90049751243783</v>
      </c>
      <c r="AJ1105" s="370">
        <f t="shared" si="455"/>
        <v>65.11627906976743</v>
      </c>
      <c r="AK1105" s="370">
        <f t="shared" si="455"/>
        <v>28.571428571428584</v>
      </c>
      <c r="AL1105" s="370">
        <f t="shared" si="455"/>
        <v>9.3749999999999947</v>
      </c>
      <c r="AM1105" s="370">
        <f t="shared" ref="AM1105:AQ1120" si="521">IFERROR(((AM325-AA325)*100/AA325),"n.a.")</f>
        <v>72.727272727272734</v>
      </c>
      <c r="AN1105" s="370">
        <f t="shared" si="521"/>
        <v>85.161290322580641</v>
      </c>
      <c r="AO1105" s="370">
        <f t="shared" si="521"/>
        <v>-39.672131147540973</v>
      </c>
      <c r="AP1105" s="370">
        <f t="shared" si="521"/>
        <v>15.207373271889404</v>
      </c>
      <c r="AQ1105" s="370">
        <f t="shared" si="521"/>
        <v>15.555555555555559</v>
      </c>
      <c r="AR1105" s="370">
        <f t="shared" ref="AR1105:AY1105" si="522">IFERROR(((AR325-AF325)*100/AF325),"n.a.")</f>
        <v>-26.739926739926741</v>
      </c>
      <c r="AS1105" s="370">
        <f t="shared" si="522"/>
        <v>-6.8702290076335926</v>
      </c>
      <c r="AT1105" s="370">
        <f t="shared" si="522"/>
        <v>38.536585365853661</v>
      </c>
      <c r="AU1105" s="370">
        <f t="shared" si="522"/>
        <v>14.937759336099578</v>
      </c>
      <c r="AV1105" s="370">
        <f t="shared" si="522"/>
        <v>6.3380281690140894</v>
      </c>
      <c r="AW1105" s="370">
        <f t="shared" si="522"/>
        <v>75.92592592592591</v>
      </c>
      <c r="AX1105" s="370">
        <f t="shared" si="522"/>
        <v>55.428571428571438</v>
      </c>
      <c r="AY1105" s="370">
        <f t="shared" si="522"/>
        <v>23.859649122807006</v>
      </c>
    </row>
    <row r="1106" spans="1:51" s="325" customFormat="1" ht="27.6">
      <c r="A1106" s="329"/>
      <c r="B1106" s="329" t="s">
        <v>497</v>
      </c>
      <c r="C1106" s="332"/>
      <c r="D1106" s="332"/>
      <c r="E1106" s="332"/>
      <c r="F1106" s="332"/>
      <c r="G1106" s="332"/>
      <c r="H1106" s="332"/>
      <c r="I1106" s="332"/>
      <c r="J1106" s="332"/>
      <c r="K1106" s="332"/>
      <c r="L1106" s="332"/>
      <c r="M1106" s="332"/>
      <c r="N1106" s="332"/>
      <c r="O1106" s="370">
        <f t="shared" ref="O1106:O1169" si="523">IFERROR(((O326-C326)*100/C326),"n.a.")</f>
        <v>1.3312739040894397</v>
      </c>
      <c r="P1106" s="370">
        <f t="shared" ref="P1106:P1169" si="524">IFERROR(((P326-D326)*100/D326),"n.a.")</f>
        <v>-29.14814156144406</v>
      </c>
      <c r="Q1106" s="370">
        <f t="shared" ref="Q1106:Q1169" si="525">IFERROR(((Q326-E326)*100/E326),"n.a.")</f>
        <v>25.063834133387811</v>
      </c>
      <c r="R1106" s="370">
        <f t="shared" ref="R1106:R1169" si="526">IFERROR(((R326-F326)*100/F326),"n.a.")</f>
        <v>5.9300873907615532</v>
      </c>
      <c r="S1106" s="370">
        <f t="shared" ref="S1106:S1169" si="527">IFERROR(((S326-G326)*100/G326),"n.a.")</f>
        <v>3.7490257209664861</v>
      </c>
      <c r="T1106" s="370">
        <f t="shared" ref="T1106:T1169" si="528">IFERROR(((T326-H326)*100/H326),"n.a.")</f>
        <v>-7.515914351851861</v>
      </c>
      <c r="U1106" s="370">
        <f t="shared" ref="U1106:U1169" si="529">IFERROR(((U326-I326)*100/I326),"n.a.")</f>
        <v>-11.515935194340914</v>
      </c>
      <c r="V1106" s="370">
        <f t="shared" ref="V1106:V1169" si="530">IFERROR(((V326-J326)*100/J326),"n.a.")</f>
        <v>0.81049218980253046</v>
      </c>
      <c r="W1106" s="370">
        <f t="shared" ref="W1106:W1169" si="531">IFERROR(((W326-K326)*100/K326),"n.a.")</f>
        <v>-6.3459145582745675</v>
      </c>
      <c r="X1106" s="370">
        <f t="shared" ref="X1106:X1169" si="532">IFERROR(((X326-L326)*100/L326),"n.a.")</f>
        <v>17.423806785508905</v>
      </c>
      <c r="Y1106" s="370">
        <f t="shared" ref="Y1106:Y1169" si="533">IFERROR(((Y326-M326)*100/M326),"n.a.")</f>
        <v>13.909629743668688</v>
      </c>
      <c r="Z1106" s="370">
        <f t="shared" ref="Z1106:Z1169" si="534">IFERROR(((Z326-N326)*100/N326),"n.a.")</f>
        <v>2.96627063232597</v>
      </c>
      <c r="AA1106" s="370">
        <f t="shared" ref="AA1106:AA1169" si="535">IFERROR(((AA326-O326)*100/O326),"n.a.")</f>
        <v>7.9843216955795882</v>
      </c>
      <c r="AB1106" s="370">
        <f t="shared" ref="AB1106:AB1169" si="536">IFERROR(((AB326-P326)*100/P326),"n.a.")</f>
        <v>65.085341365461815</v>
      </c>
      <c r="AC1106" s="370">
        <f t="shared" ref="AC1106:AC1169" si="537">IFERROR(((AC326-Q326)*100/Q326),"n.a.")</f>
        <v>-32.666394446712943</v>
      </c>
      <c r="AD1106" s="370">
        <f t="shared" ref="AD1106:AD1169" si="538">IFERROR(((AD326-R326)*100/R326),"n.a.")</f>
        <v>11.760249179223827</v>
      </c>
      <c r="AE1106" s="370">
        <f t="shared" ref="AE1106:AE1169" si="539">IFERROR(((AE326-S326)*100/S326),"n.a.")</f>
        <v>7.0317782285327803</v>
      </c>
      <c r="AF1106" s="370">
        <f t="shared" ref="AF1106:AI1169" si="540">IFERROR(((AF326-T326)*100/T326),"n.a.")</f>
        <v>-0.5240516229956883</v>
      </c>
      <c r="AG1106" s="370">
        <f t="shared" si="540"/>
        <v>27.447777873291489</v>
      </c>
      <c r="AH1106" s="370">
        <f t="shared" si="540"/>
        <v>2.806607221166499</v>
      </c>
      <c r="AI1106" s="370">
        <f t="shared" si="540"/>
        <v>23.100088573959237</v>
      </c>
      <c r="AJ1106" s="370">
        <f t="shared" ref="AJ1106:AM1169" si="541">IFERROR(((AJ326-X326)*100/X326),"n.a.")</f>
        <v>28.836108390466862</v>
      </c>
      <c r="AK1106" s="370">
        <f t="shared" si="541"/>
        <v>8.9674280308149825</v>
      </c>
      <c r="AL1106" s="370">
        <f t="shared" si="541"/>
        <v>20.398048478277708</v>
      </c>
      <c r="AM1106" s="370">
        <f t="shared" si="541"/>
        <v>21.415607985480932</v>
      </c>
      <c r="AN1106" s="370">
        <f t="shared" si="521"/>
        <v>-16.238406568344221</v>
      </c>
      <c r="AO1106" s="370">
        <f t="shared" si="521"/>
        <v>45.275924802910851</v>
      </c>
      <c r="AP1106" s="370">
        <f t="shared" si="521"/>
        <v>10.003012955709552</v>
      </c>
      <c r="AQ1106" s="370">
        <f t="shared" si="521"/>
        <v>13.11153225240402</v>
      </c>
      <c r="AR1106" s="370">
        <f t="shared" ref="AR1106:AY1106" si="542">IFERROR(((AR326-AF326)*100/AF326),"n.a.")</f>
        <v>24.123289825444257</v>
      </c>
      <c r="AS1106" s="370">
        <f t="shared" si="542"/>
        <v>15.108593012275735</v>
      </c>
      <c r="AT1106" s="370">
        <f t="shared" si="542"/>
        <v>20.865917816010235</v>
      </c>
      <c r="AU1106" s="370">
        <f t="shared" si="542"/>
        <v>19.902144193409121</v>
      </c>
      <c r="AV1106" s="370">
        <f t="shared" si="542"/>
        <v>1.7865061767500749</v>
      </c>
      <c r="AW1106" s="370">
        <f t="shared" si="542"/>
        <v>7.0821705426356507</v>
      </c>
      <c r="AX1106" s="370">
        <f t="shared" si="542"/>
        <v>21.753392937544216</v>
      </c>
      <c r="AY1106" s="370">
        <f t="shared" si="542"/>
        <v>12.677849748103862</v>
      </c>
    </row>
    <row r="1107" spans="1:51" s="325" customFormat="1" ht="13.8">
      <c r="A1107" s="327"/>
      <c r="B1107" s="327" t="s">
        <v>498</v>
      </c>
      <c r="C1107" s="331"/>
      <c r="D1107" s="331"/>
      <c r="E1107" s="331"/>
      <c r="F1107" s="331"/>
      <c r="G1107" s="331"/>
      <c r="H1107" s="331"/>
      <c r="I1107" s="331"/>
      <c r="J1107" s="331"/>
      <c r="K1107" s="331"/>
      <c r="L1107" s="331"/>
      <c r="M1107" s="331"/>
      <c r="N1107" s="331"/>
      <c r="O1107" s="370">
        <f t="shared" si="523"/>
        <v>19.85981308411214</v>
      </c>
      <c r="P1107" s="370">
        <f t="shared" si="524"/>
        <v>-47.429398986241857</v>
      </c>
      <c r="Q1107" s="370">
        <f t="shared" si="525"/>
        <v>52.365930599369094</v>
      </c>
      <c r="R1107" s="370">
        <f t="shared" si="526"/>
        <v>3.7447988904299647</v>
      </c>
      <c r="S1107" s="370">
        <f t="shared" si="527"/>
        <v>7.433742727860376</v>
      </c>
      <c r="T1107" s="370">
        <f t="shared" si="528"/>
        <v>-11.299126637554586</v>
      </c>
      <c r="U1107" s="370">
        <f t="shared" si="529"/>
        <v>-10.835509138381202</v>
      </c>
      <c r="V1107" s="370">
        <f t="shared" si="530"/>
        <v>-10.183639398998322</v>
      </c>
      <c r="W1107" s="370">
        <f t="shared" si="531"/>
        <v>-14.975845410628011</v>
      </c>
      <c r="X1107" s="370">
        <f t="shared" si="532"/>
        <v>12.183544303797461</v>
      </c>
      <c r="Y1107" s="370">
        <f t="shared" si="533"/>
        <v>11.915621436716078</v>
      </c>
      <c r="Z1107" s="370">
        <f t="shared" si="534"/>
        <v>-0.31191515907673556</v>
      </c>
      <c r="AA1107" s="370">
        <f t="shared" si="535"/>
        <v>16.959064327485383</v>
      </c>
      <c r="AB1107" s="370">
        <f t="shared" si="536"/>
        <v>125.48209366391187</v>
      </c>
      <c r="AC1107" s="370">
        <f t="shared" si="537"/>
        <v>-35.403726708074544</v>
      </c>
      <c r="AD1107" s="370">
        <f t="shared" si="538"/>
        <v>5.8823529411764639</v>
      </c>
      <c r="AE1107" s="370">
        <f t="shared" si="539"/>
        <v>6.1973525872442687</v>
      </c>
      <c r="AF1107" s="370">
        <f t="shared" si="540"/>
        <v>-2.8923076923076962</v>
      </c>
      <c r="AG1107" s="370">
        <f t="shared" si="540"/>
        <v>26.207906295754015</v>
      </c>
      <c r="AH1107" s="370">
        <f t="shared" si="540"/>
        <v>-5.8859975216852609</v>
      </c>
      <c r="AI1107" s="370">
        <f t="shared" si="540"/>
        <v>23.934659090909086</v>
      </c>
      <c r="AJ1107" s="370">
        <f t="shared" si="541"/>
        <v>18.970380818053606</v>
      </c>
      <c r="AK1107" s="370">
        <f t="shared" si="541"/>
        <v>-10.596026490066217</v>
      </c>
      <c r="AL1107" s="370">
        <f t="shared" si="541"/>
        <v>0.12515644555694352</v>
      </c>
      <c r="AM1107" s="370">
        <f t="shared" si="541"/>
        <v>-3.2500000000000049</v>
      </c>
      <c r="AN1107" s="370">
        <f t="shared" si="521"/>
        <v>-34.514355528405616</v>
      </c>
      <c r="AO1107" s="370">
        <f t="shared" si="521"/>
        <v>6.7307692307692397</v>
      </c>
      <c r="AP1107" s="370">
        <f t="shared" si="521"/>
        <v>-3.724747474747474</v>
      </c>
      <c r="AQ1107" s="370">
        <f t="shared" si="521"/>
        <v>2.9461756373937855</v>
      </c>
      <c r="AR1107" s="370">
        <f t="shared" ref="AR1107:AY1107" si="543">IFERROR(((AR327-AF327)*100/AF327),"n.a.")</f>
        <v>6.7173637515842879</v>
      </c>
      <c r="AS1107" s="370">
        <f t="shared" si="543"/>
        <v>6.554524361948971</v>
      </c>
      <c r="AT1107" s="370">
        <f t="shared" si="543"/>
        <v>11.718235681369318</v>
      </c>
      <c r="AU1107" s="370">
        <f t="shared" si="543"/>
        <v>1.9484240687679075</v>
      </c>
      <c r="AV1107" s="370">
        <f t="shared" si="543"/>
        <v>-3.1416716064019035</v>
      </c>
      <c r="AW1107" s="370">
        <f t="shared" si="543"/>
        <v>-4.5014245014244967</v>
      </c>
      <c r="AX1107" s="370">
        <f t="shared" si="543"/>
        <v>24.812499999999993</v>
      </c>
      <c r="AY1107" s="370">
        <f t="shared" si="543"/>
        <v>-4.3927648578811356</v>
      </c>
    </row>
    <row r="1108" spans="1:51" s="325" customFormat="1" ht="27.6">
      <c r="A1108" s="329"/>
      <c r="B1108" s="329" t="s">
        <v>499</v>
      </c>
      <c r="C1108" s="332"/>
      <c r="D1108" s="332"/>
      <c r="E1108" s="332"/>
      <c r="F1108" s="332"/>
      <c r="G1108" s="332"/>
      <c r="H1108" s="332"/>
      <c r="I1108" s="332"/>
      <c r="J1108" s="332"/>
      <c r="K1108" s="332"/>
      <c r="L1108" s="332"/>
      <c r="M1108" s="332"/>
      <c r="N1108" s="332"/>
      <c r="O1108" s="370">
        <f t="shared" si="523"/>
        <v>-1.33793335577247</v>
      </c>
      <c r="P1108" s="370">
        <f t="shared" si="524"/>
        <v>-26.59164639091647</v>
      </c>
      <c r="Q1108" s="370">
        <f t="shared" si="525"/>
        <v>22.112883158013798</v>
      </c>
      <c r="R1108" s="370">
        <f t="shared" si="526"/>
        <v>6.2525583299222269</v>
      </c>
      <c r="S1108" s="370">
        <f t="shared" si="527"/>
        <v>3.2438181334751368</v>
      </c>
      <c r="T1108" s="370">
        <f t="shared" si="528"/>
        <v>-6.9301976482361791</v>
      </c>
      <c r="U1108" s="370">
        <f t="shared" si="529"/>
        <v>-11.613292011019281</v>
      </c>
      <c r="V1108" s="370">
        <f t="shared" si="530"/>
        <v>2.4883227176220863</v>
      </c>
      <c r="W1108" s="370">
        <f t="shared" si="531"/>
        <v>-4.9812481969420075</v>
      </c>
      <c r="X1108" s="370">
        <f t="shared" si="532"/>
        <v>18.146128680479826</v>
      </c>
      <c r="Y1108" s="370">
        <f t="shared" si="533"/>
        <v>14.231043075827692</v>
      </c>
      <c r="Z1108" s="370">
        <f t="shared" si="534"/>
        <v>3.4466995794478064</v>
      </c>
      <c r="AA1108" s="370">
        <f t="shared" si="535"/>
        <v>6.4136460554370966</v>
      </c>
      <c r="AB1108" s="370">
        <f t="shared" si="536"/>
        <v>59.052617041845068</v>
      </c>
      <c r="AC1108" s="370">
        <f t="shared" si="537"/>
        <v>-32.289736939607266</v>
      </c>
      <c r="AD1108" s="370">
        <f t="shared" si="538"/>
        <v>12.607146296831363</v>
      </c>
      <c r="AE1108" s="370">
        <f t="shared" si="539"/>
        <v>7.1508283972873192</v>
      </c>
      <c r="AF1108" s="370">
        <f t="shared" si="540"/>
        <v>-0.17921146953403999</v>
      </c>
      <c r="AG1108" s="370">
        <f t="shared" si="540"/>
        <v>27.62247978961722</v>
      </c>
      <c r="AH1108" s="370">
        <f t="shared" si="540"/>
        <v>3.9691746768312823</v>
      </c>
      <c r="AI1108" s="370">
        <f t="shared" si="540"/>
        <v>22.993624127112639</v>
      </c>
      <c r="AJ1108" s="370">
        <f t="shared" si="541"/>
        <v>30.127376776813723</v>
      </c>
      <c r="AK1108" s="370">
        <f t="shared" si="541"/>
        <v>11.951694585118819</v>
      </c>
      <c r="AL1108" s="370">
        <f t="shared" si="541"/>
        <v>23.261157755192212</v>
      </c>
      <c r="AM1108" s="370">
        <f t="shared" si="541"/>
        <v>26.160134647751864</v>
      </c>
      <c r="AN1108" s="370">
        <f t="shared" si="521"/>
        <v>-13.640705044716514</v>
      </c>
      <c r="AO1108" s="370">
        <f t="shared" si="521"/>
        <v>50.191518467852276</v>
      </c>
      <c r="AP1108" s="370">
        <f t="shared" si="521"/>
        <v>11.862812179267868</v>
      </c>
      <c r="AQ1108" s="370">
        <f t="shared" si="521"/>
        <v>14.548950488703731</v>
      </c>
      <c r="AR1108" s="370">
        <f t="shared" ref="AR1108:AY1108" si="544">IFERROR(((AR328-AF328)*100/AF328),"n.a.")</f>
        <v>26.588868940754043</v>
      </c>
      <c r="AS1108" s="370">
        <f t="shared" si="544"/>
        <v>16.225291917881393</v>
      </c>
      <c r="AT1108" s="370">
        <f t="shared" si="544"/>
        <v>21.973380090858367</v>
      </c>
      <c r="AU1108" s="370">
        <f t="shared" si="544"/>
        <v>22.4800460791574</v>
      </c>
      <c r="AV1108" s="370">
        <f t="shared" si="544"/>
        <v>2.3833167825223533</v>
      </c>
      <c r="AW1108" s="370">
        <f t="shared" si="544"/>
        <v>8.5044192358549662</v>
      </c>
      <c r="AX1108" s="370">
        <f t="shared" si="544"/>
        <v>21.409622140962224</v>
      </c>
      <c r="AY1108" s="370">
        <f t="shared" si="544"/>
        <v>15.189632170764243</v>
      </c>
    </row>
    <row r="1109" spans="1:51" s="325" customFormat="1" ht="13.8">
      <c r="A1109" s="327"/>
      <c r="B1109" s="327" t="s">
        <v>500</v>
      </c>
      <c r="C1109" s="331"/>
      <c r="D1109" s="331"/>
      <c r="E1109" s="331"/>
      <c r="F1109" s="331"/>
      <c r="G1109" s="331"/>
      <c r="H1109" s="331"/>
      <c r="I1109" s="331"/>
      <c r="J1109" s="331"/>
      <c r="K1109" s="331"/>
      <c r="L1109" s="331"/>
      <c r="M1109" s="331"/>
      <c r="N1109" s="331"/>
      <c r="O1109" s="370">
        <f t="shared" si="523"/>
        <v>-0.76966932725198411</v>
      </c>
      <c r="P1109" s="370">
        <f t="shared" si="524"/>
        <v>8.0200501253132757</v>
      </c>
      <c r="Q1109" s="370">
        <f t="shared" si="525"/>
        <v>23.854447439353091</v>
      </c>
      <c r="R1109" s="370">
        <f t="shared" si="526"/>
        <v>1.2618296529968522</v>
      </c>
      <c r="S1109" s="370">
        <f t="shared" si="527"/>
        <v>17.418963950318087</v>
      </c>
      <c r="T1109" s="370">
        <f t="shared" si="528"/>
        <v>3.4255185417976</v>
      </c>
      <c r="U1109" s="370">
        <f t="shared" si="529"/>
        <v>4.9689440993788798</v>
      </c>
      <c r="V1109" s="370">
        <f t="shared" si="530"/>
        <v>28.412874583795791</v>
      </c>
      <c r="W1109" s="370">
        <f t="shared" si="531"/>
        <v>16.656327543424311</v>
      </c>
      <c r="X1109" s="370">
        <f t="shared" si="532"/>
        <v>25.818303273213093</v>
      </c>
      <c r="Y1109" s="370">
        <f t="shared" si="533"/>
        <v>19.223424570337361</v>
      </c>
      <c r="Z1109" s="370">
        <f t="shared" si="534"/>
        <v>2.6899798251513141</v>
      </c>
      <c r="AA1109" s="370">
        <f t="shared" si="535"/>
        <v>6.9232979029014547</v>
      </c>
      <c r="AB1109" s="370">
        <f t="shared" si="536"/>
        <v>26.218097447795827</v>
      </c>
      <c r="AC1109" s="370">
        <f t="shared" si="537"/>
        <v>-10.092491838955389</v>
      </c>
      <c r="AD1109" s="370">
        <f t="shared" si="538"/>
        <v>17.133956386292834</v>
      </c>
      <c r="AE1109" s="370">
        <f t="shared" si="539"/>
        <v>0.54179566563467718</v>
      </c>
      <c r="AF1109" s="370">
        <f t="shared" si="540"/>
        <v>10.361592221209371</v>
      </c>
      <c r="AG1109" s="370">
        <f t="shared" si="540"/>
        <v>31.049517284335096</v>
      </c>
      <c r="AH1109" s="370">
        <f t="shared" si="540"/>
        <v>-6.4606741573033757</v>
      </c>
      <c r="AI1109" s="370">
        <f t="shared" si="540"/>
        <v>12.337144376495614</v>
      </c>
      <c r="AJ1109" s="370">
        <f t="shared" si="541"/>
        <v>22.617467480753902</v>
      </c>
      <c r="AK1109" s="370">
        <f t="shared" si="541"/>
        <v>25.066737853710624</v>
      </c>
      <c r="AL1109" s="370">
        <f t="shared" si="541"/>
        <v>40.667976424361498</v>
      </c>
      <c r="AM1109" s="370">
        <f t="shared" si="541"/>
        <v>34.121440085975287</v>
      </c>
      <c r="AN1109" s="370">
        <f t="shared" si="521"/>
        <v>4.9019607843137294</v>
      </c>
      <c r="AO1109" s="370">
        <f t="shared" si="521"/>
        <v>30.468986384266266</v>
      </c>
      <c r="AP1109" s="370">
        <f t="shared" si="521"/>
        <v>26.728723404255312</v>
      </c>
      <c r="AQ1109" s="370">
        <f t="shared" si="521"/>
        <v>40.723633564280227</v>
      </c>
      <c r="AR1109" s="370">
        <f t="shared" ref="AR1109:AY1109" si="545">IFERROR(((AR329-AF329)*100/AF329),"n.a.")</f>
        <v>46.503303964757706</v>
      </c>
      <c r="AS1109" s="370">
        <f t="shared" si="545"/>
        <v>34.648288973384027</v>
      </c>
      <c r="AT1109" s="370">
        <f t="shared" si="545"/>
        <v>41.764841764841762</v>
      </c>
      <c r="AU1109" s="370">
        <f t="shared" si="545"/>
        <v>31.005917159763317</v>
      </c>
      <c r="AV1109" s="370">
        <f t="shared" si="545"/>
        <v>28.426066248105656</v>
      </c>
      <c r="AW1109" s="370">
        <f t="shared" si="545"/>
        <v>19.914621131270007</v>
      </c>
      <c r="AX1109" s="370">
        <f t="shared" si="545"/>
        <v>55.330540037243956</v>
      </c>
      <c r="AY1109" s="370">
        <f t="shared" si="545"/>
        <v>26.642628205128201</v>
      </c>
    </row>
    <row r="1110" spans="1:51" s="325" customFormat="1" ht="13.8">
      <c r="A1110" s="329"/>
      <c r="B1110" s="329" t="s">
        <v>501</v>
      </c>
      <c r="C1110" s="332"/>
      <c r="D1110" s="332"/>
      <c r="E1110" s="332"/>
      <c r="F1110" s="332"/>
      <c r="G1110" s="332"/>
      <c r="H1110" s="332"/>
      <c r="I1110" s="332"/>
      <c r="J1110" s="332"/>
      <c r="K1110" s="332"/>
      <c r="L1110" s="332"/>
      <c r="M1110" s="332"/>
      <c r="N1110" s="332"/>
      <c r="O1110" s="370">
        <f t="shared" si="523"/>
        <v>-18.739837398373993</v>
      </c>
      <c r="P1110" s="370">
        <f t="shared" si="524"/>
        <v>-10.918114143920606</v>
      </c>
      <c r="Q1110" s="370">
        <f t="shared" si="525"/>
        <v>-0.24473813020068874</v>
      </c>
      <c r="R1110" s="370">
        <f t="shared" si="526"/>
        <v>-10.775862068965518</v>
      </c>
      <c r="S1110" s="370">
        <f t="shared" si="527"/>
        <v>-0.95403295750216333</v>
      </c>
      <c r="T1110" s="370">
        <f t="shared" si="528"/>
        <v>-8.5741354808147747</v>
      </c>
      <c r="U1110" s="370">
        <f t="shared" si="529"/>
        <v>-8.3095916429249765</v>
      </c>
      <c r="V1110" s="370">
        <f t="shared" si="530"/>
        <v>9.2728758169934622</v>
      </c>
      <c r="W1110" s="370">
        <f t="shared" si="531"/>
        <v>-1.820728291316529</v>
      </c>
      <c r="X1110" s="370">
        <f t="shared" si="532"/>
        <v>19.922737306843263</v>
      </c>
      <c r="Y1110" s="370">
        <f t="shared" si="533"/>
        <v>8.7967644084934182</v>
      </c>
      <c r="Z1110" s="370">
        <f t="shared" si="534"/>
        <v>-2.5714285714285672</v>
      </c>
      <c r="AA1110" s="370">
        <f t="shared" si="535"/>
        <v>13.20660330165083</v>
      </c>
      <c r="AB1110" s="370">
        <f t="shared" si="536"/>
        <v>23.189415041782741</v>
      </c>
      <c r="AC1110" s="370">
        <f t="shared" si="537"/>
        <v>-6.9185475956820417</v>
      </c>
      <c r="AD1110" s="370">
        <f t="shared" si="538"/>
        <v>18.035426731078903</v>
      </c>
      <c r="AE1110" s="370">
        <f t="shared" si="539"/>
        <v>-2.3204903677758368</v>
      </c>
      <c r="AF1110" s="370">
        <f t="shared" si="540"/>
        <v>6.0103626943005191</v>
      </c>
      <c r="AG1110" s="370">
        <f t="shared" si="540"/>
        <v>27.032625582599703</v>
      </c>
      <c r="AH1110" s="370">
        <f t="shared" si="540"/>
        <v>0.41121495327102592</v>
      </c>
      <c r="AI1110" s="370">
        <f t="shared" si="540"/>
        <v>21.160247265810742</v>
      </c>
      <c r="AJ1110" s="370">
        <f t="shared" si="541"/>
        <v>22.871606074551305</v>
      </c>
      <c r="AK1110" s="370">
        <f t="shared" si="541"/>
        <v>22.44423791821562</v>
      </c>
      <c r="AL1110" s="370">
        <f t="shared" si="541"/>
        <v>45.982404692082106</v>
      </c>
      <c r="AM1110" s="370">
        <f t="shared" si="541"/>
        <v>35.616438356164394</v>
      </c>
      <c r="AN1110" s="370">
        <f t="shared" si="521"/>
        <v>12.323346523459579</v>
      </c>
      <c r="AO1110" s="370">
        <f t="shared" si="521"/>
        <v>38.74538745387455</v>
      </c>
      <c r="AP1110" s="370">
        <f t="shared" si="521"/>
        <v>27.512505684402008</v>
      </c>
      <c r="AQ1110" s="370">
        <f t="shared" si="521"/>
        <v>47.736441057821615</v>
      </c>
      <c r="AR1110" s="370">
        <f t="shared" ref="AR1110:AY1110" si="546">IFERROR(((AR330-AF330)*100/AF330),"n.a.")</f>
        <v>56.451612903225794</v>
      </c>
      <c r="AS1110" s="370">
        <f t="shared" si="546"/>
        <v>36.730534039951067</v>
      </c>
      <c r="AT1110" s="370">
        <f t="shared" si="546"/>
        <v>47.468354430379748</v>
      </c>
      <c r="AU1110" s="370">
        <f t="shared" si="546"/>
        <v>36.891679748822611</v>
      </c>
      <c r="AV1110" s="370">
        <f t="shared" si="546"/>
        <v>38.576779026217231</v>
      </c>
      <c r="AW1110" s="370">
        <f t="shared" si="546"/>
        <v>33.927893738140405</v>
      </c>
      <c r="AX1110" s="370">
        <f t="shared" si="546"/>
        <v>55.564483728404973</v>
      </c>
      <c r="AY1110" s="370">
        <f t="shared" si="546"/>
        <v>28.576083414793089</v>
      </c>
    </row>
    <row r="1111" spans="1:51" s="325" customFormat="1" ht="13.8">
      <c r="A1111" s="327"/>
      <c r="B1111" s="327" t="s">
        <v>502</v>
      </c>
      <c r="C1111" s="331"/>
      <c r="D1111" s="331"/>
      <c r="E1111" s="331"/>
      <c r="F1111" s="331"/>
      <c r="G1111" s="331"/>
      <c r="H1111" s="331"/>
      <c r="I1111" s="331"/>
      <c r="J1111" s="331"/>
      <c r="K1111" s="331"/>
      <c r="L1111" s="331"/>
      <c r="M1111" s="331"/>
      <c r="N1111" s="331"/>
      <c r="O1111" s="370">
        <f t="shared" si="523"/>
        <v>33.891752577319593</v>
      </c>
      <c r="P1111" s="370">
        <f t="shared" si="524"/>
        <v>32</v>
      </c>
      <c r="Q1111" s="370">
        <f t="shared" si="525"/>
        <v>47.189542483660119</v>
      </c>
      <c r="R1111" s="370">
        <f t="shared" si="526"/>
        <v>15.068493150684935</v>
      </c>
      <c r="S1111" s="370">
        <f t="shared" si="527"/>
        <v>47.914032869785068</v>
      </c>
      <c r="T1111" s="370">
        <f t="shared" si="528"/>
        <v>16.197183098591559</v>
      </c>
      <c r="U1111" s="370">
        <f t="shared" si="529"/>
        <v>36.90637720488467</v>
      </c>
      <c r="V1111" s="370">
        <f t="shared" si="530"/>
        <v>64.21621621621621</v>
      </c>
      <c r="W1111" s="370">
        <f t="shared" si="531"/>
        <v>55.608591885441498</v>
      </c>
      <c r="X1111" s="370">
        <f t="shared" si="532"/>
        <v>26.901874310915098</v>
      </c>
      <c r="Y1111" s="370">
        <f t="shared" si="533"/>
        <v>29.094827586206911</v>
      </c>
      <c r="Z1111" s="370">
        <f t="shared" si="534"/>
        <v>12.676056338028166</v>
      </c>
      <c r="AA1111" s="370">
        <f t="shared" si="535"/>
        <v>21.270452358036565</v>
      </c>
      <c r="AB1111" s="370">
        <f t="shared" si="536"/>
        <v>48.358585858585862</v>
      </c>
      <c r="AC1111" s="370">
        <f t="shared" si="537"/>
        <v>-10.035523978685605</v>
      </c>
      <c r="AD1111" s="370">
        <f t="shared" si="538"/>
        <v>16.86507936507936</v>
      </c>
      <c r="AE1111" s="370">
        <f t="shared" si="539"/>
        <v>14.786324786324792</v>
      </c>
      <c r="AF1111" s="370">
        <f t="shared" si="540"/>
        <v>24.848484848484841</v>
      </c>
      <c r="AG1111" s="370">
        <f t="shared" si="540"/>
        <v>38.057482656095146</v>
      </c>
      <c r="AH1111" s="370">
        <f t="shared" si="540"/>
        <v>-6.8466096115865644</v>
      </c>
      <c r="AI1111" s="370">
        <f t="shared" si="540"/>
        <v>8.2822085889570563</v>
      </c>
      <c r="AJ1111" s="370">
        <f t="shared" si="541"/>
        <v>33.970460469157253</v>
      </c>
      <c r="AK1111" s="370">
        <f t="shared" si="541"/>
        <v>32.888146911519193</v>
      </c>
      <c r="AL1111" s="370">
        <f t="shared" si="541"/>
        <v>30.178571428571434</v>
      </c>
      <c r="AM1111" s="370">
        <f t="shared" si="541"/>
        <v>33.571428571428562</v>
      </c>
      <c r="AN1111" s="370">
        <f t="shared" si="521"/>
        <v>4.5106382978723349</v>
      </c>
      <c r="AO1111" s="370">
        <f t="shared" si="521"/>
        <v>39.387956564659405</v>
      </c>
      <c r="AP1111" s="370">
        <f t="shared" si="521"/>
        <v>39.388794567062838</v>
      </c>
      <c r="AQ1111" s="370">
        <f t="shared" si="521"/>
        <v>27.922561429635145</v>
      </c>
      <c r="AR1111" s="370">
        <f t="shared" ref="AR1111:AY1111" si="547">IFERROR(((AR331-AF331)*100/AF331),"n.a.")</f>
        <v>34.62783171521037</v>
      </c>
      <c r="AS1111" s="370">
        <f t="shared" si="547"/>
        <v>27.997128499641054</v>
      </c>
      <c r="AT1111" s="370">
        <f t="shared" si="547"/>
        <v>16.678445229681987</v>
      </c>
      <c r="AU1111" s="370">
        <f t="shared" si="547"/>
        <v>9.7025495750708295</v>
      </c>
      <c r="AV1111" s="370">
        <f t="shared" si="547"/>
        <v>12.062256809338528</v>
      </c>
      <c r="AW1111" s="370">
        <f t="shared" si="547"/>
        <v>1.3819095477386976</v>
      </c>
      <c r="AX1111" s="370">
        <f t="shared" si="547"/>
        <v>45.747599451303152</v>
      </c>
      <c r="AY1111" s="370">
        <f t="shared" si="547"/>
        <v>14.973262032085582</v>
      </c>
    </row>
    <row r="1112" spans="1:51" s="325" customFormat="1" ht="13.8">
      <c r="A1112" s="329"/>
      <c r="B1112" s="329" t="s">
        <v>503</v>
      </c>
      <c r="C1112" s="332"/>
      <c r="D1112" s="332"/>
      <c r="E1112" s="332"/>
      <c r="F1112" s="332"/>
      <c r="G1112" s="332"/>
      <c r="H1112" s="332"/>
      <c r="I1112" s="332"/>
      <c r="J1112" s="332"/>
      <c r="K1112" s="332"/>
      <c r="L1112" s="332"/>
      <c r="M1112" s="332"/>
      <c r="N1112" s="332"/>
      <c r="O1112" s="370">
        <f t="shared" si="523"/>
        <v>62.271062271062263</v>
      </c>
      <c r="P1112" s="370">
        <f t="shared" si="524"/>
        <v>96.703296703296701</v>
      </c>
      <c r="Q1112" s="370">
        <f t="shared" si="525"/>
        <v>218.01242236024842</v>
      </c>
      <c r="R1112" s="370">
        <f t="shared" si="526"/>
        <v>64.5631067961165</v>
      </c>
      <c r="S1112" s="370">
        <f t="shared" si="527"/>
        <v>107.88177339901479</v>
      </c>
      <c r="T1112" s="370">
        <f t="shared" si="528"/>
        <v>69.406392694063925</v>
      </c>
      <c r="U1112" s="370">
        <f t="shared" si="529"/>
        <v>25.925925925925927</v>
      </c>
      <c r="V1112" s="370">
        <f t="shared" si="530"/>
        <v>88.3116883116883</v>
      </c>
      <c r="W1112" s="370">
        <f t="shared" si="531"/>
        <v>44.672131147540981</v>
      </c>
      <c r="X1112" s="370">
        <f t="shared" si="532"/>
        <v>61.090909090909079</v>
      </c>
      <c r="Y1112" s="370">
        <f t="shared" si="533"/>
        <v>67.79661016949153</v>
      </c>
      <c r="Z1112" s="370">
        <f t="shared" si="534"/>
        <v>-0.43478260869564295</v>
      </c>
      <c r="AA1112" s="370">
        <f t="shared" si="535"/>
        <v>-55.079006772009024</v>
      </c>
      <c r="AB1112" s="370">
        <f t="shared" si="536"/>
        <v>-10.614525139664801</v>
      </c>
      <c r="AC1112" s="370">
        <f t="shared" si="537"/>
        <v>-22.656250000000004</v>
      </c>
      <c r="AD1112" s="370">
        <f t="shared" si="538"/>
        <v>12.979351032448376</v>
      </c>
      <c r="AE1112" s="370">
        <f t="shared" si="539"/>
        <v>-23.222748815165868</v>
      </c>
      <c r="AF1112" s="370">
        <f t="shared" si="540"/>
        <v>-5.6603773584905648</v>
      </c>
      <c r="AG1112" s="370">
        <f t="shared" si="540"/>
        <v>32.720588235294102</v>
      </c>
      <c r="AH1112" s="370">
        <f t="shared" si="540"/>
        <v>-47.586206896551722</v>
      </c>
      <c r="AI1112" s="370">
        <f t="shared" si="540"/>
        <v>-24.929178470254953</v>
      </c>
      <c r="AJ1112" s="370">
        <f t="shared" si="541"/>
        <v>-8.1264108352144344</v>
      </c>
      <c r="AK1112" s="370">
        <f t="shared" si="541"/>
        <v>15.404040404040412</v>
      </c>
      <c r="AL1112" s="370">
        <f t="shared" si="541"/>
        <v>51.965065502183407</v>
      </c>
      <c r="AM1112" s="370">
        <f t="shared" si="541"/>
        <v>20.603015075376881</v>
      </c>
      <c r="AN1112" s="370">
        <f t="shared" si="521"/>
        <v>-35</v>
      </c>
      <c r="AO1112" s="370">
        <f t="shared" si="521"/>
        <v>-32.323232323232318</v>
      </c>
      <c r="AP1112" s="370">
        <f t="shared" si="521"/>
        <v>-16.710182767624023</v>
      </c>
      <c r="AQ1112" s="370">
        <f t="shared" si="521"/>
        <v>45.061728395061728</v>
      </c>
      <c r="AR1112" s="370">
        <f t="shared" ref="AR1112:AY1112" si="548">IFERROR(((AR332-AF332)*100/AF332),"n.a.")</f>
        <v>30.57142857142858</v>
      </c>
      <c r="AS1112" s="370">
        <f t="shared" si="548"/>
        <v>46.537396121883667</v>
      </c>
      <c r="AT1112" s="370">
        <f t="shared" si="548"/>
        <v>130.26315789473685</v>
      </c>
      <c r="AU1112" s="370">
        <f t="shared" si="548"/>
        <v>87.924528301886824</v>
      </c>
      <c r="AV1112" s="370">
        <f t="shared" si="548"/>
        <v>23.587223587223587</v>
      </c>
      <c r="AW1112" s="370">
        <f t="shared" si="548"/>
        <v>3.9387308533916783</v>
      </c>
      <c r="AX1112" s="370">
        <f t="shared" si="548"/>
        <v>94.252873563218387</v>
      </c>
      <c r="AY1112" s="370">
        <f t="shared" si="548"/>
        <v>83.333333333333357</v>
      </c>
    </row>
    <row r="1113" spans="1:51" s="325" customFormat="1" ht="13.8">
      <c r="A1113" s="327"/>
      <c r="B1113" s="327" t="s">
        <v>504</v>
      </c>
      <c r="C1113" s="331"/>
      <c r="D1113" s="331"/>
      <c r="E1113" s="331"/>
      <c r="F1113" s="331"/>
      <c r="G1113" s="331"/>
      <c r="H1113" s="331"/>
      <c r="I1113" s="331"/>
      <c r="J1113" s="331"/>
      <c r="K1113" s="331"/>
      <c r="L1113" s="331"/>
      <c r="M1113" s="331"/>
      <c r="N1113" s="331"/>
      <c r="O1113" s="370">
        <f t="shared" si="523"/>
        <v>7.7689243027888439</v>
      </c>
      <c r="P1113" s="370">
        <f t="shared" si="524"/>
        <v>-2.2556390977443614</v>
      </c>
      <c r="Q1113" s="370">
        <f t="shared" si="525"/>
        <v>-19.793459552495687</v>
      </c>
      <c r="R1113" s="370">
        <f t="shared" si="526"/>
        <v>-26.263219741480604</v>
      </c>
      <c r="S1113" s="370">
        <f t="shared" si="527"/>
        <v>3.1908488862131317</v>
      </c>
      <c r="T1113" s="370">
        <f t="shared" si="528"/>
        <v>6.9703243616287072</v>
      </c>
      <c r="U1113" s="370">
        <f t="shared" si="529"/>
        <v>10.63197026022306</v>
      </c>
      <c r="V1113" s="370">
        <f t="shared" si="530"/>
        <v>13.412091730368308</v>
      </c>
      <c r="W1113" s="370">
        <f t="shared" si="531"/>
        <v>-22.45989304812834</v>
      </c>
      <c r="X1113" s="370">
        <f t="shared" si="532"/>
        <v>10.603715170278631</v>
      </c>
      <c r="Y1113" s="370">
        <f t="shared" si="533"/>
        <v>2.2421524663677221</v>
      </c>
      <c r="Z1113" s="370">
        <f t="shared" si="534"/>
        <v>6.0561299852289538</v>
      </c>
      <c r="AA1113" s="370">
        <f t="shared" si="535"/>
        <v>2.4645717806531029</v>
      </c>
      <c r="AB1113" s="370">
        <f t="shared" si="536"/>
        <v>12.237762237762237</v>
      </c>
      <c r="AC1113" s="370">
        <f t="shared" si="537"/>
        <v>0.48283261802575028</v>
      </c>
      <c r="AD1113" s="370">
        <f t="shared" si="538"/>
        <v>9.0039840637450119</v>
      </c>
      <c r="AE1113" s="370">
        <f t="shared" si="539"/>
        <v>-4.5507584597432968</v>
      </c>
      <c r="AF1113" s="370">
        <f t="shared" si="540"/>
        <v>-18.903225806451612</v>
      </c>
      <c r="AG1113" s="370">
        <f t="shared" si="540"/>
        <v>1.0080645161290227</v>
      </c>
      <c r="AH1113" s="370">
        <f t="shared" si="540"/>
        <v>-7.5980392156862759</v>
      </c>
      <c r="AI1113" s="370">
        <f t="shared" si="540"/>
        <v>-1.0344827586206922</v>
      </c>
      <c r="AJ1113" s="370">
        <f t="shared" si="541"/>
        <v>16.445066480055996</v>
      </c>
      <c r="AK1113" s="370">
        <f t="shared" si="541"/>
        <v>5.5137844611528752</v>
      </c>
      <c r="AL1113" s="370">
        <f t="shared" si="541"/>
        <v>7.3119777158774424</v>
      </c>
      <c r="AM1113" s="370">
        <f t="shared" si="541"/>
        <v>9.6211665664461901</v>
      </c>
      <c r="AN1113" s="370">
        <f t="shared" si="521"/>
        <v>17.320872274143287</v>
      </c>
      <c r="AO1113" s="370">
        <f t="shared" si="521"/>
        <v>5.8195408435664699</v>
      </c>
      <c r="AP1113" s="370">
        <f t="shared" si="521"/>
        <v>19.956140350877199</v>
      </c>
      <c r="AQ1113" s="370">
        <f t="shared" si="521"/>
        <v>16.381418092909534</v>
      </c>
      <c r="AR1113" s="370">
        <f t="shared" ref="AR1113:AY1113" si="549">IFERROR(((AR333-AF333)*100/AF333),"n.a.")</f>
        <v>49.482895783611767</v>
      </c>
      <c r="AS1113" s="370">
        <f t="shared" si="549"/>
        <v>32.069194943446455</v>
      </c>
      <c r="AT1113" s="370">
        <f t="shared" si="549"/>
        <v>33.554376657824939</v>
      </c>
      <c r="AU1113" s="370">
        <f t="shared" si="549"/>
        <v>17.909407665505242</v>
      </c>
      <c r="AV1113" s="370">
        <f t="shared" si="549"/>
        <v>16.34615384615384</v>
      </c>
      <c r="AW1113" s="370">
        <f t="shared" si="549"/>
        <v>10.213776722090255</v>
      </c>
      <c r="AX1113" s="370">
        <f t="shared" si="549"/>
        <v>32.770927968851396</v>
      </c>
      <c r="AY1113" s="370">
        <f t="shared" si="549"/>
        <v>12.177729018102022</v>
      </c>
    </row>
    <row r="1114" spans="1:51" s="325" customFormat="1" ht="13.8">
      <c r="A1114" s="329"/>
      <c r="B1114" s="329" t="s">
        <v>505</v>
      </c>
      <c r="C1114" s="332"/>
      <c r="D1114" s="332"/>
      <c r="E1114" s="332"/>
      <c r="F1114" s="332"/>
      <c r="G1114" s="332"/>
      <c r="H1114" s="332"/>
      <c r="I1114" s="332"/>
      <c r="J1114" s="332"/>
      <c r="K1114" s="332"/>
      <c r="L1114" s="332"/>
      <c r="M1114" s="332"/>
      <c r="N1114" s="332"/>
      <c r="O1114" s="370">
        <f t="shared" si="523"/>
        <v>7.6034063260340625</v>
      </c>
      <c r="P1114" s="370">
        <f t="shared" si="524"/>
        <v>-18.210050818746478</v>
      </c>
      <c r="Q1114" s="370">
        <f t="shared" si="525"/>
        <v>5.7612023378792108</v>
      </c>
      <c r="R1114" s="370">
        <f t="shared" si="526"/>
        <v>-10.142348754448394</v>
      </c>
      <c r="S1114" s="370">
        <f t="shared" si="527"/>
        <v>1.3333333333333417</v>
      </c>
      <c r="T1114" s="370">
        <f t="shared" si="528"/>
        <v>-6.8974560713349122</v>
      </c>
      <c r="U1114" s="370">
        <f t="shared" si="529"/>
        <v>-12.60282021151586</v>
      </c>
      <c r="V1114" s="370">
        <f t="shared" si="530"/>
        <v>-22.460414129110838</v>
      </c>
      <c r="W1114" s="370">
        <f t="shared" si="531"/>
        <v>-14.50192625206385</v>
      </c>
      <c r="X1114" s="370">
        <f t="shared" si="532"/>
        <v>-7.8797468354430436</v>
      </c>
      <c r="Y1114" s="370">
        <f t="shared" si="533"/>
        <v>15.636042402826861</v>
      </c>
      <c r="Z1114" s="370">
        <f t="shared" si="534"/>
        <v>1.4715947980835036</v>
      </c>
      <c r="AA1114" s="370">
        <f t="shared" si="535"/>
        <v>-4.6353872244205778</v>
      </c>
      <c r="AB1114" s="370">
        <f t="shared" si="536"/>
        <v>20.814635830169145</v>
      </c>
      <c r="AC1114" s="370">
        <f t="shared" si="537"/>
        <v>-17.157894736842106</v>
      </c>
      <c r="AD1114" s="370">
        <f t="shared" si="538"/>
        <v>13.663366336633654</v>
      </c>
      <c r="AE1114" s="370">
        <f t="shared" si="539"/>
        <v>8.1286549707602163</v>
      </c>
      <c r="AF1114" s="370">
        <f t="shared" si="540"/>
        <v>-7.0704225352112617</v>
      </c>
      <c r="AG1114" s="370">
        <f t="shared" si="540"/>
        <v>33.310924369747887</v>
      </c>
      <c r="AH1114" s="370">
        <f t="shared" si="540"/>
        <v>10.838831291234694</v>
      </c>
      <c r="AI1114" s="370">
        <f t="shared" si="540"/>
        <v>10.170582555519783</v>
      </c>
      <c r="AJ1114" s="370">
        <f t="shared" si="541"/>
        <v>27.894194434902086</v>
      </c>
      <c r="AK1114" s="370">
        <f t="shared" si="541"/>
        <v>-11.331805449452515</v>
      </c>
      <c r="AL1114" s="370">
        <f t="shared" si="541"/>
        <v>19.797639123102883</v>
      </c>
      <c r="AM1114" s="370">
        <f t="shared" si="541"/>
        <v>23.85892116182572</v>
      </c>
      <c r="AN1114" s="370">
        <f t="shared" si="521"/>
        <v>8.5714285714285712</v>
      </c>
      <c r="AO1114" s="370">
        <f t="shared" si="521"/>
        <v>9.7839898348157615</v>
      </c>
      <c r="AP1114" s="370">
        <f t="shared" si="521"/>
        <v>9.9303135888501792</v>
      </c>
      <c r="AQ1114" s="370">
        <f t="shared" si="521"/>
        <v>4.0021633315305678</v>
      </c>
      <c r="AR1114" s="370">
        <f t="shared" ref="AR1114:AY1114" si="550">IFERROR(((AR334-AF334)*100/AF334),"n.a.")</f>
        <v>12.882691724765079</v>
      </c>
      <c r="AS1114" s="370">
        <f t="shared" si="550"/>
        <v>5.1689359556228052</v>
      </c>
      <c r="AT1114" s="370">
        <f t="shared" si="550"/>
        <v>15.816326530612239</v>
      </c>
      <c r="AU1114" s="370">
        <f t="shared" si="550"/>
        <v>11.07215892491968</v>
      </c>
      <c r="AV1114" s="370">
        <f t="shared" si="550"/>
        <v>-1.5310233682514109</v>
      </c>
      <c r="AW1114" s="370">
        <f t="shared" si="550"/>
        <v>5.0832854681217778</v>
      </c>
      <c r="AX1114" s="370">
        <f t="shared" si="550"/>
        <v>18.975225225225209</v>
      </c>
      <c r="AY1114" s="370">
        <f t="shared" si="550"/>
        <v>6.4848049772672915</v>
      </c>
    </row>
    <row r="1115" spans="1:51" s="325" customFormat="1" ht="27.6">
      <c r="A1115" s="327"/>
      <c r="B1115" s="327" t="s">
        <v>506</v>
      </c>
      <c r="C1115" s="331"/>
      <c r="D1115" s="331"/>
      <c r="E1115" s="331"/>
      <c r="F1115" s="331"/>
      <c r="G1115" s="331"/>
      <c r="H1115" s="331"/>
      <c r="I1115" s="331"/>
      <c r="J1115" s="331"/>
      <c r="K1115" s="331"/>
      <c r="L1115" s="331"/>
      <c r="M1115" s="331"/>
      <c r="N1115" s="331"/>
      <c r="O1115" s="370">
        <f t="shared" si="523"/>
        <v>-5.3380782918149432</v>
      </c>
      <c r="P1115" s="370">
        <f t="shared" si="524"/>
        <v>-10.819672131147531</v>
      </c>
      <c r="Q1115" s="370">
        <f t="shared" si="525"/>
        <v>251.09890109890105</v>
      </c>
      <c r="R1115" s="370">
        <f t="shared" si="526"/>
        <v>-14.487632508833928</v>
      </c>
      <c r="S1115" s="370">
        <f t="shared" si="527"/>
        <v>27.983539094650194</v>
      </c>
      <c r="T1115" s="370">
        <f t="shared" si="528"/>
        <v>41.516245487364614</v>
      </c>
      <c r="U1115" s="370">
        <f t="shared" si="529"/>
        <v>-18.181818181818173</v>
      </c>
      <c r="V1115" s="370">
        <f t="shared" si="530"/>
        <v>-37.817258883248726</v>
      </c>
      <c r="W1115" s="370">
        <f t="shared" si="531"/>
        <v>-21.311475409836063</v>
      </c>
      <c r="X1115" s="370">
        <f t="shared" si="532"/>
        <v>49.514563106796118</v>
      </c>
      <c r="Y1115" s="370">
        <f t="shared" si="533"/>
        <v>37.198067632850247</v>
      </c>
      <c r="Z1115" s="370">
        <f t="shared" si="534"/>
        <v>19.911504424778769</v>
      </c>
      <c r="AA1115" s="370">
        <f t="shared" si="535"/>
        <v>62.781954887218042</v>
      </c>
      <c r="AB1115" s="370">
        <f t="shared" si="536"/>
        <v>65.808823529411754</v>
      </c>
      <c r="AC1115" s="370">
        <f t="shared" si="537"/>
        <v>-36.932707355242556</v>
      </c>
      <c r="AD1115" s="370">
        <f t="shared" si="538"/>
        <v>56.611570247933884</v>
      </c>
      <c r="AE1115" s="370">
        <f t="shared" si="539"/>
        <v>13.5048231511254</v>
      </c>
      <c r="AF1115" s="370">
        <f t="shared" si="540"/>
        <v>-16.58163265306122</v>
      </c>
      <c r="AG1115" s="370">
        <f t="shared" si="540"/>
        <v>67.777777777777771</v>
      </c>
      <c r="AH1115" s="370">
        <f t="shared" si="540"/>
        <v>53.469387755102026</v>
      </c>
      <c r="AI1115" s="370">
        <f t="shared" si="540"/>
        <v>25.833333333333339</v>
      </c>
      <c r="AJ1115" s="370">
        <f t="shared" si="541"/>
        <v>-0.6493506493506499</v>
      </c>
      <c r="AK1115" s="370">
        <f t="shared" si="541"/>
        <v>26.056338028169026</v>
      </c>
      <c r="AL1115" s="370">
        <f t="shared" si="541"/>
        <v>40.590405904059047</v>
      </c>
      <c r="AM1115" s="370">
        <f t="shared" si="541"/>
        <v>-4.3879907621247201</v>
      </c>
      <c r="AN1115" s="370">
        <f t="shared" si="521"/>
        <v>65.18847006651886</v>
      </c>
      <c r="AO1115" s="370">
        <f t="shared" si="521"/>
        <v>19.602977667493796</v>
      </c>
      <c r="AP1115" s="370">
        <f t="shared" si="521"/>
        <v>3.9577836411609475</v>
      </c>
      <c r="AQ1115" s="370">
        <f t="shared" si="521"/>
        <v>-4.5325779036827116</v>
      </c>
      <c r="AR1115" s="370">
        <f t="shared" ref="AR1115:AY1115" si="551">IFERROR(((AR335-AF335)*100/AF335),"n.a.")</f>
        <v>18.960244648318046</v>
      </c>
      <c r="AS1115" s="370">
        <f t="shared" si="551"/>
        <v>-8.6092715231788208</v>
      </c>
      <c r="AT1115" s="370">
        <f t="shared" si="551"/>
        <v>35.372340425531917</v>
      </c>
      <c r="AU1115" s="370">
        <f t="shared" si="551"/>
        <v>32.450331125827816</v>
      </c>
      <c r="AV1115" s="370">
        <f t="shared" si="551"/>
        <v>55.88235294117645</v>
      </c>
      <c r="AW1115" s="370">
        <f t="shared" si="551"/>
        <v>0.83798882681563702</v>
      </c>
      <c r="AX1115" s="370">
        <f t="shared" si="551"/>
        <v>1.5748031496063006</v>
      </c>
      <c r="AY1115" s="370">
        <f t="shared" si="551"/>
        <v>-16.908212560386467</v>
      </c>
    </row>
    <row r="1116" spans="1:51" s="325" customFormat="1" ht="13.8">
      <c r="A1116" s="329"/>
      <c r="B1116" s="329" t="s">
        <v>507</v>
      </c>
      <c r="C1116" s="332"/>
      <c r="D1116" s="332"/>
      <c r="E1116" s="332"/>
      <c r="F1116" s="332"/>
      <c r="G1116" s="332"/>
      <c r="H1116" s="332"/>
      <c r="I1116" s="332"/>
      <c r="J1116" s="332"/>
      <c r="K1116" s="332"/>
      <c r="L1116" s="332"/>
      <c r="M1116" s="332"/>
      <c r="N1116" s="332"/>
      <c r="O1116" s="370">
        <f t="shared" si="523"/>
        <v>8.8460259394745471</v>
      </c>
      <c r="P1116" s="370">
        <f t="shared" si="524"/>
        <v>-18.906394810009264</v>
      </c>
      <c r="Q1116" s="370">
        <f t="shared" si="525"/>
        <v>-7.3292289651128701</v>
      </c>
      <c r="R1116" s="370">
        <f t="shared" si="526"/>
        <v>-9.7442538038200119</v>
      </c>
      <c r="S1116" s="370">
        <f t="shared" si="527"/>
        <v>-0.76628352490422091</v>
      </c>
      <c r="T1116" s="370">
        <f t="shared" si="528"/>
        <v>-10.690045248868781</v>
      </c>
      <c r="U1116" s="370">
        <f t="shared" si="529"/>
        <v>-12.036434612882237</v>
      </c>
      <c r="V1116" s="370">
        <f t="shared" si="530"/>
        <v>-20.878232758620683</v>
      </c>
      <c r="W1116" s="370">
        <f t="shared" si="531"/>
        <v>-13.878041453890051</v>
      </c>
      <c r="X1116" s="370">
        <f t="shared" si="532"/>
        <v>-11.882193635748131</v>
      </c>
      <c r="Y1116" s="370">
        <f t="shared" si="533"/>
        <v>14.200626959247654</v>
      </c>
      <c r="Z1116" s="370">
        <f t="shared" si="534"/>
        <v>-3.7105751391458296E-2</v>
      </c>
      <c r="AA1116" s="370">
        <f t="shared" si="535"/>
        <v>-10.143599144515726</v>
      </c>
      <c r="AB1116" s="370">
        <f t="shared" si="536"/>
        <v>16.152380952380945</v>
      </c>
      <c r="AC1116" s="370">
        <f t="shared" si="537"/>
        <v>-13.192027839291358</v>
      </c>
      <c r="AD1116" s="370">
        <f t="shared" si="538"/>
        <v>9.9354375896700127</v>
      </c>
      <c r="AE1116" s="370">
        <f t="shared" si="539"/>
        <v>7.5933075933075918</v>
      </c>
      <c r="AF1116" s="370">
        <f t="shared" si="540"/>
        <v>-5.8898036732108912</v>
      </c>
      <c r="AG1116" s="370">
        <f t="shared" si="540"/>
        <v>29.955621301775153</v>
      </c>
      <c r="AH1116" s="370">
        <f t="shared" si="540"/>
        <v>7.3203949608443937</v>
      </c>
      <c r="AI1116" s="370">
        <f t="shared" si="540"/>
        <v>8.8594349494244824</v>
      </c>
      <c r="AJ1116" s="370">
        <f t="shared" si="541"/>
        <v>31.310026892047631</v>
      </c>
      <c r="AK1116" s="370">
        <f t="shared" si="541"/>
        <v>-14.246500137249523</v>
      </c>
      <c r="AL1116" s="370">
        <f t="shared" si="541"/>
        <v>17.706013363028951</v>
      </c>
      <c r="AM1116" s="370">
        <f t="shared" si="541"/>
        <v>28.017681060863648</v>
      </c>
      <c r="AN1116" s="370">
        <f t="shared" si="521"/>
        <v>0.19678583142014522</v>
      </c>
      <c r="AO1116" s="370">
        <f t="shared" si="521"/>
        <v>8.3454810495626788</v>
      </c>
      <c r="AP1116" s="370">
        <f t="shared" si="521"/>
        <v>10.668841761827091</v>
      </c>
      <c r="AQ1116" s="370">
        <f t="shared" si="521"/>
        <v>4.9342105263158071</v>
      </c>
      <c r="AR1116" s="370">
        <f t="shared" ref="AR1116:AY1116" si="552">IFERROR(((AR336-AF336)*100/AF336),"n.a.")</f>
        <v>12.213997308209967</v>
      </c>
      <c r="AS1116" s="370">
        <f t="shared" si="552"/>
        <v>6.9151963574274324</v>
      </c>
      <c r="AT1116" s="370">
        <f t="shared" si="552"/>
        <v>13.483502538071077</v>
      </c>
      <c r="AU1116" s="370">
        <f t="shared" si="552"/>
        <v>9.0035245113745663</v>
      </c>
      <c r="AV1116" s="370">
        <f t="shared" si="552"/>
        <v>-6.6998244587478029</v>
      </c>
      <c r="AW1116" s="370">
        <f t="shared" si="552"/>
        <v>5.5697823303457055</v>
      </c>
      <c r="AX1116" s="370">
        <f t="shared" si="552"/>
        <v>21.065909807631662</v>
      </c>
      <c r="AY1116" s="370">
        <f t="shared" si="552"/>
        <v>9.0305444887118167</v>
      </c>
    </row>
    <row r="1117" spans="1:51" s="325" customFormat="1" ht="27.6">
      <c r="A1117" s="327"/>
      <c r="B1117" s="327" t="s">
        <v>508</v>
      </c>
      <c r="C1117" s="331"/>
      <c r="D1117" s="331"/>
      <c r="E1117" s="331"/>
      <c r="F1117" s="331"/>
      <c r="G1117" s="331"/>
      <c r="H1117" s="331"/>
      <c r="I1117" s="331"/>
      <c r="J1117" s="331"/>
      <c r="K1117" s="331"/>
      <c r="L1117" s="331"/>
      <c r="M1117" s="331"/>
      <c r="N1117" s="331"/>
      <c r="O1117" s="370">
        <f t="shared" si="523"/>
        <v>21.251719394773041</v>
      </c>
      <c r="P1117" s="370">
        <f t="shared" si="524"/>
        <v>12.683625940523106</v>
      </c>
      <c r="Q1117" s="370">
        <f t="shared" si="525"/>
        <v>52.168473728106761</v>
      </c>
      <c r="R1117" s="370">
        <f t="shared" si="526"/>
        <v>-2.3973727422003299</v>
      </c>
      <c r="S1117" s="370">
        <f t="shared" si="527"/>
        <v>35.329341317365262</v>
      </c>
      <c r="T1117" s="370">
        <f t="shared" si="528"/>
        <v>7.739242132305705</v>
      </c>
      <c r="U1117" s="370">
        <f t="shared" si="529"/>
        <v>16.467162730507926</v>
      </c>
      <c r="V1117" s="370">
        <f t="shared" si="530"/>
        <v>10.15729138896295</v>
      </c>
      <c r="W1117" s="370">
        <f t="shared" si="531"/>
        <v>16.978143807412099</v>
      </c>
      <c r="X1117" s="370">
        <f t="shared" si="532"/>
        <v>47.280799112097668</v>
      </c>
      <c r="Y1117" s="370">
        <f t="shared" si="533"/>
        <v>18.368598589389766</v>
      </c>
      <c r="Z1117" s="370">
        <f t="shared" si="534"/>
        <v>0.78003120124805003</v>
      </c>
      <c r="AA1117" s="370">
        <f t="shared" si="535"/>
        <v>5.4169030062393757</v>
      </c>
      <c r="AB1117" s="370">
        <f t="shared" si="536"/>
        <v>27.821939586645481</v>
      </c>
      <c r="AC1117" s="370">
        <f t="shared" si="537"/>
        <v>-6.522334886270218</v>
      </c>
      <c r="AD1117" s="370">
        <f t="shared" si="538"/>
        <v>23.721399730821012</v>
      </c>
      <c r="AE1117" s="370">
        <f t="shared" si="539"/>
        <v>4.4946436888681873</v>
      </c>
      <c r="AF1117" s="370">
        <f t="shared" si="540"/>
        <v>20.238450074515669</v>
      </c>
      <c r="AG1117" s="370">
        <f t="shared" si="540"/>
        <v>29.80555555555555</v>
      </c>
      <c r="AH1117" s="370">
        <f t="shared" si="540"/>
        <v>14.835430784123917</v>
      </c>
      <c r="AI1117" s="370">
        <f t="shared" si="540"/>
        <v>26.888708367181152</v>
      </c>
      <c r="AJ1117" s="370">
        <f t="shared" si="541"/>
        <v>39.437327304697298</v>
      </c>
      <c r="AK1117" s="370">
        <f t="shared" si="541"/>
        <v>29.922279792746107</v>
      </c>
      <c r="AL1117" s="370">
        <f t="shared" si="541"/>
        <v>47.33746130030962</v>
      </c>
      <c r="AM1117" s="370">
        <f t="shared" si="541"/>
        <v>53.026634382566584</v>
      </c>
      <c r="AN1117" s="370">
        <f t="shared" si="521"/>
        <v>7.2636815920397861</v>
      </c>
      <c r="AO1117" s="370">
        <f t="shared" si="521"/>
        <v>37.496335385517447</v>
      </c>
      <c r="AP1117" s="370">
        <f t="shared" si="521"/>
        <v>26.788142507478906</v>
      </c>
      <c r="AQ1117" s="370">
        <f t="shared" si="521"/>
        <v>1.0474704702473947</v>
      </c>
      <c r="AR1117" s="370">
        <f t="shared" ref="AR1117:AY1117" si="553">IFERROR(((AR337-AF337)*100/AF337),"n.a.")</f>
        <v>64.972731779871083</v>
      </c>
      <c r="AS1117" s="370">
        <f t="shared" si="553"/>
        <v>43.633640059918697</v>
      </c>
      <c r="AT1117" s="370">
        <f t="shared" si="553"/>
        <v>34.942044257112741</v>
      </c>
      <c r="AU1117" s="370">
        <f t="shared" si="553"/>
        <v>58.002560819462246</v>
      </c>
      <c r="AV1117" s="370">
        <f t="shared" si="553"/>
        <v>20.46478112051884</v>
      </c>
      <c r="AW1117" s="370">
        <f t="shared" si="553"/>
        <v>12.422731804586251</v>
      </c>
      <c r="AX1117" s="370">
        <f t="shared" si="553"/>
        <v>38.999789871821811</v>
      </c>
      <c r="AY1117" s="370">
        <f t="shared" si="553"/>
        <v>9.9507735583684891</v>
      </c>
    </row>
    <row r="1118" spans="1:51" s="325" customFormat="1" ht="13.8">
      <c r="A1118" s="329"/>
      <c r="B1118" s="329" t="s">
        <v>509</v>
      </c>
      <c r="C1118" s="332"/>
      <c r="D1118" s="332"/>
      <c r="E1118" s="332"/>
      <c r="F1118" s="332"/>
      <c r="G1118" s="332"/>
      <c r="H1118" s="332"/>
      <c r="I1118" s="332"/>
      <c r="J1118" s="332"/>
      <c r="K1118" s="332"/>
      <c r="L1118" s="332"/>
      <c r="M1118" s="332"/>
      <c r="N1118" s="332"/>
      <c r="O1118" s="370">
        <f t="shared" si="523"/>
        <v>76.357827476038338</v>
      </c>
      <c r="P1118" s="370">
        <f t="shared" si="524"/>
        <v>10.87613293051359</v>
      </c>
      <c r="Q1118" s="370">
        <f t="shared" si="525"/>
        <v>64.026402640264024</v>
      </c>
      <c r="R1118" s="370">
        <f t="shared" si="526"/>
        <v>-4.6961325966850804</v>
      </c>
      <c r="S1118" s="370">
        <f t="shared" si="527"/>
        <v>47.41144414168938</v>
      </c>
      <c r="T1118" s="370">
        <f t="shared" si="528"/>
        <v>10.41162227602905</v>
      </c>
      <c r="U1118" s="370">
        <f t="shared" si="529"/>
        <v>9.808612440191391</v>
      </c>
      <c r="V1118" s="370">
        <f t="shared" si="530"/>
        <v>-2.6168224299065361</v>
      </c>
      <c r="W1118" s="370">
        <f t="shared" si="531"/>
        <v>-22.541966426858515</v>
      </c>
      <c r="X1118" s="370">
        <f t="shared" si="532"/>
        <v>0.95238095238095322</v>
      </c>
      <c r="Y1118" s="370">
        <f t="shared" si="533"/>
        <v>-6.9327731092436995</v>
      </c>
      <c r="Z1118" s="370">
        <f t="shared" si="534"/>
        <v>-6.4197530864197478</v>
      </c>
      <c r="AA1118" s="370">
        <f t="shared" si="535"/>
        <v>-23.188405797101442</v>
      </c>
      <c r="AB1118" s="370">
        <f t="shared" si="536"/>
        <v>-14.441416893732965</v>
      </c>
      <c r="AC1118" s="370">
        <f t="shared" si="537"/>
        <v>-33.400402414486919</v>
      </c>
      <c r="AD1118" s="370">
        <f t="shared" si="538"/>
        <v>5.7971014492753534</v>
      </c>
      <c r="AE1118" s="370">
        <f t="shared" si="539"/>
        <v>-2.5878003696857776</v>
      </c>
      <c r="AF1118" s="370">
        <f t="shared" si="540"/>
        <v>-20.39473684210526</v>
      </c>
      <c r="AG1118" s="370">
        <f t="shared" si="540"/>
        <v>-1.9607843137254872</v>
      </c>
      <c r="AH1118" s="370">
        <f t="shared" si="540"/>
        <v>-35.124760076775431</v>
      </c>
      <c r="AI1118" s="370">
        <f t="shared" si="540"/>
        <v>33.746130030959762</v>
      </c>
      <c r="AJ1118" s="370">
        <f t="shared" si="541"/>
        <v>4.7169811320754755</v>
      </c>
      <c r="AK1118" s="370">
        <f t="shared" si="541"/>
        <v>-7.4492099322799117</v>
      </c>
      <c r="AL1118" s="370">
        <f t="shared" si="541"/>
        <v>41.160949868073871</v>
      </c>
      <c r="AM1118" s="370">
        <f t="shared" si="541"/>
        <v>8.7264150943396253</v>
      </c>
      <c r="AN1118" s="370">
        <f t="shared" si="521"/>
        <v>28.34394904458599</v>
      </c>
      <c r="AO1118" s="370">
        <f t="shared" si="521"/>
        <v>22.054380664652566</v>
      </c>
      <c r="AP1118" s="370">
        <f t="shared" si="521"/>
        <v>15.34246575342466</v>
      </c>
      <c r="AQ1118" s="370">
        <f t="shared" si="521"/>
        <v>-8.9184060721062579</v>
      </c>
      <c r="AR1118" s="370">
        <f t="shared" ref="AR1118:AY1118" si="554">IFERROR(((AR338-AF338)*100/AF338),"n.a.")</f>
        <v>12.121212121212134</v>
      </c>
      <c r="AS1118" s="370">
        <f t="shared" si="554"/>
        <v>12.888888888888891</v>
      </c>
      <c r="AT1118" s="370">
        <f t="shared" si="554"/>
        <v>40.236686390532554</v>
      </c>
      <c r="AU1118" s="370">
        <f t="shared" si="554"/>
        <v>-7.1759259259259371</v>
      </c>
      <c r="AV1118" s="370">
        <f t="shared" si="554"/>
        <v>2.0270270270270236</v>
      </c>
      <c r="AW1118" s="370">
        <f t="shared" si="554"/>
        <v>-20.487804878048777</v>
      </c>
      <c r="AX1118" s="370">
        <f t="shared" si="554"/>
        <v>-24.299065420560744</v>
      </c>
      <c r="AY1118" s="370">
        <f t="shared" si="554"/>
        <v>-9.3275488069414436</v>
      </c>
    </row>
    <row r="1119" spans="1:51" s="325" customFormat="1" ht="13.8">
      <c r="A1119" s="327"/>
      <c r="B1119" s="327" t="s">
        <v>510</v>
      </c>
      <c r="C1119" s="331"/>
      <c r="D1119" s="331"/>
      <c r="E1119" s="331"/>
      <c r="F1119" s="331"/>
      <c r="G1119" s="331"/>
      <c r="H1119" s="331"/>
      <c r="I1119" s="331"/>
      <c r="J1119" s="331"/>
      <c r="K1119" s="331"/>
      <c r="L1119" s="331"/>
      <c r="M1119" s="331"/>
      <c r="N1119" s="331"/>
      <c r="O1119" s="370">
        <f t="shared" si="523"/>
        <v>3.1368821292775673</v>
      </c>
      <c r="P1119" s="370">
        <f t="shared" si="524"/>
        <v>21.733821733821749</v>
      </c>
      <c r="Q1119" s="370">
        <f t="shared" si="525"/>
        <v>70.578778135048225</v>
      </c>
      <c r="R1119" s="370">
        <f t="shared" si="526"/>
        <v>-6.9406392694063905</v>
      </c>
      <c r="S1119" s="370">
        <f t="shared" si="527"/>
        <v>26.849894291754744</v>
      </c>
      <c r="T1119" s="370">
        <f t="shared" si="528"/>
        <v>-16.535433070866137</v>
      </c>
      <c r="U1119" s="370">
        <f t="shared" si="529"/>
        <v>-0.31982942430704836</v>
      </c>
      <c r="V1119" s="370">
        <f t="shared" si="530"/>
        <v>-14.072327044025164</v>
      </c>
      <c r="W1119" s="370">
        <f t="shared" si="531"/>
        <v>6.0335195530726367</v>
      </c>
      <c r="X1119" s="370">
        <f t="shared" si="532"/>
        <v>60.764331210191081</v>
      </c>
      <c r="Y1119" s="370">
        <f t="shared" si="533"/>
        <v>22.669283611383715</v>
      </c>
      <c r="Z1119" s="370">
        <f t="shared" si="534"/>
        <v>14.24050632911392</v>
      </c>
      <c r="AA1119" s="370">
        <f t="shared" si="535"/>
        <v>34.101382488479274</v>
      </c>
      <c r="AB1119" s="370">
        <f t="shared" si="536"/>
        <v>45.235707121364086</v>
      </c>
      <c r="AC1119" s="370">
        <f t="shared" si="537"/>
        <v>-4.9952874646559788</v>
      </c>
      <c r="AD1119" s="370">
        <f t="shared" si="538"/>
        <v>20.608439646712462</v>
      </c>
      <c r="AE1119" s="370">
        <f t="shared" si="539"/>
        <v>49.583333333333321</v>
      </c>
      <c r="AF1119" s="370">
        <f t="shared" si="540"/>
        <v>79.00943396226414</v>
      </c>
      <c r="AG1119" s="370">
        <f t="shared" si="540"/>
        <v>123.52941176470588</v>
      </c>
      <c r="AH1119" s="370">
        <f t="shared" si="540"/>
        <v>82.067703568161022</v>
      </c>
      <c r="AI1119" s="370">
        <f t="shared" si="540"/>
        <v>108.42992623814541</v>
      </c>
      <c r="AJ1119" s="370">
        <f t="shared" si="541"/>
        <v>70.681458003169581</v>
      </c>
      <c r="AK1119" s="370">
        <f t="shared" si="541"/>
        <v>75.84</v>
      </c>
      <c r="AL1119" s="370">
        <f t="shared" si="541"/>
        <v>82.179132040627891</v>
      </c>
      <c r="AM1119" s="370">
        <f t="shared" si="541"/>
        <v>92.646048109965633</v>
      </c>
      <c r="AN1119" s="370">
        <f t="shared" si="521"/>
        <v>17.817679558011037</v>
      </c>
      <c r="AO1119" s="370">
        <f t="shared" si="521"/>
        <v>92.361111111111114</v>
      </c>
      <c r="AP1119" s="370">
        <f t="shared" si="521"/>
        <v>50.366151342554936</v>
      </c>
      <c r="AQ1119" s="370">
        <f t="shared" si="521"/>
        <v>5.9610027855153218</v>
      </c>
      <c r="AR1119" s="370">
        <f t="shared" ref="AR1119:AY1119" si="555">IFERROR(((AR339-AF339)*100/AF339),"n.a.")</f>
        <v>50.59288537549407</v>
      </c>
      <c r="AS1119" s="370">
        <f t="shared" si="555"/>
        <v>22.105263157894743</v>
      </c>
      <c r="AT1119" s="370">
        <f t="shared" si="555"/>
        <v>48.492462311557802</v>
      </c>
      <c r="AU1119" s="370">
        <f t="shared" si="555"/>
        <v>8.9484327603640015</v>
      </c>
      <c r="AV1119" s="370">
        <f t="shared" si="555"/>
        <v>7.3816155988857943</v>
      </c>
      <c r="AW1119" s="370">
        <f t="shared" si="555"/>
        <v>19.153776160145593</v>
      </c>
      <c r="AX1119" s="370">
        <f t="shared" si="555"/>
        <v>42.828180435884434</v>
      </c>
      <c r="AY1119" s="370">
        <f t="shared" si="555"/>
        <v>-2.8540849090260458</v>
      </c>
    </row>
    <row r="1120" spans="1:51" s="325" customFormat="1" ht="13.8">
      <c r="A1120" s="329"/>
      <c r="B1120" s="329" t="s">
        <v>511</v>
      </c>
      <c r="C1120" s="332"/>
      <c r="D1120" s="332"/>
      <c r="E1120" s="332"/>
      <c r="F1120" s="332"/>
      <c r="G1120" s="332"/>
      <c r="H1120" s="332"/>
      <c r="I1120" s="332"/>
      <c r="J1120" s="332"/>
      <c r="K1120" s="332"/>
      <c r="L1120" s="332"/>
      <c r="M1120" s="332"/>
      <c r="N1120" s="332"/>
      <c r="O1120" s="370">
        <f t="shared" si="523"/>
        <v>9.3133385951065488</v>
      </c>
      <c r="P1120" s="370">
        <f t="shared" si="524"/>
        <v>6.8875326939842987</v>
      </c>
      <c r="Q1120" s="370">
        <f t="shared" si="525"/>
        <v>27.04507512520868</v>
      </c>
      <c r="R1120" s="370">
        <f t="shared" si="526"/>
        <v>11.285008237232283</v>
      </c>
      <c r="S1120" s="370">
        <f t="shared" si="527"/>
        <v>1.8925056775170324</v>
      </c>
      <c r="T1120" s="370">
        <f t="shared" si="528"/>
        <v>-1.7064846416382342</v>
      </c>
      <c r="U1120" s="370">
        <f t="shared" si="529"/>
        <v>-10.395655546935609</v>
      </c>
      <c r="V1120" s="370">
        <f t="shared" si="530"/>
        <v>1.3848396501457689</v>
      </c>
      <c r="W1120" s="370">
        <f t="shared" si="531"/>
        <v>4.1871921182265996</v>
      </c>
      <c r="X1120" s="370">
        <f t="shared" si="532"/>
        <v>32.21757322175732</v>
      </c>
      <c r="Y1120" s="370">
        <f t="shared" si="533"/>
        <v>37.601442741208295</v>
      </c>
      <c r="Z1120" s="370">
        <f t="shared" si="534"/>
        <v>6.3039723661485354</v>
      </c>
      <c r="AA1120" s="370">
        <f t="shared" si="535"/>
        <v>3.0324909747292415</v>
      </c>
      <c r="AB1120" s="370">
        <f t="shared" si="536"/>
        <v>16.150081566068522</v>
      </c>
      <c r="AC1120" s="370">
        <f t="shared" si="537"/>
        <v>-17.214191852825238</v>
      </c>
      <c r="AD1120" s="370">
        <f t="shared" si="538"/>
        <v>11.472982975573654</v>
      </c>
      <c r="AE1120" s="370">
        <f t="shared" si="539"/>
        <v>6.1664190193164803</v>
      </c>
      <c r="AF1120" s="370">
        <f t="shared" si="540"/>
        <v>24.8263888888889</v>
      </c>
      <c r="AG1120" s="370">
        <f t="shared" si="540"/>
        <v>33.246753246753244</v>
      </c>
      <c r="AH1120" s="370">
        <f t="shared" si="540"/>
        <v>8.3393242271746946</v>
      </c>
      <c r="AI1120" s="370">
        <f t="shared" si="540"/>
        <v>6.3829787234042596</v>
      </c>
      <c r="AJ1120" s="370">
        <f t="shared" si="541"/>
        <v>21.677215189873415</v>
      </c>
      <c r="AK1120" s="370">
        <f t="shared" si="541"/>
        <v>-8.2568807339449517</v>
      </c>
      <c r="AL1120" s="370">
        <f t="shared" si="541"/>
        <v>20.146222583265626</v>
      </c>
      <c r="AM1120" s="370">
        <f t="shared" si="541"/>
        <v>18.780658724597057</v>
      </c>
      <c r="AN1120" s="370">
        <f t="shared" si="521"/>
        <v>10.744382022471905</v>
      </c>
      <c r="AO1120" s="370">
        <f t="shared" si="521"/>
        <v>45</v>
      </c>
      <c r="AP1120" s="370">
        <f t="shared" si="521"/>
        <v>14.873837981407704</v>
      </c>
      <c r="AQ1120" s="370">
        <f t="shared" si="521"/>
        <v>2.7991602519244254</v>
      </c>
      <c r="AR1120" s="370">
        <f t="shared" ref="AR1120:AY1120" si="556">IFERROR(((AR340-AF340)*100/AF340),"n.a.")</f>
        <v>12.378303198887339</v>
      </c>
      <c r="AS1120" s="370">
        <f t="shared" si="556"/>
        <v>20.077972709551656</v>
      </c>
      <c r="AT1120" s="370">
        <f t="shared" si="556"/>
        <v>22.826808228268089</v>
      </c>
      <c r="AU1120" s="370">
        <f t="shared" si="556"/>
        <v>33.555555555555564</v>
      </c>
      <c r="AV1120" s="370">
        <f t="shared" si="556"/>
        <v>27.438231469440833</v>
      </c>
      <c r="AW1120" s="370">
        <f t="shared" si="556"/>
        <v>34.000000000000014</v>
      </c>
      <c r="AX1120" s="370">
        <f t="shared" si="556"/>
        <v>31.304935767410431</v>
      </c>
      <c r="AY1120" s="370">
        <f t="shared" si="556"/>
        <v>26.489675516224203</v>
      </c>
    </row>
    <row r="1121" spans="1:51" s="325" customFormat="1" ht="13.8">
      <c r="A1121" s="327"/>
      <c r="B1121" s="327" t="s">
        <v>512</v>
      </c>
      <c r="C1121" s="331"/>
      <c r="D1121" s="331"/>
      <c r="E1121" s="331"/>
      <c r="F1121" s="331"/>
      <c r="G1121" s="331"/>
      <c r="H1121" s="331"/>
      <c r="I1121" s="331"/>
      <c r="J1121" s="331"/>
      <c r="K1121" s="331"/>
      <c r="L1121" s="331"/>
      <c r="M1121" s="331"/>
      <c r="N1121" s="331"/>
      <c r="O1121" s="370">
        <f t="shared" si="523"/>
        <v>99.14893617021275</v>
      </c>
      <c r="P1121" s="370">
        <f t="shared" si="524"/>
        <v>15.33477321814255</v>
      </c>
      <c r="Q1121" s="370">
        <f t="shared" si="525"/>
        <v>132</v>
      </c>
      <c r="R1121" s="370">
        <f t="shared" si="526"/>
        <v>-31.384615384615383</v>
      </c>
      <c r="S1121" s="370">
        <f t="shared" si="527"/>
        <v>141.27310061601642</v>
      </c>
      <c r="T1121" s="370">
        <f t="shared" si="528"/>
        <v>82.391304347826122</v>
      </c>
      <c r="U1121" s="370">
        <f t="shared" si="529"/>
        <v>138.1995133819951</v>
      </c>
      <c r="V1121" s="370">
        <f t="shared" si="530"/>
        <v>106.8</v>
      </c>
      <c r="W1121" s="370">
        <f t="shared" si="531"/>
        <v>94.683026584867079</v>
      </c>
      <c r="X1121" s="370">
        <f t="shared" si="532"/>
        <v>121.24645892351273</v>
      </c>
      <c r="Y1121" s="370">
        <f t="shared" si="533"/>
        <v>-5.2837573385518679</v>
      </c>
      <c r="Z1121" s="370">
        <f t="shared" si="534"/>
        <v>-28.684627575277336</v>
      </c>
      <c r="AA1121" s="370">
        <f t="shared" si="535"/>
        <v>-24.786324786324784</v>
      </c>
      <c r="AB1121" s="370">
        <f t="shared" si="536"/>
        <v>49.812734082397007</v>
      </c>
      <c r="AC1121" s="370">
        <f t="shared" si="537"/>
        <v>49.23371647509579</v>
      </c>
      <c r="AD1121" s="370">
        <f t="shared" si="538"/>
        <v>126.45739910313901</v>
      </c>
      <c r="AE1121" s="370">
        <f t="shared" si="539"/>
        <v>-46.127659574468083</v>
      </c>
      <c r="AF1121" s="370">
        <f t="shared" si="540"/>
        <v>-27.175208581644817</v>
      </c>
      <c r="AG1121" s="370">
        <f t="shared" si="540"/>
        <v>-45.556690500510719</v>
      </c>
      <c r="AH1121" s="370">
        <f t="shared" si="540"/>
        <v>-22.823984526112181</v>
      </c>
      <c r="AI1121" s="370">
        <f t="shared" si="540"/>
        <v>-27.836134453781508</v>
      </c>
      <c r="AJ1121" s="370">
        <f t="shared" si="541"/>
        <v>35.851472471190782</v>
      </c>
      <c r="AK1121" s="370">
        <f t="shared" si="541"/>
        <v>41.73553719008266</v>
      </c>
      <c r="AL1121" s="370">
        <f t="shared" si="541"/>
        <v>28.888888888888882</v>
      </c>
      <c r="AM1121" s="370">
        <f t="shared" si="541"/>
        <v>71.874999999999986</v>
      </c>
      <c r="AN1121" s="370">
        <f t="shared" ref="AN1121:AQ1168" si="557">IFERROR(((AN341-AB341)*100/AB341),"n.a.")</f>
        <v>-38</v>
      </c>
      <c r="AO1121" s="370">
        <f t="shared" si="557"/>
        <v>-42.490372272143766</v>
      </c>
      <c r="AP1121" s="370">
        <f t="shared" si="557"/>
        <v>12.673267326732685</v>
      </c>
      <c r="AQ1121" s="370">
        <f t="shared" si="557"/>
        <v>-14.69194312796208</v>
      </c>
      <c r="AR1121" s="370">
        <f t="shared" ref="AR1121:AY1121" si="558">IFERROR(((AR341-AF341)*100/AF341),"n.a.")</f>
        <v>259.57446808510639</v>
      </c>
      <c r="AS1121" s="370">
        <f t="shared" si="558"/>
        <v>206.94183864915573</v>
      </c>
      <c r="AT1121" s="370">
        <f t="shared" si="558"/>
        <v>7.8947368421052504</v>
      </c>
      <c r="AU1121" s="370">
        <f t="shared" si="558"/>
        <v>289.81077147016009</v>
      </c>
      <c r="AV1121" s="370">
        <f t="shared" si="558"/>
        <v>46.559849198869003</v>
      </c>
      <c r="AW1121" s="370">
        <f t="shared" si="558"/>
        <v>-13.411078717201166</v>
      </c>
      <c r="AX1121" s="370">
        <f t="shared" si="558"/>
        <v>112.58620689655173</v>
      </c>
      <c r="AY1121" s="370">
        <f t="shared" si="558"/>
        <v>23.966942148760335</v>
      </c>
    </row>
    <row r="1122" spans="1:51" s="325" customFormat="1" ht="13.8">
      <c r="A1122" s="329"/>
      <c r="B1122" s="329" t="s">
        <v>513</v>
      </c>
      <c r="C1122" s="332"/>
      <c r="D1122" s="332"/>
      <c r="E1122" s="332"/>
      <c r="F1122" s="332"/>
      <c r="G1122" s="332"/>
      <c r="H1122" s="332"/>
      <c r="I1122" s="332"/>
      <c r="J1122" s="332"/>
      <c r="K1122" s="332"/>
      <c r="L1122" s="332"/>
      <c r="M1122" s="332"/>
      <c r="N1122" s="332"/>
      <c r="O1122" s="370">
        <f t="shared" si="523"/>
        <v>-12.195121951219511</v>
      </c>
      <c r="P1122" s="370">
        <f t="shared" si="524"/>
        <v>-34.375000000000007</v>
      </c>
      <c r="Q1122" s="370">
        <f t="shared" si="525"/>
        <v>-9.8039215686274499</v>
      </c>
      <c r="R1122" s="370">
        <f t="shared" si="526"/>
        <v>-28.571428571428577</v>
      </c>
      <c r="S1122" s="370">
        <f t="shared" si="527"/>
        <v>-37.735849056603769</v>
      </c>
      <c r="T1122" s="370">
        <f t="shared" si="528"/>
        <v>9.2592592592592453</v>
      </c>
      <c r="U1122" s="370">
        <f t="shared" si="529"/>
        <v>108.57142857142858</v>
      </c>
      <c r="V1122" s="370">
        <f t="shared" si="530"/>
        <v>27.397260273972613</v>
      </c>
      <c r="W1122" s="370">
        <f t="shared" si="531"/>
        <v>44.927536231884069</v>
      </c>
      <c r="X1122" s="370">
        <f t="shared" si="532"/>
        <v>32.275132275132279</v>
      </c>
      <c r="Y1122" s="370">
        <f t="shared" si="533"/>
        <v>7.5342465753424737</v>
      </c>
      <c r="Z1122" s="370">
        <f t="shared" si="534"/>
        <v>38.095238095238095</v>
      </c>
      <c r="AA1122" s="370">
        <f t="shared" si="535"/>
        <v>61.1111111111111</v>
      </c>
      <c r="AB1122" s="370">
        <f t="shared" si="536"/>
        <v>66.666666666666657</v>
      </c>
      <c r="AC1122" s="370">
        <f t="shared" si="537"/>
        <v>-28.260869565217391</v>
      </c>
      <c r="AD1122" s="370">
        <f t="shared" si="538"/>
        <v>108.57142857142858</v>
      </c>
      <c r="AE1122" s="370">
        <f t="shared" si="539"/>
        <v>212.12121212121212</v>
      </c>
      <c r="AF1122" s="370">
        <f t="shared" si="540"/>
        <v>76.27118644067798</v>
      </c>
      <c r="AG1122" s="370">
        <f t="shared" si="540"/>
        <v>-16.438356164383563</v>
      </c>
      <c r="AH1122" s="370">
        <f t="shared" si="540"/>
        <v>20.430107526881727</v>
      </c>
      <c r="AI1122" s="370">
        <f t="shared" si="540"/>
        <v>19.500000000000007</v>
      </c>
      <c r="AJ1122" s="370">
        <f t="shared" si="541"/>
        <v>41.6</v>
      </c>
      <c r="AK1122" s="370">
        <f t="shared" si="541"/>
        <v>104.45859872611464</v>
      </c>
      <c r="AL1122" s="370">
        <f t="shared" si="541"/>
        <v>120.68965517241378</v>
      </c>
      <c r="AM1122" s="370">
        <f t="shared" si="541"/>
        <v>112.06896551724138</v>
      </c>
      <c r="AN1122" s="370">
        <f t="shared" si="557"/>
        <v>271.42857142857144</v>
      </c>
      <c r="AO1122" s="370">
        <f t="shared" si="557"/>
        <v>118.18181818181816</v>
      </c>
      <c r="AP1122" s="370">
        <f t="shared" si="557"/>
        <v>27.397260273972613</v>
      </c>
      <c r="AQ1122" s="370">
        <f t="shared" si="557"/>
        <v>39.805825242718441</v>
      </c>
      <c r="AR1122" s="370">
        <f t="shared" ref="AR1122:AY1122" si="559">IFERROR(((AR342-AF342)*100/AF342),"n.a.")</f>
        <v>43.269230769230759</v>
      </c>
      <c r="AS1122" s="370">
        <f t="shared" si="559"/>
        <v>175.40983606557376</v>
      </c>
      <c r="AT1122" s="370">
        <f t="shared" si="559"/>
        <v>133.03571428571425</v>
      </c>
      <c r="AU1122" s="370">
        <f t="shared" si="559"/>
        <v>53.556485355648526</v>
      </c>
      <c r="AV1122" s="370">
        <f t="shared" si="559"/>
        <v>14.689265536723152</v>
      </c>
      <c r="AW1122" s="370">
        <f t="shared" si="559"/>
        <v>-30.218068535825537</v>
      </c>
      <c r="AX1122" s="370">
        <f t="shared" si="559"/>
        <v>13.020833333333334</v>
      </c>
      <c r="AY1122" s="370">
        <f t="shared" si="559"/>
        <v>78.048780487804876</v>
      </c>
    </row>
    <row r="1123" spans="1:51" s="325" customFormat="1" ht="13.8">
      <c r="A1123" s="327"/>
      <c r="B1123" s="327" t="s">
        <v>514</v>
      </c>
      <c r="C1123" s="331"/>
      <c r="D1123" s="331"/>
      <c r="E1123" s="331"/>
      <c r="F1123" s="331"/>
      <c r="G1123" s="331"/>
      <c r="H1123" s="331"/>
      <c r="I1123" s="331"/>
      <c r="J1123" s="331"/>
      <c r="K1123" s="331"/>
      <c r="L1123" s="331"/>
      <c r="M1123" s="331"/>
      <c r="N1123" s="331"/>
      <c r="O1123" s="370">
        <f t="shared" si="523"/>
        <v>11.786633639321975</v>
      </c>
      <c r="P1123" s="370">
        <f t="shared" si="524"/>
        <v>-16.293646681264306</v>
      </c>
      <c r="Q1123" s="370">
        <f t="shared" si="525"/>
        <v>-15.144826101001396</v>
      </c>
      <c r="R1123" s="370">
        <f t="shared" si="526"/>
        <v>-8.5801269008756389</v>
      </c>
      <c r="S1123" s="370">
        <f t="shared" si="527"/>
        <v>-14.686522373058903</v>
      </c>
      <c r="T1123" s="370">
        <f t="shared" si="528"/>
        <v>-15.378526787922763</v>
      </c>
      <c r="U1123" s="370">
        <f t="shared" si="529"/>
        <v>22.66985628590588</v>
      </c>
      <c r="V1123" s="370">
        <f t="shared" si="530"/>
        <v>-16.261292564280748</v>
      </c>
      <c r="W1123" s="370">
        <f t="shared" si="531"/>
        <v>-1.3510395570025846</v>
      </c>
      <c r="X1123" s="370">
        <f t="shared" si="532"/>
        <v>11.276024261989125</v>
      </c>
      <c r="Y1123" s="370">
        <f t="shared" si="533"/>
        <v>27.479623715028698</v>
      </c>
      <c r="Z1123" s="370">
        <f t="shared" si="534"/>
        <v>-16.015678488292483</v>
      </c>
      <c r="AA1123" s="370">
        <f t="shared" si="535"/>
        <v>-9.1665489936239304</v>
      </c>
      <c r="AB1123" s="370">
        <f t="shared" si="536"/>
        <v>13.17518321052736</v>
      </c>
      <c r="AC1123" s="370">
        <f t="shared" si="537"/>
        <v>-1.0373707252078035</v>
      </c>
      <c r="AD1123" s="370">
        <f t="shared" si="538"/>
        <v>17.016716673810528</v>
      </c>
      <c r="AE1123" s="370">
        <f t="shared" si="539"/>
        <v>5.1835136390787833</v>
      </c>
      <c r="AF1123" s="370">
        <f t="shared" si="540"/>
        <v>17.555585868230811</v>
      </c>
      <c r="AG1123" s="370">
        <f t="shared" si="540"/>
        <v>9.6797068904384798</v>
      </c>
      <c r="AH1123" s="370">
        <f t="shared" si="540"/>
        <v>-5.8570769940064533</v>
      </c>
      <c r="AI1123" s="370">
        <f t="shared" si="540"/>
        <v>-2.4545218295218278</v>
      </c>
      <c r="AJ1123" s="370">
        <f t="shared" si="541"/>
        <v>5.9551465838650177</v>
      </c>
      <c r="AK1123" s="370">
        <f t="shared" si="541"/>
        <v>10.658251416992966</v>
      </c>
      <c r="AL1123" s="370">
        <f t="shared" si="541"/>
        <v>20.45774145556075</v>
      </c>
      <c r="AM1123" s="370">
        <f t="shared" si="541"/>
        <v>-8.4401607194107005</v>
      </c>
      <c r="AN1123" s="370">
        <f t="shared" si="557"/>
        <v>3.8481218130811548</v>
      </c>
      <c r="AO1123" s="370">
        <f t="shared" si="557"/>
        <v>24.712293636800784</v>
      </c>
      <c r="AP1123" s="370">
        <f t="shared" si="557"/>
        <v>13.019160326852646</v>
      </c>
      <c r="AQ1123" s="370">
        <f t="shared" si="557"/>
        <v>8.0893488137304548</v>
      </c>
      <c r="AR1123" s="370">
        <f t="shared" ref="AR1123:AY1123" si="560">IFERROR(((AR343-AF343)*100/AF343),"n.a.")</f>
        <v>9.8448430195935384</v>
      </c>
      <c r="AS1123" s="370">
        <f t="shared" si="560"/>
        <v>0.71524784482759418</v>
      </c>
      <c r="AT1123" s="370">
        <f t="shared" si="560"/>
        <v>35.185801876628339</v>
      </c>
      <c r="AU1123" s="370">
        <f t="shared" si="560"/>
        <v>20.920195548214352</v>
      </c>
      <c r="AV1123" s="370">
        <f t="shared" si="560"/>
        <v>-5.3327343900404305</v>
      </c>
      <c r="AW1123" s="370">
        <f t="shared" si="560"/>
        <v>14.667128558526244</v>
      </c>
      <c r="AX1123" s="370">
        <f t="shared" si="560"/>
        <v>52.27307334404874</v>
      </c>
      <c r="AY1123" s="370">
        <f t="shared" si="560"/>
        <v>10.293080479586246</v>
      </c>
    </row>
    <row r="1124" spans="1:51" s="325" customFormat="1" ht="13.8">
      <c r="A1124" s="329"/>
      <c r="B1124" s="329" t="s">
        <v>515</v>
      </c>
      <c r="C1124" s="332"/>
      <c r="D1124" s="332"/>
      <c r="E1124" s="332"/>
      <c r="F1124" s="332"/>
      <c r="G1124" s="332"/>
      <c r="H1124" s="332"/>
      <c r="I1124" s="332"/>
      <c r="J1124" s="332"/>
      <c r="K1124" s="332"/>
      <c r="L1124" s="332"/>
      <c r="M1124" s="332"/>
      <c r="N1124" s="332"/>
      <c r="O1124" s="370">
        <f t="shared" si="523"/>
        <v>-14.534161490683237</v>
      </c>
      <c r="P1124" s="370">
        <f t="shared" si="524"/>
        <v>-26.722472633612355</v>
      </c>
      <c r="Q1124" s="370">
        <f t="shared" si="525"/>
        <v>-8.4326579261025074</v>
      </c>
      <c r="R1124" s="370">
        <f t="shared" si="526"/>
        <v>-24.56538170823886</v>
      </c>
      <c r="S1124" s="370">
        <f t="shared" si="527"/>
        <v>7.5635767022149292</v>
      </c>
      <c r="T1124" s="370">
        <f t="shared" si="528"/>
        <v>15.377081292850132</v>
      </c>
      <c r="U1124" s="370">
        <f t="shared" si="529"/>
        <v>34.237052485227657</v>
      </c>
      <c r="V1124" s="370">
        <f t="shared" si="530"/>
        <v>31.288343558282193</v>
      </c>
      <c r="W1124" s="370">
        <f t="shared" si="531"/>
        <v>-11.619103086779271</v>
      </c>
      <c r="X1124" s="370">
        <f t="shared" si="532"/>
        <v>6.9310021854511357</v>
      </c>
      <c r="Y1124" s="370">
        <f t="shared" si="533"/>
        <v>7.0758122743682428</v>
      </c>
      <c r="Z1124" s="370">
        <f t="shared" si="534"/>
        <v>15.256620576517454</v>
      </c>
      <c r="AA1124" s="370">
        <f t="shared" si="535"/>
        <v>28.675249169435222</v>
      </c>
      <c r="AB1124" s="370">
        <f t="shared" si="536"/>
        <v>23.484182776801401</v>
      </c>
      <c r="AC1124" s="370">
        <f t="shared" si="537"/>
        <v>-0.97624471200781227</v>
      </c>
      <c r="AD1124" s="370">
        <f t="shared" si="538"/>
        <v>57.414829659318642</v>
      </c>
      <c r="AE1124" s="370">
        <f t="shared" si="539"/>
        <v>26.708358755338605</v>
      </c>
      <c r="AF1124" s="370">
        <f t="shared" si="540"/>
        <v>30.432937181663849</v>
      </c>
      <c r="AG1124" s="370">
        <f t="shared" si="540"/>
        <v>39.642672190574842</v>
      </c>
      <c r="AH1124" s="370">
        <f t="shared" si="540"/>
        <v>-12.827102803738308</v>
      </c>
      <c r="AI1124" s="370">
        <f t="shared" si="540"/>
        <v>-12.289950576606262</v>
      </c>
      <c r="AJ1124" s="370">
        <f t="shared" si="541"/>
        <v>30.656934306569344</v>
      </c>
      <c r="AK1124" s="370">
        <f t="shared" si="541"/>
        <v>0.24724657226342869</v>
      </c>
      <c r="AL1124" s="370">
        <f t="shared" si="541"/>
        <v>16.124440829605529</v>
      </c>
      <c r="AM1124" s="370">
        <f t="shared" si="541"/>
        <v>31.950944005163787</v>
      </c>
      <c r="AN1124" s="370">
        <f t="shared" si="557"/>
        <v>46.397438178260103</v>
      </c>
      <c r="AO1124" s="370">
        <f t="shared" si="557"/>
        <v>40.864278672362808</v>
      </c>
      <c r="AP1124" s="370">
        <f t="shared" si="557"/>
        <v>-5.6906429026098015</v>
      </c>
      <c r="AQ1124" s="370">
        <f t="shared" si="557"/>
        <v>-26.929095943180442</v>
      </c>
      <c r="AR1124" s="370">
        <f t="shared" ref="AR1124:AY1124" si="561">IFERROR(((AR344-AF344)*100/AF344),"n.a.")</f>
        <v>-38.675561340709415</v>
      </c>
      <c r="AS1124" s="370">
        <f t="shared" si="561"/>
        <v>-32.022992768403491</v>
      </c>
      <c r="AT1124" s="370">
        <f t="shared" si="561"/>
        <v>2.4658268560707439</v>
      </c>
      <c r="AU1124" s="370">
        <f t="shared" si="561"/>
        <v>9.3163035311795657</v>
      </c>
      <c r="AV1124" s="370">
        <f t="shared" si="561"/>
        <v>-9.3631284916201061</v>
      </c>
      <c r="AW1124" s="370">
        <f t="shared" si="561"/>
        <v>-6.1210762331838655</v>
      </c>
      <c r="AX1124" s="370">
        <f t="shared" si="561"/>
        <v>27.105585711784283</v>
      </c>
      <c r="AY1124" s="370">
        <f t="shared" si="561"/>
        <v>-2.5314907667848763</v>
      </c>
    </row>
    <row r="1125" spans="1:51" s="325" customFormat="1" ht="13.8">
      <c r="A1125" s="327"/>
      <c r="B1125" s="327" t="s">
        <v>516</v>
      </c>
      <c r="C1125" s="331"/>
      <c r="D1125" s="331"/>
      <c r="E1125" s="331"/>
      <c r="F1125" s="331"/>
      <c r="G1125" s="331"/>
      <c r="H1125" s="331"/>
      <c r="I1125" s="331"/>
      <c r="J1125" s="331"/>
      <c r="K1125" s="331"/>
      <c r="L1125" s="331"/>
      <c r="M1125" s="331"/>
      <c r="N1125" s="331"/>
      <c r="O1125" s="370">
        <f t="shared" si="523"/>
        <v>-19.351408825093039</v>
      </c>
      <c r="P1125" s="370">
        <f t="shared" si="524"/>
        <v>-32.108183079056865</v>
      </c>
      <c r="Q1125" s="370">
        <f t="shared" si="525"/>
        <v>0.37329819938515968</v>
      </c>
      <c r="R1125" s="370">
        <f t="shared" si="526"/>
        <v>-6.2043795620437967</v>
      </c>
      <c r="S1125" s="370">
        <f t="shared" si="527"/>
        <v>7.1339173967459359</v>
      </c>
      <c r="T1125" s="370">
        <f t="shared" si="528"/>
        <v>-16.152304609218429</v>
      </c>
      <c r="U1125" s="370">
        <f t="shared" si="529"/>
        <v>-16.357955813434511</v>
      </c>
      <c r="V1125" s="370">
        <f t="shared" si="530"/>
        <v>-16.666666666666675</v>
      </c>
      <c r="W1125" s="370">
        <f t="shared" si="531"/>
        <v>-13.012820512820506</v>
      </c>
      <c r="X1125" s="370">
        <f t="shared" si="532"/>
        <v>-1.3519924098671565</v>
      </c>
      <c r="Y1125" s="370">
        <f t="shared" si="533"/>
        <v>-8.0834683954619173</v>
      </c>
      <c r="Z1125" s="370">
        <f t="shared" si="534"/>
        <v>-1.7134343183511418</v>
      </c>
      <c r="AA1125" s="370">
        <f t="shared" si="535"/>
        <v>-10.832784003515711</v>
      </c>
      <c r="AB1125" s="370">
        <f t="shared" si="536"/>
        <v>17.534899557371475</v>
      </c>
      <c r="AC1125" s="370">
        <f t="shared" si="537"/>
        <v>-36.250273463137169</v>
      </c>
      <c r="AD1125" s="370">
        <f t="shared" si="538"/>
        <v>-8.0338750286106606</v>
      </c>
      <c r="AE1125" s="370">
        <f t="shared" si="539"/>
        <v>-24.454828660436142</v>
      </c>
      <c r="AF1125" s="370">
        <f t="shared" si="540"/>
        <v>-21.295411089866164</v>
      </c>
      <c r="AG1125" s="370">
        <f t="shared" si="540"/>
        <v>13.740661686232674</v>
      </c>
      <c r="AH1125" s="370">
        <f t="shared" si="540"/>
        <v>-5.6586483390607079</v>
      </c>
      <c r="AI1125" s="370">
        <f t="shared" si="540"/>
        <v>-3.5126504544337993</v>
      </c>
      <c r="AJ1125" s="370">
        <f t="shared" si="541"/>
        <v>19.764366434238994</v>
      </c>
      <c r="AK1125" s="370">
        <f t="shared" si="541"/>
        <v>6.2155609433546397</v>
      </c>
      <c r="AL1125" s="370">
        <f t="shared" si="541"/>
        <v>9.1965639211723111</v>
      </c>
      <c r="AM1125" s="370">
        <f t="shared" si="541"/>
        <v>29.965500246426824</v>
      </c>
      <c r="AN1125" s="370">
        <f t="shared" si="557"/>
        <v>7.1263035921204914</v>
      </c>
      <c r="AO1125" s="370">
        <f t="shared" si="557"/>
        <v>37.954701441317781</v>
      </c>
      <c r="AP1125" s="370">
        <f t="shared" si="557"/>
        <v>25.55998008959682</v>
      </c>
      <c r="AQ1125" s="370">
        <f t="shared" si="557"/>
        <v>22.036082474226816</v>
      </c>
      <c r="AR1125" s="370">
        <f t="shared" ref="AR1125:AY1125" si="562">IFERROR(((AR345-AF345)*100/AF345),"n.a.")</f>
        <v>60.734892195566353</v>
      </c>
      <c r="AS1125" s="370">
        <f t="shared" si="562"/>
        <v>26.202205019938997</v>
      </c>
      <c r="AT1125" s="370">
        <f t="shared" si="562"/>
        <v>41.864983001457027</v>
      </c>
      <c r="AU1125" s="370">
        <f t="shared" si="562"/>
        <v>41.115071283095716</v>
      </c>
      <c r="AV1125" s="370">
        <f t="shared" si="562"/>
        <v>-0.24091547881952327</v>
      </c>
      <c r="AW1125" s="370">
        <f t="shared" si="562"/>
        <v>14.110811371653881</v>
      </c>
      <c r="AX1125" s="370">
        <f t="shared" si="562"/>
        <v>43.42896807033781</v>
      </c>
      <c r="AY1125" s="370">
        <f t="shared" si="562"/>
        <v>11.547212741751984</v>
      </c>
    </row>
    <row r="1126" spans="1:51" s="325" customFormat="1" ht="13.8">
      <c r="A1126" s="329"/>
      <c r="B1126" s="329" t="s">
        <v>517</v>
      </c>
      <c r="C1126" s="332"/>
      <c r="D1126" s="332"/>
      <c r="E1126" s="332"/>
      <c r="F1126" s="332"/>
      <c r="G1126" s="332"/>
      <c r="H1126" s="332"/>
      <c r="I1126" s="332"/>
      <c r="J1126" s="332"/>
      <c r="K1126" s="332"/>
      <c r="L1126" s="332"/>
      <c r="M1126" s="332"/>
      <c r="N1126" s="332"/>
      <c r="O1126" s="370">
        <f t="shared" si="523"/>
        <v>19.454510776273132</v>
      </c>
      <c r="P1126" s="370">
        <f t="shared" si="524"/>
        <v>5.5441008018327649</v>
      </c>
      <c r="Q1126" s="370">
        <f t="shared" si="525"/>
        <v>17.360084477296724</v>
      </c>
      <c r="R1126" s="370">
        <f t="shared" si="526"/>
        <v>-2.1205974552830513</v>
      </c>
      <c r="S1126" s="370">
        <f t="shared" si="527"/>
        <v>10.488587059045468</v>
      </c>
      <c r="T1126" s="370">
        <f t="shared" si="528"/>
        <v>-12.996389891696754</v>
      </c>
      <c r="U1126" s="370">
        <f t="shared" si="529"/>
        <v>23.310423825887742</v>
      </c>
      <c r="V1126" s="370">
        <f t="shared" si="530"/>
        <v>-5.6192660550458715</v>
      </c>
      <c r="W1126" s="370">
        <f t="shared" si="531"/>
        <v>16.829554339327615</v>
      </c>
      <c r="X1126" s="370">
        <f t="shared" si="532"/>
        <v>-1.4821975189302428</v>
      </c>
      <c r="Y1126" s="370">
        <f t="shared" si="533"/>
        <v>-4.3447669305189072</v>
      </c>
      <c r="Z1126" s="370">
        <f t="shared" si="534"/>
        <v>-5.2385892116182591</v>
      </c>
      <c r="AA1126" s="370">
        <f t="shared" si="535"/>
        <v>27.973814465910909</v>
      </c>
      <c r="AB1126" s="370">
        <f t="shared" si="536"/>
        <v>17.169524636422828</v>
      </c>
      <c r="AC1126" s="370">
        <f t="shared" si="537"/>
        <v>2.4293683642253039</v>
      </c>
      <c r="AD1126" s="370">
        <f t="shared" si="538"/>
        <v>27.241899020346665</v>
      </c>
      <c r="AE1126" s="370">
        <f t="shared" si="539"/>
        <v>0.13658869728529674</v>
      </c>
      <c r="AF1126" s="370">
        <f t="shared" si="540"/>
        <v>28.907330567081594</v>
      </c>
      <c r="AG1126" s="370">
        <f t="shared" si="540"/>
        <v>23.409196470041788</v>
      </c>
      <c r="AH1126" s="370">
        <f t="shared" si="540"/>
        <v>8.0194410692588054</v>
      </c>
      <c r="AI1126" s="370">
        <f t="shared" si="540"/>
        <v>27.204283085159773</v>
      </c>
      <c r="AJ1126" s="370">
        <f t="shared" si="541"/>
        <v>12.722812755519229</v>
      </c>
      <c r="AK1126" s="370">
        <f t="shared" si="541"/>
        <v>24.954027215888193</v>
      </c>
      <c r="AL1126" s="370">
        <f t="shared" si="541"/>
        <v>20.032840722495902</v>
      </c>
      <c r="AM1126" s="370">
        <f t="shared" si="541"/>
        <v>-7.3736743605739372</v>
      </c>
      <c r="AN1126" s="370">
        <f t="shared" si="557"/>
        <v>-6.9284920340866893</v>
      </c>
      <c r="AO1126" s="370">
        <f t="shared" si="557"/>
        <v>6.5530569219957773</v>
      </c>
      <c r="AP1126" s="370">
        <f t="shared" si="557"/>
        <v>1.332543677820538</v>
      </c>
      <c r="AQ1126" s="370">
        <f t="shared" si="557"/>
        <v>9.9573742540494408</v>
      </c>
      <c r="AR1126" s="370">
        <f t="shared" ref="AR1126:AY1126" si="563">IFERROR(((AR346-AF346)*100/AF346),"n.a.")</f>
        <v>13.595953402820363</v>
      </c>
      <c r="AS1126" s="370">
        <f t="shared" si="563"/>
        <v>5.5952829005143752</v>
      </c>
      <c r="AT1126" s="370">
        <f t="shared" si="563"/>
        <v>27.896512935883027</v>
      </c>
      <c r="AU1126" s="370">
        <f t="shared" si="563"/>
        <v>-6.6947257661449475</v>
      </c>
      <c r="AV1126" s="370">
        <f t="shared" si="563"/>
        <v>19.904250689104888</v>
      </c>
      <c r="AW1126" s="370">
        <f t="shared" si="563"/>
        <v>7.5643855776306106</v>
      </c>
      <c r="AX1126" s="370">
        <f t="shared" si="563"/>
        <v>29.06216750265996</v>
      </c>
      <c r="AY1126" s="370">
        <f t="shared" si="563"/>
        <v>13.900862068965527</v>
      </c>
    </row>
    <row r="1127" spans="1:51" s="325" customFormat="1" ht="19.8">
      <c r="A1127" s="327"/>
      <c r="B1127" s="327" t="s">
        <v>518</v>
      </c>
      <c r="C1127" s="331"/>
      <c r="D1127" s="331"/>
      <c r="E1127" s="331"/>
      <c r="F1127" s="331"/>
      <c r="G1127" s="331"/>
      <c r="H1127" s="331"/>
      <c r="I1127" s="331"/>
      <c r="J1127" s="331"/>
      <c r="K1127" s="331"/>
      <c r="L1127" s="334"/>
      <c r="M1127" s="331"/>
      <c r="N1127" s="331"/>
      <c r="O1127" s="370">
        <f t="shared" si="523"/>
        <v>-33.333333333333329</v>
      </c>
      <c r="P1127" s="370">
        <f t="shared" si="524"/>
        <v>0</v>
      </c>
      <c r="Q1127" s="370">
        <f t="shared" si="525"/>
        <v>66.666666666666686</v>
      </c>
      <c r="R1127" s="370">
        <f t="shared" si="526"/>
        <v>100</v>
      </c>
      <c r="S1127" s="370">
        <f t="shared" si="527"/>
        <v>-55.555555555555557</v>
      </c>
      <c r="T1127" s="370">
        <f t="shared" si="528"/>
        <v>-60.000000000000007</v>
      </c>
      <c r="U1127" s="370">
        <f t="shared" si="529"/>
        <v>100</v>
      </c>
      <c r="V1127" s="370">
        <f t="shared" si="530"/>
        <v>-83.333333333333343</v>
      </c>
      <c r="W1127" s="370">
        <f t="shared" si="531"/>
        <v>-75</v>
      </c>
      <c r="X1127" s="370">
        <f t="shared" si="532"/>
        <v>-50</v>
      </c>
      <c r="Y1127" s="370">
        <f t="shared" si="533"/>
        <v>-75</v>
      </c>
      <c r="Z1127" s="370">
        <f t="shared" si="534"/>
        <v>-33.333333333333329</v>
      </c>
      <c r="AA1127" s="370">
        <f t="shared" si="535"/>
        <v>150.00000000000003</v>
      </c>
      <c r="AB1127" s="370">
        <f t="shared" si="536"/>
        <v>9300</v>
      </c>
      <c r="AC1127" s="370">
        <f t="shared" si="537"/>
        <v>-40.000000000000007</v>
      </c>
      <c r="AD1127" s="370">
        <f t="shared" si="538"/>
        <v>-50</v>
      </c>
      <c r="AE1127" s="370">
        <f t="shared" si="539"/>
        <v>-100</v>
      </c>
      <c r="AF1127" s="370">
        <f t="shared" si="540"/>
        <v>49.999999999999993</v>
      </c>
      <c r="AG1127" s="370">
        <f t="shared" si="540"/>
        <v>450</v>
      </c>
      <c r="AH1127" s="370">
        <f t="shared" si="540"/>
        <v>100</v>
      </c>
      <c r="AI1127" s="370">
        <f t="shared" si="540"/>
        <v>800</v>
      </c>
      <c r="AJ1127" s="370">
        <f t="shared" si="541"/>
        <v>349.99999999999994</v>
      </c>
      <c r="AK1127" s="370">
        <f t="shared" si="541"/>
        <v>100</v>
      </c>
      <c r="AL1127" s="370">
        <f t="shared" si="541"/>
        <v>900.00000000000011</v>
      </c>
      <c r="AM1127" s="370">
        <f t="shared" si="541"/>
        <v>30</v>
      </c>
      <c r="AN1127" s="370">
        <f t="shared" si="557"/>
        <v>-98.936170212765958</v>
      </c>
      <c r="AO1127" s="370">
        <f t="shared" si="557"/>
        <v>433.33333333333337</v>
      </c>
      <c r="AP1127" s="370">
        <f t="shared" si="557"/>
        <v>100</v>
      </c>
      <c r="AQ1127" s="370" t="str">
        <f t="shared" si="557"/>
        <v>n.a.</v>
      </c>
      <c r="AR1127" s="370">
        <f t="shared" ref="AR1127:AY1127" si="564">IFERROR(((AR347-AF347)*100/AF347),"n.a.")</f>
        <v>33.333333333333343</v>
      </c>
      <c r="AS1127" s="370">
        <f t="shared" si="564"/>
        <v>-45.454545454545453</v>
      </c>
      <c r="AT1127" s="370">
        <f t="shared" si="564"/>
        <v>100</v>
      </c>
      <c r="AU1127" s="370">
        <f t="shared" si="564"/>
        <v>-88.888888888888886</v>
      </c>
      <c r="AV1127" s="370">
        <f t="shared" si="564"/>
        <v>66.666666666666671</v>
      </c>
      <c r="AW1127" s="370">
        <f t="shared" si="564"/>
        <v>300</v>
      </c>
      <c r="AX1127" s="370">
        <f t="shared" si="564"/>
        <v>-80</v>
      </c>
      <c r="AY1127" s="370">
        <f t="shared" si="564"/>
        <v>-69.230769230769226</v>
      </c>
    </row>
    <row r="1128" spans="1:51" s="325" customFormat="1" ht="13.8">
      <c r="A1128" s="329"/>
      <c r="B1128" s="329" t="s">
        <v>519</v>
      </c>
      <c r="C1128" s="332"/>
      <c r="D1128" s="332"/>
      <c r="E1128" s="332"/>
      <c r="F1128" s="332"/>
      <c r="G1128" s="332"/>
      <c r="H1128" s="332"/>
      <c r="I1128" s="332"/>
      <c r="J1128" s="332"/>
      <c r="K1128" s="332"/>
      <c r="L1128" s="332"/>
      <c r="M1128" s="332"/>
      <c r="N1128" s="332"/>
      <c r="O1128" s="370">
        <f t="shared" si="523"/>
        <v>-8.1812035158891092</v>
      </c>
      <c r="P1128" s="370">
        <f t="shared" si="524"/>
        <v>-7.8001218769043232</v>
      </c>
      <c r="Q1128" s="370">
        <f t="shared" si="525"/>
        <v>28.132033008252051</v>
      </c>
      <c r="R1128" s="370">
        <f t="shared" si="526"/>
        <v>47.239263803680984</v>
      </c>
      <c r="S1128" s="370">
        <f t="shared" si="527"/>
        <v>4.0052527905449731</v>
      </c>
      <c r="T1128" s="370">
        <f t="shared" si="528"/>
        <v>-11.214953271028033</v>
      </c>
      <c r="U1128" s="370">
        <f t="shared" si="529"/>
        <v>-24.560168895144262</v>
      </c>
      <c r="V1128" s="370">
        <f t="shared" si="530"/>
        <v>-25.325884543761639</v>
      </c>
      <c r="W1128" s="370">
        <f t="shared" si="531"/>
        <v>-6.2180579216354381</v>
      </c>
      <c r="X1128" s="370">
        <f t="shared" si="532"/>
        <v>-8.5423197492163006</v>
      </c>
      <c r="Y1128" s="370">
        <f t="shared" si="533"/>
        <v>34.445446348061317</v>
      </c>
      <c r="Z1128" s="370">
        <f t="shared" si="534"/>
        <v>-2.7753686036426584</v>
      </c>
      <c r="AA1128" s="370">
        <f t="shared" si="535"/>
        <v>10.309278350515466</v>
      </c>
      <c r="AB1128" s="370">
        <f t="shared" si="536"/>
        <v>-10.707204230006615</v>
      </c>
      <c r="AC1128" s="370">
        <f t="shared" si="537"/>
        <v>-11.943793911007022</v>
      </c>
      <c r="AD1128" s="370">
        <f t="shared" si="538"/>
        <v>-1.6666666666666734</v>
      </c>
      <c r="AE1128" s="370">
        <f t="shared" si="539"/>
        <v>-2.4621212121212159</v>
      </c>
      <c r="AF1128" s="370">
        <f t="shared" si="540"/>
        <v>5.4385964912280631</v>
      </c>
      <c r="AG1128" s="370">
        <f t="shared" si="540"/>
        <v>38.71268656716417</v>
      </c>
      <c r="AH1128" s="370">
        <f t="shared" si="540"/>
        <v>1.995012468827932</v>
      </c>
      <c r="AI1128" s="370">
        <f t="shared" si="540"/>
        <v>5.2679382379654864</v>
      </c>
      <c r="AJ1128" s="370">
        <f t="shared" si="541"/>
        <v>28.791773778920305</v>
      </c>
      <c r="AK1128" s="370">
        <f t="shared" si="541"/>
        <v>-16.633132126089876</v>
      </c>
      <c r="AL1128" s="370">
        <f t="shared" si="541"/>
        <v>34.701159678858147</v>
      </c>
      <c r="AM1128" s="370">
        <f t="shared" si="541"/>
        <v>20.560747663551389</v>
      </c>
      <c r="AN1128" s="370">
        <f t="shared" si="557"/>
        <v>16.284233900814222</v>
      </c>
      <c r="AO1128" s="370">
        <f t="shared" si="557"/>
        <v>26.728723404255316</v>
      </c>
      <c r="AP1128" s="370">
        <f t="shared" si="557"/>
        <v>-0.30266343825666292</v>
      </c>
      <c r="AQ1128" s="370">
        <f t="shared" si="557"/>
        <v>1.6828478964401397</v>
      </c>
      <c r="AR1128" s="370">
        <f t="shared" ref="AR1128:AY1128" si="565">IFERROR(((AR348-AF348)*100/AF348),"n.a.")</f>
        <v>35.690515806988344</v>
      </c>
      <c r="AS1128" s="370">
        <f t="shared" si="565"/>
        <v>8.675184936112986</v>
      </c>
      <c r="AT1128" s="370">
        <f t="shared" si="565"/>
        <v>26.487367563162184</v>
      </c>
      <c r="AU1128" s="370">
        <f t="shared" si="565"/>
        <v>59.016393442622949</v>
      </c>
      <c r="AV1128" s="370">
        <f t="shared" si="565"/>
        <v>12.242182302062554</v>
      </c>
      <c r="AW1128" s="370">
        <f t="shared" si="565"/>
        <v>45.856798069187441</v>
      </c>
      <c r="AX1128" s="370">
        <f t="shared" si="565"/>
        <v>14.768211920529792</v>
      </c>
      <c r="AY1128" s="370">
        <f t="shared" si="565"/>
        <v>21.816168327796241</v>
      </c>
    </row>
    <row r="1129" spans="1:51" s="325" customFormat="1" ht="27.6">
      <c r="A1129" s="327"/>
      <c r="B1129" s="327" t="s">
        <v>520</v>
      </c>
      <c r="C1129" s="331"/>
      <c r="D1129" s="331"/>
      <c r="E1129" s="331"/>
      <c r="F1129" s="331"/>
      <c r="G1129" s="331"/>
      <c r="H1129" s="331"/>
      <c r="I1129" s="331"/>
      <c r="J1129" s="331"/>
      <c r="K1129" s="331"/>
      <c r="L1129" s="331"/>
      <c r="M1129" s="331"/>
      <c r="N1129" s="331"/>
      <c r="O1129" s="370">
        <f t="shared" si="523"/>
        <v>18.338137527700496</v>
      </c>
      <c r="P1129" s="370">
        <f t="shared" si="524"/>
        <v>-14.863634063654304</v>
      </c>
      <c r="Q1129" s="370">
        <f t="shared" si="525"/>
        <v>-22.166954606724506</v>
      </c>
      <c r="R1129" s="370">
        <f t="shared" si="526"/>
        <v>-10.141169691731488</v>
      </c>
      <c r="S1129" s="370">
        <f t="shared" si="527"/>
        <v>-23.94496926694443</v>
      </c>
      <c r="T1129" s="370">
        <f t="shared" si="528"/>
        <v>-20.746694194563243</v>
      </c>
      <c r="U1129" s="370">
        <f t="shared" si="529"/>
        <v>28.58351398508962</v>
      </c>
      <c r="V1129" s="370">
        <f t="shared" si="530"/>
        <v>-22.036577105441403</v>
      </c>
      <c r="W1129" s="370">
        <f t="shared" si="531"/>
        <v>-1.3111438943128459</v>
      </c>
      <c r="X1129" s="370">
        <f t="shared" si="532"/>
        <v>14.176603922341569</v>
      </c>
      <c r="Y1129" s="370">
        <f t="shared" si="533"/>
        <v>40.332777821866003</v>
      </c>
      <c r="Z1129" s="370">
        <f t="shared" si="534"/>
        <v>-24.951184098533012</v>
      </c>
      <c r="AA1129" s="370">
        <f t="shared" si="535"/>
        <v>-16.187713839178862</v>
      </c>
      <c r="AB1129" s="370">
        <f t="shared" si="536"/>
        <v>10.466256574841767</v>
      </c>
      <c r="AC1129" s="370">
        <f t="shared" si="537"/>
        <v>3.4417152474571204</v>
      </c>
      <c r="AD1129" s="370">
        <f t="shared" si="538"/>
        <v>13.579303031050372</v>
      </c>
      <c r="AE1129" s="370">
        <f t="shared" si="539"/>
        <v>6.300002712011489</v>
      </c>
      <c r="AF1129" s="370">
        <f t="shared" si="540"/>
        <v>21.088540859047914</v>
      </c>
      <c r="AG1129" s="370">
        <f t="shared" si="540"/>
        <v>4.1181792014474343</v>
      </c>
      <c r="AH1129" s="370">
        <f t="shared" si="540"/>
        <v>-7.3298580944106568</v>
      </c>
      <c r="AI1129" s="370">
        <f t="shared" si="540"/>
        <v>-6.0196849071181484</v>
      </c>
      <c r="AJ1129" s="370">
        <f t="shared" si="541"/>
        <v>3.164875634773352</v>
      </c>
      <c r="AK1129" s="370">
        <f t="shared" si="541"/>
        <v>10.880301602262023</v>
      </c>
      <c r="AL1129" s="370">
        <f t="shared" si="541"/>
        <v>23.189566029554012</v>
      </c>
      <c r="AM1129" s="370">
        <f t="shared" si="541"/>
        <v>-17.545274333904512</v>
      </c>
      <c r="AN1129" s="370">
        <f t="shared" si="557"/>
        <v>-1.7082290910069196</v>
      </c>
      <c r="AO1129" s="370">
        <f t="shared" si="557"/>
        <v>23.516789285040552</v>
      </c>
      <c r="AP1129" s="370">
        <f t="shared" si="557"/>
        <v>16.372440449047833</v>
      </c>
      <c r="AQ1129" s="370">
        <f t="shared" si="557"/>
        <v>14.853556485355655</v>
      </c>
      <c r="AR1129" s="370">
        <f t="shared" ref="AR1129:AY1129" si="566">IFERROR(((AR349-AF349)*100/AF349),"n.a.")</f>
        <v>11.645537200665906</v>
      </c>
      <c r="AS1129" s="370">
        <f t="shared" si="566"/>
        <v>3.356963725044116E-2</v>
      </c>
      <c r="AT1129" s="370">
        <f t="shared" si="566"/>
        <v>41.885683927622729</v>
      </c>
      <c r="AU1129" s="370">
        <f t="shared" si="566"/>
        <v>21.43903921078029</v>
      </c>
      <c r="AV1129" s="370">
        <f t="shared" si="566"/>
        <v>-9.3804470598078424</v>
      </c>
      <c r="AW1129" s="370">
        <f t="shared" si="566"/>
        <v>17.405052531365815</v>
      </c>
      <c r="AX1129" s="370">
        <f t="shared" si="566"/>
        <v>66.20454360835069</v>
      </c>
      <c r="AY1129" s="370">
        <f t="shared" si="566"/>
        <v>12.397620308870861</v>
      </c>
    </row>
    <row r="1130" spans="1:51" s="325" customFormat="1" ht="13.8">
      <c r="A1130" s="329"/>
      <c r="B1130" s="329" t="s">
        <v>521</v>
      </c>
      <c r="C1130" s="332"/>
      <c r="D1130" s="332"/>
      <c r="E1130" s="332"/>
      <c r="F1130" s="332"/>
      <c r="G1130" s="332"/>
      <c r="H1130" s="332"/>
      <c r="I1130" s="332"/>
      <c r="J1130" s="332"/>
      <c r="K1130" s="332"/>
      <c r="L1130" s="332"/>
      <c r="M1130" s="332"/>
      <c r="N1130" s="332"/>
      <c r="O1130" s="370">
        <f t="shared" si="523"/>
        <v>-16.723549488054598</v>
      </c>
      <c r="P1130" s="370">
        <f t="shared" si="524"/>
        <v>-19.4510739856802</v>
      </c>
      <c r="Q1130" s="370">
        <f t="shared" si="525"/>
        <v>13.444302176696542</v>
      </c>
      <c r="R1130" s="370">
        <f t="shared" si="526"/>
        <v>12.781954887218038</v>
      </c>
      <c r="S1130" s="370">
        <f t="shared" si="527"/>
        <v>-16.820857863751051</v>
      </c>
      <c r="T1130" s="370">
        <f t="shared" si="528"/>
        <v>5.9203444564047443</v>
      </c>
      <c r="U1130" s="370">
        <f t="shared" si="529"/>
        <v>17.609046849757672</v>
      </c>
      <c r="V1130" s="370">
        <f t="shared" si="530"/>
        <v>17.331499312242087</v>
      </c>
      <c r="W1130" s="370">
        <f t="shared" si="531"/>
        <v>-15.363128491620119</v>
      </c>
      <c r="X1130" s="370">
        <f t="shared" si="532"/>
        <v>36.759581881533087</v>
      </c>
      <c r="Y1130" s="370">
        <f t="shared" si="533"/>
        <v>29.118136439267889</v>
      </c>
      <c r="Z1130" s="370">
        <f t="shared" si="534"/>
        <v>10.881801125703566</v>
      </c>
      <c r="AA1130" s="370">
        <f t="shared" si="535"/>
        <v>37.841530054644799</v>
      </c>
      <c r="AB1130" s="370">
        <f t="shared" si="536"/>
        <v>18.666666666666661</v>
      </c>
      <c r="AC1130" s="370">
        <f t="shared" si="537"/>
        <v>18.058690744921009</v>
      </c>
      <c r="AD1130" s="370">
        <f t="shared" si="538"/>
        <v>10.33333333333333</v>
      </c>
      <c r="AE1130" s="370">
        <f t="shared" si="539"/>
        <v>-0.40444893832154621</v>
      </c>
      <c r="AF1130" s="370">
        <f t="shared" si="540"/>
        <v>-0.91463414634146201</v>
      </c>
      <c r="AG1130" s="370">
        <f t="shared" si="540"/>
        <v>42.032967032967022</v>
      </c>
      <c r="AH1130" s="370">
        <f t="shared" si="540"/>
        <v>-13.364595545134817</v>
      </c>
      <c r="AI1130" s="370">
        <f t="shared" si="540"/>
        <v>17.32673267326734</v>
      </c>
      <c r="AJ1130" s="370">
        <f t="shared" si="541"/>
        <v>9.2993630573248467</v>
      </c>
      <c r="AK1130" s="370">
        <f t="shared" si="541"/>
        <v>14.17525773195876</v>
      </c>
      <c r="AL1130" s="370">
        <f t="shared" si="541"/>
        <v>30.795262267343489</v>
      </c>
      <c r="AM1130" s="370">
        <f t="shared" si="541"/>
        <v>4.6580773042616519</v>
      </c>
      <c r="AN1130" s="370">
        <f t="shared" si="557"/>
        <v>10.237203495630466</v>
      </c>
      <c r="AO1130" s="370">
        <f t="shared" si="557"/>
        <v>13.575525812619501</v>
      </c>
      <c r="AP1130" s="370">
        <f t="shared" si="557"/>
        <v>2.8197381671702026</v>
      </c>
      <c r="AQ1130" s="370">
        <f t="shared" si="557"/>
        <v>-5.5837563451776546</v>
      </c>
      <c r="AR1130" s="370">
        <f t="shared" ref="AR1130:AY1130" si="567">IFERROR(((AR350-AF350)*100/AF350),"n.a.")</f>
        <v>-14.769230769230763</v>
      </c>
      <c r="AS1130" s="370">
        <f t="shared" si="567"/>
        <v>-7.3500967117988365</v>
      </c>
      <c r="AT1130" s="370">
        <f t="shared" si="567"/>
        <v>-0.27063599458727433</v>
      </c>
      <c r="AU1130" s="370">
        <f t="shared" si="567"/>
        <v>18.002812939521803</v>
      </c>
      <c r="AV1130" s="370">
        <f t="shared" si="567"/>
        <v>26.573426573426566</v>
      </c>
      <c r="AW1130" s="370">
        <f t="shared" si="567"/>
        <v>8.9164785553047512</v>
      </c>
      <c r="AX1130" s="370">
        <f t="shared" si="567"/>
        <v>13.195342820181107</v>
      </c>
      <c r="AY1130" s="370">
        <f t="shared" si="567"/>
        <v>-21.30681818181818</v>
      </c>
    </row>
    <row r="1131" spans="1:51" s="325" customFormat="1" ht="13.8">
      <c r="A1131" s="327"/>
      <c r="B1131" s="327" t="s">
        <v>522</v>
      </c>
      <c r="C1131" s="331"/>
      <c r="D1131" s="331"/>
      <c r="E1131" s="331"/>
      <c r="F1131" s="331"/>
      <c r="G1131" s="331"/>
      <c r="H1131" s="331"/>
      <c r="I1131" s="331"/>
      <c r="J1131" s="331"/>
      <c r="K1131" s="331"/>
      <c r="L1131" s="331"/>
      <c r="M1131" s="331"/>
      <c r="N1131" s="331"/>
      <c r="O1131" s="370">
        <f t="shared" si="523"/>
        <v>-3.99421128798841</v>
      </c>
      <c r="P1131" s="370">
        <f t="shared" si="524"/>
        <v>-26.559287183002056</v>
      </c>
      <c r="Q1131" s="370">
        <f t="shared" si="525"/>
        <v>-9.4694808899030338</v>
      </c>
      <c r="R1131" s="370">
        <f t="shared" si="526"/>
        <v>10.30490158240061</v>
      </c>
      <c r="S1131" s="370">
        <f t="shared" si="527"/>
        <v>0.64615384615384874</v>
      </c>
      <c r="T1131" s="370">
        <f t="shared" si="528"/>
        <v>5.0245959241040046</v>
      </c>
      <c r="U1131" s="370">
        <f t="shared" si="529"/>
        <v>17.040853882959141</v>
      </c>
      <c r="V1131" s="370">
        <f t="shared" si="530"/>
        <v>-8.1841432225063819</v>
      </c>
      <c r="W1131" s="370">
        <f t="shared" si="531"/>
        <v>2.7723545490042985</v>
      </c>
      <c r="X1131" s="370">
        <f t="shared" si="532"/>
        <v>4.6614494726097346</v>
      </c>
      <c r="Y1131" s="370">
        <f t="shared" si="533"/>
        <v>9.8901098901098852</v>
      </c>
      <c r="Z1131" s="370">
        <f t="shared" si="534"/>
        <v>11.250461084470677</v>
      </c>
      <c r="AA1131" s="370">
        <f t="shared" si="535"/>
        <v>-0.15073861923426066</v>
      </c>
      <c r="AB1131" s="370">
        <f t="shared" si="536"/>
        <v>25.664955669622024</v>
      </c>
      <c r="AC1131" s="370">
        <f t="shared" si="537"/>
        <v>-13.736609955891618</v>
      </c>
      <c r="AD1131" s="370">
        <f t="shared" si="538"/>
        <v>27.816655003498958</v>
      </c>
      <c r="AE1131" s="370">
        <f t="shared" si="539"/>
        <v>10.486089880770406</v>
      </c>
      <c r="AF1131" s="370">
        <f t="shared" si="540"/>
        <v>4.9849447975911616</v>
      </c>
      <c r="AG1131" s="370">
        <f t="shared" si="540"/>
        <v>8.1761006289308096</v>
      </c>
      <c r="AH1131" s="370">
        <f t="shared" si="540"/>
        <v>-6.8399876199319118</v>
      </c>
      <c r="AI1131" s="370">
        <f t="shared" si="540"/>
        <v>15.767477203647411</v>
      </c>
      <c r="AJ1131" s="370">
        <f t="shared" si="541"/>
        <v>-0.2925877763328994</v>
      </c>
      <c r="AK1131" s="370">
        <f t="shared" si="541"/>
        <v>15.151515151515152</v>
      </c>
      <c r="AL1131" s="370">
        <f t="shared" si="541"/>
        <v>8.0570291777188441</v>
      </c>
      <c r="AM1131" s="370">
        <f t="shared" si="541"/>
        <v>12.711352657004836</v>
      </c>
      <c r="AN1131" s="370">
        <f t="shared" si="557"/>
        <v>8.2064611956925386</v>
      </c>
      <c r="AO1131" s="370">
        <f t="shared" si="557"/>
        <v>33.601168736303869</v>
      </c>
      <c r="AP1131" s="370">
        <f t="shared" si="557"/>
        <v>27.511634273200102</v>
      </c>
      <c r="AQ1131" s="370">
        <f t="shared" si="557"/>
        <v>3.5694521306032074</v>
      </c>
      <c r="AR1131" s="370">
        <f t="shared" ref="AR1131:AY1131" si="568">IFERROR(((AR351-AF351)*100/AF351),"n.a.")</f>
        <v>19.024856596558326</v>
      </c>
      <c r="AS1131" s="370">
        <f t="shared" si="568"/>
        <v>18.313953488372107</v>
      </c>
      <c r="AT1131" s="370">
        <f t="shared" si="568"/>
        <v>22.624584717607956</v>
      </c>
      <c r="AU1131" s="370">
        <f t="shared" si="568"/>
        <v>50.836888743025938</v>
      </c>
      <c r="AV1131" s="370">
        <f t="shared" si="568"/>
        <v>12.455167916530812</v>
      </c>
      <c r="AW1131" s="370">
        <f t="shared" si="568"/>
        <v>1.0789473684210436</v>
      </c>
      <c r="AX1131" s="370">
        <f t="shared" si="568"/>
        <v>24.547407180116597</v>
      </c>
      <c r="AY1131" s="370">
        <f t="shared" si="568"/>
        <v>5.4111974283418247</v>
      </c>
    </row>
    <row r="1132" spans="1:51" s="325" customFormat="1" ht="13.8">
      <c r="A1132" s="329"/>
      <c r="B1132" s="329" t="s">
        <v>523</v>
      </c>
      <c r="C1132" s="332"/>
      <c r="D1132" s="332"/>
      <c r="E1132" s="332"/>
      <c r="F1132" s="332"/>
      <c r="G1132" s="332"/>
      <c r="H1132" s="332"/>
      <c r="I1132" s="332"/>
      <c r="J1132" s="332"/>
      <c r="K1132" s="332"/>
      <c r="L1132" s="332"/>
      <c r="M1132" s="332"/>
      <c r="N1132" s="332"/>
      <c r="O1132" s="370">
        <f t="shared" si="523"/>
        <v>68.626487071084455</v>
      </c>
      <c r="P1132" s="370">
        <f t="shared" si="524"/>
        <v>297.26386806596702</v>
      </c>
      <c r="Q1132" s="370">
        <f t="shared" si="525"/>
        <v>43.193717277486911</v>
      </c>
      <c r="R1132" s="370">
        <f t="shared" si="526"/>
        <v>29.859992565976967</v>
      </c>
      <c r="S1132" s="370">
        <f t="shared" si="527"/>
        <v>-29.313914471335757</v>
      </c>
      <c r="T1132" s="370">
        <f t="shared" si="528"/>
        <v>19.123618849749739</v>
      </c>
      <c r="U1132" s="370">
        <f t="shared" si="529"/>
        <v>21.270215272571487</v>
      </c>
      <c r="V1132" s="370">
        <f t="shared" si="530"/>
        <v>66.787989080982712</v>
      </c>
      <c r="W1132" s="370">
        <f t="shared" si="531"/>
        <v>35.588745568378975</v>
      </c>
      <c r="X1132" s="370">
        <f t="shared" si="532"/>
        <v>-11.24365277665833</v>
      </c>
      <c r="Y1132" s="370">
        <f t="shared" si="533"/>
        <v>2.8702381846870488</v>
      </c>
      <c r="Z1132" s="370">
        <f t="shared" si="534"/>
        <v>12.425113826982992</v>
      </c>
      <c r="AA1132" s="370">
        <f t="shared" si="535"/>
        <v>-37.997784385750101</v>
      </c>
      <c r="AB1132" s="370">
        <f t="shared" si="536"/>
        <v>-2.4577790357580809</v>
      </c>
      <c r="AC1132" s="370">
        <f t="shared" si="537"/>
        <v>12.555497518934441</v>
      </c>
      <c r="AD1132" s="370">
        <f t="shared" si="538"/>
        <v>3.9786279935120712</v>
      </c>
      <c r="AE1132" s="370">
        <f t="shared" si="539"/>
        <v>16.331683668316334</v>
      </c>
      <c r="AF1132" s="370">
        <f t="shared" si="540"/>
        <v>-2.9094656730616788</v>
      </c>
      <c r="AG1132" s="370">
        <f t="shared" si="540"/>
        <v>8.4871500485736995</v>
      </c>
      <c r="AH1132" s="370">
        <f t="shared" si="540"/>
        <v>2.6792750197005439</v>
      </c>
      <c r="AI1132" s="370">
        <f t="shared" si="540"/>
        <v>23.783031988873436</v>
      </c>
      <c r="AJ1132" s="370">
        <f t="shared" si="541"/>
        <v>94.442426443879398</v>
      </c>
      <c r="AK1132" s="370">
        <f t="shared" si="541"/>
        <v>4.5431305237017012</v>
      </c>
      <c r="AL1132" s="370">
        <f t="shared" si="541"/>
        <v>66.876265586699375</v>
      </c>
      <c r="AM1132" s="370">
        <f t="shared" si="541"/>
        <v>78.154974609742311</v>
      </c>
      <c r="AN1132" s="370">
        <f t="shared" si="557"/>
        <v>149.59133336557531</v>
      </c>
      <c r="AO1132" s="370">
        <f t="shared" si="557"/>
        <v>24.009513312837186</v>
      </c>
      <c r="AP1132" s="370">
        <f t="shared" si="557"/>
        <v>27.050835015599194</v>
      </c>
      <c r="AQ1132" s="370">
        <f t="shared" si="557"/>
        <v>33.877409272443117</v>
      </c>
      <c r="AR1132" s="370">
        <f t="shared" ref="AR1132:AY1132" si="569">IFERROR(((AR352-AF352)*100/AF352),"n.a.")</f>
        <v>19.245529517432832</v>
      </c>
      <c r="AS1132" s="370">
        <f t="shared" si="569"/>
        <v>25.19537609899055</v>
      </c>
      <c r="AT1132" s="370">
        <f t="shared" si="569"/>
        <v>74.207450262707354</v>
      </c>
      <c r="AU1132" s="370">
        <f t="shared" si="569"/>
        <v>24.098876404494384</v>
      </c>
      <c r="AV1132" s="370">
        <f t="shared" si="569"/>
        <v>-21.459929011769109</v>
      </c>
      <c r="AW1132" s="370">
        <f t="shared" si="569"/>
        <v>37.993432543841266</v>
      </c>
      <c r="AX1132" s="370">
        <f t="shared" si="569"/>
        <v>17.882232724485885</v>
      </c>
      <c r="AY1132" s="370">
        <f t="shared" si="569"/>
        <v>54.436526788070736</v>
      </c>
    </row>
    <row r="1133" spans="1:51" s="325" customFormat="1" ht="13.8">
      <c r="A1133" s="327"/>
      <c r="B1133" s="327" t="s">
        <v>524</v>
      </c>
      <c r="C1133" s="331"/>
      <c r="D1133" s="331"/>
      <c r="E1133" s="331"/>
      <c r="F1133" s="331"/>
      <c r="G1133" s="331"/>
      <c r="H1133" s="331"/>
      <c r="I1133" s="331"/>
      <c r="J1133" s="331"/>
      <c r="K1133" s="331"/>
      <c r="L1133" s="331"/>
      <c r="M1133" s="331"/>
      <c r="N1133" s="331"/>
      <c r="O1133" s="370">
        <f t="shared" si="523"/>
        <v>72.135279907572723</v>
      </c>
      <c r="P1133" s="370">
        <f t="shared" si="524"/>
        <v>331.06490233144297</v>
      </c>
      <c r="Q1133" s="370">
        <f t="shared" si="525"/>
        <v>44.398299218827262</v>
      </c>
      <c r="R1133" s="370">
        <f t="shared" si="526"/>
        <v>34.099252209381376</v>
      </c>
      <c r="S1133" s="370">
        <f t="shared" si="527"/>
        <v>-30.913897280966772</v>
      </c>
      <c r="T1133" s="370">
        <f t="shared" si="528"/>
        <v>19.53525802233176</v>
      </c>
      <c r="U1133" s="370">
        <f t="shared" si="529"/>
        <v>20.439306358381511</v>
      </c>
      <c r="V1133" s="370">
        <f t="shared" si="530"/>
        <v>72.070784787865477</v>
      </c>
      <c r="W1133" s="370">
        <f t="shared" si="531"/>
        <v>35.910026928560107</v>
      </c>
      <c r="X1133" s="370">
        <f t="shared" si="532"/>
        <v>-14.343810895535039</v>
      </c>
      <c r="Y1133" s="370">
        <f t="shared" si="533"/>
        <v>0.88677751385590231</v>
      </c>
      <c r="Z1133" s="370">
        <f t="shared" si="534"/>
        <v>8.8775909268674269</v>
      </c>
      <c r="AA1133" s="370">
        <f t="shared" si="535"/>
        <v>-41.253279638782104</v>
      </c>
      <c r="AB1133" s="370">
        <f t="shared" si="536"/>
        <v>-3.3425912390975907</v>
      </c>
      <c r="AC1133" s="370">
        <f t="shared" si="537"/>
        <v>9.2446757515578994</v>
      </c>
      <c r="AD1133" s="370">
        <f t="shared" si="538"/>
        <v>0.69958430497819912</v>
      </c>
      <c r="AE1133" s="370">
        <f t="shared" si="539"/>
        <v>15.589810866950918</v>
      </c>
      <c r="AF1133" s="370">
        <f t="shared" si="540"/>
        <v>-4.2834301102415244</v>
      </c>
      <c r="AG1133" s="370">
        <f t="shared" si="540"/>
        <v>7.6214244576694155</v>
      </c>
      <c r="AH1133" s="370">
        <f t="shared" si="540"/>
        <v>2.6828489300542882</v>
      </c>
      <c r="AI1133" s="370">
        <f t="shared" si="540"/>
        <v>24.87762237762238</v>
      </c>
      <c r="AJ1133" s="370">
        <f t="shared" si="541"/>
        <v>101.65182987141446</v>
      </c>
      <c r="AK1133" s="370">
        <f t="shared" si="541"/>
        <v>4.6774446711662163</v>
      </c>
      <c r="AL1133" s="370">
        <f t="shared" si="541"/>
        <v>75.431034482758648</v>
      </c>
      <c r="AM1133" s="370">
        <f t="shared" si="541"/>
        <v>86.300373909430832</v>
      </c>
      <c r="AN1133" s="370">
        <f t="shared" si="557"/>
        <v>156.28371225487726</v>
      </c>
      <c r="AO1133" s="370">
        <f t="shared" si="557"/>
        <v>28.740675734971472</v>
      </c>
      <c r="AP1133" s="370">
        <f t="shared" si="557"/>
        <v>31.927104309303274</v>
      </c>
      <c r="AQ1133" s="370">
        <f t="shared" si="557"/>
        <v>37.32147923957249</v>
      </c>
      <c r="AR1133" s="370">
        <f t="shared" ref="AR1133:AY1133" si="570">IFERROR(((AR353-AF353)*100/AF353),"n.a.")</f>
        <v>20.388605591700383</v>
      </c>
      <c r="AS1133" s="370">
        <f t="shared" si="570"/>
        <v>28.478415982875497</v>
      </c>
      <c r="AT1133" s="370">
        <f t="shared" si="570"/>
        <v>77.586314152410594</v>
      </c>
      <c r="AU1133" s="370">
        <f t="shared" si="570"/>
        <v>24.373512529749402</v>
      </c>
      <c r="AV1133" s="370">
        <f t="shared" si="570"/>
        <v>-22.769411880119691</v>
      </c>
      <c r="AW1133" s="370">
        <f t="shared" si="570"/>
        <v>38.184135552556612</v>
      </c>
      <c r="AX1133" s="370">
        <f t="shared" si="570"/>
        <v>15.670215670215656</v>
      </c>
      <c r="AY1133" s="370">
        <f t="shared" si="570"/>
        <v>54.412666555165309</v>
      </c>
    </row>
    <row r="1134" spans="1:51" s="325" customFormat="1" ht="13.8">
      <c r="A1134" s="329"/>
      <c r="B1134" s="329" t="s">
        <v>525</v>
      </c>
      <c r="C1134" s="332"/>
      <c r="D1134" s="332"/>
      <c r="E1134" s="332"/>
      <c r="F1134" s="332"/>
      <c r="G1134" s="332"/>
      <c r="H1134" s="332"/>
      <c r="I1134" s="332"/>
      <c r="J1134" s="332"/>
      <c r="K1134" s="332"/>
      <c r="L1134" s="332"/>
      <c r="M1134" s="332"/>
      <c r="N1134" s="332"/>
      <c r="O1134" s="370">
        <f t="shared" si="523"/>
        <v>17.411402157164865</v>
      </c>
      <c r="P1134" s="370">
        <f t="shared" si="524"/>
        <v>17.361111111111111</v>
      </c>
      <c r="Q1134" s="370">
        <f t="shared" si="525"/>
        <v>22.298456260720407</v>
      </c>
      <c r="R1134" s="370">
        <f t="shared" si="526"/>
        <v>-13.807531380753142</v>
      </c>
      <c r="S1134" s="370">
        <f t="shared" si="527"/>
        <v>-1.6949152542372867</v>
      </c>
      <c r="T1134" s="370">
        <f t="shared" si="528"/>
        <v>12.808641975308628</v>
      </c>
      <c r="U1134" s="370">
        <f t="shared" si="529"/>
        <v>31.732168850072789</v>
      </c>
      <c r="V1134" s="370">
        <f t="shared" si="530"/>
        <v>6.1790668348045426</v>
      </c>
      <c r="W1134" s="370">
        <f t="shared" si="531"/>
        <v>29.365079365079374</v>
      </c>
      <c r="X1134" s="370">
        <f t="shared" si="532"/>
        <v>49.5854063018242</v>
      </c>
      <c r="Y1134" s="370">
        <f t="shared" si="533"/>
        <v>39.764359351988219</v>
      </c>
      <c r="Z1134" s="370">
        <f t="shared" si="534"/>
        <v>52.740740740740748</v>
      </c>
      <c r="AA1134" s="370">
        <f t="shared" si="535"/>
        <v>32.020997375328086</v>
      </c>
      <c r="AB1134" s="370">
        <f t="shared" si="536"/>
        <v>24.260355029585806</v>
      </c>
      <c r="AC1134" s="370">
        <f t="shared" si="537"/>
        <v>80.364656381486682</v>
      </c>
      <c r="AD1134" s="370">
        <f t="shared" si="538"/>
        <v>56.472491909385113</v>
      </c>
      <c r="AE1134" s="370">
        <f t="shared" si="539"/>
        <v>25.331564986737391</v>
      </c>
      <c r="AF1134" s="370">
        <f t="shared" si="540"/>
        <v>19.425444596443242</v>
      </c>
      <c r="AG1134" s="370">
        <f t="shared" si="540"/>
        <v>18.453038674033149</v>
      </c>
      <c r="AH1134" s="370">
        <f t="shared" si="540"/>
        <v>2.6128266033254235</v>
      </c>
      <c r="AI1134" s="370">
        <f t="shared" si="540"/>
        <v>0.73619631901841098</v>
      </c>
      <c r="AJ1134" s="370">
        <f t="shared" si="541"/>
        <v>13.636363636363642</v>
      </c>
      <c r="AK1134" s="370">
        <f t="shared" si="541"/>
        <v>2.7397260273972579</v>
      </c>
      <c r="AL1134" s="370">
        <f t="shared" si="541"/>
        <v>-2.4248302618816679</v>
      </c>
      <c r="AM1134" s="370">
        <f t="shared" si="541"/>
        <v>0.29821073558647476</v>
      </c>
      <c r="AN1134" s="370">
        <f t="shared" si="557"/>
        <v>-8.5714285714285783</v>
      </c>
      <c r="AO1134" s="370">
        <f t="shared" si="557"/>
        <v>-34.681181959564533</v>
      </c>
      <c r="AP1134" s="370">
        <f t="shared" si="557"/>
        <v>-23.16442605997932</v>
      </c>
      <c r="AQ1134" s="370">
        <f t="shared" si="557"/>
        <v>-4.6560846560846514</v>
      </c>
      <c r="AR1134" s="370">
        <f t="shared" ref="AR1134:AY1134" si="571">IFERROR(((AR354-AF354)*100/AF354),"n.a.")</f>
        <v>4.3528064146620729</v>
      </c>
      <c r="AS1134" s="370">
        <f t="shared" si="571"/>
        <v>-9.1417910447761237</v>
      </c>
      <c r="AT1134" s="370">
        <f t="shared" si="571"/>
        <v>11.226851851851839</v>
      </c>
      <c r="AU1134" s="370">
        <f t="shared" si="571"/>
        <v>16.930572472594381</v>
      </c>
      <c r="AV1134" s="370">
        <f t="shared" si="571"/>
        <v>4.5853658536585424</v>
      </c>
      <c r="AW1134" s="370">
        <f t="shared" si="571"/>
        <v>35.38461538461538</v>
      </c>
      <c r="AX1134" s="370">
        <f t="shared" si="571"/>
        <v>50.198807157057644</v>
      </c>
      <c r="AY1134" s="370">
        <f t="shared" si="571"/>
        <v>54.806739345887003</v>
      </c>
    </row>
    <row r="1135" spans="1:51" s="325" customFormat="1" ht="13.8">
      <c r="A1135" s="327"/>
      <c r="B1135" s="327" t="s">
        <v>526</v>
      </c>
      <c r="C1135" s="331"/>
      <c r="D1135" s="331"/>
      <c r="E1135" s="331"/>
      <c r="F1135" s="331"/>
      <c r="G1135" s="331"/>
      <c r="H1135" s="331"/>
      <c r="I1135" s="331"/>
      <c r="J1135" s="331"/>
      <c r="K1135" s="331"/>
      <c r="L1135" s="331"/>
      <c r="M1135" s="331"/>
      <c r="N1135" s="331"/>
      <c r="O1135" s="370">
        <f t="shared" si="523"/>
        <v>13.259837697136726</v>
      </c>
      <c r="P1135" s="370">
        <f t="shared" si="524"/>
        <v>40.12717536813922</v>
      </c>
      <c r="Q1135" s="370">
        <f t="shared" si="525"/>
        <v>45.06087224533826</v>
      </c>
      <c r="R1135" s="370">
        <f t="shared" si="526"/>
        <v>29.072645217644492</v>
      </c>
      <c r="S1135" s="370">
        <f t="shared" si="527"/>
        <v>11.247637051039694</v>
      </c>
      <c r="T1135" s="370">
        <f t="shared" si="528"/>
        <v>8.6594056743310439</v>
      </c>
      <c r="U1135" s="370">
        <f t="shared" si="529"/>
        <v>14.392886913031397</v>
      </c>
      <c r="V1135" s="370">
        <f t="shared" si="530"/>
        <v>37.057146735441826</v>
      </c>
      <c r="W1135" s="370">
        <f t="shared" si="531"/>
        <v>11.242752709856317</v>
      </c>
      <c r="X1135" s="370">
        <f t="shared" si="532"/>
        <v>26.306870029983063</v>
      </c>
      <c r="Y1135" s="370">
        <f t="shared" si="533"/>
        <v>17.672814117022678</v>
      </c>
      <c r="Z1135" s="370">
        <f t="shared" si="534"/>
        <v>-2.8712174524982297</v>
      </c>
      <c r="AA1135" s="370">
        <f t="shared" si="535"/>
        <v>4.7857239421387137</v>
      </c>
      <c r="AB1135" s="370">
        <f t="shared" si="536"/>
        <v>-11.631239550991159</v>
      </c>
      <c r="AC1135" s="370">
        <f t="shared" si="537"/>
        <v>-18.325719749282907</v>
      </c>
      <c r="AD1135" s="370">
        <f t="shared" si="538"/>
        <v>-17.33588991653507</v>
      </c>
      <c r="AE1135" s="370">
        <f t="shared" si="539"/>
        <v>-15.960674839179518</v>
      </c>
      <c r="AF1135" s="370">
        <f t="shared" si="540"/>
        <v>-15.790124984531623</v>
      </c>
      <c r="AG1135" s="370">
        <f t="shared" si="540"/>
        <v>-9.7036677192130298</v>
      </c>
      <c r="AH1135" s="370">
        <f t="shared" si="540"/>
        <v>-22.452213528770923</v>
      </c>
      <c r="AI1135" s="370">
        <f t="shared" si="540"/>
        <v>-12.803081803761625</v>
      </c>
      <c r="AJ1135" s="370">
        <f t="shared" si="541"/>
        <v>-12.075549592321192</v>
      </c>
      <c r="AK1135" s="370">
        <f t="shared" si="541"/>
        <v>-12.301274100800537</v>
      </c>
      <c r="AL1135" s="370">
        <f t="shared" si="541"/>
        <v>-3.9414577597449627</v>
      </c>
      <c r="AM1135" s="370">
        <f t="shared" si="541"/>
        <v>-17.481615275448334</v>
      </c>
      <c r="AN1135" s="370">
        <f t="shared" si="557"/>
        <v>3.5810810810810887</v>
      </c>
      <c r="AO1135" s="370">
        <f t="shared" si="557"/>
        <v>-1.8210197710717893</v>
      </c>
      <c r="AP1135" s="370">
        <f t="shared" si="557"/>
        <v>-12.552872151726023</v>
      </c>
      <c r="AQ1135" s="370">
        <f t="shared" si="557"/>
        <v>1.8197573656845829</v>
      </c>
      <c r="AR1135" s="370">
        <f t="shared" ref="AR1135:AY1135" si="572">IFERROR(((AR355-AF355)*100/AF355),"n.a.")</f>
        <v>3.8941954445260922</v>
      </c>
      <c r="AS1135" s="370">
        <f t="shared" si="572"/>
        <v>1.6812373907195697</v>
      </c>
      <c r="AT1135" s="370">
        <f t="shared" si="572"/>
        <v>1.5070242656449642</v>
      </c>
      <c r="AU1135" s="370">
        <f t="shared" si="572"/>
        <v>15.943347193347206</v>
      </c>
      <c r="AV1135" s="370">
        <f t="shared" si="572"/>
        <v>-10.564620260593967</v>
      </c>
      <c r="AW1135" s="370">
        <f t="shared" si="572"/>
        <v>-0.75854975572126948</v>
      </c>
      <c r="AX1135" s="370">
        <f t="shared" si="572"/>
        <v>9.8959119022476809</v>
      </c>
      <c r="AY1135" s="370">
        <f t="shared" si="572"/>
        <v>26.500938086303933</v>
      </c>
    </row>
    <row r="1136" spans="1:51" s="325" customFormat="1" ht="13.8">
      <c r="A1136" s="329"/>
      <c r="B1136" s="329" t="s">
        <v>527</v>
      </c>
      <c r="C1136" s="332"/>
      <c r="D1136" s="332"/>
      <c r="E1136" s="332"/>
      <c r="F1136" s="332"/>
      <c r="G1136" s="332"/>
      <c r="H1136" s="332"/>
      <c r="I1136" s="332"/>
      <c r="J1136" s="332"/>
      <c r="K1136" s="332"/>
      <c r="L1136" s="332"/>
      <c r="M1136" s="332"/>
      <c r="N1136" s="332"/>
      <c r="O1136" s="370">
        <f t="shared" si="523"/>
        <v>62.853056846621378</v>
      </c>
      <c r="P1136" s="370">
        <f t="shared" si="524"/>
        <v>19.781249999999993</v>
      </c>
      <c r="Q1136" s="370">
        <f t="shared" si="525"/>
        <v>72.109500805152962</v>
      </c>
      <c r="R1136" s="370">
        <f t="shared" si="526"/>
        <v>47.412823397075364</v>
      </c>
      <c r="S1136" s="370">
        <f t="shared" si="527"/>
        <v>2.4185587364264483</v>
      </c>
      <c r="T1136" s="370">
        <f t="shared" si="528"/>
        <v>0.31446540880502044</v>
      </c>
      <c r="U1136" s="370">
        <f t="shared" si="529"/>
        <v>12.803414243798338</v>
      </c>
      <c r="V1136" s="370">
        <f t="shared" si="530"/>
        <v>42.012146818061808</v>
      </c>
      <c r="W1136" s="370">
        <f t="shared" si="531"/>
        <v>19.287109374999996</v>
      </c>
      <c r="X1136" s="370">
        <f t="shared" si="532"/>
        <v>30.407217751767863</v>
      </c>
      <c r="Y1136" s="370">
        <f t="shared" si="533"/>
        <v>15.29205314615192</v>
      </c>
      <c r="Z1136" s="370">
        <f t="shared" si="534"/>
        <v>-17.216642754662846</v>
      </c>
      <c r="AA1136" s="370">
        <f t="shared" si="535"/>
        <v>-6.2129527991218412</v>
      </c>
      <c r="AB1136" s="370">
        <f t="shared" si="536"/>
        <v>5.1395773545525669</v>
      </c>
      <c r="AC1136" s="370">
        <f t="shared" si="537"/>
        <v>-31.586826347305383</v>
      </c>
      <c r="AD1136" s="370">
        <f t="shared" si="538"/>
        <v>-23.597863410911874</v>
      </c>
      <c r="AE1136" s="370">
        <f t="shared" si="539"/>
        <v>-17.397590361445779</v>
      </c>
      <c r="AF1136" s="370">
        <f t="shared" si="540"/>
        <v>-6.534844465878952</v>
      </c>
      <c r="AG1136" s="370">
        <f t="shared" si="540"/>
        <v>15.251832584535357</v>
      </c>
      <c r="AH1136" s="370">
        <f t="shared" si="540"/>
        <v>-7.4191149126069211</v>
      </c>
      <c r="AI1136" s="370">
        <f t="shared" si="540"/>
        <v>-6.0990585345886137</v>
      </c>
      <c r="AJ1136" s="370">
        <f t="shared" si="541"/>
        <v>5.5347793567688877</v>
      </c>
      <c r="AK1136" s="370">
        <f t="shared" si="541"/>
        <v>7.0232659273755083</v>
      </c>
      <c r="AL1136" s="370">
        <f t="shared" si="541"/>
        <v>17.533217793183134</v>
      </c>
      <c r="AM1136" s="370">
        <f t="shared" si="541"/>
        <v>-8.637640449438198</v>
      </c>
      <c r="AN1136" s="370">
        <f t="shared" si="557"/>
        <v>43.920595533498769</v>
      </c>
      <c r="AO1136" s="370">
        <f t="shared" si="557"/>
        <v>31.728665207877448</v>
      </c>
      <c r="AP1136" s="370">
        <f t="shared" si="557"/>
        <v>-2.9712858926342016</v>
      </c>
      <c r="AQ1136" s="370">
        <f t="shared" si="557"/>
        <v>33.168028004667434</v>
      </c>
      <c r="AR1136" s="370">
        <f t="shared" ref="AR1136:AY1136" si="573">IFERROR(((AR356-AF356)*100/AF356),"n.a.")</f>
        <v>8.3849329205366363</v>
      </c>
      <c r="AS1136" s="370">
        <f t="shared" si="573"/>
        <v>3.6109971276159172</v>
      </c>
      <c r="AT1136" s="370">
        <f t="shared" si="573"/>
        <v>-0.90379594296042531</v>
      </c>
      <c r="AU1136" s="370">
        <f t="shared" si="573"/>
        <v>33.456843940714897</v>
      </c>
      <c r="AV1136" s="370">
        <f t="shared" si="573"/>
        <v>-13.164422395464211</v>
      </c>
      <c r="AW1136" s="370">
        <f t="shared" si="573"/>
        <v>1.6659894351889482</v>
      </c>
      <c r="AX1136" s="370">
        <f t="shared" si="573"/>
        <v>14.794789874662088</v>
      </c>
      <c r="AY1136" s="370">
        <f t="shared" si="573"/>
        <v>37.586471944657958</v>
      </c>
    </row>
    <row r="1137" spans="1:51" s="325" customFormat="1" ht="13.8">
      <c r="A1137" s="327"/>
      <c r="B1137" s="327" t="s">
        <v>528</v>
      </c>
      <c r="C1137" s="331"/>
      <c r="D1137" s="331"/>
      <c r="E1137" s="331"/>
      <c r="F1137" s="331"/>
      <c r="G1137" s="331"/>
      <c r="H1137" s="331"/>
      <c r="I1137" s="331"/>
      <c r="J1137" s="331"/>
      <c r="K1137" s="331"/>
      <c r="L1137" s="331"/>
      <c r="M1137" s="331"/>
      <c r="N1137" s="331"/>
      <c r="O1137" s="370">
        <f t="shared" si="523"/>
        <v>-53.125</v>
      </c>
      <c r="P1137" s="370">
        <f t="shared" si="524"/>
        <v>1179.012345679012</v>
      </c>
      <c r="Q1137" s="370">
        <f t="shared" si="525"/>
        <v>38.028169014084511</v>
      </c>
      <c r="R1137" s="370">
        <f t="shared" si="526"/>
        <v>20.183486238532105</v>
      </c>
      <c r="S1137" s="370">
        <f t="shared" si="527"/>
        <v>6.2015503875969049</v>
      </c>
      <c r="T1137" s="370">
        <f t="shared" si="528"/>
        <v>44.210526315789494</v>
      </c>
      <c r="U1137" s="370">
        <f t="shared" si="529"/>
        <v>-57.766990291262132</v>
      </c>
      <c r="V1137" s="370">
        <f t="shared" si="530"/>
        <v>-3.3783783783783816</v>
      </c>
      <c r="W1137" s="370">
        <f t="shared" si="531"/>
        <v>-18.852459016393443</v>
      </c>
      <c r="X1137" s="370">
        <f t="shared" si="532"/>
        <v>9.5744680851063908</v>
      </c>
      <c r="Y1137" s="370">
        <f t="shared" si="533"/>
        <v>6.2992125984252025</v>
      </c>
      <c r="Z1137" s="370">
        <f t="shared" si="534"/>
        <v>0.90090090090090158</v>
      </c>
      <c r="AA1137" s="370">
        <f t="shared" si="535"/>
        <v>14.285714285714276</v>
      </c>
      <c r="AB1137" s="370">
        <f t="shared" si="536"/>
        <v>-88.996138996138995</v>
      </c>
      <c r="AC1137" s="370">
        <f t="shared" si="537"/>
        <v>-14.285714285714288</v>
      </c>
      <c r="AD1137" s="370">
        <f t="shared" si="538"/>
        <v>-1.5267175572519096</v>
      </c>
      <c r="AE1137" s="370">
        <f t="shared" si="539"/>
        <v>11.678832116788316</v>
      </c>
      <c r="AF1137" s="370">
        <f t="shared" si="540"/>
        <v>1.459854014598525</v>
      </c>
      <c r="AG1137" s="370">
        <f t="shared" si="540"/>
        <v>74.712643678160916</v>
      </c>
      <c r="AH1137" s="370">
        <f t="shared" si="540"/>
        <v>-15.384615384615383</v>
      </c>
      <c r="AI1137" s="370">
        <f t="shared" si="540"/>
        <v>18.181818181818176</v>
      </c>
      <c r="AJ1137" s="370">
        <f t="shared" si="541"/>
        <v>103.88349514563106</v>
      </c>
      <c r="AK1137" s="370">
        <f t="shared" si="541"/>
        <v>11.851851851851846</v>
      </c>
      <c r="AL1137" s="370">
        <f t="shared" si="541"/>
        <v>30.35714285714284</v>
      </c>
      <c r="AM1137" s="370">
        <f t="shared" si="541"/>
        <v>35.000000000000014</v>
      </c>
      <c r="AN1137" s="370">
        <f t="shared" si="557"/>
        <v>-12.280701754385957</v>
      </c>
      <c r="AO1137" s="370">
        <f t="shared" si="557"/>
        <v>42.857142857142861</v>
      </c>
      <c r="AP1137" s="370">
        <f t="shared" si="557"/>
        <v>-17.054263565891471</v>
      </c>
      <c r="AQ1137" s="370">
        <f t="shared" si="557"/>
        <v>5.8823529411764754</v>
      </c>
      <c r="AR1137" s="370">
        <f t="shared" ref="AR1137:AY1137" si="574">IFERROR(((AR357-AF357)*100/AF357),"n.a.")</f>
        <v>52.517985611510802</v>
      </c>
      <c r="AS1137" s="370">
        <f t="shared" si="574"/>
        <v>-13.157894736842103</v>
      </c>
      <c r="AT1137" s="370">
        <f t="shared" si="574"/>
        <v>30.578512396694226</v>
      </c>
      <c r="AU1137" s="370">
        <f t="shared" si="574"/>
        <v>-6.8376068376068249</v>
      </c>
      <c r="AV1137" s="370">
        <f t="shared" si="574"/>
        <v>-17.142857142857146</v>
      </c>
      <c r="AW1137" s="370">
        <f t="shared" si="574"/>
        <v>-11.258278145695359</v>
      </c>
      <c r="AX1137" s="370">
        <f t="shared" si="574"/>
        <v>22.602739726027401</v>
      </c>
      <c r="AY1137" s="370">
        <f t="shared" si="574"/>
        <v>-16.049382716049383</v>
      </c>
    </row>
    <row r="1138" spans="1:51" s="325" customFormat="1" ht="13.8">
      <c r="A1138" s="329"/>
      <c r="B1138" s="329" t="s">
        <v>529</v>
      </c>
      <c r="C1138" s="332"/>
      <c r="D1138" s="332"/>
      <c r="E1138" s="332"/>
      <c r="F1138" s="332"/>
      <c r="G1138" s="332"/>
      <c r="H1138" s="332"/>
      <c r="I1138" s="332"/>
      <c r="J1138" s="332"/>
      <c r="K1138" s="332"/>
      <c r="L1138" s="332"/>
      <c r="M1138" s="332"/>
      <c r="N1138" s="332"/>
      <c r="O1138" s="370">
        <f t="shared" si="523"/>
        <v>-22.022792022792022</v>
      </c>
      <c r="P1138" s="370">
        <f t="shared" si="524"/>
        <v>30.05565862708719</v>
      </c>
      <c r="Q1138" s="370">
        <f t="shared" si="525"/>
        <v>19.855159927579958</v>
      </c>
      <c r="R1138" s="370">
        <f t="shared" si="526"/>
        <v>8.9859594383775434</v>
      </c>
      <c r="S1138" s="370">
        <f t="shared" si="527"/>
        <v>22.511627906976738</v>
      </c>
      <c r="T1138" s="370">
        <f t="shared" si="528"/>
        <v>18.428437792329269</v>
      </c>
      <c r="U1138" s="370">
        <f t="shared" si="529"/>
        <v>20.814061054579092</v>
      </c>
      <c r="V1138" s="370">
        <f t="shared" si="530"/>
        <v>33.333333333333329</v>
      </c>
      <c r="W1138" s="370">
        <f t="shared" si="531"/>
        <v>3.3360236750067118</v>
      </c>
      <c r="X1138" s="370">
        <f t="shared" si="532"/>
        <v>21.921749136939024</v>
      </c>
      <c r="Y1138" s="370">
        <f t="shared" si="533"/>
        <v>20.871090324466529</v>
      </c>
      <c r="Z1138" s="370">
        <f t="shared" si="534"/>
        <v>18.349928876244665</v>
      </c>
      <c r="AA1138" s="370">
        <f t="shared" si="535"/>
        <v>22.762148337595907</v>
      </c>
      <c r="AB1138" s="370">
        <f t="shared" si="536"/>
        <v>-7.132667617689016</v>
      </c>
      <c r="AC1138" s="370">
        <f t="shared" si="537"/>
        <v>-0.57905337361529929</v>
      </c>
      <c r="AD1138" s="370">
        <f t="shared" si="538"/>
        <v>-8.5599770970512399</v>
      </c>
      <c r="AE1138" s="370">
        <f t="shared" si="539"/>
        <v>-15.413819286256636</v>
      </c>
      <c r="AF1138" s="370">
        <f t="shared" si="540"/>
        <v>-26.54028436018957</v>
      </c>
      <c r="AG1138" s="370">
        <f t="shared" si="540"/>
        <v>-38.514548238897397</v>
      </c>
      <c r="AH1138" s="370">
        <f t="shared" si="540"/>
        <v>-40.340909090909086</v>
      </c>
      <c r="AI1138" s="370">
        <f t="shared" si="540"/>
        <v>-22.12965373600624</v>
      </c>
      <c r="AJ1138" s="370">
        <f t="shared" si="541"/>
        <v>-37.092968381311941</v>
      </c>
      <c r="AK1138" s="370">
        <f t="shared" si="541"/>
        <v>-34.607013301088273</v>
      </c>
      <c r="AL1138" s="370">
        <f t="shared" si="541"/>
        <v>-27.463942307692307</v>
      </c>
      <c r="AM1138" s="370">
        <f t="shared" si="541"/>
        <v>-30.625000000000007</v>
      </c>
      <c r="AN1138" s="370">
        <f t="shared" si="557"/>
        <v>-45.775729646697386</v>
      </c>
      <c r="AO1138" s="370">
        <f t="shared" si="557"/>
        <v>-33.881995441884023</v>
      </c>
      <c r="AP1138" s="370">
        <f t="shared" si="557"/>
        <v>-24.358171571696936</v>
      </c>
      <c r="AQ1138" s="370">
        <f t="shared" si="557"/>
        <v>-30.490724117295034</v>
      </c>
      <c r="AR1138" s="370">
        <f t="shared" ref="AR1138:AY1138" si="575">IFERROR(((AR358-AF358)*100/AF358),"n.a.")</f>
        <v>-4.7670250896057285</v>
      </c>
      <c r="AS1138" s="370">
        <f t="shared" si="575"/>
        <v>-1.2868410128684049</v>
      </c>
      <c r="AT1138" s="370">
        <f t="shared" si="575"/>
        <v>4.6520146520146506</v>
      </c>
      <c r="AU1138" s="370">
        <f t="shared" si="575"/>
        <v>-9.9966566365763896</v>
      </c>
      <c r="AV1138" s="370">
        <f t="shared" si="575"/>
        <v>-4.5386346586646695</v>
      </c>
      <c r="AW1138" s="370">
        <f t="shared" si="575"/>
        <v>-4.5488165680473394</v>
      </c>
      <c r="AX1138" s="370">
        <f t="shared" si="575"/>
        <v>0.86992543496272101</v>
      </c>
      <c r="AY1138" s="370">
        <f t="shared" si="575"/>
        <v>10.939510939510942</v>
      </c>
    </row>
    <row r="1139" spans="1:51" s="325" customFormat="1" ht="13.8">
      <c r="A1139" s="327"/>
      <c r="B1139" s="327" t="s">
        <v>530</v>
      </c>
      <c r="C1139" s="331"/>
      <c r="D1139" s="331"/>
      <c r="E1139" s="331"/>
      <c r="F1139" s="331"/>
      <c r="G1139" s="331"/>
      <c r="H1139" s="331"/>
      <c r="I1139" s="331"/>
      <c r="J1139" s="331"/>
      <c r="K1139" s="331"/>
      <c r="L1139" s="331"/>
      <c r="M1139" s="331"/>
      <c r="N1139" s="331"/>
      <c r="O1139" s="370">
        <f t="shared" si="523"/>
        <v>20.630749014454658</v>
      </c>
      <c r="P1139" s="370">
        <f t="shared" si="524"/>
        <v>-26.731470230862701</v>
      </c>
      <c r="Q1139" s="370">
        <f t="shared" si="525"/>
        <v>-9.3333333333333286</v>
      </c>
      <c r="R1139" s="370">
        <f t="shared" si="526"/>
        <v>-8.5714285714285712</v>
      </c>
      <c r="S1139" s="370">
        <f t="shared" si="527"/>
        <v>11.451247165532877</v>
      </c>
      <c r="T1139" s="370">
        <f t="shared" si="528"/>
        <v>-5.2863436123348064</v>
      </c>
      <c r="U1139" s="370">
        <f t="shared" si="529"/>
        <v>-8.6956521739130412</v>
      </c>
      <c r="V1139" s="370">
        <f t="shared" si="530"/>
        <v>16.902834008097166</v>
      </c>
      <c r="W1139" s="370">
        <f t="shared" si="531"/>
        <v>-14.103819784524985</v>
      </c>
      <c r="X1139" s="370">
        <f t="shared" si="532"/>
        <v>-16.581371545547587</v>
      </c>
      <c r="Y1139" s="370">
        <f t="shared" si="533"/>
        <v>240.69400630914828</v>
      </c>
      <c r="Z1139" s="370">
        <f t="shared" si="534"/>
        <v>8.7968952134540714</v>
      </c>
      <c r="AA1139" s="370">
        <f t="shared" si="535"/>
        <v>3.8126361655773384</v>
      </c>
      <c r="AB1139" s="370">
        <f t="shared" si="536"/>
        <v>41.459369817578754</v>
      </c>
      <c r="AC1139" s="370">
        <f t="shared" si="537"/>
        <v>-4.8128342245989337</v>
      </c>
      <c r="AD1139" s="370">
        <f t="shared" si="538"/>
        <v>19.375000000000007</v>
      </c>
      <c r="AE1139" s="370">
        <f t="shared" si="539"/>
        <v>40.081383519837225</v>
      </c>
      <c r="AF1139" s="370">
        <f t="shared" si="540"/>
        <v>6.5116279069767504</v>
      </c>
      <c r="AG1139" s="370">
        <f t="shared" si="540"/>
        <v>499.31972789115645</v>
      </c>
      <c r="AH1139" s="370">
        <f t="shared" si="540"/>
        <v>-7.8787878787878798</v>
      </c>
      <c r="AI1139" s="370">
        <f t="shared" si="540"/>
        <v>362.7137970353478</v>
      </c>
      <c r="AJ1139" s="370">
        <f t="shared" si="541"/>
        <v>81.840490797546011</v>
      </c>
      <c r="AK1139" s="370">
        <f t="shared" si="541"/>
        <v>-72.561728395061735</v>
      </c>
      <c r="AL1139" s="370">
        <f t="shared" si="541"/>
        <v>-2.497027348394778</v>
      </c>
      <c r="AM1139" s="370">
        <f t="shared" si="541"/>
        <v>38.614900314795406</v>
      </c>
      <c r="AN1139" s="370">
        <f t="shared" si="557"/>
        <v>-22.860492379835868</v>
      </c>
      <c r="AO1139" s="370">
        <f t="shared" si="557"/>
        <v>6.3202247191011258</v>
      </c>
      <c r="AP1139" s="370">
        <f t="shared" si="557"/>
        <v>-6.2827225130890199</v>
      </c>
      <c r="AQ1139" s="370">
        <f t="shared" si="557"/>
        <v>-6.4633260711692007</v>
      </c>
      <c r="AR1139" s="370">
        <f t="shared" ref="AR1139:AY1139" si="576">IFERROR(((AR359-AF359)*100/AF359),"n.a.")</f>
        <v>27.510917030567679</v>
      </c>
      <c r="AS1139" s="370">
        <f t="shared" si="576"/>
        <v>-76.409383276579646</v>
      </c>
      <c r="AT1139" s="370">
        <f t="shared" si="576"/>
        <v>25.18796992481203</v>
      </c>
      <c r="AU1139" s="370">
        <f t="shared" si="576"/>
        <v>-69.295219319861999</v>
      </c>
      <c r="AV1139" s="370">
        <f t="shared" si="576"/>
        <v>-21.929824561403507</v>
      </c>
      <c r="AW1139" s="370">
        <f t="shared" si="576"/>
        <v>52.868391451068604</v>
      </c>
      <c r="AX1139" s="370">
        <f t="shared" si="576"/>
        <v>58.170731707317096</v>
      </c>
      <c r="AY1139" s="370">
        <f t="shared" si="576"/>
        <v>-27.857683573050732</v>
      </c>
    </row>
    <row r="1140" spans="1:51" s="325" customFormat="1" ht="13.8">
      <c r="A1140" s="329"/>
      <c r="B1140" s="329" t="s">
        <v>531</v>
      </c>
      <c r="C1140" s="332"/>
      <c r="D1140" s="332"/>
      <c r="E1140" s="332"/>
      <c r="F1140" s="332"/>
      <c r="G1140" s="332"/>
      <c r="H1140" s="332"/>
      <c r="I1140" s="332"/>
      <c r="J1140" s="332"/>
      <c r="K1140" s="332"/>
      <c r="L1140" s="332"/>
      <c r="M1140" s="332"/>
      <c r="N1140" s="332"/>
      <c r="O1140" s="370">
        <f t="shared" si="523"/>
        <v>34.38444255055397</v>
      </c>
      <c r="P1140" s="370">
        <f t="shared" si="524"/>
        <v>40.024710625569007</v>
      </c>
      <c r="Q1140" s="370">
        <f t="shared" si="525"/>
        <v>16.851423698715646</v>
      </c>
      <c r="R1140" s="370">
        <f t="shared" si="526"/>
        <v>37.563891828601008</v>
      </c>
      <c r="S1140" s="370">
        <f t="shared" si="527"/>
        <v>33.384376616658052</v>
      </c>
      <c r="T1140" s="370">
        <f t="shared" si="528"/>
        <v>10.331984419572199</v>
      </c>
      <c r="U1140" s="370">
        <f t="shared" si="529"/>
        <v>93.141923635431809</v>
      </c>
      <c r="V1140" s="370">
        <f t="shared" si="530"/>
        <v>8.991856075264673</v>
      </c>
      <c r="W1140" s="370">
        <f t="shared" si="531"/>
        <v>26.280045213784593</v>
      </c>
      <c r="X1140" s="370">
        <f t="shared" si="532"/>
        <v>33.420839320585081</v>
      </c>
      <c r="Y1140" s="370">
        <f t="shared" si="533"/>
        <v>21.555832065993815</v>
      </c>
      <c r="Z1140" s="370">
        <f t="shared" si="534"/>
        <v>5.8230330841536357</v>
      </c>
      <c r="AA1140" s="370">
        <f t="shared" si="535"/>
        <v>-16.746695218877406</v>
      </c>
      <c r="AB1140" s="370">
        <f t="shared" si="536"/>
        <v>-17.10552794934906</v>
      </c>
      <c r="AC1140" s="370">
        <f t="shared" si="537"/>
        <v>-19.483606927370939</v>
      </c>
      <c r="AD1140" s="370">
        <f t="shared" si="538"/>
        <v>-15.094895528984248</v>
      </c>
      <c r="AE1140" s="370">
        <f t="shared" si="539"/>
        <v>-27.720376058829014</v>
      </c>
      <c r="AF1140" s="370">
        <f t="shared" si="540"/>
        <v>-22.197407639646453</v>
      </c>
      <c r="AG1140" s="370">
        <f t="shared" si="540"/>
        <v>-45.076262238168162</v>
      </c>
      <c r="AH1140" s="370">
        <f t="shared" si="540"/>
        <v>-23.705410331468613</v>
      </c>
      <c r="AI1140" s="370">
        <f t="shared" si="540"/>
        <v>-36.616634240525528</v>
      </c>
      <c r="AJ1140" s="370">
        <f t="shared" si="541"/>
        <v>-22.105393967427705</v>
      </c>
      <c r="AK1140" s="370">
        <f t="shared" si="541"/>
        <v>-25.255152333146292</v>
      </c>
      <c r="AL1140" s="370">
        <f t="shared" si="541"/>
        <v>-21.248972740466154</v>
      </c>
      <c r="AM1140" s="370">
        <f t="shared" si="541"/>
        <v>1.4087572465918654</v>
      </c>
      <c r="AN1140" s="370">
        <f t="shared" si="557"/>
        <v>-8.5398420138564717</v>
      </c>
      <c r="AO1140" s="370">
        <f t="shared" si="557"/>
        <v>-2.6162356107041411</v>
      </c>
      <c r="AP1140" s="370">
        <f t="shared" si="557"/>
        <v>-0.56678522888292304</v>
      </c>
      <c r="AQ1140" s="370">
        <f t="shared" si="557"/>
        <v>23.829147885812404</v>
      </c>
      <c r="AR1140" s="370">
        <f t="shared" ref="AR1140:AY1140" si="577">IFERROR(((AR360-AF360)*100/AF360),"n.a.")</f>
        <v>11.689501749892356</v>
      </c>
      <c r="AS1140" s="370">
        <f t="shared" si="577"/>
        <v>2.1378748075006802</v>
      </c>
      <c r="AT1140" s="370">
        <f t="shared" si="577"/>
        <v>5.3425720047572227</v>
      </c>
      <c r="AU1140" s="370">
        <f t="shared" si="577"/>
        <v>31.802850106791471</v>
      </c>
      <c r="AV1140" s="370">
        <f t="shared" si="577"/>
        <v>-1.7176587371928849</v>
      </c>
      <c r="AW1140" s="370">
        <f t="shared" si="577"/>
        <v>10.024854171950285</v>
      </c>
      <c r="AX1140" s="370">
        <f t="shared" si="577"/>
        <v>39.250863150415746</v>
      </c>
      <c r="AY1140" s="370">
        <f t="shared" si="577"/>
        <v>1.6808772169434003</v>
      </c>
    </row>
    <row r="1141" spans="1:51" s="325" customFormat="1" ht="13.8">
      <c r="A1141" s="327"/>
      <c r="B1141" s="327" t="s">
        <v>532</v>
      </c>
      <c r="C1141" s="331"/>
      <c r="D1141" s="331"/>
      <c r="E1141" s="331"/>
      <c r="F1141" s="331"/>
      <c r="G1141" s="331"/>
      <c r="H1141" s="331"/>
      <c r="I1141" s="331"/>
      <c r="J1141" s="331"/>
      <c r="K1141" s="331"/>
      <c r="L1141" s="331"/>
      <c r="M1141" s="331"/>
      <c r="N1141" s="331"/>
      <c r="O1141" s="370">
        <f t="shared" si="523"/>
        <v>63.263417643429975</v>
      </c>
      <c r="P1141" s="370">
        <f t="shared" si="524"/>
        <v>70.481019597094715</v>
      </c>
      <c r="Q1141" s="370">
        <f t="shared" si="525"/>
        <v>30.722065930895191</v>
      </c>
      <c r="R1141" s="370">
        <f t="shared" si="526"/>
        <v>48.519254423313463</v>
      </c>
      <c r="S1141" s="370">
        <f t="shared" si="527"/>
        <v>32.482302425438078</v>
      </c>
      <c r="T1141" s="370">
        <f t="shared" si="528"/>
        <v>40.277090549233058</v>
      </c>
      <c r="U1141" s="370">
        <f t="shared" si="529"/>
        <v>10.250286587695825</v>
      </c>
      <c r="V1141" s="370">
        <f t="shared" si="530"/>
        <v>-16.812210494342775</v>
      </c>
      <c r="W1141" s="370">
        <f t="shared" si="531"/>
        <v>-4.1235240690281492</v>
      </c>
      <c r="X1141" s="370">
        <f t="shared" si="532"/>
        <v>22.832132761922132</v>
      </c>
      <c r="Y1141" s="370">
        <f t="shared" si="533"/>
        <v>-2.6976990214229057</v>
      </c>
      <c r="Z1141" s="370">
        <f t="shared" si="534"/>
        <v>10.895883777239716</v>
      </c>
      <c r="AA1141" s="370">
        <f t="shared" si="535"/>
        <v>-46.835443037974684</v>
      </c>
      <c r="AB1141" s="370">
        <f t="shared" si="536"/>
        <v>-50.233118971061096</v>
      </c>
      <c r="AC1141" s="370">
        <f t="shared" si="537"/>
        <v>-59.298090718463747</v>
      </c>
      <c r="AD1141" s="370">
        <f t="shared" si="538"/>
        <v>-52.717079696757345</v>
      </c>
      <c r="AE1141" s="370">
        <f t="shared" si="539"/>
        <v>-39.286965662228447</v>
      </c>
      <c r="AF1141" s="370">
        <f t="shared" si="540"/>
        <v>-49.841269841269849</v>
      </c>
      <c r="AG1141" s="370">
        <f t="shared" si="540"/>
        <v>-51.26072264101898</v>
      </c>
      <c r="AH1141" s="370">
        <f t="shared" si="540"/>
        <v>-31.4742126882702</v>
      </c>
      <c r="AI1141" s="370">
        <f t="shared" si="540"/>
        <v>-50.293671845395984</v>
      </c>
      <c r="AJ1141" s="370">
        <f t="shared" si="541"/>
        <v>-39.106228193898005</v>
      </c>
      <c r="AK1141" s="370">
        <f t="shared" si="541"/>
        <v>-24.762163631421579</v>
      </c>
      <c r="AL1141" s="370">
        <f t="shared" si="541"/>
        <v>-18.539102818578808</v>
      </c>
      <c r="AM1141" s="370">
        <f t="shared" si="541"/>
        <v>19.722814498933893</v>
      </c>
      <c r="AN1141" s="370">
        <f t="shared" si="557"/>
        <v>-11.936682280730082</v>
      </c>
      <c r="AO1141" s="370">
        <f t="shared" si="557"/>
        <v>-4.7722342733188858</v>
      </c>
      <c r="AP1141" s="370">
        <f t="shared" si="557"/>
        <v>-20.048504446240898</v>
      </c>
      <c r="AQ1141" s="370">
        <f t="shared" si="557"/>
        <v>11.888616361275423</v>
      </c>
      <c r="AR1141" s="370">
        <f t="shared" ref="AR1141:AY1141" si="578">IFERROR(((AR361-AF361)*100/AF361),"n.a.")</f>
        <v>12.812939521800283</v>
      </c>
      <c r="AS1141" s="370">
        <f t="shared" si="578"/>
        <v>-7.3600000000000012</v>
      </c>
      <c r="AT1141" s="370">
        <f t="shared" si="578"/>
        <v>-19.581723724523773</v>
      </c>
      <c r="AU1141" s="370">
        <f t="shared" si="578"/>
        <v>30.207737754907559</v>
      </c>
      <c r="AV1141" s="370">
        <f t="shared" si="578"/>
        <v>-14.945751554309405</v>
      </c>
      <c r="AW1141" s="370">
        <f t="shared" si="578"/>
        <v>-41.016377649325634</v>
      </c>
      <c r="AX1141" s="370">
        <f t="shared" si="578"/>
        <v>-26.376705653021443</v>
      </c>
      <c r="AY1141" s="370">
        <f t="shared" si="578"/>
        <v>-49.317304838230925</v>
      </c>
    </row>
    <row r="1142" spans="1:51" s="325" customFormat="1" ht="30">
      <c r="A1142" s="329"/>
      <c r="B1142" s="329" t="s">
        <v>568</v>
      </c>
      <c r="C1142" s="333"/>
      <c r="D1142" s="333"/>
      <c r="E1142" s="333"/>
      <c r="F1142" s="333"/>
      <c r="G1142" s="333"/>
      <c r="H1142" s="333"/>
      <c r="I1142" s="333"/>
      <c r="J1142" s="333"/>
      <c r="K1142" s="333"/>
      <c r="L1142" s="333"/>
      <c r="M1142" s="333"/>
      <c r="N1142" s="333"/>
      <c r="O1142" s="370">
        <f t="shared" si="523"/>
        <v>93.914053426248572</v>
      </c>
      <c r="P1142" s="370">
        <f t="shared" si="524"/>
        <v>84.958111195734958</v>
      </c>
      <c r="Q1142" s="370">
        <f t="shared" si="525"/>
        <v>28.78693207176649</v>
      </c>
      <c r="R1142" s="370">
        <f t="shared" si="526"/>
        <v>51.743341404358368</v>
      </c>
      <c r="S1142" s="370">
        <f t="shared" si="527"/>
        <v>28.168810521751713</v>
      </c>
      <c r="T1142" s="370">
        <f t="shared" si="528"/>
        <v>34.570957095709566</v>
      </c>
      <c r="U1142" s="370">
        <f t="shared" si="529"/>
        <v>3.1275623755417614</v>
      </c>
      <c r="V1142" s="370">
        <f t="shared" si="530"/>
        <v>-14.628518689432392</v>
      </c>
      <c r="W1142" s="370">
        <f t="shared" si="531"/>
        <v>-17.7924568506286</v>
      </c>
      <c r="X1142" s="370">
        <f t="shared" si="532"/>
        <v>10.407844885223986</v>
      </c>
      <c r="Y1142" s="370">
        <f t="shared" si="533"/>
        <v>-7.8882599064730625</v>
      </c>
      <c r="Z1142" s="370">
        <f t="shared" si="534"/>
        <v>-12.906007473411895</v>
      </c>
      <c r="AA1142" s="370">
        <f t="shared" si="535"/>
        <v>-63.332534738859607</v>
      </c>
      <c r="AB1142" s="370">
        <f t="shared" si="536"/>
        <v>-55.538398188182008</v>
      </c>
      <c r="AC1142" s="370">
        <f t="shared" si="537"/>
        <v>-68.457166620460228</v>
      </c>
      <c r="AD1142" s="370">
        <f t="shared" si="538"/>
        <v>-65.533748204882713</v>
      </c>
      <c r="AE1142" s="370">
        <f t="shared" si="539"/>
        <v>-57.713125845737487</v>
      </c>
      <c r="AF1142" s="370">
        <f t="shared" si="540"/>
        <v>-60.112113514933867</v>
      </c>
      <c r="AG1142" s="370">
        <f t="shared" si="540"/>
        <v>-64.288959563834624</v>
      </c>
      <c r="AH1142" s="370">
        <f t="shared" si="540"/>
        <v>-54.086486486486486</v>
      </c>
      <c r="AI1142" s="370">
        <f t="shared" si="540"/>
        <v>-62.934162778641777</v>
      </c>
      <c r="AJ1142" s="370">
        <f t="shared" si="541"/>
        <v>-59.719418651594673</v>
      </c>
      <c r="AK1142" s="370">
        <f t="shared" si="541"/>
        <v>-41.736806947227784</v>
      </c>
      <c r="AL1142" s="370">
        <f t="shared" si="541"/>
        <v>-35.21452145214522</v>
      </c>
      <c r="AM1142" s="370">
        <f t="shared" si="541"/>
        <v>1.2414243711205457</v>
      </c>
      <c r="AN1142" s="370">
        <f t="shared" si="557"/>
        <v>-35.147024774253289</v>
      </c>
      <c r="AO1142" s="370">
        <f t="shared" si="557"/>
        <v>-39.002417051197533</v>
      </c>
      <c r="AP1142" s="370">
        <f t="shared" si="557"/>
        <v>-39.44444444444445</v>
      </c>
      <c r="AQ1142" s="370">
        <f t="shared" si="557"/>
        <v>8.2666666666666693</v>
      </c>
      <c r="AR1142" s="370">
        <f t="shared" ref="AR1142:AY1142" si="579">IFERROR(((AR362-AF362)*100/AF362),"n.a.")</f>
        <v>-6.0606060606060561</v>
      </c>
      <c r="AS1142" s="370">
        <f t="shared" si="579"/>
        <v>-2.9898218829516581</v>
      </c>
      <c r="AT1142" s="370">
        <f t="shared" si="579"/>
        <v>-40.051801271485751</v>
      </c>
      <c r="AU1142" s="370">
        <f t="shared" si="579"/>
        <v>30.6993006993007</v>
      </c>
      <c r="AV1142" s="370">
        <f t="shared" si="579"/>
        <v>-11.851666249060377</v>
      </c>
      <c r="AW1142" s="370">
        <f t="shared" si="579"/>
        <v>-23.572575097454713</v>
      </c>
      <c r="AX1142" s="370">
        <f t="shared" si="579"/>
        <v>-3.2093734080488998</v>
      </c>
      <c r="AY1142" s="370">
        <f t="shared" si="579"/>
        <v>-34.882220070990634</v>
      </c>
    </row>
    <row r="1143" spans="1:51" s="325" customFormat="1" ht="30">
      <c r="A1143" s="327"/>
      <c r="B1143" s="327" t="s">
        <v>569</v>
      </c>
      <c r="C1143" s="334"/>
      <c r="D1143" s="334"/>
      <c r="E1143" s="334"/>
      <c r="F1143" s="334"/>
      <c r="G1143" s="334"/>
      <c r="H1143" s="334"/>
      <c r="I1143" s="334"/>
      <c r="J1143" s="334"/>
      <c r="K1143" s="334"/>
      <c r="L1143" s="334"/>
      <c r="M1143" s="334"/>
      <c r="N1143" s="334"/>
      <c r="O1143" s="370">
        <f t="shared" si="523"/>
        <v>2.6617714547957863</v>
      </c>
      <c r="P1143" s="370">
        <f t="shared" si="524"/>
        <v>33.300733496332533</v>
      </c>
      <c r="Q1143" s="370">
        <f t="shared" si="525"/>
        <v>38.872180451127804</v>
      </c>
      <c r="R1143" s="370">
        <f t="shared" si="526"/>
        <v>36.985708098744041</v>
      </c>
      <c r="S1143" s="370">
        <f t="shared" si="527"/>
        <v>50.058892815076561</v>
      </c>
      <c r="T1143" s="370">
        <f t="shared" si="528"/>
        <v>70.141887723627377</v>
      </c>
      <c r="U1143" s="370">
        <f t="shared" si="529"/>
        <v>41.740031071983445</v>
      </c>
      <c r="V1143" s="370">
        <f t="shared" si="530"/>
        <v>-26.980728051391868</v>
      </c>
      <c r="W1143" s="370">
        <f t="shared" si="531"/>
        <v>74.876847290640399</v>
      </c>
      <c r="X1143" s="370">
        <f t="shared" si="532"/>
        <v>78.77571500250879</v>
      </c>
      <c r="Y1143" s="370">
        <f t="shared" si="533"/>
        <v>10.413428660242465</v>
      </c>
      <c r="Z1143" s="370">
        <f t="shared" si="534"/>
        <v>88.721804511278165</v>
      </c>
      <c r="AA1143" s="370">
        <f t="shared" si="535"/>
        <v>14.751899865891822</v>
      </c>
      <c r="AB1143" s="370">
        <f t="shared" si="536"/>
        <v>-31.327953044754224</v>
      </c>
      <c r="AC1143" s="370">
        <f t="shared" si="537"/>
        <v>-23.524634542501349</v>
      </c>
      <c r="AD1143" s="370">
        <f t="shared" si="538"/>
        <v>-1.9285488460322462</v>
      </c>
      <c r="AE1143" s="370">
        <f t="shared" si="539"/>
        <v>24.88226059654631</v>
      </c>
      <c r="AF1143" s="370">
        <f t="shared" si="540"/>
        <v>-7.3241479332849879</v>
      </c>
      <c r="AG1143" s="370">
        <f t="shared" si="540"/>
        <v>-9.3167701863354058</v>
      </c>
      <c r="AH1143" s="370">
        <f t="shared" si="540"/>
        <v>91.202346041055719</v>
      </c>
      <c r="AI1143" s="370">
        <f t="shared" si="540"/>
        <v>-15.950704225352105</v>
      </c>
      <c r="AJ1143" s="370">
        <f t="shared" si="541"/>
        <v>18.214987370193644</v>
      </c>
      <c r="AK1143" s="370">
        <f t="shared" si="541"/>
        <v>11.007882882882873</v>
      </c>
      <c r="AL1143" s="370">
        <f t="shared" si="541"/>
        <v>6.5986055776892574</v>
      </c>
      <c r="AM1143" s="370">
        <f t="shared" si="541"/>
        <v>41.76081028437865</v>
      </c>
      <c r="AN1143" s="370">
        <f t="shared" si="557"/>
        <v>41.613247863247878</v>
      </c>
      <c r="AO1143" s="370">
        <f t="shared" si="557"/>
        <v>50.407079646017706</v>
      </c>
      <c r="AP1143" s="370">
        <f t="shared" si="557"/>
        <v>6.9632495164410058</v>
      </c>
      <c r="AQ1143" s="370">
        <f t="shared" si="557"/>
        <v>16.121935889377756</v>
      </c>
      <c r="AR1143" s="370">
        <f t="shared" ref="AR1143:AY1143" si="580">IFERROR(((AR363-AF363)*100/AF363),"n.a.")</f>
        <v>46.439749608763698</v>
      </c>
      <c r="AS1143" s="370">
        <f t="shared" si="580"/>
        <v>-12.933118452860601</v>
      </c>
      <c r="AT1143" s="370">
        <f t="shared" si="580"/>
        <v>7.0858895705521325</v>
      </c>
      <c r="AU1143" s="370">
        <f t="shared" si="580"/>
        <v>29.618768328445746</v>
      </c>
      <c r="AV1143" s="370">
        <f t="shared" si="580"/>
        <v>-17.877492877492866</v>
      </c>
      <c r="AW1143" s="370">
        <f t="shared" si="580"/>
        <v>-60.309409079381183</v>
      </c>
      <c r="AX1143" s="370">
        <f t="shared" si="580"/>
        <v>-47.605699602896522</v>
      </c>
      <c r="AY1143" s="370">
        <f t="shared" si="580"/>
        <v>-61.610332508931023</v>
      </c>
    </row>
    <row r="1144" spans="1:51" s="325" customFormat="1" ht="13.8">
      <c r="A1144" s="329"/>
      <c r="B1144" s="329" t="s">
        <v>533</v>
      </c>
      <c r="C1144" s="332"/>
      <c r="D1144" s="332"/>
      <c r="E1144" s="332"/>
      <c r="F1144" s="332"/>
      <c r="G1144" s="332"/>
      <c r="H1144" s="332"/>
      <c r="I1144" s="332"/>
      <c r="J1144" s="332"/>
      <c r="K1144" s="332"/>
      <c r="L1144" s="332"/>
      <c r="M1144" s="332"/>
      <c r="N1144" s="332"/>
      <c r="O1144" s="370">
        <f t="shared" si="523"/>
        <v>389.77687626774855</v>
      </c>
      <c r="P1144" s="370">
        <f t="shared" si="524"/>
        <v>318.29336307863917</v>
      </c>
      <c r="Q1144" s="370">
        <f t="shared" si="525"/>
        <v>272.85419641440581</v>
      </c>
      <c r="R1144" s="370">
        <f t="shared" si="526"/>
        <v>695.14802631578948</v>
      </c>
      <c r="S1144" s="370">
        <f t="shared" si="527"/>
        <v>553.06224899598385</v>
      </c>
      <c r="T1144" s="370">
        <f t="shared" si="528"/>
        <v>200.78596234692012</v>
      </c>
      <c r="U1144" s="370">
        <f t="shared" si="529"/>
        <v>333.07562213094957</v>
      </c>
      <c r="V1144" s="370">
        <f t="shared" si="530"/>
        <v>446.96902654867245</v>
      </c>
      <c r="W1144" s="370">
        <f t="shared" si="531"/>
        <v>296.75817757009349</v>
      </c>
      <c r="X1144" s="370">
        <f t="shared" si="532"/>
        <v>210.46276211135211</v>
      </c>
      <c r="Y1144" s="370">
        <f t="shared" si="533"/>
        <v>285.27822542421086</v>
      </c>
      <c r="Z1144" s="370">
        <f t="shared" si="534"/>
        <v>63.269473304906626</v>
      </c>
      <c r="AA1144" s="370">
        <f t="shared" si="535"/>
        <v>-12.238051851238303</v>
      </c>
      <c r="AB1144" s="370">
        <f t="shared" si="536"/>
        <v>-8.271111111111118</v>
      </c>
      <c r="AC1144" s="370">
        <f t="shared" si="537"/>
        <v>4.2679034934683635</v>
      </c>
      <c r="AD1144" s="370">
        <f t="shared" si="538"/>
        <v>-15.065329058503117</v>
      </c>
      <c r="AE1144" s="370">
        <f t="shared" si="539"/>
        <v>-58.036743792758855</v>
      </c>
      <c r="AF1144" s="370">
        <f t="shared" si="540"/>
        <v>-28.22070977151191</v>
      </c>
      <c r="AG1144" s="370">
        <f t="shared" si="540"/>
        <v>-9.1101813110181382</v>
      </c>
      <c r="AH1144" s="370">
        <f t="shared" si="540"/>
        <v>-37.001981960118101</v>
      </c>
      <c r="AI1144" s="370">
        <f t="shared" si="540"/>
        <v>-86.401668506931657</v>
      </c>
      <c r="AJ1144" s="370">
        <f t="shared" si="541"/>
        <v>-35.771013345133575</v>
      </c>
      <c r="AK1144" s="370">
        <f t="shared" si="541"/>
        <v>-56.248308441798095</v>
      </c>
      <c r="AL1144" s="370">
        <f t="shared" si="541"/>
        <v>-36.217170602515999</v>
      </c>
      <c r="AM1144" s="370">
        <f t="shared" si="541"/>
        <v>-3.6619319522438727</v>
      </c>
      <c r="AN1144" s="370">
        <f t="shared" si="557"/>
        <v>-8.6002228790154565</v>
      </c>
      <c r="AO1144" s="370">
        <f t="shared" si="557"/>
        <v>-5.8112961149200055</v>
      </c>
      <c r="AP1144" s="370">
        <f t="shared" si="557"/>
        <v>-15.143889272232821</v>
      </c>
      <c r="AQ1144" s="370">
        <f t="shared" si="557"/>
        <v>109.81864810404835</v>
      </c>
      <c r="AR1144" s="370">
        <f t="shared" ref="AR1144:AY1144" si="581">IFERROR(((AR364-AF364)*100/AF364),"n.a.")</f>
        <v>-10.811039620724694</v>
      </c>
      <c r="AS1144" s="370">
        <f t="shared" si="581"/>
        <v>-11.754235207463774</v>
      </c>
      <c r="AT1144" s="370">
        <f t="shared" si="581"/>
        <v>-4.9695024077046606</v>
      </c>
      <c r="AU1144" s="370">
        <f t="shared" si="581"/>
        <v>274.37748105377119</v>
      </c>
      <c r="AV1144" s="370">
        <f t="shared" si="581"/>
        <v>-34.585539197911366</v>
      </c>
      <c r="AW1144" s="370">
        <f t="shared" si="581"/>
        <v>16.522325947587447</v>
      </c>
      <c r="AX1144" s="370">
        <f t="shared" si="581"/>
        <v>144.35409457900803</v>
      </c>
      <c r="AY1144" s="370">
        <f t="shared" si="581"/>
        <v>-40.421258878275786</v>
      </c>
    </row>
    <row r="1145" spans="1:51" s="325" customFormat="1" ht="13.8">
      <c r="A1145" s="327"/>
      <c r="B1145" s="327" t="s">
        <v>534</v>
      </c>
      <c r="C1145" s="331"/>
      <c r="D1145" s="331"/>
      <c r="E1145" s="331"/>
      <c r="F1145" s="331"/>
      <c r="G1145" s="331"/>
      <c r="H1145" s="331"/>
      <c r="I1145" s="331"/>
      <c r="J1145" s="331"/>
      <c r="K1145" s="331"/>
      <c r="L1145" s="331"/>
      <c r="M1145" s="331"/>
      <c r="N1145" s="331"/>
      <c r="O1145" s="370">
        <f t="shared" si="523"/>
        <v>395.50584855325263</v>
      </c>
      <c r="P1145" s="370">
        <f t="shared" si="524"/>
        <v>325.41123085649463</v>
      </c>
      <c r="Q1145" s="370">
        <f t="shared" si="525"/>
        <v>282.00585175552658</v>
      </c>
      <c r="R1145" s="370">
        <f t="shared" si="526"/>
        <v>695.77503429355272</v>
      </c>
      <c r="S1145" s="370">
        <f t="shared" si="527"/>
        <v>553.06224899598385</v>
      </c>
      <c r="T1145" s="370">
        <f t="shared" si="528"/>
        <v>200.74940595869126</v>
      </c>
      <c r="U1145" s="370">
        <f t="shared" si="529"/>
        <v>333.02730128050251</v>
      </c>
      <c r="V1145" s="370">
        <f t="shared" si="530"/>
        <v>445.77433628318579</v>
      </c>
      <c r="W1145" s="370">
        <f t="shared" si="531"/>
        <v>296.75817757009349</v>
      </c>
      <c r="X1145" s="370">
        <f t="shared" si="532"/>
        <v>210.66724562165288</v>
      </c>
      <c r="Y1145" s="370">
        <f t="shared" si="533"/>
        <v>285.31475161167992</v>
      </c>
      <c r="Z1145" s="370">
        <f t="shared" si="534"/>
        <v>63.209416851840736</v>
      </c>
      <c r="AA1145" s="370">
        <f t="shared" si="535"/>
        <v>-12.383003396007622</v>
      </c>
      <c r="AB1145" s="370">
        <f t="shared" si="536"/>
        <v>-8.271111111111118</v>
      </c>
      <c r="AC1145" s="370">
        <f t="shared" si="537"/>
        <v>4.2679034934683635</v>
      </c>
      <c r="AD1145" s="370">
        <f t="shared" si="538"/>
        <v>-15.062400882576018</v>
      </c>
      <c r="AE1145" s="370">
        <f t="shared" si="539"/>
        <v>-58.07133522945653</v>
      </c>
      <c r="AF1145" s="370">
        <f t="shared" si="540"/>
        <v>-28.211984927677157</v>
      </c>
      <c r="AG1145" s="370">
        <f t="shared" si="540"/>
        <v>-9.1000390559616147</v>
      </c>
      <c r="AH1145" s="370">
        <f t="shared" si="540"/>
        <v>-36.864080424824678</v>
      </c>
      <c r="AI1145" s="370">
        <f t="shared" si="540"/>
        <v>-86.401668506931657</v>
      </c>
      <c r="AJ1145" s="370">
        <f t="shared" si="541"/>
        <v>-35.757547521431235</v>
      </c>
      <c r="AK1145" s="370">
        <f t="shared" si="541"/>
        <v>-56.248308441798095</v>
      </c>
      <c r="AL1145" s="370">
        <f t="shared" si="541"/>
        <v>-36.285693258757725</v>
      </c>
      <c r="AM1145" s="370">
        <f t="shared" si="541"/>
        <v>-3.5781811306485127</v>
      </c>
      <c r="AN1145" s="370">
        <f t="shared" si="557"/>
        <v>-8.6002228790154565</v>
      </c>
      <c r="AO1145" s="370">
        <f t="shared" si="557"/>
        <v>-5.8112961149200055</v>
      </c>
      <c r="AP1145" s="370">
        <f t="shared" si="557"/>
        <v>-15.143889272232821</v>
      </c>
      <c r="AQ1145" s="370">
        <f t="shared" si="557"/>
        <v>109.99174993124943</v>
      </c>
      <c r="AR1145" s="370">
        <f t="shared" ref="AR1145:AY1145" si="582">IFERROR(((AR365-AF365)*100/AF365),"n.a.")</f>
        <v>-10.811039620724694</v>
      </c>
      <c r="AS1145" s="370">
        <f t="shared" si="582"/>
        <v>-11.754235207463774</v>
      </c>
      <c r="AT1145" s="370">
        <f t="shared" si="582"/>
        <v>-4.9695024077046606</v>
      </c>
      <c r="AU1145" s="370">
        <f t="shared" si="582"/>
        <v>273.90833634067127</v>
      </c>
      <c r="AV1145" s="370">
        <f t="shared" si="582"/>
        <v>-34.585539197911366</v>
      </c>
      <c r="AW1145" s="370">
        <f t="shared" si="582"/>
        <v>16.522325947587447</v>
      </c>
      <c r="AX1145" s="370">
        <f t="shared" si="582"/>
        <v>144.70690153046488</v>
      </c>
      <c r="AY1145" s="370">
        <f t="shared" si="582"/>
        <v>-40.399039168586704</v>
      </c>
    </row>
    <row r="1146" spans="1:51" s="325" customFormat="1" ht="30">
      <c r="A1146" s="329"/>
      <c r="B1146" s="329" t="s">
        <v>570</v>
      </c>
      <c r="C1146" s="333"/>
      <c r="D1146" s="333"/>
      <c r="E1146" s="333"/>
      <c r="F1146" s="333"/>
      <c r="G1146" s="333"/>
      <c r="H1146" s="333"/>
      <c r="I1146" s="333"/>
      <c r="J1146" s="333"/>
      <c r="K1146" s="333"/>
      <c r="L1146" s="333"/>
      <c r="M1146" s="333"/>
      <c r="N1146" s="333"/>
      <c r="O1146" s="370">
        <f t="shared" si="523"/>
        <v>21.401617250673848</v>
      </c>
      <c r="P1146" s="370">
        <f t="shared" si="524"/>
        <v>106.81081081081079</v>
      </c>
      <c r="Q1146" s="370">
        <f t="shared" si="525"/>
        <v>-60.146617794068639</v>
      </c>
      <c r="R1146" s="370">
        <f t="shared" si="526"/>
        <v>5.7242409158785392</v>
      </c>
      <c r="S1146" s="370">
        <f t="shared" si="527"/>
        <v>28.807758128921829</v>
      </c>
      <c r="T1146" s="370">
        <f t="shared" si="528"/>
        <v>24.833702882483376</v>
      </c>
      <c r="U1146" s="370">
        <f t="shared" si="529"/>
        <v>21.620011911852309</v>
      </c>
      <c r="V1146" s="370">
        <f t="shared" si="530"/>
        <v>3.7037037037037095</v>
      </c>
      <c r="W1146" s="370">
        <f t="shared" si="531"/>
        <v>218.68556701030928</v>
      </c>
      <c r="X1146" s="370">
        <f t="shared" si="532"/>
        <v>213.08108108108109</v>
      </c>
      <c r="Y1146" s="370">
        <f t="shared" si="533"/>
        <v>99.783900594273334</v>
      </c>
      <c r="Z1146" s="370">
        <f t="shared" si="534"/>
        <v>85.683297180043382</v>
      </c>
      <c r="AA1146" s="370">
        <f t="shared" si="535"/>
        <v>-68.161634103019537</v>
      </c>
      <c r="AB1146" s="370">
        <f t="shared" si="536"/>
        <v>-70.674333507579718</v>
      </c>
      <c r="AC1146" s="370">
        <f t="shared" si="537"/>
        <v>21.655518394648826</v>
      </c>
      <c r="AD1146" s="370">
        <f t="shared" si="538"/>
        <v>-38.935969868173252</v>
      </c>
      <c r="AE1146" s="370">
        <f t="shared" si="539"/>
        <v>16.917626217891939</v>
      </c>
      <c r="AF1146" s="370">
        <f t="shared" si="540"/>
        <v>11.190053285968027</v>
      </c>
      <c r="AG1146" s="370">
        <f t="shared" si="540"/>
        <v>4.8481880509304522</v>
      </c>
      <c r="AH1146" s="370">
        <f t="shared" si="540"/>
        <v>57.234432234432255</v>
      </c>
      <c r="AI1146" s="370">
        <f t="shared" si="540"/>
        <v>-57.137080469065914</v>
      </c>
      <c r="AJ1146" s="370">
        <f t="shared" si="541"/>
        <v>-9.1160220994475161</v>
      </c>
      <c r="AK1146" s="370">
        <f t="shared" si="541"/>
        <v>-53.136830719307731</v>
      </c>
      <c r="AL1146" s="370">
        <f t="shared" si="541"/>
        <v>-28.329439252336453</v>
      </c>
      <c r="AM1146" s="370">
        <f t="shared" si="541"/>
        <v>56.066945606694553</v>
      </c>
      <c r="AN1146" s="370">
        <f t="shared" si="557"/>
        <v>173.44028520499108</v>
      </c>
      <c r="AO1146" s="370">
        <f t="shared" si="557"/>
        <v>24.604810996563561</v>
      </c>
      <c r="AP1146" s="370">
        <f t="shared" si="557"/>
        <v>-30.454895913646883</v>
      </c>
      <c r="AQ1146" s="370">
        <f t="shared" si="557"/>
        <v>-73.560606060606062</v>
      </c>
      <c r="AR1146" s="370">
        <f t="shared" ref="AR1146:AY1146" si="583">IFERROR(((AR366-AF366)*100/AF366),"n.a.")</f>
        <v>-60.942492012779553</v>
      </c>
      <c r="AS1146" s="370">
        <f t="shared" si="583"/>
        <v>-57.169546940681926</v>
      </c>
      <c r="AT1146" s="370">
        <f t="shared" si="583"/>
        <v>-84.624344787419915</v>
      </c>
      <c r="AU1146" s="370">
        <f t="shared" si="583"/>
        <v>33.301886792452841</v>
      </c>
      <c r="AV1146" s="370">
        <f t="shared" si="583"/>
        <v>-54.825227963525833</v>
      </c>
      <c r="AW1146" s="370">
        <f t="shared" si="583"/>
        <v>-62.088863242931325</v>
      </c>
      <c r="AX1146" s="370">
        <f t="shared" si="583"/>
        <v>-20.537897310513443</v>
      </c>
      <c r="AY1146" s="370">
        <f t="shared" si="583"/>
        <v>-31.635388739946372</v>
      </c>
    </row>
    <row r="1147" spans="1:51" s="325" customFormat="1" ht="30">
      <c r="A1147" s="327"/>
      <c r="B1147" s="327" t="s">
        <v>571</v>
      </c>
      <c r="C1147" s="334"/>
      <c r="D1147" s="334"/>
      <c r="E1147" s="334"/>
      <c r="F1147" s="334"/>
      <c r="G1147" s="334"/>
      <c r="H1147" s="334"/>
      <c r="I1147" s="334"/>
      <c r="J1147" s="334"/>
      <c r="K1147" s="334"/>
      <c r="L1147" s="334"/>
      <c r="M1147" s="334"/>
      <c r="N1147" s="334"/>
      <c r="O1147" s="370">
        <f t="shared" si="523"/>
        <v>780.11945392491464</v>
      </c>
      <c r="P1147" s="370">
        <f t="shared" si="524"/>
        <v>1344.7811447811448</v>
      </c>
      <c r="Q1147" s="370">
        <f t="shared" si="525"/>
        <v>955.4965480616039</v>
      </c>
      <c r="R1147" s="370">
        <f t="shared" si="526"/>
        <v>2893.9024390243903</v>
      </c>
      <c r="S1147" s="370">
        <f t="shared" si="527"/>
        <v>1455.4362416107383</v>
      </c>
      <c r="T1147" s="370">
        <f t="shared" si="528"/>
        <v>487.4887082204155</v>
      </c>
      <c r="U1147" s="370">
        <f t="shared" si="529"/>
        <v>1602.7808676307006</v>
      </c>
      <c r="V1147" s="370">
        <f t="shared" si="530"/>
        <v>679.31511587685918</v>
      </c>
      <c r="W1147" s="370">
        <f t="shared" si="531"/>
        <v>386.0058716622396</v>
      </c>
      <c r="X1147" s="370">
        <f t="shared" si="532"/>
        <v>412.86423483703874</v>
      </c>
      <c r="Y1147" s="370">
        <f t="shared" si="533"/>
        <v>367.83460867230502</v>
      </c>
      <c r="Z1147" s="370">
        <f t="shared" si="534"/>
        <v>81.276047586572702</v>
      </c>
      <c r="AA1147" s="370">
        <f t="shared" si="535"/>
        <v>-10.043625787687832</v>
      </c>
      <c r="AB1147" s="370">
        <f t="shared" si="536"/>
        <v>-7.4341645304124864</v>
      </c>
      <c r="AC1147" s="370">
        <f t="shared" si="537"/>
        <v>-12.387421383647801</v>
      </c>
      <c r="AD1147" s="370">
        <f t="shared" si="538"/>
        <v>-7.6171079429735187</v>
      </c>
      <c r="AE1147" s="370">
        <f t="shared" si="539"/>
        <v>-68.920434932688977</v>
      </c>
      <c r="AF1147" s="370">
        <f t="shared" si="540"/>
        <v>-53.102175751518409</v>
      </c>
      <c r="AG1147" s="370">
        <f t="shared" si="540"/>
        <v>-11.791220276979363</v>
      </c>
      <c r="AH1147" s="370">
        <f t="shared" si="540"/>
        <v>-44.775854416333786</v>
      </c>
      <c r="AI1147" s="370">
        <f t="shared" si="540"/>
        <v>-89.10367046369808</v>
      </c>
      <c r="AJ1147" s="370">
        <f t="shared" si="541"/>
        <v>-19.43520895585203</v>
      </c>
      <c r="AK1147" s="370">
        <f t="shared" si="541"/>
        <v>-58.730523114006139</v>
      </c>
      <c r="AL1147" s="370">
        <f t="shared" si="541"/>
        <v>-38.699159804372357</v>
      </c>
      <c r="AM1147" s="370">
        <f t="shared" si="541"/>
        <v>-2.3062830046341207</v>
      </c>
      <c r="AN1147" s="370">
        <f t="shared" si="557"/>
        <v>-11.681772406847937</v>
      </c>
      <c r="AO1147" s="370">
        <f t="shared" si="557"/>
        <v>13.380807442715218</v>
      </c>
      <c r="AP1147" s="370">
        <f t="shared" si="557"/>
        <v>-18.24074074074074</v>
      </c>
      <c r="AQ1147" s="370">
        <f t="shared" si="557"/>
        <v>186.72775232541997</v>
      </c>
      <c r="AR1147" s="370">
        <f t="shared" ref="AR1147:AY1147" si="584">IFERROR(((AR367-AF367)*100/AF367),"n.a.")</f>
        <v>42.590163934426236</v>
      </c>
      <c r="AS1147" s="370">
        <f t="shared" si="584"/>
        <v>-16.388950603569572</v>
      </c>
      <c r="AT1147" s="370">
        <f t="shared" si="584"/>
        <v>7.4023468895675881</v>
      </c>
      <c r="AU1147" s="370">
        <f t="shared" si="584"/>
        <v>366.60506863780358</v>
      </c>
      <c r="AV1147" s="370">
        <f t="shared" si="584"/>
        <v>-39.601943269080081</v>
      </c>
      <c r="AW1147" s="370">
        <f t="shared" si="584"/>
        <v>34.01474064803228</v>
      </c>
      <c r="AX1147" s="370">
        <f t="shared" si="584"/>
        <v>174.19024889191954</v>
      </c>
      <c r="AY1147" s="370">
        <f t="shared" si="584"/>
        <v>-42.691671263099835</v>
      </c>
    </row>
    <row r="1148" spans="1:51" s="325" customFormat="1" ht="30">
      <c r="A1148" s="329"/>
      <c r="B1148" s="329" t="s">
        <v>572</v>
      </c>
      <c r="C1148" s="333"/>
      <c r="D1148" s="333"/>
      <c r="E1148" s="333"/>
      <c r="F1148" s="333"/>
      <c r="G1148" s="333"/>
      <c r="H1148" s="333"/>
      <c r="I1148" s="333"/>
      <c r="J1148" s="333"/>
      <c r="K1148" s="333"/>
      <c r="L1148" s="333"/>
      <c r="M1148" s="333"/>
      <c r="N1148" s="333"/>
      <c r="O1148" s="370">
        <f t="shared" si="523"/>
        <v>41.894353369763202</v>
      </c>
      <c r="P1148" s="370">
        <f t="shared" si="524"/>
        <v>-4.2231326820044126</v>
      </c>
      <c r="Q1148" s="370">
        <f t="shared" si="525"/>
        <v>76.038338658146969</v>
      </c>
      <c r="R1148" s="370">
        <f t="shared" si="526"/>
        <v>142.47104247104247</v>
      </c>
      <c r="S1148" s="370">
        <f t="shared" si="527"/>
        <v>-23.569482288828329</v>
      </c>
      <c r="T1148" s="370">
        <f t="shared" si="528"/>
        <v>-24.539007092198574</v>
      </c>
      <c r="U1148" s="370">
        <f t="shared" si="529"/>
        <v>-66.795118818240198</v>
      </c>
      <c r="V1148" s="370">
        <f t="shared" si="530"/>
        <v>30.088495575221227</v>
      </c>
      <c r="W1148" s="370">
        <f t="shared" si="531"/>
        <v>50.043630017452003</v>
      </c>
      <c r="X1148" s="370">
        <f t="shared" si="532"/>
        <v>94.343507751937963</v>
      </c>
      <c r="Y1148" s="370">
        <f t="shared" si="533"/>
        <v>33.224222585924714</v>
      </c>
      <c r="Z1148" s="370">
        <f t="shared" si="534"/>
        <v>-56.226053639846732</v>
      </c>
      <c r="AA1148" s="370">
        <f t="shared" si="535"/>
        <v>92.55455712451861</v>
      </c>
      <c r="AB1148" s="370">
        <f t="shared" si="536"/>
        <v>37.31490621915102</v>
      </c>
      <c r="AC1148" s="370">
        <f t="shared" si="537"/>
        <v>152.0871143375681</v>
      </c>
      <c r="AD1148" s="370">
        <f t="shared" si="538"/>
        <v>-76.698513800424635</v>
      </c>
      <c r="AE1148" s="370">
        <f t="shared" si="539"/>
        <v>86.987522281639926</v>
      </c>
      <c r="AF1148" s="370">
        <f t="shared" si="540"/>
        <v>169.45488721804512</v>
      </c>
      <c r="AG1148" s="370">
        <f t="shared" si="540"/>
        <v>1.7408123791102488</v>
      </c>
      <c r="AH1148" s="370">
        <f t="shared" si="540"/>
        <v>10.068027210884358</v>
      </c>
      <c r="AI1148" s="370">
        <f t="shared" si="540"/>
        <v>-90.258796161674908</v>
      </c>
      <c r="AJ1148" s="370">
        <f t="shared" si="541"/>
        <v>-68.806481770021819</v>
      </c>
      <c r="AK1148" s="370">
        <f t="shared" si="541"/>
        <v>-52.579852579852592</v>
      </c>
      <c r="AL1148" s="370">
        <f t="shared" si="541"/>
        <v>10.065645514223194</v>
      </c>
      <c r="AM1148" s="370">
        <f t="shared" si="541"/>
        <v>-32.799999999999997</v>
      </c>
      <c r="AN1148" s="370">
        <f t="shared" si="557"/>
        <v>-24.682482626407857</v>
      </c>
      <c r="AO1148" s="370">
        <f t="shared" si="557"/>
        <v>-75.485961123110158</v>
      </c>
      <c r="AP1148" s="370">
        <f t="shared" si="557"/>
        <v>192.71070615034174</v>
      </c>
      <c r="AQ1148" s="370">
        <f t="shared" si="557"/>
        <v>21.258341277407059</v>
      </c>
      <c r="AR1148" s="370">
        <f t="shared" ref="AR1148:AY1148" si="585">IFERROR(((AR368-AF368)*100/AF368),"n.a.")</f>
        <v>-72.758981513777485</v>
      </c>
      <c r="AS1148" s="370">
        <f t="shared" si="585"/>
        <v>269.01140684410649</v>
      </c>
      <c r="AT1148" s="370">
        <f t="shared" si="585"/>
        <v>15.574783683559946</v>
      </c>
      <c r="AU1148" s="370">
        <f t="shared" si="585"/>
        <v>296.1194029850746</v>
      </c>
      <c r="AV1148" s="370">
        <f t="shared" si="585"/>
        <v>2.2977022977023092</v>
      </c>
      <c r="AW1148" s="370">
        <f t="shared" si="585"/>
        <v>-10.492227979274606</v>
      </c>
      <c r="AX1148" s="370">
        <f t="shared" si="585"/>
        <v>-20.079522862823076</v>
      </c>
      <c r="AY1148" s="370">
        <f t="shared" si="585"/>
        <v>-30.158730158730158</v>
      </c>
    </row>
    <row r="1149" spans="1:51" s="325" customFormat="1" ht="30">
      <c r="A1149" s="327"/>
      <c r="B1149" s="327" t="s">
        <v>573</v>
      </c>
      <c r="C1149" s="334"/>
      <c r="D1149" s="334"/>
      <c r="E1149" s="334"/>
      <c r="F1149" s="334"/>
      <c r="G1149" s="334"/>
      <c r="H1149" s="334"/>
      <c r="I1149" s="334"/>
      <c r="J1149" s="334"/>
      <c r="K1149" s="334"/>
      <c r="L1149" s="334"/>
      <c r="M1149" s="334"/>
      <c r="N1149" s="334"/>
      <c r="O1149" s="370">
        <f t="shared" si="523"/>
        <v>293.4959349593496</v>
      </c>
      <c r="P1149" s="370">
        <f t="shared" si="524"/>
        <v>19050</v>
      </c>
      <c r="Q1149" s="370">
        <f t="shared" si="525"/>
        <v>1400</v>
      </c>
      <c r="R1149" s="370">
        <f t="shared" si="526"/>
        <v>1048.7179487179487</v>
      </c>
      <c r="S1149" s="370">
        <f t="shared" si="527"/>
        <v>283.33333333333337</v>
      </c>
      <c r="T1149" s="370">
        <f t="shared" si="528"/>
        <v>207.1428571428572</v>
      </c>
      <c r="U1149" s="370">
        <f t="shared" si="529"/>
        <v>1300</v>
      </c>
      <c r="V1149" s="370">
        <f t="shared" si="530"/>
        <v>3344.4444444444443</v>
      </c>
      <c r="W1149" s="370">
        <f t="shared" si="531"/>
        <v>56.000000000000007</v>
      </c>
      <c r="X1149" s="370">
        <f t="shared" si="532"/>
        <v>5549.9999999999991</v>
      </c>
      <c r="Y1149" s="370">
        <f t="shared" si="533"/>
        <v>1768</v>
      </c>
      <c r="Z1149" s="370">
        <f t="shared" si="534"/>
        <v>41.309255079006775</v>
      </c>
      <c r="AA1149" s="370">
        <f t="shared" si="535"/>
        <v>-21.487603305785125</v>
      </c>
      <c r="AB1149" s="370">
        <f t="shared" si="536"/>
        <v>-96.083550913838124</v>
      </c>
      <c r="AC1149" s="370">
        <f t="shared" si="537"/>
        <v>-64.444444444444443</v>
      </c>
      <c r="AD1149" s="370">
        <f t="shared" si="538"/>
        <v>-50.892857142857146</v>
      </c>
      <c r="AE1149" s="370">
        <f t="shared" si="539"/>
        <v>-26.086956521739129</v>
      </c>
      <c r="AF1149" s="370">
        <f t="shared" si="540"/>
        <v>164.34108527131784</v>
      </c>
      <c r="AG1149" s="370">
        <f t="shared" si="540"/>
        <v>117.85714285714282</v>
      </c>
      <c r="AH1149" s="370">
        <f t="shared" si="540"/>
        <v>95.483870967741908</v>
      </c>
      <c r="AI1149" s="370">
        <f t="shared" si="540"/>
        <v>360.25641025641016</v>
      </c>
      <c r="AJ1149" s="370">
        <f t="shared" si="541"/>
        <v>253.09734513274344</v>
      </c>
      <c r="AK1149" s="370">
        <f t="shared" si="541"/>
        <v>91.648822269807269</v>
      </c>
      <c r="AL1149" s="370">
        <f t="shared" si="541"/>
        <v>-33.546325878594246</v>
      </c>
      <c r="AM1149" s="370">
        <f t="shared" si="541"/>
        <v>-62.89473684210526</v>
      </c>
      <c r="AN1149" s="370">
        <f t="shared" si="557"/>
        <v>926.66666666666674</v>
      </c>
      <c r="AO1149" s="370">
        <f t="shared" si="557"/>
        <v>101.25</v>
      </c>
      <c r="AP1149" s="370">
        <f t="shared" si="557"/>
        <v>-20.000000000000004</v>
      </c>
      <c r="AQ1149" s="370">
        <f t="shared" si="557"/>
        <v>1576.4705882352939</v>
      </c>
      <c r="AR1149" s="370">
        <f t="shared" ref="AR1149:AY1149" si="586">IFERROR(((AR369-AF369)*100/AF369),"n.a.")</f>
        <v>-77.41935483870968</v>
      </c>
      <c r="AS1149" s="370">
        <f t="shared" si="586"/>
        <v>86.885245901639337</v>
      </c>
      <c r="AT1149" s="370">
        <f t="shared" si="586"/>
        <v>-60.561056105610554</v>
      </c>
      <c r="AU1149" s="370">
        <f t="shared" si="586"/>
        <v>-14.763231197771582</v>
      </c>
      <c r="AV1149" s="370">
        <f t="shared" si="586"/>
        <v>-78.947368421052644</v>
      </c>
      <c r="AW1149" s="370">
        <f t="shared" si="586"/>
        <v>-89.273743016759767</v>
      </c>
      <c r="AX1149" s="370">
        <f t="shared" si="586"/>
        <v>-8.4134615384615401</v>
      </c>
      <c r="AY1149" s="370">
        <f t="shared" si="586"/>
        <v>112.05673758865251</v>
      </c>
    </row>
    <row r="1150" spans="1:51" s="325" customFormat="1" ht="19.8">
      <c r="A1150" s="329"/>
      <c r="B1150" s="329" t="s">
        <v>574</v>
      </c>
      <c r="C1150" s="333"/>
      <c r="D1150" s="333"/>
      <c r="E1150" s="333"/>
      <c r="F1150" s="333"/>
      <c r="G1150" s="333"/>
      <c r="H1150" s="333"/>
      <c r="I1150" s="333"/>
      <c r="J1150" s="333"/>
      <c r="K1150" s="333"/>
      <c r="L1150" s="333"/>
      <c r="M1150" s="333"/>
      <c r="N1150" s="333"/>
      <c r="O1150" s="370">
        <f t="shared" si="523"/>
        <v>-50</v>
      </c>
      <c r="P1150" s="370">
        <f t="shared" si="524"/>
        <v>0</v>
      </c>
      <c r="Q1150" s="370">
        <f t="shared" si="525"/>
        <v>0</v>
      </c>
      <c r="R1150" s="370">
        <f t="shared" si="526"/>
        <v>-100</v>
      </c>
      <c r="S1150" s="370">
        <f t="shared" si="527"/>
        <v>0</v>
      </c>
      <c r="T1150" s="370">
        <f t="shared" si="528"/>
        <v>0</v>
      </c>
      <c r="U1150" s="370">
        <f t="shared" si="529"/>
        <v>-100</v>
      </c>
      <c r="V1150" s="370">
        <f t="shared" si="530"/>
        <v>-50</v>
      </c>
      <c r="W1150" s="370">
        <f t="shared" si="531"/>
        <v>0</v>
      </c>
      <c r="X1150" s="370">
        <f t="shared" si="532"/>
        <v>-100</v>
      </c>
      <c r="Y1150" s="370">
        <f t="shared" si="533"/>
        <v>0</v>
      </c>
      <c r="Z1150" s="370">
        <f t="shared" si="534"/>
        <v>-100</v>
      </c>
      <c r="AA1150" s="370">
        <f t="shared" si="535"/>
        <v>0</v>
      </c>
      <c r="AB1150" s="370">
        <f t="shared" si="536"/>
        <v>0</v>
      </c>
      <c r="AC1150" s="370">
        <f t="shared" si="537"/>
        <v>0</v>
      </c>
      <c r="AD1150" s="370" t="str">
        <f t="shared" si="538"/>
        <v>n.a.</v>
      </c>
      <c r="AE1150" s="370">
        <f t="shared" si="539"/>
        <v>0</v>
      </c>
      <c r="AF1150" s="370">
        <f t="shared" si="540"/>
        <v>-100</v>
      </c>
      <c r="AG1150" s="370" t="str">
        <f t="shared" si="540"/>
        <v>n.a.</v>
      </c>
      <c r="AH1150" s="370">
        <f t="shared" si="540"/>
        <v>0</v>
      </c>
      <c r="AI1150" s="370">
        <f t="shared" si="540"/>
        <v>-100</v>
      </c>
      <c r="AJ1150" s="370" t="str">
        <f t="shared" si="541"/>
        <v>n.a.</v>
      </c>
      <c r="AK1150" s="370">
        <f t="shared" si="541"/>
        <v>0</v>
      </c>
      <c r="AL1150" s="370" t="str">
        <f t="shared" si="541"/>
        <v>n.a.</v>
      </c>
      <c r="AM1150" s="370">
        <f t="shared" si="541"/>
        <v>0</v>
      </c>
      <c r="AN1150" s="370">
        <f t="shared" si="557"/>
        <v>-100</v>
      </c>
      <c r="AO1150" s="370">
        <f t="shared" si="557"/>
        <v>0</v>
      </c>
      <c r="AP1150" s="370">
        <f t="shared" si="557"/>
        <v>-100</v>
      </c>
      <c r="AQ1150" s="370">
        <f t="shared" si="557"/>
        <v>-100</v>
      </c>
      <c r="AR1150" s="370" t="str">
        <f t="shared" ref="AR1150:AY1150" si="587">IFERROR(((AR370-AF370)*100/AF370),"n.a.")</f>
        <v>n.a.</v>
      </c>
      <c r="AS1150" s="370" t="str">
        <f t="shared" si="587"/>
        <v>n.a.</v>
      </c>
      <c r="AT1150" s="370">
        <f t="shared" si="587"/>
        <v>0</v>
      </c>
      <c r="AU1150" s="370" t="str">
        <f t="shared" si="587"/>
        <v>n.a.</v>
      </c>
      <c r="AV1150" s="370" t="str">
        <f t="shared" si="587"/>
        <v>n.a.</v>
      </c>
      <c r="AW1150" s="370">
        <f t="shared" si="587"/>
        <v>0</v>
      </c>
      <c r="AX1150" s="370">
        <f t="shared" si="587"/>
        <v>0</v>
      </c>
      <c r="AY1150" s="370">
        <f t="shared" si="587"/>
        <v>0</v>
      </c>
    </row>
    <row r="1151" spans="1:51" s="325" customFormat="1" ht="19.8">
      <c r="A1151" s="327"/>
      <c r="B1151" s="327" t="s">
        <v>535</v>
      </c>
      <c r="C1151" s="331"/>
      <c r="D1151" s="334"/>
      <c r="E1151" s="328"/>
      <c r="F1151" s="331"/>
      <c r="G1151" s="334"/>
      <c r="H1151" s="334"/>
      <c r="I1151" s="331"/>
      <c r="J1151" s="331"/>
      <c r="K1151" s="331"/>
      <c r="L1151" s="331"/>
      <c r="M1151" s="334"/>
      <c r="N1151" s="334"/>
      <c r="O1151" s="370">
        <f t="shared" si="523"/>
        <v>-100</v>
      </c>
      <c r="P1151" s="370">
        <f t="shared" si="524"/>
        <v>-100</v>
      </c>
      <c r="Q1151" s="370">
        <f t="shared" si="525"/>
        <v>-100</v>
      </c>
      <c r="R1151" s="370">
        <f t="shared" si="526"/>
        <v>-100</v>
      </c>
      <c r="S1151" s="370" t="str">
        <f t="shared" si="527"/>
        <v>n.a.</v>
      </c>
      <c r="T1151" s="370" t="str">
        <f t="shared" si="528"/>
        <v>n.a.</v>
      </c>
      <c r="U1151" s="370" t="str">
        <f t="shared" si="529"/>
        <v>n.a.</v>
      </c>
      <c r="V1151" s="370" t="str">
        <f t="shared" si="530"/>
        <v>n.a.</v>
      </c>
      <c r="W1151" s="370" t="str">
        <f t="shared" si="531"/>
        <v>n.a.</v>
      </c>
      <c r="X1151" s="370">
        <f t="shared" si="532"/>
        <v>-33.333333333333329</v>
      </c>
      <c r="Y1151" s="370">
        <f t="shared" si="533"/>
        <v>-100</v>
      </c>
      <c r="Z1151" s="370" t="str">
        <f t="shared" si="534"/>
        <v>n.a.</v>
      </c>
      <c r="AA1151" s="370" t="str">
        <f t="shared" si="535"/>
        <v>n.a.</v>
      </c>
      <c r="AB1151" s="370" t="str">
        <f t="shared" si="536"/>
        <v>n.a.</v>
      </c>
      <c r="AC1151" s="370" t="str">
        <f t="shared" si="537"/>
        <v>n.a.</v>
      </c>
      <c r="AD1151" s="370" t="str">
        <f t="shared" si="538"/>
        <v>n.a.</v>
      </c>
      <c r="AE1151" s="370" t="str">
        <f t="shared" si="539"/>
        <v>n.a.</v>
      </c>
      <c r="AF1151" s="370">
        <f t="shared" si="540"/>
        <v>-100</v>
      </c>
      <c r="AG1151" s="370">
        <f t="shared" si="540"/>
        <v>-100</v>
      </c>
      <c r="AH1151" s="370">
        <f t="shared" si="540"/>
        <v>-100</v>
      </c>
      <c r="AI1151" s="370" t="str">
        <f t="shared" si="540"/>
        <v>n.a.</v>
      </c>
      <c r="AJ1151" s="370">
        <f t="shared" si="541"/>
        <v>-100</v>
      </c>
      <c r="AK1151" s="370" t="str">
        <f t="shared" si="541"/>
        <v>n.a.</v>
      </c>
      <c r="AL1151" s="370">
        <f t="shared" si="541"/>
        <v>150</v>
      </c>
      <c r="AM1151" s="370">
        <f t="shared" si="541"/>
        <v>-54.285714285714278</v>
      </c>
      <c r="AN1151" s="370" t="str">
        <f t="shared" si="557"/>
        <v>n.a.</v>
      </c>
      <c r="AO1151" s="370" t="str">
        <f t="shared" si="557"/>
        <v>n.a.</v>
      </c>
      <c r="AP1151" s="370" t="str">
        <f t="shared" si="557"/>
        <v>n.a.</v>
      </c>
      <c r="AQ1151" s="370">
        <f t="shared" si="557"/>
        <v>-100</v>
      </c>
      <c r="AR1151" s="370" t="str">
        <f t="shared" ref="AR1151:AY1151" si="588">IFERROR(((AR371-AF371)*100/AF371),"n.a.")</f>
        <v>n.a.</v>
      </c>
      <c r="AS1151" s="370" t="str">
        <f t="shared" si="588"/>
        <v>n.a.</v>
      </c>
      <c r="AT1151" s="370" t="str">
        <f t="shared" si="588"/>
        <v>n.a.</v>
      </c>
      <c r="AU1151" s="370" t="str">
        <f t="shared" si="588"/>
        <v>n.a.</v>
      </c>
      <c r="AV1151" s="370" t="str">
        <f t="shared" si="588"/>
        <v>n.a.</v>
      </c>
      <c r="AW1151" s="370" t="str">
        <f t="shared" si="588"/>
        <v>n.a.</v>
      </c>
      <c r="AX1151" s="370">
        <f t="shared" si="588"/>
        <v>-100</v>
      </c>
      <c r="AY1151" s="370">
        <f t="shared" si="588"/>
        <v>-68.75</v>
      </c>
    </row>
    <row r="1152" spans="1:51" s="325" customFormat="1" ht="13.8">
      <c r="A1152" s="329"/>
      <c r="B1152" s="329" t="s">
        <v>536</v>
      </c>
      <c r="C1152" s="332"/>
      <c r="D1152" s="332"/>
      <c r="E1152" s="332"/>
      <c r="F1152" s="332"/>
      <c r="G1152" s="332"/>
      <c r="H1152" s="332"/>
      <c r="I1152" s="332"/>
      <c r="J1152" s="332"/>
      <c r="K1152" s="332"/>
      <c r="L1152" s="332"/>
      <c r="M1152" s="332"/>
      <c r="N1152" s="332"/>
      <c r="O1152" s="370">
        <f t="shared" si="523"/>
        <v>12.660469234174411</v>
      </c>
      <c r="P1152" s="370">
        <f t="shared" si="524"/>
        <v>322.52485948984008</v>
      </c>
      <c r="Q1152" s="370">
        <f t="shared" si="525"/>
        <v>-42.607449856733517</v>
      </c>
      <c r="R1152" s="370">
        <f t="shared" si="526"/>
        <v>39.261233815689252</v>
      </c>
      <c r="S1152" s="370">
        <f t="shared" si="527"/>
        <v>130.33196907685311</v>
      </c>
      <c r="T1152" s="370">
        <f t="shared" si="528"/>
        <v>89.945652173913047</v>
      </c>
      <c r="U1152" s="370">
        <f t="shared" si="529"/>
        <v>2690.494590417311</v>
      </c>
      <c r="V1152" s="370">
        <f t="shared" si="530"/>
        <v>10.566829951014709</v>
      </c>
      <c r="W1152" s="370">
        <f t="shared" si="531"/>
        <v>-41.699563681695416</v>
      </c>
      <c r="X1152" s="370">
        <f t="shared" si="532"/>
        <v>-8.2049306625577909</v>
      </c>
      <c r="Y1152" s="370">
        <f t="shared" si="533"/>
        <v>-6.6082511865644475</v>
      </c>
      <c r="Z1152" s="370">
        <f t="shared" si="534"/>
        <v>37.97925124041496</v>
      </c>
      <c r="AA1152" s="370">
        <f t="shared" si="535"/>
        <v>-13.359528487229859</v>
      </c>
      <c r="AB1152" s="370">
        <f t="shared" si="536"/>
        <v>-59.469968279954976</v>
      </c>
      <c r="AC1152" s="370">
        <f t="shared" si="537"/>
        <v>114.20369445831253</v>
      </c>
      <c r="AD1152" s="370">
        <f t="shared" si="538"/>
        <v>-25.95023243095434</v>
      </c>
      <c r="AE1152" s="370">
        <f t="shared" si="539"/>
        <v>-25.192497532082918</v>
      </c>
      <c r="AF1152" s="370">
        <f t="shared" si="540"/>
        <v>-45.779685264663804</v>
      </c>
      <c r="AG1152" s="370">
        <f t="shared" si="540"/>
        <v>-96.613032761915292</v>
      </c>
      <c r="AH1152" s="370">
        <f t="shared" si="540"/>
        <v>-20.696202531645575</v>
      </c>
      <c r="AI1152" s="370">
        <f t="shared" si="540"/>
        <v>8.9094796863863159</v>
      </c>
      <c r="AJ1152" s="370">
        <f t="shared" si="541"/>
        <v>29.039026437263963</v>
      </c>
      <c r="AK1152" s="370">
        <f t="shared" si="541"/>
        <v>15.871774824081324</v>
      </c>
      <c r="AL1152" s="370">
        <f t="shared" si="541"/>
        <v>-17.456685191238968</v>
      </c>
      <c r="AM1152" s="370">
        <f t="shared" si="541"/>
        <v>15.963718820861676</v>
      </c>
      <c r="AN1152" s="370">
        <f t="shared" si="557"/>
        <v>-18.959858621560208</v>
      </c>
      <c r="AO1152" s="370">
        <f t="shared" si="557"/>
        <v>-70.143339937070266</v>
      </c>
      <c r="AP1152" s="370">
        <f t="shared" si="557"/>
        <v>-8.5672082717872851</v>
      </c>
      <c r="AQ1152" s="370">
        <f t="shared" si="557"/>
        <v>-29.163367643177619</v>
      </c>
      <c r="AR1152" s="370">
        <f t="shared" ref="AR1152:AY1152" si="589">IFERROR(((AR372-AF372)*100/AF372),"n.a.")</f>
        <v>-7.1240105540897094</v>
      </c>
      <c r="AS1152" s="370">
        <f t="shared" si="589"/>
        <v>16.394112837285356</v>
      </c>
      <c r="AT1152" s="370">
        <f t="shared" si="589"/>
        <v>25.339185953711098</v>
      </c>
      <c r="AU1152" s="370">
        <f t="shared" si="589"/>
        <v>35.242146596858639</v>
      </c>
      <c r="AV1152" s="370">
        <f t="shared" si="589"/>
        <v>18.211382113821141</v>
      </c>
      <c r="AW1152" s="370">
        <f t="shared" si="589"/>
        <v>-15.688259109311748</v>
      </c>
      <c r="AX1152" s="370">
        <f t="shared" si="589"/>
        <v>33.821782178217816</v>
      </c>
      <c r="AY1152" s="370">
        <f t="shared" si="589"/>
        <v>69.182635901447</v>
      </c>
    </row>
    <row r="1153" spans="1:51" s="325" customFormat="1" ht="30">
      <c r="A1153" s="327"/>
      <c r="B1153" s="327" t="s">
        <v>575</v>
      </c>
      <c r="C1153" s="334"/>
      <c r="D1153" s="334"/>
      <c r="E1153" s="334"/>
      <c r="F1153" s="334"/>
      <c r="G1153" s="334"/>
      <c r="H1153" s="334"/>
      <c r="I1153" s="334"/>
      <c r="J1153" s="334"/>
      <c r="K1153" s="334"/>
      <c r="L1153" s="334"/>
      <c r="M1153" s="334"/>
      <c r="N1153" s="334"/>
      <c r="O1153" s="370">
        <f t="shared" si="523"/>
        <v>-24.574209245742097</v>
      </c>
      <c r="P1153" s="370">
        <f t="shared" si="524"/>
        <v>20.420420420420413</v>
      </c>
      <c r="Q1153" s="370">
        <f t="shared" si="525"/>
        <v>26.103646833013443</v>
      </c>
      <c r="R1153" s="370">
        <f t="shared" si="526"/>
        <v>69.72789115646259</v>
      </c>
      <c r="S1153" s="370">
        <f t="shared" si="527"/>
        <v>40.939597315436245</v>
      </c>
      <c r="T1153" s="370">
        <f t="shared" si="528"/>
        <v>2.4316109422492422</v>
      </c>
      <c r="U1153" s="370">
        <f t="shared" si="529"/>
        <v>24.390243902439035</v>
      </c>
      <c r="V1153" s="370">
        <f t="shared" si="530"/>
        <v>9.495548961424328</v>
      </c>
      <c r="W1153" s="370">
        <f t="shared" si="531"/>
        <v>-28.536585365853647</v>
      </c>
      <c r="X1153" s="370">
        <f t="shared" si="532"/>
        <v>125.11013215859033</v>
      </c>
      <c r="Y1153" s="370">
        <f t="shared" si="533"/>
        <v>11.380145278450357</v>
      </c>
      <c r="Z1153" s="370">
        <f t="shared" si="534"/>
        <v>80.906148867313917</v>
      </c>
      <c r="AA1153" s="370">
        <f t="shared" si="535"/>
        <v>12.90322580645161</v>
      </c>
      <c r="AB1153" s="370">
        <f t="shared" si="536"/>
        <v>-19.700748129675802</v>
      </c>
      <c r="AC1153" s="370">
        <f t="shared" si="537"/>
        <v>-63.318112633181123</v>
      </c>
      <c r="AD1153" s="370">
        <f t="shared" si="538"/>
        <v>-44.288577154308619</v>
      </c>
      <c r="AE1153" s="370">
        <f t="shared" si="539"/>
        <v>-68.095238095238102</v>
      </c>
      <c r="AF1153" s="370">
        <f t="shared" si="540"/>
        <v>-59.050445103857577</v>
      </c>
      <c r="AG1153" s="370">
        <f t="shared" si="540"/>
        <v>3.1862745098039187</v>
      </c>
      <c r="AH1153" s="370">
        <f t="shared" si="540"/>
        <v>-8.6720867208672043</v>
      </c>
      <c r="AI1153" s="370">
        <f t="shared" si="540"/>
        <v>-30.034129692832774</v>
      </c>
      <c r="AJ1153" s="370">
        <f t="shared" si="541"/>
        <v>-47.162426614481404</v>
      </c>
      <c r="AK1153" s="370">
        <f t="shared" si="541"/>
        <v>-34.782608695652172</v>
      </c>
      <c r="AL1153" s="370">
        <f t="shared" si="541"/>
        <v>-42.75491949910554</v>
      </c>
      <c r="AM1153" s="370">
        <f t="shared" si="541"/>
        <v>18.857142857142861</v>
      </c>
      <c r="AN1153" s="370">
        <f t="shared" si="557"/>
        <v>9.3167701863353969</v>
      </c>
      <c r="AO1153" s="370">
        <f t="shared" si="557"/>
        <v>48.54771784232365</v>
      </c>
      <c r="AP1153" s="370">
        <f t="shared" si="557"/>
        <v>18.705035971223023</v>
      </c>
      <c r="AQ1153" s="370">
        <f t="shared" si="557"/>
        <v>55.721393034825887</v>
      </c>
      <c r="AR1153" s="370">
        <f t="shared" ref="AR1153:AY1153" si="590">IFERROR(((AR373-AF373)*100/AF373),"n.a.")</f>
        <v>53.985507246376827</v>
      </c>
      <c r="AS1153" s="370">
        <f t="shared" si="590"/>
        <v>-4.0380047505938226</v>
      </c>
      <c r="AT1153" s="370">
        <f t="shared" si="590"/>
        <v>-20.178041543026708</v>
      </c>
      <c r="AU1153" s="370">
        <f t="shared" si="590"/>
        <v>24.390243902439025</v>
      </c>
      <c r="AV1153" s="370">
        <f t="shared" si="590"/>
        <v>16.296296296296294</v>
      </c>
      <c r="AW1153" s="370">
        <f t="shared" si="590"/>
        <v>17.333333333333332</v>
      </c>
      <c r="AX1153" s="370">
        <f t="shared" si="590"/>
        <v>25.624999999999982</v>
      </c>
      <c r="AY1153" s="370">
        <f t="shared" si="590"/>
        <v>-8.6538461538461604</v>
      </c>
    </row>
    <row r="1154" spans="1:51" s="325" customFormat="1" ht="30">
      <c r="A1154" s="329"/>
      <c r="B1154" s="329" t="s">
        <v>576</v>
      </c>
      <c r="C1154" s="333"/>
      <c r="D1154" s="333"/>
      <c r="E1154" s="333"/>
      <c r="F1154" s="333"/>
      <c r="G1154" s="333"/>
      <c r="H1154" s="333"/>
      <c r="I1154" s="333"/>
      <c r="J1154" s="333"/>
      <c r="K1154" s="333"/>
      <c r="L1154" s="333"/>
      <c r="M1154" s="333"/>
      <c r="N1154" s="333"/>
      <c r="O1154" s="370">
        <f t="shared" si="523"/>
        <v>73.898305084745743</v>
      </c>
      <c r="P1154" s="370">
        <f t="shared" si="524"/>
        <v>44.840525328330202</v>
      </c>
      <c r="Q1154" s="370">
        <f t="shared" si="525"/>
        <v>112.18568665377178</v>
      </c>
      <c r="R1154" s="370">
        <f t="shared" si="526"/>
        <v>68.049792531120318</v>
      </c>
      <c r="S1154" s="370">
        <f t="shared" si="527"/>
        <v>49.657534246575352</v>
      </c>
      <c r="T1154" s="370">
        <f t="shared" si="528"/>
        <v>834.96932515337426</v>
      </c>
      <c r="U1154" s="370">
        <f t="shared" si="529"/>
        <v>203.80434782608694</v>
      </c>
      <c r="V1154" s="370">
        <f t="shared" si="530"/>
        <v>61.807580174927104</v>
      </c>
      <c r="W1154" s="370">
        <f t="shared" si="531"/>
        <v>86.64596273291923</v>
      </c>
      <c r="X1154" s="370">
        <f t="shared" si="532"/>
        <v>19.616204690831555</v>
      </c>
      <c r="Y1154" s="370">
        <f t="shared" si="533"/>
        <v>-21.765417170495766</v>
      </c>
      <c r="Z1154" s="370">
        <f t="shared" si="534"/>
        <v>56.199999999999989</v>
      </c>
      <c r="AA1154" s="370">
        <f t="shared" si="535"/>
        <v>-14.23001949317738</v>
      </c>
      <c r="AB1154" s="370">
        <f t="shared" si="536"/>
        <v>-4.9222797927461119</v>
      </c>
      <c r="AC1154" s="370">
        <f t="shared" si="537"/>
        <v>50.319051959890587</v>
      </c>
      <c r="AD1154" s="370">
        <f t="shared" si="538"/>
        <v>82.716049382716065</v>
      </c>
      <c r="AE1154" s="370">
        <f t="shared" si="539"/>
        <v>439.35926773455378</v>
      </c>
      <c r="AF1154" s="370">
        <f t="shared" si="540"/>
        <v>-0.39370078740157805</v>
      </c>
      <c r="AG1154" s="370">
        <f t="shared" si="540"/>
        <v>-55.99284436493739</v>
      </c>
      <c r="AH1154" s="370">
        <f t="shared" si="540"/>
        <v>43.423423423423422</v>
      </c>
      <c r="AI1154" s="370">
        <f t="shared" si="540"/>
        <v>174.70881863560737</v>
      </c>
      <c r="AJ1154" s="370">
        <f t="shared" si="541"/>
        <v>48.841354723707653</v>
      </c>
      <c r="AK1154" s="370">
        <f t="shared" si="541"/>
        <v>17.619783616692438</v>
      </c>
      <c r="AL1154" s="370">
        <f t="shared" si="541"/>
        <v>-32.778489116517285</v>
      </c>
      <c r="AM1154" s="370">
        <f t="shared" si="541"/>
        <v>-18.181818181818187</v>
      </c>
      <c r="AN1154" s="370">
        <f t="shared" si="557"/>
        <v>-25.068119891008173</v>
      </c>
      <c r="AO1154" s="370">
        <f t="shared" si="557"/>
        <v>-59.490600363856885</v>
      </c>
      <c r="AP1154" s="370">
        <f t="shared" si="557"/>
        <v>-59.864864864864863</v>
      </c>
      <c r="AQ1154" s="370">
        <f t="shared" si="557"/>
        <v>-59.779380568519301</v>
      </c>
      <c r="AR1154" s="370">
        <f t="shared" ref="AR1154:AY1154" si="591">IFERROR(((AR374-AF374)*100/AF374),"n.a.")</f>
        <v>-55.928853754940704</v>
      </c>
      <c r="AS1154" s="370">
        <f t="shared" si="591"/>
        <v>78.252032520325187</v>
      </c>
      <c r="AT1154" s="370">
        <f t="shared" si="591"/>
        <v>11.683417085427143</v>
      </c>
      <c r="AU1154" s="370">
        <f t="shared" si="591"/>
        <v>-5.3906723198061917</v>
      </c>
      <c r="AV1154" s="370">
        <f t="shared" si="591"/>
        <v>57.245508982035943</v>
      </c>
      <c r="AW1154" s="370">
        <f t="shared" si="591"/>
        <v>28.515111695137964</v>
      </c>
      <c r="AX1154" s="370">
        <f t="shared" si="591"/>
        <v>142.09523809523813</v>
      </c>
      <c r="AY1154" s="370">
        <f t="shared" si="591"/>
        <v>336.94444444444446</v>
      </c>
    </row>
    <row r="1155" spans="1:51" s="325" customFormat="1" ht="30">
      <c r="A1155" s="327"/>
      <c r="B1155" s="327" t="s">
        <v>577</v>
      </c>
      <c r="C1155" s="334"/>
      <c r="D1155" s="334"/>
      <c r="E1155" s="334"/>
      <c r="F1155" s="334"/>
      <c r="G1155" s="334"/>
      <c r="H1155" s="334"/>
      <c r="I1155" s="334"/>
      <c r="J1155" s="334"/>
      <c r="K1155" s="334"/>
      <c r="L1155" s="334"/>
      <c r="M1155" s="334"/>
      <c r="N1155" s="334"/>
      <c r="O1155" s="370">
        <f t="shared" si="523"/>
        <v>10.946555054732784</v>
      </c>
      <c r="P1155" s="370">
        <f t="shared" si="524"/>
        <v>494.33310297166548</v>
      </c>
      <c r="Q1155" s="370">
        <f t="shared" si="525"/>
        <v>-62.093923581888575</v>
      </c>
      <c r="R1155" s="370">
        <f t="shared" si="526"/>
        <v>26.86486486486486</v>
      </c>
      <c r="S1155" s="370">
        <f t="shared" si="527"/>
        <v>174.09184372858121</v>
      </c>
      <c r="T1155" s="370">
        <f t="shared" si="528"/>
        <v>59.868111163447942</v>
      </c>
      <c r="U1155" s="370">
        <f t="shared" si="529"/>
        <v>3634.3898573692554</v>
      </c>
      <c r="V1155" s="370">
        <f t="shared" si="530"/>
        <v>2.7101515847496547</v>
      </c>
      <c r="W1155" s="370">
        <f t="shared" si="531"/>
        <v>-53.148738054398429</v>
      </c>
      <c r="X1155" s="370">
        <f t="shared" si="532"/>
        <v>-31</v>
      </c>
      <c r="Y1155" s="370">
        <f t="shared" si="533"/>
        <v>-3.2666666666666679</v>
      </c>
      <c r="Z1155" s="370">
        <f t="shared" si="534"/>
        <v>22.088068181818191</v>
      </c>
      <c r="AA1155" s="370">
        <f t="shared" si="535"/>
        <v>-17.87579802669762</v>
      </c>
      <c r="AB1155" s="370">
        <f t="shared" si="536"/>
        <v>-66.20930232558139</v>
      </c>
      <c r="AC1155" s="370">
        <f t="shared" si="537"/>
        <v>197.11367673179396</v>
      </c>
      <c r="AD1155" s="370">
        <f t="shared" si="538"/>
        <v>-59.565402641670211</v>
      </c>
      <c r="AE1155" s="370">
        <f t="shared" si="539"/>
        <v>-69.217304326081518</v>
      </c>
      <c r="AF1155" s="370">
        <f t="shared" si="540"/>
        <v>-63.523865645256329</v>
      </c>
      <c r="AG1155" s="370">
        <f t="shared" si="540"/>
        <v>-97.831437786453904</v>
      </c>
      <c r="AH1155" s="370">
        <f t="shared" si="540"/>
        <v>-38.550983899821105</v>
      </c>
      <c r="AI1155" s="370">
        <f t="shared" si="540"/>
        <v>-37.238493723849373</v>
      </c>
      <c r="AJ1155" s="370">
        <f t="shared" si="541"/>
        <v>50.190694126620919</v>
      </c>
      <c r="AK1155" s="370">
        <f t="shared" si="541"/>
        <v>31.150930392832539</v>
      </c>
      <c r="AL1155" s="370">
        <f t="shared" si="541"/>
        <v>-2.3269342641070514</v>
      </c>
      <c r="AM1155" s="370">
        <f t="shared" si="541"/>
        <v>25.936395759717314</v>
      </c>
      <c r="AN1155" s="370">
        <f t="shared" si="557"/>
        <v>-20.612525808671709</v>
      </c>
      <c r="AO1155" s="370">
        <f t="shared" si="557"/>
        <v>-77.058735615005219</v>
      </c>
      <c r="AP1155" s="370">
        <f t="shared" si="557"/>
        <v>63.435194942044255</v>
      </c>
      <c r="AQ1155" s="370">
        <f t="shared" si="557"/>
        <v>15.597075548334686</v>
      </c>
      <c r="AR1155" s="370">
        <f t="shared" ref="AR1155:AY1155" si="592">IFERROR(((AR375-AF375)*100/AF375),"n.a.")</f>
        <v>39.095315024232619</v>
      </c>
      <c r="AS1155" s="370">
        <f t="shared" si="592"/>
        <v>2.1526418786692765</v>
      </c>
      <c r="AT1155" s="370">
        <f t="shared" si="592"/>
        <v>44.250363901018922</v>
      </c>
      <c r="AU1155" s="370">
        <f t="shared" si="592"/>
        <v>93</v>
      </c>
      <c r="AV1155" s="370">
        <f t="shared" si="592"/>
        <v>1.9807008633824124</v>
      </c>
      <c r="AW1155" s="370">
        <f t="shared" si="592"/>
        <v>-38.518129269574366</v>
      </c>
      <c r="AX1155" s="370">
        <f t="shared" si="592"/>
        <v>1.6081000595592589</v>
      </c>
      <c r="AY1155" s="370">
        <f t="shared" si="592"/>
        <v>33.164983164983163</v>
      </c>
    </row>
    <row r="1156" spans="1:51" s="325" customFormat="1" ht="13.8">
      <c r="A1156" s="329"/>
      <c r="B1156" s="329" t="s">
        <v>537</v>
      </c>
      <c r="C1156" s="332"/>
      <c r="D1156" s="332"/>
      <c r="E1156" s="332"/>
      <c r="F1156" s="332"/>
      <c r="G1156" s="332"/>
      <c r="H1156" s="332"/>
      <c r="I1156" s="332"/>
      <c r="J1156" s="332"/>
      <c r="K1156" s="332"/>
      <c r="L1156" s="332"/>
      <c r="M1156" s="332"/>
      <c r="N1156" s="332"/>
      <c r="O1156" s="370">
        <f t="shared" si="523"/>
        <v>9.6094068887563235</v>
      </c>
      <c r="P1156" s="370">
        <f t="shared" si="524"/>
        <v>12.104894560734587</v>
      </c>
      <c r="Q1156" s="370">
        <f t="shared" si="525"/>
        <v>0.366567885282512</v>
      </c>
      <c r="R1156" s="370">
        <f t="shared" si="526"/>
        <v>6.3819667397101929</v>
      </c>
      <c r="S1156" s="370">
        <f t="shared" si="527"/>
        <v>5.2118111260460562</v>
      </c>
      <c r="T1156" s="370">
        <f t="shared" si="528"/>
        <v>-7.866954714058612</v>
      </c>
      <c r="U1156" s="370">
        <f t="shared" si="529"/>
        <v>7.0668155300111737</v>
      </c>
      <c r="V1156" s="370">
        <f t="shared" si="530"/>
        <v>-9.323464643993141</v>
      </c>
      <c r="W1156" s="370">
        <f t="shared" si="531"/>
        <v>2.299267952591205</v>
      </c>
      <c r="X1156" s="370">
        <f t="shared" si="532"/>
        <v>8.973471741637832</v>
      </c>
      <c r="Y1156" s="370">
        <f t="shared" si="533"/>
        <v>-5.732144111243775</v>
      </c>
      <c r="Z1156" s="370">
        <f t="shared" si="534"/>
        <v>-3.6807433189429797</v>
      </c>
      <c r="AA1156" s="370">
        <f t="shared" si="535"/>
        <v>-9.8569157392686879</v>
      </c>
      <c r="AB1156" s="370">
        <f t="shared" si="536"/>
        <v>-7.6409423458692638</v>
      </c>
      <c r="AC1156" s="370">
        <f t="shared" si="537"/>
        <v>-19.662198091293273</v>
      </c>
      <c r="AD1156" s="370">
        <f t="shared" si="538"/>
        <v>-3.7061284450547753</v>
      </c>
      <c r="AE1156" s="370">
        <f t="shared" si="539"/>
        <v>-15.297753966618588</v>
      </c>
      <c r="AF1156" s="370">
        <f t="shared" si="540"/>
        <v>-11.23154743470632</v>
      </c>
      <c r="AG1156" s="370">
        <f t="shared" si="540"/>
        <v>-2.5790532700809345</v>
      </c>
      <c r="AH1156" s="370">
        <f t="shared" si="540"/>
        <v>-14.40791160161363</v>
      </c>
      <c r="AI1156" s="370">
        <f t="shared" si="540"/>
        <v>-10.326418764464499</v>
      </c>
      <c r="AJ1156" s="370">
        <f t="shared" si="541"/>
        <v>-13.980472057578332</v>
      </c>
      <c r="AK1156" s="370">
        <f t="shared" si="541"/>
        <v>-9.9889739845635734</v>
      </c>
      <c r="AL1156" s="370">
        <f t="shared" si="541"/>
        <v>-16.369670745514039</v>
      </c>
      <c r="AM1156" s="370">
        <f t="shared" si="541"/>
        <v>-1.0534343867677194</v>
      </c>
      <c r="AN1156" s="370">
        <f t="shared" si="557"/>
        <v>-7.5080040283184672</v>
      </c>
      <c r="AO1156" s="370">
        <f t="shared" si="557"/>
        <v>6.5527512149239699</v>
      </c>
      <c r="AP1156" s="370">
        <f t="shared" si="557"/>
        <v>6.463808971063763</v>
      </c>
      <c r="AQ1156" s="370">
        <f t="shared" si="557"/>
        <v>16.651259345756493</v>
      </c>
      <c r="AR1156" s="370">
        <f t="shared" ref="AR1156:AY1156" si="593">IFERROR(((AR376-AF376)*100/AF376),"n.a.")</f>
        <v>15.709467878324732</v>
      </c>
      <c r="AS1156" s="370">
        <f t="shared" si="593"/>
        <v>2.6744659359876994</v>
      </c>
      <c r="AT1156" s="370">
        <f t="shared" si="593"/>
        <v>6.347730138713743</v>
      </c>
      <c r="AU1156" s="370">
        <f t="shared" si="593"/>
        <v>12.123563127394776</v>
      </c>
      <c r="AV1156" s="370">
        <f t="shared" si="593"/>
        <v>8.3593521694326132</v>
      </c>
      <c r="AW1156" s="370">
        <f t="shared" si="593"/>
        <v>14.534017546763774</v>
      </c>
      <c r="AX1156" s="370">
        <f t="shared" si="593"/>
        <v>14.385060455455815</v>
      </c>
      <c r="AY1156" s="370">
        <f t="shared" si="593"/>
        <v>13.4711115393262</v>
      </c>
    </row>
    <row r="1157" spans="1:51" s="325" customFormat="1" ht="13.8">
      <c r="A1157" s="327"/>
      <c r="B1157" s="327" t="s">
        <v>538</v>
      </c>
      <c r="C1157" s="331"/>
      <c r="D1157" s="331"/>
      <c r="E1157" s="331"/>
      <c r="F1157" s="331"/>
      <c r="G1157" s="331"/>
      <c r="H1157" s="331"/>
      <c r="I1157" s="331"/>
      <c r="J1157" s="331"/>
      <c r="K1157" s="331"/>
      <c r="L1157" s="331"/>
      <c r="M1157" s="331"/>
      <c r="N1157" s="331"/>
      <c r="O1157" s="370">
        <f t="shared" si="523"/>
        <v>-14.094805849722635</v>
      </c>
      <c r="P1157" s="370">
        <f t="shared" si="524"/>
        <v>20.684968741505845</v>
      </c>
      <c r="Q1157" s="370">
        <f t="shared" si="525"/>
        <v>12.872939703734618</v>
      </c>
      <c r="R1157" s="370">
        <f t="shared" si="526"/>
        <v>4.7863247863247906</v>
      </c>
      <c r="S1157" s="370">
        <f t="shared" si="527"/>
        <v>19.013942210547576</v>
      </c>
      <c r="T1157" s="370">
        <f t="shared" si="528"/>
        <v>9.3982564320646436</v>
      </c>
      <c r="U1157" s="370">
        <f t="shared" si="529"/>
        <v>31.223248479387248</v>
      </c>
      <c r="V1157" s="370">
        <f t="shared" si="530"/>
        <v>8.2664676245568192</v>
      </c>
      <c r="W1157" s="370">
        <f t="shared" si="531"/>
        <v>-10.882176435287066</v>
      </c>
      <c r="X1157" s="370">
        <f t="shared" si="532"/>
        <v>31.765935214211062</v>
      </c>
      <c r="Y1157" s="370">
        <f t="shared" si="533"/>
        <v>26.032507327471343</v>
      </c>
      <c r="Z1157" s="370">
        <f t="shared" si="534"/>
        <v>18.138847858197931</v>
      </c>
      <c r="AA1157" s="370">
        <f t="shared" si="535"/>
        <v>30.202524214851774</v>
      </c>
      <c r="AB1157" s="370">
        <f t="shared" si="536"/>
        <v>-0.81081081081080952</v>
      </c>
      <c r="AC1157" s="370">
        <f t="shared" si="537"/>
        <v>-9.0942698706099847</v>
      </c>
      <c r="AD1157" s="370">
        <f t="shared" si="538"/>
        <v>5.4649265905383357</v>
      </c>
      <c r="AE1157" s="370">
        <f t="shared" si="539"/>
        <v>-11.629881154499154</v>
      </c>
      <c r="AF1157" s="370">
        <f t="shared" si="540"/>
        <v>-8.027210884353746</v>
      </c>
      <c r="AG1157" s="370">
        <f t="shared" si="540"/>
        <v>-13.356223175965667</v>
      </c>
      <c r="AH1157" s="370">
        <f t="shared" si="540"/>
        <v>-14.512237159600142</v>
      </c>
      <c r="AI1157" s="370">
        <f t="shared" si="540"/>
        <v>3.9506172839506291</v>
      </c>
      <c r="AJ1157" s="370">
        <f t="shared" si="541"/>
        <v>-2.1411578112609009</v>
      </c>
      <c r="AK1157" s="370">
        <f t="shared" si="541"/>
        <v>-5.7716701902748344</v>
      </c>
      <c r="AL1157" s="370">
        <f t="shared" si="541"/>
        <v>6.2515628907226803</v>
      </c>
      <c r="AM1157" s="370">
        <f t="shared" si="541"/>
        <v>14.111812443642917</v>
      </c>
      <c r="AN1157" s="370">
        <f t="shared" si="557"/>
        <v>12.465940054495919</v>
      </c>
      <c r="AO1157" s="370">
        <f t="shared" si="557"/>
        <v>14.579097193981298</v>
      </c>
      <c r="AP1157" s="370">
        <f t="shared" si="557"/>
        <v>11.098221191028621</v>
      </c>
      <c r="AQ1157" s="370">
        <f t="shared" si="557"/>
        <v>8.9721421709894376</v>
      </c>
      <c r="AR1157" s="370">
        <f t="shared" ref="AR1157:AY1157" si="594">IFERROR(((AR377-AF377)*100/AF377),"n.a.")</f>
        <v>13.9898562975486</v>
      </c>
      <c r="AS1157" s="370">
        <f t="shared" si="594"/>
        <v>12.918565484446212</v>
      </c>
      <c r="AT1157" s="370">
        <f t="shared" si="594"/>
        <v>15.70564516129032</v>
      </c>
      <c r="AU1157" s="370">
        <f t="shared" si="594"/>
        <v>27.704599438566177</v>
      </c>
      <c r="AV1157" s="370">
        <f t="shared" si="594"/>
        <v>12.84440842787683</v>
      </c>
      <c r="AW1157" s="370">
        <f t="shared" si="594"/>
        <v>21.494278662777649</v>
      </c>
      <c r="AX1157" s="370">
        <f t="shared" si="594"/>
        <v>25.182395857848892</v>
      </c>
      <c r="AY1157" s="370">
        <f t="shared" si="594"/>
        <v>-9.877518767285097E-2</v>
      </c>
    </row>
    <row r="1158" spans="1:51" s="325" customFormat="1" ht="27.6">
      <c r="A1158" s="329"/>
      <c r="B1158" s="329" t="s">
        <v>539</v>
      </c>
      <c r="C1158" s="332"/>
      <c r="D1158" s="332"/>
      <c r="E1158" s="332"/>
      <c r="F1158" s="332"/>
      <c r="G1158" s="332"/>
      <c r="H1158" s="332"/>
      <c r="I1158" s="332"/>
      <c r="J1158" s="332"/>
      <c r="K1158" s="332"/>
      <c r="L1158" s="332"/>
      <c r="M1158" s="332"/>
      <c r="N1158" s="332"/>
      <c r="O1158" s="370">
        <f t="shared" si="523"/>
        <v>10.265403451741923</v>
      </c>
      <c r="P1158" s="370">
        <f t="shared" si="524"/>
        <v>11.789236639629689</v>
      </c>
      <c r="Q1158" s="370">
        <f t="shared" si="525"/>
        <v>1.0335017128258563</v>
      </c>
      <c r="R1158" s="370">
        <f t="shared" si="526"/>
        <v>9.4164362192441402</v>
      </c>
      <c r="S1158" s="370">
        <f t="shared" si="527"/>
        <v>5.205229069813643</v>
      </c>
      <c r="T1158" s="370">
        <f t="shared" si="528"/>
        <v>-8.1145142772489898</v>
      </c>
      <c r="U1158" s="370">
        <f t="shared" si="529"/>
        <v>4.9454064659216925</v>
      </c>
      <c r="V1158" s="370">
        <f t="shared" si="530"/>
        <v>-9.7253474520185268</v>
      </c>
      <c r="W1158" s="370">
        <f t="shared" si="531"/>
        <v>4.0947848502875344</v>
      </c>
      <c r="X1158" s="370">
        <f t="shared" si="532"/>
        <v>10.67986044036191</v>
      </c>
      <c r="Y1158" s="370">
        <f t="shared" si="533"/>
        <v>-8.4531565940238114</v>
      </c>
      <c r="Z1158" s="370">
        <f t="shared" si="534"/>
        <v>-3.9678762641284933</v>
      </c>
      <c r="AA1158" s="370">
        <f t="shared" si="535"/>
        <v>-12.806687484241358</v>
      </c>
      <c r="AB1158" s="370">
        <f t="shared" si="536"/>
        <v>-8.4569041090780175</v>
      </c>
      <c r="AC1158" s="370">
        <f t="shared" si="537"/>
        <v>-21.70948029806716</v>
      </c>
      <c r="AD1158" s="370">
        <f t="shared" si="538"/>
        <v>-7.3942064675004895</v>
      </c>
      <c r="AE1158" s="370">
        <f t="shared" si="539"/>
        <v>-16.963779884427993</v>
      </c>
      <c r="AF1158" s="370">
        <f t="shared" si="540"/>
        <v>-13.325272067714632</v>
      </c>
      <c r="AG1158" s="370">
        <f t="shared" si="540"/>
        <v>-4.5071223913352725</v>
      </c>
      <c r="AH1158" s="370">
        <f t="shared" si="540"/>
        <v>-19.013232652761996</v>
      </c>
      <c r="AI1158" s="370">
        <f t="shared" si="540"/>
        <v>-14.268025526240599</v>
      </c>
      <c r="AJ1158" s="370">
        <f t="shared" si="541"/>
        <v>-17.556857646618813</v>
      </c>
      <c r="AK1158" s="370">
        <f t="shared" si="541"/>
        <v>-10.986359081334237</v>
      </c>
      <c r="AL1158" s="370">
        <f t="shared" si="541"/>
        <v>-19.816638790807168</v>
      </c>
      <c r="AM1158" s="370">
        <f t="shared" si="541"/>
        <v>-1.5526292374766479</v>
      </c>
      <c r="AN1158" s="370">
        <f t="shared" si="557"/>
        <v>-12.145724240510201</v>
      </c>
      <c r="AO1158" s="370">
        <f t="shared" si="557"/>
        <v>2.275507707364818</v>
      </c>
      <c r="AP1158" s="370">
        <f t="shared" si="557"/>
        <v>3.9608117564730625</v>
      </c>
      <c r="AQ1158" s="370">
        <f t="shared" si="557"/>
        <v>13.881876691455737</v>
      </c>
      <c r="AR1158" s="370">
        <f t="shared" ref="AR1158:AY1158" si="595">IFERROR(((AR378-AF378)*100/AF378),"n.a.")</f>
        <v>13.990420386904766</v>
      </c>
      <c r="AS1158" s="370">
        <f t="shared" si="595"/>
        <v>2.0577532824037656</v>
      </c>
      <c r="AT1158" s="370">
        <f t="shared" si="595"/>
        <v>6.4881868380555847</v>
      </c>
      <c r="AU1158" s="370">
        <f t="shared" si="595"/>
        <v>9.4011776469281187</v>
      </c>
      <c r="AV1158" s="370">
        <f t="shared" si="595"/>
        <v>5.0052926054740574</v>
      </c>
      <c r="AW1158" s="370">
        <f t="shared" si="595"/>
        <v>10.950028719126944</v>
      </c>
      <c r="AX1158" s="370">
        <f t="shared" si="595"/>
        <v>11.642459826946844</v>
      </c>
      <c r="AY1158" s="370">
        <f t="shared" si="595"/>
        <v>6.1932306023769774</v>
      </c>
    </row>
    <row r="1159" spans="1:51" s="325" customFormat="1" ht="13.8">
      <c r="A1159" s="327"/>
      <c r="B1159" s="327" t="s">
        <v>540</v>
      </c>
      <c r="C1159" s="331"/>
      <c r="D1159" s="331"/>
      <c r="E1159" s="331"/>
      <c r="F1159" s="331"/>
      <c r="G1159" s="331"/>
      <c r="H1159" s="331"/>
      <c r="I1159" s="331"/>
      <c r="J1159" s="331"/>
      <c r="K1159" s="331"/>
      <c r="L1159" s="331"/>
      <c r="M1159" s="331"/>
      <c r="N1159" s="331"/>
      <c r="O1159" s="370">
        <f t="shared" si="523"/>
        <v>14.491636475757351</v>
      </c>
      <c r="P1159" s="370">
        <f t="shared" si="524"/>
        <v>10.80288499643339</v>
      </c>
      <c r="Q1159" s="370">
        <f t="shared" si="525"/>
        <v>-6.0384015197774463</v>
      </c>
      <c r="R1159" s="370">
        <f t="shared" si="526"/>
        <v>-3.7878787878787881</v>
      </c>
      <c r="S1159" s="370">
        <f t="shared" si="527"/>
        <v>0.33800791082344395</v>
      </c>
      <c r="T1159" s="370">
        <f t="shared" si="528"/>
        <v>-12.427823284544106</v>
      </c>
      <c r="U1159" s="370">
        <f t="shared" si="529"/>
        <v>6.4345131299950955</v>
      </c>
      <c r="V1159" s="370">
        <f t="shared" si="530"/>
        <v>-13.719340066495205</v>
      </c>
      <c r="W1159" s="370">
        <f t="shared" si="531"/>
        <v>0.46203144794694428</v>
      </c>
      <c r="X1159" s="370">
        <f t="shared" si="532"/>
        <v>-2.7635135135135158</v>
      </c>
      <c r="Y1159" s="370">
        <f t="shared" si="533"/>
        <v>-3.8700021381227332</v>
      </c>
      <c r="Z1159" s="370">
        <f t="shared" si="534"/>
        <v>-8.1968461948655467</v>
      </c>
      <c r="AA1159" s="370">
        <f t="shared" si="535"/>
        <v>-8.7995691106173783</v>
      </c>
      <c r="AB1159" s="370">
        <f t="shared" si="536"/>
        <v>-6.6881258941344939</v>
      </c>
      <c r="AC1159" s="370">
        <f t="shared" si="537"/>
        <v>-16.080583435627126</v>
      </c>
      <c r="AD1159" s="370">
        <f t="shared" si="538"/>
        <v>7.2878390201224832</v>
      </c>
      <c r="AE1159" s="370">
        <f t="shared" si="539"/>
        <v>-10.528956422018355</v>
      </c>
      <c r="AF1159" s="370">
        <f t="shared" si="540"/>
        <v>-4.5234991949704861</v>
      </c>
      <c r="AG1159" s="370">
        <f t="shared" si="540"/>
        <v>9.501187648456062</v>
      </c>
      <c r="AH1159" s="370">
        <f t="shared" si="540"/>
        <v>3.9188599680093175</v>
      </c>
      <c r="AI1159" s="370">
        <f t="shared" si="540"/>
        <v>0.30413174096876833</v>
      </c>
      <c r="AJ1159" s="370">
        <f t="shared" si="541"/>
        <v>-4.1762212493919746</v>
      </c>
      <c r="AK1159" s="370">
        <f t="shared" si="541"/>
        <v>-7.8588374851720015</v>
      </c>
      <c r="AL1159" s="370">
        <f t="shared" si="541"/>
        <v>-10.015766326445943</v>
      </c>
      <c r="AM1159" s="370">
        <f t="shared" si="541"/>
        <v>-4.3776760667355727</v>
      </c>
      <c r="AN1159" s="370">
        <f t="shared" si="557"/>
        <v>3.1966270601763251</v>
      </c>
      <c r="AO1159" s="370">
        <f t="shared" si="557"/>
        <v>18.206849079332297</v>
      </c>
      <c r="AP1159" s="370">
        <f t="shared" si="557"/>
        <v>13.251243578243496</v>
      </c>
      <c r="AQ1159" s="370">
        <f t="shared" si="557"/>
        <v>29.600256348634147</v>
      </c>
      <c r="AR1159" s="370">
        <f t="shared" ref="AR1159:AY1159" si="596">IFERROR(((AR379-AF379)*100/AF379),"n.a.")</f>
        <v>22.29984742632298</v>
      </c>
      <c r="AS1159" s="370">
        <f t="shared" si="596"/>
        <v>1.0845986984815699</v>
      </c>
      <c r="AT1159" s="370">
        <f t="shared" si="596"/>
        <v>2.6656405233331015</v>
      </c>
      <c r="AU1159" s="370">
        <f t="shared" si="596"/>
        <v>15.848247300695171</v>
      </c>
      <c r="AV1159" s="370">
        <f t="shared" si="596"/>
        <v>18.013052936910807</v>
      </c>
      <c r="AW1159" s="370">
        <f t="shared" si="596"/>
        <v>24.589636305117477</v>
      </c>
      <c r="AX1159" s="370">
        <f t="shared" si="596"/>
        <v>19.964957580228702</v>
      </c>
      <c r="AY1159" s="370">
        <f t="shared" si="596"/>
        <v>43.650119663398435</v>
      </c>
    </row>
    <row r="1160" spans="1:51" s="325" customFormat="1" ht="13.8">
      <c r="A1160" s="329"/>
      <c r="B1160" s="329" t="s">
        <v>541</v>
      </c>
      <c r="C1160" s="332"/>
      <c r="D1160" s="332"/>
      <c r="E1160" s="332"/>
      <c r="F1160" s="332"/>
      <c r="G1160" s="332"/>
      <c r="H1160" s="332"/>
      <c r="I1160" s="332"/>
      <c r="J1160" s="332"/>
      <c r="K1160" s="332"/>
      <c r="L1160" s="332"/>
      <c r="M1160" s="332"/>
      <c r="N1160" s="332"/>
      <c r="O1160" s="370">
        <f t="shared" si="523"/>
        <v>103.15091210613599</v>
      </c>
      <c r="P1160" s="370">
        <f t="shared" si="524"/>
        <v>52.608346709470304</v>
      </c>
      <c r="Q1160" s="370">
        <f t="shared" si="525"/>
        <v>51.925545571245195</v>
      </c>
      <c r="R1160" s="370">
        <f t="shared" si="526"/>
        <v>28.026656793780067</v>
      </c>
      <c r="S1160" s="370">
        <f t="shared" si="527"/>
        <v>45.929824561403528</v>
      </c>
      <c r="T1160" s="370">
        <f t="shared" si="528"/>
        <v>40.877134248409767</v>
      </c>
      <c r="U1160" s="370">
        <f t="shared" si="529"/>
        <v>27.180659915060438</v>
      </c>
      <c r="V1160" s="370">
        <f t="shared" si="530"/>
        <v>56.214689265536727</v>
      </c>
      <c r="W1160" s="370">
        <f t="shared" si="531"/>
        <v>12.937257079400323</v>
      </c>
      <c r="X1160" s="370">
        <f t="shared" si="532"/>
        <v>-1.8390804597701107</v>
      </c>
      <c r="Y1160" s="370">
        <f t="shared" si="533"/>
        <v>-10.99830795262268</v>
      </c>
      <c r="Z1160" s="370">
        <f t="shared" si="534"/>
        <v>-38.590980480143593</v>
      </c>
      <c r="AA1160" s="370">
        <f t="shared" si="535"/>
        <v>-56.680272108843539</v>
      </c>
      <c r="AB1160" s="370">
        <f t="shared" si="536"/>
        <v>-45.358927162766236</v>
      </c>
      <c r="AC1160" s="370">
        <f t="shared" si="537"/>
        <v>-59.357836924376855</v>
      </c>
      <c r="AD1160" s="370">
        <f t="shared" si="538"/>
        <v>-46.992481203007522</v>
      </c>
      <c r="AE1160" s="370">
        <f t="shared" si="539"/>
        <v>-32.988699206540034</v>
      </c>
      <c r="AF1160" s="370">
        <f t="shared" si="540"/>
        <v>-47.362167300380229</v>
      </c>
      <c r="AG1160" s="370">
        <f t="shared" si="540"/>
        <v>-50.552273311071154</v>
      </c>
      <c r="AH1160" s="370">
        <f t="shared" si="540"/>
        <v>-71.362814400789091</v>
      </c>
      <c r="AI1160" s="370">
        <f t="shared" si="540"/>
        <v>-53.539823008849559</v>
      </c>
      <c r="AJ1160" s="370">
        <f t="shared" si="541"/>
        <v>-59.78588156574105</v>
      </c>
      <c r="AK1160" s="370">
        <f t="shared" si="541"/>
        <v>-54.752851711026615</v>
      </c>
      <c r="AL1160" s="370">
        <f t="shared" si="541"/>
        <v>-58.933138472780421</v>
      </c>
      <c r="AM1160" s="370">
        <f t="shared" si="541"/>
        <v>6.2814070351758904</v>
      </c>
      <c r="AN1160" s="370">
        <f t="shared" si="557"/>
        <v>-45.04331087584216</v>
      </c>
      <c r="AO1160" s="370">
        <f t="shared" si="557"/>
        <v>15.384615384615392</v>
      </c>
      <c r="AP1160" s="370">
        <f t="shared" si="557"/>
        <v>30.714675395526474</v>
      </c>
      <c r="AQ1160" s="370">
        <f t="shared" si="557"/>
        <v>-21.959095801937572</v>
      </c>
      <c r="AR1160" s="370">
        <f t="shared" ref="AR1160:AY1160" si="597">IFERROR(((AR380-AF380)*100/AF380),"n.a.")</f>
        <v>23.069977426636584</v>
      </c>
      <c r="AS1160" s="370">
        <f t="shared" si="597"/>
        <v>42.545454545454554</v>
      </c>
      <c r="AT1160" s="370">
        <f t="shared" si="597"/>
        <v>75.31572904707231</v>
      </c>
      <c r="AU1160" s="370">
        <f t="shared" si="597"/>
        <v>34.550264550264558</v>
      </c>
      <c r="AV1160" s="370">
        <f t="shared" si="597"/>
        <v>179.20133111480871</v>
      </c>
      <c r="AW1160" s="370">
        <f t="shared" si="597"/>
        <v>76.120448179271719</v>
      </c>
      <c r="AX1160" s="370">
        <f t="shared" si="597"/>
        <v>132.74021352313167</v>
      </c>
      <c r="AY1160" s="370">
        <f t="shared" si="597"/>
        <v>92.43498817966902</v>
      </c>
    </row>
    <row r="1161" spans="1:51" s="325" customFormat="1" ht="30">
      <c r="A1161" s="327"/>
      <c r="B1161" s="327" t="s">
        <v>578</v>
      </c>
      <c r="C1161" s="334"/>
      <c r="D1161" s="334"/>
      <c r="E1161" s="334"/>
      <c r="F1161" s="334"/>
      <c r="G1161" s="334"/>
      <c r="H1161" s="334"/>
      <c r="I1161" s="334"/>
      <c r="J1161" s="334"/>
      <c r="K1161" s="334"/>
      <c r="L1161" s="334"/>
      <c r="M1161" s="334"/>
      <c r="N1161" s="334"/>
      <c r="O1161" s="370">
        <f t="shared" si="523"/>
        <v>117.68953068592056</v>
      </c>
      <c r="P1161" s="370">
        <f t="shared" si="524"/>
        <v>54.228855721393039</v>
      </c>
      <c r="Q1161" s="370">
        <f t="shared" si="525"/>
        <v>52.910052910052926</v>
      </c>
      <c r="R1161" s="370">
        <f t="shared" si="526"/>
        <v>28.802102891475773</v>
      </c>
      <c r="S1161" s="370">
        <f t="shared" si="527"/>
        <v>55.749525616698278</v>
      </c>
      <c r="T1161" s="370">
        <f t="shared" si="528"/>
        <v>40.184678522571836</v>
      </c>
      <c r="U1161" s="370">
        <f t="shared" si="529"/>
        <v>29.265003371544179</v>
      </c>
      <c r="V1161" s="370">
        <f t="shared" si="530"/>
        <v>58.787718369507672</v>
      </c>
      <c r="W1161" s="370">
        <f t="shared" si="531"/>
        <v>9.82594048287479</v>
      </c>
      <c r="X1161" s="370">
        <f t="shared" si="532"/>
        <v>2.4125874125874045</v>
      </c>
      <c r="Y1161" s="370">
        <f t="shared" si="533"/>
        <v>-8.8503381358423923</v>
      </c>
      <c r="Z1161" s="370">
        <f t="shared" si="534"/>
        <v>-39.578135631662512</v>
      </c>
      <c r="AA1161" s="370">
        <f t="shared" si="535"/>
        <v>-57.490326147042552</v>
      </c>
      <c r="AB1161" s="370">
        <f t="shared" si="536"/>
        <v>-46.478494623655919</v>
      </c>
      <c r="AC1161" s="370">
        <f t="shared" si="537"/>
        <v>-60.077854671280271</v>
      </c>
      <c r="AD1161" s="370">
        <f t="shared" si="538"/>
        <v>-47.667638483965014</v>
      </c>
      <c r="AE1161" s="370">
        <f t="shared" si="539"/>
        <v>-34.015594541910332</v>
      </c>
      <c r="AF1161" s="370">
        <f t="shared" si="540"/>
        <v>-46.328372773847285</v>
      </c>
      <c r="AG1161" s="370">
        <f t="shared" si="540"/>
        <v>-50.521648408972361</v>
      </c>
      <c r="AH1161" s="370">
        <f t="shared" si="540"/>
        <v>-71.82863810635105</v>
      </c>
      <c r="AI1161" s="370">
        <f t="shared" si="540"/>
        <v>-52.837423312883438</v>
      </c>
      <c r="AJ1161" s="370">
        <f t="shared" si="541"/>
        <v>-60.361898258791399</v>
      </c>
      <c r="AK1161" s="370">
        <f t="shared" si="541"/>
        <v>-55.41935483870968</v>
      </c>
      <c r="AL1161" s="370">
        <f t="shared" si="541"/>
        <v>-59.834834834834844</v>
      </c>
      <c r="AM1161" s="370">
        <f t="shared" si="541"/>
        <v>6.7620286085825798</v>
      </c>
      <c r="AN1161" s="370">
        <f t="shared" si="557"/>
        <v>-44.349573078854846</v>
      </c>
      <c r="AO1161" s="370">
        <f t="shared" si="557"/>
        <v>17.334777898158176</v>
      </c>
      <c r="AP1161" s="370">
        <f t="shared" si="557"/>
        <v>29.526462395543184</v>
      </c>
      <c r="AQ1161" s="370">
        <f t="shared" si="557"/>
        <v>-23.042836041358935</v>
      </c>
      <c r="AR1161" s="370">
        <f t="shared" ref="AR1161:AY1161" si="598">IFERROR(((AR381-AF381)*100/AF381),"n.a.")</f>
        <v>19.909090909090903</v>
      </c>
      <c r="AS1161" s="370">
        <f t="shared" si="598"/>
        <v>41.539272535582512</v>
      </c>
      <c r="AT1161" s="370">
        <f t="shared" si="598"/>
        <v>77.278106508875766</v>
      </c>
      <c r="AU1161" s="370">
        <f t="shared" si="598"/>
        <v>36.260162601626021</v>
      </c>
      <c r="AV1161" s="370">
        <f t="shared" si="598"/>
        <v>183.29026701119724</v>
      </c>
      <c r="AW1161" s="370">
        <f t="shared" si="598"/>
        <v>78.509406657018829</v>
      </c>
      <c r="AX1161" s="370">
        <f t="shared" si="598"/>
        <v>125.79439252336449</v>
      </c>
      <c r="AY1161" s="370">
        <f t="shared" si="598"/>
        <v>86.845310596833102</v>
      </c>
    </row>
    <row r="1162" spans="1:51" s="325" customFormat="1" ht="30">
      <c r="A1162" s="329"/>
      <c r="B1162" s="329" t="s">
        <v>579</v>
      </c>
      <c r="C1162" s="333"/>
      <c r="D1162" s="333"/>
      <c r="E1162" s="333"/>
      <c r="F1162" s="333"/>
      <c r="G1162" s="333"/>
      <c r="H1162" s="333"/>
      <c r="I1162" s="333"/>
      <c r="J1162" s="333"/>
      <c r="K1162" s="333"/>
      <c r="L1162" s="333"/>
      <c r="M1162" s="333"/>
      <c r="N1162" s="333"/>
      <c r="O1162" s="370">
        <f t="shared" si="523"/>
        <v>-60.958904109589042</v>
      </c>
      <c r="P1162" s="370">
        <f t="shared" si="524"/>
        <v>4.9999999999999902</v>
      </c>
      <c r="Q1162" s="370">
        <f t="shared" si="525"/>
        <v>18.478260869565222</v>
      </c>
      <c r="R1162" s="370">
        <f t="shared" si="526"/>
        <v>-26.315789473684205</v>
      </c>
      <c r="S1162" s="370">
        <f t="shared" si="527"/>
        <v>-73.95348837209302</v>
      </c>
      <c r="T1162" s="370">
        <f t="shared" si="528"/>
        <v>73.015873015873026</v>
      </c>
      <c r="U1162" s="370">
        <f t="shared" si="529"/>
        <v>-37.894736842105267</v>
      </c>
      <c r="V1162" s="370">
        <f t="shared" si="530"/>
        <v>-27.586206896551722</v>
      </c>
      <c r="W1162" s="370">
        <f t="shared" si="531"/>
        <v>290</v>
      </c>
      <c r="X1162" s="370">
        <f t="shared" si="532"/>
        <v>-67.391304347826093</v>
      </c>
      <c r="Y1162" s="370">
        <f t="shared" si="533"/>
        <v>-61.37931034482758</v>
      </c>
      <c r="Z1162" s="370">
        <f t="shared" si="534"/>
        <v>52.083333333333336</v>
      </c>
      <c r="AA1162" s="370">
        <f t="shared" si="535"/>
        <v>-3.5087719298245452</v>
      </c>
      <c r="AB1162" s="370">
        <f t="shared" si="536"/>
        <v>3.5714285714285747</v>
      </c>
      <c r="AC1162" s="370">
        <f t="shared" si="537"/>
        <v>-28.440366972477069</v>
      </c>
      <c r="AD1162" s="370">
        <f t="shared" si="538"/>
        <v>32.142857142857125</v>
      </c>
      <c r="AE1162" s="370">
        <f t="shared" si="539"/>
        <v>41.071428571428569</v>
      </c>
      <c r="AF1162" s="370">
        <f t="shared" si="540"/>
        <v>-86.238532110091739</v>
      </c>
      <c r="AG1162" s="370">
        <f t="shared" si="540"/>
        <v>-52.542372881355924</v>
      </c>
      <c r="AH1162" s="370">
        <f t="shared" si="540"/>
        <v>-38.095238095238095</v>
      </c>
      <c r="AI1162" s="370">
        <f t="shared" si="540"/>
        <v>-71.15384615384616</v>
      </c>
      <c r="AJ1162" s="370">
        <f t="shared" si="541"/>
        <v>-31.666666666666668</v>
      </c>
      <c r="AK1162" s="370">
        <f t="shared" si="541"/>
        <v>-17.857142857142861</v>
      </c>
      <c r="AL1162" s="370">
        <f t="shared" si="541"/>
        <v>-27.397260273972599</v>
      </c>
      <c r="AM1162" s="370">
        <f t="shared" si="541"/>
        <v>-9.0909090909090988</v>
      </c>
      <c r="AN1162" s="370">
        <f t="shared" si="557"/>
        <v>-60.919540229885058</v>
      </c>
      <c r="AO1162" s="370">
        <f t="shared" si="557"/>
        <v>-30.769230769230766</v>
      </c>
      <c r="AP1162" s="370">
        <f t="shared" si="557"/>
        <v>91.891891891891888</v>
      </c>
      <c r="AQ1162" s="370">
        <f t="shared" si="557"/>
        <v>15.189873417721518</v>
      </c>
      <c r="AR1162" s="370">
        <f t="shared" ref="AR1162:AY1162" si="599">IFERROR(((AR382-AF382)*100/AF382),"n.a.")</f>
        <v>486.66666666666669</v>
      </c>
      <c r="AS1162" s="370">
        <f t="shared" si="599"/>
        <v>110.71428571428568</v>
      </c>
      <c r="AT1162" s="370">
        <f t="shared" si="599"/>
        <v>13.461538461538451</v>
      </c>
      <c r="AU1162" s="370">
        <f t="shared" si="599"/>
        <v>-37.777777777777779</v>
      </c>
      <c r="AV1162" s="370">
        <f t="shared" si="599"/>
        <v>65.853658536585385</v>
      </c>
      <c r="AW1162" s="370">
        <f t="shared" si="599"/>
        <v>4.3478260869565135</v>
      </c>
      <c r="AX1162" s="370">
        <f t="shared" si="599"/>
        <v>279.24528301886784</v>
      </c>
      <c r="AY1162" s="370">
        <f t="shared" si="599"/>
        <v>276</v>
      </c>
    </row>
    <row r="1163" spans="1:51" s="325" customFormat="1" ht="13.8">
      <c r="A1163" s="327"/>
      <c r="B1163" s="327" t="s">
        <v>542</v>
      </c>
      <c r="C1163" s="331"/>
      <c r="D1163" s="331"/>
      <c r="E1163" s="331"/>
      <c r="F1163" s="331"/>
      <c r="G1163" s="331"/>
      <c r="H1163" s="331"/>
      <c r="I1163" s="331"/>
      <c r="J1163" s="331"/>
      <c r="K1163" s="331"/>
      <c r="L1163" s="331"/>
      <c r="M1163" s="331"/>
      <c r="N1163" s="331"/>
      <c r="O1163" s="370">
        <f t="shared" si="523"/>
        <v>-47.982062780269061</v>
      </c>
      <c r="P1163" s="370">
        <f t="shared" si="524"/>
        <v>-33.253588516746404</v>
      </c>
      <c r="Q1163" s="370">
        <f t="shared" si="525"/>
        <v>-22.273781902552198</v>
      </c>
      <c r="R1163" s="370">
        <f t="shared" si="526"/>
        <v>-9.0909090909090935</v>
      </c>
      <c r="S1163" s="370">
        <f t="shared" si="527"/>
        <v>-14.482758620689644</v>
      </c>
      <c r="T1163" s="370">
        <f t="shared" si="528"/>
        <v>-12.653061224489798</v>
      </c>
      <c r="U1163" s="370">
        <f t="shared" si="529"/>
        <v>-25.917431192660555</v>
      </c>
      <c r="V1163" s="370">
        <f t="shared" si="530"/>
        <v>-21.004566210045663</v>
      </c>
      <c r="W1163" s="370">
        <f t="shared" si="531"/>
        <v>-45.762711864406782</v>
      </c>
      <c r="X1163" s="370">
        <f t="shared" si="532"/>
        <v>-30.921052631578949</v>
      </c>
      <c r="Y1163" s="370">
        <f t="shared" si="533"/>
        <v>13.043478260869579</v>
      </c>
      <c r="Z1163" s="370">
        <f t="shared" si="534"/>
        <v>-7.3746312684365778</v>
      </c>
      <c r="AA1163" s="370">
        <f t="shared" si="535"/>
        <v>-14.080459770114937</v>
      </c>
      <c r="AB1163" s="370">
        <f t="shared" si="536"/>
        <v>18.99641577060931</v>
      </c>
      <c r="AC1163" s="370">
        <f t="shared" si="537"/>
        <v>-28.059701492537311</v>
      </c>
      <c r="AD1163" s="370">
        <f t="shared" si="538"/>
        <v>-22.564102564102562</v>
      </c>
      <c r="AE1163" s="370">
        <f t="shared" si="539"/>
        <v>4.5698924731182773</v>
      </c>
      <c r="AF1163" s="370">
        <f t="shared" si="540"/>
        <v>-14.719626168224307</v>
      </c>
      <c r="AG1163" s="370">
        <f t="shared" si="540"/>
        <v>-4.6439628482972113</v>
      </c>
      <c r="AH1163" s="370">
        <f t="shared" si="540"/>
        <v>-6.3583815028901665</v>
      </c>
      <c r="AI1163" s="370">
        <f t="shared" si="540"/>
        <v>48.437500000000007</v>
      </c>
      <c r="AJ1163" s="370">
        <f t="shared" si="541"/>
        <v>23.333333333333321</v>
      </c>
      <c r="AK1163" s="370">
        <f t="shared" si="541"/>
        <v>42.307692307692314</v>
      </c>
      <c r="AL1163" s="370">
        <f t="shared" si="541"/>
        <v>44.585987261146492</v>
      </c>
      <c r="AM1163" s="370">
        <f t="shared" si="541"/>
        <v>39.464882943143799</v>
      </c>
      <c r="AN1163" s="370">
        <f t="shared" si="557"/>
        <v>18.07228915662651</v>
      </c>
      <c r="AO1163" s="370">
        <f t="shared" si="557"/>
        <v>4.1493775933609811</v>
      </c>
      <c r="AP1163" s="370">
        <f t="shared" si="557"/>
        <v>4.9668874172185404</v>
      </c>
      <c r="AQ1163" s="370">
        <f t="shared" si="557"/>
        <v>4.6272493573264812</v>
      </c>
      <c r="AR1163" s="370">
        <f t="shared" ref="AR1163:AY1163" si="600">IFERROR(((AR383-AF383)*100/AF383),"n.a.")</f>
        <v>-17.260273972602736</v>
      </c>
      <c r="AS1163" s="370">
        <f t="shared" si="600"/>
        <v>-12.012987012987017</v>
      </c>
      <c r="AT1163" s="370">
        <f t="shared" si="600"/>
        <v>47.2222222222222</v>
      </c>
      <c r="AU1163" s="370">
        <f t="shared" si="600"/>
        <v>39.649122807017541</v>
      </c>
      <c r="AV1163" s="370">
        <f t="shared" si="600"/>
        <v>5.7915057915058057</v>
      </c>
      <c r="AW1163" s="370">
        <f t="shared" si="600"/>
        <v>-10.810810810810819</v>
      </c>
      <c r="AX1163" s="370">
        <f t="shared" si="600"/>
        <v>-14.977973568281941</v>
      </c>
      <c r="AY1163" s="370">
        <f t="shared" si="600"/>
        <v>17.745803357314156</v>
      </c>
    </row>
    <row r="1164" spans="1:51" s="325" customFormat="1" ht="27.6">
      <c r="A1164" s="329"/>
      <c r="B1164" s="329" t="s">
        <v>543</v>
      </c>
      <c r="C1164" s="332"/>
      <c r="D1164" s="332"/>
      <c r="E1164" s="332"/>
      <c r="F1164" s="332"/>
      <c r="G1164" s="332"/>
      <c r="H1164" s="332"/>
      <c r="I1164" s="332"/>
      <c r="J1164" s="332"/>
      <c r="K1164" s="332"/>
      <c r="L1164" s="332"/>
      <c r="M1164" s="332"/>
      <c r="N1164" s="332"/>
      <c r="O1164" s="370">
        <f t="shared" si="523"/>
        <v>-1.9426721264641522</v>
      </c>
      <c r="P1164" s="370">
        <f t="shared" si="524"/>
        <v>-17.261492832427095</v>
      </c>
      <c r="Q1164" s="370">
        <f t="shared" si="525"/>
        <v>-9.2580101180438383</v>
      </c>
      <c r="R1164" s="370">
        <f t="shared" si="526"/>
        <v>-26.332665330661325</v>
      </c>
      <c r="S1164" s="370">
        <f t="shared" si="527"/>
        <v>-3.0503412969283268</v>
      </c>
      <c r="T1164" s="370">
        <f t="shared" si="528"/>
        <v>-21.880669219915337</v>
      </c>
      <c r="U1164" s="370">
        <f t="shared" si="529"/>
        <v>-26.357912709422678</v>
      </c>
      <c r="V1164" s="370">
        <f t="shared" si="530"/>
        <v>-23.913493377483444</v>
      </c>
      <c r="W1164" s="370">
        <f t="shared" si="531"/>
        <v>-21.818628052521774</v>
      </c>
      <c r="X1164" s="370">
        <f t="shared" si="532"/>
        <v>-14.051051760813046</v>
      </c>
      <c r="Y1164" s="370">
        <f t="shared" si="533"/>
        <v>-19.995501574448941</v>
      </c>
      <c r="Z1164" s="370">
        <f t="shared" si="534"/>
        <v>-22.206337860376461</v>
      </c>
      <c r="AA1164" s="370">
        <f t="shared" si="535"/>
        <v>-29.804797513838981</v>
      </c>
      <c r="AB1164" s="370">
        <f t="shared" si="536"/>
        <v>-11.94885888397658</v>
      </c>
      <c r="AC1164" s="370">
        <f t="shared" si="537"/>
        <v>-35.086415164467574</v>
      </c>
      <c r="AD1164" s="370">
        <f t="shared" si="538"/>
        <v>-11.085418933623492</v>
      </c>
      <c r="AE1164" s="370">
        <f t="shared" si="539"/>
        <v>-26.21562156215623</v>
      </c>
      <c r="AF1164" s="370">
        <f t="shared" si="540"/>
        <v>-24.525867629983232</v>
      </c>
      <c r="AG1164" s="370">
        <f t="shared" si="540"/>
        <v>-6.9265323866106376</v>
      </c>
      <c r="AH1164" s="370">
        <f t="shared" si="540"/>
        <v>-23.8406092751258</v>
      </c>
      <c r="AI1164" s="370">
        <f t="shared" si="540"/>
        <v>2.0718882436038304</v>
      </c>
      <c r="AJ1164" s="370">
        <f t="shared" si="541"/>
        <v>3.0523855355424154</v>
      </c>
      <c r="AK1164" s="370">
        <f t="shared" si="541"/>
        <v>2.839471464717453</v>
      </c>
      <c r="AL1164" s="370">
        <f t="shared" si="541"/>
        <v>-0.42879019908116561</v>
      </c>
      <c r="AM1164" s="370">
        <f t="shared" si="541"/>
        <v>16.408411732152739</v>
      </c>
      <c r="AN1164" s="370">
        <f t="shared" si="557"/>
        <v>-0.13570362328673405</v>
      </c>
      <c r="AO1164" s="370">
        <f t="shared" si="557"/>
        <v>13.283710277698255</v>
      </c>
      <c r="AP1164" s="370">
        <f t="shared" si="557"/>
        <v>5.9201468563561113</v>
      </c>
      <c r="AQ1164" s="370">
        <f t="shared" si="557"/>
        <v>12.270761890562108</v>
      </c>
      <c r="AR1164" s="370">
        <f t="shared" ref="AR1164:AY1164" si="601">IFERROR(((AR384-AF384)*100/AF384),"n.a.")</f>
        <v>21.641025641025632</v>
      </c>
      <c r="AS1164" s="370">
        <f t="shared" si="601"/>
        <v>23.306865950490423</v>
      </c>
      <c r="AT1164" s="370">
        <f t="shared" si="601"/>
        <v>22.928571428571438</v>
      </c>
      <c r="AU1164" s="370">
        <f t="shared" si="601"/>
        <v>14.716284791634619</v>
      </c>
      <c r="AV1164" s="370">
        <f t="shared" si="601"/>
        <v>8.8058705803869159</v>
      </c>
      <c r="AW1164" s="370">
        <f t="shared" si="601"/>
        <v>13.518316019682887</v>
      </c>
      <c r="AX1164" s="370">
        <f t="shared" si="601"/>
        <v>37.742233159028004</v>
      </c>
      <c r="AY1164" s="370">
        <f t="shared" si="601"/>
        <v>17.85120038031851</v>
      </c>
    </row>
    <row r="1165" spans="1:51" s="325" customFormat="1" ht="13.8">
      <c r="A1165" s="327"/>
      <c r="B1165" s="327" t="s">
        <v>544</v>
      </c>
      <c r="C1165" s="328"/>
      <c r="D1165" s="328"/>
      <c r="E1165" s="328"/>
      <c r="F1165" s="331"/>
      <c r="G1165" s="331"/>
      <c r="H1165" s="328"/>
      <c r="I1165" s="328"/>
      <c r="J1165" s="331"/>
      <c r="K1165" s="331"/>
      <c r="L1165" s="328"/>
      <c r="M1165" s="328"/>
      <c r="N1165" s="328"/>
      <c r="O1165" s="370">
        <f t="shared" si="523"/>
        <v>9.3732392032083887</v>
      </c>
      <c r="P1165" s="370">
        <f t="shared" si="524"/>
        <v>24.65604999244065</v>
      </c>
      <c r="Q1165" s="370">
        <f t="shared" si="525"/>
        <v>-1.9473419816199378</v>
      </c>
      <c r="R1165" s="370">
        <f t="shared" si="526"/>
        <v>-2.4185283869645362</v>
      </c>
      <c r="S1165" s="370">
        <f t="shared" si="527"/>
        <v>5.9855104007959952</v>
      </c>
      <c r="T1165" s="370">
        <f t="shared" si="528"/>
        <v>-1.4278557114228463</v>
      </c>
      <c r="U1165" s="370">
        <f t="shared" si="529"/>
        <v>21.697917387393613</v>
      </c>
      <c r="V1165" s="370">
        <f t="shared" si="530"/>
        <v>18.684286124676806</v>
      </c>
      <c r="W1165" s="370">
        <f t="shared" si="531"/>
        <v>-11.474263476330913</v>
      </c>
      <c r="X1165" s="370">
        <f t="shared" si="532"/>
        <v>32.999025938886696</v>
      </c>
      <c r="Y1165" s="370">
        <f t="shared" si="533"/>
        <v>-11.781709880868961</v>
      </c>
      <c r="Z1165" s="370">
        <f t="shared" si="534"/>
        <v>5.1856843897421356</v>
      </c>
      <c r="AA1165" s="370">
        <f t="shared" si="535"/>
        <v>25.925028031152465</v>
      </c>
      <c r="AB1165" s="370">
        <f t="shared" si="536"/>
        <v>-21.835014452911803</v>
      </c>
      <c r="AC1165" s="370">
        <f t="shared" si="537"/>
        <v>5.2016153336146074</v>
      </c>
      <c r="AD1165" s="370">
        <f t="shared" si="538"/>
        <v>14.104179794160876</v>
      </c>
      <c r="AE1165" s="370">
        <f t="shared" si="539"/>
        <v>10.265211523792761</v>
      </c>
      <c r="AF1165" s="370">
        <f t="shared" si="540"/>
        <v>-5.7274459974587133</v>
      </c>
      <c r="AG1165" s="370">
        <f t="shared" si="540"/>
        <v>5.5005969640116055</v>
      </c>
      <c r="AH1165" s="370">
        <f t="shared" si="540"/>
        <v>-13.05126591470203</v>
      </c>
      <c r="AI1165" s="370">
        <f t="shared" si="540"/>
        <v>20.438231960710233</v>
      </c>
      <c r="AJ1165" s="370">
        <f t="shared" si="541"/>
        <v>-13.228991482666965</v>
      </c>
      <c r="AK1165" s="370">
        <f t="shared" si="541"/>
        <v>16.112269552841497</v>
      </c>
      <c r="AL1165" s="370">
        <f t="shared" si="541"/>
        <v>46.815039622323376</v>
      </c>
      <c r="AM1165" s="370">
        <f t="shared" si="541"/>
        <v>52.100880781633514</v>
      </c>
      <c r="AN1165" s="370">
        <f t="shared" si="557"/>
        <v>144.24474385166411</v>
      </c>
      <c r="AO1165" s="370">
        <f t="shared" si="557"/>
        <v>-2.1914747335854181</v>
      </c>
      <c r="AP1165" s="370">
        <f t="shared" si="557"/>
        <v>16.125172572480441</v>
      </c>
      <c r="AQ1165" s="370">
        <f t="shared" si="557"/>
        <v>-4.8024477850206226</v>
      </c>
      <c r="AR1165" s="370">
        <f t="shared" ref="AR1165:AY1165" si="602">IFERROR(((AR385-AF385)*100/AF385),"n.a.")</f>
        <v>29.72335478653504</v>
      </c>
      <c r="AS1165" s="370">
        <f t="shared" si="602"/>
        <v>7.7708619621157098</v>
      </c>
      <c r="AT1165" s="370">
        <f t="shared" si="602"/>
        <v>7.2184176827570701</v>
      </c>
      <c r="AU1165" s="370">
        <f t="shared" si="602"/>
        <v>15.05931333409376</v>
      </c>
      <c r="AV1165" s="370">
        <f t="shared" si="602"/>
        <v>33.417737347213119</v>
      </c>
      <c r="AW1165" s="370">
        <f t="shared" si="602"/>
        <v>69.650238020580929</v>
      </c>
      <c r="AX1165" s="370">
        <f t="shared" si="602"/>
        <v>10.193394276264414</v>
      </c>
      <c r="AY1165" s="370">
        <f t="shared" si="602"/>
        <v>10.401240427821026</v>
      </c>
    </row>
    <row r="1166" spans="1:51" s="325" customFormat="1" ht="13.8">
      <c r="A1166" s="329"/>
      <c r="B1166" s="329" t="s">
        <v>545</v>
      </c>
      <c r="C1166" s="332"/>
      <c r="D1166" s="332"/>
      <c r="E1166" s="332"/>
      <c r="F1166" s="332"/>
      <c r="G1166" s="332"/>
      <c r="H1166" s="332"/>
      <c r="I1166" s="332"/>
      <c r="J1166" s="332"/>
      <c r="K1166" s="332"/>
      <c r="L1166" s="332"/>
      <c r="M1166" s="332"/>
      <c r="N1166" s="332"/>
      <c r="O1166" s="370">
        <f t="shared" si="523"/>
        <v>105.93994778067885</v>
      </c>
      <c r="P1166" s="370">
        <f t="shared" si="524"/>
        <v>47.763897564022486</v>
      </c>
      <c r="Q1166" s="370">
        <f t="shared" si="525"/>
        <v>-0.66041755432465954</v>
      </c>
      <c r="R1166" s="370">
        <f t="shared" si="526"/>
        <v>33.860045146726861</v>
      </c>
      <c r="S1166" s="370">
        <f t="shared" si="527"/>
        <v>-25.770591207680646</v>
      </c>
      <c r="T1166" s="370">
        <f t="shared" si="528"/>
        <v>-18.861024033437833</v>
      </c>
      <c r="U1166" s="370">
        <f t="shared" si="529"/>
        <v>-31.088709677419359</v>
      </c>
      <c r="V1166" s="370">
        <f t="shared" si="530"/>
        <v>160.84434418304866</v>
      </c>
      <c r="W1166" s="370">
        <f t="shared" si="531"/>
        <v>-51.639344262295083</v>
      </c>
      <c r="X1166" s="370">
        <f t="shared" si="532"/>
        <v>11.693834160170095</v>
      </c>
      <c r="Y1166" s="370">
        <f t="shared" si="533"/>
        <v>-78.011299435028235</v>
      </c>
      <c r="Z1166" s="370">
        <f t="shared" si="534"/>
        <v>-43.593448940269752</v>
      </c>
      <c r="AA1166" s="370">
        <f t="shared" si="535"/>
        <v>-75.499207606973059</v>
      </c>
      <c r="AB1166" s="370">
        <f t="shared" si="536"/>
        <v>-82.656296233672904</v>
      </c>
      <c r="AC1166" s="370">
        <f t="shared" si="537"/>
        <v>-17.692472657087709</v>
      </c>
      <c r="AD1166" s="370">
        <f t="shared" si="538"/>
        <v>-50.084317032040474</v>
      </c>
      <c r="AE1166" s="370">
        <f t="shared" si="539"/>
        <v>279.57794417971411</v>
      </c>
      <c r="AF1166" s="370">
        <f t="shared" si="540"/>
        <v>-38.570508692852542</v>
      </c>
      <c r="AG1166" s="370">
        <f t="shared" si="540"/>
        <v>-40.315974253949676</v>
      </c>
      <c r="AH1166" s="370">
        <f t="shared" si="540"/>
        <v>-91.141586360266871</v>
      </c>
      <c r="AI1166" s="370">
        <f t="shared" si="540"/>
        <v>-26.483050847457626</v>
      </c>
      <c r="AJ1166" s="370">
        <f t="shared" si="541"/>
        <v>-49.619289340101517</v>
      </c>
      <c r="AK1166" s="370">
        <f t="shared" si="541"/>
        <v>-21.685508735868449</v>
      </c>
      <c r="AL1166" s="370">
        <f t="shared" si="541"/>
        <v>9.9914602903501279</v>
      </c>
      <c r="AM1166" s="370">
        <f t="shared" si="541"/>
        <v>94.437257438551086</v>
      </c>
      <c r="AN1166" s="370">
        <f t="shared" si="557"/>
        <v>702.41286863270784</v>
      </c>
      <c r="AO1166" s="370">
        <f t="shared" si="557"/>
        <v>-75.560187597707127</v>
      </c>
      <c r="AP1166" s="370">
        <f t="shared" si="557"/>
        <v>445.27027027027026</v>
      </c>
      <c r="AQ1166" s="370">
        <f t="shared" si="557"/>
        <v>-82.783357245337157</v>
      </c>
      <c r="AR1166" s="370">
        <f t="shared" ref="AR1166:AY1166" si="603">IFERROR(((AR386-AF386)*100/AF386),"n.a.")</f>
        <v>37.316561844863742</v>
      </c>
      <c r="AS1166" s="370">
        <f t="shared" si="603"/>
        <v>31.960784313725508</v>
      </c>
      <c r="AT1166" s="370">
        <f t="shared" si="603"/>
        <v>16.039051603905165</v>
      </c>
      <c r="AU1166" s="370">
        <f t="shared" si="603"/>
        <v>159.26993275696444</v>
      </c>
      <c r="AV1166" s="370">
        <f t="shared" si="603"/>
        <v>36.775818639798473</v>
      </c>
      <c r="AW1166" s="370">
        <f t="shared" si="603"/>
        <v>27.821522309711284</v>
      </c>
      <c r="AX1166" s="370">
        <f t="shared" si="603"/>
        <v>127.09627329192544</v>
      </c>
      <c r="AY1166" s="370">
        <f t="shared" si="603"/>
        <v>12.974051896207593</v>
      </c>
    </row>
    <row r="1167" spans="1:51" s="325" customFormat="1" ht="27.6">
      <c r="A1167" s="327"/>
      <c r="B1167" s="327" t="s">
        <v>546</v>
      </c>
      <c r="C1167" s="331"/>
      <c r="D1167" s="331"/>
      <c r="E1167" s="331"/>
      <c r="F1167" s="331"/>
      <c r="G1167" s="331"/>
      <c r="H1167" s="331"/>
      <c r="I1167" s="331"/>
      <c r="J1167" s="331"/>
      <c r="K1167" s="331"/>
      <c r="L1167" s="331"/>
      <c r="M1167" s="331"/>
      <c r="N1167" s="331"/>
      <c r="O1167" s="370">
        <f t="shared" si="523"/>
        <v>118.80638445523941</v>
      </c>
      <c r="P1167" s="370">
        <f t="shared" si="524"/>
        <v>48.639648130694312</v>
      </c>
      <c r="Q1167" s="370">
        <f t="shared" si="525"/>
        <v>-55.952900130832973</v>
      </c>
      <c r="R1167" s="370">
        <f t="shared" si="526"/>
        <v>33.409610983981693</v>
      </c>
      <c r="S1167" s="370">
        <f t="shared" si="527"/>
        <v>-19.73365617433414</v>
      </c>
      <c r="T1167" s="370">
        <f t="shared" si="528"/>
        <v>-35.258525852585258</v>
      </c>
      <c r="U1167" s="370">
        <f t="shared" si="529"/>
        <v>-28.313758389261746</v>
      </c>
      <c r="V1167" s="370">
        <f t="shared" si="530"/>
        <v>-3.1026252983293441</v>
      </c>
      <c r="W1167" s="370">
        <f t="shared" si="531"/>
        <v>-59.867734075878879</v>
      </c>
      <c r="X1167" s="370">
        <f t="shared" si="532"/>
        <v>7.5832742735648502</v>
      </c>
      <c r="Y1167" s="370">
        <f t="shared" si="533"/>
        <v>-80.042462845010618</v>
      </c>
      <c r="Z1167" s="370">
        <f t="shared" si="534"/>
        <v>-39.715189873417728</v>
      </c>
      <c r="AA1167" s="370">
        <f t="shared" si="535"/>
        <v>-75.864256263875674</v>
      </c>
      <c r="AB1167" s="370">
        <f t="shared" si="536"/>
        <v>-91.968211024687179</v>
      </c>
      <c r="AC1167" s="370">
        <f t="shared" si="537"/>
        <v>81.534653465346551</v>
      </c>
      <c r="AD1167" s="370">
        <f t="shared" si="538"/>
        <v>-50.085763293310464</v>
      </c>
      <c r="AE1167" s="370">
        <f t="shared" si="539"/>
        <v>-46.304675716440421</v>
      </c>
      <c r="AF1167" s="370">
        <f t="shared" si="540"/>
        <v>-19.371282922684788</v>
      </c>
      <c r="AG1167" s="370">
        <f t="shared" si="540"/>
        <v>-49.151550614394381</v>
      </c>
      <c r="AH1167" s="370">
        <f t="shared" si="540"/>
        <v>-75.017593244194231</v>
      </c>
      <c r="AI1167" s="370">
        <f t="shared" si="540"/>
        <v>-10.320901994796179</v>
      </c>
      <c r="AJ1167" s="370">
        <f t="shared" si="541"/>
        <v>-54.084321475625835</v>
      </c>
      <c r="AK1167" s="370">
        <f t="shared" si="541"/>
        <v>-9.9290780141844053</v>
      </c>
      <c r="AL1167" s="370">
        <f t="shared" si="541"/>
        <v>5.9492563429571277</v>
      </c>
      <c r="AM1167" s="370">
        <f t="shared" si="541"/>
        <v>48.357424441524294</v>
      </c>
      <c r="AN1167" s="370">
        <f t="shared" si="557"/>
        <v>30.526315789473689</v>
      </c>
      <c r="AO1167" s="370">
        <f t="shared" si="557"/>
        <v>-80.065448595582225</v>
      </c>
      <c r="AP1167" s="370">
        <f t="shared" si="557"/>
        <v>454.63917525773195</v>
      </c>
      <c r="AQ1167" s="370">
        <f t="shared" si="557"/>
        <v>32.162921348314605</v>
      </c>
      <c r="AR1167" s="370">
        <f t="shared" ref="AR1167:AY1167" si="604">IFERROR(((AR387-AF387)*100/AF387),"n.a.")</f>
        <v>36.037934668071657</v>
      </c>
      <c r="AS1167" s="370">
        <f t="shared" si="604"/>
        <v>48.561565017261231</v>
      </c>
      <c r="AT1167" s="370">
        <f t="shared" si="604"/>
        <v>8.7323943661971857</v>
      </c>
      <c r="AU1167" s="370">
        <f t="shared" si="604"/>
        <v>152.80464216634431</v>
      </c>
      <c r="AV1167" s="370">
        <f t="shared" si="604"/>
        <v>46.915351506456254</v>
      </c>
      <c r="AW1167" s="370">
        <f t="shared" si="604"/>
        <v>17.847769028871394</v>
      </c>
      <c r="AX1167" s="370">
        <f t="shared" si="604"/>
        <v>136.74649050371596</v>
      </c>
      <c r="AY1167" s="370">
        <f t="shared" si="604"/>
        <v>48.538529672276354</v>
      </c>
    </row>
    <row r="1168" spans="1:51" s="325" customFormat="1" ht="13.8">
      <c r="A1168" s="329"/>
      <c r="B1168" s="329" t="s">
        <v>547</v>
      </c>
      <c r="C1168" s="332"/>
      <c r="D1168" s="332"/>
      <c r="E1168" s="332"/>
      <c r="F1168" s="332"/>
      <c r="G1168" s="332"/>
      <c r="H1168" s="332"/>
      <c r="I1168" s="332"/>
      <c r="J1168" s="332"/>
      <c r="K1168" s="332"/>
      <c r="L1168" s="332"/>
      <c r="M1168" s="330"/>
      <c r="N1168" s="330"/>
      <c r="O1168" s="370">
        <f t="shared" si="523"/>
        <v>-97.802197802197796</v>
      </c>
      <c r="P1168" s="370">
        <f t="shared" si="524"/>
        <v>-98.958333333333343</v>
      </c>
      <c r="Q1168" s="370">
        <f t="shared" si="525"/>
        <v>2325.6880733944954</v>
      </c>
      <c r="R1168" s="370">
        <f t="shared" si="526"/>
        <v>66.666666666666686</v>
      </c>
      <c r="S1168" s="370">
        <f t="shared" si="527"/>
        <v>-56.269113149847094</v>
      </c>
      <c r="T1168" s="370">
        <f t="shared" si="528"/>
        <v>291.66666666666669</v>
      </c>
      <c r="U1168" s="370">
        <f t="shared" si="529"/>
        <v>-100</v>
      </c>
      <c r="V1168" s="370">
        <f t="shared" si="530"/>
        <v>2971.3450292397661</v>
      </c>
      <c r="W1168" s="370">
        <f t="shared" si="531"/>
        <v>376.36363636363637</v>
      </c>
      <c r="X1168" s="370">
        <f t="shared" si="532"/>
        <v>5699.9999999999991</v>
      </c>
      <c r="Y1168" s="370">
        <f t="shared" si="533"/>
        <v>-31.720430107526884</v>
      </c>
      <c r="Z1168" s="370">
        <f t="shared" si="534"/>
        <v>-84.444444444444443</v>
      </c>
      <c r="AA1168" s="370">
        <f t="shared" si="535"/>
        <v>550</v>
      </c>
      <c r="AB1168" s="370">
        <f t="shared" si="536"/>
        <v>220200</v>
      </c>
      <c r="AC1168" s="370">
        <f t="shared" si="537"/>
        <v>-93.532526475037812</v>
      </c>
      <c r="AD1168" s="370">
        <f t="shared" si="538"/>
        <v>-50</v>
      </c>
      <c r="AE1168" s="370">
        <f t="shared" si="539"/>
        <v>-96.503496503496507</v>
      </c>
      <c r="AF1168" s="370">
        <f t="shared" si="540"/>
        <v>-98.404255319148945</v>
      </c>
      <c r="AG1168" s="370" t="str">
        <f t="shared" si="540"/>
        <v>n.a.</v>
      </c>
      <c r="AH1168" s="370">
        <f t="shared" si="540"/>
        <v>-99.847677075399858</v>
      </c>
      <c r="AI1168" s="370">
        <f t="shared" si="540"/>
        <v>-97.328244274809165</v>
      </c>
      <c r="AJ1168" s="370">
        <f t="shared" si="541"/>
        <v>67.241379310344826</v>
      </c>
      <c r="AK1168" s="370">
        <f t="shared" si="541"/>
        <v>-100</v>
      </c>
      <c r="AL1168" s="370">
        <f t="shared" si="541"/>
        <v>174.99999999999997</v>
      </c>
      <c r="AM1168" s="370">
        <f t="shared" si="541"/>
        <v>2776.9230769230771</v>
      </c>
      <c r="AN1168" s="370">
        <f t="shared" si="557"/>
        <v>1281.8883340898772</v>
      </c>
      <c r="AO1168" s="370">
        <f t="shared" si="557"/>
        <v>21.052631578947359</v>
      </c>
      <c r="AP1168" s="370">
        <f t="shared" si="557"/>
        <v>-100</v>
      </c>
      <c r="AQ1168" s="370">
        <f t="shared" si="557"/>
        <v>280</v>
      </c>
      <c r="AR1168" s="370">
        <f t="shared" ref="AR1168:AY1168" si="605">IFERROR(((AR388-AF388)*100/AF388),"n.a.")</f>
        <v>216.66666666666669</v>
      </c>
      <c r="AS1168" s="370">
        <f t="shared" si="605"/>
        <v>-62.913907284768214</v>
      </c>
      <c r="AT1168" s="370">
        <f t="shared" si="605"/>
        <v>650</v>
      </c>
      <c r="AU1168" s="370">
        <f t="shared" si="605"/>
        <v>1114.2857142857142</v>
      </c>
      <c r="AV1168" s="370">
        <f t="shared" si="605"/>
        <v>-36.082474226804123</v>
      </c>
      <c r="AW1168" s="370" t="str">
        <f t="shared" si="605"/>
        <v>n.a.</v>
      </c>
      <c r="AX1168" s="370">
        <f t="shared" si="605"/>
        <v>-24.675324675324685</v>
      </c>
      <c r="AY1168" s="370">
        <f t="shared" si="605"/>
        <v>-94.385026737967905</v>
      </c>
    </row>
    <row r="1169" spans="1:51" s="325" customFormat="1" ht="13.8">
      <c r="A1169" s="329"/>
      <c r="B1169" s="329" t="s">
        <v>580</v>
      </c>
      <c r="C1169" s="332"/>
      <c r="D1169" s="332"/>
      <c r="E1169" s="332"/>
      <c r="F1169" s="332"/>
      <c r="G1169" s="332"/>
      <c r="H1169" s="332"/>
      <c r="I1169" s="332"/>
      <c r="J1169" s="332"/>
      <c r="K1169" s="332"/>
      <c r="L1169" s="332"/>
      <c r="M1169" s="330"/>
      <c r="N1169" s="330"/>
      <c r="O1169" s="370" t="str">
        <f t="shared" si="523"/>
        <v>n.a.</v>
      </c>
      <c r="P1169" s="370" t="str">
        <f t="shared" si="524"/>
        <v>n.a.</v>
      </c>
      <c r="Q1169" s="370" t="str">
        <f t="shared" si="525"/>
        <v>n.a.</v>
      </c>
      <c r="R1169" s="370" t="str">
        <f t="shared" si="526"/>
        <v>n.a.</v>
      </c>
      <c r="S1169" s="370" t="str">
        <f t="shared" si="527"/>
        <v>n.a.</v>
      </c>
      <c r="T1169" s="370" t="str">
        <f t="shared" si="528"/>
        <v>n.a.</v>
      </c>
      <c r="U1169" s="370" t="str">
        <f t="shared" si="529"/>
        <v>n.a.</v>
      </c>
      <c r="V1169" s="370" t="str">
        <f t="shared" si="530"/>
        <v>n.a.</v>
      </c>
      <c r="W1169" s="370" t="str">
        <f t="shared" si="531"/>
        <v>n.a.</v>
      </c>
      <c r="X1169" s="370" t="str">
        <f t="shared" si="532"/>
        <v>n.a.</v>
      </c>
      <c r="Y1169" s="370" t="str">
        <f t="shared" si="533"/>
        <v>n.a.</v>
      </c>
      <c r="Z1169" s="370" t="str">
        <f t="shared" si="534"/>
        <v>n.a.</v>
      </c>
      <c r="AA1169" s="370" t="str">
        <f t="shared" si="535"/>
        <v>n.a.</v>
      </c>
      <c r="AB1169" s="370" t="str">
        <f t="shared" si="536"/>
        <v>n.a.</v>
      </c>
      <c r="AC1169" s="370" t="str">
        <f t="shared" si="537"/>
        <v>n.a.</v>
      </c>
      <c r="AD1169" s="370" t="str">
        <f t="shared" si="538"/>
        <v>n.a.</v>
      </c>
      <c r="AE1169" s="370" t="str">
        <f t="shared" si="539"/>
        <v>n.a.</v>
      </c>
      <c r="AF1169" s="370" t="str">
        <f t="shared" si="540"/>
        <v>n.a.</v>
      </c>
      <c r="AG1169" s="370" t="str">
        <f t="shared" si="540"/>
        <v>n.a.</v>
      </c>
      <c r="AH1169" s="370" t="str">
        <f t="shared" si="540"/>
        <v>n.a.</v>
      </c>
      <c r="AI1169" s="370" t="str">
        <f t="shared" ref="AI1169" si="606">IFERROR(((AI389-W389)*100/W389),"n.a.")</f>
        <v>n.a.</v>
      </c>
      <c r="AJ1169" s="370" t="str">
        <f t="shared" si="541"/>
        <v>n.a.</v>
      </c>
      <c r="AK1169" s="370" t="str">
        <f t="shared" si="541"/>
        <v>n.a.</v>
      </c>
      <c r="AL1169" s="370" t="str">
        <f t="shared" si="541"/>
        <v>n.a.</v>
      </c>
      <c r="AM1169" s="370" t="str">
        <f t="shared" ref="AM1169:AQ1172" si="607">IFERROR(((AM389-AA389)*100/AA389),"n.a.")</f>
        <v>n.a.</v>
      </c>
      <c r="AN1169" s="370" t="str">
        <f t="shared" si="607"/>
        <v>n.a.</v>
      </c>
      <c r="AO1169" s="370" t="str">
        <f t="shared" si="607"/>
        <v>n.a.</v>
      </c>
      <c r="AP1169" s="370" t="str">
        <f t="shared" si="607"/>
        <v>n.a.</v>
      </c>
      <c r="AQ1169" s="370">
        <f t="shared" si="607"/>
        <v>-100</v>
      </c>
      <c r="AR1169" s="370" t="str">
        <f t="shared" ref="AR1169:AY1169" si="608">IFERROR(((AR389-AF389)*100/AF389),"n.a.")</f>
        <v>n.a.</v>
      </c>
      <c r="AS1169" s="370" t="str">
        <f t="shared" si="608"/>
        <v>n.a.</v>
      </c>
      <c r="AT1169" s="370" t="str">
        <f t="shared" si="608"/>
        <v>n.a.</v>
      </c>
      <c r="AU1169" s="370" t="str">
        <f t="shared" si="608"/>
        <v>n.a.</v>
      </c>
      <c r="AV1169" s="370" t="str">
        <f t="shared" si="608"/>
        <v>n.a.</v>
      </c>
      <c r="AW1169" s="370" t="str">
        <f t="shared" si="608"/>
        <v>n.a.</v>
      </c>
      <c r="AX1169" s="370" t="str">
        <f t="shared" si="608"/>
        <v>n.a.</v>
      </c>
      <c r="AY1169" s="370" t="str">
        <f t="shared" si="608"/>
        <v>n.a.</v>
      </c>
    </row>
    <row r="1170" spans="1:51" s="325" customFormat="1" ht="13.8">
      <c r="A1170" s="327"/>
      <c r="B1170" s="327" t="s">
        <v>581</v>
      </c>
      <c r="C1170" s="328"/>
      <c r="D1170" s="328"/>
      <c r="E1170" s="328"/>
      <c r="F1170" s="328"/>
      <c r="G1170" s="328"/>
      <c r="H1170" s="328"/>
      <c r="I1170" s="328"/>
      <c r="J1170" s="328"/>
      <c r="K1170" s="328"/>
      <c r="L1170" s="328"/>
      <c r="M1170" s="328"/>
      <c r="N1170" s="328"/>
      <c r="O1170" s="370">
        <f t="shared" ref="O1170:O1172" si="609">IFERROR(((O390-C390)*100/C390),"n.a.")</f>
        <v>4.2075491462690779</v>
      </c>
      <c r="P1170" s="370">
        <f t="shared" ref="P1170:P1172" si="610">IFERROR(((P390-D390)*100/D390),"n.a.")</f>
        <v>9.0302415948639965</v>
      </c>
      <c r="Q1170" s="370">
        <f t="shared" ref="Q1170:Q1172" si="611">IFERROR(((Q390-E390)*100/E390),"n.a.")</f>
        <v>-2.1545956702233604</v>
      </c>
      <c r="R1170" s="370">
        <f t="shared" ref="R1170:R1172" si="612">IFERROR(((R390-F390)*100/F390),"n.a.")</f>
        <v>-3.5472734958433119</v>
      </c>
      <c r="S1170" s="370">
        <f t="shared" ref="S1170:S1172" si="613">IFERROR(((S390-G390)*100/G390),"n.a.")</f>
        <v>8.0677224835995034</v>
      </c>
      <c r="T1170" s="370">
        <f t="shared" ref="T1170:T1172" si="614">IFERROR(((T390-H390)*100/H390),"n.a.")</f>
        <v>-0.31643461461596345</v>
      </c>
      <c r="U1170" s="370">
        <f t="shared" ref="U1170:U1172" si="615">IFERROR(((U390-I390)*100/I390),"n.a.")</f>
        <v>26.647998183607061</v>
      </c>
      <c r="V1170" s="370">
        <f t="shared" ref="V1170:V1172" si="616">IFERROR(((V390-J390)*100/J390),"n.a.")</f>
        <v>4.7686630712460989</v>
      </c>
      <c r="W1170" s="370">
        <f t="shared" ref="W1170:W1172" si="617">IFERROR(((W390-K390)*100/K390),"n.a.")</f>
        <v>-7.5493108166738994</v>
      </c>
      <c r="X1170" s="370">
        <f t="shared" ref="X1170:X1172" si="618">IFERROR(((X390-L390)*100/L390),"n.a.")</f>
        <v>34.146805032880977</v>
      </c>
      <c r="Y1170" s="370">
        <f t="shared" ref="Y1170:Y1172" si="619">IFERROR(((Y390-M390)*100/M390),"n.a.")</f>
        <v>-1.9548670489219866</v>
      </c>
      <c r="Z1170" s="370">
        <f t="shared" ref="Z1170:Z1172" si="620">IFERROR(((Z390-N390)*100/N390),"n.a.")</f>
        <v>9.0592334494773397</v>
      </c>
      <c r="AA1170" s="370">
        <f t="shared" ref="AA1170:AA1172" si="621">IFERROR(((AA390-O390)*100/O390),"n.a.")</f>
        <v>36.647232274494037</v>
      </c>
      <c r="AB1170" s="370">
        <f t="shared" ref="AB1170:AB1172" si="622">IFERROR(((AB390-P390)*100/P390),"n.a.")</f>
        <v>33.904083055706224</v>
      </c>
      <c r="AC1170" s="370">
        <f t="shared" ref="AC1170:AC1172" si="623">IFERROR(((AC390-Q390)*100/Q390),"n.a.")</f>
        <v>8.948420351344712</v>
      </c>
      <c r="AD1170" s="370">
        <f t="shared" ref="AD1170:AD1172" si="624">IFERROR(((AD390-R390)*100/R390),"n.a.")</f>
        <v>16.88031846901135</v>
      </c>
      <c r="AE1170" s="370">
        <f t="shared" ref="AE1170:AE1172" si="625">IFERROR(((AE390-S390)*100/S390),"n.a.")</f>
        <v>-1.8640586197381859</v>
      </c>
      <c r="AF1170" s="370">
        <f t="shared" ref="AF1170:AI1172" si="626">IFERROR(((AF390-T390)*100/T390),"n.a.")</f>
        <v>-4.0231229324689961</v>
      </c>
      <c r="AG1170" s="370">
        <f t="shared" si="626"/>
        <v>7.8463009441854874</v>
      </c>
      <c r="AH1170" s="370">
        <f t="shared" si="626"/>
        <v>5.9785062765284973</v>
      </c>
      <c r="AI1170" s="370">
        <f t="shared" si="626"/>
        <v>22.836720696003752</v>
      </c>
      <c r="AJ1170" s="370">
        <f t="shared" ref="AJ1170:AP1172" si="627">IFERROR(((AJ390-X390)*100/X390),"n.a.")</f>
        <v>-11.603853782941341</v>
      </c>
      <c r="AK1170" s="370">
        <f t="shared" si="627"/>
        <v>17.37004103967169</v>
      </c>
      <c r="AL1170" s="370">
        <f t="shared" si="627"/>
        <v>48.334094020994989</v>
      </c>
      <c r="AM1170" s="370">
        <f t="shared" si="627"/>
        <v>51.298398764130354</v>
      </c>
      <c r="AN1170" s="370">
        <f t="shared" si="627"/>
        <v>77.989932303419536</v>
      </c>
      <c r="AO1170" s="370">
        <f t="shared" si="627"/>
        <v>6.8681407099868155</v>
      </c>
      <c r="AP1170" s="370">
        <f t="shared" si="627"/>
        <v>8.1898572008874293</v>
      </c>
      <c r="AQ1170" s="370">
        <f t="shared" si="607"/>
        <v>8.7819050891936694</v>
      </c>
      <c r="AR1170" s="370">
        <f t="shared" ref="AR1170:AY1170" si="628">IFERROR(((AR390-AF390)*100/AF390),"n.a.")</f>
        <v>29.474637050447363</v>
      </c>
      <c r="AS1170" s="370">
        <f t="shared" si="628"/>
        <v>7.0842799357233863</v>
      </c>
      <c r="AT1170" s="370">
        <f t="shared" si="628"/>
        <v>7.0387729015764728</v>
      </c>
      <c r="AU1170" s="370">
        <f t="shared" si="628"/>
        <v>10.647427043230381</v>
      </c>
      <c r="AV1170" s="370">
        <f t="shared" si="628"/>
        <v>33.32905914409362</v>
      </c>
      <c r="AW1170" s="370">
        <f t="shared" si="628"/>
        <v>70.578979573996904</v>
      </c>
      <c r="AX1170" s="370">
        <f t="shared" si="628"/>
        <v>6.6295857988165663</v>
      </c>
      <c r="AY1170" s="370">
        <f t="shared" si="628"/>
        <v>10.33856825659227</v>
      </c>
    </row>
    <row r="1171" spans="1:51" s="325" customFormat="1" ht="19.8">
      <c r="A1171" s="329"/>
      <c r="B1171" s="329" t="s">
        <v>582</v>
      </c>
      <c r="C1171" s="333"/>
      <c r="D1171" s="333"/>
      <c r="E1171" s="333"/>
      <c r="F1171" s="333"/>
      <c r="G1171" s="333"/>
      <c r="H1171" s="333"/>
      <c r="I1171" s="333"/>
      <c r="J1171" s="333"/>
      <c r="K1171" s="333"/>
      <c r="L1171" s="333"/>
      <c r="M1171" s="333"/>
      <c r="N1171" s="333"/>
      <c r="O1171" s="370">
        <f t="shared" si="609"/>
        <v>-72.727272727272734</v>
      </c>
      <c r="P1171" s="370">
        <f t="shared" si="610"/>
        <v>-75.757575757575751</v>
      </c>
      <c r="Q1171" s="370">
        <f t="shared" si="611"/>
        <v>77.083333333333343</v>
      </c>
      <c r="R1171" s="370">
        <f t="shared" si="612"/>
        <v>-75</v>
      </c>
      <c r="S1171" s="370">
        <f t="shared" si="613"/>
        <v>-64.705882352941188</v>
      </c>
      <c r="T1171" s="370">
        <f t="shared" si="614"/>
        <v>75.000000000000014</v>
      </c>
      <c r="U1171" s="370">
        <f t="shared" si="615"/>
        <v>-56.25</v>
      </c>
      <c r="V1171" s="370">
        <f t="shared" si="616"/>
        <v>14.285714285714278</v>
      </c>
      <c r="W1171" s="370">
        <f t="shared" si="617"/>
        <v>-30.769230769230774</v>
      </c>
      <c r="X1171" s="370">
        <f t="shared" si="618"/>
        <v>40.000000000000007</v>
      </c>
      <c r="Y1171" s="370">
        <f t="shared" si="619"/>
        <v>-76.19047619047619</v>
      </c>
      <c r="Z1171" s="370">
        <f t="shared" si="620"/>
        <v>33.333333333333343</v>
      </c>
      <c r="AA1171" s="370">
        <f t="shared" si="621"/>
        <v>-33.333333333333329</v>
      </c>
      <c r="AB1171" s="370">
        <f t="shared" si="622"/>
        <v>-12.499999999999995</v>
      </c>
      <c r="AC1171" s="370">
        <f t="shared" si="623"/>
        <v>-85.882352941176478</v>
      </c>
      <c r="AD1171" s="370">
        <f t="shared" si="624"/>
        <v>61.538461538461533</v>
      </c>
      <c r="AE1171" s="370">
        <f t="shared" si="625"/>
        <v>100</v>
      </c>
      <c r="AF1171" s="370">
        <f t="shared" si="626"/>
        <v>214.28571428571428</v>
      </c>
      <c r="AG1171" s="370">
        <f t="shared" si="626"/>
        <v>414.28571428571422</v>
      </c>
      <c r="AH1171" s="370">
        <f t="shared" si="626"/>
        <v>187.50000000000003</v>
      </c>
      <c r="AI1171" s="370">
        <f t="shared" si="626"/>
        <v>133.33333333333334</v>
      </c>
      <c r="AJ1171" s="370">
        <f t="shared" si="627"/>
        <v>242.85714285714283</v>
      </c>
      <c r="AK1171" s="370">
        <f t="shared" si="627"/>
        <v>460.00000000000006</v>
      </c>
      <c r="AL1171" s="370">
        <f t="shared" si="627"/>
        <v>25.000000000000004</v>
      </c>
      <c r="AM1171" s="370">
        <f t="shared" si="627"/>
        <v>237.5</v>
      </c>
      <c r="AN1171" s="370">
        <f t="shared" si="627"/>
        <v>100</v>
      </c>
      <c r="AO1171" s="370">
        <f t="shared" si="627"/>
        <v>-58.333333333333329</v>
      </c>
      <c r="AP1171" s="370">
        <f t="shared" si="627"/>
        <v>-52.380952380952372</v>
      </c>
      <c r="AQ1171" s="370">
        <f t="shared" si="607"/>
        <v>-75</v>
      </c>
      <c r="AR1171" s="370">
        <f t="shared" ref="AR1171:AY1171" si="629">IFERROR(((AR391-AF391)*100/AF391),"n.a.")</f>
        <v>-86.36363636363636</v>
      </c>
      <c r="AS1171" s="370">
        <f t="shared" si="629"/>
        <v>441.66666666666669</v>
      </c>
      <c r="AT1171" s="370">
        <f t="shared" si="629"/>
        <v>-56.521739130434781</v>
      </c>
      <c r="AU1171" s="370">
        <f t="shared" si="629"/>
        <v>-80.952380952380949</v>
      </c>
      <c r="AV1171" s="370">
        <f t="shared" si="629"/>
        <v>-37.5</v>
      </c>
      <c r="AW1171" s="370">
        <f t="shared" si="629"/>
        <v>-67.857142857142861</v>
      </c>
      <c r="AX1171" s="370">
        <f t="shared" si="629"/>
        <v>9.9999999999999947</v>
      </c>
      <c r="AY1171" s="370">
        <f t="shared" si="629"/>
        <v>-85.185185185185176</v>
      </c>
    </row>
    <row r="1172" spans="1:51" s="325" customFormat="1" ht="19.8">
      <c r="A1172" s="327"/>
      <c r="B1172" s="327" t="s">
        <v>583</v>
      </c>
      <c r="C1172" s="334"/>
      <c r="D1172" s="334"/>
      <c r="E1172" s="334"/>
      <c r="F1172" s="334"/>
      <c r="G1172" s="334"/>
      <c r="H1172" s="334"/>
      <c r="I1172" s="334"/>
      <c r="J1172" s="334"/>
      <c r="K1172" s="334"/>
      <c r="L1172" s="334"/>
      <c r="M1172" s="334"/>
      <c r="N1172" s="334"/>
      <c r="O1172" s="370">
        <f t="shared" si="609"/>
        <v>4.3294282217170821</v>
      </c>
      <c r="P1172" s="370">
        <f t="shared" si="610"/>
        <v>9.148585204923231</v>
      </c>
      <c r="Q1172" s="370">
        <f t="shared" si="611"/>
        <v>-2.2853019004089603</v>
      </c>
      <c r="R1172" s="370">
        <f t="shared" si="612"/>
        <v>-3.4161490683229836</v>
      </c>
      <c r="S1172" s="370">
        <f t="shared" si="613"/>
        <v>8.1497943478837698</v>
      </c>
      <c r="T1172" s="370">
        <f t="shared" si="614"/>
        <v>-0.32647078419615505</v>
      </c>
      <c r="U1172" s="370">
        <f t="shared" si="615"/>
        <v>26.702006815600143</v>
      </c>
      <c r="V1172" s="370">
        <f t="shared" si="616"/>
        <v>4.7665615141955877</v>
      </c>
      <c r="W1172" s="370">
        <f t="shared" si="617"/>
        <v>-7.5392320534223645</v>
      </c>
      <c r="X1172" s="370">
        <f t="shared" si="618"/>
        <v>34.145692342787626</v>
      </c>
      <c r="Y1172" s="370">
        <f t="shared" si="619"/>
        <v>-1.9025568753774778</v>
      </c>
      <c r="Z1172" s="370">
        <f t="shared" si="620"/>
        <v>9.0536555474704095</v>
      </c>
      <c r="AA1172" s="370">
        <f t="shared" si="621"/>
        <v>36.667448798310609</v>
      </c>
      <c r="AB1172" s="370">
        <f t="shared" si="622"/>
        <v>33.918468573200016</v>
      </c>
      <c r="AC1172" s="370">
        <f t="shared" si="623"/>
        <v>9.2319054652880368</v>
      </c>
      <c r="AD1172" s="370">
        <f t="shared" si="624"/>
        <v>16.859105524700372</v>
      </c>
      <c r="AE1172" s="370">
        <f t="shared" si="625"/>
        <v>-1.9015488422021127</v>
      </c>
      <c r="AF1172" s="370">
        <f t="shared" si="626"/>
        <v>-4.074197860962566</v>
      </c>
      <c r="AG1172" s="370">
        <f t="shared" si="626"/>
        <v>7.7580539119000598</v>
      </c>
      <c r="AH1172" s="370">
        <f t="shared" si="626"/>
        <v>5.9347806449670228</v>
      </c>
      <c r="AI1172" s="370">
        <f t="shared" si="626"/>
        <v>22.800808897876635</v>
      </c>
      <c r="AJ1172" s="370">
        <f t="shared" si="627"/>
        <v>-11.654337783068334</v>
      </c>
      <c r="AK1172" s="370">
        <f t="shared" si="627"/>
        <v>17.290918419702393</v>
      </c>
      <c r="AL1172" s="370">
        <f t="shared" si="627"/>
        <v>48.337137840210701</v>
      </c>
      <c r="AM1172" s="370">
        <f t="shared" si="627"/>
        <v>51.265574413813397</v>
      </c>
      <c r="AN1172" s="370">
        <f t="shared" si="627"/>
        <v>77.985474116727929</v>
      </c>
      <c r="AO1172" s="370">
        <f t="shared" si="627"/>
        <v>6.8933320454618725</v>
      </c>
      <c r="AP1172" s="370">
        <f t="shared" si="627"/>
        <v>8.2296291664061005</v>
      </c>
      <c r="AQ1172" s="370">
        <f t="shared" si="607"/>
        <v>8.8447709863998636</v>
      </c>
      <c r="AR1172" s="370">
        <f t="shared" ref="AR1172:AX1172" si="630">IFERROR(((AR392-AF392)*100/AF392),"n.a.")</f>
        <v>29.559945646493166</v>
      </c>
      <c r="AS1172" s="370">
        <f t="shared" si="630"/>
        <v>6.6503965832824949</v>
      </c>
      <c r="AT1172" s="370">
        <f t="shared" si="630"/>
        <v>7.0803251662782181</v>
      </c>
      <c r="AU1172" s="370">
        <f t="shared" si="630"/>
        <v>10.703993412927124</v>
      </c>
      <c r="AV1172" s="370">
        <f t="shared" si="630"/>
        <v>33.383593724936645</v>
      </c>
      <c r="AW1172" s="370">
        <f t="shared" si="630"/>
        <v>70.696996208807263</v>
      </c>
      <c r="AX1172" s="370">
        <f t="shared" si="630"/>
        <v>6.6336797746158851</v>
      </c>
      <c r="AY1172" s="370">
        <f>IFERROR(((AY392-AM392)*100/AM392),"n.a.")</f>
        <v>10.380387197198168</v>
      </c>
    </row>
    <row r="1173" spans="1:51" s="325" customFormat="1" ht="13.8">
      <c r="A1173" s="714" t="s">
        <v>174</v>
      </c>
      <c r="B1173" s="715"/>
      <c r="C1173" s="396" t="s">
        <v>552</v>
      </c>
      <c r="D1173" s="397"/>
      <c r="E1173" s="397"/>
      <c r="F1173" s="397"/>
      <c r="G1173" s="397"/>
      <c r="H1173" s="397"/>
      <c r="I1173" s="397"/>
      <c r="J1173" s="397"/>
      <c r="K1173" s="397"/>
      <c r="L1173" s="397"/>
      <c r="M1173" s="397"/>
      <c r="N1173" s="398"/>
      <c r="O1173" s="711" t="s">
        <v>553</v>
      </c>
      <c r="P1173" s="712"/>
      <c r="Q1173" s="712"/>
      <c r="R1173" s="712"/>
      <c r="S1173" s="712"/>
      <c r="T1173" s="712"/>
      <c r="U1173" s="712"/>
      <c r="V1173" s="712"/>
      <c r="W1173" s="712"/>
      <c r="X1173" s="712"/>
      <c r="Y1173" s="712"/>
      <c r="Z1173" s="713"/>
      <c r="AA1173" s="711" t="s">
        <v>553</v>
      </c>
      <c r="AB1173" s="712"/>
      <c r="AC1173" s="712"/>
      <c r="AD1173" s="712"/>
      <c r="AE1173" s="712"/>
      <c r="AF1173" s="712"/>
      <c r="AG1173" s="712"/>
      <c r="AH1173" s="712"/>
      <c r="AI1173" s="712"/>
      <c r="AJ1173" s="712"/>
      <c r="AK1173" s="712"/>
      <c r="AL1173" s="713"/>
    </row>
    <row r="1174" spans="1:51" s="325" customFormat="1" ht="27.6">
      <c r="A1174" s="716"/>
      <c r="B1174" s="717"/>
      <c r="C1174" s="326" t="s">
        <v>555</v>
      </c>
      <c r="D1174" s="326" t="s">
        <v>556</v>
      </c>
      <c r="E1174" s="326" t="s">
        <v>557</v>
      </c>
      <c r="F1174" s="326" t="s">
        <v>558</v>
      </c>
      <c r="G1174" s="326" t="s">
        <v>559</v>
      </c>
      <c r="H1174" s="326" t="s">
        <v>560</v>
      </c>
      <c r="I1174" s="326" t="s">
        <v>561</v>
      </c>
      <c r="J1174" s="326" t="s">
        <v>562</v>
      </c>
      <c r="K1174" s="326" t="s">
        <v>563</v>
      </c>
      <c r="L1174" s="326" t="s">
        <v>564</v>
      </c>
      <c r="M1174" s="326" t="s">
        <v>565</v>
      </c>
      <c r="N1174" s="326" t="s">
        <v>566</v>
      </c>
      <c r="O1174" s="326" t="s">
        <v>555</v>
      </c>
      <c r="P1174" s="326" t="s">
        <v>556</v>
      </c>
      <c r="Q1174" s="326" t="s">
        <v>557</v>
      </c>
      <c r="R1174" s="326" t="s">
        <v>558</v>
      </c>
      <c r="S1174" s="326" t="s">
        <v>559</v>
      </c>
      <c r="T1174" s="326" t="s">
        <v>560</v>
      </c>
      <c r="U1174" s="326" t="s">
        <v>561</v>
      </c>
      <c r="V1174" s="326" t="s">
        <v>562</v>
      </c>
      <c r="W1174" s="326" t="s">
        <v>563</v>
      </c>
      <c r="X1174" s="326" t="s">
        <v>564</v>
      </c>
      <c r="Y1174" s="326" t="s">
        <v>565</v>
      </c>
      <c r="Z1174" s="326" t="s">
        <v>566</v>
      </c>
      <c r="AA1174" s="326" t="s">
        <v>555</v>
      </c>
      <c r="AB1174" s="326" t="s">
        <v>556</v>
      </c>
      <c r="AC1174" s="326" t="s">
        <v>557</v>
      </c>
      <c r="AD1174" s="326" t="s">
        <v>558</v>
      </c>
      <c r="AE1174" s="326" t="s">
        <v>559</v>
      </c>
      <c r="AF1174" s="326" t="s">
        <v>560</v>
      </c>
      <c r="AG1174" s="326" t="s">
        <v>561</v>
      </c>
      <c r="AH1174" s="326" t="s">
        <v>562</v>
      </c>
      <c r="AI1174" s="326" t="s">
        <v>563</v>
      </c>
      <c r="AJ1174" s="326" t="s">
        <v>564</v>
      </c>
      <c r="AK1174" s="326" t="s">
        <v>565</v>
      </c>
      <c r="AL1174" s="326" t="s">
        <v>566</v>
      </c>
    </row>
    <row r="1175" spans="1:51" s="325" customFormat="1" ht="13.8">
      <c r="A1175" s="329"/>
      <c r="B1175" s="329" t="s">
        <v>176</v>
      </c>
      <c r="C1175" s="369">
        <f>C5*100/C$5</f>
        <v>100</v>
      </c>
      <c r="D1175" s="369">
        <f t="shared" ref="D1175:AF1175" si="631">D5*100/D$5</f>
        <v>100</v>
      </c>
      <c r="E1175" s="369">
        <f t="shared" si="631"/>
        <v>100</v>
      </c>
      <c r="F1175" s="369">
        <f t="shared" si="631"/>
        <v>100</v>
      </c>
      <c r="G1175" s="369">
        <f t="shared" si="631"/>
        <v>100</v>
      </c>
      <c r="H1175" s="369">
        <f t="shared" si="631"/>
        <v>100</v>
      </c>
      <c r="I1175" s="369">
        <f t="shared" si="631"/>
        <v>100</v>
      </c>
      <c r="J1175" s="369">
        <f t="shared" si="631"/>
        <v>100</v>
      </c>
      <c r="K1175" s="369">
        <f t="shared" si="631"/>
        <v>100</v>
      </c>
      <c r="L1175" s="369">
        <f t="shared" si="631"/>
        <v>100</v>
      </c>
      <c r="M1175" s="369">
        <f t="shared" si="631"/>
        <v>100</v>
      </c>
      <c r="N1175" s="369">
        <f t="shared" si="631"/>
        <v>100</v>
      </c>
      <c r="O1175" s="369">
        <f t="shared" si="631"/>
        <v>100</v>
      </c>
      <c r="P1175" s="369">
        <f t="shared" si="631"/>
        <v>100</v>
      </c>
      <c r="Q1175" s="369">
        <f t="shared" si="631"/>
        <v>100</v>
      </c>
      <c r="R1175" s="369">
        <f t="shared" si="631"/>
        <v>99.999999999999986</v>
      </c>
      <c r="S1175" s="369">
        <f t="shared" si="631"/>
        <v>100</v>
      </c>
      <c r="T1175" s="369">
        <f t="shared" si="631"/>
        <v>100</v>
      </c>
      <c r="U1175" s="369">
        <f t="shared" si="631"/>
        <v>100</v>
      </c>
      <c r="V1175" s="369">
        <f t="shared" si="631"/>
        <v>100</v>
      </c>
      <c r="W1175" s="369">
        <f t="shared" si="631"/>
        <v>100</v>
      </c>
      <c r="X1175" s="369">
        <f t="shared" si="631"/>
        <v>99.999999999999986</v>
      </c>
      <c r="Y1175" s="369">
        <f t="shared" si="631"/>
        <v>100</v>
      </c>
      <c r="Z1175" s="369">
        <f t="shared" si="631"/>
        <v>100</v>
      </c>
      <c r="AA1175" s="369">
        <f t="shared" si="631"/>
        <v>100</v>
      </c>
      <c r="AB1175" s="369">
        <f t="shared" si="631"/>
        <v>100</v>
      </c>
      <c r="AC1175" s="369">
        <f t="shared" si="631"/>
        <v>100</v>
      </c>
      <c r="AD1175" s="369">
        <f t="shared" si="631"/>
        <v>100</v>
      </c>
      <c r="AE1175" s="369">
        <f t="shared" si="631"/>
        <v>100</v>
      </c>
      <c r="AF1175" s="369">
        <f t="shared" si="631"/>
        <v>100</v>
      </c>
      <c r="AG1175" s="369">
        <f t="shared" ref="AG1175:AH1175" si="632">AG5*100/AG$5</f>
        <v>100</v>
      </c>
      <c r="AH1175" s="369">
        <f t="shared" si="632"/>
        <v>100</v>
      </c>
      <c r="AI1175" s="369">
        <f t="shared" ref="AI1175:AJ1175" si="633">AI5*100/AI$5</f>
        <v>100</v>
      </c>
      <c r="AJ1175" s="369">
        <f t="shared" si="633"/>
        <v>100</v>
      </c>
      <c r="AK1175" s="369">
        <f t="shared" ref="AK1175:AL1175" si="634">AK5*100/AK$5</f>
        <v>100</v>
      </c>
      <c r="AL1175" s="369">
        <f t="shared" si="634"/>
        <v>100</v>
      </c>
      <c r="AM1175" s="369">
        <f t="shared" ref="AM1175:AN1175" si="635">AM5*100/AM$5</f>
        <v>100</v>
      </c>
      <c r="AN1175" s="369">
        <f t="shared" si="635"/>
        <v>100</v>
      </c>
      <c r="AO1175" s="369">
        <f t="shared" ref="AO1175:AR1175" si="636">AO5*100/AO$5</f>
        <v>100</v>
      </c>
      <c r="AP1175" s="369">
        <f t="shared" si="636"/>
        <v>100</v>
      </c>
      <c r="AQ1175" s="369">
        <f t="shared" si="636"/>
        <v>100</v>
      </c>
      <c r="AR1175" s="369">
        <f t="shared" si="636"/>
        <v>100</v>
      </c>
      <c r="AS1175" s="369">
        <f t="shared" ref="AS1175:AX1175" si="637">AS5*100/AS$5</f>
        <v>100</v>
      </c>
      <c r="AT1175" s="369">
        <f t="shared" si="637"/>
        <v>100</v>
      </c>
      <c r="AU1175" s="369">
        <f t="shared" si="637"/>
        <v>100</v>
      </c>
      <c r="AV1175" s="369">
        <f t="shared" si="637"/>
        <v>100</v>
      </c>
      <c r="AW1175" s="369">
        <f t="shared" si="637"/>
        <v>100</v>
      </c>
      <c r="AX1175" s="369">
        <f t="shared" si="637"/>
        <v>100</v>
      </c>
      <c r="AY1175" s="369">
        <f t="shared" ref="AY1175" si="638">AY5*100/AY$5</f>
        <v>100</v>
      </c>
    </row>
    <row r="1176" spans="1:51" s="325" customFormat="1" ht="14.25" customHeight="1">
      <c r="A1176" s="327"/>
      <c r="B1176" s="327" t="s">
        <v>177</v>
      </c>
      <c r="C1176" s="369">
        <f t="shared" ref="C1176:AF1176" si="639">C6*100/C$5</f>
        <v>12.278387550842409</v>
      </c>
      <c r="D1176" s="369">
        <f t="shared" si="639"/>
        <v>19.689405112125304</v>
      </c>
      <c r="E1176" s="369">
        <f t="shared" si="639"/>
        <v>22.291380191929218</v>
      </c>
      <c r="F1176" s="369">
        <f t="shared" si="639"/>
        <v>21.394259416407859</v>
      </c>
      <c r="G1176" s="369">
        <f t="shared" si="639"/>
        <v>19.461201724704683</v>
      </c>
      <c r="H1176" s="369">
        <f t="shared" si="639"/>
        <v>21.832113950600778</v>
      </c>
      <c r="I1176" s="369">
        <f t="shared" si="639"/>
        <v>20.423974241294985</v>
      </c>
      <c r="J1176" s="369">
        <f t="shared" si="639"/>
        <v>20.879287209920239</v>
      </c>
      <c r="K1176" s="369">
        <f t="shared" si="639"/>
        <v>22.145925676850101</v>
      </c>
      <c r="L1176" s="369">
        <f t="shared" si="639"/>
        <v>17.66795094139761</v>
      </c>
      <c r="M1176" s="369">
        <f t="shared" si="639"/>
        <v>18.422402921750258</v>
      </c>
      <c r="N1176" s="369">
        <f t="shared" si="639"/>
        <v>20.786199559993445</v>
      </c>
      <c r="O1176" s="369">
        <f t="shared" si="639"/>
        <v>20.390227356698247</v>
      </c>
      <c r="P1176" s="369">
        <f t="shared" si="639"/>
        <v>21.534000133676297</v>
      </c>
      <c r="Q1176" s="369">
        <f t="shared" si="639"/>
        <v>14.351647862563144</v>
      </c>
      <c r="R1176" s="369">
        <f t="shared" si="639"/>
        <v>20.388756287911288</v>
      </c>
      <c r="S1176" s="369">
        <f t="shared" si="639"/>
        <v>17.014634078714639</v>
      </c>
      <c r="T1176" s="369">
        <f t="shared" si="639"/>
        <v>19.118016220194303</v>
      </c>
      <c r="U1176" s="369">
        <f t="shared" si="639"/>
        <v>16.583442147200952</v>
      </c>
      <c r="V1176" s="369">
        <f t="shared" si="639"/>
        <v>15.034567973875436</v>
      </c>
      <c r="W1176" s="369">
        <f t="shared" si="639"/>
        <v>20.137026301663983</v>
      </c>
      <c r="X1176" s="369">
        <f t="shared" si="639"/>
        <v>15.892362488433934</v>
      </c>
      <c r="Y1176" s="369">
        <f t="shared" si="639"/>
        <v>18.081645515494653</v>
      </c>
      <c r="Z1176" s="369">
        <f t="shared" si="639"/>
        <v>20.038996207027662</v>
      </c>
      <c r="AA1176" s="369">
        <f t="shared" si="639"/>
        <v>15.958190284002063</v>
      </c>
      <c r="AB1176" s="369">
        <f t="shared" si="639"/>
        <v>15.564091219546661</v>
      </c>
      <c r="AC1176" s="369">
        <f t="shared" si="639"/>
        <v>18.000852079401461</v>
      </c>
      <c r="AD1176" s="369">
        <f t="shared" si="639"/>
        <v>15.460086237596128</v>
      </c>
      <c r="AE1176" s="369">
        <f t="shared" si="639"/>
        <v>16.995495383625617</v>
      </c>
      <c r="AF1176" s="369">
        <f t="shared" si="639"/>
        <v>17.706281883728821</v>
      </c>
      <c r="AG1176" s="369">
        <f t="shared" ref="AG1176:AH1176" si="640">AG6*100/AG$5</f>
        <v>17.347941405498638</v>
      </c>
      <c r="AH1176" s="369">
        <f t="shared" si="640"/>
        <v>14.728781916610908</v>
      </c>
      <c r="AI1176" s="369">
        <f t="shared" ref="AI1176:AJ1176" si="641">AI6*100/AI$5</f>
        <v>15.412799006343713</v>
      </c>
      <c r="AJ1176" s="369">
        <f t="shared" si="641"/>
        <v>16.008058836857543</v>
      </c>
      <c r="AK1176" s="369">
        <f t="shared" ref="AK1176:AL1176" si="642">AK6*100/AK$5</f>
        <v>13.552926266859076</v>
      </c>
      <c r="AL1176" s="369">
        <f t="shared" si="642"/>
        <v>15.384443666962417</v>
      </c>
      <c r="AM1176" s="369">
        <f t="shared" ref="AM1176:AN1176" si="643">AM6*100/AM$5</f>
        <v>14.021439239601658</v>
      </c>
      <c r="AN1176" s="369">
        <f t="shared" si="643"/>
        <v>13.278938779377388</v>
      </c>
      <c r="AO1176" s="369">
        <f t="shared" ref="AO1176:AT1176" si="644">AO6*100/AO$5</f>
        <v>16.016971681661797</v>
      </c>
      <c r="AP1176" s="369">
        <f t="shared" si="644"/>
        <v>12.794368673550592</v>
      </c>
      <c r="AQ1176" s="369">
        <f t="shared" si="644"/>
        <v>11.866223556800161</v>
      </c>
      <c r="AR1176" s="369">
        <f t="shared" si="644"/>
        <v>13.3937191592233</v>
      </c>
      <c r="AS1176" s="369">
        <f t="shared" si="644"/>
        <v>10.659756208901921</v>
      </c>
      <c r="AT1176" s="369">
        <f t="shared" si="644"/>
        <v>13.423086050515778</v>
      </c>
      <c r="AU1176" s="369">
        <f t="shared" ref="AU1176:AV1176" si="645">AU6*100/AU$5</f>
        <v>13.050339192235874</v>
      </c>
      <c r="AV1176" s="369">
        <f t="shared" si="645"/>
        <v>12.426973338877792</v>
      </c>
      <c r="AW1176" s="369">
        <f t="shared" ref="AW1176:AX1176" si="646">AW6*100/AW$5</f>
        <v>9.6049114955084907</v>
      </c>
      <c r="AX1176" s="369">
        <f t="shared" si="646"/>
        <v>10.727612513754925</v>
      </c>
      <c r="AY1176" s="369">
        <f t="shared" ref="AY1176" si="647">AY6*100/AY$5</f>
        <v>10.684647451621423</v>
      </c>
    </row>
    <row r="1177" spans="1:51" s="325" customFormat="1" ht="13.8">
      <c r="A1177" s="329"/>
      <c r="B1177" s="329" t="s">
        <v>178</v>
      </c>
      <c r="C1177" s="369">
        <f t="shared" ref="C1177:AF1177" si="648">C7*100/C$5</f>
        <v>6.3643468423734229</v>
      </c>
      <c r="D1177" s="369">
        <f t="shared" si="648"/>
        <v>11.485622631860341</v>
      </c>
      <c r="E1177" s="369">
        <f t="shared" si="648"/>
        <v>14.476703659902414</v>
      </c>
      <c r="F1177" s="369">
        <f t="shared" si="648"/>
        <v>13.436312026560216</v>
      </c>
      <c r="G1177" s="369">
        <f t="shared" si="648"/>
        <v>11.6153558026122</v>
      </c>
      <c r="H1177" s="369">
        <f t="shared" si="648"/>
        <v>15.781069803184998</v>
      </c>
      <c r="I1177" s="369">
        <f t="shared" si="648"/>
        <v>11.804204634339458</v>
      </c>
      <c r="J1177" s="369">
        <f t="shared" si="648"/>
        <v>12.290077755801049</v>
      </c>
      <c r="K1177" s="369">
        <f t="shared" si="648"/>
        <v>11.021112489165963</v>
      </c>
      <c r="L1177" s="369">
        <f t="shared" si="648"/>
        <v>9.6265067802571771</v>
      </c>
      <c r="M1177" s="369">
        <f t="shared" si="648"/>
        <v>11.721974223654808</v>
      </c>
      <c r="N1177" s="369">
        <f t="shared" si="648"/>
        <v>12.676205918803637</v>
      </c>
      <c r="O1177" s="369">
        <f t="shared" si="648"/>
        <v>13.109765576891627</v>
      </c>
      <c r="P1177" s="369">
        <f t="shared" si="648"/>
        <v>12.778547973618338</v>
      </c>
      <c r="Q1177" s="369">
        <f t="shared" si="648"/>
        <v>8.5694517779436659</v>
      </c>
      <c r="R1177" s="369">
        <f t="shared" si="648"/>
        <v>11.857993489548209</v>
      </c>
      <c r="S1177" s="369">
        <f t="shared" si="648"/>
        <v>10.782760122568737</v>
      </c>
      <c r="T1177" s="369">
        <f t="shared" si="648"/>
        <v>11.178782558862391</v>
      </c>
      <c r="U1177" s="369">
        <f t="shared" si="648"/>
        <v>11.156413116440302</v>
      </c>
      <c r="V1177" s="369">
        <f t="shared" si="648"/>
        <v>7.6746785913918387</v>
      </c>
      <c r="W1177" s="369">
        <f t="shared" si="648"/>
        <v>12.163478260869566</v>
      </c>
      <c r="X1177" s="369">
        <f t="shared" si="648"/>
        <v>9.3808696357139389</v>
      </c>
      <c r="Y1177" s="369">
        <f t="shared" si="648"/>
        <v>12.36112526656178</v>
      </c>
      <c r="Z1177" s="369">
        <f t="shared" si="648"/>
        <v>13.084873552132503</v>
      </c>
      <c r="AA1177" s="369">
        <f t="shared" si="648"/>
        <v>11.197437064250494</v>
      </c>
      <c r="AB1177" s="369">
        <f t="shared" si="648"/>
        <v>9.097014975590227</v>
      </c>
      <c r="AC1177" s="369">
        <f t="shared" si="648"/>
        <v>11.671097351035508</v>
      </c>
      <c r="AD1177" s="369">
        <f t="shared" si="648"/>
        <v>10.810217936008367</v>
      </c>
      <c r="AE1177" s="369">
        <f t="shared" si="648"/>
        <v>10.84679455567027</v>
      </c>
      <c r="AF1177" s="369">
        <f t="shared" si="648"/>
        <v>10.190904723096324</v>
      </c>
      <c r="AG1177" s="369">
        <f t="shared" ref="AG1177:AH1177" si="649">AG7*100/AG$5</f>
        <v>11.471488699615936</v>
      </c>
      <c r="AH1177" s="369">
        <f t="shared" si="649"/>
        <v>8.8989071421775758</v>
      </c>
      <c r="AI1177" s="369">
        <f t="shared" ref="AI1177:AJ1177" si="650">AI7*100/AI$5</f>
        <v>9.8476293737803218</v>
      </c>
      <c r="AJ1177" s="369">
        <f t="shared" si="650"/>
        <v>10.868551120409583</v>
      </c>
      <c r="AK1177" s="369">
        <f t="shared" ref="AK1177:AL1177" si="651">AK7*100/AK$5</f>
        <v>8.1173367170021162</v>
      </c>
      <c r="AL1177" s="369">
        <f t="shared" si="651"/>
        <v>9.863040497703949</v>
      </c>
      <c r="AM1177" s="369">
        <f t="shared" ref="AM1177:AN1177" si="652">AM7*100/AM$5</f>
        <v>8.9581870665077812</v>
      </c>
      <c r="AN1177" s="369">
        <f t="shared" si="652"/>
        <v>8.8323698100015839</v>
      </c>
      <c r="AO1177" s="369">
        <f t="shared" ref="AO1177:AT1177" si="653">AO7*100/AO$5</f>
        <v>10.522470836532976</v>
      </c>
      <c r="AP1177" s="369">
        <f t="shared" si="653"/>
        <v>8.2806837262431916</v>
      </c>
      <c r="AQ1177" s="369">
        <f t="shared" si="653"/>
        <v>7.1786160126859881</v>
      </c>
      <c r="AR1177" s="369">
        <f t="shared" si="653"/>
        <v>8.1435881275251187</v>
      </c>
      <c r="AS1177" s="369">
        <f t="shared" si="653"/>
        <v>6.0415547539122576</v>
      </c>
      <c r="AT1177" s="369">
        <f t="shared" si="653"/>
        <v>8.7663573737989164</v>
      </c>
      <c r="AU1177" s="369">
        <f t="shared" ref="AU1177:AV1177" si="654">AU7*100/AU$5</f>
        <v>8.5747191077450999</v>
      </c>
      <c r="AV1177" s="369">
        <f t="shared" si="654"/>
        <v>8.16219154040318</v>
      </c>
      <c r="AW1177" s="369">
        <f t="shared" ref="AW1177:AX1177" si="655">AW7*100/AW$5</f>
        <v>5.053114626308477</v>
      </c>
      <c r="AX1177" s="369">
        <f t="shared" si="655"/>
        <v>7.343883728443787</v>
      </c>
      <c r="AY1177" s="369">
        <f t="shared" ref="AY1177" si="656">AY7*100/AY$5</f>
        <v>6.5395342249177038</v>
      </c>
    </row>
    <row r="1178" spans="1:51" s="325" customFormat="1" ht="13.8">
      <c r="A1178" s="327"/>
      <c r="B1178" s="327" t="s">
        <v>179</v>
      </c>
      <c r="C1178" s="369">
        <f t="shared" ref="C1178:AF1178" si="657">C8*100/C$5</f>
        <v>1.5958687035293915</v>
      </c>
      <c r="D1178" s="369">
        <f t="shared" si="657"/>
        <v>2.078711129363167</v>
      </c>
      <c r="E1178" s="369">
        <f t="shared" si="657"/>
        <v>2.2486472052186603</v>
      </c>
      <c r="F1178" s="369">
        <f t="shared" si="657"/>
        <v>2.0033336239323485</v>
      </c>
      <c r="G1178" s="369">
        <f t="shared" si="657"/>
        <v>1.7136488833457879</v>
      </c>
      <c r="H1178" s="369">
        <f t="shared" si="657"/>
        <v>1.6326069210794336</v>
      </c>
      <c r="I1178" s="369">
        <f t="shared" si="657"/>
        <v>1.5677303699955782</v>
      </c>
      <c r="J1178" s="369">
        <f t="shared" si="657"/>
        <v>1.5714921899533481</v>
      </c>
      <c r="K1178" s="369">
        <f t="shared" si="657"/>
        <v>1.8334189331658217</v>
      </c>
      <c r="L1178" s="369">
        <f t="shared" si="657"/>
        <v>1.6233967072418014</v>
      </c>
      <c r="M1178" s="369">
        <f t="shared" si="657"/>
        <v>2.1722093353732941</v>
      </c>
      <c r="N1178" s="369">
        <f t="shared" si="657"/>
        <v>3.0032602788544902</v>
      </c>
      <c r="O1178" s="369">
        <f t="shared" si="657"/>
        <v>1.7919204685635604</v>
      </c>
      <c r="P1178" s="369">
        <f t="shared" si="657"/>
        <v>1.6424072944134092</v>
      </c>
      <c r="Q1178" s="369">
        <f t="shared" si="657"/>
        <v>1.0975365511716404</v>
      </c>
      <c r="R1178" s="369">
        <f t="shared" si="657"/>
        <v>1.3760964959986217</v>
      </c>
      <c r="S1178" s="369">
        <f t="shared" si="657"/>
        <v>1.2557634609763675</v>
      </c>
      <c r="T1178" s="369">
        <f t="shared" si="657"/>
        <v>1.6717763802655528</v>
      </c>
      <c r="U1178" s="369">
        <f t="shared" si="657"/>
        <v>1.1682601914901434</v>
      </c>
      <c r="V1178" s="369">
        <f t="shared" si="657"/>
        <v>1.4872003933814413</v>
      </c>
      <c r="W1178" s="369">
        <f t="shared" si="657"/>
        <v>2.094685990338164</v>
      </c>
      <c r="X1178" s="369">
        <f t="shared" si="657"/>
        <v>1.7995287125878905</v>
      </c>
      <c r="Y1178" s="369">
        <f t="shared" si="657"/>
        <v>1.4821635464148442</v>
      </c>
      <c r="Z1178" s="369">
        <f t="shared" si="657"/>
        <v>1.2357763537387207</v>
      </c>
      <c r="AA1178" s="369">
        <f t="shared" si="657"/>
        <v>1.5366734409111955</v>
      </c>
      <c r="AB1178" s="369">
        <f t="shared" si="657"/>
        <v>0.94468014952038404</v>
      </c>
      <c r="AC1178" s="369">
        <f t="shared" si="657"/>
        <v>1.377322735676102</v>
      </c>
      <c r="AD1178" s="369">
        <f t="shared" si="657"/>
        <v>0.81449292100982695</v>
      </c>
      <c r="AE1178" s="369">
        <f t="shared" si="657"/>
        <v>1.4561654349633444</v>
      </c>
      <c r="AF1178" s="369">
        <f t="shared" si="657"/>
        <v>2.1006570651309455</v>
      </c>
      <c r="AG1178" s="369">
        <f t="shared" ref="AG1178:AH1178" si="658">AG8*100/AG$5</f>
        <v>1.0485786112137341</v>
      </c>
      <c r="AH1178" s="369">
        <f t="shared" si="658"/>
        <v>1.0973418615858994</v>
      </c>
      <c r="AI1178" s="369">
        <f t="shared" ref="AI1178:AJ1178" si="659">AI8*100/AI$5</f>
        <v>1.3365276794669356</v>
      </c>
      <c r="AJ1178" s="369">
        <f t="shared" si="659"/>
        <v>0.8979918828075385</v>
      </c>
      <c r="AK1178" s="369">
        <f t="shared" ref="AK1178:AL1178" si="660">AK8*100/AK$5</f>
        <v>1.2814242585201931</v>
      </c>
      <c r="AL1178" s="369">
        <f t="shared" si="660"/>
        <v>0.92775613545612989</v>
      </c>
      <c r="AM1178" s="369">
        <f t="shared" ref="AM1178:AN1178" si="661">AM8*100/AM$5</f>
        <v>1.0064270245832114</v>
      </c>
      <c r="AN1178" s="369">
        <f t="shared" si="661"/>
        <v>1.1929420758850175</v>
      </c>
      <c r="AO1178" s="369">
        <f t="shared" ref="AO1178:AT1178" si="662">AO8*100/AO$5</f>
        <v>0.80042196502852003</v>
      </c>
      <c r="AP1178" s="369">
        <f t="shared" si="662"/>
        <v>0.68924072672666603</v>
      </c>
      <c r="AQ1178" s="369">
        <f t="shared" si="662"/>
        <v>1.0631262863119539</v>
      </c>
      <c r="AR1178" s="369">
        <f t="shared" si="662"/>
        <v>0.95287491022915327</v>
      </c>
      <c r="AS1178" s="369">
        <f t="shared" si="662"/>
        <v>0.93398049869384991</v>
      </c>
      <c r="AT1178" s="369">
        <f t="shared" si="662"/>
        <v>1.2597134398494658</v>
      </c>
      <c r="AU1178" s="369">
        <f t="shared" ref="AU1178:AV1178" si="663">AU8*100/AU$5</f>
        <v>0.93940001111277605</v>
      </c>
      <c r="AV1178" s="369">
        <f t="shared" si="663"/>
        <v>0.88202138913488459</v>
      </c>
      <c r="AW1178" s="369">
        <f t="shared" ref="AW1178:AX1178" si="664">AW8*100/AW$5</f>
        <v>0.88302320525193823</v>
      </c>
      <c r="AX1178" s="369">
        <f t="shared" si="664"/>
        <v>0.89575217841820565</v>
      </c>
      <c r="AY1178" s="369">
        <f t="shared" ref="AY1178" si="665">AY8*100/AY$5</f>
        <v>0.93466974457578733</v>
      </c>
    </row>
    <row r="1179" spans="1:51" s="325" customFormat="1" ht="13.8">
      <c r="A1179" s="329"/>
      <c r="B1179" s="329" t="s">
        <v>180</v>
      </c>
      <c r="C1179" s="369">
        <f t="shared" ref="C1179:AF1179" si="666">C9*100/C$5</f>
        <v>0.10699574262299329</v>
      </c>
      <c r="D1179" s="369">
        <f t="shared" si="666"/>
        <v>0.29780122994749098</v>
      </c>
      <c r="E1179" s="369">
        <f t="shared" si="666"/>
        <v>0.23772042004981911</v>
      </c>
      <c r="F1179" s="369">
        <f t="shared" si="666"/>
        <v>9.9416855755980013E-2</v>
      </c>
      <c r="G1179" s="369">
        <f t="shared" si="666"/>
        <v>1.1832293508914709E-3</v>
      </c>
      <c r="H1179" s="369">
        <f t="shared" si="666"/>
        <v>0.14648534802317245</v>
      </c>
      <c r="I1179" s="369">
        <f t="shared" si="666"/>
        <v>1.3276162245028538E-3</v>
      </c>
      <c r="J1179" s="369">
        <f t="shared" si="666"/>
        <v>2.3707148872506236E-3</v>
      </c>
      <c r="K1179" s="369">
        <f t="shared" si="666"/>
        <v>3.9235981278159171E-4</v>
      </c>
      <c r="L1179" s="369">
        <f t="shared" si="666"/>
        <v>0.14087438745603884</v>
      </c>
      <c r="M1179" s="369">
        <f t="shared" si="666"/>
        <v>0.27693488520115112</v>
      </c>
      <c r="N1179" s="369">
        <f t="shared" si="666"/>
        <v>0.44409468272825398</v>
      </c>
      <c r="O1179" s="369">
        <f t="shared" si="666"/>
        <v>0.41340518189949144</v>
      </c>
      <c r="P1179" s="369">
        <f t="shared" si="666"/>
        <v>0.13949767899147708</v>
      </c>
      <c r="Q1179" s="369">
        <f t="shared" si="666"/>
        <v>2.4681018071765117E-3</v>
      </c>
      <c r="R1179" s="369">
        <f t="shared" si="666"/>
        <v>0.12517087543039723</v>
      </c>
      <c r="S1179" s="369">
        <f t="shared" si="666"/>
        <v>1.0782721612848693E-3</v>
      </c>
      <c r="T1179" s="369">
        <f t="shared" si="666"/>
        <v>0.24727449060352855</v>
      </c>
      <c r="U1179" s="369">
        <f t="shared" si="666"/>
        <v>0.10841033792967564</v>
      </c>
      <c r="V1179" s="369">
        <f t="shared" si="666"/>
        <v>0.25040241744663505</v>
      </c>
      <c r="W1179" s="369">
        <f t="shared" si="666"/>
        <v>0.27641438539989266</v>
      </c>
      <c r="X1179" s="369">
        <f t="shared" si="666"/>
        <v>0.44266437461765284</v>
      </c>
      <c r="Y1179" s="369">
        <f t="shared" si="666"/>
        <v>0.51963195047271393</v>
      </c>
      <c r="Z1179" s="369">
        <f t="shared" si="666"/>
        <v>0.18978772338195879</v>
      </c>
      <c r="AA1179" s="369">
        <f t="shared" si="666"/>
        <v>3.3513847492933901E-2</v>
      </c>
      <c r="AB1179" s="369">
        <f t="shared" si="666"/>
        <v>5.8879539191903567E-4</v>
      </c>
      <c r="AC1179" s="369">
        <f t="shared" si="666"/>
        <v>2.1976708544505725E-3</v>
      </c>
      <c r="AD1179" s="369">
        <f t="shared" si="666"/>
        <v>1.5640189029730797E-3</v>
      </c>
      <c r="AE1179" s="369">
        <f t="shared" si="666"/>
        <v>5.5189139092793054E-4</v>
      </c>
      <c r="AF1179" s="369">
        <f t="shared" si="666"/>
        <v>3.6444403631813956E-2</v>
      </c>
      <c r="AG1179" s="369">
        <f t="shared" ref="AG1179:AH1179" si="667">AG9*100/AG$5</f>
        <v>1.8602373886136357E-3</v>
      </c>
      <c r="AH1179" s="369">
        <f t="shared" si="667"/>
        <v>3.1193315896269747E-4</v>
      </c>
      <c r="AI1179" s="369">
        <f t="shared" ref="AI1179:AJ1179" si="668">AI9*100/AI$5</f>
        <v>1.1047639790126411E-3</v>
      </c>
      <c r="AJ1179" s="369">
        <f t="shared" si="668"/>
        <v>2.1613186637431229E-4</v>
      </c>
      <c r="AK1179" s="369">
        <f t="shared" ref="AK1179:AL1179" si="669">AK9*100/AK$5</f>
        <v>1.013230056612281E-3</v>
      </c>
      <c r="AL1179" s="369">
        <f t="shared" si="669"/>
        <v>1.854862865970126E-2</v>
      </c>
      <c r="AM1179" s="369">
        <f t="shared" ref="AM1179:AN1179" si="670">AM9*100/AM$5</f>
        <v>9.2720650112692682E-4</v>
      </c>
      <c r="AN1179" s="369">
        <f t="shared" si="670"/>
        <v>1.020969905074302E-3</v>
      </c>
      <c r="AO1179" s="369">
        <f t="shared" ref="AO1179:AT1179" si="671">AO9*100/AO$5</f>
        <v>1.5901255670331359E-2</v>
      </c>
      <c r="AP1179" s="369">
        <f t="shared" si="671"/>
        <v>2.0984317882438323E-2</v>
      </c>
      <c r="AQ1179" s="369">
        <f t="shared" si="671"/>
        <v>1.0121798981072236E-3</v>
      </c>
      <c r="AR1179" s="369">
        <f t="shared" si="671"/>
        <v>1.6814366836962285E-2</v>
      </c>
      <c r="AS1179" s="369">
        <f t="shared" si="671"/>
        <v>1.9463087723321241E-3</v>
      </c>
      <c r="AT1179" s="369">
        <f t="shared" si="671"/>
        <v>0.16093551975844525</v>
      </c>
      <c r="AU1179" s="369">
        <f t="shared" ref="AU1179:AV1179" si="672">AU9*100/AU$5</f>
        <v>3.3675079262717814E-5</v>
      </c>
      <c r="AV1179" s="369">
        <f t="shared" si="672"/>
        <v>8.9859899121418063E-4</v>
      </c>
      <c r="AW1179" s="369">
        <f t="shared" ref="AW1179:AX1179" si="673">AW9*100/AW$5</f>
        <v>1.7598818526021062E-2</v>
      </c>
      <c r="AX1179" s="369">
        <f t="shared" si="673"/>
        <v>1.8169138284218601E-2</v>
      </c>
      <c r="AY1179" s="369">
        <f t="shared" ref="AY1179" si="674">AY9*100/AY$5</f>
        <v>1.6056661665207708E-2</v>
      </c>
    </row>
    <row r="1180" spans="1:51" s="325" customFormat="1" ht="13.8">
      <c r="A1180" s="327"/>
      <c r="B1180" s="327" t="s">
        <v>181</v>
      </c>
      <c r="C1180" s="369">
        <f t="shared" ref="C1180:AF1180" si="675">C10*100/C$5</f>
        <v>0.30147065173274379</v>
      </c>
      <c r="D1180" s="369">
        <f t="shared" si="675"/>
        <v>4.4984429791143109E-2</v>
      </c>
      <c r="E1180" s="369">
        <f t="shared" si="675"/>
        <v>0.16603879982142997</v>
      </c>
      <c r="F1180" s="369">
        <f t="shared" si="675"/>
        <v>0.16940056354880584</v>
      </c>
      <c r="G1180" s="369">
        <f t="shared" si="675"/>
        <v>0.174119594167123</v>
      </c>
      <c r="H1180" s="369">
        <f t="shared" si="675"/>
        <v>0</v>
      </c>
      <c r="I1180" s="369">
        <f t="shared" si="675"/>
        <v>3.6878228458412603E-5</v>
      </c>
      <c r="J1180" s="369">
        <f t="shared" si="675"/>
        <v>0.16460055824864714</v>
      </c>
      <c r="K1180" s="369">
        <f t="shared" si="675"/>
        <v>0.16271161436052609</v>
      </c>
      <c r="L1180" s="369">
        <f t="shared" si="675"/>
        <v>0.39476434920773962</v>
      </c>
      <c r="M1180" s="369">
        <f t="shared" si="675"/>
        <v>1.0646825268510687</v>
      </c>
      <c r="N1180" s="369">
        <f t="shared" si="675"/>
        <v>1.4846999739159918</v>
      </c>
      <c r="O1180" s="369">
        <f t="shared" si="675"/>
        <v>0.38627016702974554</v>
      </c>
      <c r="P1180" s="369">
        <f t="shared" si="675"/>
        <v>0.2359170948260807</v>
      </c>
      <c r="Q1180" s="369">
        <f t="shared" si="675"/>
        <v>2.3143512027950244E-2</v>
      </c>
      <c r="R1180" s="369">
        <f t="shared" si="675"/>
        <v>4.3507429763780758E-5</v>
      </c>
      <c r="S1180" s="369">
        <f t="shared" si="675"/>
        <v>0</v>
      </c>
      <c r="T1180" s="369">
        <f t="shared" si="675"/>
        <v>0.10861627921690152</v>
      </c>
      <c r="U1180" s="369">
        <f t="shared" si="675"/>
        <v>1.6697780197100597E-4</v>
      </c>
      <c r="V1180" s="369">
        <f t="shared" si="675"/>
        <v>8.4055863526899977E-5</v>
      </c>
      <c r="W1180" s="369">
        <f t="shared" si="675"/>
        <v>0.27688674181427803</v>
      </c>
      <c r="X1180" s="369">
        <f t="shared" si="675"/>
        <v>0</v>
      </c>
      <c r="Y1180" s="369">
        <f t="shared" si="675"/>
        <v>7.8099038171295401E-5</v>
      </c>
      <c r="Z1180" s="369">
        <f t="shared" si="675"/>
        <v>0</v>
      </c>
      <c r="AA1180" s="369">
        <f t="shared" si="675"/>
        <v>0.40562079637478649</v>
      </c>
      <c r="AB1180" s="369">
        <f t="shared" si="675"/>
        <v>0.13752578082680333</v>
      </c>
      <c r="AC1180" s="369">
        <f t="shared" si="675"/>
        <v>0.32436850699109943</v>
      </c>
      <c r="AD1180" s="369">
        <f t="shared" si="675"/>
        <v>5.3738085384203256E-3</v>
      </c>
      <c r="AE1180" s="369">
        <f t="shared" si="675"/>
        <v>2.9959818364659082E-3</v>
      </c>
      <c r="AF1180" s="369">
        <f t="shared" si="675"/>
        <v>0.14110420393779938</v>
      </c>
      <c r="AG1180" s="369">
        <f t="shared" ref="AG1180:AH1180" si="676">AG10*100/AG$5</f>
        <v>5.2123851628954075E-2</v>
      </c>
      <c r="AH1180" s="369">
        <f t="shared" si="676"/>
        <v>1.1697493461101156E-4</v>
      </c>
      <c r="AI1180" s="369">
        <f t="shared" ref="AI1180:AJ1180" si="677">AI10*100/AI$5</f>
        <v>1.1442198354059494E-3</v>
      </c>
      <c r="AJ1180" s="369">
        <f t="shared" si="677"/>
        <v>3.6021977729052044E-5</v>
      </c>
      <c r="AK1180" s="369">
        <f t="shared" ref="AK1180:AL1180" si="678">AK10*100/AK$5</f>
        <v>3.1176309434224029E-4</v>
      </c>
      <c r="AL1180" s="369">
        <f t="shared" si="678"/>
        <v>2.4352685330023533E-4</v>
      </c>
      <c r="AM1180" s="369">
        <f t="shared" ref="AM1180:AN1180" si="679">AM10*100/AM$5</f>
        <v>2.0138925204476851E-2</v>
      </c>
      <c r="AN1180" s="369">
        <f t="shared" si="679"/>
        <v>0</v>
      </c>
      <c r="AO1180" s="369">
        <f t="shared" ref="AO1180:AT1180" si="680">AO10*100/AO$5</f>
        <v>0</v>
      </c>
      <c r="AP1180" s="369">
        <f t="shared" si="680"/>
        <v>0</v>
      </c>
      <c r="AQ1180" s="369">
        <f t="shared" si="680"/>
        <v>1.5992442390094133E-2</v>
      </c>
      <c r="AR1180" s="369">
        <f t="shared" si="680"/>
        <v>7.294736154864331E-5</v>
      </c>
      <c r="AS1180" s="369">
        <f t="shared" si="680"/>
        <v>1.1677852633992744E-3</v>
      </c>
      <c r="AT1180" s="369">
        <f t="shared" si="680"/>
        <v>6.7322953255990477E-5</v>
      </c>
      <c r="AU1180" s="369">
        <f t="shared" ref="AU1180:AV1180" si="681">AU10*100/AU$5</f>
        <v>3.3675079262717817E-4</v>
      </c>
      <c r="AV1180" s="369">
        <f t="shared" si="681"/>
        <v>2.4788937688667058E-4</v>
      </c>
      <c r="AW1180" s="369">
        <f t="shared" ref="AW1180:AX1180" si="682">AW10*100/AW$5</f>
        <v>3.314278441811876E-5</v>
      </c>
      <c r="AX1180" s="369">
        <f t="shared" si="682"/>
        <v>3.3674380353833723E-2</v>
      </c>
      <c r="AY1180" s="369">
        <f t="shared" ref="AY1180" si="683">AY10*100/AY$5</f>
        <v>2.8672610116442339E-5</v>
      </c>
    </row>
    <row r="1181" spans="1:51" s="325" customFormat="1" ht="13.8">
      <c r="A1181" s="329"/>
      <c r="B1181" s="329" t="s">
        <v>182</v>
      </c>
      <c r="C1181" s="369">
        <f t="shared" ref="C1181:AF1181" si="684">C11*100/C$5</f>
        <v>1.1528596965431482E-2</v>
      </c>
      <c r="D1181" s="369">
        <f t="shared" si="684"/>
        <v>7.8173899043747261E-2</v>
      </c>
      <c r="E1181" s="369">
        <f t="shared" si="684"/>
        <v>7.3509091295606135E-2</v>
      </c>
      <c r="F1181" s="369">
        <f t="shared" si="684"/>
        <v>8.0101352405160073E-2</v>
      </c>
      <c r="G1181" s="369">
        <f t="shared" si="684"/>
        <v>2.6659636312273451E-2</v>
      </c>
      <c r="H1181" s="369">
        <f t="shared" si="684"/>
        <v>0.10155786062551382</v>
      </c>
      <c r="I1181" s="369">
        <f t="shared" si="684"/>
        <v>0.17878565156638432</v>
      </c>
      <c r="J1181" s="369">
        <f t="shared" si="684"/>
        <v>9.8184068868902755E-2</v>
      </c>
      <c r="K1181" s="369">
        <f t="shared" si="684"/>
        <v>0.11131247888613757</v>
      </c>
      <c r="L1181" s="369">
        <f t="shared" si="684"/>
        <v>1.7157777959389347E-3</v>
      </c>
      <c r="M1181" s="369">
        <f t="shared" si="684"/>
        <v>1.3614866072264305E-3</v>
      </c>
      <c r="N1181" s="369">
        <f t="shared" si="684"/>
        <v>4.3547407351779963E-2</v>
      </c>
      <c r="O1181" s="369">
        <f t="shared" si="684"/>
        <v>1.9018738100670098E-2</v>
      </c>
      <c r="P1181" s="369">
        <f t="shared" si="684"/>
        <v>0.28718842104582293</v>
      </c>
      <c r="Q1181" s="369">
        <f t="shared" si="684"/>
        <v>0.18211354482133574</v>
      </c>
      <c r="R1181" s="369">
        <f t="shared" si="684"/>
        <v>0.16828673832630398</v>
      </c>
      <c r="S1181" s="369">
        <f t="shared" si="684"/>
        <v>3.6006588242905452E-2</v>
      </c>
      <c r="T1181" s="369">
        <f t="shared" si="684"/>
        <v>0.19902780062443134</v>
      </c>
      <c r="U1181" s="369">
        <f t="shared" si="684"/>
        <v>0.33345467053609895</v>
      </c>
      <c r="V1181" s="369">
        <f t="shared" si="684"/>
        <v>5.9679663104098982E-3</v>
      </c>
      <c r="W1181" s="369">
        <f t="shared" si="684"/>
        <v>2.3188405797101449E-3</v>
      </c>
      <c r="X1181" s="369">
        <f t="shared" si="684"/>
        <v>1.6958736086080889E-3</v>
      </c>
      <c r="Y1181" s="369">
        <f t="shared" si="684"/>
        <v>0.14752908310557702</v>
      </c>
      <c r="Z1181" s="369">
        <f t="shared" si="684"/>
        <v>0.20536765865103726</v>
      </c>
      <c r="AA1181" s="369">
        <f t="shared" si="684"/>
        <v>0.17245336452821319</v>
      </c>
      <c r="AB1181" s="369">
        <f t="shared" si="684"/>
        <v>5.8711311937069549E-2</v>
      </c>
      <c r="AC1181" s="369">
        <f t="shared" si="684"/>
        <v>0.16397709024523308</v>
      </c>
      <c r="AD1181" s="369">
        <f t="shared" si="684"/>
        <v>1.4677715858670441E-2</v>
      </c>
      <c r="AE1181" s="369">
        <f t="shared" si="684"/>
        <v>0.20794479193891666</v>
      </c>
      <c r="AF1181" s="369">
        <f t="shared" si="684"/>
        <v>0.18443573896460178</v>
      </c>
      <c r="AG1181" s="369">
        <f t="shared" ref="AG1181:AH1181" si="685">AG11*100/AG$5</f>
        <v>1.0789376853959085E-3</v>
      </c>
      <c r="AH1181" s="369">
        <f t="shared" si="685"/>
        <v>1.8287081444188141E-2</v>
      </c>
      <c r="AI1181" s="369">
        <f t="shared" ref="AI1181:AJ1181" si="686">AI11*100/AI$5</f>
        <v>0.10629407712357337</v>
      </c>
      <c r="AJ1181" s="369">
        <f t="shared" si="686"/>
        <v>6.9054131306592784E-2</v>
      </c>
      <c r="AK1181" s="369">
        <f t="shared" ref="AK1181:AL1181" si="687">AK11*100/AK$5</f>
        <v>0.13530518294453228</v>
      </c>
      <c r="AL1181" s="369">
        <f t="shared" si="687"/>
        <v>1.6641001642182748E-3</v>
      </c>
      <c r="AM1181" s="369">
        <f t="shared" ref="AM1181:AN1181" si="688">AM11*100/AM$5</f>
        <v>0.18911303796984799</v>
      </c>
      <c r="AN1181" s="369">
        <f t="shared" si="688"/>
        <v>1.8377458291337437E-3</v>
      </c>
      <c r="AO1181" s="369">
        <f t="shared" ref="AO1181:AT1181" si="689">AO11*100/AO$5</f>
        <v>2.7501063021859113E-3</v>
      </c>
      <c r="AP1181" s="369">
        <f t="shared" si="689"/>
        <v>3.4857670901060336E-3</v>
      </c>
      <c r="AQ1181" s="369">
        <f t="shared" si="689"/>
        <v>0.11036134822362428</v>
      </c>
      <c r="AR1181" s="369">
        <f t="shared" si="689"/>
        <v>3.2096839081403056E-3</v>
      </c>
      <c r="AS1181" s="369">
        <f t="shared" si="689"/>
        <v>1.8401464756594625E-3</v>
      </c>
      <c r="AT1181" s="369">
        <f t="shared" si="689"/>
        <v>2.3226418873316715E-3</v>
      </c>
      <c r="AU1181" s="369">
        <f t="shared" ref="AU1181:AV1181" si="690">AU11*100/AU$5</f>
        <v>7.4623975646182686E-2</v>
      </c>
      <c r="AV1181" s="369">
        <f t="shared" si="690"/>
        <v>1.7662118103175274E-3</v>
      </c>
      <c r="AW1181" s="369">
        <f t="shared" ref="AW1181:AX1181" si="691">AW11*100/AW$5</f>
        <v>7.6592974790272467E-2</v>
      </c>
      <c r="AX1181" s="369">
        <f t="shared" si="691"/>
        <v>3.2649804886678541E-2</v>
      </c>
      <c r="AY1181" s="369">
        <f t="shared" ref="AY1181" si="692">AY11*100/AY$5</f>
        <v>9.2899256777273176E-2</v>
      </c>
    </row>
    <row r="1182" spans="1:51" s="325" customFormat="1" ht="13.8">
      <c r="A1182" s="327"/>
      <c r="B1182" s="327" t="s">
        <v>183</v>
      </c>
      <c r="C1182" s="369">
        <f t="shared" ref="C1182:AF1182" si="693">C12*100/C$5</f>
        <v>1.0966415944869992</v>
      </c>
      <c r="D1182" s="369">
        <f t="shared" si="693"/>
        <v>1.4820324869372965</v>
      </c>
      <c r="E1182" s="369">
        <f t="shared" si="693"/>
        <v>1.7037997598926791</v>
      </c>
      <c r="F1182" s="369">
        <f t="shared" si="693"/>
        <v>1.4597001817976776</v>
      </c>
      <c r="G1182" s="369">
        <f t="shared" si="693"/>
        <v>1.4245341866389001</v>
      </c>
      <c r="H1182" s="369">
        <f t="shared" si="693"/>
        <v>1.3425710044518069</v>
      </c>
      <c r="I1182" s="369">
        <f t="shared" si="693"/>
        <v>1.2662139741195968</v>
      </c>
      <c r="J1182" s="369">
        <f t="shared" si="693"/>
        <v>1.194986193321222</v>
      </c>
      <c r="K1182" s="369">
        <f t="shared" si="693"/>
        <v>1.4806089895126144</v>
      </c>
      <c r="L1182" s="369">
        <f t="shared" si="693"/>
        <v>0.99524142573910512</v>
      </c>
      <c r="M1182" s="369">
        <f t="shared" si="693"/>
        <v>0.76613404176019795</v>
      </c>
      <c r="N1182" s="369">
        <f t="shared" si="693"/>
        <v>0.87245897545392626</v>
      </c>
      <c r="O1182" s="369">
        <f t="shared" si="693"/>
        <v>0.77350944173341063</v>
      </c>
      <c r="P1182" s="369">
        <f t="shared" si="693"/>
        <v>0.87514849926801452</v>
      </c>
      <c r="Q1182" s="369">
        <f t="shared" si="693"/>
        <v>0.76005397455427504</v>
      </c>
      <c r="R1182" s="369">
        <f t="shared" si="693"/>
        <v>0.88167806416301708</v>
      </c>
      <c r="S1182" s="369">
        <f t="shared" si="693"/>
        <v>1.1525959209734333</v>
      </c>
      <c r="T1182" s="369">
        <f t="shared" si="693"/>
        <v>0.98591417068960518</v>
      </c>
      <c r="U1182" s="369">
        <f t="shared" si="693"/>
        <v>0.67371368650251628</v>
      </c>
      <c r="V1182" s="369">
        <f t="shared" si="693"/>
        <v>1.1679141957745116</v>
      </c>
      <c r="W1182" s="369">
        <f t="shared" si="693"/>
        <v>1.48191089640365</v>
      </c>
      <c r="X1182" s="369">
        <f t="shared" si="693"/>
        <v>1.1790871484629801</v>
      </c>
      <c r="Y1182" s="369">
        <f t="shared" si="693"/>
        <v>0.76013793852121814</v>
      </c>
      <c r="Z1182" s="369">
        <f t="shared" si="693"/>
        <v>0.65366174847678304</v>
      </c>
      <c r="AA1182" s="369">
        <f t="shared" si="693"/>
        <v>0.79099033419341624</v>
      </c>
      <c r="AB1182" s="369">
        <f t="shared" si="693"/>
        <v>0.48407392578486425</v>
      </c>
      <c r="AC1182" s="369">
        <f t="shared" si="693"/>
        <v>0.77492958778249232</v>
      </c>
      <c r="AD1182" s="369">
        <f t="shared" si="693"/>
        <v>0.69815397645790633</v>
      </c>
      <c r="AE1182" s="369">
        <f t="shared" si="693"/>
        <v>0.99620338143855214</v>
      </c>
      <c r="AF1182" s="369">
        <f t="shared" si="693"/>
        <v>1.6507388088214314</v>
      </c>
      <c r="AG1182" s="369">
        <f t="shared" ref="AG1182:AH1182" si="694">AG12*100/AG$5</f>
        <v>0.80254361419569475</v>
      </c>
      <c r="AH1182" s="369">
        <f t="shared" si="694"/>
        <v>1.0088698193751042</v>
      </c>
      <c r="AI1182" s="369">
        <f t="shared" ref="AI1182:AJ1182" si="695">AI12*100/AI$5</f>
        <v>1.0726469119084878</v>
      </c>
      <c r="AJ1182" s="369">
        <f t="shared" si="695"/>
        <v>0.77497682886282571</v>
      </c>
      <c r="AK1182" s="369">
        <f t="shared" ref="AK1182:AL1182" si="696">AK12*100/AK$5</f>
        <v>1.0748422381316662</v>
      </c>
      <c r="AL1182" s="369">
        <f t="shared" si="696"/>
        <v>0.84280585146323117</v>
      </c>
      <c r="AM1182" s="369">
        <f t="shared" ref="AM1182:AN1182" si="697">AM12*100/AM$5</f>
        <v>0.66113532356354388</v>
      </c>
      <c r="AN1182" s="369">
        <f t="shared" si="697"/>
        <v>1.122005086880455</v>
      </c>
      <c r="AO1182" s="369">
        <f t="shared" ref="AO1182:AT1182" si="698">AO12*100/AO$5</f>
        <v>0.73117569865040288</v>
      </c>
      <c r="AP1182" s="369">
        <f t="shared" si="698"/>
        <v>0.59216211326721302</v>
      </c>
      <c r="AQ1182" s="369">
        <f t="shared" si="698"/>
        <v>0.83029117041735556</v>
      </c>
      <c r="AR1182" s="369">
        <f t="shared" si="698"/>
        <v>0.87569660171068864</v>
      </c>
      <c r="AS1182" s="369">
        <f t="shared" si="698"/>
        <v>0.87675902078728551</v>
      </c>
      <c r="AT1182" s="369">
        <f t="shared" si="698"/>
        <v>1.0093393766904375</v>
      </c>
      <c r="AU1182" s="369">
        <f t="shared" ref="AU1182:AV1182" si="699">AU12*100/AU$5</f>
        <v>0.79035411029598712</v>
      </c>
      <c r="AV1182" s="369">
        <f t="shared" si="699"/>
        <v>0.84142950366969238</v>
      </c>
      <c r="AW1182" s="369">
        <f t="shared" ref="AW1182:AX1182" si="700">AW12*100/AW$5</f>
        <v>0.66229226102726724</v>
      </c>
      <c r="AX1182" s="369">
        <f t="shared" si="700"/>
        <v>0.67393158977910839</v>
      </c>
      <c r="AY1182" s="369">
        <f t="shared" ref="AY1182" si="701">AY12*100/AY$5</f>
        <v>0.72538836333587475</v>
      </c>
    </row>
    <row r="1183" spans="1:51" s="325" customFormat="1" ht="13.8">
      <c r="A1183" s="329"/>
      <c r="B1183" s="329" t="s">
        <v>184</v>
      </c>
      <c r="C1183" s="369">
        <f t="shared" ref="C1183:AF1183" si="702">C13*100/C$5</f>
        <v>7.9188939455435717E-2</v>
      </c>
      <c r="D1183" s="369">
        <f t="shared" si="702"/>
        <v>0.17571908364348915</v>
      </c>
      <c r="E1183" s="369">
        <f t="shared" si="702"/>
        <v>6.7579134159126489E-2</v>
      </c>
      <c r="F1183" s="369">
        <f t="shared" si="702"/>
        <v>0.19471467042472512</v>
      </c>
      <c r="G1183" s="369">
        <f t="shared" si="702"/>
        <v>8.7115260959384544E-2</v>
      </c>
      <c r="H1183" s="369">
        <f t="shared" si="702"/>
        <v>4.1992707978940606E-2</v>
      </c>
      <c r="I1183" s="369">
        <f t="shared" si="702"/>
        <v>0.12136624985663587</v>
      </c>
      <c r="J1183" s="369">
        <f t="shared" si="702"/>
        <v>0.11135065462732545</v>
      </c>
      <c r="K1183" s="369">
        <f t="shared" si="702"/>
        <v>7.8432726575040176E-2</v>
      </c>
      <c r="L1183" s="369">
        <f t="shared" si="702"/>
        <v>9.0800767042978875E-2</v>
      </c>
      <c r="M1183" s="369">
        <f t="shared" si="702"/>
        <v>6.3096394953649881E-2</v>
      </c>
      <c r="N1183" s="369">
        <f t="shared" si="702"/>
        <v>0.15841480327458729</v>
      </c>
      <c r="O1183" s="369">
        <f t="shared" si="702"/>
        <v>0.19971693980024269</v>
      </c>
      <c r="P1183" s="369">
        <f t="shared" si="702"/>
        <v>0.10469872166655528</v>
      </c>
      <c r="Q1183" s="369">
        <f t="shared" si="702"/>
        <v>0.12975741796090284</v>
      </c>
      <c r="R1183" s="369">
        <f t="shared" si="702"/>
        <v>0.20091731064913954</v>
      </c>
      <c r="S1183" s="369">
        <f t="shared" si="702"/>
        <v>6.6044169878698225E-2</v>
      </c>
      <c r="T1183" s="369">
        <f t="shared" si="702"/>
        <v>0.13094363913108609</v>
      </c>
      <c r="U1183" s="369">
        <f t="shared" si="702"/>
        <v>5.251451871988138E-2</v>
      </c>
      <c r="V1183" s="369">
        <f t="shared" si="702"/>
        <v>6.2831757986357734E-2</v>
      </c>
      <c r="W1183" s="369">
        <f t="shared" si="702"/>
        <v>5.7112184648416532E-2</v>
      </c>
      <c r="X1183" s="369">
        <f t="shared" si="702"/>
        <v>0.17603995312770795</v>
      </c>
      <c r="Y1183" s="369">
        <f t="shared" si="702"/>
        <v>5.4747425758078082E-2</v>
      </c>
      <c r="Z1183" s="369">
        <f t="shared" si="702"/>
        <v>0.18691285437397409</v>
      </c>
      <c r="AA1183" s="369">
        <f t="shared" si="702"/>
        <v>0.13413480667195582</v>
      </c>
      <c r="AB1183" s="369">
        <f t="shared" si="702"/>
        <v>0.26378033557972791</v>
      </c>
      <c r="AC1183" s="369">
        <f t="shared" si="702"/>
        <v>0.11184987980282651</v>
      </c>
      <c r="AD1183" s="369">
        <f t="shared" si="702"/>
        <v>9.4723401251856784E-2</v>
      </c>
      <c r="AE1183" s="369">
        <f t="shared" si="702"/>
        <v>0.24846938835848184</v>
      </c>
      <c r="AF1183" s="369">
        <f t="shared" si="702"/>
        <v>8.7974904605031212E-2</v>
      </c>
      <c r="AG1183" s="369">
        <f t="shared" ref="AG1183:AH1183" si="703">AG13*100/AG$5</f>
        <v>0.19097197031507585</v>
      </c>
      <c r="AH1183" s="369">
        <f t="shared" si="703"/>
        <v>6.9756052673033225E-2</v>
      </c>
      <c r="AI1183" s="369">
        <f t="shared" ref="AI1183:AJ1183" si="704">AI13*100/AI$5</f>
        <v>0.15533770662045596</v>
      </c>
      <c r="AJ1183" s="369">
        <f t="shared" si="704"/>
        <v>5.3744790771745654E-2</v>
      </c>
      <c r="AK1183" s="369">
        <f t="shared" ref="AK1183:AL1183" si="705">AK13*100/AK$5</f>
        <v>6.9912873906247397E-2</v>
      </c>
      <c r="AL1183" s="369">
        <f t="shared" si="705"/>
        <v>6.4494028315678992E-2</v>
      </c>
      <c r="AM1183" s="369">
        <f t="shared" ref="AM1183:AN1183" si="706">AM13*100/AM$5</f>
        <v>0.13511253134421577</v>
      </c>
      <c r="AN1183" s="369">
        <f t="shared" si="706"/>
        <v>6.803743447415149E-2</v>
      </c>
      <c r="AO1183" s="369">
        <f t="shared" ref="AO1183:AT1183" si="707">AO13*100/AO$5</f>
        <v>5.0594904405599779E-2</v>
      </c>
      <c r="AP1183" s="369">
        <f t="shared" si="707"/>
        <v>7.2608528486908672E-2</v>
      </c>
      <c r="AQ1183" s="369">
        <f t="shared" si="707"/>
        <v>0.1054691453827727</v>
      </c>
      <c r="AR1183" s="369">
        <f t="shared" si="707"/>
        <v>5.7081310411813392E-2</v>
      </c>
      <c r="AS1183" s="369">
        <f t="shared" si="707"/>
        <v>5.2267237395173582E-2</v>
      </c>
      <c r="AT1183" s="369">
        <f t="shared" si="707"/>
        <v>8.7082240036623695E-2</v>
      </c>
      <c r="AU1183" s="369">
        <f t="shared" ref="AU1183:AV1183" si="708">AU13*100/AU$5</f>
        <v>7.4051499298716475E-2</v>
      </c>
      <c r="AV1183" s="369">
        <f t="shared" si="708"/>
        <v>3.7648199114663092E-2</v>
      </c>
      <c r="AW1183" s="369">
        <f t="shared" ref="AW1183:AX1183" si="709">AW13*100/AW$5</f>
        <v>0.12650600812395932</v>
      </c>
      <c r="AX1183" s="369">
        <f t="shared" si="709"/>
        <v>0.13736141762993836</v>
      </c>
      <c r="AY1183" s="369">
        <f t="shared" ref="AY1183" si="710">AY13*100/AY$5</f>
        <v>0.10032546279743174</v>
      </c>
    </row>
    <row r="1184" spans="1:51" s="325" customFormat="1" ht="13.8">
      <c r="A1184" s="327"/>
      <c r="B1184" s="327" t="s">
        <v>185</v>
      </c>
      <c r="C1184" s="369">
        <f t="shared" ref="C1184:AF1184" si="711">C14*100/C$5</f>
        <v>3.2867295917926755</v>
      </c>
      <c r="D1184" s="369">
        <f t="shared" si="711"/>
        <v>4.2887165274947421</v>
      </c>
      <c r="E1184" s="369">
        <f t="shared" si="711"/>
        <v>4.4146852591335328</v>
      </c>
      <c r="F1184" s="369">
        <f t="shared" si="711"/>
        <v>4.0958864776280084</v>
      </c>
      <c r="G1184" s="369">
        <f t="shared" si="711"/>
        <v>4.4259803147611931</v>
      </c>
      <c r="H1184" s="369">
        <f t="shared" si="711"/>
        <v>2.5822073381804298</v>
      </c>
      <c r="I1184" s="369">
        <f t="shared" si="711"/>
        <v>5.0227409595788801</v>
      </c>
      <c r="J1184" s="369">
        <f t="shared" si="711"/>
        <v>5.1137414294097763</v>
      </c>
      <c r="K1184" s="369">
        <f t="shared" si="711"/>
        <v>7.2419420084349513</v>
      </c>
      <c r="L1184" s="369">
        <f t="shared" si="711"/>
        <v>4.2467758051851705</v>
      </c>
      <c r="M1184" s="369">
        <f t="shared" si="711"/>
        <v>2.2876378717922097</v>
      </c>
      <c r="N1184" s="369">
        <f t="shared" si="711"/>
        <v>3.2797863155382929</v>
      </c>
      <c r="O1184" s="369">
        <f t="shared" si="711"/>
        <v>3.6457426897987286</v>
      </c>
      <c r="P1184" s="369">
        <f t="shared" si="711"/>
        <v>5.5066870487077599</v>
      </c>
      <c r="Q1184" s="369">
        <f t="shared" si="711"/>
        <v>3.1611933474541125</v>
      </c>
      <c r="R1184" s="369">
        <f t="shared" si="711"/>
        <v>5.4752360060527536</v>
      </c>
      <c r="S1184" s="369">
        <f t="shared" si="711"/>
        <v>3.7066760835768751</v>
      </c>
      <c r="T1184" s="369">
        <f t="shared" si="711"/>
        <v>4.967449811401158</v>
      </c>
      <c r="U1184" s="369">
        <f t="shared" si="711"/>
        <v>3.1011117382055233</v>
      </c>
      <c r="V1184" s="369">
        <f t="shared" si="711"/>
        <v>4.1847631936184788</v>
      </c>
      <c r="W1184" s="369">
        <f t="shared" si="711"/>
        <v>4.312528180354267</v>
      </c>
      <c r="X1184" s="369">
        <f t="shared" si="711"/>
        <v>3.1365389205061311</v>
      </c>
      <c r="Y1184" s="369">
        <f t="shared" si="711"/>
        <v>2.807543273700813</v>
      </c>
      <c r="Z1184" s="369">
        <f t="shared" si="711"/>
        <v>4.1748198569984512</v>
      </c>
      <c r="AA1184" s="369">
        <f t="shared" si="711"/>
        <v>2.1918215093779212</v>
      </c>
      <c r="AB1184" s="369">
        <f t="shared" si="711"/>
        <v>4.1599235575354037</v>
      </c>
      <c r="AC1184" s="369">
        <f t="shared" si="711"/>
        <v>3.5995149701868598</v>
      </c>
      <c r="AD1184" s="369">
        <f t="shared" si="711"/>
        <v>2.3822013044719714</v>
      </c>
      <c r="AE1184" s="369">
        <f t="shared" si="711"/>
        <v>3.1208669740701711</v>
      </c>
      <c r="AF1184" s="369">
        <f t="shared" si="711"/>
        <v>4.0170423706162177</v>
      </c>
      <c r="AG1184" s="369">
        <f t="shared" ref="AG1184:AH1184" si="712">AG14*100/AG$5</f>
        <v>3.673782818773069</v>
      </c>
      <c r="AH1184" s="369">
        <f t="shared" si="712"/>
        <v>3.2381001399020217</v>
      </c>
      <c r="AI1184" s="369">
        <f t="shared" ref="AI1184:AJ1184" si="713">AI14*100/AI$5</f>
        <v>2.6279178592199264</v>
      </c>
      <c r="AJ1184" s="369">
        <f t="shared" si="713"/>
        <v>2.607234726051058</v>
      </c>
      <c r="AK1184" s="369">
        <f t="shared" ref="AK1184:AL1184" si="714">AK14*100/AK$5</f>
        <v>2.4704887003414981</v>
      </c>
      <c r="AL1184" s="369">
        <f t="shared" si="714"/>
        <v>3.29053484179278</v>
      </c>
      <c r="AM1184" s="369">
        <f t="shared" ref="AM1184:AN1184" si="715">AM14*100/AM$5</f>
        <v>2.6992093895606191</v>
      </c>
      <c r="AN1184" s="369">
        <f t="shared" si="715"/>
        <v>1.97647521983524</v>
      </c>
      <c r="AO1184" s="369">
        <f t="shared" ref="AO1184:AT1184" si="716">AO14*100/AO$5</f>
        <v>3.764754496600093</v>
      </c>
      <c r="AP1184" s="369">
        <f t="shared" si="716"/>
        <v>2.631614722346451</v>
      </c>
      <c r="AQ1184" s="369">
        <f t="shared" si="716"/>
        <v>2.2949492223084449</v>
      </c>
      <c r="AR1184" s="369">
        <f t="shared" si="716"/>
        <v>2.9917171918329593</v>
      </c>
      <c r="AS1184" s="369">
        <f t="shared" si="716"/>
        <v>2.3785308695187521</v>
      </c>
      <c r="AT1184" s="369">
        <f t="shared" si="716"/>
        <v>2.018678753380875</v>
      </c>
      <c r="AU1184" s="369">
        <f t="shared" ref="AU1184:AV1184" si="717">AU14*100/AU$5</f>
        <v>2.1922813350821926</v>
      </c>
      <c r="AV1184" s="369">
        <f t="shared" si="717"/>
        <v>2.1049216576610523</v>
      </c>
      <c r="AW1184" s="369">
        <f t="shared" ref="AW1184:AX1184" si="718">AW14*100/AW$5</f>
        <v>2.3616222464974705</v>
      </c>
      <c r="AX1184" s="369">
        <f t="shared" si="718"/>
        <v>1.5366241331237736</v>
      </c>
      <c r="AY1184" s="369">
        <f t="shared" ref="AY1184" si="719">AY14*100/AY$5</f>
        <v>2.1574132029914708</v>
      </c>
    </row>
    <row r="1185" spans="1:51" s="325" customFormat="1" ht="13.8">
      <c r="A1185" s="329"/>
      <c r="B1185" s="329" t="s">
        <v>186</v>
      </c>
      <c r="C1185" s="369">
        <f t="shared" ref="C1185:AF1185" si="720">C15*100/C$5</f>
        <v>2.8989024084836656</v>
      </c>
      <c r="D1185" s="369">
        <f t="shared" si="720"/>
        <v>4.1489849876841678</v>
      </c>
      <c r="E1185" s="369">
        <f t="shared" si="720"/>
        <v>4.0131637589364271</v>
      </c>
      <c r="F1185" s="369">
        <f t="shared" si="720"/>
        <v>3.5336173738753618</v>
      </c>
      <c r="G1185" s="369">
        <f t="shared" si="720"/>
        <v>3.8305940957594906</v>
      </c>
      <c r="H1185" s="369">
        <f t="shared" si="720"/>
        <v>2.2123164358879319</v>
      </c>
      <c r="I1185" s="369">
        <f t="shared" si="720"/>
        <v>4.4205563670814607</v>
      </c>
      <c r="J1185" s="369">
        <f t="shared" si="720"/>
        <v>4.6271977894724943</v>
      </c>
      <c r="K1185" s="369">
        <f t="shared" si="720"/>
        <v>6.7735820999175651</v>
      </c>
      <c r="L1185" s="369">
        <f t="shared" si="720"/>
        <v>3.9570802699550605</v>
      </c>
      <c r="M1185" s="369">
        <f t="shared" si="720"/>
        <v>2.0100222432874455</v>
      </c>
      <c r="N1185" s="369">
        <f t="shared" si="720"/>
        <v>3.1067520255098935</v>
      </c>
      <c r="O1185" s="369">
        <f t="shared" si="720"/>
        <v>3.2696481533451376</v>
      </c>
      <c r="P1185" s="369">
        <f t="shared" si="720"/>
        <v>5.0134646523230577</v>
      </c>
      <c r="Q1185" s="369">
        <f t="shared" si="720"/>
        <v>2.864130995514933</v>
      </c>
      <c r="R1185" s="369">
        <f t="shared" si="720"/>
        <v>5.1662897473001461</v>
      </c>
      <c r="S1185" s="369">
        <f t="shared" si="720"/>
        <v>3.1780916662270138</v>
      </c>
      <c r="T1185" s="369">
        <f t="shared" si="720"/>
        <v>4.3746114651605428</v>
      </c>
      <c r="U1185" s="369">
        <f t="shared" si="720"/>
        <v>2.7778844580401483</v>
      </c>
      <c r="V1185" s="369">
        <f t="shared" si="720"/>
        <v>3.8528686164825143</v>
      </c>
      <c r="W1185" s="369">
        <f t="shared" si="720"/>
        <v>3.8314546430488461</v>
      </c>
      <c r="X1185" s="369">
        <f t="shared" si="720"/>
        <v>2.9850684533177696</v>
      </c>
      <c r="Y1185" s="369">
        <f t="shared" si="720"/>
        <v>2.4629703172890576</v>
      </c>
      <c r="Z1185" s="369">
        <f t="shared" si="720"/>
        <v>3.9239179827693333</v>
      </c>
      <c r="AA1185" s="369">
        <f t="shared" si="720"/>
        <v>2.0381501944517906</v>
      </c>
      <c r="AB1185" s="369">
        <f t="shared" si="720"/>
        <v>3.8692689179959423</v>
      </c>
      <c r="AC1185" s="369">
        <f t="shared" si="720"/>
        <v>3.1676919251018352</v>
      </c>
      <c r="AD1185" s="369">
        <f t="shared" si="720"/>
        <v>2.1227746818224111</v>
      </c>
      <c r="AE1185" s="369">
        <f t="shared" si="720"/>
        <v>2.6036658991434249</v>
      </c>
      <c r="AF1185" s="369">
        <f t="shared" si="720"/>
        <v>3.6155800030500154</v>
      </c>
      <c r="AG1185" s="369">
        <f t="shared" ref="AG1185:AH1185" si="721">AG15*100/AG$5</f>
        <v>3.2336134478793106</v>
      </c>
      <c r="AH1185" s="369">
        <f t="shared" si="721"/>
        <v>2.7604524902403913</v>
      </c>
      <c r="AI1185" s="369">
        <f t="shared" ref="AI1185:AJ1185" si="722">AI15*100/AI$5</f>
        <v>2.3102587593973989</v>
      </c>
      <c r="AJ1185" s="369">
        <f t="shared" si="722"/>
        <v>2.4501428811746622</v>
      </c>
      <c r="AK1185" s="369">
        <f t="shared" ref="AK1185:AL1185" si="723">AK15*100/AK$5</f>
        <v>2.3347938135290374</v>
      </c>
      <c r="AL1185" s="369">
        <f t="shared" si="723"/>
        <v>3.041082168395572</v>
      </c>
      <c r="AM1185" s="369">
        <f t="shared" ref="AM1185:AN1185" si="724">AM15*100/AM$5</f>
        <v>2.6150932157783844</v>
      </c>
      <c r="AN1185" s="369">
        <f t="shared" si="724"/>
        <v>1.8768285570999881</v>
      </c>
      <c r="AO1185" s="369">
        <f t="shared" ref="AO1185:AT1185" si="725">AO15*100/AO$5</f>
        <v>3.6334545495572681</v>
      </c>
      <c r="AP1185" s="369">
        <f t="shared" si="725"/>
        <v>2.4875131108414679</v>
      </c>
      <c r="AQ1185" s="369">
        <f t="shared" si="725"/>
        <v>2.0197712473430278</v>
      </c>
      <c r="AR1185" s="369">
        <f t="shared" si="725"/>
        <v>2.7315869005504974</v>
      </c>
      <c r="AS1185" s="369">
        <f t="shared" si="725"/>
        <v>2.0633350106976209</v>
      </c>
      <c r="AT1185" s="369">
        <f t="shared" si="725"/>
        <v>1.886490134662737</v>
      </c>
      <c r="AU1185" s="369">
        <f t="shared" ref="AU1185:AV1185" si="726">AU15*100/AU$5</f>
        <v>2.0571769170801688</v>
      </c>
      <c r="AV1185" s="369">
        <f t="shared" si="726"/>
        <v>1.970565615388477</v>
      </c>
      <c r="AW1185" s="369">
        <f t="shared" ref="AW1185:AX1185" si="727">AW15*100/AW$5</f>
        <v>2.0659886094878512</v>
      </c>
      <c r="AX1185" s="369">
        <f t="shared" si="727"/>
        <v>1.3576991040429065</v>
      </c>
      <c r="AY1185" s="369">
        <f t="shared" ref="AY1185" si="728">AY15*100/AY$5</f>
        <v>2.1162393348642596</v>
      </c>
    </row>
    <row r="1186" spans="1:51" s="325" customFormat="1" ht="13.8">
      <c r="A1186" s="327"/>
      <c r="B1186" s="327" t="s">
        <v>187</v>
      </c>
      <c r="C1186" s="369">
        <f t="shared" ref="C1186:AF1186" si="729">C16*100/C$5</f>
        <v>0.38782718330900962</v>
      </c>
      <c r="D1186" s="369">
        <f t="shared" si="729"/>
        <v>0.13973153981057468</v>
      </c>
      <c r="E1186" s="369">
        <f t="shared" si="729"/>
        <v>0.40152150019710581</v>
      </c>
      <c r="F1186" s="369">
        <f t="shared" si="729"/>
        <v>0.56226910375264638</v>
      </c>
      <c r="G1186" s="369">
        <f t="shared" si="729"/>
        <v>0.59538621900170208</v>
      </c>
      <c r="H1186" s="369">
        <f t="shared" si="729"/>
        <v>0.36989090229249755</v>
      </c>
      <c r="I1186" s="369">
        <f t="shared" si="729"/>
        <v>0.60214771426896108</v>
      </c>
      <c r="J1186" s="369">
        <f t="shared" si="729"/>
        <v>0.48650716740055483</v>
      </c>
      <c r="K1186" s="369">
        <f t="shared" si="729"/>
        <v>0.46835990851738601</v>
      </c>
      <c r="L1186" s="369">
        <f t="shared" si="729"/>
        <v>0.28969553523011066</v>
      </c>
      <c r="M1186" s="369">
        <f t="shared" si="729"/>
        <v>0.27765817496124018</v>
      </c>
      <c r="N1186" s="369">
        <f t="shared" si="729"/>
        <v>0.17307872615834996</v>
      </c>
      <c r="O1186" s="369">
        <f t="shared" si="729"/>
        <v>0.37609453645359087</v>
      </c>
      <c r="P1186" s="369">
        <f t="shared" si="729"/>
        <v>0.49322239638470317</v>
      </c>
      <c r="Q1186" s="369">
        <f t="shared" si="729"/>
        <v>0.29706235193917951</v>
      </c>
      <c r="R1186" s="369">
        <f t="shared" si="729"/>
        <v>0.30894625875260717</v>
      </c>
      <c r="S1186" s="369">
        <f t="shared" si="729"/>
        <v>0.5286229270699071</v>
      </c>
      <c r="T1186" s="369">
        <f t="shared" si="729"/>
        <v>0.59283834624061549</v>
      </c>
      <c r="U1186" s="369">
        <f t="shared" si="729"/>
        <v>0.32322728016537489</v>
      </c>
      <c r="V1186" s="369">
        <f t="shared" si="729"/>
        <v>0.33189457713596454</v>
      </c>
      <c r="W1186" s="369">
        <f t="shared" si="729"/>
        <v>0.48107353730542135</v>
      </c>
      <c r="X1186" s="369">
        <f t="shared" si="729"/>
        <v>0.15147046718836149</v>
      </c>
      <c r="Y1186" s="369">
        <f t="shared" si="729"/>
        <v>0.34457295641175534</v>
      </c>
      <c r="Z1186" s="369">
        <f t="shared" si="729"/>
        <v>0.25090187422911781</v>
      </c>
      <c r="AA1186" s="369">
        <f t="shared" si="729"/>
        <v>0.15367131492613059</v>
      </c>
      <c r="AB1186" s="369">
        <f t="shared" si="729"/>
        <v>0.29065463953946108</v>
      </c>
      <c r="AC1186" s="369">
        <f t="shared" si="729"/>
        <v>0.43178448945599934</v>
      </c>
      <c r="AD1186" s="369">
        <f t="shared" si="729"/>
        <v>0.25946672569835449</v>
      </c>
      <c r="AE1186" s="369">
        <f t="shared" si="729"/>
        <v>0.51716165411310855</v>
      </c>
      <c r="AF1186" s="369">
        <f t="shared" si="729"/>
        <v>0.40146236756620257</v>
      </c>
      <c r="AG1186" s="369">
        <f t="shared" ref="AG1186:AH1186" si="730">AG16*100/AG$5</f>
        <v>0.44016937089375846</v>
      </c>
      <c r="AH1186" s="369">
        <f t="shared" si="730"/>
        <v>0.47768664130650085</v>
      </c>
      <c r="AI1186" s="369">
        <f t="shared" ref="AI1186:AJ1186" si="731">AI16*100/AI$5</f>
        <v>0.3176590998225276</v>
      </c>
      <c r="AJ1186" s="369">
        <f t="shared" si="731"/>
        <v>0.15709184487639596</v>
      </c>
      <c r="AK1186" s="369">
        <f t="shared" ref="AK1186:AL1186" si="732">AK16*100/AK$5</f>
        <v>0.13569488681246009</v>
      </c>
      <c r="AL1186" s="369">
        <f t="shared" si="732"/>
        <v>0.24945267339720772</v>
      </c>
      <c r="AM1186" s="369">
        <f t="shared" ref="AM1186:AN1186" si="733">AM16*100/AM$5</f>
        <v>8.4116173782234807E-2</v>
      </c>
      <c r="AN1186" s="369">
        <f t="shared" si="733"/>
        <v>9.9646662735251884E-2</v>
      </c>
      <c r="AO1186" s="369">
        <f t="shared" ref="AO1186:AT1186" si="734">AO16*100/AO$5</f>
        <v>0.1312999470428248</v>
      </c>
      <c r="AP1186" s="369">
        <f t="shared" si="734"/>
        <v>0.14410161150498343</v>
      </c>
      <c r="AQ1186" s="369">
        <f t="shared" si="734"/>
        <v>0.27517797496541718</v>
      </c>
      <c r="AR1186" s="369">
        <f t="shared" si="734"/>
        <v>0.26013029128246201</v>
      </c>
      <c r="AS1186" s="369">
        <f t="shared" si="734"/>
        <v>0.31519585882113138</v>
      </c>
      <c r="AT1186" s="369">
        <f t="shared" si="734"/>
        <v>0.13218861871813734</v>
      </c>
      <c r="AU1186" s="369">
        <f t="shared" ref="AU1186:AV1186" si="735">AU16*100/AU$5</f>
        <v>0.13510441800202386</v>
      </c>
      <c r="AV1186" s="369">
        <f t="shared" si="735"/>
        <v>0.13435604227257544</v>
      </c>
      <c r="AW1186" s="369">
        <f t="shared" ref="AW1186:AX1186" si="736">AW16*100/AW$5</f>
        <v>0.29563363700961937</v>
      </c>
      <c r="AX1186" s="369">
        <f t="shared" si="736"/>
        <v>0.17889087656529518</v>
      </c>
      <c r="AY1186" s="369">
        <f t="shared" ref="AY1186" si="737">AY16*100/AY$5</f>
        <v>4.1173868127211195E-2</v>
      </c>
    </row>
    <row r="1187" spans="1:51" s="325" customFormat="1" ht="13.8">
      <c r="A1187" s="329"/>
      <c r="B1187" s="329" t="s">
        <v>188</v>
      </c>
      <c r="C1187" s="369">
        <f t="shared" ref="C1187:AF1187" si="738">C17*100/C$5</f>
        <v>0.25397455936579766</v>
      </c>
      <c r="D1187" s="369">
        <f t="shared" si="738"/>
        <v>0.94678234337454692</v>
      </c>
      <c r="E1187" s="369">
        <f t="shared" si="738"/>
        <v>0.46488626230326252</v>
      </c>
      <c r="F1187" s="369">
        <f t="shared" si="738"/>
        <v>1.062112740154092</v>
      </c>
      <c r="G1187" s="369">
        <f t="shared" si="738"/>
        <v>0.83077490799467391</v>
      </c>
      <c r="H1187" s="369">
        <f t="shared" si="738"/>
        <v>0.93068739418036872</v>
      </c>
      <c r="I1187" s="369">
        <f t="shared" si="738"/>
        <v>1.0358725591683517</v>
      </c>
      <c r="J1187" s="369">
        <f t="shared" si="738"/>
        <v>0.93880309535124684</v>
      </c>
      <c r="K1187" s="369">
        <f t="shared" si="738"/>
        <v>0.89034288716398791</v>
      </c>
      <c r="L1187" s="369">
        <f t="shared" si="738"/>
        <v>1.0483402333186891</v>
      </c>
      <c r="M1187" s="369">
        <f t="shared" si="738"/>
        <v>1.1772604506861042</v>
      </c>
      <c r="N1187" s="369">
        <f t="shared" si="738"/>
        <v>1.1431638791141747</v>
      </c>
      <c r="O1187" s="369">
        <f t="shared" si="738"/>
        <v>1.064362882368499</v>
      </c>
      <c r="P1187" s="369">
        <f t="shared" si="738"/>
        <v>0.73608203412195161</v>
      </c>
      <c r="Q1187" s="369">
        <f t="shared" si="738"/>
        <v>0.83729342291329079</v>
      </c>
      <c r="R1187" s="369">
        <f t="shared" si="738"/>
        <v>0.59848820383056811</v>
      </c>
      <c r="S1187" s="369">
        <f t="shared" si="738"/>
        <v>0.53798078904105784</v>
      </c>
      <c r="T1187" s="369">
        <f t="shared" si="738"/>
        <v>0.46728266233562143</v>
      </c>
      <c r="U1187" s="369">
        <f t="shared" si="738"/>
        <v>0.31066220056705662</v>
      </c>
      <c r="V1187" s="369">
        <f t="shared" si="738"/>
        <v>0.67236285235167281</v>
      </c>
      <c r="W1187" s="369">
        <f t="shared" si="738"/>
        <v>0.56081588835212026</v>
      </c>
      <c r="X1187" s="369">
        <f t="shared" si="738"/>
        <v>0.52112955109398318</v>
      </c>
      <c r="Y1187" s="369">
        <f t="shared" si="738"/>
        <v>0.35878698135893111</v>
      </c>
      <c r="Z1187" s="369">
        <f t="shared" si="738"/>
        <v>0.6359024770242323</v>
      </c>
      <c r="AA1187" s="369">
        <f t="shared" si="738"/>
        <v>0.34427139545466462</v>
      </c>
      <c r="AB1187" s="369">
        <f t="shared" si="738"/>
        <v>0.64994599905119832</v>
      </c>
      <c r="AC1187" s="369">
        <f t="shared" si="738"/>
        <v>0.64457300604745038</v>
      </c>
      <c r="AD1187" s="369">
        <f t="shared" si="738"/>
        <v>0.66170030510399525</v>
      </c>
      <c r="AE1187" s="369">
        <f t="shared" si="738"/>
        <v>0.78707596509050426</v>
      </c>
      <c r="AF1187" s="369">
        <f t="shared" si="738"/>
        <v>0.48164825452213966</v>
      </c>
      <c r="AG1187" s="369">
        <f t="shared" ref="AG1187:AH1187" si="739">AG17*100/AG$5</f>
        <v>0.35377994656654121</v>
      </c>
      <c r="AH1187" s="369">
        <f t="shared" si="739"/>
        <v>0.43097465075183689</v>
      </c>
      <c r="AI1187" s="369">
        <f t="shared" ref="AI1187:AJ1187" si="740">AI17*100/AI$5</f>
        <v>0.42079670843463629</v>
      </c>
      <c r="AJ1187" s="369">
        <f t="shared" si="740"/>
        <v>0.53726779782881129</v>
      </c>
      <c r="AK1187" s="369">
        <f t="shared" ref="AK1187:AL1187" si="741">AK17*100/AK$5</f>
        <v>0.57563158331615394</v>
      </c>
      <c r="AL1187" s="369">
        <f t="shared" si="741"/>
        <v>0.52459742981759028</v>
      </c>
      <c r="AM1187" s="369">
        <f t="shared" ref="AM1187:AN1187" si="742">AM17*100/AM$5</f>
        <v>0.56192422794296271</v>
      </c>
      <c r="AN1187" s="369">
        <f t="shared" si="742"/>
        <v>0.54862838819072701</v>
      </c>
      <c r="AO1187" s="369">
        <f t="shared" ref="AO1187:AT1187" si="743">AO17*100/AO$5</f>
        <v>0.30533231508884606</v>
      </c>
      <c r="AP1187" s="369">
        <f t="shared" si="743"/>
        <v>0.33292561477602728</v>
      </c>
      <c r="AQ1187" s="369">
        <f t="shared" si="743"/>
        <v>0.55966800499342084</v>
      </c>
      <c r="AR1187" s="369">
        <f t="shared" si="743"/>
        <v>0.49483842706522185</v>
      </c>
      <c r="AS1187" s="369">
        <f t="shared" si="743"/>
        <v>0.41866871064475197</v>
      </c>
      <c r="AT1187" s="369">
        <f t="shared" si="743"/>
        <v>0.47062110473600144</v>
      </c>
      <c r="AU1187" s="369">
        <f t="shared" ref="AU1187:AV1187" si="744">AU17*100/AU$5</f>
        <v>0.35924574557467365</v>
      </c>
      <c r="AV1187" s="369">
        <f t="shared" si="744"/>
        <v>0.33087034579948355</v>
      </c>
      <c r="AW1187" s="369">
        <f t="shared" ref="AW1187:AX1187" si="745">AW17*100/AW$5</f>
        <v>0.39456484849770385</v>
      </c>
      <c r="AX1187" s="369">
        <f t="shared" si="745"/>
        <v>0.2105844110159622</v>
      </c>
      <c r="AY1187" s="369">
        <f t="shared" ref="AY1187" si="746">AY17*100/AY$5</f>
        <v>0.50248749229065204</v>
      </c>
    </row>
    <row r="1188" spans="1:51" s="325" customFormat="1" ht="13.8">
      <c r="A1188" s="327"/>
      <c r="B1188" s="327" t="s">
        <v>189</v>
      </c>
      <c r="C1188" s="369">
        <f t="shared" ref="C1188:AF1188" si="747">C18*100/C$5</f>
        <v>0.77751103204690886</v>
      </c>
      <c r="D1188" s="369">
        <f t="shared" si="747"/>
        <v>0.88957248003250944</v>
      </c>
      <c r="E1188" s="369">
        <f t="shared" si="747"/>
        <v>0.68649510069925013</v>
      </c>
      <c r="F1188" s="369">
        <f t="shared" si="747"/>
        <v>0.79661454813319466</v>
      </c>
      <c r="G1188" s="369">
        <f t="shared" si="747"/>
        <v>0.87547879190804234</v>
      </c>
      <c r="H1188" s="369">
        <f t="shared" si="747"/>
        <v>0.90554249397555009</v>
      </c>
      <c r="I1188" s="369">
        <f t="shared" si="747"/>
        <v>0.99342571821271874</v>
      </c>
      <c r="J1188" s="369">
        <f t="shared" si="747"/>
        <v>0.96517273940481929</v>
      </c>
      <c r="K1188" s="369">
        <f t="shared" si="747"/>
        <v>1.1591485949006564</v>
      </c>
      <c r="L1188" s="369">
        <f t="shared" si="747"/>
        <v>1.1228862633475096</v>
      </c>
      <c r="M1188" s="369">
        <f t="shared" si="747"/>
        <v>1.0633210402438422</v>
      </c>
      <c r="N1188" s="369">
        <f t="shared" si="747"/>
        <v>0.68382760381279761</v>
      </c>
      <c r="O1188" s="369">
        <f t="shared" si="747"/>
        <v>0.77847611856224808</v>
      </c>
      <c r="P1188" s="369">
        <f t="shared" si="747"/>
        <v>0.87023266143029321</v>
      </c>
      <c r="Q1188" s="369">
        <f t="shared" si="747"/>
        <v>0.68617276308043385</v>
      </c>
      <c r="R1188" s="369">
        <f t="shared" si="747"/>
        <v>1.080898585051369</v>
      </c>
      <c r="S1188" s="369">
        <f t="shared" si="747"/>
        <v>0.73141511283155425</v>
      </c>
      <c r="T1188" s="369">
        <f t="shared" si="747"/>
        <v>0.83272480732957832</v>
      </c>
      <c r="U1188" s="369">
        <f t="shared" si="747"/>
        <v>0.84699490049792781</v>
      </c>
      <c r="V1188" s="369">
        <f t="shared" si="747"/>
        <v>1.0156049710637689</v>
      </c>
      <c r="W1188" s="369">
        <f t="shared" si="747"/>
        <v>1.0055179817498658</v>
      </c>
      <c r="X1188" s="369">
        <f t="shared" si="747"/>
        <v>1.0542956685319897</v>
      </c>
      <c r="Y1188" s="369">
        <f t="shared" si="747"/>
        <v>1.0720264474582863</v>
      </c>
      <c r="Z1188" s="369">
        <f t="shared" si="747"/>
        <v>0.90762396713375559</v>
      </c>
      <c r="AA1188" s="369">
        <f t="shared" si="747"/>
        <v>0.68798687400778757</v>
      </c>
      <c r="AB1188" s="369">
        <f t="shared" si="747"/>
        <v>0.71248448103574158</v>
      </c>
      <c r="AC1188" s="369">
        <f t="shared" si="747"/>
        <v>0.70834401645554246</v>
      </c>
      <c r="AD1188" s="369">
        <f t="shared" si="747"/>
        <v>0.7914737710019667</v>
      </c>
      <c r="AE1188" s="369">
        <f t="shared" si="747"/>
        <v>0.78459245383132858</v>
      </c>
      <c r="AF1188" s="369">
        <f t="shared" si="747"/>
        <v>0.91607046519292989</v>
      </c>
      <c r="AG1188" s="369">
        <f t="shared" ref="AG1188:AH1188" si="748">AG18*100/AG$5</f>
        <v>0.80027412458158609</v>
      </c>
      <c r="AH1188" s="369">
        <f t="shared" si="748"/>
        <v>1.0634581221935764</v>
      </c>
      <c r="AI1188" s="369">
        <f t="shared" ref="AI1188:AJ1188" si="749">AI18*100/AI$5</f>
        <v>1.1799668412982871</v>
      </c>
      <c r="AJ1188" s="369">
        <f t="shared" si="749"/>
        <v>1.0970133097605512</v>
      </c>
      <c r="AK1188" s="369">
        <f t="shared" ref="AK1188:AL1188" si="750">AK18*100/AK$5</f>
        <v>1.1080839780659075</v>
      </c>
      <c r="AL1188" s="369">
        <f t="shared" si="750"/>
        <v>0.77855535000085241</v>
      </c>
      <c r="AM1188" s="369">
        <f t="shared" ref="AM1188:AN1188" si="751">AM18*100/AM$5</f>
        <v>0.79569153100708356</v>
      </c>
      <c r="AN1188" s="369">
        <f t="shared" si="751"/>
        <v>0.72852328546481904</v>
      </c>
      <c r="AO1188" s="369">
        <f t="shared" ref="AO1188:AT1188" si="752">AO18*100/AO$5</f>
        <v>0.62395681063825736</v>
      </c>
      <c r="AP1188" s="369">
        <f t="shared" si="752"/>
        <v>0.85990388345825741</v>
      </c>
      <c r="AQ1188" s="369">
        <f t="shared" si="752"/>
        <v>0.76986403050035424</v>
      </c>
      <c r="AR1188" s="369">
        <f t="shared" si="752"/>
        <v>0.81073697625162178</v>
      </c>
      <c r="AS1188" s="369">
        <f t="shared" si="752"/>
        <v>0.88702137613230936</v>
      </c>
      <c r="AT1188" s="369">
        <f t="shared" si="752"/>
        <v>0.90774904022714764</v>
      </c>
      <c r="AU1188" s="369">
        <f t="shared" ref="AU1188:AV1188" si="753">AU18*100/AU$5</f>
        <v>0.98469299272113175</v>
      </c>
      <c r="AV1188" s="369">
        <f t="shared" si="753"/>
        <v>0.9469684058791924</v>
      </c>
      <c r="AW1188" s="369">
        <f t="shared" ref="AW1188:AX1188" si="754">AW18*100/AW$5</f>
        <v>0.91258656895290025</v>
      </c>
      <c r="AX1188" s="369">
        <f t="shared" si="754"/>
        <v>0.7408022152687701</v>
      </c>
      <c r="AY1188" s="369">
        <f t="shared" ref="AY1188" si="755">AY18*100/AY$5</f>
        <v>0.55048544162557644</v>
      </c>
    </row>
    <row r="1189" spans="1:51" s="325" customFormat="1" ht="13.8">
      <c r="A1189" s="329"/>
      <c r="B1189" s="329" t="s">
        <v>190</v>
      </c>
      <c r="C1189" s="369">
        <f t="shared" ref="C1189:AF1189" si="756">C19*100/C$5</f>
        <v>25.520729885404883</v>
      </c>
      <c r="D1189" s="369">
        <f t="shared" si="756"/>
        <v>22.608313467003814</v>
      </c>
      <c r="E1189" s="369">
        <f t="shared" si="756"/>
        <v>22.359108507399952</v>
      </c>
      <c r="F1189" s="369">
        <f t="shared" si="756"/>
        <v>23.044715190303698</v>
      </c>
      <c r="G1189" s="369">
        <f t="shared" si="756"/>
        <v>20.333981274656004</v>
      </c>
      <c r="H1189" s="369">
        <f t="shared" si="756"/>
        <v>21.578817124474142</v>
      </c>
      <c r="I1189" s="369">
        <f t="shared" si="756"/>
        <v>20.187806066247312</v>
      </c>
      <c r="J1189" s="369">
        <f t="shared" si="756"/>
        <v>21.317030595716883</v>
      </c>
      <c r="K1189" s="369">
        <f t="shared" si="756"/>
        <v>20.508922065962746</v>
      </c>
      <c r="L1189" s="369">
        <f t="shared" si="756"/>
        <v>22.529426718001535</v>
      </c>
      <c r="M1189" s="369">
        <f t="shared" si="756"/>
        <v>23.996797102756499</v>
      </c>
      <c r="N1189" s="369">
        <f t="shared" si="756"/>
        <v>22.524807580448282</v>
      </c>
      <c r="O1189" s="369">
        <f t="shared" si="756"/>
        <v>21.984167203377339</v>
      </c>
      <c r="P1189" s="369">
        <f t="shared" si="756"/>
        <v>22.732515895620377</v>
      </c>
      <c r="Q1189" s="369">
        <f t="shared" si="756"/>
        <v>24.049386312554748</v>
      </c>
      <c r="R1189" s="369">
        <f t="shared" si="756"/>
        <v>22.686296638877021</v>
      </c>
      <c r="S1189" s="369">
        <f t="shared" si="756"/>
        <v>24.913555305926991</v>
      </c>
      <c r="T1189" s="369">
        <f t="shared" si="756"/>
        <v>23.897826409062542</v>
      </c>
      <c r="U1189" s="369">
        <f t="shared" si="756"/>
        <v>24.175296636065202</v>
      </c>
      <c r="V1189" s="369">
        <f t="shared" si="756"/>
        <v>24.418228354564445</v>
      </c>
      <c r="W1189" s="369">
        <f t="shared" si="756"/>
        <v>23.516049382716048</v>
      </c>
      <c r="X1189" s="369">
        <f t="shared" si="756"/>
        <v>25.040401086517264</v>
      </c>
      <c r="Y1189" s="369">
        <f t="shared" si="756"/>
        <v>27.285460965905475</v>
      </c>
      <c r="Z1189" s="369">
        <f t="shared" si="756"/>
        <v>23.733759308547633</v>
      </c>
      <c r="AA1189" s="369">
        <f t="shared" si="756"/>
        <v>23.83434152834263</v>
      </c>
      <c r="AB1189" s="369">
        <f t="shared" si="756"/>
        <v>27.834965698462739</v>
      </c>
      <c r="AC1189" s="369">
        <f t="shared" si="756"/>
        <v>25.535431659183661</v>
      </c>
      <c r="AD1189" s="369">
        <f t="shared" si="756"/>
        <v>24.629247313897793</v>
      </c>
      <c r="AE1189" s="369">
        <f t="shared" si="756"/>
        <v>23.571833197922839</v>
      </c>
      <c r="AF1189" s="369">
        <f t="shared" si="756"/>
        <v>23.509837939239102</v>
      </c>
      <c r="AG1189" s="369">
        <f t="shared" ref="AG1189:AH1189" si="757">AG19*100/AG$5</f>
        <v>24.799196675086101</v>
      </c>
      <c r="AH1189" s="369">
        <f t="shared" si="757"/>
        <v>24.291833745864935</v>
      </c>
      <c r="AI1189" s="369">
        <f t="shared" ref="AI1189:AJ1189" si="758">AI19*100/AI$5</f>
        <v>24.601397210786601</v>
      </c>
      <c r="AJ1189" s="369">
        <f t="shared" si="758"/>
        <v>27.408690590302953</v>
      </c>
      <c r="AK1189" s="369">
        <f t="shared" ref="AK1189:AL1189" si="759">AK19*100/AK$5</f>
        <v>26.833176737329072</v>
      </c>
      <c r="AL1189" s="369">
        <f t="shared" si="759"/>
        <v>27.740103271620924</v>
      </c>
      <c r="AM1189" s="369">
        <f t="shared" ref="AM1189:AN1189" si="760">AM19*100/AM$5</f>
        <v>26.2322667120627</v>
      </c>
      <c r="AN1189" s="369">
        <f t="shared" si="760"/>
        <v>23.837972892840632</v>
      </c>
      <c r="AO1189" s="369">
        <f t="shared" ref="AO1189:AT1189" si="761">AO19*100/AO$5</f>
        <v>27.061962715610097</v>
      </c>
      <c r="AP1189" s="369">
        <f t="shared" si="761"/>
        <v>27.261626688984872</v>
      </c>
      <c r="AQ1189" s="369">
        <f t="shared" si="761"/>
        <v>28.476905428658188</v>
      </c>
      <c r="AR1189" s="369">
        <f t="shared" si="761"/>
        <v>28.945622483543989</v>
      </c>
      <c r="AS1189" s="369">
        <f t="shared" si="761"/>
        <v>29.093671240846152</v>
      </c>
      <c r="AT1189" s="369">
        <f t="shared" si="761"/>
        <v>27.149562989879676</v>
      </c>
      <c r="AU1189" s="369">
        <f t="shared" ref="AU1189:AV1189" si="762">AU19*100/AU$5</f>
        <v>25.969278225188624</v>
      </c>
      <c r="AV1189" s="369">
        <f t="shared" si="762"/>
        <v>24.301525201363638</v>
      </c>
      <c r="AW1189" s="369">
        <f t="shared" ref="AW1189:AX1189" si="763">AW19*100/AW$5</f>
        <v>27.077588584034192</v>
      </c>
      <c r="AX1189" s="369">
        <f t="shared" si="763"/>
        <v>30.730740884181309</v>
      </c>
      <c r="AY1189" s="369">
        <f t="shared" ref="AY1189" si="764">AY19*100/AY$5</f>
        <v>26.253502000918097</v>
      </c>
    </row>
    <row r="1190" spans="1:51" s="325" customFormat="1" ht="13.8">
      <c r="A1190" s="327"/>
      <c r="B1190" s="327" t="s">
        <v>191</v>
      </c>
      <c r="C1190" s="369">
        <f t="shared" ref="C1190:AF1190" si="765">C20*100/C$5</f>
        <v>3.6010673667302831E-2</v>
      </c>
      <c r="D1190" s="369">
        <f t="shared" si="765"/>
        <v>3.4351746385963826E-2</v>
      </c>
      <c r="E1190" s="369">
        <f t="shared" si="765"/>
        <v>3.8861731674287969E-2</v>
      </c>
      <c r="F1190" s="369">
        <f t="shared" si="765"/>
        <v>3.2352468345369201E-2</v>
      </c>
      <c r="G1190" s="369">
        <f t="shared" si="765"/>
        <v>3.1725336970777562E-2</v>
      </c>
      <c r="H1190" s="369">
        <f t="shared" si="765"/>
        <v>3.7789813996578991E-2</v>
      </c>
      <c r="I1190" s="369">
        <f t="shared" si="765"/>
        <v>4.0713564218087514E-2</v>
      </c>
      <c r="J1190" s="369">
        <f t="shared" si="765"/>
        <v>3.3919459156047389E-2</v>
      </c>
      <c r="K1190" s="369">
        <f t="shared" si="765"/>
        <v>3.6842586420191462E-2</v>
      </c>
      <c r="L1190" s="369">
        <f t="shared" si="765"/>
        <v>3.354797111533233E-2</v>
      </c>
      <c r="M1190" s="369">
        <f t="shared" si="765"/>
        <v>5.7863180807123292E-2</v>
      </c>
      <c r="N1190" s="369">
        <f t="shared" si="765"/>
        <v>4.5458160939664177E-2</v>
      </c>
      <c r="O1190" s="369">
        <f t="shared" si="765"/>
        <v>2.7579189220292309E-2</v>
      </c>
      <c r="P1190" s="369">
        <f t="shared" si="765"/>
        <v>3.4842078709463209E-2</v>
      </c>
      <c r="Q1190" s="369">
        <f t="shared" si="765"/>
        <v>5.0656778075163819E-2</v>
      </c>
      <c r="R1190" s="369">
        <f t="shared" si="765"/>
        <v>5.1034215112914831E-2</v>
      </c>
      <c r="S1190" s="369">
        <f t="shared" si="765"/>
        <v>3.7084860404190324E-2</v>
      </c>
      <c r="T1190" s="369">
        <f t="shared" si="765"/>
        <v>4.9307953887266831E-2</v>
      </c>
      <c r="U1190" s="369">
        <f t="shared" si="765"/>
        <v>3.9573739067128418E-2</v>
      </c>
      <c r="V1190" s="369">
        <f t="shared" si="765"/>
        <v>3.9464227925879537E-2</v>
      </c>
      <c r="W1190" s="369">
        <f t="shared" si="765"/>
        <v>2.5593129361245304E-2</v>
      </c>
      <c r="X1190" s="369">
        <f t="shared" si="765"/>
        <v>4.71535588734932E-2</v>
      </c>
      <c r="Y1190" s="369">
        <f t="shared" si="765"/>
        <v>4.506314502483745E-2</v>
      </c>
      <c r="Z1190" s="369">
        <f t="shared" si="765"/>
        <v>3.9738108707143588E-2</v>
      </c>
      <c r="AA1190" s="369">
        <f t="shared" si="765"/>
        <v>3.3156472341942897E-2</v>
      </c>
      <c r="AB1190" s="369">
        <f t="shared" si="765"/>
        <v>2.3467702049344417E-2</v>
      </c>
      <c r="AC1190" s="369">
        <f t="shared" si="765"/>
        <v>4.1640079347484538E-2</v>
      </c>
      <c r="AD1190" s="369">
        <f t="shared" si="765"/>
        <v>4.7963246357841112E-2</v>
      </c>
      <c r="AE1190" s="369">
        <f t="shared" si="765"/>
        <v>3.122128440106578E-2</v>
      </c>
      <c r="AF1190" s="369">
        <f t="shared" si="765"/>
        <v>2.6359675517723707E-2</v>
      </c>
      <c r="AG1190" s="369">
        <f t="shared" ref="AG1190:AH1190" si="766">AG20*100/AG$5</f>
        <v>3.0917145398758627E-2</v>
      </c>
      <c r="AH1190" s="369">
        <f t="shared" si="766"/>
        <v>3.8289795262671115E-2</v>
      </c>
      <c r="AI1190" s="369">
        <f t="shared" ref="AI1190:AJ1190" si="767">AI20*100/AI$5</f>
        <v>2.994699500252123E-2</v>
      </c>
      <c r="AJ1190" s="369">
        <f t="shared" si="767"/>
        <v>2.3090087724322361E-2</v>
      </c>
      <c r="AK1190" s="369">
        <f t="shared" ref="AK1190:AL1190" si="768">AK20*100/AK$5</f>
        <v>5.0427680509857367E-2</v>
      </c>
      <c r="AL1190" s="369">
        <f t="shared" si="768"/>
        <v>3.7259608554936006E-2</v>
      </c>
      <c r="AM1190" s="369">
        <f t="shared" ref="AM1190:AN1190" si="769">AM20*100/AM$5</f>
        <v>3.0004402376467353E-2</v>
      </c>
      <c r="AN1190" s="369">
        <f t="shared" si="769"/>
        <v>2.4054050963550556E-2</v>
      </c>
      <c r="AO1190" s="369">
        <f t="shared" ref="AO1190:AT1190" si="770">AO20*100/AO$5</f>
        <v>4.0264376885850141E-2</v>
      </c>
      <c r="AP1190" s="369">
        <f t="shared" si="770"/>
        <v>4.0504613587032112E-2</v>
      </c>
      <c r="AQ1190" s="369">
        <f t="shared" si="770"/>
        <v>3.0264178953405989E-2</v>
      </c>
      <c r="AR1190" s="369">
        <f t="shared" si="770"/>
        <v>2.713641849609531E-2</v>
      </c>
      <c r="AS1190" s="369">
        <f t="shared" si="770"/>
        <v>3.6449055190947044E-2</v>
      </c>
      <c r="AT1190" s="369">
        <f t="shared" si="770"/>
        <v>4.1874876925226082E-2</v>
      </c>
      <c r="AU1190" s="369">
        <f t="shared" ref="AU1190:AV1190" si="771">AU20*100/AU$5</f>
        <v>2.4784858337360313E-2</v>
      </c>
      <c r="AV1190" s="369">
        <f t="shared" si="771"/>
        <v>3.6966503328224751E-2</v>
      </c>
      <c r="AW1190" s="369">
        <f t="shared" ref="AW1190:AX1190" si="772">AW20*100/AW$5</f>
        <v>3.9340485104306974E-2</v>
      </c>
      <c r="AX1190" s="369">
        <f t="shared" si="772"/>
        <v>3.473310833656075E-2</v>
      </c>
      <c r="AY1190" s="369">
        <f t="shared" ref="AY1190" si="773">AY20*100/AY$5</f>
        <v>4.2521480802683989E-2</v>
      </c>
    </row>
    <row r="1191" spans="1:51" s="325" customFormat="1" ht="13.8">
      <c r="A1191" s="329"/>
      <c r="B1191" s="329" t="s">
        <v>192</v>
      </c>
      <c r="C1191" s="369">
        <f t="shared" ref="C1191:AF1191" si="774">C21*100/C$5</f>
        <v>1.6062314873185435E-2</v>
      </c>
      <c r="D1191" s="369">
        <f t="shared" si="774"/>
        <v>1.3516852587960704E-2</v>
      </c>
      <c r="E1191" s="369">
        <f t="shared" si="774"/>
        <v>1.5701333046905217E-2</v>
      </c>
      <c r="F1191" s="369">
        <f t="shared" si="774"/>
        <v>1.1157402556684804E-2</v>
      </c>
      <c r="G1191" s="369">
        <f t="shared" si="774"/>
        <v>1.3533185700821198E-2</v>
      </c>
      <c r="H1191" s="369">
        <f t="shared" si="774"/>
        <v>1.2753609325786966E-2</v>
      </c>
      <c r="I1191" s="369">
        <f t="shared" si="774"/>
        <v>2.3491431528008831E-2</v>
      </c>
      <c r="J1191" s="369">
        <f t="shared" si="774"/>
        <v>1.2473607560610974E-2</v>
      </c>
      <c r="K1191" s="369">
        <f t="shared" si="774"/>
        <v>9.8482313008179511E-3</v>
      </c>
      <c r="L1191" s="369">
        <f t="shared" si="774"/>
        <v>1.3094093705849763E-2</v>
      </c>
      <c r="M1191" s="369">
        <f t="shared" si="774"/>
        <v>2.5910791993778003E-2</v>
      </c>
      <c r="N1191" s="369">
        <f t="shared" si="774"/>
        <v>1.4797231273615026E-2</v>
      </c>
      <c r="O1191" s="369">
        <f t="shared" si="774"/>
        <v>1.0862081845181011E-2</v>
      </c>
      <c r="P1191" s="369">
        <f t="shared" si="774"/>
        <v>1.8844045044598294E-2</v>
      </c>
      <c r="Q1191" s="369">
        <f t="shared" si="774"/>
        <v>2.5166546296127711E-2</v>
      </c>
      <c r="R1191" s="369">
        <f t="shared" si="774"/>
        <v>2.2101774320000624E-2</v>
      </c>
      <c r="S1191" s="369">
        <f t="shared" si="774"/>
        <v>8.2795898098659594E-3</v>
      </c>
      <c r="T1191" s="369">
        <f t="shared" si="774"/>
        <v>2.6205054963265983E-2</v>
      </c>
      <c r="U1191" s="369">
        <f t="shared" si="774"/>
        <v>1.3274735256694975E-2</v>
      </c>
      <c r="V1191" s="369">
        <f t="shared" si="774"/>
        <v>1.5466278888949596E-2</v>
      </c>
      <c r="W1191" s="369">
        <f t="shared" si="774"/>
        <v>9.0606548577563065E-3</v>
      </c>
      <c r="X1191" s="369">
        <f t="shared" si="774"/>
        <v>1.9688678968230493E-2</v>
      </c>
      <c r="Y1191" s="369">
        <f t="shared" si="774"/>
        <v>1.3003489855520686E-2</v>
      </c>
      <c r="Z1191" s="369">
        <f t="shared" si="774"/>
        <v>1.3678812215411153E-2</v>
      </c>
      <c r="AA1191" s="369">
        <f t="shared" si="774"/>
        <v>1.2865505435676047E-2</v>
      </c>
      <c r="AB1191" s="369">
        <f t="shared" si="774"/>
        <v>9.0842717610365494E-3</v>
      </c>
      <c r="AC1191" s="369">
        <f t="shared" si="774"/>
        <v>1.758136683560458E-2</v>
      </c>
      <c r="AD1191" s="369">
        <f t="shared" si="774"/>
        <v>1.6482353054408611E-2</v>
      </c>
      <c r="AE1191" s="369">
        <f t="shared" si="774"/>
        <v>1.2220452227689889E-2</v>
      </c>
      <c r="AF1191" s="369">
        <f t="shared" si="774"/>
        <v>8.0349866274865411E-3</v>
      </c>
      <c r="AG1191" s="369">
        <f t="shared" ref="AG1191:AH1191" si="775">AG21*100/AG$5</f>
        <v>9.226777447523633E-3</v>
      </c>
      <c r="AH1191" s="369">
        <f t="shared" si="775"/>
        <v>2.047061355692702E-2</v>
      </c>
      <c r="AI1191" s="369">
        <f t="shared" ref="AI1191:AJ1191" si="776">AI21*100/AI$5</f>
        <v>1.1994580343565816E-2</v>
      </c>
      <c r="AJ1191" s="369">
        <f t="shared" si="776"/>
        <v>9.4017361872825844E-3</v>
      </c>
      <c r="AK1191" s="369">
        <f t="shared" ref="AK1191:AL1191" si="777">AK21*100/AK$5</f>
        <v>2.2096209311506281E-2</v>
      </c>
      <c r="AL1191" s="369">
        <f t="shared" si="777"/>
        <v>2.8817344307194514E-3</v>
      </c>
      <c r="AM1191" s="369">
        <f t="shared" ref="AM1191:AN1191" si="778">AM21*100/AM$5</f>
        <v>1.0903948453252659E-2</v>
      </c>
      <c r="AN1191" s="369">
        <f t="shared" si="778"/>
        <v>1.041389303175788E-2</v>
      </c>
      <c r="AO1191" s="369">
        <f t="shared" ref="AO1191:AT1191" si="779">AO21*100/AO$5</f>
        <v>1.4208882561293875E-2</v>
      </c>
      <c r="AP1191" s="369">
        <f t="shared" si="779"/>
        <v>1.1781892764558393E-2</v>
      </c>
      <c r="AQ1191" s="369">
        <f t="shared" si="779"/>
        <v>1.0661628260062755E-2</v>
      </c>
      <c r="AR1191" s="369">
        <f t="shared" si="779"/>
        <v>8.0971571318994087E-3</v>
      </c>
      <c r="AS1191" s="369">
        <f t="shared" si="779"/>
        <v>1.5464307881984329E-2</v>
      </c>
      <c r="AT1191" s="369">
        <f t="shared" si="779"/>
        <v>1.9153380201329291E-2</v>
      </c>
      <c r="AU1191" s="369">
        <f t="shared" ref="AU1191:AV1191" si="780">AU21*100/AU$5</f>
        <v>8.5534701327303255E-3</v>
      </c>
      <c r="AV1191" s="369">
        <f t="shared" si="780"/>
        <v>2.1194541723810332E-2</v>
      </c>
      <c r="AW1191" s="369">
        <f t="shared" ref="AW1191:AX1191" si="781">AW21*100/AW$5</f>
        <v>2.0117670141798088E-2</v>
      </c>
      <c r="AX1191" s="369">
        <f t="shared" si="781"/>
        <v>2.9029638236063556E-3</v>
      </c>
      <c r="AY1191" s="369">
        <f t="shared" ref="AY1191" si="782">AY21*100/AY$5</f>
        <v>1.3304091094029243E-2</v>
      </c>
    </row>
    <row r="1192" spans="1:51" s="325" customFormat="1" ht="13.8">
      <c r="A1192" s="327"/>
      <c r="B1192" s="327" t="s">
        <v>193</v>
      </c>
      <c r="C1192" s="369">
        <f t="shared" ref="C1192:AF1192" si="783">C22*100/C$5</f>
        <v>1.0794566447033221E-3</v>
      </c>
      <c r="D1192" s="369">
        <f t="shared" si="783"/>
        <v>3.2285475926657732E-3</v>
      </c>
      <c r="E1192" s="369">
        <f t="shared" si="783"/>
        <v>8.9508786965730443E-4</v>
      </c>
      <c r="F1192" s="369">
        <f t="shared" si="783"/>
        <v>2.7993483117130335E-4</v>
      </c>
      <c r="G1192" s="369">
        <f t="shared" si="783"/>
        <v>1.7378681091218477E-3</v>
      </c>
      <c r="H1192" s="369">
        <f t="shared" si="783"/>
        <v>4.7101398078190496E-4</v>
      </c>
      <c r="I1192" s="369">
        <f t="shared" si="783"/>
        <v>6.638081122514269E-4</v>
      </c>
      <c r="J1192" s="369">
        <f t="shared" si="783"/>
        <v>8.0239580799251872E-4</v>
      </c>
      <c r="K1192" s="369">
        <f t="shared" si="783"/>
        <v>1.4909672885700484E-3</v>
      </c>
      <c r="L1192" s="369">
        <f t="shared" si="783"/>
        <v>1.8060818904620365E-4</v>
      </c>
      <c r="M1192" s="369">
        <f t="shared" si="783"/>
        <v>1.4040330637022564E-3</v>
      </c>
      <c r="N1192" s="369">
        <f t="shared" si="783"/>
        <v>2.3551148873921812E-3</v>
      </c>
      <c r="O1192" s="369">
        <f t="shared" si="783"/>
        <v>0</v>
      </c>
      <c r="P1192" s="369">
        <f t="shared" si="783"/>
        <v>1.0780346135353714E-3</v>
      </c>
      <c r="Q1192" s="369">
        <f t="shared" si="783"/>
        <v>4.4506753899904315E-4</v>
      </c>
      <c r="R1192" s="369">
        <f t="shared" si="783"/>
        <v>2.1753714881890378E-4</v>
      </c>
      <c r="S1192" s="369">
        <f t="shared" si="783"/>
        <v>2.3105832027532909E-4</v>
      </c>
      <c r="T1192" s="369">
        <f t="shared" si="783"/>
        <v>1.224535278657289E-4</v>
      </c>
      <c r="U1192" s="369">
        <f t="shared" si="783"/>
        <v>3.7570005443476347E-4</v>
      </c>
      <c r="V1192" s="369">
        <f t="shared" si="783"/>
        <v>2.1854524516993993E-3</v>
      </c>
      <c r="W1192" s="369">
        <f t="shared" si="783"/>
        <v>2.1470746108427267E-4</v>
      </c>
      <c r="X1192" s="369">
        <f t="shared" si="783"/>
        <v>1.240883128249821E-4</v>
      </c>
      <c r="Y1192" s="369">
        <f t="shared" si="783"/>
        <v>4.6859422902777246E-4</v>
      </c>
      <c r="Z1192" s="369">
        <f t="shared" si="783"/>
        <v>3.2458198477246805E-4</v>
      </c>
      <c r="AA1192" s="369">
        <f t="shared" si="783"/>
        <v>2.3825010066066754E-4</v>
      </c>
      <c r="AB1192" s="369">
        <f t="shared" si="783"/>
        <v>6.3085220562753811E-4</v>
      </c>
      <c r="AC1192" s="369">
        <f t="shared" si="783"/>
        <v>1.1566688707634593E-4</v>
      </c>
      <c r="AD1192" s="369">
        <f t="shared" si="783"/>
        <v>2.8072134155927077E-4</v>
      </c>
      <c r="AE1192" s="369">
        <f t="shared" si="783"/>
        <v>1.1826244091312795E-4</v>
      </c>
      <c r="AF1192" s="369">
        <f t="shared" si="783"/>
        <v>9.0188625410563222E-4</v>
      </c>
      <c r="AG1192" s="369">
        <f t="shared" ref="AG1192:AH1192" si="784">AG22*100/AG$5</f>
        <v>4.8366172103954527E-4</v>
      </c>
      <c r="AH1192" s="369">
        <f t="shared" si="784"/>
        <v>0</v>
      </c>
      <c r="AI1192" s="369">
        <f t="shared" ref="AI1192:AJ1192" si="785">AI22*100/AI$5</f>
        <v>9.4694055343940646E-4</v>
      </c>
      <c r="AJ1192" s="369">
        <f t="shared" si="785"/>
        <v>3.6021977729052047E-4</v>
      </c>
      <c r="AK1192" s="369">
        <f t="shared" ref="AK1192:AL1192" si="786">AK22*100/AK$5</f>
        <v>7.7940773585560071E-4</v>
      </c>
      <c r="AL1192" s="369">
        <f t="shared" si="786"/>
        <v>8.9293179543419629E-4</v>
      </c>
      <c r="AM1192" s="369">
        <f t="shared" ref="AM1192:AN1192" si="787">AM22*100/AM$5</f>
        <v>1.8544130022538535E-4</v>
      </c>
      <c r="AN1192" s="369">
        <f t="shared" si="787"/>
        <v>9.8013110887133011E-4</v>
      </c>
      <c r="AO1192" s="369">
        <f t="shared" ref="AO1192:AT1192" si="788">AO22*100/AO$5</f>
        <v>0</v>
      </c>
      <c r="AP1192" s="369">
        <f t="shared" si="788"/>
        <v>1.5337375196466548E-3</v>
      </c>
      <c r="AQ1192" s="369">
        <f t="shared" si="788"/>
        <v>0</v>
      </c>
      <c r="AR1192" s="369">
        <f t="shared" si="788"/>
        <v>1.8236840387160828E-4</v>
      </c>
      <c r="AS1192" s="369">
        <f t="shared" si="788"/>
        <v>9.9084810227817238E-4</v>
      </c>
      <c r="AT1192" s="369">
        <f t="shared" si="788"/>
        <v>1.3127975884918144E-3</v>
      </c>
      <c r="AU1192" s="369">
        <f t="shared" ref="AU1192:AV1192" si="789">AU22*100/AU$5</f>
        <v>5.3880126820348502E-4</v>
      </c>
      <c r="AV1192" s="369">
        <f t="shared" si="789"/>
        <v>6.8169578643834409E-4</v>
      </c>
      <c r="AW1192" s="369">
        <f t="shared" ref="AW1192:AX1192" si="790">AW22*100/AW$5</f>
        <v>5.5017022134077149E-3</v>
      </c>
      <c r="AX1192" s="369">
        <f t="shared" si="790"/>
        <v>1.8442358408793317E-3</v>
      </c>
      <c r="AY1192" s="369">
        <f t="shared" ref="AY1192" si="791">AY22*100/AY$5</f>
        <v>2.5805349104798104E-4</v>
      </c>
    </row>
    <row r="1193" spans="1:51" s="325" customFormat="1" ht="13.8">
      <c r="A1193" s="329"/>
      <c r="B1193" s="329" t="s">
        <v>194</v>
      </c>
      <c r="C1193" s="369">
        <f t="shared" ref="C1193:AF1193" si="792">C23*100/C$5</f>
        <v>4.620074439330219E-3</v>
      </c>
      <c r="D1193" s="369">
        <f t="shared" si="792"/>
        <v>9.0399332594641652E-4</v>
      </c>
      <c r="E1193" s="369">
        <f t="shared" si="792"/>
        <v>0</v>
      </c>
      <c r="F1193" s="369">
        <f t="shared" si="792"/>
        <v>3.9990690167329045E-4</v>
      </c>
      <c r="G1193" s="369">
        <f t="shared" si="792"/>
        <v>3.6606158043204877E-3</v>
      </c>
      <c r="H1193" s="369">
        <f t="shared" si="792"/>
        <v>1.413041942345715E-3</v>
      </c>
      <c r="I1193" s="369">
        <f t="shared" si="792"/>
        <v>7.7444279762666466E-4</v>
      </c>
      <c r="J1193" s="369">
        <f t="shared" si="792"/>
        <v>9.4828595490024947E-4</v>
      </c>
      <c r="K1193" s="369">
        <f t="shared" si="792"/>
        <v>1.5694392511263669E-4</v>
      </c>
      <c r="L1193" s="369">
        <f t="shared" si="792"/>
        <v>0</v>
      </c>
      <c r="M1193" s="369">
        <f t="shared" si="792"/>
        <v>2.5527873885495571E-3</v>
      </c>
      <c r="N1193" s="369">
        <f t="shared" si="792"/>
        <v>0</v>
      </c>
      <c r="O1193" s="369">
        <f t="shared" si="792"/>
        <v>1.0902461331594323E-3</v>
      </c>
      <c r="P1193" s="369">
        <f t="shared" si="792"/>
        <v>0</v>
      </c>
      <c r="Q1193" s="369">
        <f t="shared" si="792"/>
        <v>0</v>
      </c>
      <c r="R1193" s="369">
        <f t="shared" si="792"/>
        <v>2.0013417691339148E-3</v>
      </c>
      <c r="S1193" s="369">
        <f t="shared" si="792"/>
        <v>2.7341901232580609E-3</v>
      </c>
      <c r="T1193" s="369">
        <f t="shared" si="792"/>
        <v>0</v>
      </c>
      <c r="U1193" s="369">
        <f t="shared" si="792"/>
        <v>0</v>
      </c>
      <c r="V1193" s="369">
        <f t="shared" si="792"/>
        <v>1.0927262258496996E-3</v>
      </c>
      <c r="W1193" s="369">
        <f t="shared" si="792"/>
        <v>0</v>
      </c>
      <c r="X1193" s="369">
        <f t="shared" si="792"/>
        <v>0</v>
      </c>
      <c r="Y1193" s="369">
        <f t="shared" si="792"/>
        <v>8.9813893896989721E-4</v>
      </c>
      <c r="Z1193" s="369">
        <f t="shared" si="792"/>
        <v>0</v>
      </c>
      <c r="AA1193" s="369">
        <f t="shared" si="792"/>
        <v>0</v>
      </c>
      <c r="AB1193" s="369">
        <f t="shared" si="792"/>
        <v>0</v>
      </c>
      <c r="AC1193" s="369">
        <f t="shared" si="792"/>
        <v>3.8555629025448641E-4</v>
      </c>
      <c r="AD1193" s="369">
        <f t="shared" si="792"/>
        <v>0</v>
      </c>
      <c r="AE1193" s="369">
        <f t="shared" si="792"/>
        <v>0</v>
      </c>
      <c r="AF1193" s="369">
        <f t="shared" si="792"/>
        <v>1.3118345514263742E-3</v>
      </c>
      <c r="AG1193" s="369">
        <f t="shared" ref="AG1193:AH1193" si="793">AG23*100/AG$5</f>
        <v>0</v>
      </c>
      <c r="AH1193" s="369">
        <f t="shared" si="793"/>
        <v>0</v>
      </c>
      <c r="AI1193" s="369">
        <f t="shared" ref="AI1193:AJ1193" si="794">AI23*100/AI$5</f>
        <v>1.1836756917992581E-4</v>
      </c>
      <c r="AJ1193" s="369">
        <f t="shared" si="794"/>
        <v>2.1613186637431229E-4</v>
      </c>
      <c r="AK1193" s="369">
        <f t="shared" ref="AK1193:AL1193" si="795">AK23*100/AK$5</f>
        <v>0</v>
      </c>
      <c r="AL1193" s="369">
        <f t="shared" si="795"/>
        <v>0</v>
      </c>
      <c r="AM1193" s="369">
        <f t="shared" ref="AM1193:AN1193" si="796">AM23*100/AM$5</f>
        <v>0</v>
      </c>
      <c r="AN1193" s="369">
        <f t="shared" si="796"/>
        <v>0</v>
      </c>
      <c r="AO1193" s="369">
        <f t="shared" ref="AO1193:AT1193" si="797">AO23*100/AO$5</f>
        <v>1.0224754200434797E-3</v>
      </c>
      <c r="AP1193" s="369">
        <f t="shared" si="797"/>
        <v>0</v>
      </c>
      <c r="AQ1193" s="369">
        <f t="shared" si="797"/>
        <v>3.3739329936907456E-5</v>
      </c>
      <c r="AR1193" s="369">
        <f t="shared" si="797"/>
        <v>3.282631269688949E-4</v>
      </c>
      <c r="AS1193" s="369">
        <f t="shared" si="797"/>
        <v>0</v>
      </c>
      <c r="AT1193" s="369">
        <f t="shared" si="797"/>
        <v>0</v>
      </c>
      <c r="AU1193" s="369">
        <f t="shared" ref="AU1193:AV1193" si="798">AU23*100/AU$5</f>
        <v>0</v>
      </c>
      <c r="AV1193" s="369">
        <f t="shared" si="798"/>
        <v>0</v>
      </c>
      <c r="AW1193" s="369">
        <f t="shared" ref="AW1193:AX1193" si="799">AW23*100/AW$5</f>
        <v>0</v>
      </c>
      <c r="AX1193" s="369">
        <f t="shared" si="799"/>
        <v>0</v>
      </c>
      <c r="AY1193" s="369">
        <f t="shared" ref="AY1193" si="800">AY23*100/AY$5</f>
        <v>0</v>
      </c>
    </row>
    <row r="1194" spans="1:51" s="325" customFormat="1" ht="13.8">
      <c r="A1194" s="327"/>
      <c r="B1194" s="327" t="s">
        <v>195</v>
      </c>
      <c r="C1194" s="369">
        <f t="shared" ref="C1194:AF1194" si="801">C24*100/C$5</f>
        <v>0</v>
      </c>
      <c r="D1194" s="369">
        <f t="shared" si="801"/>
        <v>0</v>
      </c>
      <c r="E1194" s="369">
        <f t="shared" si="801"/>
        <v>7.0861123014536603E-4</v>
      </c>
      <c r="F1194" s="369">
        <f t="shared" si="801"/>
        <v>3.0792831428843367E-3</v>
      </c>
      <c r="G1194" s="369">
        <f t="shared" si="801"/>
        <v>0</v>
      </c>
      <c r="H1194" s="369">
        <f t="shared" si="801"/>
        <v>5.3985448566541416E-3</v>
      </c>
      <c r="I1194" s="369">
        <f t="shared" si="801"/>
        <v>7.1543763209320453E-3</v>
      </c>
      <c r="J1194" s="369">
        <f t="shared" si="801"/>
        <v>0</v>
      </c>
      <c r="K1194" s="369">
        <f t="shared" si="801"/>
        <v>3.5312383150343254E-3</v>
      </c>
      <c r="L1194" s="369">
        <f t="shared" si="801"/>
        <v>0</v>
      </c>
      <c r="M1194" s="369">
        <f t="shared" si="801"/>
        <v>3.1058913227352946E-3</v>
      </c>
      <c r="N1194" s="369">
        <f t="shared" si="801"/>
        <v>2.4884232772445693E-3</v>
      </c>
      <c r="O1194" s="369">
        <f t="shared" si="801"/>
        <v>5.2493332337305999E-4</v>
      </c>
      <c r="P1194" s="369">
        <f t="shared" si="801"/>
        <v>0</v>
      </c>
      <c r="Q1194" s="369">
        <f t="shared" si="801"/>
        <v>3.9651471656278392E-3</v>
      </c>
      <c r="R1194" s="369">
        <f t="shared" si="801"/>
        <v>1.0006708845669574E-3</v>
      </c>
      <c r="S1194" s="369">
        <f t="shared" si="801"/>
        <v>8.8572356105542818E-4</v>
      </c>
      <c r="T1194" s="369">
        <f t="shared" si="801"/>
        <v>6.6533083473712699E-3</v>
      </c>
      <c r="U1194" s="369">
        <f t="shared" si="801"/>
        <v>5.8442230689852105E-4</v>
      </c>
      <c r="V1194" s="369">
        <f t="shared" si="801"/>
        <v>0</v>
      </c>
      <c r="W1194" s="369">
        <f t="shared" si="801"/>
        <v>0</v>
      </c>
      <c r="X1194" s="369">
        <f t="shared" si="801"/>
        <v>9.0998096071653553E-4</v>
      </c>
      <c r="Y1194" s="369">
        <f t="shared" si="801"/>
        <v>5.3888336338193833E-3</v>
      </c>
      <c r="Z1194" s="369">
        <f t="shared" si="801"/>
        <v>1.3446967940573674E-3</v>
      </c>
      <c r="AA1194" s="369">
        <f t="shared" si="801"/>
        <v>2.8590012079280107E-3</v>
      </c>
      <c r="AB1194" s="369">
        <f t="shared" si="801"/>
        <v>0</v>
      </c>
      <c r="AC1194" s="369">
        <f t="shared" si="801"/>
        <v>0</v>
      </c>
      <c r="AD1194" s="369">
        <f t="shared" si="801"/>
        <v>8.4216402467781216E-4</v>
      </c>
      <c r="AE1194" s="369">
        <f t="shared" si="801"/>
        <v>9.0667871366731433E-4</v>
      </c>
      <c r="AF1194" s="369">
        <f t="shared" si="801"/>
        <v>0</v>
      </c>
      <c r="AG1194" s="369">
        <f t="shared" ref="AG1194:AH1194" si="802">AG24*100/AG$5</f>
        <v>0</v>
      </c>
      <c r="AH1194" s="369">
        <f t="shared" si="802"/>
        <v>1.3257159255914642E-3</v>
      </c>
      <c r="AI1194" s="369">
        <f t="shared" ref="AI1194:AJ1194" si="803">AI24*100/AI$5</f>
        <v>0</v>
      </c>
      <c r="AJ1194" s="369">
        <f t="shared" si="803"/>
        <v>0</v>
      </c>
      <c r="AK1194" s="369">
        <f t="shared" ref="AK1194:AL1194" si="804">AK24*100/AK$5</f>
        <v>0</v>
      </c>
      <c r="AL1194" s="369">
        <f t="shared" si="804"/>
        <v>0</v>
      </c>
      <c r="AM1194" s="369">
        <f t="shared" ref="AM1194:AN1194" si="805">AM24*100/AM$5</f>
        <v>3.7088260045077071E-4</v>
      </c>
      <c r="AN1194" s="369">
        <f t="shared" si="805"/>
        <v>0</v>
      </c>
      <c r="AO1194" s="369">
        <f t="shared" ref="AO1194:AT1194" si="806">AO24*100/AO$5</f>
        <v>0</v>
      </c>
      <c r="AP1194" s="369">
        <f t="shared" si="806"/>
        <v>1.4640221778445342E-3</v>
      </c>
      <c r="AQ1194" s="369">
        <f t="shared" si="806"/>
        <v>0</v>
      </c>
      <c r="AR1194" s="369">
        <f t="shared" si="806"/>
        <v>2.4802102926538725E-3</v>
      </c>
      <c r="AS1194" s="369">
        <f t="shared" si="806"/>
        <v>1.6632093145383603E-3</v>
      </c>
      <c r="AT1194" s="369">
        <f t="shared" si="806"/>
        <v>8.0787543907188584E-4</v>
      </c>
      <c r="AU1194" s="369">
        <f t="shared" ref="AU1194:AV1194" si="807">AU24*100/AU$5</f>
        <v>1.7847792009240441E-3</v>
      </c>
      <c r="AV1194" s="369">
        <f t="shared" si="807"/>
        <v>3.2225618995267171E-3</v>
      </c>
      <c r="AW1194" s="369">
        <f t="shared" ref="AW1194:AX1194" si="808">AW24*100/AW$5</f>
        <v>1.1931402390522755E-3</v>
      </c>
      <c r="AX1194" s="369">
        <f t="shared" si="808"/>
        <v>0</v>
      </c>
      <c r="AY1194" s="369">
        <f t="shared" ref="AY1194" si="809">AY24*100/AY$5</f>
        <v>1.2902674552399053E-3</v>
      </c>
    </row>
    <row r="1195" spans="1:51" s="325" customFormat="1" ht="13.8">
      <c r="A1195" s="329"/>
      <c r="B1195" s="329" t="s">
        <v>196</v>
      </c>
      <c r="C1195" s="369">
        <f t="shared" ref="C1195:AF1195" si="810">C25*100/C$5</f>
        <v>5.6995310840335413E-3</v>
      </c>
      <c r="D1195" s="369">
        <f t="shared" si="810"/>
        <v>8.7816494520509027E-3</v>
      </c>
      <c r="E1195" s="369">
        <f t="shared" si="810"/>
        <v>1.3463613372761954E-2</v>
      </c>
      <c r="F1195" s="369">
        <f t="shared" si="810"/>
        <v>6.238547666103331E-3</v>
      </c>
      <c r="G1195" s="369">
        <f t="shared" si="810"/>
        <v>7.5061111947177673E-3</v>
      </c>
      <c r="H1195" s="369">
        <f t="shared" si="810"/>
        <v>5.0724582545743609E-3</v>
      </c>
      <c r="I1195" s="369">
        <f t="shared" si="810"/>
        <v>1.2686110589693936E-2</v>
      </c>
      <c r="J1195" s="369">
        <f t="shared" si="810"/>
        <v>9.6652222326371572E-3</v>
      </c>
      <c r="K1195" s="369">
        <f t="shared" si="810"/>
        <v>4.1982499967630317E-3</v>
      </c>
      <c r="L1195" s="369">
        <f t="shared" si="810"/>
        <v>9.843146303018099E-3</v>
      </c>
      <c r="M1195" s="369">
        <f t="shared" si="810"/>
        <v>1.6720757394999598E-2</v>
      </c>
      <c r="N1195" s="369">
        <f t="shared" si="810"/>
        <v>7.1542169220781358E-3</v>
      </c>
      <c r="O1195" s="369">
        <f t="shared" si="810"/>
        <v>8.9642459837553333E-3</v>
      </c>
      <c r="P1195" s="369">
        <f t="shared" si="810"/>
        <v>1.750728212381443E-2</v>
      </c>
      <c r="Q1195" s="369">
        <f t="shared" si="810"/>
        <v>1.8045465672143022E-2</v>
      </c>
      <c r="R1195" s="369">
        <f t="shared" si="810"/>
        <v>1.7446479335276082E-2</v>
      </c>
      <c r="S1195" s="369">
        <f t="shared" si="810"/>
        <v>4.0050108847723706E-3</v>
      </c>
      <c r="T1195" s="369">
        <f t="shared" si="810"/>
        <v>1.8817025448700342E-2</v>
      </c>
      <c r="U1195" s="369">
        <f t="shared" si="810"/>
        <v>1.0937046029100892E-2</v>
      </c>
      <c r="V1195" s="369">
        <f t="shared" si="810"/>
        <v>1.2104044347873596E-2</v>
      </c>
      <c r="W1195" s="369">
        <f t="shared" si="810"/>
        <v>8.2877079978529253E-3</v>
      </c>
      <c r="X1195" s="369">
        <f t="shared" si="810"/>
        <v>1.8116893672447388E-2</v>
      </c>
      <c r="Y1195" s="369">
        <f t="shared" si="810"/>
        <v>3.3582586413657026E-3</v>
      </c>
      <c r="Z1195" s="369">
        <f t="shared" si="810"/>
        <v>1.0943049772328921E-2</v>
      </c>
      <c r="AA1195" s="369">
        <f t="shared" si="810"/>
        <v>8.8152537244447007E-3</v>
      </c>
      <c r="AB1195" s="369">
        <f t="shared" si="810"/>
        <v>7.8225673497814719E-3</v>
      </c>
      <c r="AC1195" s="369">
        <f t="shared" si="810"/>
        <v>1.6578920480942918E-2</v>
      </c>
      <c r="AD1195" s="369">
        <f t="shared" si="810"/>
        <v>1.4437097565905352E-2</v>
      </c>
      <c r="AE1195" s="369">
        <f t="shared" si="810"/>
        <v>9.7369409685142023E-3</v>
      </c>
      <c r="AF1195" s="369">
        <f t="shared" si="810"/>
        <v>5.2063433759734221E-3</v>
      </c>
      <c r="AG1195" s="369">
        <f t="shared" ref="AG1195:AH1195" si="811">AG25*100/AG$5</f>
        <v>8.7059109787118154E-3</v>
      </c>
      <c r="AH1195" s="369">
        <f t="shared" si="811"/>
        <v>1.840405637879915E-2</v>
      </c>
      <c r="AI1195" s="369">
        <f t="shared" ref="AI1195:AJ1195" si="812">AI25*100/AI$5</f>
        <v>1.0889816364553174E-2</v>
      </c>
      <c r="AJ1195" s="369">
        <f t="shared" si="812"/>
        <v>8.5372087217853356E-3</v>
      </c>
      <c r="AK1195" s="369">
        <f t="shared" ref="AK1195:AL1195" si="813">AK25*100/AK$5</f>
        <v>2.0654305000173418E-2</v>
      </c>
      <c r="AL1195" s="369">
        <f t="shared" si="813"/>
        <v>1.4611611198014119E-3</v>
      </c>
      <c r="AM1195" s="369">
        <f t="shared" ref="AM1195:AN1195" si="814">AM25*100/AM$5</f>
        <v>1.027344803248635E-2</v>
      </c>
      <c r="AN1195" s="369">
        <f t="shared" si="814"/>
        <v>9.0253739608568296E-3</v>
      </c>
      <c r="AO1195" s="369">
        <f t="shared" ref="AO1195:AT1195" si="815">AO25*100/AO$5</f>
        <v>1.297486050262071E-2</v>
      </c>
      <c r="AP1195" s="369">
        <f t="shared" si="815"/>
        <v>8.6098447125619038E-3</v>
      </c>
      <c r="AQ1195" s="369">
        <f t="shared" si="815"/>
        <v>1.045919228044131E-2</v>
      </c>
      <c r="AR1195" s="369">
        <f t="shared" si="815"/>
        <v>4.2674206505956339E-3</v>
      </c>
      <c r="AS1195" s="369">
        <f t="shared" si="815"/>
        <v>1.2633313304046694E-2</v>
      </c>
      <c r="AT1195" s="369">
        <f t="shared" si="815"/>
        <v>1.6763415360741631E-2</v>
      </c>
      <c r="AU1195" s="369">
        <f t="shared" ref="AU1195:AV1195" si="816">AU25*100/AU$5</f>
        <v>6.1288644258146426E-3</v>
      </c>
      <c r="AV1195" s="369">
        <f t="shared" si="816"/>
        <v>1.7259297865734439E-2</v>
      </c>
      <c r="AW1195" s="369">
        <f t="shared" ref="AW1195:AX1195" si="817">AW25*100/AW$5</f>
        <v>1.3025114276320674E-2</v>
      </c>
      <c r="AX1195" s="369">
        <f t="shared" si="817"/>
        <v>5.8059276472127112E-4</v>
      </c>
      <c r="AY1195" s="369">
        <f t="shared" ref="AY1195" si="818">AY25*100/AY$5</f>
        <v>1.1727097537624916E-2</v>
      </c>
    </row>
    <row r="1196" spans="1:51" s="325" customFormat="1" ht="13.8">
      <c r="A1196" s="327"/>
      <c r="B1196" s="327" t="s">
        <v>197</v>
      </c>
      <c r="C1196" s="369">
        <f t="shared" ref="C1196:AF1196" si="819">C26*100/C$5</f>
        <v>4.6632527051183514E-3</v>
      </c>
      <c r="D1196" s="369">
        <f t="shared" si="819"/>
        <v>5.596149160620674E-4</v>
      </c>
      <c r="E1196" s="369">
        <f t="shared" si="819"/>
        <v>6.3402057434059072E-4</v>
      </c>
      <c r="F1196" s="369">
        <f t="shared" si="819"/>
        <v>1.1197393246852134E-3</v>
      </c>
      <c r="G1196" s="369">
        <f t="shared" si="819"/>
        <v>5.9161467544573544E-4</v>
      </c>
      <c r="H1196" s="369">
        <f t="shared" si="819"/>
        <v>2.8985475740424922E-4</v>
      </c>
      <c r="I1196" s="369">
        <f t="shared" si="819"/>
        <v>2.1758154790463436E-3</v>
      </c>
      <c r="J1196" s="369">
        <f t="shared" si="819"/>
        <v>1.0212310283541149E-3</v>
      </c>
      <c r="K1196" s="369">
        <f t="shared" si="819"/>
        <v>4.7083177533791004E-4</v>
      </c>
      <c r="L1196" s="369">
        <f t="shared" si="819"/>
        <v>3.070339213785462E-3</v>
      </c>
      <c r="M1196" s="369">
        <f t="shared" si="819"/>
        <v>2.0847763673154719E-3</v>
      </c>
      <c r="N1196" s="369">
        <f t="shared" si="819"/>
        <v>2.7550400569493444E-3</v>
      </c>
      <c r="O1196" s="369">
        <f t="shared" si="819"/>
        <v>2.826564048931862E-4</v>
      </c>
      <c r="P1196" s="369">
        <f t="shared" si="819"/>
        <v>1.2936415362424457E-4</v>
      </c>
      <c r="Q1196" s="369">
        <f t="shared" si="819"/>
        <v>2.5490231779036108E-3</v>
      </c>
      <c r="R1196" s="369">
        <f t="shared" si="819"/>
        <v>9.136560250393959E-4</v>
      </c>
      <c r="S1196" s="369">
        <f t="shared" si="819"/>
        <v>4.6211664055065819E-4</v>
      </c>
      <c r="T1196" s="369">
        <f t="shared" si="819"/>
        <v>5.714497967067349E-4</v>
      </c>
      <c r="U1196" s="369">
        <f t="shared" si="819"/>
        <v>1.3775668662607994E-3</v>
      </c>
      <c r="V1196" s="369">
        <f t="shared" si="819"/>
        <v>4.2027931763449988E-5</v>
      </c>
      <c r="W1196" s="369">
        <f t="shared" si="819"/>
        <v>4.2941492216854536E-5</v>
      </c>
      <c r="X1196" s="369">
        <f t="shared" si="819"/>
        <v>4.963532512999284E-4</v>
      </c>
      <c r="Y1196" s="369">
        <f t="shared" si="819"/>
        <v>2.88966441233793E-3</v>
      </c>
      <c r="Z1196" s="369">
        <f t="shared" si="819"/>
        <v>1.0201148092848994E-3</v>
      </c>
      <c r="AA1196" s="369">
        <f t="shared" si="819"/>
        <v>4.3679185121122381E-4</v>
      </c>
      <c r="AB1196" s="369">
        <f t="shared" si="819"/>
        <v>5.8879539191903567E-4</v>
      </c>
      <c r="AC1196" s="369">
        <f t="shared" si="819"/>
        <v>5.0122317733083239E-4</v>
      </c>
      <c r="AD1196" s="369">
        <f t="shared" si="819"/>
        <v>8.8226707347199374E-4</v>
      </c>
      <c r="AE1196" s="369">
        <f t="shared" si="819"/>
        <v>1.4191492909575354E-3</v>
      </c>
      <c r="AF1196" s="369">
        <f t="shared" si="819"/>
        <v>5.7392761624903879E-4</v>
      </c>
      <c r="AG1196" s="369">
        <f t="shared" ref="AG1196:AH1196" si="820">AG26*100/AG$5</f>
        <v>3.7204747772272716E-5</v>
      </c>
      <c r="AH1196" s="369">
        <f t="shared" si="820"/>
        <v>5.8487467305505774E-4</v>
      </c>
      <c r="AI1196" s="369">
        <f t="shared" ref="AI1196:AJ1196" si="821">AI26*100/AI$5</f>
        <v>0</v>
      </c>
      <c r="AJ1196" s="369">
        <f t="shared" si="821"/>
        <v>3.2419779956146844E-4</v>
      </c>
      <c r="AK1196" s="369">
        <f t="shared" ref="AK1196:AL1196" si="822">AK26*100/AK$5</f>
        <v>6.2352618868448059E-4</v>
      </c>
      <c r="AL1196" s="369">
        <f t="shared" si="822"/>
        <v>5.2764151548384325E-4</v>
      </c>
      <c r="AM1196" s="369">
        <f t="shared" ref="AM1196:AN1196" si="823">AM26*100/AM$5</f>
        <v>7.4176520090154147E-5</v>
      </c>
      <c r="AN1196" s="369">
        <f t="shared" si="823"/>
        <v>4.0838796202972082E-4</v>
      </c>
      <c r="AO1196" s="369">
        <f t="shared" ref="AO1196:AT1196" si="824">AO26*100/AO$5</f>
        <v>2.4680441173463309E-4</v>
      </c>
      <c r="AP1196" s="369">
        <f t="shared" si="824"/>
        <v>1.7428835450530167E-4</v>
      </c>
      <c r="AQ1196" s="369">
        <f t="shared" si="824"/>
        <v>1.3495731974762982E-4</v>
      </c>
      <c r="AR1196" s="369">
        <f t="shared" si="824"/>
        <v>8.0242097703507641E-4</v>
      </c>
      <c r="AS1196" s="369">
        <f t="shared" si="824"/>
        <v>1.7693716112110217E-4</v>
      </c>
      <c r="AT1196" s="369">
        <f t="shared" si="824"/>
        <v>6.7322953255990477E-5</v>
      </c>
      <c r="AU1196" s="369">
        <f t="shared" ref="AU1196:AV1196" si="825">AU26*100/AU$5</f>
        <v>1.0102523778815344E-4</v>
      </c>
      <c r="AV1196" s="369">
        <f t="shared" si="825"/>
        <v>3.0986172110833822E-5</v>
      </c>
      <c r="AW1196" s="369">
        <f t="shared" ref="AW1196:AX1196" si="826">AW26*100/AW$5</f>
        <v>0</v>
      </c>
      <c r="AX1196" s="369">
        <f t="shared" si="826"/>
        <v>4.0983018686207375E-4</v>
      </c>
      <c r="AY1196" s="369">
        <f t="shared" ref="AY1196" si="827">AY26*100/AY$5</f>
        <v>0</v>
      </c>
    </row>
    <row r="1197" spans="1:51" s="325" customFormat="1" ht="13.8">
      <c r="A1197" s="329"/>
      <c r="B1197" s="329" t="s">
        <v>198</v>
      </c>
      <c r="C1197" s="369">
        <f t="shared" ref="C1197:AF1197" si="828">C27*100/C$5</f>
        <v>0</v>
      </c>
      <c r="D1197" s="369">
        <f t="shared" si="828"/>
        <v>4.304730123554364E-5</v>
      </c>
      <c r="E1197" s="369">
        <f t="shared" si="828"/>
        <v>0</v>
      </c>
      <c r="F1197" s="369">
        <f t="shared" si="828"/>
        <v>3.9990690167329044E-5</v>
      </c>
      <c r="G1197" s="369">
        <f t="shared" si="828"/>
        <v>3.6975917215358465E-5</v>
      </c>
      <c r="H1197" s="369">
        <f t="shared" si="828"/>
        <v>7.2463689351062304E-5</v>
      </c>
      <c r="I1197" s="369">
        <f t="shared" si="828"/>
        <v>3.6878228458412603E-5</v>
      </c>
      <c r="J1197" s="369">
        <f t="shared" si="828"/>
        <v>3.6472536726932673E-5</v>
      </c>
      <c r="K1197" s="369">
        <f t="shared" si="828"/>
        <v>3.9235981278159172E-5</v>
      </c>
      <c r="L1197" s="369">
        <f t="shared" si="828"/>
        <v>0</v>
      </c>
      <c r="M1197" s="369">
        <f t="shared" si="828"/>
        <v>0</v>
      </c>
      <c r="N1197" s="369">
        <f t="shared" si="828"/>
        <v>0</v>
      </c>
      <c r="O1197" s="369">
        <f t="shared" si="828"/>
        <v>0</v>
      </c>
      <c r="P1197" s="369">
        <f t="shared" si="828"/>
        <v>1.2936415362424457E-4</v>
      </c>
      <c r="Q1197" s="369">
        <f t="shared" si="828"/>
        <v>1.618427414541975E-4</v>
      </c>
      <c r="R1197" s="369">
        <f t="shared" si="828"/>
        <v>5.6559658692914984E-4</v>
      </c>
      <c r="S1197" s="369">
        <f t="shared" si="828"/>
        <v>0</v>
      </c>
      <c r="T1197" s="369">
        <f t="shared" si="828"/>
        <v>0</v>
      </c>
      <c r="U1197" s="369">
        <f t="shared" si="828"/>
        <v>0</v>
      </c>
      <c r="V1197" s="369">
        <f t="shared" si="828"/>
        <v>0</v>
      </c>
      <c r="W1197" s="369">
        <f t="shared" si="828"/>
        <v>5.1529790660225438E-4</v>
      </c>
      <c r="X1197" s="369">
        <f t="shared" si="828"/>
        <v>0</v>
      </c>
      <c r="Y1197" s="369">
        <f t="shared" si="828"/>
        <v>0</v>
      </c>
      <c r="Z1197" s="369">
        <f t="shared" si="828"/>
        <v>0</v>
      </c>
      <c r="AA1197" s="369">
        <f t="shared" si="828"/>
        <v>5.1620855143144628E-4</v>
      </c>
      <c r="AB1197" s="369">
        <f t="shared" si="828"/>
        <v>0</v>
      </c>
      <c r="AC1197" s="369">
        <f t="shared" si="828"/>
        <v>0</v>
      </c>
      <c r="AD1197" s="369">
        <f t="shared" si="828"/>
        <v>4.010304879418153E-5</v>
      </c>
      <c r="AE1197" s="369">
        <f t="shared" si="828"/>
        <v>3.9420813637709316E-5</v>
      </c>
      <c r="AF1197" s="369">
        <f t="shared" si="828"/>
        <v>0</v>
      </c>
      <c r="AG1197" s="369">
        <f t="shared" ref="AG1197:AH1197" si="829">AG27*100/AG$5</f>
        <v>0</v>
      </c>
      <c r="AH1197" s="369">
        <f t="shared" si="829"/>
        <v>1.5596657948134873E-4</v>
      </c>
      <c r="AI1197" s="369">
        <f t="shared" ref="AI1197:AJ1197" si="830">AI27*100/AI$5</f>
        <v>0</v>
      </c>
      <c r="AJ1197" s="369">
        <f t="shared" si="830"/>
        <v>0</v>
      </c>
      <c r="AK1197" s="369">
        <f t="shared" ref="AK1197:AL1197" si="831">AK27*100/AK$5</f>
        <v>0</v>
      </c>
      <c r="AL1197" s="369">
        <f t="shared" si="831"/>
        <v>0</v>
      </c>
      <c r="AM1197" s="369">
        <f t="shared" ref="AM1197:AN1197" si="832">AM27*100/AM$5</f>
        <v>0</v>
      </c>
      <c r="AN1197" s="369">
        <f t="shared" si="832"/>
        <v>0</v>
      </c>
      <c r="AO1197" s="369">
        <f t="shared" ref="AO1197:AT1197" si="833">AO27*100/AO$5</f>
        <v>0</v>
      </c>
      <c r="AP1197" s="369">
        <f t="shared" si="833"/>
        <v>0</v>
      </c>
      <c r="AQ1197" s="369">
        <f t="shared" si="833"/>
        <v>0</v>
      </c>
      <c r="AR1197" s="369">
        <f t="shared" si="833"/>
        <v>0</v>
      </c>
      <c r="AS1197" s="369">
        <f t="shared" si="833"/>
        <v>0</v>
      </c>
      <c r="AT1197" s="369">
        <f t="shared" si="833"/>
        <v>2.0196885976797146E-4</v>
      </c>
      <c r="AU1197" s="369">
        <f t="shared" ref="AU1197:AV1197" si="834">AU27*100/AU$5</f>
        <v>0</v>
      </c>
      <c r="AV1197" s="369">
        <f t="shared" si="834"/>
        <v>0</v>
      </c>
      <c r="AW1197" s="369">
        <f t="shared" ref="AW1197:AX1197" si="835">AW27*100/AW$5</f>
        <v>3.6457062859930638E-4</v>
      </c>
      <c r="AX1197" s="369">
        <f t="shared" si="835"/>
        <v>6.8305031143678949E-5</v>
      </c>
      <c r="AY1197" s="369">
        <f t="shared" ref="AY1197" si="836">AY27*100/AY$5</f>
        <v>0</v>
      </c>
    </row>
    <row r="1198" spans="1:51" s="325" customFormat="1" ht="13.8">
      <c r="A1198" s="327"/>
      <c r="B1198" s="327" t="s">
        <v>199</v>
      </c>
      <c r="C1198" s="369">
        <f t="shared" ref="C1198:AF1198" si="837">C28*100/C$5</f>
        <v>1.9948358794117393E-2</v>
      </c>
      <c r="D1198" s="369">
        <f t="shared" si="837"/>
        <v>2.0834893798003122E-2</v>
      </c>
      <c r="E1198" s="369">
        <f t="shared" si="837"/>
        <v>2.3197693955285141E-2</v>
      </c>
      <c r="F1198" s="369">
        <f t="shared" si="837"/>
        <v>2.1195065788684395E-2</v>
      </c>
      <c r="G1198" s="369">
        <f t="shared" si="837"/>
        <v>1.8192151269956363E-2</v>
      </c>
      <c r="H1198" s="369">
        <f t="shared" si="837"/>
        <v>2.5072436515467558E-2</v>
      </c>
      <c r="I1198" s="369">
        <f t="shared" si="837"/>
        <v>1.7222132690078686E-2</v>
      </c>
      <c r="J1198" s="369">
        <f t="shared" si="837"/>
        <v>2.144585159543641E-2</v>
      </c>
      <c r="K1198" s="369">
        <f t="shared" si="837"/>
        <v>2.6994355119373509E-2</v>
      </c>
      <c r="L1198" s="369">
        <f t="shared" si="837"/>
        <v>2.0453877409482561E-2</v>
      </c>
      <c r="M1198" s="369">
        <f t="shared" si="837"/>
        <v>3.1909842356869465E-2</v>
      </c>
      <c r="N1198" s="369">
        <f t="shared" si="837"/>
        <v>3.0660929666049153E-2</v>
      </c>
      <c r="O1198" s="369">
        <f t="shared" si="837"/>
        <v>1.6717107375111295E-2</v>
      </c>
      <c r="P1198" s="369">
        <f t="shared" si="837"/>
        <v>1.5954912280323499E-2</v>
      </c>
      <c r="Q1198" s="369">
        <f t="shared" si="837"/>
        <v>2.5490231779036105E-2</v>
      </c>
      <c r="R1198" s="369">
        <f t="shared" si="837"/>
        <v>2.8932440792914203E-2</v>
      </c>
      <c r="S1198" s="369">
        <f t="shared" si="837"/>
        <v>2.8805270594324358E-2</v>
      </c>
      <c r="T1198" s="369">
        <f t="shared" si="837"/>
        <v>2.314371676662276E-2</v>
      </c>
      <c r="U1198" s="369">
        <f t="shared" si="837"/>
        <v>2.6299003810433444E-2</v>
      </c>
      <c r="V1198" s="369">
        <f t="shared" si="837"/>
        <v>2.3997949036929943E-2</v>
      </c>
      <c r="W1198" s="369">
        <f t="shared" si="837"/>
        <v>1.648953301127214E-2</v>
      </c>
      <c r="X1198" s="369">
        <f t="shared" si="837"/>
        <v>2.7464879905262706E-2</v>
      </c>
      <c r="Y1198" s="369">
        <f t="shared" si="837"/>
        <v>3.2020605650231113E-2</v>
      </c>
      <c r="Z1198" s="369">
        <f t="shared" si="837"/>
        <v>2.6059296491732432E-2</v>
      </c>
      <c r="AA1198" s="369">
        <f t="shared" si="837"/>
        <v>2.0290966906266854E-2</v>
      </c>
      <c r="AB1198" s="369">
        <f t="shared" si="837"/>
        <v>1.438343028830787E-2</v>
      </c>
      <c r="AC1198" s="369">
        <f t="shared" si="837"/>
        <v>2.4058712511879955E-2</v>
      </c>
      <c r="AD1198" s="369">
        <f t="shared" si="837"/>
        <v>3.1440790254638321E-2</v>
      </c>
      <c r="AE1198" s="369">
        <f t="shared" si="837"/>
        <v>1.9000832173375892E-2</v>
      </c>
      <c r="AF1198" s="369">
        <f t="shared" si="837"/>
        <v>1.8324688890237164E-2</v>
      </c>
      <c r="AG1198" s="369">
        <f t="shared" ref="AG1198:AH1198" si="838">AG28*100/AG$5</f>
        <v>2.1690367951234992E-2</v>
      </c>
      <c r="AH1198" s="369">
        <f t="shared" si="838"/>
        <v>1.7819181705744092E-2</v>
      </c>
      <c r="AI1198" s="369">
        <f t="shared" ref="AI1198:AJ1198" si="839">AI28*100/AI$5</f>
        <v>1.7991870515348722E-2</v>
      </c>
      <c r="AJ1198" s="369">
        <f t="shared" si="839"/>
        <v>1.3688351537039779E-2</v>
      </c>
      <c r="AK1198" s="369">
        <f t="shared" ref="AK1198:AL1198" si="840">AK28*100/AK$5</f>
        <v>2.8370441585143867E-2</v>
      </c>
      <c r="AL1198" s="369">
        <f t="shared" si="840"/>
        <v>3.4377874124216563E-2</v>
      </c>
      <c r="AM1198" s="369">
        <f t="shared" ref="AM1198:AN1198" si="841">AM28*100/AM$5</f>
        <v>1.9100453923214692E-2</v>
      </c>
      <c r="AN1198" s="369">
        <f t="shared" si="841"/>
        <v>1.3599319135589703E-2</v>
      </c>
      <c r="AO1198" s="369">
        <f t="shared" ref="AO1198:AT1198" si="842">AO28*100/AO$5</f>
        <v>2.6055494324556262E-2</v>
      </c>
      <c r="AP1198" s="369">
        <f t="shared" si="842"/>
        <v>2.8687863151572655E-2</v>
      </c>
      <c r="AQ1198" s="369">
        <f t="shared" si="842"/>
        <v>1.960255069334323E-2</v>
      </c>
      <c r="AR1198" s="369">
        <f t="shared" si="842"/>
        <v>1.9039261364195904E-2</v>
      </c>
      <c r="AS1198" s="369">
        <f t="shared" si="842"/>
        <v>2.0984747308962718E-2</v>
      </c>
      <c r="AT1198" s="369">
        <f t="shared" si="842"/>
        <v>2.2721496723896787E-2</v>
      </c>
      <c r="AU1198" s="369">
        <f t="shared" ref="AU1198:AV1198" si="843">AU28*100/AU$5</f>
        <v>1.6231388204629986E-2</v>
      </c>
      <c r="AV1198" s="369">
        <f t="shared" si="843"/>
        <v>1.5740975432303579E-2</v>
      </c>
      <c r="AW1198" s="369">
        <f t="shared" ref="AW1198:AX1198" si="844">AW28*100/AW$5</f>
        <v>1.9222814962508883E-2</v>
      </c>
      <c r="AX1198" s="369">
        <f t="shared" si="844"/>
        <v>3.1830144512954392E-2</v>
      </c>
      <c r="AY1198" s="369">
        <f t="shared" ref="AY1198" si="845">AY28*100/AY$5</f>
        <v>2.9217389708654742E-2</v>
      </c>
    </row>
    <row r="1199" spans="1:51" s="325" customFormat="1" ht="13.8">
      <c r="A1199" s="329"/>
      <c r="B1199" s="329" t="s">
        <v>200</v>
      </c>
      <c r="C1199" s="369">
        <f t="shared" ref="C1199:AF1199" si="846">C29*100/C$5</f>
        <v>1.8758365788996452</v>
      </c>
      <c r="D1199" s="369">
        <f t="shared" si="846"/>
        <v>1.7928340018579216</v>
      </c>
      <c r="E1199" s="369">
        <f t="shared" si="846"/>
        <v>1.6164913972731896</v>
      </c>
      <c r="F1199" s="369">
        <f t="shared" si="846"/>
        <v>1.5328431541137224</v>
      </c>
      <c r="G1199" s="369">
        <f t="shared" si="846"/>
        <v>1.6517511979272779</v>
      </c>
      <c r="H1199" s="369">
        <f t="shared" si="846"/>
        <v>1.6809039700319166</v>
      </c>
      <c r="I1199" s="369">
        <f t="shared" si="846"/>
        <v>1.6016583401773179</v>
      </c>
      <c r="J1199" s="369">
        <f t="shared" si="846"/>
        <v>1.7466697838528056</v>
      </c>
      <c r="K1199" s="369">
        <f t="shared" si="846"/>
        <v>1.4490632605649745</v>
      </c>
      <c r="L1199" s="369">
        <f t="shared" si="846"/>
        <v>1.7354640885449708</v>
      </c>
      <c r="M1199" s="369">
        <f t="shared" si="846"/>
        <v>1.7288327124387117</v>
      </c>
      <c r="N1199" s="369">
        <f t="shared" si="846"/>
        <v>1.6952827937528134</v>
      </c>
      <c r="O1199" s="369">
        <f t="shared" si="846"/>
        <v>1.6011273952606597</v>
      </c>
      <c r="P1199" s="369">
        <f t="shared" si="846"/>
        <v>1.9239468140843068</v>
      </c>
      <c r="Q1199" s="369">
        <f t="shared" si="846"/>
        <v>1.6974066723716235</v>
      </c>
      <c r="R1199" s="369">
        <f t="shared" si="846"/>
        <v>1.593329092809179</v>
      </c>
      <c r="S1199" s="369">
        <f t="shared" si="846"/>
        <v>1.6294617843016665</v>
      </c>
      <c r="T1199" s="369">
        <f t="shared" si="846"/>
        <v>1.5625478334093226</v>
      </c>
      <c r="U1199" s="369">
        <f t="shared" si="846"/>
        <v>1.448031498692564</v>
      </c>
      <c r="V1199" s="369">
        <f t="shared" si="846"/>
        <v>1.6097538424036615</v>
      </c>
      <c r="W1199" s="369">
        <f t="shared" si="846"/>
        <v>1.4220504562533549</v>
      </c>
      <c r="X1199" s="369">
        <f t="shared" si="846"/>
        <v>1.3500808435358052</v>
      </c>
      <c r="Y1199" s="369">
        <f t="shared" si="846"/>
        <v>1.4516268224898676</v>
      </c>
      <c r="Z1199" s="369">
        <f t="shared" si="846"/>
        <v>1.5300794762174141</v>
      </c>
      <c r="AA1199" s="369">
        <f t="shared" si="846"/>
        <v>1.5440194856815661</v>
      </c>
      <c r="AB1199" s="369">
        <f t="shared" si="846"/>
        <v>1.6204490321886029</v>
      </c>
      <c r="AC1199" s="369">
        <f t="shared" si="846"/>
        <v>1.3150168391709769</v>
      </c>
      <c r="AD1199" s="369">
        <f t="shared" si="846"/>
        <v>1.5321369791817054</v>
      </c>
      <c r="AE1199" s="369">
        <f t="shared" si="846"/>
        <v>1.5488043470119615</v>
      </c>
      <c r="AF1199" s="369">
        <f t="shared" si="846"/>
        <v>1.4902440504203609</v>
      </c>
      <c r="AG1199" s="369">
        <f t="shared" ref="AG1199:AH1199" si="847">AG29*100/AG$5</f>
        <v>1.5368537209770412</v>
      </c>
      <c r="AH1199" s="369">
        <f t="shared" si="847"/>
        <v>1.658158689755959</v>
      </c>
      <c r="AI1199" s="369">
        <f t="shared" ref="AI1199:AJ1199" si="848">AI29*100/AI$5</f>
        <v>1.6509513990652118</v>
      </c>
      <c r="AJ1199" s="369">
        <f t="shared" si="848"/>
        <v>1.6419537888456504</v>
      </c>
      <c r="AK1199" s="369">
        <f t="shared" ref="AK1199:AL1199" si="849">AK29*100/AK$5</f>
        <v>1.7743606810620678</v>
      </c>
      <c r="AL1199" s="369">
        <f t="shared" si="849"/>
        <v>1.7005074287866599</v>
      </c>
      <c r="AM1199" s="369">
        <f t="shared" ref="AM1199:AN1199" si="850">AM29*100/AM$5</f>
        <v>1.7712240349727457</v>
      </c>
      <c r="AN1199" s="369">
        <f t="shared" si="850"/>
        <v>1.6081501168806347</v>
      </c>
      <c r="AO1199" s="369">
        <f t="shared" ref="AO1199:AT1199" si="851">AO29*100/AO$5</f>
        <v>1.4633386149477443</v>
      </c>
      <c r="AP1199" s="369">
        <f t="shared" si="851"/>
        <v>1.6068340555261782</v>
      </c>
      <c r="AQ1199" s="369">
        <f t="shared" si="851"/>
        <v>1.6593339856270455</v>
      </c>
      <c r="AR1199" s="369">
        <f t="shared" si="851"/>
        <v>1.7288159950220721</v>
      </c>
      <c r="AS1199" s="369">
        <f t="shared" si="851"/>
        <v>1.6903514750543374</v>
      </c>
      <c r="AT1199" s="369">
        <f t="shared" si="851"/>
        <v>1.4548153583853263</v>
      </c>
      <c r="AU1199" s="369">
        <f t="shared" ref="AU1199:AV1199" si="852">AU29*100/AU$5</f>
        <v>1.5197563271264549</v>
      </c>
      <c r="AV1199" s="369">
        <f t="shared" si="852"/>
        <v>1.4515162463598994</v>
      </c>
      <c r="AW1199" s="369">
        <f t="shared" ref="AW1199:AX1199" si="853">AW29*100/AW$5</f>
        <v>1.5132995365313027</v>
      </c>
      <c r="AX1199" s="369">
        <f t="shared" si="853"/>
        <v>1.7868937672342133</v>
      </c>
      <c r="AY1199" s="369">
        <f t="shared" ref="AY1199" si="854">AY29*100/AY$5</f>
        <v>1.6960135609976807</v>
      </c>
    </row>
    <row r="1200" spans="1:51" s="325" customFormat="1" ht="13.8">
      <c r="A1200" s="327"/>
      <c r="B1200" s="327" t="s">
        <v>201</v>
      </c>
      <c r="C1200" s="369">
        <f t="shared" ref="C1200:AF1200" si="855">C30*100/C$5</f>
        <v>1.0051468492819455</v>
      </c>
      <c r="D1200" s="369">
        <f t="shared" si="855"/>
        <v>0.98496529957047407</v>
      </c>
      <c r="E1200" s="369">
        <f t="shared" si="855"/>
        <v>0.91642079721747027</v>
      </c>
      <c r="F1200" s="369">
        <f t="shared" si="855"/>
        <v>0.80765197861937743</v>
      </c>
      <c r="G1200" s="369">
        <f t="shared" si="855"/>
        <v>0.91245470912340076</v>
      </c>
      <c r="H1200" s="369">
        <f t="shared" si="855"/>
        <v>0.97376705749957526</v>
      </c>
      <c r="I1200" s="369">
        <f t="shared" si="855"/>
        <v>0.96790598411949713</v>
      </c>
      <c r="J1200" s="369">
        <f t="shared" si="855"/>
        <v>1.1286791215516583</v>
      </c>
      <c r="K1200" s="369">
        <f t="shared" si="855"/>
        <v>0.85754160681544689</v>
      </c>
      <c r="L1200" s="369">
        <f t="shared" si="855"/>
        <v>1.0719096019892187</v>
      </c>
      <c r="M1200" s="369">
        <f t="shared" si="855"/>
        <v>1.054088459188588</v>
      </c>
      <c r="N1200" s="369">
        <f t="shared" si="855"/>
        <v>1.0040343562382328</v>
      </c>
      <c r="O1200" s="369">
        <f t="shared" si="855"/>
        <v>0.92327695684038602</v>
      </c>
      <c r="P1200" s="369">
        <f t="shared" si="855"/>
        <v>1.1531520654065162</v>
      </c>
      <c r="Q1200" s="369">
        <f t="shared" si="855"/>
        <v>0.99266245470932035</v>
      </c>
      <c r="R1200" s="369">
        <f t="shared" si="855"/>
        <v>1.0072840138910522</v>
      </c>
      <c r="S1200" s="369">
        <f t="shared" si="855"/>
        <v>1.0357189206341626</v>
      </c>
      <c r="T1200" s="369">
        <f t="shared" si="855"/>
        <v>0.95917848377225434</v>
      </c>
      <c r="U1200" s="369">
        <f t="shared" si="855"/>
        <v>0.84223603314175421</v>
      </c>
      <c r="V1200" s="369">
        <f t="shared" si="855"/>
        <v>0.98509269260350429</v>
      </c>
      <c r="W1200" s="369">
        <f t="shared" si="855"/>
        <v>0.83942028985507244</v>
      </c>
      <c r="X1200" s="369">
        <f t="shared" si="855"/>
        <v>0.75127200861338339</v>
      </c>
      <c r="Y1200" s="369">
        <f t="shared" si="855"/>
        <v>0.85553591364745551</v>
      </c>
      <c r="Z1200" s="369">
        <f t="shared" si="855"/>
        <v>0.86904507980079937</v>
      </c>
      <c r="AA1200" s="369">
        <f t="shared" si="855"/>
        <v>0.92329855676030692</v>
      </c>
      <c r="AB1200" s="369">
        <f t="shared" si="855"/>
        <v>0.95683456868214134</v>
      </c>
      <c r="AC1200" s="369">
        <f t="shared" si="855"/>
        <v>0.76382556662316303</v>
      </c>
      <c r="AD1200" s="369">
        <f t="shared" si="855"/>
        <v>0.91908167226505233</v>
      </c>
      <c r="AE1200" s="369">
        <f t="shared" si="855"/>
        <v>0.90868917516283743</v>
      </c>
      <c r="AF1200" s="369">
        <f t="shared" si="855"/>
        <v>0.85220052047035832</v>
      </c>
      <c r="AG1200" s="369">
        <f t="shared" ref="AG1200:AH1200" si="856">AG30*100/AG$5</f>
        <v>0.92509605335756107</v>
      </c>
      <c r="AH1200" s="369">
        <f t="shared" si="856"/>
        <v>1.0241935358091467</v>
      </c>
      <c r="AI1200" s="369">
        <f t="shared" ref="AI1200:AJ1200" si="857">AI30*100/AI$5</f>
        <v>0.99748350547923481</v>
      </c>
      <c r="AJ1200" s="369">
        <f t="shared" si="857"/>
        <v>0.99611575014147613</v>
      </c>
      <c r="AK1200" s="369">
        <f t="shared" ref="AK1200:AL1200" si="858">AK30*100/AK$5</f>
        <v>1.0280777739803302</v>
      </c>
      <c r="AL1200" s="369">
        <f t="shared" si="858"/>
        <v>0.93433136049523624</v>
      </c>
      <c r="AM1200" s="369">
        <f t="shared" ref="AM1200:AN1200" si="859">AM30*100/AM$5</f>
        <v>1.0000107555954132</v>
      </c>
      <c r="AN1200" s="369">
        <f t="shared" si="859"/>
        <v>0.83127369671149676</v>
      </c>
      <c r="AO1200" s="369">
        <f t="shared" ref="AO1200:AT1200" si="860">AO30*100/AO$5</f>
        <v>0.81240960788420213</v>
      </c>
      <c r="AP1200" s="369">
        <f t="shared" si="860"/>
        <v>0.9121903898098479</v>
      </c>
      <c r="AQ1200" s="369">
        <f t="shared" si="860"/>
        <v>0.93343230203448169</v>
      </c>
      <c r="AR1200" s="369">
        <f t="shared" si="860"/>
        <v>0.9909169592767707</v>
      </c>
      <c r="AS1200" s="369">
        <f t="shared" si="860"/>
        <v>0.95535450775727915</v>
      </c>
      <c r="AT1200" s="369">
        <f t="shared" si="860"/>
        <v>0.84204183784930098</v>
      </c>
      <c r="AU1200" s="369">
        <f t="shared" ref="AU1200:AV1200" si="861">AU30*100/AU$5</f>
        <v>0.88164725017721512</v>
      </c>
      <c r="AV1200" s="369">
        <f t="shared" si="861"/>
        <v>0.79597278918309922</v>
      </c>
      <c r="AW1200" s="369">
        <f t="shared" ref="AW1200:AX1200" si="862">AW30*100/AW$5</f>
        <v>0.82346562165257875</v>
      </c>
      <c r="AX1200" s="369">
        <f t="shared" si="862"/>
        <v>1.0083871747741324</v>
      </c>
      <c r="AY1200" s="369">
        <f t="shared" ref="AY1200" si="863">AY30*100/AY$5</f>
        <v>0.99628718371602198</v>
      </c>
    </row>
    <row r="1201" spans="1:51" s="325" customFormat="1" ht="13.8">
      <c r="A1201" s="329"/>
      <c r="B1201" s="329" t="s">
        <v>202</v>
      </c>
      <c r="C1201" s="369">
        <f t="shared" ref="C1201:AF1201" si="864">C31*100/C$5</f>
        <v>0.34676465254449523</v>
      </c>
      <c r="D1201" s="369">
        <f t="shared" si="864"/>
        <v>0.26422433498376691</v>
      </c>
      <c r="E1201" s="369">
        <f t="shared" si="864"/>
        <v>0.33099603513369069</v>
      </c>
      <c r="F1201" s="369">
        <f t="shared" si="864"/>
        <v>0.27589577146440303</v>
      </c>
      <c r="G1201" s="369">
        <f t="shared" si="864"/>
        <v>0.30841612549330494</v>
      </c>
      <c r="H1201" s="369">
        <f t="shared" si="864"/>
        <v>0.39941985570305544</v>
      </c>
      <c r="I1201" s="369">
        <f t="shared" si="864"/>
        <v>0.41233547239351132</v>
      </c>
      <c r="J1201" s="369">
        <f t="shared" si="864"/>
        <v>0.41961653504336038</v>
      </c>
      <c r="K1201" s="369">
        <f t="shared" si="864"/>
        <v>0.30403961892445536</v>
      </c>
      <c r="L1201" s="369">
        <f t="shared" si="864"/>
        <v>0.45562930891631026</v>
      </c>
      <c r="M1201" s="369">
        <f t="shared" si="864"/>
        <v>0.53157542720896944</v>
      </c>
      <c r="N1201" s="369">
        <f t="shared" si="864"/>
        <v>0.46089153984965481</v>
      </c>
      <c r="O1201" s="369">
        <f t="shared" si="864"/>
        <v>0.34148931659738219</v>
      </c>
      <c r="P1201" s="369">
        <f t="shared" si="864"/>
        <v>0.57825776670037321</v>
      </c>
      <c r="Q1201" s="369">
        <f t="shared" si="864"/>
        <v>0.40201736977222657</v>
      </c>
      <c r="R1201" s="369">
        <f t="shared" si="864"/>
        <v>0.44264459041670545</v>
      </c>
      <c r="S1201" s="369">
        <f t="shared" si="864"/>
        <v>0.48117895197337279</v>
      </c>
      <c r="T1201" s="369">
        <f t="shared" si="864"/>
        <v>0.4183828868745737</v>
      </c>
      <c r="U1201" s="369">
        <f t="shared" si="864"/>
        <v>0.30473448859708591</v>
      </c>
      <c r="V1201" s="369">
        <f t="shared" si="864"/>
        <v>0.3520259564506571</v>
      </c>
      <c r="W1201" s="369">
        <f t="shared" si="864"/>
        <v>0.29822866344605475</v>
      </c>
      <c r="X1201" s="369">
        <f t="shared" si="864"/>
        <v>0.2619917911444789</v>
      </c>
      <c r="Y1201" s="369">
        <f t="shared" si="864"/>
        <v>0.30189183205114239</v>
      </c>
      <c r="Z1201" s="369">
        <f t="shared" si="864"/>
        <v>0.26318962079550406</v>
      </c>
      <c r="AA1201" s="369">
        <f t="shared" si="864"/>
        <v>0.35292781577866883</v>
      </c>
      <c r="AB1201" s="369">
        <f t="shared" si="864"/>
        <v>0.32594030624089471</v>
      </c>
      <c r="AC1201" s="369">
        <f t="shared" si="864"/>
        <v>0.25122847872982335</v>
      </c>
      <c r="AD1201" s="369">
        <f t="shared" si="864"/>
        <v>0.33217355316220565</v>
      </c>
      <c r="AE1201" s="369">
        <f t="shared" si="864"/>
        <v>0.29297548695545561</v>
      </c>
      <c r="AF1201" s="369">
        <f t="shared" si="864"/>
        <v>0.27847787836998</v>
      </c>
      <c r="AG1201" s="369">
        <f t="shared" ref="AG1201:AH1201" si="865">AG31*100/AG$5</f>
        <v>0.3228628011677826</v>
      </c>
      <c r="AH1201" s="369">
        <f t="shared" si="865"/>
        <v>0.3722532335771091</v>
      </c>
      <c r="AI1201" s="369">
        <f t="shared" ref="AI1201:AJ1201" si="866">AI31*100/AI$5</f>
        <v>0.32665503508020194</v>
      </c>
      <c r="AJ1201" s="369">
        <f t="shared" si="866"/>
        <v>0.32048753585537604</v>
      </c>
      <c r="AK1201" s="369">
        <f t="shared" ref="AK1201:AL1201" si="867">AK31*100/AK$5</f>
        <v>0.38405316184284727</v>
      </c>
      <c r="AL1201" s="369">
        <f t="shared" si="867"/>
        <v>0.24612447306877119</v>
      </c>
      <c r="AM1201" s="369">
        <f t="shared" ref="AM1201:AN1201" si="868">AM31*100/AM$5</f>
        <v>0.28546833756695822</v>
      </c>
      <c r="AN1201" s="369">
        <f t="shared" si="868"/>
        <v>0.27733626501438341</v>
      </c>
      <c r="AO1201" s="369">
        <f t="shared" ref="AO1201:AT1201" si="869">AO31*100/AO$5</f>
        <v>0.18478598884303027</v>
      </c>
      <c r="AP1201" s="369">
        <f t="shared" si="869"/>
        <v>0.23176865382115014</v>
      </c>
      <c r="AQ1201" s="369">
        <f t="shared" si="869"/>
        <v>0.27261378589021223</v>
      </c>
      <c r="AR1201" s="369">
        <f t="shared" si="869"/>
        <v>0.24721860828835218</v>
      </c>
      <c r="AS1201" s="369">
        <f t="shared" si="869"/>
        <v>0.21826968195899163</v>
      </c>
      <c r="AT1201" s="369">
        <f t="shared" si="869"/>
        <v>0.22287263675395647</v>
      </c>
      <c r="AU1201" s="369">
        <f t="shared" ref="AU1201:AV1201" si="870">AU31*100/AU$5</f>
        <v>0.25556017652476548</v>
      </c>
      <c r="AV1201" s="369">
        <f t="shared" si="870"/>
        <v>0.18972833183463547</v>
      </c>
      <c r="AW1201" s="369">
        <f t="shared" ref="AW1201:AX1201" si="871">AW31*100/AW$5</f>
        <v>0.179998462174803</v>
      </c>
      <c r="AX1201" s="369">
        <f t="shared" si="871"/>
        <v>0.25761242495838521</v>
      </c>
      <c r="AY1201" s="369">
        <f t="shared" ref="AY1201" si="872">AY31*100/AY$5</f>
        <v>0.25925774067287161</v>
      </c>
    </row>
    <row r="1202" spans="1:51" s="325" customFormat="1" ht="27.6">
      <c r="A1202" s="327"/>
      <c r="B1202" s="327" t="s">
        <v>203</v>
      </c>
      <c r="C1202" s="369">
        <f t="shared" ref="C1202:AF1202" si="873">C32*100/C$5</f>
        <v>0.1255192186461023</v>
      </c>
      <c r="D1202" s="369">
        <f t="shared" si="873"/>
        <v>0.10835005720986335</v>
      </c>
      <c r="E1202" s="369">
        <f t="shared" si="873"/>
        <v>8.8650994423975532E-2</v>
      </c>
      <c r="F1202" s="369">
        <f t="shared" si="873"/>
        <v>0.12297137226453682</v>
      </c>
      <c r="G1202" s="369">
        <f t="shared" si="873"/>
        <v>8.8779177234075676E-2</v>
      </c>
      <c r="H1202" s="369">
        <f t="shared" si="873"/>
        <v>9.67752571283437E-2</v>
      </c>
      <c r="I1202" s="369">
        <f t="shared" si="873"/>
        <v>9.0056633895443577E-2</v>
      </c>
      <c r="J1202" s="369">
        <f t="shared" si="873"/>
        <v>9.8913519603441399E-2</v>
      </c>
      <c r="K1202" s="369">
        <f t="shared" si="873"/>
        <v>9.7893773289007127E-2</v>
      </c>
      <c r="L1202" s="369">
        <f t="shared" si="873"/>
        <v>0.109087346183907</v>
      </c>
      <c r="M1202" s="369">
        <f t="shared" si="873"/>
        <v>0.12185305134676552</v>
      </c>
      <c r="N1202" s="369">
        <f t="shared" si="873"/>
        <v>0.10660227575195931</v>
      </c>
      <c r="O1202" s="369">
        <f t="shared" si="873"/>
        <v>0.12020973105243075</v>
      </c>
      <c r="P1202" s="369">
        <f t="shared" si="873"/>
        <v>0.10814843242986846</v>
      </c>
      <c r="Q1202" s="369">
        <f t="shared" si="873"/>
        <v>0.14141009534560509</v>
      </c>
      <c r="R1202" s="369">
        <f t="shared" si="873"/>
        <v>0.13243661620094863</v>
      </c>
      <c r="S1202" s="369">
        <f t="shared" si="873"/>
        <v>9.4194775232242484E-2</v>
      </c>
      <c r="T1202" s="369">
        <f t="shared" si="873"/>
        <v>0.10073843559087296</v>
      </c>
      <c r="U1202" s="369">
        <f t="shared" si="873"/>
        <v>9.1879535534546045E-2</v>
      </c>
      <c r="V1202" s="369">
        <f t="shared" si="873"/>
        <v>8.8258656703244967E-2</v>
      </c>
      <c r="W1202" s="369">
        <f t="shared" si="873"/>
        <v>8.1588835212023619E-2</v>
      </c>
      <c r="X1202" s="369">
        <f t="shared" si="873"/>
        <v>7.8465176476330362E-2</v>
      </c>
      <c r="Y1202" s="369">
        <f t="shared" si="873"/>
        <v>7.4701730010844056E-2</v>
      </c>
      <c r="Z1202" s="369">
        <f t="shared" si="873"/>
        <v>7.7899676345392327E-2</v>
      </c>
      <c r="AA1202" s="369">
        <f t="shared" si="873"/>
        <v>7.4572281506788934E-2</v>
      </c>
      <c r="AB1202" s="369">
        <f t="shared" si="873"/>
        <v>9.290350148208211E-2</v>
      </c>
      <c r="AC1202" s="369">
        <f t="shared" si="873"/>
        <v>7.0479689858520128E-2</v>
      </c>
      <c r="AD1202" s="369">
        <f t="shared" si="873"/>
        <v>8.2050837832895407E-2</v>
      </c>
      <c r="AE1202" s="369">
        <f t="shared" si="873"/>
        <v>8.3848070607407718E-2</v>
      </c>
      <c r="AF1202" s="369">
        <f t="shared" si="873"/>
        <v>8.3793431972359653E-2</v>
      </c>
      <c r="AG1202" s="369">
        <f t="shared" ref="AG1202:AH1202" si="874">AG32*100/AG$5</f>
        <v>9.9820338273007694E-2</v>
      </c>
      <c r="AH1202" s="369">
        <f t="shared" si="874"/>
        <v>0.10964450537538815</v>
      </c>
      <c r="AI1202" s="369">
        <f t="shared" ref="AI1202:AJ1202" si="875">AI32*100/AI$5</f>
        <v>0.11955124487172507</v>
      </c>
      <c r="AJ1202" s="369">
        <f t="shared" si="875"/>
        <v>0.11083962547229315</v>
      </c>
      <c r="AK1202" s="369">
        <f t="shared" ref="AK1202:AL1202" si="876">AK32*100/AK$5</f>
        <v>0.10089433140650751</v>
      </c>
      <c r="AL1202" s="369">
        <f t="shared" si="876"/>
        <v>0.10812592286530449</v>
      </c>
      <c r="AM1202" s="369">
        <f t="shared" ref="AM1202:AN1202" si="877">AM32*100/AM$5</f>
        <v>9.9693243001167164E-2</v>
      </c>
      <c r="AN1202" s="369">
        <f t="shared" si="877"/>
        <v>8.5067212490790856E-2</v>
      </c>
      <c r="AO1202" s="369">
        <f t="shared" ref="AO1202:AT1202" si="878">AO32*100/AO$5</f>
        <v>7.6438852091526358E-2</v>
      </c>
      <c r="AP1202" s="369">
        <f t="shared" si="878"/>
        <v>7.5222853804488204E-2</v>
      </c>
      <c r="AQ1202" s="369">
        <f t="shared" si="878"/>
        <v>8.6001552009177099E-2</v>
      </c>
      <c r="AR1202" s="369">
        <f t="shared" si="878"/>
        <v>9.2096043955162174E-2</v>
      </c>
      <c r="AS1202" s="369">
        <f t="shared" si="878"/>
        <v>8.9070166908362836E-2</v>
      </c>
      <c r="AT1202" s="369">
        <f t="shared" si="878"/>
        <v>8.3615107943940184E-2</v>
      </c>
      <c r="AU1202" s="369">
        <f t="shared" ref="AU1202:AV1202" si="879">AU32*100/AU$5</f>
        <v>8.7353155607490018E-2</v>
      </c>
      <c r="AV1202" s="369">
        <f t="shared" si="879"/>
        <v>8.2857024224369635E-2</v>
      </c>
      <c r="AW1202" s="369">
        <f t="shared" ref="AW1202:AX1202" si="880">AW32*100/AW$5</f>
        <v>8.7828378708014729E-2</v>
      </c>
      <c r="AX1202" s="369">
        <f t="shared" si="880"/>
        <v>0.11161042088877141</v>
      </c>
      <c r="AY1202" s="369">
        <f t="shared" ref="AY1202" si="881">AY32*100/AY$5</f>
        <v>9.6339969991246263E-2</v>
      </c>
    </row>
    <row r="1203" spans="1:51" s="325" customFormat="1" ht="12.75" customHeight="1">
      <c r="A1203" s="329"/>
      <c r="B1203" s="329" t="s">
        <v>204</v>
      </c>
      <c r="C1203" s="369">
        <f t="shared" ref="C1203:AF1203" si="882">C33*100/C$5</f>
        <v>0.53286297809134797</v>
      </c>
      <c r="D1203" s="369">
        <f t="shared" si="882"/>
        <v>0.61239090737684387</v>
      </c>
      <c r="E1203" s="369">
        <f t="shared" si="882"/>
        <v>0.49677376765980391</v>
      </c>
      <c r="F1203" s="369">
        <f t="shared" si="882"/>
        <v>0.40878483489043749</v>
      </c>
      <c r="G1203" s="369">
        <f t="shared" si="882"/>
        <v>0.51525940639602019</v>
      </c>
      <c r="H1203" s="369">
        <f t="shared" si="882"/>
        <v>0.4775719446681761</v>
      </c>
      <c r="I1203" s="369">
        <f t="shared" si="882"/>
        <v>0.46551387783054232</v>
      </c>
      <c r="J1203" s="369">
        <f t="shared" si="882"/>
        <v>0.61014906690485671</v>
      </c>
      <c r="K1203" s="369">
        <f t="shared" si="882"/>
        <v>0.45560821460198431</v>
      </c>
      <c r="L1203" s="369">
        <f t="shared" si="882"/>
        <v>0.50719294688900141</v>
      </c>
      <c r="M1203" s="369">
        <f t="shared" si="882"/>
        <v>0.40065998063285302</v>
      </c>
      <c r="N1203" s="369">
        <f t="shared" si="882"/>
        <v>0.43658497676656949</v>
      </c>
      <c r="O1203" s="369">
        <f t="shared" si="882"/>
        <v>0.46157790919057301</v>
      </c>
      <c r="P1203" s="369">
        <f t="shared" si="882"/>
        <v>0.4667458662762744</v>
      </c>
      <c r="Q1203" s="369">
        <f t="shared" si="882"/>
        <v>0.44923498959148872</v>
      </c>
      <c r="R1203" s="369">
        <f t="shared" si="882"/>
        <v>0.43220280727339805</v>
      </c>
      <c r="S1203" s="369">
        <f t="shared" si="882"/>
        <v>0.46034519342854729</v>
      </c>
      <c r="T1203" s="369">
        <f t="shared" si="882"/>
        <v>0.44001634346418583</v>
      </c>
      <c r="U1203" s="369">
        <f t="shared" si="882"/>
        <v>0.44558026455962946</v>
      </c>
      <c r="V1203" s="369">
        <f t="shared" si="882"/>
        <v>0.54480807944960219</v>
      </c>
      <c r="W1203" s="369">
        <f t="shared" si="882"/>
        <v>0.4596027911969941</v>
      </c>
      <c r="X1203" s="369">
        <f t="shared" si="882"/>
        <v>0.41085640376351579</v>
      </c>
      <c r="Y1203" s="369">
        <f t="shared" si="882"/>
        <v>0.47890330206638343</v>
      </c>
      <c r="Z1203" s="369">
        <f t="shared" si="882"/>
        <v>0.52795578265990295</v>
      </c>
      <c r="AA1203" s="369">
        <f t="shared" si="882"/>
        <v>0.49579845947484913</v>
      </c>
      <c r="AB1203" s="369">
        <f t="shared" si="882"/>
        <v>0.53803281777287304</v>
      </c>
      <c r="AC1203" s="369">
        <f t="shared" si="882"/>
        <v>0.44211739803481959</v>
      </c>
      <c r="AD1203" s="369">
        <f t="shared" si="882"/>
        <v>0.50485728126995133</v>
      </c>
      <c r="AE1203" s="369">
        <f t="shared" si="882"/>
        <v>0.53186561759997408</v>
      </c>
      <c r="AF1203" s="369">
        <f t="shared" si="882"/>
        <v>0.48992921012801866</v>
      </c>
      <c r="AG1203" s="369">
        <f t="shared" ref="AG1203:AH1203" si="883">AG33*100/AG$5</f>
        <v>0.50241291391677068</v>
      </c>
      <c r="AH1203" s="369">
        <f t="shared" si="883"/>
        <v>0.54233478850151984</v>
      </c>
      <c r="AI1203" s="369">
        <f t="shared" ref="AI1203:AJ1203" si="884">AI33*100/AI$5</f>
        <v>0.55123776967091453</v>
      </c>
      <c r="AJ1203" s="369">
        <f t="shared" si="884"/>
        <v>0.564788588813807</v>
      </c>
      <c r="AK1203" s="369">
        <f t="shared" ref="AK1203:AL1203" si="885">AK33*100/AK$5</f>
        <v>0.54313028073097536</v>
      </c>
      <c r="AL1203" s="369">
        <f t="shared" si="885"/>
        <v>0.58008096456116054</v>
      </c>
      <c r="AM1203" s="369">
        <f t="shared" ref="AM1203:AN1203" si="886">AM33*100/AM$5</f>
        <v>0.61484917502728775</v>
      </c>
      <c r="AN1203" s="369">
        <f t="shared" si="886"/>
        <v>0.46891105800252547</v>
      </c>
      <c r="AO1203" s="369">
        <f t="shared" ref="AO1203:AT1203" si="887">AO33*100/AO$5</f>
        <v>0.55122002472275045</v>
      </c>
      <c r="AP1203" s="369">
        <f t="shared" si="887"/>
        <v>0.60516402451330853</v>
      </c>
      <c r="AQ1203" s="369">
        <f t="shared" si="887"/>
        <v>0.57478322480515542</v>
      </c>
      <c r="AR1203" s="369">
        <f t="shared" si="887"/>
        <v>0.65156583335248208</v>
      </c>
      <c r="AS1203" s="369">
        <f t="shared" si="887"/>
        <v>0.6480146588899246</v>
      </c>
      <c r="AT1203" s="369">
        <f t="shared" si="887"/>
        <v>0.53555409315140423</v>
      </c>
      <c r="AU1203" s="369">
        <f t="shared" ref="AU1203:AV1203" si="888">AU33*100/AU$5</f>
        <v>0.53870024296569685</v>
      </c>
      <c r="AV1203" s="369">
        <f t="shared" si="888"/>
        <v>0.52338743312409408</v>
      </c>
      <c r="AW1203" s="369">
        <f t="shared" ref="AW1203:AX1203" si="889">AW33*100/AW$5</f>
        <v>0.55567192355417916</v>
      </c>
      <c r="AX1203" s="369">
        <f t="shared" si="889"/>
        <v>0.63916432892697583</v>
      </c>
      <c r="AY1203" s="369">
        <f t="shared" ref="AY1203" si="890">AY33*100/AY$5</f>
        <v>0.64071814566202046</v>
      </c>
    </row>
    <row r="1204" spans="1:51" s="325" customFormat="1" ht="13.8">
      <c r="A1204" s="327"/>
      <c r="B1204" s="327" t="s">
        <v>205</v>
      </c>
      <c r="C1204" s="369">
        <f t="shared" ref="C1204:AF1204" si="891">C34*100/C$5</f>
        <v>0.29309406816984601</v>
      </c>
      <c r="D1204" s="369">
        <f t="shared" si="891"/>
        <v>0.30236424387845851</v>
      </c>
      <c r="E1204" s="369">
        <f t="shared" si="891"/>
        <v>0.23652696955694272</v>
      </c>
      <c r="F1204" s="369">
        <f t="shared" si="891"/>
        <v>0.21870908452512255</v>
      </c>
      <c r="G1204" s="369">
        <f t="shared" si="891"/>
        <v>0.24004765456210714</v>
      </c>
      <c r="H1204" s="369">
        <f t="shared" si="891"/>
        <v>0.19749978532632032</v>
      </c>
      <c r="I1204" s="369">
        <f t="shared" si="891"/>
        <v>0.16790657417115259</v>
      </c>
      <c r="J1204" s="369">
        <f t="shared" si="891"/>
        <v>0.15675896285235663</v>
      </c>
      <c r="K1204" s="369">
        <f t="shared" si="891"/>
        <v>0.14815506530632902</v>
      </c>
      <c r="L1204" s="369">
        <f t="shared" si="891"/>
        <v>0.17076504274318555</v>
      </c>
      <c r="M1204" s="369">
        <f t="shared" si="891"/>
        <v>0.1977133832431632</v>
      </c>
      <c r="N1204" s="369">
        <f t="shared" si="891"/>
        <v>0.18996445553965235</v>
      </c>
      <c r="O1204" s="369">
        <f t="shared" si="891"/>
        <v>0.23076876485207987</v>
      </c>
      <c r="P1204" s="369">
        <f t="shared" si="891"/>
        <v>0.23022507206661394</v>
      </c>
      <c r="Q1204" s="369">
        <f t="shared" si="891"/>
        <v>0.21423932899999396</v>
      </c>
      <c r="R1204" s="369">
        <f t="shared" si="891"/>
        <v>0.15680077686866584</v>
      </c>
      <c r="S1204" s="369">
        <f t="shared" si="891"/>
        <v>0.15323017606258907</v>
      </c>
      <c r="T1204" s="369">
        <f t="shared" si="891"/>
        <v>0.16314891695977279</v>
      </c>
      <c r="U1204" s="369">
        <f t="shared" si="891"/>
        <v>0.14527068771477519</v>
      </c>
      <c r="V1204" s="369">
        <f t="shared" si="891"/>
        <v>0.13873420275114842</v>
      </c>
      <c r="W1204" s="369">
        <f t="shared" si="891"/>
        <v>0.13062801932367149</v>
      </c>
      <c r="X1204" s="369">
        <f t="shared" si="891"/>
        <v>0.16011528631516858</v>
      </c>
      <c r="Y1204" s="369">
        <f t="shared" si="891"/>
        <v>0.17088069551879434</v>
      </c>
      <c r="Z1204" s="369">
        <f t="shared" si="891"/>
        <v>0.17852009162485741</v>
      </c>
      <c r="AA1204" s="369">
        <f t="shared" si="891"/>
        <v>0.19103687237974526</v>
      </c>
      <c r="AB1204" s="369">
        <f t="shared" si="891"/>
        <v>0.20090539908551663</v>
      </c>
      <c r="AC1204" s="369">
        <f t="shared" si="891"/>
        <v>0.16810254255095608</v>
      </c>
      <c r="AD1204" s="369">
        <f t="shared" si="891"/>
        <v>0.17966165859793326</v>
      </c>
      <c r="AE1204" s="369">
        <f t="shared" si="891"/>
        <v>0.19008716336103432</v>
      </c>
      <c r="AF1204" s="369">
        <f t="shared" si="891"/>
        <v>0.1934546015056581</v>
      </c>
      <c r="AG1204" s="369">
        <f t="shared" ref="AG1204:AH1204" si="892">AG34*100/AG$5</f>
        <v>0.17850837981136447</v>
      </c>
      <c r="AH1204" s="369">
        <f t="shared" si="892"/>
        <v>0.18817367814424724</v>
      </c>
      <c r="AI1204" s="369">
        <f t="shared" ref="AI1204:AJ1204" si="893">AI34*100/AI$5</f>
        <v>0.18003707272266717</v>
      </c>
      <c r="AJ1204" s="369">
        <f t="shared" si="893"/>
        <v>0.18219916335354525</v>
      </c>
      <c r="AK1204" s="369">
        <f t="shared" ref="AK1204:AL1204" si="894">AK34*100/AK$5</f>
        <v>0.24165536850202901</v>
      </c>
      <c r="AL1204" s="369">
        <f t="shared" si="894"/>
        <v>0.28301879134375685</v>
      </c>
      <c r="AM1204" s="369">
        <f t="shared" ref="AM1204:AN1204" si="895">AM34*100/AM$5</f>
        <v>0.29592722689966999</v>
      </c>
      <c r="AN1204" s="369">
        <f t="shared" si="895"/>
        <v>0.25046433711282778</v>
      </c>
      <c r="AO1204" s="369">
        <f t="shared" ref="AO1204:AT1204" si="896">AO34*100/AO$5</f>
        <v>0.2185276777044651</v>
      </c>
      <c r="AP1204" s="369">
        <f t="shared" si="896"/>
        <v>0.24497971109265204</v>
      </c>
      <c r="AQ1204" s="369">
        <f t="shared" si="896"/>
        <v>0.22001417051857347</v>
      </c>
      <c r="AR1204" s="369">
        <f t="shared" si="896"/>
        <v>0.19148682406518869</v>
      </c>
      <c r="AS1204" s="369">
        <f t="shared" si="896"/>
        <v>0.18535936999046662</v>
      </c>
      <c r="AT1204" s="369">
        <f t="shared" si="896"/>
        <v>0.15460716215238215</v>
      </c>
      <c r="AU1204" s="369">
        <f t="shared" ref="AU1204:AV1204" si="897">AU34*100/AU$5</f>
        <v>0.17564921343433612</v>
      </c>
      <c r="AV1204" s="369">
        <f t="shared" si="897"/>
        <v>0.21079892887000248</v>
      </c>
      <c r="AW1204" s="369">
        <f t="shared" ref="AW1204:AX1204" si="898">AW34*100/AW$5</f>
        <v>0.18168874418012707</v>
      </c>
      <c r="AX1204" s="369">
        <f t="shared" si="898"/>
        <v>0.25129420957759485</v>
      </c>
      <c r="AY1204" s="369">
        <f t="shared" ref="AY1204" si="899">AY34*100/AY$5</f>
        <v>0.26281314432731046</v>
      </c>
    </row>
    <row r="1205" spans="1:51" s="325" customFormat="1" ht="13.8">
      <c r="A1205" s="329"/>
      <c r="B1205" s="329" t="s">
        <v>206</v>
      </c>
      <c r="C1205" s="369">
        <f t="shared" ref="C1205:AF1205" si="900">C35*100/C$5</f>
        <v>0.25475176814998401</v>
      </c>
      <c r="D1205" s="369">
        <f t="shared" si="900"/>
        <v>0.27451263997906183</v>
      </c>
      <c r="E1205" s="369">
        <f t="shared" si="900"/>
        <v>0.20038779681952903</v>
      </c>
      <c r="F1205" s="369">
        <f t="shared" si="900"/>
        <v>0.18947589001280501</v>
      </c>
      <c r="G1205" s="369">
        <f t="shared" si="900"/>
        <v>0.2059188829723313</v>
      </c>
      <c r="H1205" s="369">
        <f t="shared" si="900"/>
        <v>0.16873170065394857</v>
      </c>
      <c r="I1205" s="369">
        <f t="shared" si="900"/>
        <v>0.14135424968109553</v>
      </c>
      <c r="J1205" s="369">
        <f t="shared" si="900"/>
        <v>0.12907630747661472</v>
      </c>
      <c r="K1205" s="369">
        <f t="shared" si="900"/>
        <v>0.12841936672341495</v>
      </c>
      <c r="L1205" s="369">
        <f t="shared" si="900"/>
        <v>0.1493629723412104</v>
      </c>
      <c r="M1205" s="369">
        <f t="shared" si="900"/>
        <v>0.16337839286717165</v>
      </c>
      <c r="N1205" s="369">
        <f t="shared" si="900"/>
        <v>0.16250292723006052</v>
      </c>
      <c r="O1205" s="369">
        <f t="shared" si="900"/>
        <v>0.20189743206656155</v>
      </c>
      <c r="P1205" s="369">
        <f t="shared" si="900"/>
        <v>0.20900935087223782</v>
      </c>
      <c r="Q1205" s="369">
        <f t="shared" si="900"/>
        <v>0.1841365790895132</v>
      </c>
      <c r="R1205" s="369">
        <f t="shared" si="900"/>
        <v>0.13387236138315339</v>
      </c>
      <c r="S1205" s="369">
        <f t="shared" si="900"/>
        <v>0.12481000266872358</v>
      </c>
      <c r="T1205" s="369">
        <f t="shared" si="900"/>
        <v>0.13551523750473998</v>
      </c>
      <c r="U1205" s="369">
        <f t="shared" si="900"/>
        <v>0.1158408501173854</v>
      </c>
      <c r="V1205" s="369">
        <f t="shared" si="900"/>
        <v>0.10788570083677612</v>
      </c>
      <c r="W1205" s="369">
        <f t="shared" si="900"/>
        <v>0.10580783682232958</v>
      </c>
      <c r="X1205" s="369">
        <f t="shared" si="900"/>
        <v>0.13475990772793056</v>
      </c>
      <c r="Y1205" s="369">
        <f t="shared" si="900"/>
        <v>0.14702143935746359</v>
      </c>
      <c r="Z1205" s="369">
        <f t="shared" si="900"/>
        <v>0.14314065528465839</v>
      </c>
      <c r="AA1205" s="369">
        <f t="shared" si="900"/>
        <v>0.15724506643604058</v>
      </c>
      <c r="AB1205" s="369">
        <f t="shared" si="900"/>
        <v>0.17247499301856892</v>
      </c>
      <c r="AC1205" s="369">
        <f t="shared" si="900"/>
        <v>0.13937859892699686</v>
      </c>
      <c r="AD1205" s="369">
        <f t="shared" si="900"/>
        <v>0.1496244750510913</v>
      </c>
      <c r="AE1205" s="369">
        <f t="shared" si="900"/>
        <v>0.15839282919631603</v>
      </c>
      <c r="AF1205" s="369">
        <f t="shared" si="900"/>
        <v>0.16045376357133839</v>
      </c>
      <c r="AG1205" s="369">
        <f t="shared" ref="AG1205:AH1205" si="901">AG35*100/AG$5</f>
        <v>0.14941426705344721</v>
      </c>
      <c r="AH1205" s="369">
        <f t="shared" si="901"/>
        <v>0.15503078000446063</v>
      </c>
      <c r="AI1205" s="369">
        <f t="shared" ref="AI1205:AJ1205" si="902">AI35*100/AI$5</f>
        <v>0.149971710150966</v>
      </c>
      <c r="AJ1205" s="369">
        <f t="shared" si="902"/>
        <v>0.15485848225719476</v>
      </c>
      <c r="AK1205" s="369">
        <f t="shared" ref="AK1205:AL1205" si="903">AK35*100/AK$5</f>
        <v>0.21262243034140788</v>
      </c>
      <c r="AL1205" s="369">
        <f t="shared" si="903"/>
        <v>0.25318675181447803</v>
      </c>
      <c r="AM1205" s="369">
        <f t="shared" ref="AM1205:AN1205" si="904">AM35*100/AM$5</f>
        <v>0.26503270628212072</v>
      </c>
      <c r="AN1205" s="369">
        <f t="shared" si="904"/>
        <v>0.2203253055150344</v>
      </c>
      <c r="AO1205" s="369">
        <f t="shared" ref="AO1205:AT1205" si="905">AO35*100/AO$5</f>
        <v>0.19430558758136612</v>
      </c>
      <c r="AP1205" s="369">
        <f t="shared" si="905"/>
        <v>0.21273636550917122</v>
      </c>
      <c r="AQ1205" s="369">
        <f t="shared" si="905"/>
        <v>0.18583622929248625</v>
      </c>
      <c r="AR1205" s="369">
        <f t="shared" si="905"/>
        <v>0.15625324843719396</v>
      </c>
      <c r="AS1205" s="369">
        <f t="shared" si="905"/>
        <v>0.15205979626747521</v>
      </c>
      <c r="AT1205" s="369">
        <f t="shared" si="905"/>
        <v>0.13141440475569341</v>
      </c>
      <c r="AU1205" s="369">
        <f t="shared" ref="AU1205:AV1205" si="906">AU35*100/AU$5</f>
        <v>0.14345583765917788</v>
      </c>
      <c r="AV1205" s="369">
        <f t="shared" si="906"/>
        <v>0.18374800061724456</v>
      </c>
      <c r="AW1205" s="369">
        <f t="shared" ref="AW1205:AX1205" si="907">AW35*100/AW$5</f>
        <v>0.15020309898291423</v>
      </c>
      <c r="AX1205" s="369">
        <f t="shared" si="907"/>
        <v>0.21676601633446516</v>
      </c>
      <c r="AY1205" s="369">
        <f t="shared" ref="AY1205" si="908">AY35*100/AY$5</f>
        <v>0.22522335246465458</v>
      </c>
    </row>
    <row r="1206" spans="1:51" s="325" customFormat="1" ht="27.6">
      <c r="A1206" s="327"/>
      <c r="B1206" s="327" t="s">
        <v>207</v>
      </c>
      <c r="C1206" s="369">
        <f t="shared" ref="C1206:AF1206" si="909">C36*100/C$5</f>
        <v>2.4482076701871348E-2</v>
      </c>
      <c r="D1206" s="369">
        <f t="shared" si="909"/>
        <v>1.7821582711515065E-2</v>
      </c>
      <c r="E1206" s="369">
        <f t="shared" si="909"/>
        <v>2.3980895841235281E-2</v>
      </c>
      <c r="F1206" s="369">
        <f t="shared" si="909"/>
        <v>1.7116015391616831E-2</v>
      </c>
      <c r="G1206" s="369">
        <f t="shared" si="909"/>
        <v>2.0854417309462175E-2</v>
      </c>
      <c r="H1206" s="369">
        <f t="shared" si="909"/>
        <v>1.6086939035935832E-2</v>
      </c>
      <c r="I1206" s="369">
        <f t="shared" si="909"/>
        <v>1.869726182841519E-2</v>
      </c>
      <c r="J1206" s="369">
        <f t="shared" si="909"/>
        <v>1.911160924491272E-2</v>
      </c>
      <c r="K1206" s="369">
        <f t="shared" si="909"/>
        <v>1.4164189241415461E-2</v>
      </c>
      <c r="L1206" s="369">
        <f t="shared" si="909"/>
        <v>1.5035631738096453E-2</v>
      </c>
      <c r="M1206" s="369">
        <f t="shared" si="909"/>
        <v>1.5572003070152298E-2</v>
      </c>
      <c r="N1206" s="369">
        <f t="shared" si="909"/>
        <v>1.8218813279826305E-2</v>
      </c>
      <c r="O1206" s="369">
        <f t="shared" si="909"/>
        <v>2.0189743206656154E-2</v>
      </c>
      <c r="P1206" s="369">
        <f t="shared" si="909"/>
        <v>1.1858380748889086E-2</v>
      </c>
      <c r="Q1206" s="369">
        <f t="shared" si="909"/>
        <v>1.7317173335599133E-2</v>
      </c>
      <c r="R1206" s="369">
        <f t="shared" si="909"/>
        <v>1.4400959251811431E-2</v>
      </c>
      <c r="S1206" s="369">
        <f t="shared" si="909"/>
        <v>2.0256112744137182E-2</v>
      </c>
      <c r="T1206" s="369">
        <f t="shared" si="909"/>
        <v>1.7102676058580138E-2</v>
      </c>
      <c r="U1206" s="369">
        <f t="shared" si="909"/>
        <v>1.5779402286260066E-2</v>
      </c>
      <c r="V1206" s="369">
        <f t="shared" si="909"/>
        <v>1.6685088910089647E-2</v>
      </c>
      <c r="W1206" s="369">
        <f t="shared" si="909"/>
        <v>1.2538915727321524E-2</v>
      </c>
      <c r="X1206" s="369">
        <f t="shared" si="909"/>
        <v>1.4807871997114532E-2</v>
      </c>
      <c r="Y1206" s="369">
        <f t="shared" si="909"/>
        <v>1.3315886008205867E-2</v>
      </c>
      <c r="Z1206" s="369">
        <f t="shared" si="909"/>
        <v>1.808385343732322E-2</v>
      </c>
      <c r="AA1206" s="369">
        <f t="shared" si="909"/>
        <v>2.0013008455496074E-2</v>
      </c>
      <c r="AB1206" s="369">
        <f t="shared" si="909"/>
        <v>1.8378827590615609E-2</v>
      </c>
      <c r="AC1206" s="369">
        <f t="shared" si="909"/>
        <v>1.4959584061874073E-2</v>
      </c>
      <c r="AD1206" s="369">
        <f t="shared" si="909"/>
        <v>1.8166681103764234E-2</v>
      </c>
      <c r="AE1206" s="369">
        <f t="shared" si="909"/>
        <v>1.864604485063651E-2</v>
      </c>
      <c r="AF1206" s="369">
        <f t="shared" si="909"/>
        <v>1.7750761273988124E-2</v>
      </c>
      <c r="AG1206" s="369">
        <f t="shared" ref="AG1206:AH1206" si="910">AG36*100/AG$5</f>
        <v>1.8602373886136357E-2</v>
      </c>
      <c r="AH1206" s="369">
        <f t="shared" si="910"/>
        <v>1.7741198416003419E-2</v>
      </c>
      <c r="AI1206" s="369">
        <f t="shared" ref="AI1206:AJ1206" si="911">AI36*100/AI$5</f>
        <v>1.8110238084528649E-2</v>
      </c>
      <c r="AJ1206" s="369">
        <f t="shared" si="911"/>
        <v>1.5885692178511952E-2</v>
      </c>
      <c r="AK1206" s="369">
        <f t="shared" ref="AK1206:AL1206" si="912">AK36*100/AK$5</f>
        <v>1.9952838037903379E-2</v>
      </c>
      <c r="AL1206" s="369">
        <f t="shared" si="912"/>
        <v>1.8954506748534983E-2</v>
      </c>
      <c r="AM1206" s="369">
        <f t="shared" ref="AM1206:AN1206" si="913">AM36*100/AM$5</f>
        <v>2.076942562524316E-2</v>
      </c>
      <c r="AN1206" s="369">
        <f t="shared" si="913"/>
        <v>1.5396226168520476E-2</v>
      </c>
      <c r="AO1206" s="369">
        <f t="shared" ref="AO1206:AT1206" si="914">AO36*100/AO$5</f>
        <v>1.4984553569602722E-2</v>
      </c>
      <c r="AP1206" s="369">
        <f t="shared" si="914"/>
        <v>1.9590011046395909E-2</v>
      </c>
      <c r="AQ1206" s="369">
        <f t="shared" si="914"/>
        <v>2.1896825129052937E-2</v>
      </c>
      <c r="AR1206" s="369">
        <f t="shared" si="914"/>
        <v>2.2941945207048321E-2</v>
      </c>
      <c r="AS1206" s="369">
        <f t="shared" si="914"/>
        <v>2.2294082301258872E-2</v>
      </c>
      <c r="AT1206" s="369">
        <f t="shared" si="914"/>
        <v>1.7907905566093469E-2</v>
      </c>
      <c r="AU1206" s="369">
        <f t="shared" ref="AU1206:AV1206" si="915">AU36*100/AU$5</f>
        <v>2.2326577551181913E-2</v>
      </c>
      <c r="AV1206" s="369">
        <f t="shared" si="915"/>
        <v>1.605083715341192E-2</v>
      </c>
      <c r="AW1206" s="369">
        <f t="shared" ref="AW1206:AX1206" si="916">AW36*100/AW$5</f>
        <v>2.1907380500376501E-2</v>
      </c>
      <c r="AX1206" s="369">
        <f t="shared" si="916"/>
        <v>2.5716844225595125E-2</v>
      </c>
      <c r="AY1206" s="369">
        <f t="shared" ref="AY1206" si="917">AY36*100/AY$5</f>
        <v>2.4572426869791084E-2</v>
      </c>
    </row>
    <row r="1207" spans="1:51" s="325" customFormat="1" ht="27.6">
      <c r="A1207" s="329"/>
      <c r="B1207" s="329" t="s">
        <v>208</v>
      </c>
      <c r="C1207" s="369">
        <f t="shared" ref="C1207:AF1207" si="918">C37*100/C$5</f>
        <v>1.3860223317990656E-2</v>
      </c>
      <c r="D1207" s="369">
        <f t="shared" si="918"/>
        <v>1.0073068489117213E-2</v>
      </c>
      <c r="E1207" s="369">
        <f t="shared" si="918"/>
        <v>1.2158276896178386E-2</v>
      </c>
      <c r="F1207" s="369">
        <f t="shared" si="918"/>
        <v>1.2077188430533372E-2</v>
      </c>
      <c r="G1207" s="369">
        <f t="shared" si="918"/>
        <v>1.3274354280313688E-2</v>
      </c>
      <c r="H1207" s="369">
        <f t="shared" si="918"/>
        <v>1.2644913791760371E-2</v>
      </c>
      <c r="I1207" s="369">
        <f t="shared" si="918"/>
        <v>7.8550626616418848E-3</v>
      </c>
      <c r="J1207" s="369">
        <f t="shared" si="918"/>
        <v>8.5710461308291779E-3</v>
      </c>
      <c r="K1207" s="369">
        <f t="shared" si="918"/>
        <v>5.6107453227767614E-3</v>
      </c>
      <c r="L1207" s="369">
        <f t="shared" si="918"/>
        <v>6.366438663878678E-3</v>
      </c>
      <c r="M1207" s="369">
        <f t="shared" si="918"/>
        <v>1.8762987305839245E-2</v>
      </c>
      <c r="N1207" s="369">
        <f t="shared" si="918"/>
        <v>9.2427150297655428E-3</v>
      </c>
      <c r="O1207" s="369">
        <f t="shared" si="918"/>
        <v>8.7219690652754582E-3</v>
      </c>
      <c r="P1207" s="369">
        <f t="shared" si="918"/>
        <v>9.31421906094561E-3</v>
      </c>
      <c r="Q1207" s="369">
        <f t="shared" si="918"/>
        <v>1.2785576574881602E-2</v>
      </c>
      <c r="R1207" s="369">
        <f t="shared" si="918"/>
        <v>8.5274562337010282E-3</v>
      </c>
      <c r="S1207" s="369">
        <f t="shared" si="918"/>
        <v>8.1255509296824062E-3</v>
      </c>
      <c r="T1207" s="369">
        <f t="shared" si="918"/>
        <v>1.0531003396452684E-2</v>
      </c>
      <c r="U1207" s="369">
        <f t="shared" si="918"/>
        <v>1.3692179761622491E-2</v>
      </c>
      <c r="V1207" s="369">
        <f t="shared" si="918"/>
        <v>1.4205440936046096E-2</v>
      </c>
      <c r="W1207" s="369">
        <f t="shared" si="918"/>
        <v>1.2238325281803542E-2</v>
      </c>
      <c r="X1207" s="369">
        <f t="shared" si="918"/>
        <v>1.0547506590123478E-2</v>
      </c>
      <c r="Y1207" s="369">
        <f t="shared" si="918"/>
        <v>1.0543370153124881E-2</v>
      </c>
      <c r="Z1207" s="369">
        <f t="shared" si="918"/>
        <v>1.7295582902875795E-2</v>
      </c>
      <c r="AA1207" s="369">
        <f t="shared" si="918"/>
        <v>1.3778797488208606E-2</v>
      </c>
      <c r="AB1207" s="369">
        <f t="shared" si="918"/>
        <v>1.0051578476332108E-2</v>
      </c>
      <c r="AC1207" s="369">
        <f t="shared" si="918"/>
        <v>1.3802915191110614E-2</v>
      </c>
      <c r="AD1207" s="369">
        <f t="shared" si="918"/>
        <v>1.1910605491871914E-2</v>
      </c>
      <c r="AE1207" s="369">
        <f t="shared" si="918"/>
        <v>1.3048289314081784E-2</v>
      </c>
      <c r="AF1207" s="369">
        <f t="shared" si="918"/>
        <v>1.52500766603316E-2</v>
      </c>
      <c r="AG1207" s="369">
        <f t="shared" ref="AG1207:AH1207" si="919">AG37*100/AG$5</f>
        <v>1.0491738871780905E-2</v>
      </c>
      <c r="AH1207" s="369">
        <f t="shared" si="919"/>
        <v>1.5401699723783187E-2</v>
      </c>
      <c r="AI1207" s="369">
        <f t="shared" ref="AI1207:AJ1207" si="920">AI37*100/AI$5</f>
        <v>1.1955124487172506E-2</v>
      </c>
      <c r="AJ1207" s="369">
        <f t="shared" si="920"/>
        <v>1.1454988917838551E-2</v>
      </c>
      <c r="AK1207" s="369">
        <f t="shared" ref="AK1207:AL1207" si="921">AK37*100/AK$5</f>
        <v>9.0801001227177481E-3</v>
      </c>
      <c r="AL1207" s="369">
        <f t="shared" si="921"/>
        <v>1.0836944971860473E-2</v>
      </c>
      <c r="AM1207" s="369">
        <f t="shared" ref="AM1207:AN1207" si="922">AM37*100/AM$5</f>
        <v>1.0125094992306041E-2</v>
      </c>
      <c r="AN1207" s="369">
        <f t="shared" si="922"/>
        <v>1.4742805429272922E-2</v>
      </c>
      <c r="AO1207" s="369">
        <f t="shared" ref="AO1207:AT1207" si="923">AO37*100/AO$5</f>
        <v>9.2375365534962655E-3</v>
      </c>
      <c r="AP1207" s="369">
        <f t="shared" si="923"/>
        <v>1.2653334537084901E-2</v>
      </c>
      <c r="AQ1207" s="369">
        <f t="shared" si="923"/>
        <v>1.2281116097034313E-2</v>
      </c>
      <c r="AR1207" s="369">
        <f t="shared" si="923"/>
        <v>1.2291630420946397E-2</v>
      </c>
      <c r="AS1207" s="369">
        <f t="shared" si="923"/>
        <v>1.1005491421732554E-2</v>
      </c>
      <c r="AT1207" s="369">
        <f t="shared" si="923"/>
        <v>5.2511903539672576E-3</v>
      </c>
      <c r="AU1207" s="369">
        <f t="shared" ref="AU1207:AV1207" si="924">AU37*100/AU$5</f>
        <v>9.900473303239038E-3</v>
      </c>
      <c r="AV1207" s="369">
        <f t="shared" si="924"/>
        <v>1.1000091099346005E-2</v>
      </c>
      <c r="AW1207" s="369">
        <f t="shared" ref="AW1207:AX1207" si="925">AW37*100/AW$5</f>
        <v>9.5782646968363225E-3</v>
      </c>
      <c r="AX1207" s="369">
        <f t="shared" si="925"/>
        <v>8.8113490175345845E-3</v>
      </c>
      <c r="AY1207" s="369">
        <f t="shared" ref="AY1207" si="926">AY37*100/AY$5</f>
        <v>1.3017364992864822E-2</v>
      </c>
    </row>
    <row r="1208" spans="1:51" s="325" customFormat="1" ht="13.8">
      <c r="A1208" s="327"/>
      <c r="B1208" s="327" t="s">
        <v>209</v>
      </c>
      <c r="C1208" s="369">
        <f t="shared" ref="C1208:AF1208" si="927">C38*100/C$5</f>
        <v>3.9335400132989057E-2</v>
      </c>
      <c r="D1208" s="369">
        <f t="shared" si="927"/>
        <v>4.0550557763882111E-2</v>
      </c>
      <c r="E1208" s="369">
        <f t="shared" si="927"/>
        <v>4.0950270036821682E-2</v>
      </c>
      <c r="F1208" s="369">
        <f t="shared" si="927"/>
        <v>3.943082050498644E-2</v>
      </c>
      <c r="G1208" s="369">
        <f t="shared" si="927"/>
        <v>4.4851787582229817E-2</v>
      </c>
      <c r="H1208" s="369">
        <f t="shared" si="927"/>
        <v>4.3260822542584197E-2</v>
      </c>
      <c r="I1208" s="369">
        <f t="shared" si="927"/>
        <v>3.9828486735085614E-2</v>
      </c>
      <c r="J1208" s="369">
        <f t="shared" si="927"/>
        <v>4.5955396275935166E-2</v>
      </c>
      <c r="K1208" s="369">
        <f t="shared" si="927"/>
        <v>3.2173504648090517E-2</v>
      </c>
      <c r="L1208" s="369">
        <f t="shared" si="927"/>
        <v>3.3502819068070774E-2</v>
      </c>
      <c r="M1208" s="369">
        <f t="shared" si="927"/>
        <v>3.8930007675380747E-2</v>
      </c>
      <c r="N1208" s="369">
        <f t="shared" si="927"/>
        <v>3.0883110315803132E-2</v>
      </c>
      <c r="O1208" s="369">
        <f t="shared" si="927"/>
        <v>3.6058881367087896E-2</v>
      </c>
      <c r="P1208" s="369">
        <f t="shared" si="927"/>
        <v>3.6265084399329899E-2</v>
      </c>
      <c r="Q1208" s="369">
        <f t="shared" si="927"/>
        <v>4.604425994371919E-2</v>
      </c>
      <c r="R1208" s="369">
        <f t="shared" si="927"/>
        <v>3.1890946016851295E-2</v>
      </c>
      <c r="S1208" s="369">
        <f t="shared" si="927"/>
        <v>4.2283672610385223E-2</v>
      </c>
      <c r="T1208" s="369">
        <f t="shared" si="927"/>
        <v>4.6736429802086525E-2</v>
      </c>
      <c r="U1208" s="369">
        <f t="shared" si="927"/>
        <v>4.8423562571591736E-2</v>
      </c>
      <c r="V1208" s="369">
        <f t="shared" si="927"/>
        <v>4.2280099354030688E-2</v>
      </c>
      <c r="W1208" s="369">
        <f t="shared" si="927"/>
        <v>4.0751476113794954E-2</v>
      </c>
      <c r="X1208" s="369">
        <f t="shared" si="927"/>
        <v>4.4919969242643527E-2</v>
      </c>
      <c r="Y1208" s="369">
        <f t="shared" si="927"/>
        <v>3.6120805154224125E-2</v>
      </c>
      <c r="Z1208" s="369">
        <f t="shared" si="927"/>
        <v>4.0526379241591005E-2</v>
      </c>
      <c r="AA1208" s="369">
        <f t="shared" si="927"/>
        <v>3.8914183107909034E-2</v>
      </c>
      <c r="AB1208" s="369">
        <f t="shared" si="927"/>
        <v>3.8692268611822331E-2</v>
      </c>
      <c r="AC1208" s="369">
        <f t="shared" si="927"/>
        <v>3.7090515122481592E-2</v>
      </c>
      <c r="AD1208" s="369">
        <f t="shared" si="927"/>
        <v>3.5050064646114661E-2</v>
      </c>
      <c r="AE1208" s="369">
        <f t="shared" si="927"/>
        <v>3.705556481944676E-2</v>
      </c>
      <c r="AF1208" s="369">
        <f t="shared" si="927"/>
        <v>3.5009584591191356E-2</v>
      </c>
      <c r="AG1208" s="369">
        <f t="shared" ref="AG1208:AH1208" si="928">AG38*100/AG$5</f>
        <v>3.497246290593635E-2</v>
      </c>
      <c r="AH1208" s="369">
        <f t="shared" si="928"/>
        <v>3.6457187953765263E-2</v>
      </c>
      <c r="AI1208" s="369">
        <f t="shared" ref="AI1208:AJ1208" si="929">AI38*100/AI$5</f>
        <v>3.6141564456270682E-2</v>
      </c>
      <c r="AJ1208" s="369">
        <f t="shared" si="929"/>
        <v>3.0114373381487512E-2</v>
      </c>
      <c r="AK1208" s="369">
        <f t="shared" ref="AK1208:AL1208" si="930">AK38*100/AK$5</f>
        <v>3.8970386792780039E-2</v>
      </c>
      <c r="AL1208" s="369">
        <f t="shared" si="930"/>
        <v>3.478375221305028E-2</v>
      </c>
      <c r="AM1208" s="369">
        <f t="shared" ref="AM1208:AN1208" si="931">AM38*100/AM$5</f>
        <v>2.9225548915520733E-2</v>
      </c>
      <c r="AN1208" s="369">
        <f t="shared" si="931"/>
        <v>3.0547419559823118E-2</v>
      </c>
      <c r="AO1208" s="369">
        <f t="shared" ref="AO1208:AT1208" si="932">AO38*100/AO$5</f>
        <v>3.2472409029656729E-2</v>
      </c>
      <c r="AP1208" s="369">
        <f t="shared" si="932"/>
        <v>3.1894768874470208E-2</v>
      </c>
      <c r="AQ1208" s="369">
        <f t="shared" si="932"/>
        <v>3.1141401531765579E-2</v>
      </c>
      <c r="AR1208" s="369">
        <f t="shared" si="932"/>
        <v>3.1877996996757127E-2</v>
      </c>
      <c r="AS1208" s="369">
        <f t="shared" si="932"/>
        <v>3.7758390183243201E-2</v>
      </c>
      <c r="AT1208" s="369">
        <f t="shared" si="932"/>
        <v>3.4233721730671157E-2</v>
      </c>
      <c r="AU1208" s="369">
        <f t="shared" ref="AU1208:AV1208" si="933">AU38*100/AU$5</f>
        <v>3.0913722763174955E-2</v>
      </c>
      <c r="AV1208" s="369">
        <f t="shared" si="933"/>
        <v>3.1048144455055486E-2</v>
      </c>
      <c r="AW1208" s="369">
        <f t="shared" ref="AW1208:AX1208" si="934">AW38*100/AW$5</f>
        <v>3.3441069477881835E-2</v>
      </c>
      <c r="AX1208" s="369">
        <f t="shared" si="934"/>
        <v>3.121539923266128E-2</v>
      </c>
      <c r="AY1208" s="369">
        <f t="shared" ref="AY1208" si="935">AY38*100/AY$5</f>
        <v>3.3030846854141573E-2</v>
      </c>
    </row>
    <row r="1209" spans="1:51" s="325" customFormat="1" ht="13.8">
      <c r="A1209" s="329"/>
      <c r="B1209" s="329" t="s">
        <v>210</v>
      </c>
      <c r="C1209" s="369">
        <f t="shared" ref="C1209:AF1209" si="936">C39*100/C$5</f>
        <v>3.2556412404252194E-2</v>
      </c>
      <c r="D1209" s="369">
        <f t="shared" si="936"/>
        <v>3.3318611156310782E-2</v>
      </c>
      <c r="E1209" s="369">
        <f t="shared" si="936"/>
        <v>3.4833836260830101E-2</v>
      </c>
      <c r="F1209" s="369">
        <f t="shared" si="936"/>
        <v>3.3272254219217763E-2</v>
      </c>
      <c r="G1209" s="369">
        <f t="shared" si="936"/>
        <v>3.7049869049789179E-2</v>
      </c>
      <c r="H1209" s="369">
        <f t="shared" si="936"/>
        <v>3.6992713413717307E-2</v>
      </c>
      <c r="I1209" s="369">
        <f t="shared" si="936"/>
        <v>3.2526597500319915E-2</v>
      </c>
      <c r="J1209" s="369">
        <f t="shared" si="936"/>
        <v>3.4065349302955114E-2</v>
      </c>
      <c r="K1209" s="369">
        <f t="shared" si="936"/>
        <v>2.6013455587419531E-2</v>
      </c>
      <c r="L1209" s="369">
        <f t="shared" si="936"/>
        <v>2.7903965207638461E-2</v>
      </c>
      <c r="M1209" s="369">
        <f t="shared" si="936"/>
        <v>3.0037798271933123E-2</v>
      </c>
      <c r="N1209" s="369">
        <f t="shared" si="936"/>
        <v>2.6350625060821954E-2</v>
      </c>
      <c r="O1209" s="369">
        <f t="shared" si="936"/>
        <v>2.9073230217584862E-2</v>
      </c>
      <c r="P1209" s="369">
        <f t="shared" si="936"/>
        <v>2.9451905641786347E-2</v>
      </c>
      <c r="Q1209" s="369">
        <f t="shared" si="936"/>
        <v>3.815442629782706E-2</v>
      </c>
      <c r="R1209" s="369">
        <f t="shared" si="936"/>
        <v>2.5408338982047963E-2</v>
      </c>
      <c r="S1209" s="369">
        <f t="shared" si="936"/>
        <v>3.5505961882308909E-2</v>
      </c>
      <c r="T1209" s="369">
        <f t="shared" si="936"/>
        <v>3.6042155035146205E-2</v>
      </c>
      <c r="U1209" s="369">
        <f t="shared" si="936"/>
        <v>3.0682171112172349E-2</v>
      </c>
      <c r="V1209" s="369">
        <f t="shared" si="936"/>
        <v>3.5849825794222835E-2</v>
      </c>
      <c r="W1209" s="369">
        <f t="shared" si="936"/>
        <v>3.2549651100375741E-2</v>
      </c>
      <c r="X1209" s="369">
        <f t="shared" si="936"/>
        <v>3.2097510250728704E-2</v>
      </c>
      <c r="Y1209" s="369">
        <f t="shared" si="936"/>
        <v>2.8818545085208005E-2</v>
      </c>
      <c r="Z1209" s="369">
        <f t="shared" si="936"/>
        <v>3.1716296797766878E-2</v>
      </c>
      <c r="AA1209" s="369">
        <f t="shared" si="936"/>
        <v>2.902680393049133E-2</v>
      </c>
      <c r="AB1209" s="369">
        <f t="shared" si="936"/>
        <v>3.1500553467668405E-2</v>
      </c>
      <c r="AC1209" s="369">
        <f t="shared" si="936"/>
        <v>3.0073390639849942E-2</v>
      </c>
      <c r="AD1209" s="369">
        <f t="shared" si="936"/>
        <v>2.8713782936633975E-2</v>
      </c>
      <c r="AE1209" s="369">
        <f t="shared" si="936"/>
        <v>2.9407926973731152E-2</v>
      </c>
      <c r="AF1209" s="369">
        <f t="shared" si="936"/>
        <v>2.8614391152987785E-2</v>
      </c>
      <c r="AG1209" s="369">
        <f t="shared" ref="AG1209:AH1209" si="937">AG39*100/AG$5</f>
        <v>2.8647655784649988E-2</v>
      </c>
      <c r="AH1209" s="369">
        <f t="shared" si="937"/>
        <v>2.8736842269438505E-2</v>
      </c>
      <c r="AI1209" s="369">
        <f t="shared" ref="AI1209:AJ1209" si="938">AI39*100/AI$5</f>
        <v>2.7855834613675873E-2</v>
      </c>
      <c r="AJ1209" s="369">
        <f t="shared" si="938"/>
        <v>2.3774505301174351E-2</v>
      </c>
      <c r="AK1209" s="369">
        <f t="shared" ref="AK1209:AL1209" si="939">AK39*100/AK$5</f>
        <v>3.0513812858746769E-2</v>
      </c>
      <c r="AL1209" s="369">
        <f t="shared" si="939"/>
        <v>2.9223222396028242E-2</v>
      </c>
      <c r="AM1209" s="369">
        <f t="shared" ref="AM1209:AN1209" si="940">AM39*100/AM$5</f>
        <v>2.3254339048263323E-2</v>
      </c>
      <c r="AN1209" s="369">
        <f t="shared" si="940"/>
        <v>2.4176567352159475E-2</v>
      </c>
      <c r="AO1209" s="369">
        <f t="shared" ref="AO1209:AT1209" si="941">AO39*100/AO$5</f>
        <v>2.4997761131407836E-2</v>
      </c>
      <c r="AP1209" s="369">
        <f t="shared" si="941"/>
        <v>2.5132380719664501E-2</v>
      </c>
      <c r="AQ1209" s="369">
        <f t="shared" si="941"/>
        <v>2.3819966935456661E-2</v>
      </c>
      <c r="AR1209" s="369">
        <f t="shared" si="941"/>
        <v>2.4400892438021186E-2</v>
      </c>
      <c r="AS1209" s="369">
        <f t="shared" si="941"/>
        <v>2.9548505907224062E-2</v>
      </c>
      <c r="AT1209" s="369">
        <f t="shared" si="941"/>
        <v>2.8006348554492039E-2</v>
      </c>
      <c r="AU1209" s="369">
        <f t="shared" ref="AU1209:AV1209" si="942">AU39*100/AU$5</f>
        <v>2.4852208495885746E-2</v>
      </c>
      <c r="AV1209" s="369">
        <f t="shared" si="942"/>
        <v>2.5501619647216235E-2</v>
      </c>
      <c r="AW1209" s="369">
        <f t="shared" ref="AW1209:AX1209" si="943">AW39*100/AW$5</f>
        <v>2.5586229570787686E-2</v>
      </c>
      <c r="AX1209" s="369">
        <f t="shared" si="943"/>
        <v>2.5238709007589375E-2</v>
      </c>
      <c r="AY1209" s="369">
        <f t="shared" ref="AY1209" si="944">AY39*100/AY$5</f>
        <v>2.5289242122702144E-2</v>
      </c>
    </row>
    <row r="1210" spans="1:51" s="325" customFormat="1" ht="27.6">
      <c r="A1210" s="327"/>
      <c r="B1210" s="327" t="s">
        <v>211</v>
      </c>
      <c r="C1210" s="369">
        <f t="shared" ref="C1210:AF1210" si="945">C40*100/C$5</f>
        <v>4.4905396419658199E-3</v>
      </c>
      <c r="D1210" s="369">
        <f t="shared" si="945"/>
        <v>5.251770750736324E-3</v>
      </c>
      <c r="E1210" s="369">
        <f t="shared" si="945"/>
        <v>5.2959365621390517E-3</v>
      </c>
      <c r="F1210" s="369">
        <f t="shared" si="945"/>
        <v>5.2787711020874338E-3</v>
      </c>
      <c r="G1210" s="369">
        <f t="shared" si="945"/>
        <v>6.7665928504105988E-3</v>
      </c>
      <c r="H1210" s="369">
        <f t="shared" si="945"/>
        <v>5.2898493226275481E-3</v>
      </c>
      <c r="I1210" s="369">
        <f t="shared" si="945"/>
        <v>5.6423689541371287E-3</v>
      </c>
      <c r="J1210" s="369">
        <f t="shared" si="945"/>
        <v>5.5802981192206984E-3</v>
      </c>
      <c r="K1210" s="369">
        <f t="shared" si="945"/>
        <v>4.590609809544623E-3</v>
      </c>
      <c r="L1210" s="369">
        <f t="shared" si="945"/>
        <v>4.3797485843704385E-3</v>
      </c>
      <c r="M1210" s="369">
        <f t="shared" si="945"/>
        <v>5.275760603002418E-3</v>
      </c>
      <c r="N1210" s="369">
        <f t="shared" si="945"/>
        <v>3.1549652265065072E-3</v>
      </c>
      <c r="O1210" s="369">
        <f t="shared" si="945"/>
        <v>5.2089537473172885E-3</v>
      </c>
      <c r="P1210" s="369">
        <f t="shared" si="945"/>
        <v>4.8295950686384646E-3</v>
      </c>
      <c r="Q1210" s="369">
        <f t="shared" si="945"/>
        <v>5.7454173216240113E-3</v>
      </c>
      <c r="R1210" s="369">
        <f t="shared" si="945"/>
        <v>4.8728321335434451E-3</v>
      </c>
      <c r="S1210" s="369">
        <f t="shared" si="945"/>
        <v>4.890734445827799E-3</v>
      </c>
      <c r="T1210" s="369">
        <f t="shared" si="945"/>
        <v>5.3879552260920711E-3</v>
      </c>
      <c r="U1210" s="369">
        <f t="shared" si="945"/>
        <v>4.5918895542026647E-3</v>
      </c>
      <c r="V1210" s="369">
        <f t="shared" si="945"/>
        <v>5.0013238798505485E-3</v>
      </c>
      <c r="W1210" s="369">
        <f t="shared" si="945"/>
        <v>6.0976918947933442E-3</v>
      </c>
      <c r="X1210" s="369">
        <f t="shared" si="945"/>
        <v>5.4598857642992127E-3</v>
      </c>
      <c r="Y1210" s="369">
        <f t="shared" si="945"/>
        <v>5.2716850765624403E-3</v>
      </c>
      <c r="Z1210" s="369">
        <f t="shared" si="945"/>
        <v>5.796106870936929E-3</v>
      </c>
      <c r="AA1210" s="369">
        <f t="shared" si="945"/>
        <v>6.0753775668470223E-3</v>
      </c>
      <c r="AB1210" s="369">
        <f t="shared" si="945"/>
        <v>4.9206472038947971E-3</v>
      </c>
      <c r="AC1210" s="369">
        <f t="shared" si="945"/>
        <v>5.4748993216137071E-3</v>
      </c>
      <c r="AD1210" s="369">
        <f t="shared" si="945"/>
        <v>4.8123658553017841E-3</v>
      </c>
      <c r="AE1210" s="369">
        <f t="shared" si="945"/>
        <v>6.2284885547580719E-3</v>
      </c>
      <c r="AF1210" s="369">
        <f t="shared" si="945"/>
        <v>4.9193795678489031E-3</v>
      </c>
      <c r="AG1210" s="369">
        <f t="shared" ref="AG1210:AH1210" si="946">AG40*100/AG$5</f>
        <v>5.3946884269795436E-3</v>
      </c>
      <c r="AH1210" s="369">
        <f t="shared" si="946"/>
        <v>5.107905478014171E-3</v>
      </c>
      <c r="AI1210" s="369">
        <f t="shared" ref="AI1210:AJ1210" si="947">AI40*100/AI$5</f>
        <v>6.5102163048959194E-3</v>
      </c>
      <c r="AJ1210" s="369">
        <f t="shared" si="947"/>
        <v>4.6468351270477137E-3</v>
      </c>
      <c r="AK1210" s="369">
        <f t="shared" ref="AK1210:AL1210" si="948">AK40*100/AK$5</f>
        <v>6.3911434340159258E-3</v>
      </c>
      <c r="AL1210" s="369">
        <f t="shared" si="948"/>
        <v>3.8964296528037653E-3</v>
      </c>
      <c r="AM1210" s="369">
        <f t="shared" ref="AM1210:AN1210" si="949">AM40*100/AM$5</f>
        <v>3.7830025245978614E-3</v>
      </c>
      <c r="AN1210" s="369">
        <f t="shared" si="949"/>
        <v>5.4723986911982591E-3</v>
      </c>
      <c r="AO1210" s="369">
        <f t="shared" ref="AO1210:AT1210" si="950">AO40*100/AO$5</f>
        <v>5.112377100217399E-3</v>
      </c>
      <c r="AP1210" s="369">
        <f t="shared" si="950"/>
        <v>4.7057855716431457E-3</v>
      </c>
      <c r="AQ1210" s="369">
        <f t="shared" si="950"/>
        <v>5.2633354701575623E-3</v>
      </c>
      <c r="AR1210" s="369">
        <f t="shared" si="950"/>
        <v>5.8722626046657867E-3</v>
      </c>
      <c r="AS1210" s="369">
        <f t="shared" si="950"/>
        <v>6.0158634781174733E-3</v>
      </c>
      <c r="AT1210" s="369">
        <f t="shared" si="950"/>
        <v>4.0730386719874242E-3</v>
      </c>
      <c r="AU1210" s="369">
        <f t="shared" ref="AU1210:AV1210" si="951">AU40*100/AU$5</f>
        <v>4.7818612553059301E-3</v>
      </c>
      <c r="AV1210" s="369">
        <f t="shared" si="951"/>
        <v>3.9042576859650612E-3</v>
      </c>
      <c r="AW1210" s="369">
        <f t="shared" ref="AW1210:AX1210" si="952">AW40*100/AW$5</f>
        <v>5.468559428989596E-3</v>
      </c>
      <c r="AX1210" s="369">
        <f t="shared" si="952"/>
        <v>5.0204197890604029E-3</v>
      </c>
      <c r="AY1210" s="369">
        <f t="shared" ref="AY1210" si="953">AY40*100/AY$5</f>
        <v>3.6700940949046194E-3</v>
      </c>
    </row>
    <row r="1211" spans="1:51" s="325" customFormat="1" ht="27.6">
      <c r="A1211" s="329"/>
      <c r="B1211" s="329" t="s">
        <v>212</v>
      </c>
      <c r="C1211" s="369">
        <f t="shared" ref="C1211:AF1211" si="954">C41*100/C$5</f>
        <v>2.2884480867710428E-3</v>
      </c>
      <c r="D1211" s="369">
        <f t="shared" si="954"/>
        <v>1.9801758568350077E-3</v>
      </c>
      <c r="E1211" s="369">
        <f t="shared" si="954"/>
        <v>8.5779254175491677E-4</v>
      </c>
      <c r="F1211" s="369">
        <f t="shared" si="954"/>
        <v>8.79795183681239E-4</v>
      </c>
      <c r="G1211" s="369">
        <f t="shared" si="954"/>
        <v>1.0353256820300372E-3</v>
      </c>
      <c r="H1211" s="369">
        <f t="shared" si="954"/>
        <v>9.7825980623934112E-4</v>
      </c>
      <c r="I1211" s="369">
        <f t="shared" si="954"/>
        <v>1.6595202806285673E-3</v>
      </c>
      <c r="J1211" s="369">
        <f t="shared" si="954"/>
        <v>6.3462213904862848E-3</v>
      </c>
      <c r="K1211" s="369">
        <f t="shared" si="954"/>
        <v>1.6086752324045261E-3</v>
      </c>
      <c r="L1211" s="369">
        <f t="shared" si="954"/>
        <v>1.1739532288003237E-3</v>
      </c>
      <c r="M1211" s="369">
        <f t="shared" si="954"/>
        <v>3.6164488004452057E-3</v>
      </c>
      <c r="N1211" s="369">
        <f t="shared" si="954"/>
        <v>1.3775200284746722E-3</v>
      </c>
      <c r="O1211" s="369">
        <f t="shared" si="954"/>
        <v>1.7766974021857416E-3</v>
      </c>
      <c r="P1211" s="369">
        <f t="shared" si="954"/>
        <v>1.9835836889050833E-3</v>
      </c>
      <c r="Q1211" s="369">
        <f t="shared" si="954"/>
        <v>2.1444163242681168E-3</v>
      </c>
      <c r="R1211" s="369">
        <f t="shared" si="954"/>
        <v>1.6532823310236688E-3</v>
      </c>
      <c r="S1211" s="369">
        <f t="shared" si="954"/>
        <v>1.8869762822485208E-3</v>
      </c>
      <c r="T1211" s="369">
        <f t="shared" si="954"/>
        <v>5.3063195408482519E-3</v>
      </c>
      <c r="U1211" s="369">
        <f t="shared" si="954"/>
        <v>1.310775745472397E-2</v>
      </c>
      <c r="V1211" s="369">
        <f t="shared" si="954"/>
        <v>1.3869217481938495E-3</v>
      </c>
      <c r="W1211" s="369">
        <f t="shared" si="954"/>
        <v>2.1470746108427268E-3</v>
      </c>
      <c r="X1211" s="369">
        <f t="shared" si="954"/>
        <v>7.3212104566739442E-3</v>
      </c>
      <c r="Y1211" s="369">
        <f t="shared" si="954"/>
        <v>2.0305749924536807E-3</v>
      </c>
      <c r="Z1211" s="369">
        <f t="shared" si="954"/>
        <v>3.0139755728872029E-3</v>
      </c>
      <c r="AA1211" s="369">
        <f t="shared" si="954"/>
        <v>3.8517099606807919E-3</v>
      </c>
      <c r="AB1211" s="369">
        <f t="shared" si="954"/>
        <v>2.2710679402591374E-3</v>
      </c>
      <c r="AC1211" s="369">
        <f t="shared" si="954"/>
        <v>1.5036695319924972E-3</v>
      </c>
      <c r="AD1211" s="369">
        <f t="shared" si="954"/>
        <v>1.5239158541788982E-3</v>
      </c>
      <c r="AE1211" s="369">
        <f t="shared" si="954"/>
        <v>1.4191492909575354E-3</v>
      </c>
      <c r="AF1211" s="369">
        <f t="shared" si="954"/>
        <v>1.4348190406225966E-3</v>
      </c>
      <c r="AG1211" s="369">
        <f t="shared" ref="AG1211:AH1211" si="955">AG41*100/AG$5</f>
        <v>9.6732344207909053E-4</v>
      </c>
      <c r="AH1211" s="369">
        <f t="shared" si="955"/>
        <v>2.6124402063125913E-3</v>
      </c>
      <c r="AI1211" s="369">
        <f t="shared" ref="AI1211:AJ1211" si="956">AI41*100/AI$5</f>
        <v>1.8149693940921958E-3</v>
      </c>
      <c r="AJ1211" s="369">
        <f t="shared" si="956"/>
        <v>1.6930329532654463E-3</v>
      </c>
      <c r="AK1211" s="369">
        <f t="shared" ref="AK1211:AL1211" si="957">AK41*100/AK$5</f>
        <v>2.0654305000173418E-3</v>
      </c>
      <c r="AL1211" s="369">
        <f t="shared" si="957"/>
        <v>1.6641001642182748E-3</v>
      </c>
      <c r="AM1211" s="369">
        <f t="shared" ref="AM1211:AN1211" si="958">AM41*100/AM$5</f>
        <v>2.1882073426595472E-3</v>
      </c>
      <c r="AN1211" s="369">
        <f t="shared" si="958"/>
        <v>9.3929231266835788E-4</v>
      </c>
      <c r="AO1211" s="369">
        <f t="shared" ref="AO1211:AT1211" si="959">AO41*100/AO$5</f>
        <v>2.3622707980314878E-3</v>
      </c>
      <c r="AP1211" s="369">
        <f t="shared" si="959"/>
        <v>2.0566025831625597E-3</v>
      </c>
      <c r="AQ1211" s="369">
        <f t="shared" si="959"/>
        <v>2.0580991261513544E-3</v>
      </c>
      <c r="AR1211" s="369">
        <f t="shared" si="959"/>
        <v>1.6048419540701528E-3</v>
      </c>
      <c r="AS1211" s="369">
        <f t="shared" si="959"/>
        <v>2.1940207979016667E-3</v>
      </c>
      <c r="AT1211" s="369">
        <f t="shared" si="959"/>
        <v>2.1543345041916953E-3</v>
      </c>
      <c r="AU1211" s="369">
        <f t="shared" ref="AU1211:AV1211" si="960">AU41*100/AU$5</f>
        <v>1.3133280912459948E-3</v>
      </c>
      <c r="AV1211" s="369">
        <f t="shared" si="960"/>
        <v>1.6422671218741924E-3</v>
      </c>
      <c r="AW1211" s="369">
        <f t="shared" ref="AW1211:AX1211" si="961">AW41*100/AW$5</f>
        <v>2.353137693686432E-3</v>
      </c>
      <c r="AX1211" s="369">
        <f t="shared" si="961"/>
        <v>9.9042295158334481E-4</v>
      </c>
      <c r="AY1211" s="369">
        <f t="shared" ref="AY1211" si="962">AY41*100/AY$5</f>
        <v>4.0428380264183701E-3</v>
      </c>
    </row>
    <row r="1212" spans="1:51" s="325" customFormat="1" ht="12.75" customHeight="1">
      <c r="A1212" s="327"/>
      <c r="B1212" s="327" t="s">
        <v>213</v>
      </c>
      <c r="C1212" s="369">
        <f t="shared" ref="C1212:AF1212" si="963">C42*100/C$5</f>
        <v>0.53830343958065274</v>
      </c>
      <c r="D1212" s="369">
        <f t="shared" si="963"/>
        <v>0.46491085334387133</v>
      </c>
      <c r="E1212" s="369">
        <f t="shared" si="963"/>
        <v>0.42259336046195489</v>
      </c>
      <c r="F1212" s="369">
        <f t="shared" si="963"/>
        <v>0.46709126115440325</v>
      </c>
      <c r="G1212" s="369">
        <f t="shared" si="963"/>
        <v>0.45443402257675553</v>
      </c>
      <c r="H1212" s="369">
        <f t="shared" si="963"/>
        <v>0.46637630466343699</v>
      </c>
      <c r="I1212" s="369">
        <f t="shared" si="963"/>
        <v>0.42601729515158243</v>
      </c>
      <c r="J1212" s="369">
        <f t="shared" si="963"/>
        <v>0.41527630317285541</v>
      </c>
      <c r="K1212" s="369">
        <f t="shared" si="963"/>
        <v>0.41119308379510811</v>
      </c>
      <c r="L1212" s="369">
        <f t="shared" si="963"/>
        <v>0.45928662474449589</v>
      </c>
      <c r="M1212" s="369">
        <f t="shared" si="963"/>
        <v>0.43810086233157985</v>
      </c>
      <c r="N1212" s="369">
        <f t="shared" si="963"/>
        <v>0.47035643552917433</v>
      </c>
      <c r="O1212" s="369">
        <f t="shared" si="963"/>
        <v>0.41098241271469271</v>
      </c>
      <c r="P1212" s="369">
        <f t="shared" si="963"/>
        <v>0.50434771359638819</v>
      </c>
      <c r="Q1212" s="369">
        <f t="shared" si="963"/>
        <v>0.44446062871858988</v>
      </c>
      <c r="R1212" s="369">
        <f t="shared" si="963"/>
        <v>0.39735335603260968</v>
      </c>
      <c r="S1212" s="369">
        <f t="shared" si="963"/>
        <v>0.39822901499452967</v>
      </c>
      <c r="T1212" s="369">
        <f t="shared" si="963"/>
        <v>0.39348400287520885</v>
      </c>
      <c r="U1212" s="369">
        <f t="shared" si="963"/>
        <v>0.41210121526444277</v>
      </c>
      <c r="V1212" s="369">
        <f t="shared" si="963"/>
        <v>0.44364684769497809</v>
      </c>
      <c r="W1212" s="369">
        <f t="shared" si="963"/>
        <v>0.41125067096081591</v>
      </c>
      <c r="X1212" s="369">
        <f t="shared" si="963"/>
        <v>0.39377357936460988</v>
      </c>
      <c r="Y1212" s="369">
        <f t="shared" si="963"/>
        <v>0.38916750720756499</v>
      </c>
      <c r="Z1212" s="369">
        <f t="shared" si="963"/>
        <v>0.44203429440513392</v>
      </c>
      <c r="AA1212" s="369">
        <f t="shared" si="963"/>
        <v>0.39076987343360486</v>
      </c>
      <c r="AB1212" s="369">
        <f t="shared" si="963"/>
        <v>0.4239747389954141</v>
      </c>
      <c r="AC1212" s="369">
        <f t="shared" si="963"/>
        <v>0.34603677050340159</v>
      </c>
      <c r="AD1212" s="369">
        <f t="shared" si="963"/>
        <v>0.39830348062381099</v>
      </c>
      <c r="AE1212" s="369">
        <f t="shared" si="963"/>
        <v>0.41297244366864283</v>
      </c>
      <c r="AF1212" s="369">
        <f t="shared" si="963"/>
        <v>0.40957934385315325</v>
      </c>
      <c r="AG1212" s="369">
        <f t="shared" ref="AG1212:AH1212" si="964">AG42*100/AG$5</f>
        <v>0.39827682490217942</v>
      </c>
      <c r="AH1212" s="369">
        <f t="shared" si="964"/>
        <v>0.40933428784879977</v>
      </c>
      <c r="AI1212" s="369">
        <f t="shared" ref="AI1212:AJ1212" si="965">AI42*100/AI$5</f>
        <v>0.43728925640703925</v>
      </c>
      <c r="AJ1212" s="369">
        <f t="shared" si="965"/>
        <v>0.43352450196914138</v>
      </c>
      <c r="AK1212" s="369">
        <f t="shared" ref="AK1212:AL1212" si="966">AK42*100/AK$5</f>
        <v>0.46565715178692868</v>
      </c>
      <c r="AL1212" s="369">
        <f t="shared" si="966"/>
        <v>0.4484141125435</v>
      </c>
      <c r="AM1212" s="369">
        <f t="shared" ref="AM1212:AN1212" si="967">AM42*100/AM$5</f>
        <v>0.44602341530209688</v>
      </c>
      <c r="AN1212" s="369">
        <f t="shared" si="967"/>
        <v>0.49586466349648706</v>
      </c>
      <c r="AO1212" s="369">
        <f t="shared" ref="AO1212:AT1212" si="968">AO42*100/AO$5</f>
        <v>0.39989366255631548</v>
      </c>
      <c r="AP1212" s="369">
        <f t="shared" si="968"/>
        <v>0.41780404342010918</v>
      </c>
      <c r="AQ1212" s="369">
        <f t="shared" si="968"/>
        <v>0.47477985087216168</v>
      </c>
      <c r="AR1212" s="369">
        <f t="shared" si="968"/>
        <v>0.51449774100258128</v>
      </c>
      <c r="AS1212" s="369">
        <f t="shared" si="968"/>
        <v>0.51191459455557276</v>
      </c>
      <c r="AT1212" s="369">
        <f t="shared" si="968"/>
        <v>0.42396629812960007</v>
      </c>
      <c r="AU1212" s="369">
        <f t="shared" ref="AU1212:AV1212" si="969">AU42*100/AU$5</f>
        <v>0.43151246567246604</v>
      </c>
      <c r="AV1212" s="369">
        <f t="shared" si="969"/>
        <v>0.41369638385174234</v>
      </c>
      <c r="AW1212" s="369">
        <f t="shared" ref="AW1212:AX1212" si="970">AW42*100/AW$5</f>
        <v>0.47470410122071499</v>
      </c>
      <c r="AX1212" s="369">
        <f t="shared" si="970"/>
        <v>0.49599698364982464</v>
      </c>
      <c r="AY1212" s="369">
        <f t="shared" ref="AY1212" si="971">AY42*100/AY$5</f>
        <v>0.40388238610020682</v>
      </c>
    </row>
    <row r="1213" spans="1:51" s="325" customFormat="1" ht="27.6">
      <c r="A1213" s="329"/>
      <c r="B1213" s="329" t="s">
        <v>214</v>
      </c>
      <c r="C1213" s="369">
        <f t="shared" ref="C1213:AF1213" si="972">C43*100/C$5</f>
        <v>2.3014015665074827E-2</v>
      </c>
      <c r="D1213" s="369">
        <f t="shared" si="972"/>
        <v>7.6193723186912246E-3</v>
      </c>
      <c r="E1213" s="369">
        <f t="shared" si="972"/>
        <v>6.6012730387226201E-3</v>
      </c>
      <c r="F1213" s="369">
        <f t="shared" si="972"/>
        <v>8.0381287236331363E-3</v>
      </c>
      <c r="G1213" s="369">
        <f t="shared" si="972"/>
        <v>5.8052190028112785E-3</v>
      </c>
      <c r="H1213" s="369">
        <f t="shared" si="972"/>
        <v>5.5797040800317976E-3</v>
      </c>
      <c r="I1213" s="369">
        <f t="shared" si="972"/>
        <v>8.2976014031428368E-3</v>
      </c>
      <c r="J1213" s="369">
        <f t="shared" si="972"/>
        <v>7.4403974922942649E-3</v>
      </c>
      <c r="K1213" s="369">
        <f t="shared" si="972"/>
        <v>8.0826121433007891E-3</v>
      </c>
      <c r="L1213" s="369">
        <f t="shared" si="972"/>
        <v>7.721000081725206E-3</v>
      </c>
      <c r="M1213" s="369">
        <f t="shared" si="972"/>
        <v>6.0415968195672853E-3</v>
      </c>
      <c r="N1213" s="369">
        <f t="shared" si="972"/>
        <v>1.0175873758732256E-2</v>
      </c>
      <c r="O1213" s="369">
        <f t="shared" si="972"/>
        <v>1.1225497222900822E-2</v>
      </c>
      <c r="P1213" s="369">
        <f t="shared" si="972"/>
        <v>1.5092484589495201E-2</v>
      </c>
      <c r="Q1213" s="369">
        <f t="shared" si="972"/>
        <v>9.3868790043434534E-3</v>
      </c>
      <c r="R1213" s="369">
        <f t="shared" si="972"/>
        <v>1.2704169491023981E-2</v>
      </c>
      <c r="S1213" s="369">
        <f t="shared" si="972"/>
        <v>7.1242982084893137E-3</v>
      </c>
      <c r="T1213" s="369">
        <f t="shared" si="972"/>
        <v>6.0410407080426255E-3</v>
      </c>
      <c r="U1213" s="369">
        <f t="shared" si="972"/>
        <v>6.4286453758837306E-3</v>
      </c>
      <c r="V1213" s="369">
        <f t="shared" si="972"/>
        <v>8.1954466938727478E-3</v>
      </c>
      <c r="W1213" s="369">
        <f t="shared" si="972"/>
        <v>4.5517981749865809E-3</v>
      </c>
      <c r="X1213" s="369">
        <f t="shared" si="972"/>
        <v>5.7494251608908378E-3</v>
      </c>
      <c r="Y1213" s="369">
        <f t="shared" si="972"/>
        <v>6.1307744964466896E-3</v>
      </c>
      <c r="Z1213" s="369">
        <f t="shared" si="972"/>
        <v>5.0078363364895063E-3</v>
      </c>
      <c r="AA1213" s="369">
        <f t="shared" si="972"/>
        <v>5.3209189147549081E-3</v>
      </c>
      <c r="AB1213" s="369">
        <f t="shared" si="972"/>
        <v>3.7009996063482238E-3</v>
      </c>
      <c r="AC1213" s="369">
        <f t="shared" si="972"/>
        <v>5.2050099184355672E-3</v>
      </c>
      <c r="AD1213" s="369">
        <f t="shared" si="972"/>
        <v>7.7799914660712172E-3</v>
      </c>
      <c r="AE1213" s="369">
        <f t="shared" si="972"/>
        <v>7.6870586593533168E-3</v>
      </c>
      <c r="AF1213" s="369">
        <f t="shared" si="972"/>
        <v>9.0188625410563238E-3</v>
      </c>
      <c r="AG1213" s="369">
        <f t="shared" ref="AG1213:AH1213" si="973">AG43*100/AG$5</f>
        <v>6.5852403556922708E-3</v>
      </c>
      <c r="AH1213" s="369">
        <f t="shared" si="973"/>
        <v>1.0878668918824073E-2</v>
      </c>
      <c r="AI1213" s="369">
        <f t="shared" ref="AI1213:AJ1213" si="974">AI43*100/AI$5</f>
        <v>8.0884505606282631E-3</v>
      </c>
      <c r="AJ1213" s="369">
        <f t="shared" si="974"/>
        <v>1.3472219670665466E-2</v>
      </c>
      <c r="AK1213" s="369">
        <f t="shared" ref="AK1213:AL1213" si="975">AK43*100/AK$5</f>
        <v>1.5860947424661476E-2</v>
      </c>
      <c r="AL1213" s="369">
        <f t="shared" si="975"/>
        <v>1.4002794064763532E-2</v>
      </c>
      <c r="AM1213" s="369">
        <f t="shared" ref="AM1213:AN1213" si="976">AM43*100/AM$5</f>
        <v>1.2164949294785279E-2</v>
      </c>
      <c r="AN1213" s="369">
        <f t="shared" si="976"/>
        <v>9.3112455342776335E-3</v>
      </c>
      <c r="AO1213" s="369">
        <f t="shared" ref="AO1213:AT1213" si="977">AO43*100/AO$5</f>
        <v>8.638154410712159E-3</v>
      </c>
      <c r="AP1213" s="369">
        <f t="shared" si="977"/>
        <v>9.8995785359011351E-3</v>
      </c>
      <c r="AQ1213" s="369">
        <f t="shared" si="977"/>
        <v>1.3461992644826073E-2</v>
      </c>
      <c r="AR1213" s="369">
        <f t="shared" si="977"/>
        <v>1.3094051397981475E-2</v>
      </c>
      <c r="AS1213" s="369">
        <f t="shared" si="977"/>
        <v>1.2739475600719356E-2</v>
      </c>
      <c r="AT1213" s="369">
        <f t="shared" si="977"/>
        <v>7.1362330451349909E-3</v>
      </c>
      <c r="AU1213" s="369">
        <f t="shared" ref="AU1213:AV1213" si="978">AU43*100/AU$5</f>
        <v>1.0439274571442524E-2</v>
      </c>
      <c r="AV1213" s="369">
        <f t="shared" si="978"/>
        <v>1.0876146410902671E-2</v>
      </c>
      <c r="AW1213" s="369">
        <f t="shared" ref="AW1213:AX1213" si="979">AW43*100/AW$5</f>
        <v>6.8605563745505827E-3</v>
      </c>
      <c r="AX1213" s="369">
        <f t="shared" si="979"/>
        <v>9.494399328971375E-3</v>
      </c>
      <c r="AY1213" s="369">
        <f t="shared" ref="AY1213" si="980">AY43*100/AY$5</f>
        <v>1.1182317945412513E-2</v>
      </c>
    </row>
    <row r="1214" spans="1:51" s="325" customFormat="1" ht="27.6">
      <c r="A1214" s="327"/>
      <c r="B1214" s="327" t="s">
        <v>215</v>
      </c>
      <c r="C1214" s="369">
        <f t="shared" ref="C1214:AF1214" si="981">C44*100/C$5</f>
        <v>0.51528942391557786</v>
      </c>
      <c r="D1214" s="369">
        <f t="shared" si="981"/>
        <v>0.45729148102518014</v>
      </c>
      <c r="E1214" s="369">
        <f t="shared" si="981"/>
        <v>0.41599208742323224</v>
      </c>
      <c r="F1214" s="369">
        <f t="shared" si="981"/>
        <v>0.45905313243077012</v>
      </c>
      <c r="G1214" s="369">
        <f t="shared" si="981"/>
        <v>0.44859182765672889</v>
      </c>
      <c r="H1214" s="369">
        <f t="shared" si="981"/>
        <v>0.46079660058340516</v>
      </c>
      <c r="I1214" s="369">
        <f t="shared" si="981"/>
        <v>0.41771969374843959</v>
      </c>
      <c r="J1214" s="369">
        <f t="shared" si="981"/>
        <v>0.40783590568056111</v>
      </c>
      <c r="K1214" s="369">
        <f t="shared" si="981"/>
        <v>0.4031104716518073</v>
      </c>
      <c r="L1214" s="369">
        <f t="shared" si="981"/>
        <v>0.45156562466277067</v>
      </c>
      <c r="M1214" s="369">
        <f t="shared" si="981"/>
        <v>0.43205926551201257</v>
      </c>
      <c r="N1214" s="369">
        <f t="shared" si="981"/>
        <v>0.46018056177044209</v>
      </c>
      <c r="O1214" s="369">
        <f t="shared" si="981"/>
        <v>0.39975691549179188</v>
      </c>
      <c r="P1214" s="369">
        <f t="shared" si="981"/>
        <v>0.48929835039143438</v>
      </c>
      <c r="Q1214" s="369">
        <f t="shared" si="981"/>
        <v>0.43507374971424645</v>
      </c>
      <c r="R1214" s="369">
        <f t="shared" si="981"/>
        <v>0.3846491865415857</v>
      </c>
      <c r="S1214" s="369">
        <f t="shared" si="981"/>
        <v>0.39110471678604036</v>
      </c>
      <c r="T1214" s="369">
        <f t="shared" si="981"/>
        <v>0.38744296216716623</v>
      </c>
      <c r="U1214" s="369">
        <f t="shared" si="981"/>
        <v>0.40571431433905181</v>
      </c>
      <c r="V1214" s="369">
        <f t="shared" si="981"/>
        <v>0.4354514010011053</v>
      </c>
      <c r="W1214" s="369">
        <f t="shared" si="981"/>
        <v>0.40669887278582934</v>
      </c>
      <c r="X1214" s="369">
        <f t="shared" si="981"/>
        <v>0.38802415420371905</v>
      </c>
      <c r="Y1214" s="369">
        <f t="shared" si="981"/>
        <v>0.38299768319203265</v>
      </c>
      <c r="Z1214" s="369">
        <f t="shared" si="981"/>
        <v>0.43698008921367693</v>
      </c>
      <c r="AA1214" s="369">
        <f t="shared" si="981"/>
        <v>0.38544895451884997</v>
      </c>
      <c r="AB1214" s="369">
        <f t="shared" si="981"/>
        <v>0.42031579620277437</v>
      </c>
      <c r="AC1214" s="369">
        <f t="shared" si="981"/>
        <v>0.340831760584966</v>
      </c>
      <c r="AD1214" s="369">
        <f t="shared" si="981"/>
        <v>0.39052348915773977</v>
      </c>
      <c r="AE1214" s="369">
        <f t="shared" si="981"/>
        <v>0.40532480582292718</v>
      </c>
      <c r="AF1214" s="369">
        <f t="shared" si="981"/>
        <v>0.40056048131209693</v>
      </c>
      <c r="AG1214" s="369">
        <f t="shared" ref="AG1214:AH1214" si="982">AG44*100/AG$5</f>
        <v>0.39172878929425942</v>
      </c>
      <c r="AH1214" s="369">
        <f t="shared" si="982"/>
        <v>0.39845561892997566</v>
      </c>
      <c r="AI1214" s="369">
        <f t="shared" ref="AI1214:AJ1214" si="983">AI44*100/AI$5</f>
        <v>0.42920080584641102</v>
      </c>
      <c r="AJ1214" s="369">
        <f t="shared" si="983"/>
        <v>0.42005228229847591</v>
      </c>
      <c r="AK1214" s="369">
        <f t="shared" ref="AK1214:AL1214" si="984">AK44*100/AK$5</f>
        <v>0.4497572339754744</v>
      </c>
      <c r="AL1214" s="369">
        <f t="shared" si="984"/>
        <v>0.43441131847873649</v>
      </c>
      <c r="AM1214" s="369">
        <f t="shared" ref="AM1214:AN1214" si="985">AM44*100/AM$5</f>
        <v>0.43385846600731159</v>
      </c>
      <c r="AN1214" s="369">
        <f t="shared" si="985"/>
        <v>0.48655341796220941</v>
      </c>
      <c r="AO1214" s="369">
        <f t="shared" ref="AO1214:AT1214" si="986">AO44*100/AO$5</f>
        <v>0.39125550814560328</v>
      </c>
      <c r="AP1214" s="369">
        <f t="shared" si="986"/>
        <v>0.40790446488420806</v>
      </c>
      <c r="AQ1214" s="369">
        <f t="shared" si="986"/>
        <v>0.46131785822733556</v>
      </c>
      <c r="AR1214" s="369">
        <f t="shared" si="986"/>
        <v>0.5014036896045998</v>
      </c>
      <c r="AS1214" s="369">
        <f t="shared" si="986"/>
        <v>0.49917511895485345</v>
      </c>
      <c r="AT1214" s="369">
        <f t="shared" si="986"/>
        <v>0.41683006508446507</v>
      </c>
      <c r="AU1214" s="369">
        <f t="shared" ref="AU1214:AV1214" si="987">AU44*100/AU$5</f>
        <v>0.42107319110102359</v>
      </c>
      <c r="AV1214" s="369">
        <f t="shared" si="987"/>
        <v>0.40282023744083967</v>
      </c>
      <c r="AW1214" s="369">
        <f t="shared" ref="AW1214:AX1214" si="988">AW44*100/AW$5</f>
        <v>0.46784354484616447</v>
      </c>
      <c r="AX1214" s="369">
        <f t="shared" si="988"/>
        <v>0.4865025843208533</v>
      </c>
      <c r="AY1214" s="369">
        <f t="shared" ref="AY1214" si="989">AY44*100/AY$5</f>
        <v>0.39270006815479425</v>
      </c>
    </row>
    <row r="1215" spans="1:51" s="325" customFormat="1" ht="13.8">
      <c r="A1215" s="329"/>
      <c r="B1215" s="329" t="s">
        <v>216</v>
      </c>
      <c r="C1215" s="369">
        <f t="shared" ref="C1215:AF1215" si="990">C45*100/C$5</f>
        <v>0.28553787165692279</v>
      </c>
      <c r="D1215" s="369">
        <f t="shared" si="990"/>
        <v>0.24153840723263539</v>
      </c>
      <c r="E1215" s="369">
        <f t="shared" si="990"/>
        <v>0.25375741104784583</v>
      </c>
      <c r="F1215" s="369">
        <f t="shared" si="990"/>
        <v>0.21994879592030975</v>
      </c>
      <c r="G1215" s="369">
        <f t="shared" si="990"/>
        <v>0.23764421994310886</v>
      </c>
      <c r="H1215" s="369">
        <f t="shared" si="990"/>
        <v>0.24076060786890449</v>
      </c>
      <c r="I1215" s="369">
        <f t="shared" si="990"/>
        <v>0.2349143152800883</v>
      </c>
      <c r="J1215" s="369">
        <f t="shared" si="990"/>
        <v>0.25162403087910845</v>
      </c>
      <c r="K1215" s="369">
        <f t="shared" si="990"/>
        <v>0.25931060026735397</v>
      </c>
      <c r="L1215" s="369">
        <f t="shared" si="990"/>
        <v>0.28161331877029305</v>
      </c>
      <c r="M1215" s="369">
        <f t="shared" si="990"/>
        <v>0.27940257967674903</v>
      </c>
      <c r="N1215" s="369">
        <f t="shared" si="990"/>
        <v>0.24111044111301841</v>
      </c>
      <c r="O1215" s="369">
        <f t="shared" si="990"/>
        <v>0.26339538987403621</v>
      </c>
      <c r="P1215" s="369">
        <f t="shared" si="990"/>
        <v>0.24139351066284037</v>
      </c>
      <c r="Q1215" s="369">
        <f t="shared" si="990"/>
        <v>0.26121418470707475</v>
      </c>
      <c r="R1215" s="369">
        <f t="shared" si="990"/>
        <v>0.22789191710268361</v>
      </c>
      <c r="S1215" s="369">
        <f t="shared" si="990"/>
        <v>0.25578156054478929</v>
      </c>
      <c r="T1215" s="369">
        <f t="shared" si="990"/>
        <v>0.2492337470493802</v>
      </c>
      <c r="U1215" s="369">
        <f t="shared" si="990"/>
        <v>0.24725238026856711</v>
      </c>
      <c r="V1215" s="369">
        <f t="shared" si="990"/>
        <v>0.26456583045091769</v>
      </c>
      <c r="W1215" s="369">
        <f t="shared" si="990"/>
        <v>0.25923778851315082</v>
      </c>
      <c r="X1215" s="369">
        <f t="shared" si="990"/>
        <v>0.24139313121553188</v>
      </c>
      <c r="Y1215" s="369">
        <f t="shared" si="990"/>
        <v>0.23066550923892098</v>
      </c>
      <c r="Z1215" s="369">
        <f t="shared" si="990"/>
        <v>0.26337509621537403</v>
      </c>
      <c r="AA1215" s="369">
        <f t="shared" si="990"/>
        <v>0.2355896412032901</v>
      </c>
      <c r="AB1215" s="369">
        <f t="shared" si="990"/>
        <v>0.24935484847771155</v>
      </c>
      <c r="AC1215" s="369">
        <f t="shared" si="990"/>
        <v>0.21051373447894961</v>
      </c>
      <c r="AD1215" s="369">
        <f t="shared" si="990"/>
        <v>0.25164663118348912</v>
      </c>
      <c r="AE1215" s="369">
        <f t="shared" si="990"/>
        <v>0.23459326195800814</v>
      </c>
      <c r="AF1215" s="369">
        <f t="shared" si="990"/>
        <v>0.2419104902489698</v>
      </c>
      <c r="AG1215" s="369">
        <f t="shared" ref="AG1215:AH1215" si="991">AG45*100/AG$5</f>
        <v>0.23405506823536765</v>
      </c>
      <c r="AH1215" s="369">
        <f t="shared" si="991"/>
        <v>0.24221609793453458</v>
      </c>
      <c r="AI1215" s="369">
        <f t="shared" ref="AI1215:AJ1215" si="992">AI45*100/AI$5</f>
        <v>0.25741000710994527</v>
      </c>
      <c r="AJ1215" s="369">
        <f t="shared" si="992"/>
        <v>0.23976228376457043</v>
      </c>
      <c r="AK1215" s="369">
        <f t="shared" ref="AK1215:AL1215" si="993">AK45*100/AK$5</f>
        <v>0.25880233869085223</v>
      </c>
      <c r="AL1215" s="369">
        <f t="shared" si="993"/>
        <v>0.24267450931368451</v>
      </c>
      <c r="AM1215" s="369">
        <f t="shared" ref="AM1215:AN1215" si="994">AM45*100/AM$5</f>
        <v>0.23365603828398557</v>
      </c>
      <c r="AN1215" s="369">
        <f t="shared" si="994"/>
        <v>0.2182833657048858</v>
      </c>
      <c r="AO1215" s="369">
        <f t="shared" ref="AO1215:AT1215" si="995">AO45*100/AO$5</f>
        <v>0.21757571783063151</v>
      </c>
      <c r="AP1215" s="369">
        <f t="shared" si="995"/>
        <v>0.2284920327564505</v>
      </c>
      <c r="AQ1215" s="369">
        <f t="shared" si="995"/>
        <v>0.22652586119639664</v>
      </c>
      <c r="AR1215" s="369">
        <f t="shared" si="995"/>
        <v>0.25188723942746533</v>
      </c>
      <c r="AS1215" s="369">
        <f t="shared" si="995"/>
        <v>0.25868212955905134</v>
      </c>
      <c r="AT1215" s="369">
        <f t="shared" si="995"/>
        <v>0.23223052725653914</v>
      </c>
      <c r="AU1215" s="369">
        <f t="shared" ref="AU1215:AV1215" si="996">AU45*100/AU$5</f>
        <v>0.24033904069801704</v>
      </c>
      <c r="AV1215" s="369">
        <f t="shared" si="996"/>
        <v>0.21829758252082426</v>
      </c>
      <c r="AW1215" s="369">
        <f t="shared" ref="AW1215:AX1215" si="997">AW45*100/AW$5</f>
        <v>0.23037549449034356</v>
      </c>
      <c r="AX1215" s="369">
        <f t="shared" si="997"/>
        <v>0.24600056966395975</v>
      </c>
      <c r="AY1215" s="369">
        <f t="shared" ref="AY1215" si="998">AY45*100/AY$5</f>
        <v>0.22066440745614022</v>
      </c>
    </row>
    <row r="1216" spans="1:51" s="325" customFormat="1" ht="13.8">
      <c r="A1216" s="327"/>
      <c r="B1216" s="327" t="s">
        <v>217</v>
      </c>
      <c r="C1216" s="369">
        <f t="shared" ref="C1216:AF1216" si="999">C46*100/C$5</f>
        <v>8.6917849031511507E-2</v>
      </c>
      <c r="D1216" s="369">
        <f t="shared" si="999"/>
        <v>8.6094602471087286E-2</v>
      </c>
      <c r="E1216" s="369">
        <f t="shared" si="999"/>
        <v>9.2044869263092813E-2</v>
      </c>
      <c r="F1216" s="369">
        <f t="shared" si="999"/>
        <v>7.5022534753909298E-2</v>
      </c>
      <c r="G1216" s="369">
        <f t="shared" si="999"/>
        <v>8.0237740357327864E-2</v>
      </c>
      <c r="H1216" s="369">
        <f t="shared" si="999"/>
        <v>8.2825996928264214E-2</v>
      </c>
      <c r="I1216" s="369">
        <f t="shared" si="999"/>
        <v>7.2834501205364902E-2</v>
      </c>
      <c r="J1216" s="369">
        <f t="shared" si="999"/>
        <v>8.7023472630461354E-2</v>
      </c>
      <c r="K1216" s="369">
        <f t="shared" si="999"/>
        <v>9.2126084041117731E-2</v>
      </c>
      <c r="L1216" s="369">
        <f t="shared" si="999"/>
        <v>9.6941445470549809E-2</v>
      </c>
      <c r="M1216" s="369">
        <f t="shared" si="999"/>
        <v>9.2368357009018145E-2</v>
      </c>
      <c r="N1216" s="369">
        <f t="shared" si="999"/>
        <v>8.3095563007988288E-2</v>
      </c>
      <c r="O1216" s="369">
        <f t="shared" si="999"/>
        <v>8.7219690652754589E-2</v>
      </c>
      <c r="P1216" s="369">
        <f t="shared" si="999"/>
        <v>8.5380341392001416E-2</v>
      </c>
      <c r="Q1216" s="369">
        <f t="shared" si="999"/>
        <v>9.1036542067986101E-2</v>
      </c>
      <c r="R1216" s="369">
        <f t="shared" si="999"/>
        <v>8.4230384022679544E-2</v>
      </c>
      <c r="S1216" s="369">
        <f t="shared" si="999"/>
        <v>9.6928965355500551E-2</v>
      </c>
      <c r="T1216" s="369">
        <f t="shared" si="999"/>
        <v>9.1268696102589933E-2</v>
      </c>
      <c r="U1216" s="369">
        <f t="shared" si="999"/>
        <v>9.0877668722720004E-2</v>
      </c>
      <c r="V1216" s="369">
        <f t="shared" si="999"/>
        <v>9.6580187192408073E-2</v>
      </c>
      <c r="W1216" s="369">
        <f t="shared" si="999"/>
        <v>9.0391841116478799E-2</v>
      </c>
      <c r="X1216" s="369">
        <f t="shared" si="999"/>
        <v>8.7647711625379029E-2</v>
      </c>
      <c r="Y1216" s="369">
        <f t="shared" si="999"/>
        <v>8.1691593927174996E-2</v>
      </c>
      <c r="Z1216" s="369">
        <f t="shared" si="999"/>
        <v>0.11133162077695653</v>
      </c>
      <c r="AA1216" s="369">
        <f t="shared" si="999"/>
        <v>8.3030160080242638E-2</v>
      </c>
      <c r="AB1216" s="369">
        <f t="shared" si="999"/>
        <v>8.7057604376600262E-2</v>
      </c>
      <c r="AC1216" s="369">
        <f t="shared" si="999"/>
        <v>6.9477243503858463E-2</v>
      </c>
      <c r="AD1216" s="369">
        <f t="shared" si="999"/>
        <v>8.9108974420671366E-2</v>
      </c>
      <c r="AE1216" s="369">
        <f t="shared" si="999"/>
        <v>8.2980812707378115E-2</v>
      </c>
      <c r="AF1216" s="369">
        <f t="shared" si="999"/>
        <v>8.8630821880744406E-2</v>
      </c>
      <c r="AG1216" s="369">
        <f t="shared" ref="AG1216:AH1216" si="1000">AG46*100/AG$5</f>
        <v>8.16644213601386E-2</v>
      </c>
      <c r="AH1216" s="369">
        <f t="shared" si="1000"/>
        <v>8.2818253704596181E-2</v>
      </c>
      <c r="AI1216" s="369">
        <f t="shared" ref="AI1216:AJ1216" si="1001">AI46*100/AI$5</f>
        <v>9.9270934685564444E-2</v>
      </c>
      <c r="AJ1216" s="369">
        <f t="shared" si="1001"/>
        <v>8.8073735547532256E-2</v>
      </c>
      <c r="AK1216" s="369">
        <f t="shared" ref="AK1216:AL1216" si="1002">AK46*100/AK$5</f>
        <v>9.6685529632887277E-2</v>
      </c>
      <c r="AL1216" s="369">
        <f t="shared" si="1002"/>
        <v>9.6801924186843552E-2</v>
      </c>
      <c r="AM1216" s="369">
        <f t="shared" ref="AM1216:AN1216" si="1003">AM46*100/AM$5</f>
        <v>7.6401815692858768E-2</v>
      </c>
      <c r="AN1216" s="369">
        <f t="shared" si="1003"/>
        <v>7.7103647231211297E-2</v>
      </c>
      <c r="AO1216" s="369">
        <f t="shared" ref="AO1216:AT1216" si="1004">AO46*100/AO$5</f>
        <v>7.4993283394223509E-2</v>
      </c>
      <c r="AP1216" s="369">
        <f t="shared" si="1004"/>
        <v>8.4599567276873427E-2</v>
      </c>
      <c r="AQ1216" s="369">
        <f t="shared" si="1004"/>
        <v>7.8376463443436017E-2</v>
      </c>
      <c r="AR1216" s="369">
        <f t="shared" si="1004"/>
        <v>8.3597676334745227E-2</v>
      </c>
      <c r="AS1216" s="369">
        <f t="shared" si="1004"/>
        <v>8.3408177752487558E-2</v>
      </c>
      <c r="AT1216" s="369">
        <f t="shared" si="1004"/>
        <v>8.331215465428822E-2</v>
      </c>
      <c r="AU1216" s="369">
        <f t="shared" ref="AU1216:AV1216" si="1005">AU46*100/AU$5</f>
        <v>8.2840694986285823E-2</v>
      </c>
      <c r="AV1216" s="369">
        <f t="shared" si="1005"/>
        <v>7.3344269386343655E-2</v>
      </c>
      <c r="AW1216" s="369">
        <f t="shared" ref="AW1216:AX1216" si="1006">AW46*100/AW$5</f>
        <v>7.4968978353784646E-2</v>
      </c>
      <c r="AX1216" s="369">
        <f t="shared" si="1006"/>
        <v>8.8079337659774007E-2</v>
      </c>
      <c r="AY1216" s="369">
        <f t="shared" ref="AY1216" si="1007">AY46*100/AY$5</f>
        <v>7.6527196400784606E-2</v>
      </c>
    </row>
    <row r="1217" spans="1:51" s="325" customFormat="1" ht="13.8">
      <c r="A1217" s="329"/>
      <c r="B1217" s="329" t="s">
        <v>218</v>
      </c>
      <c r="C1217" s="369">
        <f t="shared" ref="C1217:AF1217" si="1008">C47*100/C$5</f>
        <v>0.1986632008911994</v>
      </c>
      <c r="D1217" s="369">
        <f t="shared" si="1008"/>
        <v>0.15544380476154809</v>
      </c>
      <c r="E1217" s="369">
        <f t="shared" si="1008"/>
        <v>0.16167524645685061</v>
      </c>
      <c r="F1217" s="369">
        <f t="shared" si="1008"/>
        <v>0.14496625185656778</v>
      </c>
      <c r="G1217" s="369">
        <f t="shared" si="1008"/>
        <v>0.15740647958578097</v>
      </c>
      <c r="H1217" s="369">
        <f t="shared" si="1008"/>
        <v>0.15789837909596477</v>
      </c>
      <c r="I1217" s="369">
        <f t="shared" si="1008"/>
        <v>0.16207981407472341</v>
      </c>
      <c r="J1217" s="369">
        <f t="shared" si="1008"/>
        <v>0.16460055824864714</v>
      </c>
      <c r="K1217" s="369">
        <f t="shared" si="1008"/>
        <v>0.16718451622623623</v>
      </c>
      <c r="L1217" s="369">
        <f t="shared" si="1008"/>
        <v>0.18467187329974322</v>
      </c>
      <c r="M1217" s="369">
        <f t="shared" si="1008"/>
        <v>0.1870767691242067</v>
      </c>
      <c r="N1217" s="369">
        <f t="shared" si="1008"/>
        <v>0.15801487810503012</v>
      </c>
      <c r="O1217" s="369">
        <f t="shared" si="1008"/>
        <v>0.17617569922128162</v>
      </c>
      <c r="P1217" s="369">
        <f t="shared" si="1008"/>
        <v>0.15601316927083897</v>
      </c>
      <c r="Q1217" s="369">
        <f t="shared" si="1008"/>
        <v>0.17013718195372513</v>
      </c>
      <c r="R1217" s="369">
        <f t="shared" si="1008"/>
        <v>0.14366153308000409</v>
      </c>
      <c r="S1217" s="369">
        <f t="shared" si="1008"/>
        <v>0.15881408546924286</v>
      </c>
      <c r="T1217" s="369">
        <f t="shared" si="1008"/>
        <v>0.15796505094679028</v>
      </c>
      <c r="U1217" s="369">
        <f t="shared" si="1008"/>
        <v>0.15637471154584709</v>
      </c>
      <c r="V1217" s="369">
        <f t="shared" si="1008"/>
        <v>0.16798564325850959</v>
      </c>
      <c r="W1217" s="369">
        <f t="shared" si="1008"/>
        <v>0.16884594739667202</v>
      </c>
      <c r="X1217" s="369">
        <f t="shared" si="1008"/>
        <v>0.15374541959015284</v>
      </c>
      <c r="Y1217" s="369">
        <f t="shared" si="1008"/>
        <v>0.14897391531174597</v>
      </c>
      <c r="Z1217" s="369">
        <f t="shared" si="1008"/>
        <v>0.15204347543841751</v>
      </c>
      <c r="AA1217" s="369">
        <f t="shared" si="1008"/>
        <v>0.15255948112304746</v>
      </c>
      <c r="AB1217" s="369">
        <f t="shared" si="1008"/>
        <v>0.16229724410111132</v>
      </c>
      <c r="AC1217" s="369">
        <f t="shared" si="1008"/>
        <v>0.14103649097509113</v>
      </c>
      <c r="AD1217" s="369">
        <f t="shared" si="1008"/>
        <v>0.16253765676281776</v>
      </c>
      <c r="AE1217" s="369">
        <f t="shared" si="1008"/>
        <v>0.15161244925063003</v>
      </c>
      <c r="AF1217" s="369">
        <f t="shared" si="1008"/>
        <v>0.15332066319795748</v>
      </c>
      <c r="AG1217" s="369">
        <f t="shared" ref="AG1217:AH1217" si="1009">AG47*100/AG$5</f>
        <v>0.15239064687522905</v>
      </c>
      <c r="AH1217" s="369">
        <f t="shared" si="1009"/>
        <v>0.15939784422993841</v>
      </c>
      <c r="AI1217" s="369">
        <f t="shared" ref="AI1217:AJ1217" si="1010">AI47*100/AI$5</f>
        <v>0.15817852828077422</v>
      </c>
      <c r="AJ1217" s="369">
        <f t="shared" si="1010"/>
        <v>0.15168854821703817</v>
      </c>
      <c r="AK1217" s="369">
        <f t="shared" ref="AK1217:AL1217" si="1011">AK47*100/AK$5</f>
        <v>0.16211680905796497</v>
      </c>
      <c r="AL1217" s="369">
        <f t="shared" si="1011"/>
        <v>0.1458319973179576</v>
      </c>
      <c r="AM1217" s="369">
        <f t="shared" ref="AM1217:AN1217" si="1012">AM47*100/AM$5</f>
        <v>0.15725422259112679</v>
      </c>
      <c r="AN1217" s="369">
        <f t="shared" si="1012"/>
        <v>0.1411797184736745</v>
      </c>
      <c r="AO1217" s="369">
        <f t="shared" ref="AO1217:AT1217" si="1013">AO47*100/AO$5</f>
        <v>0.14261769220951298</v>
      </c>
      <c r="AP1217" s="369">
        <f t="shared" si="1013"/>
        <v>0.14389246547957707</v>
      </c>
      <c r="AQ1217" s="369">
        <f t="shared" si="1013"/>
        <v>0.14814939775296063</v>
      </c>
      <c r="AR1217" s="369">
        <f t="shared" si="1013"/>
        <v>0.16825308941194581</v>
      </c>
      <c r="AS1217" s="369">
        <f t="shared" si="1013"/>
        <v>0.17530933923878803</v>
      </c>
      <c r="AT1217" s="369">
        <f t="shared" si="1013"/>
        <v>0.14891837260225094</v>
      </c>
      <c r="AU1217" s="369">
        <f t="shared" ref="AU1217:AV1217" si="1014">AU47*100/AU$5</f>
        <v>0.15749834571173121</v>
      </c>
      <c r="AV1217" s="369">
        <f t="shared" si="1014"/>
        <v>0.14495331313448062</v>
      </c>
      <c r="AW1217" s="369">
        <f t="shared" ref="AW1217:AX1217" si="1015">AW47*100/AW$5</f>
        <v>0.15540651613655887</v>
      </c>
      <c r="AX1217" s="369">
        <f t="shared" si="1015"/>
        <v>0.15792123200418573</v>
      </c>
      <c r="AY1217" s="369">
        <f t="shared" ref="AY1217" si="1016">AY47*100/AY$5</f>
        <v>0.14410853844523919</v>
      </c>
    </row>
    <row r="1218" spans="1:51" s="325" customFormat="1" ht="13.8">
      <c r="A1218" s="327"/>
      <c r="B1218" s="327" t="s">
        <v>219</v>
      </c>
      <c r="C1218" s="369">
        <f t="shared" ref="C1218:AF1218" si="1017">C48*100/C$5</f>
        <v>7.7443242169621502</v>
      </c>
      <c r="D1218" s="369">
        <f t="shared" si="1017"/>
        <v>7.3546744633938665</v>
      </c>
      <c r="E1218" s="369">
        <f t="shared" si="1017"/>
        <v>6.9514388723981382</v>
      </c>
      <c r="F1218" s="369">
        <f t="shared" si="1017"/>
        <v>6.3051321652319343</v>
      </c>
      <c r="G1218" s="369">
        <f t="shared" si="1017"/>
        <v>6.3895863984828036</v>
      </c>
      <c r="H1218" s="369">
        <f t="shared" si="1017"/>
        <v>6.8760070188329507</v>
      </c>
      <c r="I1218" s="369">
        <f t="shared" si="1017"/>
        <v>5.9766332168841805</v>
      </c>
      <c r="J1218" s="369">
        <f t="shared" si="1017"/>
        <v>6.8001221100529623</v>
      </c>
      <c r="K1218" s="369">
        <f t="shared" si="1017"/>
        <v>6.3467730955737496</v>
      </c>
      <c r="L1218" s="369">
        <f t="shared" si="1017"/>
        <v>7.0357274604366475</v>
      </c>
      <c r="M1218" s="369">
        <f t="shared" si="1017"/>
        <v>7.3224153453155498</v>
      </c>
      <c r="N1218" s="369">
        <f t="shared" si="1017"/>
        <v>7.7969855418163982</v>
      </c>
      <c r="O1218" s="369">
        <f t="shared" si="1017"/>
        <v>7.0769087887971152</v>
      </c>
      <c r="P1218" s="369">
        <f t="shared" si="1017"/>
        <v>6.4756676807378932</v>
      </c>
      <c r="Q1218" s="369">
        <f t="shared" si="1017"/>
        <v>7.862441761901005</v>
      </c>
      <c r="R1218" s="369">
        <f t="shared" si="1017"/>
        <v>7.268742783205087</v>
      </c>
      <c r="S1218" s="369">
        <f t="shared" si="1017"/>
        <v>7.3731480194258427</v>
      </c>
      <c r="T1218" s="369">
        <f t="shared" si="1017"/>
        <v>8.0691568543974483</v>
      </c>
      <c r="U1218" s="369">
        <f t="shared" si="1017"/>
        <v>7.4623214589852429</v>
      </c>
      <c r="V1218" s="369">
        <f t="shared" si="1017"/>
        <v>7.9989240849468555</v>
      </c>
      <c r="W1218" s="369">
        <f t="shared" si="1017"/>
        <v>7.0592377885131512</v>
      </c>
      <c r="X1218" s="369">
        <f t="shared" si="1017"/>
        <v>7.1903800121854715</v>
      </c>
      <c r="Y1218" s="369">
        <f t="shared" si="1017"/>
        <v>7.244232483654848</v>
      </c>
      <c r="Z1218" s="369">
        <f t="shared" si="1017"/>
        <v>7.1780378555331952</v>
      </c>
      <c r="AA1218" s="369">
        <f t="shared" si="1017"/>
        <v>6.748751768014289</v>
      </c>
      <c r="AB1218" s="369">
        <f t="shared" si="1017"/>
        <v>7.5303986649485051</v>
      </c>
      <c r="AC1218" s="369">
        <f t="shared" si="1017"/>
        <v>5.8885626654277461</v>
      </c>
      <c r="AD1218" s="369">
        <f t="shared" si="1017"/>
        <v>7.1188526036503408</v>
      </c>
      <c r="AE1218" s="369">
        <f t="shared" si="1017"/>
        <v>6.9270647932319189</v>
      </c>
      <c r="AF1218" s="369">
        <f t="shared" si="1017"/>
        <v>6.8727422097525057</v>
      </c>
      <c r="AG1218" s="369">
        <f t="shared" ref="AG1218:AH1218" si="1018">AG48*100/AG$5</f>
        <v>7.4769265455503309</v>
      </c>
      <c r="AH1218" s="369">
        <f t="shared" si="1018"/>
        <v>7.4064629431205482</v>
      </c>
      <c r="AI1218" s="369">
        <f t="shared" ref="AI1218:AJ1218" si="1019">AI48*100/AI$5</f>
        <v>7.1062759274296328</v>
      </c>
      <c r="AJ1218" s="369">
        <f t="shared" si="1019"/>
        <v>7.4503175877666479</v>
      </c>
      <c r="AK1218" s="369">
        <f t="shared" ref="AK1218:AL1218" si="1020">AK48*100/AK$5</f>
        <v>7.7593157735368479</v>
      </c>
      <c r="AL1218" s="369">
        <f t="shared" si="1020"/>
        <v>8.0673546570857795</v>
      </c>
      <c r="AM1218" s="369">
        <f t="shared" ref="AM1218:AN1218" si="1021">AM48*100/AM$5</f>
        <v>7.7416179605091626</v>
      </c>
      <c r="AN1218" s="369">
        <f t="shared" si="1021"/>
        <v>7.0585366969254917</v>
      </c>
      <c r="AO1218" s="369">
        <f t="shared" ref="AO1218:AT1218" si="1022">AO48*100/AO$5</f>
        <v>7.0614973130051117</v>
      </c>
      <c r="AP1218" s="369">
        <f t="shared" si="1022"/>
        <v>7.0880285163634111</v>
      </c>
      <c r="AQ1218" s="369">
        <f t="shared" si="1022"/>
        <v>7.359526299807686</v>
      </c>
      <c r="AR1218" s="369">
        <f t="shared" si="1022"/>
        <v>8.0224225599928225</v>
      </c>
      <c r="AS1218" s="369">
        <f t="shared" si="1022"/>
        <v>7.9850679190986673</v>
      </c>
      <c r="AT1218" s="369">
        <f t="shared" si="1022"/>
        <v>7.3861021861445995</v>
      </c>
      <c r="AU1218" s="369">
        <f t="shared" ref="AU1218:AV1218" si="1023">AU48*100/AU$5</f>
        <v>7.0157313132775787</v>
      </c>
      <c r="AV1218" s="369">
        <f t="shared" si="1023"/>
        <v>6.7542728382032236</v>
      </c>
      <c r="AW1218" s="369">
        <f t="shared" ref="AW1218:AX1218" si="1024">AW48*100/AW$5</f>
        <v>7.1710379789795198</v>
      </c>
      <c r="AX1218" s="369">
        <f t="shared" si="1024"/>
        <v>8.337858541646602</v>
      </c>
      <c r="AY1218" s="369">
        <f t="shared" ref="AY1218" si="1025">AY48*100/AY$5</f>
        <v>6.8875336939009637</v>
      </c>
    </row>
    <row r="1219" spans="1:51" s="325" customFormat="1" ht="13.8">
      <c r="A1219" s="329"/>
      <c r="B1219" s="329" t="s">
        <v>220</v>
      </c>
      <c r="C1219" s="369">
        <f t="shared" ref="C1219:AF1219" si="1026">C49*100/C$5</f>
        <v>0.12396480107772952</v>
      </c>
      <c r="D1219" s="369">
        <f t="shared" si="1026"/>
        <v>0.11416144287666175</v>
      </c>
      <c r="E1219" s="369">
        <f t="shared" si="1026"/>
        <v>0.10252485640366375</v>
      </c>
      <c r="F1219" s="369">
        <f t="shared" si="1026"/>
        <v>0.12077188430533373</v>
      </c>
      <c r="G1219" s="369">
        <f t="shared" si="1026"/>
        <v>0.12368444308537407</v>
      </c>
      <c r="H1219" s="369">
        <f t="shared" si="1026"/>
        <v>0.1307244955893164</v>
      </c>
      <c r="I1219" s="369">
        <f t="shared" si="1026"/>
        <v>0.11207293628511591</v>
      </c>
      <c r="J1219" s="369">
        <f t="shared" si="1026"/>
        <v>0.14574425676082295</v>
      </c>
      <c r="K1219" s="369">
        <f t="shared" si="1026"/>
        <v>0.14387834334700969</v>
      </c>
      <c r="L1219" s="369">
        <f t="shared" si="1026"/>
        <v>0.12764483760840442</v>
      </c>
      <c r="M1219" s="369">
        <f t="shared" si="1026"/>
        <v>0.15040172364204474</v>
      </c>
      <c r="N1219" s="369">
        <f t="shared" si="1026"/>
        <v>0.11411198171364381</v>
      </c>
      <c r="O1219" s="369">
        <f t="shared" si="1026"/>
        <v>9.5255208449003745E-2</v>
      </c>
      <c r="P1219" s="369">
        <f t="shared" si="1026"/>
        <v>9.4004618300284393E-2</v>
      </c>
      <c r="Q1219" s="369">
        <f t="shared" si="1026"/>
        <v>0.1034984331599593</v>
      </c>
      <c r="R1219" s="369">
        <f t="shared" si="1026"/>
        <v>8.5579114345356755E-2</v>
      </c>
      <c r="S1219" s="369">
        <f t="shared" si="1026"/>
        <v>0.10594023984623839</v>
      </c>
      <c r="T1219" s="369">
        <f t="shared" si="1026"/>
        <v>0.14216854585211125</v>
      </c>
      <c r="U1219" s="369">
        <f t="shared" si="1026"/>
        <v>0.12423148466642846</v>
      </c>
      <c r="V1219" s="369">
        <f t="shared" si="1026"/>
        <v>0.1494092974190647</v>
      </c>
      <c r="W1219" s="369">
        <f t="shared" si="1026"/>
        <v>0.169447128287708</v>
      </c>
      <c r="X1219" s="369">
        <f t="shared" si="1026"/>
        <v>0.12574282366264855</v>
      </c>
      <c r="Y1219" s="369">
        <f t="shared" si="1026"/>
        <v>0.12944915576892213</v>
      </c>
      <c r="Z1219" s="369">
        <f t="shared" si="1026"/>
        <v>0.11786962932737338</v>
      </c>
      <c r="AA1219" s="369">
        <f t="shared" si="1026"/>
        <v>0.10741108704785095</v>
      </c>
      <c r="AB1219" s="369">
        <f t="shared" si="1026"/>
        <v>0.1025765686350377</v>
      </c>
      <c r="AC1219" s="369">
        <f t="shared" si="1026"/>
        <v>6.7472350794535133E-2</v>
      </c>
      <c r="AD1219" s="369">
        <f t="shared" si="1026"/>
        <v>8.429660856536958E-2</v>
      </c>
      <c r="AE1219" s="369">
        <f t="shared" si="1026"/>
        <v>8.1443400975507452E-2</v>
      </c>
      <c r="AF1219" s="369">
        <f t="shared" si="1026"/>
        <v>0.1040448778600043</v>
      </c>
      <c r="AG1219" s="369">
        <f t="shared" ref="AG1219:AH1219" si="1027">AG49*100/AG$5</f>
        <v>0.1045825459878586</v>
      </c>
      <c r="AH1219" s="369">
        <f t="shared" si="1027"/>
        <v>0.10617424898192815</v>
      </c>
      <c r="AI1219" s="369">
        <f t="shared" ref="AI1219:AJ1219" si="1028">AI49*100/AI$5</f>
        <v>0.10980564834257785</v>
      </c>
      <c r="AJ1219" s="369">
        <f t="shared" si="1028"/>
        <v>0.12831028467088337</v>
      </c>
      <c r="AK1219" s="369">
        <f t="shared" ref="AK1219:AL1219" si="1029">AK49*100/AK$5</f>
        <v>0.11710601231230401</v>
      </c>
      <c r="AL1219" s="369">
        <f t="shared" si="1029"/>
        <v>0.10816651067418787</v>
      </c>
      <c r="AM1219" s="369">
        <f t="shared" ref="AM1219:AN1219" si="1030">AM49*100/AM$5</f>
        <v>0.11571537134064047</v>
      </c>
      <c r="AN1219" s="369">
        <f t="shared" si="1030"/>
        <v>9.2050646641499076E-2</v>
      </c>
      <c r="AO1219" s="369">
        <f t="shared" ref="AO1219:AT1219" si="1031">AO49*100/AO$5</f>
        <v>8.7227730661640315E-2</v>
      </c>
      <c r="AP1219" s="369">
        <f t="shared" si="1031"/>
        <v>0.10004151548604316</v>
      </c>
      <c r="AQ1219" s="369">
        <f t="shared" si="1031"/>
        <v>0.11471372178548533</v>
      </c>
      <c r="AR1219" s="369">
        <f t="shared" si="1031"/>
        <v>0.11507446284298482</v>
      </c>
      <c r="AS1219" s="369">
        <f t="shared" si="1031"/>
        <v>0.12516534777706767</v>
      </c>
      <c r="AT1219" s="369">
        <f t="shared" si="1031"/>
        <v>0.11879135102019521</v>
      </c>
      <c r="AU1219" s="369">
        <f t="shared" ref="AU1219:AV1219" si="1032">AU49*100/AU$5</f>
        <v>0.13530646847760019</v>
      </c>
      <c r="AV1219" s="369">
        <f t="shared" si="1032"/>
        <v>8.6823254254556365E-2</v>
      </c>
      <c r="AW1219" s="369">
        <f t="shared" ref="AW1219:AX1219" si="1033">AW49*100/AW$5</f>
        <v>0.11755745633106725</v>
      </c>
      <c r="AX1219" s="369">
        <f t="shared" si="1033"/>
        <v>0.11280575893378579</v>
      </c>
      <c r="AY1219" s="369">
        <f t="shared" ref="AY1219" si="1034">AY49*100/AY$5</f>
        <v>8.2261718424073066E-2</v>
      </c>
    </row>
    <row r="1220" spans="1:51" s="325" customFormat="1" ht="13.8">
      <c r="A1220" s="327"/>
      <c r="B1220" s="327" t="s">
        <v>221</v>
      </c>
      <c r="C1220" s="369">
        <f t="shared" ref="C1220:AF1220" si="1035">C50*100/C$5</f>
        <v>0.19447490910975052</v>
      </c>
      <c r="D1220" s="369">
        <f t="shared" si="1035"/>
        <v>0.12371794375095244</v>
      </c>
      <c r="E1220" s="369">
        <f t="shared" si="1035"/>
        <v>0.14690629660750509</v>
      </c>
      <c r="F1220" s="369">
        <f t="shared" si="1035"/>
        <v>0.11757262909194739</v>
      </c>
      <c r="G1220" s="369">
        <f t="shared" si="1035"/>
        <v>0.1273080829724792</v>
      </c>
      <c r="H1220" s="369">
        <f t="shared" si="1035"/>
        <v>0.13054333636593873</v>
      </c>
      <c r="I1220" s="369">
        <f t="shared" si="1035"/>
        <v>0.11812096575229558</v>
      </c>
      <c r="J1220" s="369">
        <f t="shared" si="1035"/>
        <v>0.15588362197091024</v>
      </c>
      <c r="K1220" s="369">
        <f t="shared" si="1035"/>
        <v>0.13638427092288127</v>
      </c>
      <c r="L1220" s="369">
        <f t="shared" si="1035"/>
        <v>0.19261863361777617</v>
      </c>
      <c r="M1220" s="369">
        <f t="shared" si="1035"/>
        <v>0.18975719588218376</v>
      </c>
      <c r="N1220" s="369">
        <f t="shared" si="1035"/>
        <v>0.18836475486142371</v>
      </c>
      <c r="O1220" s="369">
        <f t="shared" si="1035"/>
        <v>0.20266464230841449</v>
      </c>
      <c r="P1220" s="369">
        <f t="shared" si="1035"/>
        <v>0.15872981649694809</v>
      </c>
      <c r="Q1220" s="369">
        <f t="shared" si="1035"/>
        <v>0.1683973724830925</v>
      </c>
      <c r="R1220" s="369">
        <f t="shared" si="1035"/>
        <v>0.19108463152252508</v>
      </c>
      <c r="S1220" s="369">
        <f t="shared" si="1035"/>
        <v>0.17186888056479896</v>
      </c>
      <c r="T1220" s="369">
        <f t="shared" si="1035"/>
        <v>0.17159821038250808</v>
      </c>
      <c r="U1220" s="369">
        <f t="shared" si="1035"/>
        <v>0.13642086421031188</v>
      </c>
      <c r="V1220" s="369">
        <f t="shared" si="1035"/>
        <v>0.1360444151182876</v>
      </c>
      <c r="W1220" s="369">
        <f t="shared" si="1035"/>
        <v>0.10451959205582394</v>
      </c>
      <c r="X1220" s="369">
        <f t="shared" si="1035"/>
        <v>0.10696412565513458</v>
      </c>
      <c r="Y1220" s="369">
        <f t="shared" si="1035"/>
        <v>9.2274013599385529E-2</v>
      </c>
      <c r="Z1220" s="369">
        <f t="shared" si="1035"/>
        <v>0.11518023573925865</v>
      </c>
      <c r="AA1220" s="369">
        <f t="shared" si="1035"/>
        <v>0.10336083533661961</v>
      </c>
      <c r="AB1220" s="369">
        <f t="shared" si="1035"/>
        <v>0.12217504382319988</v>
      </c>
      <c r="AC1220" s="369">
        <f t="shared" si="1035"/>
        <v>0.1255371281068608</v>
      </c>
      <c r="AD1220" s="369">
        <f t="shared" si="1035"/>
        <v>0.10318514454742908</v>
      </c>
      <c r="AE1220" s="369">
        <f t="shared" si="1035"/>
        <v>0.10174511999892775</v>
      </c>
      <c r="AF1220" s="369">
        <f t="shared" si="1035"/>
        <v>0.13220832588593925</v>
      </c>
      <c r="AG1220" s="369">
        <f t="shared" ref="AG1220:AH1220" si="1036">AG50*100/AG$5</f>
        <v>0.1576365163111195</v>
      </c>
      <c r="AH1220" s="369">
        <f t="shared" si="1036"/>
        <v>0.13292251736297947</v>
      </c>
      <c r="AI1220" s="369">
        <f t="shared" ref="AI1220:AJ1220" si="1037">AI50*100/AI$5</f>
        <v>0.1105553096140507</v>
      </c>
      <c r="AJ1220" s="369">
        <f t="shared" si="1037"/>
        <v>0.19505900940281684</v>
      </c>
      <c r="AK1220" s="369">
        <f t="shared" ref="AK1220:AL1220" si="1038">AK50*100/AK$5</f>
        <v>0.14415146074649335</v>
      </c>
      <c r="AL1220" s="369">
        <f t="shared" si="1038"/>
        <v>0.12772983455597345</v>
      </c>
      <c r="AM1220" s="369">
        <f t="shared" ref="AM1220:AN1220" si="1039">AM50*100/AM$5</f>
        <v>0.14175132989228456</v>
      </c>
      <c r="AN1220" s="369">
        <f t="shared" si="1039"/>
        <v>0.13975036060657048</v>
      </c>
      <c r="AO1220" s="369">
        <f t="shared" ref="AO1220:AT1220" si="1040">AO50*100/AO$5</f>
        <v>0.13285128905944249</v>
      </c>
      <c r="AP1220" s="369">
        <f t="shared" si="1040"/>
        <v>9.4324857458269268E-2</v>
      </c>
      <c r="AQ1220" s="369">
        <f t="shared" si="1040"/>
        <v>0.10118425048078546</v>
      </c>
      <c r="AR1220" s="369">
        <f t="shared" si="1040"/>
        <v>9.3591464866909363E-2</v>
      </c>
      <c r="AS1220" s="369">
        <f t="shared" si="1040"/>
        <v>7.6932277655455225E-2</v>
      </c>
      <c r="AT1220" s="369">
        <f t="shared" si="1040"/>
        <v>6.543791056482276E-2</v>
      </c>
      <c r="AU1220" s="369">
        <f t="shared" ref="AU1220:AV1220" si="1041">AU50*100/AU$5</f>
        <v>0.12840307722874306</v>
      </c>
      <c r="AV1220" s="369">
        <f t="shared" si="1041"/>
        <v>9.004581615408308E-2</v>
      </c>
      <c r="AW1220" s="369">
        <f t="shared" ref="AW1220:AX1220" si="1042">AW50*100/AW$5</f>
        <v>8.0802108411373544E-2</v>
      </c>
      <c r="AX1220" s="369">
        <f t="shared" si="1042"/>
        <v>7.0832317295995081E-2</v>
      </c>
      <c r="AY1220" s="369">
        <f t="shared" ref="AY1220" si="1043">AY50*100/AY$5</f>
        <v>0.10474104475536386</v>
      </c>
    </row>
    <row r="1221" spans="1:51" s="325" customFormat="1" ht="27.6">
      <c r="A1221" s="329"/>
      <c r="B1221" s="329" t="s">
        <v>222</v>
      </c>
      <c r="C1221" s="369">
        <f t="shared" ref="C1221:AF1221" si="1044">C51*100/C$5</f>
        <v>6.7085639772364187</v>
      </c>
      <c r="D1221" s="369">
        <f t="shared" si="1044"/>
        <v>6.4327304128322291</v>
      </c>
      <c r="E1221" s="369">
        <f t="shared" si="1044"/>
        <v>5.9718770850419256</v>
      </c>
      <c r="F1221" s="369">
        <f t="shared" si="1044"/>
        <v>5.3132030863215043</v>
      </c>
      <c r="G1221" s="369">
        <f t="shared" si="1044"/>
        <v>5.4939557316923908</v>
      </c>
      <c r="H1221" s="369">
        <f t="shared" si="1044"/>
        <v>5.9448848425164762</v>
      </c>
      <c r="I1221" s="369">
        <f t="shared" si="1044"/>
        <v>5.1354777039762478</v>
      </c>
      <c r="J1221" s="369">
        <f t="shared" si="1044"/>
        <v>5.8004098783677378</v>
      </c>
      <c r="K1221" s="369">
        <f t="shared" si="1044"/>
        <v>5.4360274981451191</v>
      </c>
      <c r="L1221" s="369">
        <f t="shared" si="1044"/>
        <v>5.9587156771068734</v>
      </c>
      <c r="M1221" s="369">
        <f t="shared" si="1044"/>
        <v>6.2456921712818225</v>
      </c>
      <c r="N1221" s="369">
        <f t="shared" si="1044"/>
        <v>6.6200946400695697</v>
      </c>
      <c r="O1221" s="369">
        <f t="shared" si="1044"/>
        <v>6.0234079882737976</v>
      </c>
      <c r="P1221" s="369">
        <f t="shared" si="1044"/>
        <v>5.6364824161774187</v>
      </c>
      <c r="Q1221" s="369">
        <f t="shared" si="1044"/>
        <v>6.7558420172079297</v>
      </c>
      <c r="R1221" s="369">
        <f t="shared" si="1044"/>
        <v>6.2631120516450594</v>
      </c>
      <c r="S1221" s="369">
        <f t="shared" si="1044"/>
        <v>6.2800881256433527</v>
      </c>
      <c r="T1221" s="369">
        <f t="shared" si="1044"/>
        <v>7.0093215707195657</v>
      </c>
      <c r="U1221" s="369">
        <f t="shared" si="1044"/>
        <v>6.396669126806283</v>
      </c>
      <c r="V1221" s="369">
        <f t="shared" si="1044"/>
        <v>6.8215956324573312</v>
      </c>
      <c r="W1221" s="369">
        <f t="shared" si="1044"/>
        <v>6.0644551798174984</v>
      </c>
      <c r="X1221" s="369">
        <f t="shared" si="1044"/>
        <v>6.2801095120723449</v>
      </c>
      <c r="Y1221" s="369">
        <f t="shared" si="1044"/>
        <v>6.2677211598800557</v>
      </c>
      <c r="Z1221" s="369">
        <f t="shared" si="1044"/>
        <v>6.0922647476143226</v>
      </c>
      <c r="AA1221" s="369">
        <f t="shared" si="1044"/>
        <v>5.8120317889167641</v>
      </c>
      <c r="AB1221" s="369">
        <f t="shared" si="1044"/>
        <v>6.4076499661863213</v>
      </c>
      <c r="AC1221" s="369">
        <f t="shared" si="1044"/>
        <v>4.9588322271080782</v>
      </c>
      <c r="AD1221" s="369">
        <f t="shared" si="1044"/>
        <v>6.0014212520492665</v>
      </c>
      <c r="AE1221" s="369">
        <f t="shared" si="1044"/>
        <v>5.8092087809073956</v>
      </c>
      <c r="AF1221" s="369">
        <f t="shared" si="1044"/>
        <v>5.7416538626148474</v>
      </c>
      <c r="AG1221" s="369">
        <f t="shared" ref="AG1221:AH1221" si="1045">AG51*100/AG$5</f>
        <v>6.1932511331636046</v>
      </c>
      <c r="AH1221" s="369">
        <f t="shared" si="1045"/>
        <v>6.0849581151750805</v>
      </c>
      <c r="AI1221" s="369">
        <f t="shared" ref="AI1221:AJ1221" si="1046">AI51*100/AI$5</f>
        <v>5.9738533930852826</v>
      </c>
      <c r="AJ1221" s="369">
        <f t="shared" si="1046"/>
        <v>6.1281308952217923</v>
      </c>
      <c r="AK1221" s="369">
        <f t="shared" ref="AK1221:AL1221" si="1047">AK51*100/AK$5</f>
        <v>6.3981970740254193</v>
      </c>
      <c r="AL1221" s="369">
        <f t="shared" si="1047"/>
        <v>6.7320563326317053</v>
      </c>
      <c r="AM1221" s="369">
        <f t="shared" ref="AM1221:AN1221" si="1048">AM51*100/AM$5</f>
        <v>6.3641228941749555</v>
      </c>
      <c r="AN1221" s="369">
        <f t="shared" si="1048"/>
        <v>5.8775603883279448</v>
      </c>
      <c r="AO1221" s="369">
        <f t="shared" ref="AO1221:AT1221" si="1049">AO51*100/AO$5</f>
        <v>5.8220808150468892</v>
      </c>
      <c r="AP1221" s="369">
        <f t="shared" si="1049"/>
        <v>5.9456380679229603</v>
      </c>
      <c r="AQ1221" s="369">
        <f t="shared" si="1049"/>
        <v>6.1604979925098684</v>
      </c>
      <c r="AR1221" s="369">
        <f t="shared" si="1049"/>
        <v>6.7641899943210486</v>
      </c>
      <c r="AS1221" s="369">
        <f t="shared" si="1049"/>
        <v>6.6532619073401325</v>
      </c>
      <c r="AT1221" s="369">
        <f t="shared" si="1049"/>
        <v>6.0098190527323867</v>
      </c>
      <c r="AU1221" s="369">
        <f t="shared" ref="AU1221:AV1221" si="1050">AU51*100/AU$5</f>
        <v>5.7504575601394823</v>
      </c>
      <c r="AV1221" s="369">
        <f t="shared" si="1050"/>
        <v>5.6400410752697505</v>
      </c>
      <c r="AW1221" s="369">
        <f t="shared" ref="AW1221:AX1221" si="1051">AW51*100/AW$5</f>
        <v>6.0731169595605001</v>
      </c>
      <c r="AX1221" s="369">
        <f t="shared" si="1051"/>
        <v>6.9225441438340027</v>
      </c>
      <c r="AY1221" s="369">
        <f t="shared" ref="AY1221" si="1052">AY51*100/AY$5</f>
        <v>5.8760786994333438</v>
      </c>
    </row>
    <row r="1222" spans="1:51" s="325" customFormat="1" ht="27.6">
      <c r="A1222" s="327"/>
      <c r="B1222" s="327" t="s">
        <v>223</v>
      </c>
      <c r="C1222" s="369">
        <f t="shared" ref="C1222:AF1222" si="1053">C52*100/C$5</f>
        <v>1.5038126408690922</v>
      </c>
      <c r="D1222" s="369">
        <f t="shared" si="1053"/>
        <v>1.6818150119714546</v>
      </c>
      <c r="E1222" s="369">
        <f t="shared" si="1053"/>
        <v>1.6265611358068341</v>
      </c>
      <c r="F1222" s="369">
        <f t="shared" si="1053"/>
        <v>1.2678648410650002</v>
      </c>
      <c r="G1222" s="369">
        <f t="shared" si="1053"/>
        <v>1.4100026511732644</v>
      </c>
      <c r="H1222" s="369">
        <f t="shared" si="1053"/>
        <v>1.5085128530657395</v>
      </c>
      <c r="I1222" s="369">
        <f t="shared" si="1053"/>
        <v>1.3270630510759776</v>
      </c>
      <c r="J1222" s="369">
        <f t="shared" si="1053"/>
        <v>1.6732870399582171</v>
      </c>
      <c r="K1222" s="369">
        <f t="shared" si="1053"/>
        <v>1.4288174942254444</v>
      </c>
      <c r="L1222" s="369">
        <f t="shared" si="1053"/>
        <v>1.6697227077321526</v>
      </c>
      <c r="M1222" s="369">
        <f t="shared" si="1053"/>
        <v>1.5766014911682065</v>
      </c>
      <c r="N1222" s="369">
        <f t="shared" si="1053"/>
        <v>1.7530941988187989</v>
      </c>
      <c r="O1222" s="369">
        <f t="shared" si="1053"/>
        <v>1.5863485032333875</v>
      </c>
      <c r="P1222" s="369">
        <f t="shared" si="1053"/>
        <v>1.6184318046083825</v>
      </c>
      <c r="Q1222" s="369">
        <f t="shared" si="1053"/>
        <v>1.6185083359127022</v>
      </c>
      <c r="R1222" s="369">
        <f t="shared" si="1053"/>
        <v>1.4270872036817726</v>
      </c>
      <c r="S1222" s="369">
        <f t="shared" si="1053"/>
        <v>1.4087625787186815</v>
      </c>
      <c r="T1222" s="369">
        <f t="shared" si="1053"/>
        <v>1.6267542998535864</v>
      </c>
      <c r="U1222" s="369">
        <f t="shared" si="1053"/>
        <v>1.6108766000647874</v>
      </c>
      <c r="V1222" s="369">
        <f t="shared" si="1053"/>
        <v>1.5422569839915607</v>
      </c>
      <c r="W1222" s="369">
        <f t="shared" si="1053"/>
        <v>1.5225335480407944</v>
      </c>
      <c r="X1222" s="369">
        <f t="shared" si="1053"/>
        <v>1.6564548879006862</v>
      </c>
      <c r="Y1222" s="369">
        <f t="shared" si="1053"/>
        <v>1.529296315951221</v>
      </c>
      <c r="Z1222" s="369">
        <f t="shared" si="1053"/>
        <v>1.3871242963526256</v>
      </c>
      <c r="AA1222" s="369">
        <f t="shared" si="1053"/>
        <v>1.3227645588680261</v>
      </c>
      <c r="AB1222" s="369">
        <f t="shared" si="1053"/>
        <v>1.5330129164886261</v>
      </c>
      <c r="AC1222" s="369">
        <f t="shared" si="1053"/>
        <v>1.252903720810979</v>
      </c>
      <c r="AD1222" s="369">
        <f t="shared" si="1053"/>
        <v>1.3420886309460791</v>
      </c>
      <c r="AE1222" s="369">
        <f t="shared" si="1053"/>
        <v>1.3285996820317172</v>
      </c>
      <c r="AF1222" s="369">
        <f t="shared" si="1053"/>
        <v>1.3240920055162644</v>
      </c>
      <c r="AG1222" s="369">
        <f t="shared" ref="AG1222:AH1222" si="1054">AG52*100/AG$5</f>
        <v>1.3030962907238519</v>
      </c>
      <c r="AH1222" s="369">
        <f t="shared" si="1054"/>
        <v>1.5489430924741445</v>
      </c>
      <c r="AI1222" s="369">
        <f t="shared" ref="AI1222:AJ1222" si="1055">AI52*100/AI$5</f>
        <v>1.4318924843695626</v>
      </c>
      <c r="AJ1222" s="369">
        <f t="shared" si="1055"/>
        <v>1.4797108011539999</v>
      </c>
      <c r="AK1222" s="369">
        <f t="shared" ref="AK1222:AL1222" si="1056">AK52*100/AK$5</f>
        <v>1.3631841300114458</v>
      </c>
      <c r="AL1222" s="369">
        <f t="shared" si="1056"/>
        <v>1.3430100081419145</v>
      </c>
      <c r="AM1222" s="369">
        <f t="shared" ref="AM1222:AN1222" si="1057">AM52*100/AM$5</f>
        <v>1.4182550641237472</v>
      </c>
      <c r="AN1222" s="369">
        <f t="shared" si="1057"/>
        <v>1.3758998828743325</v>
      </c>
      <c r="AO1222" s="369">
        <f t="shared" ref="AO1222:AT1222" si="1058">AO52*100/AO$5</f>
        <v>1.3520298252554248</v>
      </c>
      <c r="AP1222" s="369">
        <f t="shared" si="1058"/>
        <v>1.2875377900724656</v>
      </c>
      <c r="AQ1222" s="369">
        <f t="shared" si="1058"/>
        <v>1.3065555518067411</v>
      </c>
      <c r="AR1222" s="369">
        <f t="shared" si="1058"/>
        <v>1.5631890106258775</v>
      </c>
      <c r="AS1222" s="369">
        <f t="shared" si="1058"/>
        <v>1.3241623263981044</v>
      </c>
      <c r="AT1222" s="369">
        <f t="shared" si="1058"/>
        <v>1.4677077039338484</v>
      </c>
      <c r="AU1222" s="369">
        <f t="shared" ref="AU1222:AV1222" si="1059">AU52*100/AU$5</f>
        <v>1.274264999301242</v>
      </c>
      <c r="AV1222" s="369">
        <f t="shared" si="1059"/>
        <v>1.1866154609843811</v>
      </c>
      <c r="AW1222" s="369">
        <f t="shared" ref="AW1222:AX1222" si="1060">AW52*100/AW$5</f>
        <v>1.3309147938783952</v>
      </c>
      <c r="AX1222" s="369">
        <f t="shared" si="1060"/>
        <v>1.2962587285291673</v>
      </c>
      <c r="AY1222" s="369">
        <f t="shared" ref="AY1222" si="1061">AY52*100/AY$5</f>
        <v>1.1528969801720299</v>
      </c>
    </row>
    <row r="1223" spans="1:51" s="325" customFormat="1" ht="13.8">
      <c r="A1223" s="329"/>
      <c r="B1223" s="329" t="s">
        <v>224</v>
      </c>
      <c r="C1223" s="369">
        <f t="shared" ref="C1223:AF1223" si="1062">C53*100/C$5</f>
        <v>8.1865991934299956E-2</v>
      </c>
      <c r="D1223" s="369">
        <f t="shared" si="1062"/>
        <v>8.0627595214173245E-2</v>
      </c>
      <c r="E1223" s="369">
        <f t="shared" si="1062"/>
        <v>9.0926009426021179E-2</v>
      </c>
      <c r="F1223" s="369">
        <f t="shared" si="1062"/>
        <v>6.0945811815009465E-2</v>
      </c>
      <c r="G1223" s="369">
        <f t="shared" si="1062"/>
        <v>6.9551700282089263E-2</v>
      </c>
      <c r="H1223" s="369">
        <f t="shared" si="1062"/>
        <v>7.1775284302227196E-2</v>
      </c>
      <c r="I1223" s="369">
        <f t="shared" si="1062"/>
        <v>6.2877379521593488E-2</v>
      </c>
      <c r="J1223" s="369">
        <f t="shared" si="1062"/>
        <v>7.0027270515710727E-2</v>
      </c>
      <c r="K1223" s="369">
        <f t="shared" si="1062"/>
        <v>6.5131728921744236E-2</v>
      </c>
      <c r="L1223" s="369">
        <f t="shared" si="1062"/>
        <v>6.750231065601861E-2</v>
      </c>
      <c r="M1223" s="369">
        <f t="shared" si="1062"/>
        <v>6.8669980751983092E-2</v>
      </c>
      <c r="N1223" s="369">
        <f t="shared" si="1062"/>
        <v>7.6163526735664136E-2</v>
      </c>
      <c r="O1223" s="369">
        <f t="shared" si="1062"/>
        <v>0.10159478781589378</v>
      </c>
      <c r="P1223" s="369">
        <f t="shared" si="1062"/>
        <v>6.4854562350287942E-2</v>
      </c>
      <c r="Q1223" s="369">
        <f t="shared" si="1062"/>
        <v>9.8724072287060483E-2</v>
      </c>
      <c r="R1223" s="369">
        <f t="shared" si="1062"/>
        <v>5.9126597048978047E-2</v>
      </c>
      <c r="S1223" s="369">
        <f t="shared" si="1062"/>
        <v>7.8290260853290661E-2</v>
      </c>
      <c r="T1223" s="369">
        <f t="shared" si="1062"/>
        <v>9.0411521407529824E-2</v>
      </c>
      <c r="U1223" s="369">
        <f t="shared" si="1062"/>
        <v>7.075684358521378E-2</v>
      </c>
      <c r="V1223" s="369">
        <f t="shared" si="1062"/>
        <v>6.3546232826336382E-2</v>
      </c>
      <c r="W1223" s="369">
        <f t="shared" si="1062"/>
        <v>6.2308105206655931E-2</v>
      </c>
      <c r="X1223" s="369">
        <f t="shared" si="1062"/>
        <v>8.3387346218387975E-2</v>
      </c>
      <c r="Y1223" s="369">
        <f t="shared" si="1062"/>
        <v>6.454885504857566E-2</v>
      </c>
      <c r="Z1223" s="369">
        <f t="shared" si="1062"/>
        <v>7.2520889169162855E-2</v>
      </c>
      <c r="AA1223" s="369">
        <f t="shared" si="1062"/>
        <v>6.1269984219901666E-2</v>
      </c>
      <c r="AB1223" s="369">
        <f t="shared" si="1062"/>
        <v>6.5061890807053435E-2</v>
      </c>
      <c r="AC1223" s="369">
        <f t="shared" si="1062"/>
        <v>6.4349344843473794E-2</v>
      </c>
      <c r="AD1223" s="369">
        <f t="shared" si="1062"/>
        <v>7.5514040879443814E-2</v>
      </c>
      <c r="AE1223" s="369">
        <f t="shared" si="1062"/>
        <v>6.5596233893148309E-2</v>
      </c>
      <c r="AF1223" s="369">
        <f t="shared" si="1062"/>
        <v>7.2478858966307166E-2</v>
      </c>
      <c r="AG1223" s="369">
        <f t="shared" ref="AG1223:AH1223" si="1063">AG53*100/AG$5</f>
        <v>6.224354302301225E-2</v>
      </c>
      <c r="AH1223" s="369">
        <f t="shared" si="1063"/>
        <v>9.0187674585089903E-2</v>
      </c>
      <c r="AI1223" s="369">
        <f t="shared" ref="AI1223:AJ1223" si="1064">AI53*100/AI$5</f>
        <v>7.102054150795549E-2</v>
      </c>
      <c r="AJ1223" s="369">
        <f t="shared" si="1064"/>
        <v>7.5502065320093084E-2</v>
      </c>
      <c r="AK1223" s="369">
        <f t="shared" ref="AK1223:AL1223" si="1065">AK53*100/AK$5</f>
        <v>5.5260008472162093E-2</v>
      </c>
      <c r="AL1223" s="369">
        <f t="shared" si="1065"/>
        <v>8.2190312988829423E-2</v>
      </c>
      <c r="AM1223" s="369">
        <f t="shared" ref="AM1223:AN1223" si="1066">AM53*100/AM$5</f>
        <v>8.1186201238673705E-2</v>
      </c>
      <c r="AN1223" s="369">
        <f t="shared" si="1066"/>
        <v>6.4566136796898863E-2</v>
      </c>
      <c r="AO1223" s="369">
        <f t="shared" ref="AO1223:AT1223" si="1067">AO53*100/AO$5</f>
        <v>7.3582972470025598E-2</v>
      </c>
      <c r="AP1223" s="369">
        <f t="shared" si="1067"/>
        <v>0.12175784445740376</v>
      </c>
      <c r="AQ1223" s="369">
        <f t="shared" si="1067"/>
        <v>6.4577077499240867E-2</v>
      </c>
      <c r="AR1223" s="369">
        <f t="shared" si="1067"/>
        <v>7.2692045783223053E-2</v>
      </c>
      <c r="AS1223" s="369">
        <f t="shared" si="1067"/>
        <v>9.6855401997691326E-2</v>
      </c>
      <c r="AT1223" s="369">
        <f t="shared" si="1067"/>
        <v>7.1867252600769843E-2</v>
      </c>
      <c r="AU1223" s="369">
        <f t="shared" ref="AU1223:AV1223" si="1068">AU53*100/AU$5</f>
        <v>5.8897713630493453E-2</v>
      </c>
      <c r="AV1223" s="369">
        <f t="shared" si="1068"/>
        <v>6.6217449800851869E-2</v>
      </c>
      <c r="AW1223" s="369">
        <f t="shared" ref="AW1223:AX1223" si="1069">AW53*100/AW$5</f>
        <v>6.5390713656948318E-2</v>
      </c>
      <c r="AX1223" s="369">
        <f t="shared" si="1069"/>
        <v>8.2307562528133135E-2</v>
      </c>
      <c r="AY1223" s="369">
        <f t="shared" ref="AY1223" si="1070">AY53*100/AY$5</f>
        <v>7.0534620886448157E-2</v>
      </c>
    </row>
    <row r="1224" spans="1:51" s="325" customFormat="1" ht="13.8">
      <c r="A1224" s="327"/>
      <c r="B1224" s="327" t="s">
        <v>225</v>
      </c>
      <c r="C1224" s="369">
        <f t="shared" ref="C1224:AF1224" si="1071">C54*100/C$5</f>
        <v>1.2016943151495263</v>
      </c>
      <c r="D1224" s="369">
        <f t="shared" si="1071"/>
        <v>1.1934433794542119</v>
      </c>
      <c r="E1224" s="369">
        <f t="shared" si="1071"/>
        <v>1.0726136304726699</v>
      </c>
      <c r="F1224" s="369">
        <f t="shared" si="1071"/>
        <v>1.0899862512007206</v>
      </c>
      <c r="G1224" s="369">
        <f t="shared" si="1071"/>
        <v>1.240800853995784</v>
      </c>
      <c r="H1224" s="369">
        <f t="shared" si="1071"/>
        <v>1.0948901142498759</v>
      </c>
      <c r="I1224" s="369">
        <f t="shared" si="1071"/>
        <v>0.84812549808657312</v>
      </c>
      <c r="J1224" s="369">
        <f t="shared" si="1071"/>
        <v>0.88070234434524319</v>
      </c>
      <c r="K1224" s="369">
        <f t="shared" si="1071"/>
        <v>0.93330628666357218</v>
      </c>
      <c r="L1224" s="369">
        <f t="shared" si="1071"/>
        <v>1.0573706427709992</v>
      </c>
      <c r="M1224" s="369">
        <f t="shared" si="1071"/>
        <v>1.0625977504837532</v>
      </c>
      <c r="N1224" s="369">
        <f t="shared" si="1071"/>
        <v>1.0158543668051445</v>
      </c>
      <c r="O1224" s="369">
        <f t="shared" si="1071"/>
        <v>1.0494224723955736</v>
      </c>
      <c r="P1224" s="369">
        <f t="shared" si="1071"/>
        <v>1.0094716121145217</v>
      </c>
      <c r="Q1224" s="369">
        <f t="shared" si="1071"/>
        <v>1.0764160734118677</v>
      </c>
      <c r="R1224" s="369">
        <f t="shared" si="1071"/>
        <v>0.99527596327624857</v>
      </c>
      <c r="S1224" s="369">
        <f t="shared" si="1071"/>
        <v>1.0158864148105302</v>
      </c>
      <c r="T1224" s="369">
        <f t="shared" si="1071"/>
        <v>1.0662845028121453</v>
      </c>
      <c r="U1224" s="369">
        <f t="shared" si="1071"/>
        <v>0.93019159032998155</v>
      </c>
      <c r="V1224" s="369">
        <f t="shared" si="1071"/>
        <v>0.98286521222004142</v>
      </c>
      <c r="W1224" s="369">
        <f t="shared" si="1071"/>
        <v>0.99632850241545889</v>
      </c>
      <c r="X1224" s="369">
        <f t="shared" si="1071"/>
        <v>0.94890332817263823</v>
      </c>
      <c r="Y1224" s="369">
        <f t="shared" si="1071"/>
        <v>0.9549169397204289</v>
      </c>
      <c r="Z1224" s="369">
        <f t="shared" si="1071"/>
        <v>0.99674490638128177</v>
      </c>
      <c r="AA1224" s="369">
        <f t="shared" si="1071"/>
        <v>1.0114510940047539</v>
      </c>
      <c r="AB1224" s="369">
        <f t="shared" si="1071"/>
        <v>1.100584757937803</v>
      </c>
      <c r="AC1224" s="369">
        <f t="shared" si="1071"/>
        <v>0.90979717811351168</v>
      </c>
      <c r="AD1224" s="369">
        <f t="shared" si="1071"/>
        <v>0.99259056070478713</v>
      </c>
      <c r="AE1224" s="369">
        <f t="shared" si="1071"/>
        <v>1.0713394522320261</v>
      </c>
      <c r="AF1224" s="369">
        <f t="shared" si="1071"/>
        <v>1.0163028238878513</v>
      </c>
      <c r="AG1224" s="369">
        <f t="shared" ref="AG1224:AH1224" si="1072">AG54*100/AG$5</f>
        <v>1.0157268189308173</v>
      </c>
      <c r="AH1224" s="369">
        <f t="shared" si="1072"/>
        <v>0.98204356770431234</v>
      </c>
      <c r="AI1224" s="369">
        <f t="shared" ref="AI1224:AJ1224" si="1073">AI54*100/AI$5</f>
        <v>0.9038547582579135</v>
      </c>
      <c r="AJ1224" s="369">
        <f t="shared" si="1073"/>
        <v>0.97216113495165668</v>
      </c>
      <c r="AK1224" s="369">
        <f t="shared" ref="AK1224:AL1224" si="1074">AK54*100/AK$5</f>
        <v>1.0536423477163939</v>
      </c>
      <c r="AL1224" s="369">
        <f t="shared" si="1074"/>
        <v>1.0911626540205877</v>
      </c>
      <c r="AM1224" s="369">
        <f t="shared" ref="AM1224:AN1224" si="1075">AM54*100/AM$5</f>
        <v>1.2423825349899917</v>
      </c>
      <c r="AN1224" s="369">
        <f t="shared" si="1075"/>
        <v>1.1443439084034805</v>
      </c>
      <c r="AO1224" s="369">
        <f t="shared" ref="AO1224:AT1224" si="1076">AO54*100/AO$5</f>
        <v>1.0465917368472639</v>
      </c>
      <c r="AP1224" s="369">
        <f t="shared" si="1076"/>
        <v>0.99055043399543152</v>
      </c>
      <c r="AQ1224" s="369">
        <f t="shared" si="1076"/>
        <v>0.94416140895441802</v>
      </c>
      <c r="AR1224" s="369">
        <f t="shared" si="1076"/>
        <v>0.99762811653924588</v>
      </c>
      <c r="AS1224" s="369">
        <f t="shared" si="1076"/>
        <v>0.95446982195167362</v>
      </c>
      <c r="AT1224" s="369">
        <f t="shared" si="1076"/>
        <v>0.85315012513653943</v>
      </c>
      <c r="AU1224" s="369">
        <f t="shared" ref="AU1224:AV1224" si="1077">AU54*100/AU$5</f>
        <v>0.91572643039108559</v>
      </c>
      <c r="AV1224" s="369">
        <f t="shared" si="1077"/>
        <v>0.9198245191101021</v>
      </c>
      <c r="AW1224" s="369">
        <f t="shared" ref="AW1224:AX1224" si="1078">AW54*100/AW$5</f>
        <v>1.0560616826989362</v>
      </c>
      <c r="AX1224" s="369">
        <f t="shared" si="1078"/>
        <v>1.1645324759685824</v>
      </c>
      <c r="AY1224" s="369">
        <f t="shared" ref="AY1224" si="1079">AY54*100/AY$5</f>
        <v>1.0597683425138253</v>
      </c>
    </row>
    <row r="1225" spans="1:51" s="325" customFormat="1" ht="13.8">
      <c r="A1225" s="329"/>
      <c r="B1225" s="329" t="s">
        <v>226</v>
      </c>
      <c r="C1225" s="369">
        <f t="shared" ref="C1225:AF1225" si="1080">C55*100/C$5</f>
        <v>0.43489149301807445</v>
      </c>
      <c r="D1225" s="369">
        <f t="shared" si="1080"/>
        <v>0.35488195138582179</v>
      </c>
      <c r="E1225" s="369">
        <f t="shared" si="1080"/>
        <v>0.33080955849417876</v>
      </c>
      <c r="F1225" s="369">
        <f t="shared" si="1080"/>
        <v>0.31976555857796302</v>
      </c>
      <c r="G1225" s="369">
        <f t="shared" si="1080"/>
        <v>0.36354721806140439</v>
      </c>
      <c r="H1225" s="369">
        <f t="shared" si="1080"/>
        <v>0.35851410306438075</v>
      </c>
      <c r="I1225" s="369">
        <f t="shared" si="1080"/>
        <v>0.35451041017072038</v>
      </c>
      <c r="J1225" s="369">
        <f t="shared" si="1080"/>
        <v>0.39470579245886539</v>
      </c>
      <c r="K1225" s="369">
        <f t="shared" si="1080"/>
        <v>0.3409606773072032</v>
      </c>
      <c r="L1225" s="369">
        <f t="shared" si="1080"/>
        <v>0.39733801590164802</v>
      </c>
      <c r="M1225" s="369">
        <f t="shared" si="1080"/>
        <v>0.46958524012369102</v>
      </c>
      <c r="N1225" s="369">
        <f t="shared" si="1080"/>
        <v>0.37908462461023962</v>
      </c>
      <c r="O1225" s="369">
        <f t="shared" si="1080"/>
        <v>0.3696741981138742</v>
      </c>
      <c r="P1225" s="369">
        <f t="shared" si="1080"/>
        <v>0.34497107633131885</v>
      </c>
      <c r="Q1225" s="369">
        <f t="shared" si="1080"/>
        <v>0.31474367144305065</v>
      </c>
      <c r="R1225" s="369">
        <f t="shared" si="1080"/>
        <v>0.28893284106126799</v>
      </c>
      <c r="S1225" s="369">
        <f t="shared" si="1080"/>
        <v>0.35887208110763197</v>
      </c>
      <c r="T1225" s="369">
        <f t="shared" si="1080"/>
        <v>0.39001448625234653</v>
      </c>
      <c r="U1225" s="369">
        <f t="shared" si="1080"/>
        <v>0.36284276368299601</v>
      </c>
      <c r="V1225" s="369">
        <f t="shared" si="1080"/>
        <v>0.44520188117022574</v>
      </c>
      <c r="W1225" s="369">
        <f t="shared" si="1080"/>
        <v>0.4369296833064949</v>
      </c>
      <c r="X1225" s="369">
        <f t="shared" si="1080"/>
        <v>0.36349603103531425</v>
      </c>
      <c r="Y1225" s="369">
        <f t="shared" si="1080"/>
        <v>0.37292290726793559</v>
      </c>
      <c r="Z1225" s="369">
        <f t="shared" si="1080"/>
        <v>0.36812233958694623</v>
      </c>
      <c r="AA1225" s="369">
        <f t="shared" si="1080"/>
        <v>0.36384761205894944</v>
      </c>
      <c r="AB1225" s="369">
        <f t="shared" si="1080"/>
        <v>0.41737181924317923</v>
      </c>
      <c r="AC1225" s="369">
        <f t="shared" si="1080"/>
        <v>0.38906485249580225</v>
      </c>
      <c r="AD1225" s="369">
        <f t="shared" si="1080"/>
        <v>0.40247419769840587</v>
      </c>
      <c r="AE1225" s="369">
        <f t="shared" si="1080"/>
        <v>0.38368277913582477</v>
      </c>
      <c r="AF1225" s="369">
        <f t="shared" si="1080"/>
        <v>0.41089117840457962</v>
      </c>
      <c r="AG1225" s="369">
        <f t="shared" ref="AG1225:AH1225" si="1081">AG55*100/AG$5</f>
        <v>0.4183301839514344</v>
      </c>
      <c r="AH1225" s="369">
        <f t="shared" si="1081"/>
        <v>0.38578333434711609</v>
      </c>
      <c r="AI1225" s="369">
        <f t="shared" ref="AI1225:AJ1225" si="1082">AI55*100/AI$5</f>
        <v>0.42624161661691284</v>
      </c>
      <c r="AJ1225" s="369">
        <f t="shared" si="1082"/>
        <v>0.40387841429813154</v>
      </c>
      <c r="AK1225" s="369">
        <f t="shared" ref="AK1225:AL1225" si="1083">AK55*100/AK$5</f>
        <v>0.43405216809798403</v>
      </c>
      <c r="AL1225" s="369">
        <f t="shared" si="1083"/>
        <v>0.44573531715719744</v>
      </c>
      <c r="AM1225" s="369">
        <f t="shared" ref="AM1225:AN1225" si="1084">AM55*100/AM$5</f>
        <v>0.48066385018419888</v>
      </c>
      <c r="AN1225" s="369">
        <f t="shared" si="1084"/>
        <v>0.36207676713555048</v>
      </c>
      <c r="AO1225" s="369">
        <f t="shared" ref="AO1225:AT1225" si="1085">AO55*100/AO$5</f>
        <v>0.39940005373284621</v>
      </c>
      <c r="AP1225" s="369">
        <f t="shared" si="1085"/>
        <v>0.40825304159321862</v>
      </c>
      <c r="AQ1225" s="369">
        <f t="shared" si="1085"/>
        <v>0.44515671918755695</v>
      </c>
      <c r="AR1225" s="369">
        <f t="shared" si="1085"/>
        <v>0.46000606192574472</v>
      </c>
      <c r="AS1225" s="369">
        <f t="shared" si="1085"/>
        <v>0.46630019441855269</v>
      </c>
      <c r="AT1225" s="369">
        <f t="shared" si="1085"/>
        <v>0.37461857339295906</v>
      </c>
      <c r="AU1225" s="369">
        <f t="shared" ref="AU1225:AV1225" si="1086">AU55*100/AU$5</f>
        <v>0.40726640860330926</v>
      </c>
      <c r="AV1225" s="369">
        <f t="shared" si="1086"/>
        <v>0.33589010568143862</v>
      </c>
      <c r="AW1225" s="369">
        <f t="shared" ref="AW1225:AX1225" si="1087">AW55*100/AW$5</f>
        <v>0.35890321246380807</v>
      </c>
      <c r="AX1225" s="369">
        <f t="shared" si="1087"/>
        <v>0.46030760487725247</v>
      </c>
      <c r="AY1225" s="369">
        <f t="shared" ref="AY1225" si="1088">AY55*100/AY$5</f>
        <v>0.32881749281536071</v>
      </c>
    </row>
    <row r="1226" spans="1:51" s="325" customFormat="1" ht="13.8">
      <c r="A1226" s="327"/>
      <c r="B1226" s="327" t="s">
        <v>227</v>
      </c>
      <c r="C1226" s="369">
        <f t="shared" ref="C1226:AF1226" si="1089">C56*100/C$5</f>
        <v>0.55155916717760944</v>
      </c>
      <c r="D1226" s="369">
        <f t="shared" si="1089"/>
        <v>0.6466565591603366</v>
      </c>
      <c r="E1226" s="369">
        <f t="shared" si="1089"/>
        <v>0.30522496355314083</v>
      </c>
      <c r="F1226" s="369">
        <f t="shared" si="1089"/>
        <v>0.27285647901168608</v>
      </c>
      <c r="G1226" s="369">
        <f t="shared" si="1089"/>
        <v>0.24330153527705869</v>
      </c>
      <c r="H1226" s="369">
        <f t="shared" si="1089"/>
        <v>0.41749954619614543</v>
      </c>
      <c r="I1226" s="369">
        <f t="shared" si="1089"/>
        <v>0.30874452865383034</v>
      </c>
      <c r="J1226" s="369">
        <f t="shared" si="1089"/>
        <v>0.35378360625124688</v>
      </c>
      <c r="K1226" s="369">
        <f t="shared" si="1089"/>
        <v>0.47832584776203846</v>
      </c>
      <c r="L1226" s="369">
        <f t="shared" si="1089"/>
        <v>0.34916078147357321</v>
      </c>
      <c r="M1226" s="369">
        <f t="shared" si="1089"/>
        <v>0.65347102501221077</v>
      </c>
      <c r="N1226" s="369">
        <f t="shared" si="1089"/>
        <v>0.56491652006446791</v>
      </c>
      <c r="O1226" s="369">
        <f t="shared" si="1089"/>
        <v>0.6115473217296149</v>
      </c>
      <c r="P1226" s="369">
        <f t="shared" si="1089"/>
        <v>0.50896170174231958</v>
      </c>
      <c r="Q1226" s="369">
        <f t="shared" si="1089"/>
        <v>1.0743121177729631</v>
      </c>
      <c r="R1226" s="369">
        <f t="shared" si="1089"/>
        <v>1.0031943154932568</v>
      </c>
      <c r="S1226" s="369">
        <f t="shared" si="1089"/>
        <v>0.84436412172614428</v>
      </c>
      <c r="T1226" s="369">
        <f t="shared" si="1089"/>
        <v>0.75059930797429619</v>
      </c>
      <c r="U1226" s="369">
        <f t="shared" si="1089"/>
        <v>0.7613770325372945</v>
      </c>
      <c r="V1226" s="369">
        <f t="shared" si="1089"/>
        <v>0.74721459882237729</v>
      </c>
      <c r="W1226" s="369">
        <f t="shared" si="1089"/>
        <v>0.51246376811594208</v>
      </c>
      <c r="X1226" s="369">
        <f t="shared" si="1089"/>
        <v>0.79966645061512642</v>
      </c>
      <c r="Y1226" s="369">
        <f t="shared" si="1089"/>
        <v>0.84815555454026814</v>
      </c>
      <c r="Z1226" s="369">
        <f t="shared" si="1089"/>
        <v>0.64930307610983851</v>
      </c>
      <c r="AA1226" s="369">
        <f t="shared" si="1089"/>
        <v>0.78836958308614891</v>
      </c>
      <c r="AB1226" s="369">
        <f t="shared" si="1089"/>
        <v>0.89366523449197044</v>
      </c>
      <c r="AC1226" s="369">
        <f t="shared" si="1089"/>
        <v>0.41670923850704894</v>
      </c>
      <c r="AD1226" s="369">
        <f t="shared" si="1089"/>
        <v>0.87785573810463369</v>
      </c>
      <c r="AE1226" s="369">
        <f t="shared" si="1089"/>
        <v>0.45956784538841522</v>
      </c>
      <c r="AF1226" s="369">
        <f t="shared" si="1089"/>
        <v>0.46963676941064192</v>
      </c>
      <c r="AG1226" s="369">
        <f t="shared" ref="AG1226:AH1226" si="1090">AG56*100/AG$5</f>
        <v>0.95541792279196325</v>
      </c>
      <c r="AH1226" s="369">
        <f t="shared" si="1090"/>
        <v>0.53375662663004564</v>
      </c>
      <c r="AI1226" s="369">
        <f t="shared" ref="AI1226:AJ1226" si="1091">AI56*100/AI$5</f>
        <v>0.74449255428534</v>
      </c>
      <c r="AJ1226" s="369">
        <f t="shared" si="1091"/>
        <v>0.66078715946173072</v>
      </c>
      <c r="AK1226" s="369">
        <f t="shared" ref="AK1226:AL1226" si="1092">AK56*100/AK$5</f>
        <v>0.65918409259987432</v>
      </c>
      <c r="AL1226" s="369">
        <f t="shared" si="1092"/>
        <v>0.74900742513375718</v>
      </c>
      <c r="AM1226" s="369">
        <f t="shared" ref="AM1226:AN1226" si="1093">AM56*100/AM$5</f>
        <v>0.45051109476755119</v>
      </c>
      <c r="AN1226" s="369">
        <f t="shared" si="1093"/>
        <v>0.3489266747581935</v>
      </c>
      <c r="AO1226" s="369">
        <f t="shared" ref="AO1226:AT1226" si="1094">AO56*100/AO$5</f>
        <v>0.43871247074486275</v>
      </c>
      <c r="AP1226" s="369">
        <f t="shared" si="1094"/>
        <v>0.57448927412037543</v>
      </c>
      <c r="AQ1226" s="369">
        <f t="shared" si="1094"/>
        <v>0.6825129052937009</v>
      </c>
      <c r="AR1226" s="369">
        <f t="shared" si="1094"/>
        <v>0.66090309563070837</v>
      </c>
      <c r="AS1226" s="369">
        <f t="shared" si="1094"/>
        <v>0.8438133213865362</v>
      </c>
      <c r="AT1226" s="369">
        <f t="shared" si="1094"/>
        <v>0.37562841769179889</v>
      </c>
      <c r="AU1226" s="369">
        <f t="shared" ref="AU1226:AV1226" si="1095">AU56*100/AU$5</f>
        <v>0.321495981721167</v>
      </c>
      <c r="AV1226" s="369">
        <f t="shared" si="1095"/>
        <v>0.62970098963636489</v>
      </c>
      <c r="AW1226" s="369">
        <f t="shared" ref="AW1226:AX1226" si="1096">AW56*100/AW$5</f>
        <v>0.65443742112017311</v>
      </c>
      <c r="AX1226" s="369">
        <f t="shared" si="1096"/>
        <v>0.81221512532948648</v>
      </c>
      <c r="AY1226" s="369">
        <f t="shared" ref="AY1226" si="1097">AY56*100/AY$5</f>
        <v>0.72728075560355987</v>
      </c>
    </row>
    <row r="1227" spans="1:51" s="325" customFormat="1" ht="27.6">
      <c r="A1227" s="329"/>
      <c r="B1227" s="329" t="s">
        <v>228</v>
      </c>
      <c r="C1227" s="369">
        <f t="shared" ref="C1227:AF1227" si="1098">C57*100/C$5</f>
        <v>0.29564158585134587</v>
      </c>
      <c r="D1227" s="369">
        <f t="shared" si="1098"/>
        <v>0.22074656073586779</v>
      </c>
      <c r="E1227" s="369">
        <f t="shared" si="1098"/>
        <v>0.20467675952830364</v>
      </c>
      <c r="F1227" s="369">
        <f t="shared" si="1098"/>
        <v>0.18863608551929112</v>
      </c>
      <c r="G1227" s="369">
        <f t="shared" si="1098"/>
        <v>0.21730746547466168</v>
      </c>
      <c r="H1227" s="369">
        <f t="shared" si="1098"/>
        <v>0.18652153638963437</v>
      </c>
      <c r="I1227" s="369">
        <f t="shared" si="1098"/>
        <v>0.16834911291265353</v>
      </c>
      <c r="J1227" s="369">
        <f t="shared" si="1098"/>
        <v>0.16926904294969453</v>
      </c>
      <c r="K1227" s="369">
        <f t="shared" si="1098"/>
        <v>0.17099040641021768</v>
      </c>
      <c r="L1227" s="369">
        <f t="shared" si="1098"/>
        <v>0.18963859849851383</v>
      </c>
      <c r="M1227" s="369">
        <f t="shared" si="1098"/>
        <v>0.17158985896700607</v>
      </c>
      <c r="N1227" s="369">
        <f t="shared" si="1098"/>
        <v>0.21395996571308215</v>
      </c>
      <c r="O1227" s="369">
        <f t="shared" si="1098"/>
        <v>0.18942017076484804</v>
      </c>
      <c r="P1227" s="369">
        <f t="shared" si="1098"/>
        <v>0.19715097012334873</v>
      </c>
      <c r="Q1227" s="369">
        <f t="shared" si="1098"/>
        <v>0.13137584537544483</v>
      </c>
      <c r="R1227" s="369">
        <f t="shared" si="1098"/>
        <v>0.18025128151134368</v>
      </c>
      <c r="S1227" s="369">
        <f t="shared" si="1098"/>
        <v>0.18719574914306245</v>
      </c>
      <c r="T1227" s="369">
        <f t="shared" si="1098"/>
        <v>0.28262274231410223</v>
      </c>
      <c r="U1227" s="369">
        <f t="shared" si="1098"/>
        <v>0.18058649283164296</v>
      </c>
      <c r="V1227" s="369">
        <f t="shared" si="1098"/>
        <v>0.20791217843378709</v>
      </c>
      <c r="W1227" s="369">
        <f t="shared" si="1098"/>
        <v>0.22999463231347289</v>
      </c>
      <c r="X1227" s="369">
        <f t="shared" si="1098"/>
        <v>0.16276250365543488</v>
      </c>
      <c r="Y1227" s="369">
        <f t="shared" si="1098"/>
        <v>0.25655534039270539</v>
      </c>
      <c r="Z1227" s="369">
        <f t="shared" si="1098"/>
        <v>0.23930966048724392</v>
      </c>
      <c r="AA1227" s="369">
        <f t="shared" si="1098"/>
        <v>0.14731797890851275</v>
      </c>
      <c r="AB1227" s="369">
        <f t="shared" si="1098"/>
        <v>0.21558322706978403</v>
      </c>
      <c r="AC1227" s="369">
        <f t="shared" si="1098"/>
        <v>0.19154436499842886</v>
      </c>
      <c r="AD1227" s="369">
        <f t="shared" si="1098"/>
        <v>0.26728682021321992</v>
      </c>
      <c r="AE1227" s="369">
        <f t="shared" si="1098"/>
        <v>0.1785762857788232</v>
      </c>
      <c r="AF1227" s="369">
        <f t="shared" si="1098"/>
        <v>0.24240242820575469</v>
      </c>
      <c r="AG1227" s="369">
        <f t="shared" ref="AG1227:AH1227" si="1099">AG57*100/AG$5</f>
        <v>0.23178557862125901</v>
      </c>
      <c r="AH1227" s="369">
        <f t="shared" si="1099"/>
        <v>0.24463357991649548</v>
      </c>
      <c r="AI1227" s="369">
        <f t="shared" ref="AI1227:AJ1227" si="1100">AI57*100/AI$5</f>
        <v>0.26131613689288291</v>
      </c>
      <c r="AJ1227" s="369">
        <f t="shared" si="1100"/>
        <v>0.24066283320779672</v>
      </c>
      <c r="AK1227" s="369">
        <f t="shared" ref="AK1227:AL1227" si="1101">AK57*100/AK$5</f>
        <v>0.24465608828507307</v>
      </c>
      <c r="AL1227" s="369">
        <f t="shared" si="1101"/>
        <v>0.28500759397904207</v>
      </c>
      <c r="AM1227" s="369">
        <f t="shared" ref="AM1227:AN1227" si="1102">AM57*100/AM$5</f>
        <v>0.24990069618372932</v>
      </c>
      <c r="AN1227" s="369">
        <f t="shared" si="1102"/>
        <v>0.23731424473547078</v>
      </c>
      <c r="AO1227" s="369">
        <f t="shared" ref="AO1227:AT1227" si="1103">AO57*100/AO$5</f>
        <v>0.17611257665921318</v>
      </c>
      <c r="AP1227" s="369">
        <f t="shared" si="1103"/>
        <v>0.20489338955643266</v>
      </c>
      <c r="AQ1227" s="369">
        <f t="shared" si="1103"/>
        <v>0.26367286345693175</v>
      </c>
      <c r="AR1227" s="369">
        <f t="shared" si="1103"/>
        <v>0.29766170879923903</v>
      </c>
      <c r="AS1227" s="369">
        <f t="shared" si="1103"/>
        <v>0.34991092983309163</v>
      </c>
      <c r="AT1227" s="369">
        <f t="shared" si="1103"/>
        <v>0.30228006011939729</v>
      </c>
      <c r="AU1227" s="369">
        <f t="shared" ref="AU1227:AV1227" si="1104">AU57*100/AU$5</f>
        <v>0.26663927760219969</v>
      </c>
      <c r="AV1227" s="369">
        <f t="shared" si="1104"/>
        <v>0.22592018086008939</v>
      </c>
      <c r="AW1227" s="369">
        <f t="shared" ref="AW1227:AX1227" si="1105">AW57*100/AW$5</f>
        <v>0.20661211806255236</v>
      </c>
      <c r="AX1227" s="369">
        <f t="shared" si="1105"/>
        <v>0.25617801930436795</v>
      </c>
      <c r="AY1227" s="369">
        <f t="shared" ref="AY1227" si="1106">AY57*100/AY$5</f>
        <v>0.2258541498872163</v>
      </c>
    </row>
    <row r="1228" spans="1:51" s="325" customFormat="1" ht="27.6">
      <c r="A1228" s="327"/>
      <c r="B1228" s="327" t="s">
        <v>229</v>
      </c>
      <c r="C1228" s="369">
        <f t="shared" ref="C1228:AF1228" si="1107">C58*100/C$5</f>
        <v>0.89098351453812208</v>
      </c>
      <c r="D1228" s="369">
        <f t="shared" si="1107"/>
        <v>0.73404258066849015</v>
      </c>
      <c r="E1228" s="369">
        <f t="shared" si="1107"/>
        <v>0.78316459062223898</v>
      </c>
      <c r="F1228" s="369">
        <f t="shared" si="1107"/>
        <v>0.68496054118601191</v>
      </c>
      <c r="G1228" s="369">
        <f t="shared" si="1107"/>
        <v>0.57678733264237669</v>
      </c>
      <c r="H1228" s="369">
        <f t="shared" si="1107"/>
        <v>0.85905703725684357</v>
      </c>
      <c r="I1228" s="369">
        <f t="shared" si="1107"/>
        <v>0.68549251058497351</v>
      </c>
      <c r="J1228" s="369">
        <f t="shared" si="1107"/>
        <v>0.68261999738127188</v>
      </c>
      <c r="K1228" s="369">
        <f t="shared" si="1107"/>
        <v>0.63440658128655569</v>
      </c>
      <c r="L1228" s="369">
        <f t="shared" si="1107"/>
        <v>0.63023227567672768</v>
      </c>
      <c r="M1228" s="369">
        <f t="shared" si="1107"/>
        <v>0.6540241289463965</v>
      </c>
      <c r="N1228" s="369">
        <f t="shared" si="1107"/>
        <v>0.69618084793911894</v>
      </c>
      <c r="O1228" s="369">
        <f t="shared" si="1107"/>
        <v>0.56333421495211999</v>
      </c>
      <c r="P1228" s="369">
        <f t="shared" si="1107"/>
        <v>0.56320840349541956</v>
      </c>
      <c r="Q1228" s="369">
        <f t="shared" si="1107"/>
        <v>0.62823306163983128</v>
      </c>
      <c r="R1228" s="369">
        <f t="shared" si="1107"/>
        <v>0.64808667376127815</v>
      </c>
      <c r="S1228" s="369">
        <f t="shared" si="1107"/>
        <v>0.65551245462110863</v>
      </c>
      <c r="T1228" s="369">
        <f t="shared" si="1107"/>
        <v>0.75141566482673439</v>
      </c>
      <c r="U1228" s="369">
        <f t="shared" si="1107"/>
        <v>0.64845829395440169</v>
      </c>
      <c r="V1228" s="369">
        <f t="shared" si="1107"/>
        <v>0.72346881737602808</v>
      </c>
      <c r="W1228" s="369">
        <f t="shared" si="1107"/>
        <v>0.60092324208266235</v>
      </c>
      <c r="X1228" s="369">
        <f t="shared" si="1107"/>
        <v>0.65510356617402221</v>
      </c>
      <c r="Y1228" s="369">
        <f t="shared" si="1107"/>
        <v>0.65981972399018929</v>
      </c>
      <c r="Z1228" s="369">
        <f t="shared" si="1107"/>
        <v>0.62588680435125321</v>
      </c>
      <c r="AA1228" s="369">
        <f t="shared" si="1107"/>
        <v>0.70311575539974003</v>
      </c>
      <c r="AB1228" s="369">
        <f t="shared" si="1107"/>
        <v>0.64683379483676917</v>
      </c>
      <c r="AC1228" s="369">
        <f t="shared" si="1107"/>
        <v>0.52200466137554913</v>
      </c>
      <c r="AD1228" s="369">
        <f t="shared" si="1107"/>
        <v>0.58133379532045548</v>
      </c>
      <c r="AE1228" s="369">
        <f t="shared" si="1107"/>
        <v>0.64792049294939036</v>
      </c>
      <c r="AF1228" s="369">
        <f t="shared" si="1107"/>
        <v>0.62808178632510869</v>
      </c>
      <c r="AG1228" s="369">
        <f t="shared" ref="AG1228:AH1228" si="1108">AG58*100/AG$5</f>
        <v>0.65413387533209888</v>
      </c>
      <c r="AH1228" s="369">
        <f t="shared" si="1108"/>
        <v>0.67385360664916716</v>
      </c>
      <c r="AI1228" s="369">
        <f t="shared" ref="AI1228:AJ1228" si="1109">AI58*100/AI$5</f>
        <v>0.5735303285331339</v>
      </c>
      <c r="AJ1228" s="369">
        <f t="shared" si="1109"/>
        <v>0.62260386306893556</v>
      </c>
      <c r="AK1228" s="369">
        <f t="shared" ref="AK1228:AL1228" si="1110">AK58*100/AK$5</f>
        <v>0.7909429703462636</v>
      </c>
      <c r="AL1228" s="369">
        <f t="shared" si="1110"/>
        <v>0.94805003989781622</v>
      </c>
      <c r="AM1228" s="369">
        <f t="shared" ref="AM1228:AN1228" si="1111">AM58*100/AM$5</f>
        <v>0.64607748998524261</v>
      </c>
      <c r="AN1228" s="369">
        <f t="shared" si="1111"/>
        <v>0.65954655867799916</v>
      </c>
      <c r="AO1228" s="369">
        <f t="shared" ref="AO1228:AT1228" si="1112">AO58*100/AO$5</f>
        <v>0.67804223458124691</v>
      </c>
      <c r="AP1228" s="369">
        <f t="shared" si="1112"/>
        <v>0.65316303734406855</v>
      </c>
      <c r="AQ1228" s="369">
        <f t="shared" si="1112"/>
        <v>0.73389790478761097</v>
      </c>
      <c r="AR1228" s="369">
        <f t="shared" si="1112"/>
        <v>0.75799603385195258</v>
      </c>
      <c r="AS1228" s="369">
        <f t="shared" si="1112"/>
        <v>0.7498243013990068</v>
      </c>
      <c r="AT1228" s="369">
        <f t="shared" si="1112"/>
        <v>0.74987671484185003</v>
      </c>
      <c r="AU1228" s="369">
        <f t="shared" ref="AU1228:AV1228" si="1113">AU58*100/AU$5</f>
        <v>0.6993977212073863</v>
      </c>
      <c r="AV1228" s="369">
        <f t="shared" si="1113"/>
        <v>0.67655208186794558</v>
      </c>
      <c r="AW1228" s="369">
        <f t="shared" ref="AW1228:AX1228" si="1114">AW58*100/AW$5</f>
        <v>0.68618820859273089</v>
      </c>
      <c r="AX1228" s="369">
        <f t="shared" si="1114"/>
        <v>0.90647606830776339</v>
      </c>
      <c r="AY1228" s="369">
        <f t="shared" ref="AY1228" si="1115">AY58*100/AY$5</f>
        <v>0.70313841788551545</v>
      </c>
    </row>
    <row r="1229" spans="1:51" s="325" customFormat="1" ht="13.8">
      <c r="A1229" s="329"/>
      <c r="B1229" s="329" t="s">
        <v>230</v>
      </c>
      <c r="C1229" s="369">
        <f t="shared" ref="C1229:AF1229" si="1116">C59*100/C$5</f>
        <v>0.22763581723503659</v>
      </c>
      <c r="D1229" s="369">
        <f t="shared" si="1116"/>
        <v>0.23060439271880728</v>
      </c>
      <c r="E1229" s="369">
        <f t="shared" si="1116"/>
        <v>0.22026620659150167</v>
      </c>
      <c r="F1229" s="369">
        <f t="shared" si="1116"/>
        <v>0.18447705374188889</v>
      </c>
      <c r="G1229" s="369">
        <f t="shared" si="1116"/>
        <v>0.20932066735614427</v>
      </c>
      <c r="H1229" s="369">
        <f t="shared" si="1116"/>
        <v>0.22217367155035703</v>
      </c>
      <c r="I1229" s="369">
        <f t="shared" si="1116"/>
        <v>0.19361069940666617</v>
      </c>
      <c r="J1229" s="369">
        <f t="shared" si="1116"/>
        <v>0.21817871470051123</v>
      </c>
      <c r="K1229" s="369">
        <f t="shared" si="1116"/>
        <v>0.20744063301762755</v>
      </c>
      <c r="L1229" s="369">
        <f t="shared" si="1116"/>
        <v>0.22034199063636845</v>
      </c>
      <c r="M1229" s="369">
        <f t="shared" si="1116"/>
        <v>0.22545367286540172</v>
      </c>
      <c r="N1229" s="369">
        <f t="shared" si="1116"/>
        <v>0.22071425746560311</v>
      </c>
      <c r="O1229" s="369">
        <f t="shared" si="1116"/>
        <v>0.2014128782296018</v>
      </c>
      <c r="P1229" s="369">
        <f t="shared" si="1116"/>
        <v>0.22164391654287238</v>
      </c>
      <c r="Q1229" s="369">
        <f t="shared" si="1116"/>
        <v>0.21682881286326111</v>
      </c>
      <c r="R1229" s="369">
        <f t="shared" si="1116"/>
        <v>0.20209201125276161</v>
      </c>
      <c r="S1229" s="369">
        <f t="shared" si="1116"/>
        <v>0.20121328723976575</v>
      </c>
      <c r="T1229" s="369">
        <f t="shared" si="1116"/>
        <v>0.20935471480777448</v>
      </c>
      <c r="U1229" s="369">
        <f t="shared" si="1116"/>
        <v>0.25029972515453797</v>
      </c>
      <c r="V1229" s="369">
        <f t="shared" si="1116"/>
        <v>0.22573202150148988</v>
      </c>
      <c r="W1229" s="369">
        <f t="shared" si="1116"/>
        <v>0.20689210950080517</v>
      </c>
      <c r="X1229" s="369">
        <f t="shared" si="1116"/>
        <v>0.2121910149307194</v>
      </c>
      <c r="Y1229" s="369">
        <f t="shared" si="1116"/>
        <v>0.19134264351967376</v>
      </c>
      <c r="Z1229" s="369">
        <f t="shared" si="1116"/>
        <v>0.20759336368947703</v>
      </c>
      <c r="AA1229" s="369">
        <f t="shared" si="1116"/>
        <v>0.19139424753073625</v>
      </c>
      <c r="AB1229" s="369">
        <f t="shared" si="1116"/>
        <v>0.21095697756184875</v>
      </c>
      <c r="AC1229" s="369">
        <f t="shared" si="1116"/>
        <v>0.17188099419545005</v>
      </c>
      <c r="AD1229" s="369">
        <f t="shared" si="1116"/>
        <v>0.17320506774207003</v>
      </c>
      <c r="AE1229" s="369">
        <f t="shared" si="1116"/>
        <v>0.17073154386491907</v>
      </c>
      <c r="AF1229" s="369">
        <f t="shared" si="1116"/>
        <v>0.19517638435440524</v>
      </c>
      <c r="AG1229" s="369">
        <f t="shared" ref="AG1229:AH1229" si="1117">AG59*100/AG$5</f>
        <v>0.18025700295666131</v>
      </c>
      <c r="AH1229" s="369">
        <f t="shared" si="1117"/>
        <v>0.19445133296837153</v>
      </c>
      <c r="AI1229" s="369">
        <f t="shared" ref="AI1229:AJ1229" si="1118">AI59*100/AI$5</f>
        <v>0.18406157007478463</v>
      </c>
      <c r="AJ1229" s="369">
        <f t="shared" si="1118"/>
        <v>0.18637771277011528</v>
      </c>
      <c r="AK1229" s="369">
        <f t="shared" ref="AK1229:AL1229" si="1119">AK59*100/AK$5</f>
        <v>0.18417404798267845</v>
      </c>
      <c r="AL1229" s="369">
        <f t="shared" si="1119"/>
        <v>0.19149328231175172</v>
      </c>
      <c r="AM1229" s="369">
        <f t="shared" ref="AM1229:AN1229" si="1120">AM59*100/AM$5</f>
        <v>0.18265968072200459</v>
      </c>
      <c r="AN1229" s="369">
        <f t="shared" si="1120"/>
        <v>0.19137059900712719</v>
      </c>
      <c r="AO1229" s="369">
        <f t="shared" ref="AO1229:AT1229" si="1121">AO59*100/AO$5</f>
        <v>0.16105750754340056</v>
      </c>
      <c r="AP1229" s="369">
        <f t="shared" si="1121"/>
        <v>0.1691642768828458</v>
      </c>
      <c r="AQ1229" s="369">
        <f t="shared" si="1121"/>
        <v>0.16184756570734504</v>
      </c>
      <c r="AR1229" s="369">
        <f t="shared" si="1121"/>
        <v>0.19341992914622774</v>
      </c>
      <c r="AS1229" s="369">
        <f t="shared" si="1121"/>
        <v>0.18712874160167767</v>
      </c>
      <c r="AT1229" s="369">
        <f t="shared" si="1121"/>
        <v>0.15087073824667466</v>
      </c>
      <c r="AU1229" s="369">
        <f t="shared" ref="AU1229:AV1229" si="1122">AU59*100/AU$5</f>
        <v>0.16753351933202112</v>
      </c>
      <c r="AV1229" s="369">
        <f t="shared" si="1122"/>
        <v>0.14405471414326643</v>
      </c>
      <c r="AW1229" s="369">
        <f t="shared" ref="AW1229:AX1229" si="1123">AW59*100/AW$5</f>
        <v>0.16455392463595966</v>
      </c>
      <c r="AX1229" s="369">
        <f t="shared" si="1123"/>
        <v>0.17854935140957678</v>
      </c>
      <c r="AY1229" s="369">
        <f t="shared" ref="AY1229" si="1124">AY59*100/AY$5</f>
        <v>0.15701121299763823</v>
      </c>
    </row>
    <row r="1230" spans="1:51" s="325" customFormat="1" ht="27.6">
      <c r="A1230" s="327"/>
      <c r="B1230" s="327" t="s">
        <v>231</v>
      </c>
      <c r="C1230" s="369">
        <f t="shared" ref="C1230:AF1230" si="1125">C60*100/C$5</f>
        <v>0.33169543778443678</v>
      </c>
      <c r="D1230" s="369">
        <f t="shared" si="1125"/>
        <v>0.32294085386904842</v>
      </c>
      <c r="E1230" s="369">
        <f t="shared" si="1125"/>
        <v>0.31667462921917383</v>
      </c>
      <c r="F1230" s="369">
        <f t="shared" si="1125"/>
        <v>0.23274581677385506</v>
      </c>
      <c r="G1230" s="369">
        <f t="shared" si="1125"/>
        <v>0.23801397911526243</v>
      </c>
      <c r="H1230" s="369">
        <f t="shared" si="1125"/>
        <v>0.24851422262946818</v>
      </c>
      <c r="I1230" s="369">
        <f t="shared" si="1125"/>
        <v>0.25637744424288444</v>
      </c>
      <c r="J1230" s="369">
        <f t="shared" si="1125"/>
        <v>0.31709223430395267</v>
      </c>
      <c r="K1230" s="369">
        <f t="shared" si="1125"/>
        <v>0.26339114232028249</v>
      </c>
      <c r="L1230" s="369">
        <f t="shared" si="1125"/>
        <v>0.34062704454114007</v>
      </c>
      <c r="M1230" s="369">
        <f t="shared" si="1125"/>
        <v>0.29688917328831349</v>
      </c>
      <c r="N1230" s="369">
        <f t="shared" si="1125"/>
        <v>0.37428552257555364</v>
      </c>
      <c r="O1230" s="369">
        <f t="shared" si="1125"/>
        <v>0.33789554230659741</v>
      </c>
      <c r="P1230" s="369">
        <f t="shared" si="1125"/>
        <v>0.28658472166224314</v>
      </c>
      <c r="Q1230" s="369">
        <f t="shared" si="1125"/>
        <v>0.34322799393898934</v>
      </c>
      <c r="R1230" s="369">
        <f t="shared" si="1125"/>
        <v>0.28258075631575602</v>
      </c>
      <c r="S1230" s="369">
        <f t="shared" si="1125"/>
        <v>0.26802765151938168</v>
      </c>
      <c r="T1230" s="369">
        <f t="shared" si="1125"/>
        <v>0.32621619823430176</v>
      </c>
      <c r="U1230" s="369">
        <f t="shared" si="1125"/>
        <v>0.28665914153372452</v>
      </c>
      <c r="V1230" s="369">
        <f t="shared" si="1125"/>
        <v>0.35946490037278772</v>
      </c>
      <c r="W1230" s="369">
        <f t="shared" si="1125"/>
        <v>0.3229629629629629</v>
      </c>
      <c r="X1230" s="369">
        <f t="shared" si="1125"/>
        <v>0.35116992529469937</v>
      </c>
      <c r="Y1230" s="369">
        <f t="shared" si="1125"/>
        <v>0.34094135113679008</v>
      </c>
      <c r="Z1230" s="369">
        <f t="shared" si="1125"/>
        <v>0.29903274568537797</v>
      </c>
      <c r="AA1230" s="369">
        <f t="shared" si="1125"/>
        <v>0.33458255802779746</v>
      </c>
      <c r="AB1230" s="369">
        <f t="shared" si="1125"/>
        <v>0.32644498800539673</v>
      </c>
      <c r="AC1230" s="369">
        <f t="shared" si="1125"/>
        <v>0.21845619405819203</v>
      </c>
      <c r="AD1230" s="369">
        <f t="shared" si="1125"/>
        <v>0.30522430437251563</v>
      </c>
      <c r="AE1230" s="369">
        <f t="shared" si="1125"/>
        <v>0.31091195716061337</v>
      </c>
      <c r="AF1230" s="369">
        <f t="shared" si="1125"/>
        <v>0.29795042249271525</v>
      </c>
      <c r="AG1230" s="369">
        <f t="shared" ref="AG1230:AH1230" si="1126">AG60*100/AG$5</f>
        <v>0.33391261125614763</v>
      </c>
      <c r="AH1230" s="369">
        <f t="shared" si="1126"/>
        <v>0.36281725551848748</v>
      </c>
      <c r="AI1230" s="369">
        <f t="shared" ref="AI1230:AJ1230" si="1127">AI60*100/AI$5</f>
        <v>0.36563742119679082</v>
      </c>
      <c r="AJ1230" s="369">
        <f t="shared" si="1127"/>
        <v>0.42581579873512426</v>
      </c>
      <c r="AK1230" s="369">
        <f t="shared" ref="AK1230:AL1230" si="1128">AK60*100/AK$5</f>
        <v>0.41004640983363155</v>
      </c>
      <c r="AL1230" s="369">
        <f t="shared" si="1128"/>
        <v>0.43274721831451818</v>
      </c>
      <c r="AM1230" s="369">
        <f t="shared" ref="AM1230:AN1230" si="1129">AM60*100/AM$5</f>
        <v>0.41201348084076117</v>
      </c>
      <c r="AN1230" s="369">
        <f t="shared" si="1129"/>
        <v>0.36060657047224348</v>
      </c>
      <c r="AO1230" s="369">
        <f t="shared" ref="AO1230:AT1230" si="1130">AO60*100/AO$5</f>
        <v>0.35560989953650129</v>
      </c>
      <c r="AP1230" s="369">
        <f t="shared" si="1130"/>
        <v>0.38332980689896051</v>
      </c>
      <c r="AQ1230" s="369">
        <f t="shared" si="1130"/>
        <v>0.36718512770336381</v>
      </c>
      <c r="AR1230" s="369">
        <f t="shared" si="1130"/>
        <v>0.43356264336436151</v>
      </c>
      <c r="AS1230" s="369">
        <f t="shared" si="1130"/>
        <v>0.46343381240839082</v>
      </c>
      <c r="AT1230" s="369">
        <f t="shared" si="1130"/>
        <v>0.42676020068972365</v>
      </c>
      <c r="AU1230" s="369">
        <f t="shared" ref="AU1230:AV1230" si="1131">AU60*100/AU$5</f>
        <v>0.49175718247346828</v>
      </c>
      <c r="AV1230" s="369">
        <f t="shared" si="1131"/>
        <v>0.3443183444955854</v>
      </c>
      <c r="AW1230" s="369">
        <f t="shared" ref="AW1230:AX1230" si="1132">AW60*100/AW$5</f>
        <v>0.38588143898015675</v>
      </c>
      <c r="AX1230" s="369">
        <f t="shared" si="1132"/>
        <v>0.42745288489714289</v>
      </c>
      <c r="AY1230" s="369">
        <f t="shared" ref="AY1230" si="1133">AY60*100/AY$5</f>
        <v>0.36543241593405762</v>
      </c>
    </row>
    <row r="1231" spans="1:51" s="325" customFormat="1" ht="27.6">
      <c r="A1231" s="329"/>
      <c r="B1231" s="329" t="s">
        <v>232</v>
      </c>
      <c r="C1231" s="369">
        <f t="shared" ref="C1231:AF1231" si="1134">C61*100/C$5</f>
        <v>4.7798340227463106E-2</v>
      </c>
      <c r="D1231" s="369">
        <f t="shared" si="1134"/>
        <v>3.0735773082178161E-2</v>
      </c>
      <c r="E1231" s="369">
        <f t="shared" si="1134"/>
        <v>3.2969069865710715E-2</v>
      </c>
      <c r="F1231" s="369">
        <f t="shared" si="1134"/>
        <v>1.6916061940780189E-2</v>
      </c>
      <c r="G1231" s="369">
        <f t="shared" si="1134"/>
        <v>1.804424760109493E-2</v>
      </c>
      <c r="H1231" s="369">
        <f t="shared" si="1134"/>
        <v>1.6123170880611361E-2</v>
      </c>
      <c r="I1231" s="369">
        <f t="shared" si="1134"/>
        <v>2.4007726726426606E-2</v>
      </c>
      <c r="J1231" s="369">
        <f t="shared" si="1134"/>
        <v>1.8746883877643394E-2</v>
      </c>
      <c r="K1231" s="369">
        <f t="shared" si="1134"/>
        <v>2.5385679886968982E-2</v>
      </c>
      <c r="L1231" s="369">
        <f t="shared" si="1134"/>
        <v>1.9415380322466893E-2</v>
      </c>
      <c r="M1231" s="369">
        <f t="shared" si="1134"/>
        <v>3.2037481726296939E-2</v>
      </c>
      <c r="N1231" s="369">
        <f t="shared" si="1134"/>
        <v>4.4391693820845082E-2</v>
      </c>
      <c r="O1231" s="369">
        <f t="shared" si="1134"/>
        <v>2.9194368676824799E-2</v>
      </c>
      <c r="P1231" s="369">
        <f t="shared" si="1134"/>
        <v>1.6731097202068966E-2</v>
      </c>
      <c r="Q1231" s="369">
        <f t="shared" si="1134"/>
        <v>2.8767547293483606E-2</v>
      </c>
      <c r="R1231" s="369">
        <f t="shared" si="1134"/>
        <v>2.1014088575906104E-2</v>
      </c>
      <c r="S1231" s="369">
        <f t="shared" si="1134"/>
        <v>4.0088618567769595E-2</v>
      </c>
      <c r="T1231" s="369">
        <f t="shared" si="1134"/>
        <v>3.2899181153259162E-2</v>
      </c>
      <c r="U1231" s="369">
        <f t="shared" si="1134"/>
        <v>4.5125750982664366E-2</v>
      </c>
      <c r="V1231" s="369">
        <f t="shared" si="1134"/>
        <v>4.3372825579880391E-2</v>
      </c>
      <c r="W1231" s="369">
        <f t="shared" si="1134"/>
        <v>2.6580783682232958E-2</v>
      </c>
      <c r="X1231" s="369">
        <f t="shared" si="1134"/>
        <v>2.5893094609479601E-2</v>
      </c>
      <c r="Y1231" s="369">
        <f t="shared" si="1134"/>
        <v>3.4090230161770443E-2</v>
      </c>
      <c r="Z1231" s="369">
        <f t="shared" si="1134"/>
        <v>3.3524682141499194E-2</v>
      </c>
      <c r="AA1231" s="369">
        <f t="shared" si="1134"/>
        <v>2.7438469926086877E-2</v>
      </c>
      <c r="AB1231" s="369">
        <f t="shared" si="1134"/>
        <v>4.6472779147895306E-2</v>
      </c>
      <c r="AC1231" s="369">
        <f t="shared" si="1134"/>
        <v>3.2348172752351412E-2</v>
      </c>
      <c r="AD1231" s="369">
        <f t="shared" si="1134"/>
        <v>3.7015114037029555E-2</v>
      </c>
      <c r="AE1231" s="369">
        <f t="shared" si="1134"/>
        <v>6.2994460193059487E-2</v>
      </c>
      <c r="AF1231" s="369">
        <f t="shared" si="1134"/>
        <v>6.0959311811594322E-2</v>
      </c>
      <c r="AG1231" s="369">
        <f t="shared" ref="AG1231:AH1231" si="1135">AG61*100/AG$5</f>
        <v>6.5666379818061338E-2</v>
      </c>
      <c r="AH1231" s="369">
        <f t="shared" si="1135"/>
        <v>6.032007461441162E-2</v>
      </c>
      <c r="AI1231" s="369">
        <f t="shared" ref="AI1231:AJ1231" si="1136">AI61*100/AI$5</f>
        <v>6.5851824320432073E-2</v>
      </c>
      <c r="AJ1231" s="369">
        <f t="shared" si="1136"/>
        <v>8.5083911396020936E-2</v>
      </c>
      <c r="AK1231" s="369">
        <f t="shared" ref="AK1231:AL1231" si="1137">AK61*100/AK$5</f>
        <v>5.2921785264595289E-2</v>
      </c>
      <c r="AL1231" s="369">
        <f t="shared" si="1137"/>
        <v>8.5599688935032725E-2</v>
      </c>
      <c r="AM1231" s="369">
        <f t="shared" ref="AM1231:AN1231" si="1138">AM61*100/AM$5</f>
        <v>7.5326256151551529E-2</v>
      </c>
      <c r="AN1231" s="369">
        <f t="shared" si="1138"/>
        <v>6.4035232446260221E-2</v>
      </c>
      <c r="AO1231" s="369">
        <f t="shared" ref="AO1231:AT1231" si="1139">AO61*100/AO$5</f>
        <v>6.9704617428481372E-2</v>
      </c>
      <c r="AP1231" s="369">
        <f t="shared" si="1139"/>
        <v>0.10310899052533647</v>
      </c>
      <c r="AQ1231" s="369">
        <f t="shared" si="1139"/>
        <v>7.598097101791558E-2</v>
      </c>
      <c r="AR1231" s="369">
        <f t="shared" si="1139"/>
        <v>0.14687951247819331</v>
      </c>
      <c r="AS1231" s="369">
        <f t="shared" si="1139"/>
        <v>0.12778401776165998</v>
      </c>
      <c r="AT1231" s="369">
        <f t="shared" si="1139"/>
        <v>7.7118442954737104E-2</v>
      </c>
      <c r="AU1231" s="369">
        <f t="shared" ref="AU1231:AV1231" si="1140">AU61*100/AU$5</f>
        <v>7.6846530877522051E-2</v>
      </c>
      <c r="AV1231" s="369">
        <f t="shared" si="1140"/>
        <v>0.10491917876728331</v>
      </c>
      <c r="AW1231" s="369">
        <f t="shared" ref="AW1231:AX1231" si="1141">AW61*100/AW$5</f>
        <v>0.10383634358196608</v>
      </c>
      <c r="AX1231" s="369">
        <f t="shared" si="1141"/>
        <v>7.4657399040041095E-2</v>
      </c>
      <c r="AY1231" s="369">
        <f t="shared" ref="AY1231" si="1142">AY61*100/AY$5</f>
        <v>8.1258177069997592E-2</v>
      </c>
    </row>
    <row r="1232" spans="1:51" s="325" customFormat="1" ht="13.8">
      <c r="A1232" s="327"/>
      <c r="B1232" s="327" t="s">
        <v>233</v>
      </c>
      <c r="C1232" s="369">
        <f t="shared" ref="C1232:AF1232" si="1143">C62*100/C$5</f>
        <v>0.19762692251228423</v>
      </c>
      <c r="D1232" s="369">
        <f t="shared" si="1143"/>
        <v>0.17739792839167534</v>
      </c>
      <c r="E1232" s="369">
        <f t="shared" si="1143"/>
        <v>0.16775438490493982</v>
      </c>
      <c r="F1232" s="369">
        <f t="shared" si="1143"/>
        <v>0.20131313430233441</v>
      </c>
      <c r="G1232" s="369">
        <f t="shared" si="1143"/>
        <v>0.14165473885203828</v>
      </c>
      <c r="H1232" s="369">
        <f t="shared" si="1143"/>
        <v>0.15322447113282123</v>
      </c>
      <c r="I1232" s="369">
        <f t="shared" si="1143"/>
        <v>0.14906179942890374</v>
      </c>
      <c r="J1232" s="369">
        <f t="shared" si="1143"/>
        <v>0.18141439767976311</v>
      </c>
      <c r="K1232" s="369">
        <f t="shared" si="1143"/>
        <v>0.15851336436376307</v>
      </c>
      <c r="L1232" s="369">
        <f t="shared" si="1143"/>
        <v>0.17500933518577133</v>
      </c>
      <c r="M1232" s="369">
        <f t="shared" si="1143"/>
        <v>0.17384482116022484</v>
      </c>
      <c r="N1232" s="369">
        <f t="shared" si="1143"/>
        <v>0.19383039884537159</v>
      </c>
      <c r="O1232" s="369">
        <f t="shared" si="1143"/>
        <v>0.21235571904760944</v>
      </c>
      <c r="P1232" s="369">
        <f t="shared" si="1143"/>
        <v>0.14005825699051544</v>
      </c>
      <c r="Q1232" s="369">
        <f t="shared" si="1143"/>
        <v>0.17377864363644457</v>
      </c>
      <c r="R1232" s="369">
        <f t="shared" si="1143"/>
        <v>0.15084025899102788</v>
      </c>
      <c r="S1232" s="369">
        <f t="shared" si="1143"/>
        <v>0.15600287590589301</v>
      </c>
      <c r="T1232" s="369">
        <f t="shared" si="1143"/>
        <v>0.18331293121499614</v>
      </c>
      <c r="U1232" s="369">
        <f t="shared" si="1143"/>
        <v>0.20329547389969979</v>
      </c>
      <c r="V1232" s="369">
        <f t="shared" si="1143"/>
        <v>0.18294758696629779</v>
      </c>
      <c r="W1232" s="369">
        <f t="shared" si="1143"/>
        <v>0.18185721953837897</v>
      </c>
      <c r="X1232" s="369">
        <f t="shared" si="1143"/>
        <v>0.16325885690673481</v>
      </c>
      <c r="Y1232" s="369">
        <f t="shared" si="1143"/>
        <v>0.16439847535057683</v>
      </c>
      <c r="Z1232" s="369">
        <f t="shared" si="1143"/>
        <v>0.17416141925791284</v>
      </c>
      <c r="AA1232" s="369">
        <f t="shared" si="1143"/>
        <v>0.14453839440080499</v>
      </c>
      <c r="AB1232" s="369">
        <f t="shared" si="1143"/>
        <v>0.1358855650921717</v>
      </c>
      <c r="AC1232" s="369">
        <f t="shared" si="1143"/>
        <v>0.11601388773757497</v>
      </c>
      <c r="AD1232" s="369">
        <f t="shared" si="1143"/>
        <v>0.13667119029057065</v>
      </c>
      <c r="AE1232" s="369">
        <f t="shared" si="1143"/>
        <v>0.17964064774704136</v>
      </c>
      <c r="AF1232" s="369">
        <f t="shared" si="1143"/>
        <v>0.16582408626624012</v>
      </c>
      <c r="AG1232" s="369">
        <f t="shared" ref="AG1232:AH1232" si="1144">AG62*100/AG$5</f>
        <v>0.16243592877374266</v>
      </c>
      <c r="AH1232" s="369">
        <f t="shared" si="1144"/>
        <v>0.17768492567412655</v>
      </c>
      <c r="AI1232" s="369">
        <f t="shared" ref="AI1232:AJ1232" si="1145">AI62*100/AI$5</f>
        <v>0.17628876636530286</v>
      </c>
      <c r="AJ1232" s="369">
        <f t="shared" si="1145"/>
        <v>0.17377002056494709</v>
      </c>
      <c r="AK1232" s="369">
        <f t="shared" ref="AK1232:AL1232" si="1146">AK62*100/AK$5</f>
        <v>0.19777471297335869</v>
      </c>
      <c r="AL1232" s="369">
        <f t="shared" si="1146"/>
        <v>0.20805310833616772</v>
      </c>
      <c r="AM1232" s="369">
        <f t="shared" ref="AM1232:AN1232" si="1147">AM62*100/AM$5</f>
        <v>0.2010925459644079</v>
      </c>
      <c r="AN1232" s="369">
        <f t="shared" si="1147"/>
        <v>0.19112556622990934</v>
      </c>
      <c r="AO1232" s="369">
        <f t="shared" ref="AO1232:AT1232" si="1148">AO62*100/AO$5</f>
        <v>0.16983669304653251</v>
      </c>
      <c r="AP1232" s="369">
        <f t="shared" si="1148"/>
        <v>0.19722470195819938</v>
      </c>
      <c r="AQ1232" s="369">
        <f t="shared" si="1148"/>
        <v>0.2195755592293937</v>
      </c>
      <c r="AR1232" s="369">
        <f t="shared" si="1148"/>
        <v>0.22285418953110531</v>
      </c>
      <c r="AS1232" s="369">
        <f t="shared" si="1148"/>
        <v>0.21377547806651565</v>
      </c>
      <c r="AT1232" s="369">
        <f t="shared" si="1148"/>
        <v>0.20573894515030691</v>
      </c>
      <c r="AU1232" s="369">
        <f t="shared" ref="AU1232:AV1232" si="1149">AU62*100/AU$5</f>
        <v>0.19511340924818701</v>
      </c>
      <c r="AV1232" s="369">
        <f t="shared" si="1149"/>
        <v>0.21206936192654666</v>
      </c>
      <c r="AW1232" s="369">
        <f t="shared" ref="AW1232:AX1232" si="1150">AW62*100/AW$5</f>
        <v>0.19534357136039199</v>
      </c>
      <c r="AX1232" s="369">
        <f t="shared" si="1150"/>
        <v>0.23677939045956309</v>
      </c>
      <c r="AY1232" s="369">
        <f t="shared" ref="AY1232" si="1151">AY62*100/AY$5</f>
        <v>0.19600596275599982</v>
      </c>
    </row>
    <row r="1233" spans="1:51" s="325" customFormat="1" ht="27.6">
      <c r="A1233" s="329"/>
      <c r="B1233" s="329" t="s">
        <v>234</v>
      </c>
      <c r="C1233" s="369">
        <f t="shared" ref="C1233:AF1233" si="1152">C63*100/C$5</f>
        <v>0.94340192920491539</v>
      </c>
      <c r="D1233" s="369">
        <f t="shared" si="1152"/>
        <v>0.75879477887892777</v>
      </c>
      <c r="E1233" s="369">
        <f t="shared" si="1152"/>
        <v>0.82023614655721244</v>
      </c>
      <c r="F1233" s="369">
        <f t="shared" si="1152"/>
        <v>0.792775441877131</v>
      </c>
      <c r="G1233" s="369">
        <f t="shared" si="1152"/>
        <v>0.7656972936956431</v>
      </c>
      <c r="H1233" s="369">
        <f t="shared" si="1152"/>
        <v>0.80800636810902016</v>
      </c>
      <c r="I1233" s="369">
        <f t="shared" si="1152"/>
        <v>0.75725754316504446</v>
      </c>
      <c r="J1233" s="369">
        <f t="shared" si="1152"/>
        <v>0.84061902648234421</v>
      </c>
      <c r="K1233" s="369">
        <f t="shared" si="1152"/>
        <v>0.72939689196097901</v>
      </c>
      <c r="L1233" s="369">
        <f t="shared" si="1152"/>
        <v>0.84235659371149374</v>
      </c>
      <c r="M1233" s="369">
        <f t="shared" si="1152"/>
        <v>0.86088500033186233</v>
      </c>
      <c r="N1233" s="369">
        <f t="shared" si="1152"/>
        <v>1.0876631528056306</v>
      </c>
      <c r="O1233" s="369">
        <f t="shared" si="1152"/>
        <v>0.77124819049426507</v>
      </c>
      <c r="P1233" s="369">
        <f t="shared" si="1152"/>
        <v>0.66441429301412025</v>
      </c>
      <c r="Q1233" s="369">
        <f t="shared" si="1152"/>
        <v>1.0508853809474679</v>
      </c>
      <c r="R1233" s="369">
        <f t="shared" si="1152"/>
        <v>1.0046735681052252</v>
      </c>
      <c r="S1233" s="369">
        <f t="shared" si="1152"/>
        <v>1.0659105411501391</v>
      </c>
      <c r="T1233" s="369">
        <f t="shared" si="1152"/>
        <v>1.299476837711115</v>
      </c>
      <c r="U1233" s="369">
        <f t="shared" si="1152"/>
        <v>1.0462411626998307</v>
      </c>
      <c r="V1233" s="369">
        <f t="shared" si="1152"/>
        <v>1.2976123931965184</v>
      </c>
      <c r="W1233" s="369">
        <f t="shared" si="1152"/>
        <v>0.96468062265163712</v>
      </c>
      <c r="X1233" s="369">
        <f t="shared" si="1152"/>
        <v>0.85778114378815973</v>
      </c>
      <c r="Y1233" s="369">
        <f t="shared" si="1152"/>
        <v>0.85069377328083517</v>
      </c>
      <c r="Z1233" s="369">
        <f t="shared" si="1152"/>
        <v>1.0389405644017027</v>
      </c>
      <c r="AA1233" s="369">
        <f t="shared" si="1152"/>
        <v>0.71598126083541602</v>
      </c>
      <c r="AB1233" s="369">
        <f t="shared" si="1152"/>
        <v>0.81577601550382384</v>
      </c>
      <c r="AC1233" s="369">
        <f t="shared" si="1152"/>
        <v>0.673759617219715</v>
      </c>
      <c r="AD1233" s="369">
        <f t="shared" si="1152"/>
        <v>0.81024199783764361</v>
      </c>
      <c r="AE1233" s="369">
        <f t="shared" si="1152"/>
        <v>0.94960797971877975</v>
      </c>
      <c r="AF1233" s="369">
        <f t="shared" si="1152"/>
        <v>0.85781681214365246</v>
      </c>
      <c r="AG1233" s="369">
        <f t="shared" ref="AG1233:AH1233" si="1153">AG63*100/AG$5</f>
        <v>0.81024499698455521</v>
      </c>
      <c r="AH1233" s="369">
        <f t="shared" si="1153"/>
        <v>0.83056102738305237</v>
      </c>
      <c r="AI1233" s="369">
        <f t="shared" ref="AI1233:AJ1233" si="1154">AI63*100/AI$5</f>
        <v>0.76966539066427098</v>
      </c>
      <c r="AJ1233" s="369">
        <f t="shared" si="1154"/>
        <v>0.8017411583155114</v>
      </c>
      <c r="AK1233" s="369">
        <f t="shared" ref="AK1233:AL1233" si="1155">AK63*100/AK$5</f>
        <v>0.95235831244195857</v>
      </c>
      <c r="AL1233" s="369">
        <f t="shared" si="1155"/>
        <v>0.86995909560620743</v>
      </c>
      <c r="AM1233" s="369">
        <f t="shared" ref="AM1233:AN1233" si="1156">AM63*100/AM$5</f>
        <v>0.92405399902309526</v>
      </c>
      <c r="AN1233" s="369">
        <f t="shared" si="1156"/>
        <v>0.87770740799427605</v>
      </c>
      <c r="AO1233" s="369">
        <f t="shared" ref="AO1233:AT1233" si="1157">AO63*100/AO$5</f>
        <v>0.90136496942798494</v>
      </c>
      <c r="AP1233" s="369">
        <f t="shared" si="1157"/>
        <v>0.85220033818912311</v>
      </c>
      <c r="AQ1233" s="369">
        <f t="shared" si="1157"/>
        <v>0.89537433786565002</v>
      </c>
      <c r="AR1233" s="369">
        <f t="shared" si="1157"/>
        <v>0.95739764664516913</v>
      </c>
      <c r="AS1233" s="369">
        <f t="shared" si="1157"/>
        <v>0.87580356011723148</v>
      </c>
      <c r="AT1233" s="369">
        <f t="shared" si="1157"/>
        <v>0.9542018779737812</v>
      </c>
      <c r="AU1233" s="369">
        <f t="shared" ref="AU1233:AV1233" si="1158">AU63*100/AU$5</f>
        <v>0.87548471067213773</v>
      </c>
      <c r="AV1233" s="369">
        <f t="shared" si="1158"/>
        <v>0.79392770182378425</v>
      </c>
      <c r="AW1233" s="369">
        <f t="shared" ref="AW1233:AX1233" si="1159">AW63*100/AW$5</f>
        <v>0.86496038774406347</v>
      </c>
      <c r="AX1233" s="369">
        <f t="shared" si="1159"/>
        <v>1.0268636856984976</v>
      </c>
      <c r="AY1233" s="369">
        <f t="shared" ref="AY1233" si="1160">AY63*100/AY$5</f>
        <v>0.80805149830157796</v>
      </c>
    </row>
    <row r="1234" spans="1:51" s="325" customFormat="1" ht="13.8">
      <c r="A1234" s="327"/>
      <c r="B1234" s="327" t="s">
        <v>235</v>
      </c>
      <c r="C1234" s="369">
        <f t="shared" ref="C1234:AF1234" si="1161">C64*100/C$5</f>
        <v>0.7173637078040398</v>
      </c>
      <c r="D1234" s="369">
        <f t="shared" si="1161"/>
        <v>0.68406466393402399</v>
      </c>
      <c r="E1234" s="369">
        <f t="shared" si="1161"/>
        <v>0.73013063434504377</v>
      </c>
      <c r="F1234" s="369">
        <f t="shared" si="1161"/>
        <v>0.75358456551314856</v>
      </c>
      <c r="G1234" s="369">
        <f t="shared" si="1161"/>
        <v>0.64460116481534413</v>
      </c>
      <c r="H1234" s="369">
        <f t="shared" si="1161"/>
        <v>0.66981811251654444</v>
      </c>
      <c r="I1234" s="369">
        <f t="shared" si="1161"/>
        <v>0.61092473264206326</v>
      </c>
      <c r="J1234" s="369">
        <f t="shared" si="1161"/>
        <v>0.69808435295349136</v>
      </c>
      <c r="K1234" s="369">
        <f t="shared" si="1161"/>
        <v>0.63048298315873974</v>
      </c>
      <c r="L1234" s="369">
        <f t="shared" si="1161"/>
        <v>0.75674831210359328</v>
      </c>
      <c r="M1234" s="369">
        <f t="shared" si="1161"/>
        <v>0.73660680096597475</v>
      </c>
      <c r="N1234" s="369">
        <f t="shared" si="1161"/>
        <v>0.87445860130171205</v>
      </c>
      <c r="O1234" s="369">
        <f t="shared" si="1161"/>
        <v>0.75554057027948662</v>
      </c>
      <c r="P1234" s="369">
        <f t="shared" si="1161"/>
        <v>0.58649395114778347</v>
      </c>
      <c r="Q1234" s="369">
        <f t="shared" si="1161"/>
        <v>0.83466347836466004</v>
      </c>
      <c r="R1234" s="369">
        <f t="shared" si="1161"/>
        <v>0.72896698569214657</v>
      </c>
      <c r="S1234" s="369">
        <f t="shared" si="1161"/>
        <v>0.8152507733714528</v>
      </c>
      <c r="T1234" s="369">
        <f t="shared" si="1161"/>
        <v>0.74606852744326424</v>
      </c>
      <c r="U1234" s="369">
        <f t="shared" si="1161"/>
        <v>0.80499998330221989</v>
      </c>
      <c r="V1234" s="369">
        <f t="shared" si="1161"/>
        <v>0.89187473995217215</v>
      </c>
      <c r="W1234" s="369">
        <f t="shared" si="1161"/>
        <v>0.72081588835212018</v>
      </c>
      <c r="X1234" s="369">
        <f t="shared" si="1161"/>
        <v>0.67756355079534403</v>
      </c>
      <c r="Y1234" s="369">
        <f t="shared" si="1161"/>
        <v>0.7547881544064845</v>
      </c>
      <c r="Z1234" s="369">
        <f t="shared" si="1161"/>
        <v>0.85272324285224099</v>
      </c>
      <c r="AA1234" s="369">
        <f t="shared" si="1161"/>
        <v>0.72590834836294393</v>
      </c>
      <c r="AB1234" s="369">
        <f t="shared" si="1161"/>
        <v>0.89799708630394626</v>
      </c>
      <c r="AC1234" s="369">
        <f t="shared" si="1161"/>
        <v>0.73672095941827265</v>
      </c>
      <c r="AD1234" s="369">
        <f t="shared" si="1161"/>
        <v>0.92994959848827552</v>
      </c>
      <c r="AE1234" s="369">
        <f t="shared" si="1161"/>
        <v>0.93466749135008786</v>
      </c>
      <c r="AF1234" s="369">
        <f t="shared" si="1161"/>
        <v>0.89479414856198336</v>
      </c>
      <c r="AG1234" s="369">
        <f t="shared" ref="AG1234:AH1234" si="1162">AG64*100/AG$5</f>
        <v>1.0214935548355197</v>
      </c>
      <c r="AH1234" s="369">
        <f t="shared" si="1162"/>
        <v>1.0823690699556898</v>
      </c>
      <c r="AI1234" s="369">
        <f t="shared" ref="AI1234:AJ1234" si="1163">AI64*100/AI$5</f>
        <v>0.91210103224411498</v>
      </c>
      <c r="AJ1234" s="369">
        <f t="shared" si="1163"/>
        <v>0.99878137649342613</v>
      </c>
      <c r="AK1234" s="369">
        <f t="shared" ref="AK1234:AL1234" si="1164">AK64*100/AK$5</f>
        <v>1.0998612264526311</v>
      </c>
      <c r="AL1234" s="369">
        <f t="shared" si="1164"/>
        <v>1.0993613914150291</v>
      </c>
      <c r="AM1234" s="369">
        <f t="shared" ref="AM1234:AN1234" si="1165">AM64*100/AM$5</f>
        <v>1.1200283651012826</v>
      </c>
      <c r="AN1234" s="369">
        <f t="shared" si="1165"/>
        <v>0.94913446255327416</v>
      </c>
      <c r="AO1234" s="369">
        <f t="shared" ref="AO1234:AT1234" si="1166">AO64*100/AO$5</f>
        <v>1.0193727360102445</v>
      </c>
      <c r="AP1234" s="369">
        <f t="shared" si="1166"/>
        <v>0.94805893316703904</v>
      </c>
      <c r="AQ1234" s="369">
        <f t="shared" si="1166"/>
        <v>0.98313033503154623</v>
      </c>
      <c r="AR1234" s="369">
        <f t="shared" si="1166"/>
        <v>1.04956663796188</v>
      </c>
      <c r="AS1234" s="369">
        <f t="shared" si="1166"/>
        <v>1.1297437737582374</v>
      </c>
      <c r="AT1234" s="369">
        <f t="shared" si="1166"/>
        <v>1.1920202103505675</v>
      </c>
      <c r="AU1234" s="369">
        <f t="shared" ref="AU1234:AV1234" si="1167">AU64*100/AU$5</f>
        <v>1.0015642074317532</v>
      </c>
      <c r="AV1234" s="369">
        <f t="shared" si="1167"/>
        <v>0.937331706352723</v>
      </c>
      <c r="AW1234" s="369">
        <f t="shared" ref="AW1234:AX1234" si="1168">AW64*100/AW$5</f>
        <v>0.89956145467657944</v>
      </c>
      <c r="AX1234" s="369">
        <f t="shared" si="1168"/>
        <v>1.2316763215828188</v>
      </c>
      <c r="AY1234" s="369">
        <f t="shared" ref="AY1234" si="1169">AY64*100/AY$5</f>
        <v>0.82445223128818312</v>
      </c>
    </row>
    <row r="1235" spans="1:51" s="325" customFormat="1" ht="13.8">
      <c r="A1235" s="329"/>
      <c r="B1235" s="329" t="s">
        <v>236</v>
      </c>
      <c r="C1235" s="369">
        <f t="shared" ref="C1235:AF1235" si="1170">C65*100/C$5</f>
        <v>7.6740300002590702</v>
      </c>
      <c r="D1235" s="369">
        <f t="shared" si="1170"/>
        <v>6.3923089969720532</v>
      </c>
      <c r="E1235" s="369">
        <f t="shared" si="1170"/>
        <v>6.5720335016471489</v>
      </c>
      <c r="F1235" s="369">
        <f t="shared" si="1170"/>
        <v>6.6688874829939593</v>
      </c>
      <c r="G1235" s="369">
        <f t="shared" si="1170"/>
        <v>6.2944103875704709</v>
      </c>
      <c r="H1235" s="369">
        <f t="shared" si="1170"/>
        <v>6.1745222740699921</v>
      </c>
      <c r="I1235" s="369">
        <f t="shared" si="1170"/>
        <v>6.1123819758395976</v>
      </c>
      <c r="J1235" s="369">
        <f t="shared" si="1170"/>
        <v>6.6065623576431305</v>
      </c>
      <c r="K1235" s="369">
        <f t="shared" si="1170"/>
        <v>6.7002892868899639</v>
      </c>
      <c r="L1235" s="369">
        <f t="shared" si="1170"/>
        <v>7.7836711233242388</v>
      </c>
      <c r="M1235" s="369">
        <f t="shared" si="1170"/>
        <v>7.0152299295600864</v>
      </c>
      <c r="N1235" s="369">
        <f t="shared" si="1170"/>
        <v>6.715810063983584</v>
      </c>
      <c r="O1235" s="369">
        <f t="shared" si="1170"/>
        <v>6.9519342783479141</v>
      </c>
      <c r="P1235" s="369">
        <f t="shared" si="1170"/>
        <v>6.4144353146890847</v>
      </c>
      <c r="Q1235" s="369">
        <f t="shared" si="1170"/>
        <v>7.1016594950101863</v>
      </c>
      <c r="R1235" s="369">
        <f t="shared" si="1170"/>
        <v>7.2941511221871353</v>
      </c>
      <c r="S1235" s="369">
        <f t="shared" si="1170"/>
        <v>6.7172119578842295</v>
      </c>
      <c r="T1235" s="369">
        <f t="shared" si="1170"/>
        <v>6.98270833733008</v>
      </c>
      <c r="U1235" s="369">
        <f t="shared" si="1170"/>
        <v>7.6698748668352037</v>
      </c>
      <c r="V1235" s="369">
        <f t="shared" si="1170"/>
        <v>7.6194959169864287</v>
      </c>
      <c r="W1235" s="369">
        <f t="shared" si="1170"/>
        <v>7.8360064412238328</v>
      </c>
      <c r="X1235" s="369">
        <f t="shared" si="1170"/>
        <v>9.0308992307765479</v>
      </c>
      <c r="Y1235" s="369">
        <f t="shared" si="1170"/>
        <v>8.8758385396104647</v>
      </c>
      <c r="Z1235" s="369">
        <f t="shared" si="1170"/>
        <v>7.1373723697267017</v>
      </c>
      <c r="AA1235" s="369">
        <f t="shared" si="1170"/>
        <v>7.0831754926416464</v>
      </c>
      <c r="AB1235" s="369">
        <f t="shared" si="1170"/>
        <v>6.4741838454731724</v>
      </c>
      <c r="AC1235" s="369">
        <f t="shared" si="1170"/>
        <v>6.0290979332255059</v>
      </c>
      <c r="AD1235" s="369">
        <f t="shared" si="1170"/>
        <v>6.7007382169222041</v>
      </c>
      <c r="AE1235" s="369">
        <f t="shared" si="1170"/>
        <v>6.6515527267179682</v>
      </c>
      <c r="AF1235" s="369">
        <f t="shared" si="1170"/>
        <v>7.1598290023662212</v>
      </c>
      <c r="AG1235" s="369">
        <f t="shared" ref="AG1235:AH1235" si="1171">AG65*100/AG$5</f>
        <v>7.3567180054981174</v>
      </c>
      <c r="AH1235" s="369">
        <f t="shared" si="1171"/>
        <v>7.3312480601656675</v>
      </c>
      <c r="AI1235" s="369">
        <f t="shared" ref="AI1235:AJ1235" si="1172">AI65*100/AI$5</f>
        <v>7.3363430260590157</v>
      </c>
      <c r="AJ1235" s="369">
        <f t="shared" si="1172"/>
        <v>7.5222894992692941</v>
      </c>
      <c r="AK1235" s="369">
        <f t="shared" ref="AK1235:AL1235" si="1173">AK65*100/AK$5</f>
        <v>7.8954393346040286</v>
      </c>
      <c r="AL1235" s="369">
        <f t="shared" si="1173"/>
        <v>7.6916738980612829</v>
      </c>
      <c r="AM1235" s="369">
        <f t="shared" ref="AM1235:AN1235" si="1174">AM65*100/AM$5</f>
        <v>8.2738344921560181</v>
      </c>
      <c r="AN1235" s="369">
        <f t="shared" si="1174"/>
        <v>7.4772160355983619</v>
      </c>
      <c r="AO1235" s="369">
        <f t="shared" ref="AO1235:AT1235" si="1175">AO65*100/AO$5</f>
        <v>8.1630911758960956</v>
      </c>
      <c r="AP1235" s="369">
        <f t="shared" si="1175"/>
        <v>9.0793078242573824</v>
      </c>
      <c r="AQ1235" s="369">
        <f t="shared" si="1175"/>
        <v>8.6090623840210529</v>
      </c>
      <c r="AR1235" s="369">
        <f t="shared" si="1175"/>
        <v>10.229444983647026</v>
      </c>
      <c r="AS1235" s="369">
        <f t="shared" si="1175"/>
        <v>10.472238205545777</v>
      </c>
      <c r="AT1235" s="369">
        <f t="shared" si="1175"/>
        <v>9.8832115068391708</v>
      </c>
      <c r="AU1235" s="369">
        <f t="shared" ref="AU1235:AV1235" si="1176">AU65*100/AU$5</f>
        <v>10.08127480380057</v>
      </c>
      <c r="AV1235" s="369">
        <f t="shared" si="1176"/>
        <v>8.9467924044216023</v>
      </c>
      <c r="AW1235" s="369">
        <f t="shared" ref="AW1235:AX1235" si="1177">AW65*100/AW$5</f>
        <v>9.2077946526105912</v>
      </c>
      <c r="AX1235" s="369">
        <f t="shared" si="1177"/>
        <v>10.393259386306617</v>
      </c>
      <c r="AY1235" s="369">
        <f t="shared" ref="AY1235" si="1178">AY65*100/AY$5</f>
        <v>10.268063099239631</v>
      </c>
    </row>
    <row r="1236" spans="1:51" s="325" customFormat="1" ht="27.6">
      <c r="A1236" s="327"/>
      <c r="B1236" s="327" t="s">
        <v>237</v>
      </c>
      <c r="C1236" s="369">
        <f t="shared" ref="C1236:AF1236" si="1179">C66*100/C$5</f>
        <v>0.65656870957434865</v>
      </c>
      <c r="D1236" s="369">
        <f t="shared" si="1179"/>
        <v>0.59009240533683238</v>
      </c>
      <c r="E1236" s="369">
        <f t="shared" si="1179"/>
        <v>0.5696488383810695</v>
      </c>
      <c r="F1236" s="369">
        <f t="shared" si="1179"/>
        <v>0.53087641197129309</v>
      </c>
      <c r="G1236" s="369">
        <f t="shared" si="1179"/>
        <v>0.49055949369616064</v>
      </c>
      <c r="H1236" s="369">
        <f t="shared" si="1179"/>
        <v>0.50112264370727133</v>
      </c>
      <c r="I1236" s="369">
        <f t="shared" si="1179"/>
        <v>0.5651957293536316</v>
      </c>
      <c r="J1236" s="369">
        <f t="shared" si="1179"/>
        <v>0.48523062861511224</v>
      </c>
      <c r="K1236" s="369">
        <f t="shared" si="1179"/>
        <v>0.50104348092209261</v>
      </c>
      <c r="L1236" s="369">
        <f t="shared" si="1179"/>
        <v>0.58607357345493094</v>
      </c>
      <c r="M1236" s="369">
        <f t="shared" si="1179"/>
        <v>0.63155959992716049</v>
      </c>
      <c r="N1236" s="369">
        <f t="shared" si="1179"/>
        <v>0.57944713455837826</v>
      </c>
      <c r="O1236" s="369">
        <f t="shared" si="1179"/>
        <v>0.55642932277544366</v>
      </c>
      <c r="P1236" s="369">
        <f t="shared" si="1179"/>
        <v>0.54151834707108781</v>
      </c>
      <c r="Q1236" s="369">
        <f t="shared" si="1179"/>
        <v>0.737072305267779</v>
      </c>
      <c r="R1236" s="369">
        <f t="shared" si="1179"/>
        <v>0.51382274551025076</v>
      </c>
      <c r="S1236" s="369">
        <f t="shared" si="1179"/>
        <v>0.52816081042935636</v>
      </c>
      <c r="T1236" s="369">
        <f t="shared" si="1179"/>
        <v>0.52132548596702977</v>
      </c>
      <c r="U1236" s="369">
        <f t="shared" si="1179"/>
        <v>0.50686111788298871</v>
      </c>
      <c r="V1236" s="369">
        <f t="shared" si="1179"/>
        <v>0.59364453615873103</v>
      </c>
      <c r="W1236" s="369">
        <f t="shared" si="1179"/>
        <v>0.55321524422973711</v>
      </c>
      <c r="X1236" s="369">
        <f t="shared" si="1179"/>
        <v>0.54342408463153835</v>
      </c>
      <c r="Y1236" s="369">
        <f t="shared" si="1179"/>
        <v>0.49284398037995963</v>
      </c>
      <c r="Z1236" s="369">
        <f t="shared" si="1179"/>
        <v>0.53982620953158178</v>
      </c>
      <c r="AA1236" s="369">
        <f t="shared" si="1179"/>
        <v>0.55214460828109713</v>
      </c>
      <c r="AB1236" s="369">
        <f t="shared" si="1179"/>
        <v>0.56755670099624167</v>
      </c>
      <c r="AC1236" s="369">
        <f t="shared" si="1179"/>
        <v>0.51598998324757928</v>
      </c>
      <c r="AD1236" s="369">
        <f t="shared" si="1179"/>
        <v>0.52262293188577369</v>
      </c>
      <c r="AE1236" s="369">
        <f t="shared" si="1179"/>
        <v>0.50809486697643536</v>
      </c>
      <c r="AF1236" s="369">
        <f t="shared" si="1179"/>
        <v>0.50780295589120306</v>
      </c>
      <c r="AG1236" s="369">
        <f t="shared" ref="AG1236:AH1236" si="1180">AG66*100/AG$5</f>
        <v>0.56655389907616893</v>
      </c>
      <c r="AH1236" s="369">
        <f t="shared" si="1180"/>
        <v>0.56436506785326035</v>
      </c>
      <c r="AI1236" s="369">
        <f t="shared" ref="AI1236:AJ1236" si="1181">AI66*100/AI$5</f>
        <v>0.52874793152672861</v>
      </c>
      <c r="AJ1236" s="369">
        <f t="shared" si="1181"/>
        <v>0.50333509480804417</v>
      </c>
      <c r="AK1236" s="369">
        <f t="shared" ref="AK1236:AL1236" si="1182">AK66*100/AK$5</f>
        <v>0.53619355188186058</v>
      </c>
      <c r="AL1236" s="369">
        <f t="shared" si="1182"/>
        <v>0.55045186407629865</v>
      </c>
      <c r="AM1236" s="369">
        <f t="shared" ref="AM1236:AN1236" si="1183">AM66*100/AM$5</f>
        <v>0.57520182503910033</v>
      </c>
      <c r="AN1236" s="369">
        <f t="shared" si="1183"/>
        <v>0.52620788907529525</v>
      </c>
      <c r="AO1236" s="369">
        <f t="shared" ref="AO1236:AT1236" si="1184">AO66*100/AO$5</f>
        <v>0.49822759174601428</v>
      </c>
      <c r="AP1236" s="369">
        <f t="shared" si="1184"/>
        <v>0.49316632790820158</v>
      </c>
      <c r="AQ1236" s="369">
        <f t="shared" si="1184"/>
        <v>0.51307399035055168</v>
      </c>
      <c r="AR1236" s="369">
        <f t="shared" si="1184"/>
        <v>0.52204779292286585</v>
      </c>
      <c r="AS1236" s="369">
        <f t="shared" si="1184"/>
        <v>0.50391703487289896</v>
      </c>
      <c r="AT1236" s="369">
        <f t="shared" si="1184"/>
        <v>0.50852392741912411</v>
      </c>
      <c r="AU1236" s="369">
        <f t="shared" ref="AU1236:AV1236" si="1185">AU66*100/AU$5</f>
        <v>0.51344393351865858</v>
      </c>
      <c r="AV1236" s="369">
        <f t="shared" si="1185"/>
        <v>0.45639532902047136</v>
      </c>
      <c r="AW1236" s="369">
        <f t="shared" ref="AW1236:AX1236" si="1186">AW66*100/AW$5</f>
        <v>0.52266171027373287</v>
      </c>
      <c r="AX1236" s="369">
        <f t="shared" si="1186"/>
        <v>0.67102862595550206</v>
      </c>
      <c r="AY1236" s="369">
        <f t="shared" ref="AY1236" si="1187">AY66*100/AY$5</f>
        <v>0.67698899745932006</v>
      </c>
    </row>
    <row r="1237" spans="1:51" s="325" customFormat="1" ht="27.6">
      <c r="A1237" s="329"/>
      <c r="B1237" s="329" t="s">
        <v>238</v>
      </c>
      <c r="C1237" s="369">
        <f t="shared" ref="C1237:AF1237" si="1188">C67*100/C$5</f>
        <v>1.6438829350857953</v>
      </c>
      <c r="D1237" s="369">
        <f t="shared" si="1188"/>
        <v>1.4245212924866102</v>
      </c>
      <c r="E1237" s="369">
        <f t="shared" si="1188"/>
        <v>1.3276390826691968</v>
      </c>
      <c r="F1237" s="369">
        <f t="shared" si="1188"/>
        <v>1.5470798398132914</v>
      </c>
      <c r="G1237" s="369">
        <f t="shared" si="1188"/>
        <v>1.2956361392261606</v>
      </c>
      <c r="H1237" s="369">
        <f t="shared" si="1188"/>
        <v>1.391157908161694</v>
      </c>
      <c r="I1237" s="369">
        <f t="shared" si="1188"/>
        <v>1.1669746613380085</v>
      </c>
      <c r="J1237" s="369">
        <f t="shared" si="1188"/>
        <v>1.3695437540963218</v>
      </c>
      <c r="K1237" s="369">
        <f t="shared" si="1188"/>
        <v>1.460990998873535</v>
      </c>
      <c r="L1237" s="369">
        <f t="shared" si="1188"/>
        <v>1.6823652809653868</v>
      </c>
      <c r="M1237" s="369">
        <f t="shared" si="1188"/>
        <v>1.5126116206285642</v>
      </c>
      <c r="N1237" s="369">
        <f t="shared" si="1188"/>
        <v>1.338593978637775</v>
      </c>
      <c r="O1237" s="369">
        <f t="shared" si="1188"/>
        <v>1.2134035667200349</v>
      </c>
      <c r="P1237" s="369">
        <f t="shared" si="1188"/>
        <v>1.2045096343953412</v>
      </c>
      <c r="Q1237" s="369">
        <f t="shared" si="1188"/>
        <v>1.3937087680328217</v>
      </c>
      <c r="R1237" s="369">
        <f t="shared" si="1188"/>
        <v>1.7720576142787903</v>
      </c>
      <c r="S1237" s="369">
        <f t="shared" si="1188"/>
        <v>1.3568514760968242</v>
      </c>
      <c r="T1237" s="369">
        <f t="shared" si="1188"/>
        <v>1.9445620225077747</v>
      </c>
      <c r="U1237" s="369">
        <f t="shared" si="1188"/>
        <v>2.4167949612778483</v>
      </c>
      <c r="V1237" s="369">
        <f t="shared" si="1188"/>
        <v>2.0063294065235757</v>
      </c>
      <c r="W1237" s="369">
        <f t="shared" si="1188"/>
        <v>1.5874610842726784</v>
      </c>
      <c r="X1237" s="369">
        <f t="shared" si="1188"/>
        <v>1.6820998058845158</v>
      </c>
      <c r="Y1237" s="369">
        <f t="shared" si="1188"/>
        <v>1.6348471660397268</v>
      </c>
      <c r="Z1237" s="369">
        <f t="shared" si="1188"/>
        <v>1.8945850451168957</v>
      </c>
      <c r="AA1237" s="369">
        <f t="shared" si="1188"/>
        <v>1.7341827743588889</v>
      </c>
      <c r="AB1237" s="369">
        <f t="shared" si="1188"/>
        <v>1.265279240420299</v>
      </c>
      <c r="AC1237" s="369">
        <f t="shared" si="1188"/>
        <v>1.2727213141300597</v>
      </c>
      <c r="AD1237" s="369">
        <f t="shared" si="1188"/>
        <v>1.2831772522674265</v>
      </c>
      <c r="AE1237" s="369">
        <f t="shared" si="1188"/>
        <v>1.3738941969014451</v>
      </c>
      <c r="AF1237" s="369">
        <f t="shared" si="1188"/>
        <v>1.8059862290167965</v>
      </c>
      <c r="AG1237" s="369">
        <f t="shared" ref="AG1237:AH1237" si="1189">AG67*100/AG$5</f>
        <v>1.6926299998995471</v>
      </c>
      <c r="AH1237" s="369">
        <f t="shared" si="1189"/>
        <v>1.6450574970795258</v>
      </c>
      <c r="AI1237" s="369">
        <f t="shared" ref="AI1237:AJ1237" si="1190">AI67*100/AI$5</f>
        <v>1.7239841892492263</v>
      </c>
      <c r="AJ1237" s="369">
        <f t="shared" si="1190"/>
        <v>1.7656172383894861</v>
      </c>
      <c r="AK1237" s="369">
        <f t="shared" ref="AK1237:AL1237" si="1191">AK67*100/AK$5</f>
        <v>1.7902605988735221</v>
      </c>
      <c r="AL1237" s="369">
        <f t="shared" si="1191"/>
        <v>1.8870895862235237</v>
      </c>
      <c r="AM1237" s="369">
        <f t="shared" ref="AM1237:AN1237" si="1192">AM67*100/AM$5</f>
        <v>1.7752666553176593</v>
      </c>
      <c r="AN1237" s="369">
        <f t="shared" si="1192"/>
        <v>1.6849678925384253</v>
      </c>
      <c r="AO1237" s="369">
        <f t="shared" ref="AO1237:AT1237" si="1193">AO67*100/AO$5</f>
        <v>2.0267225713917019</v>
      </c>
      <c r="AP1237" s="369">
        <f t="shared" si="1193"/>
        <v>2.1018478399921361</v>
      </c>
      <c r="AQ1237" s="369">
        <f t="shared" si="1193"/>
        <v>2.0725058200344142</v>
      </c>
      <c r="AR1237" s="369">
        <f t="shared" si="1193"/>
        <v>3.0772479732487437</v>
      </c>
      <c r="AS1237" s="369">
        <f t="shared" si="1193"/>
        <v>3.3039122221821167</v>
      </c>
      <c r="AT1237" s="369">
        <f t="shared" si="1193"/>
        <v>3.2473899732559568</v>
      </c>
      <c r="AU1237" s="369">
        <f t="shared" ref="AU1237:AV1237" si="1194">AU67*100/AU$5</f>
        <v>3.3276703075039862</v>
      </c>
      <c r="AV1237" s="369">
        <f t="shared" si="1194"/>
        <v>2.6012271763602777</v>
      </c>
      <c r="AW1237" s="369">
        <f t="shared" ref="AW1237:AX1237" si="1195">AW67*100/AW$5</f>
        <v>2.5627989479154514</v>
      </c>
      <c r="AX1237" s="369">
        <f t="shared" si="1195"/>
        <v>2.8612636020931395</v>
      </c>
      <c r="AY1237" s="369">
        <f t="shared" ref="AY1237" si="1196">AY67*100/AY$5</f>
        <v>3.2097840120952541</v>
      </c>
    </row>
    <row r="1238" spans="1:51" s="325" customFormat="1" ht="27.6">
      <c r="A1238" s="327"/>
      <c r="B1238" s="327" t="s">
        <v>239</v>
      </c>
      <c r="C1238" s="369">
        <f t="shared" ref="C1238:AF1238" si="1197">C68*100/C$5</f>
        <v>0.9523398302230589</v>
      </c>
      <c r="D1238" s="369">
        <f t="shared" si="1197"/>
        <v>0.85823404473303366</v>
      </c>
      <c r="E1238" s="369">
        <f t="shared" si="1197"/>
        <v>0.81717792966921665</v>
      </c>
      <c r="F1238" s="369">
        <f t="shared" si="1197"/>
        <v>1.0139239585024606</v>
      </c>
      <c r="G1238" s="369">
        <f t="shared" si="1197"/>
        <v>0.8128046122280097</v>
      </c>
      <c r="H1238" s="369">
        <f t="shared" si="1197"/>
        <v>0.8872091805697313</v>
      </c>
      <c r="I1238" s="369">
        <f t="shared" si="1197"/>
        <v>0.65801823038345608</v>
      </c>
      <c r="J1238" s="369">
        <f t="shared" si="1197"/>
        <v>0.7889009694035537</v>
      </c>
      <c r="K1238" s="369">
        <f t="shared" si="1197"/>
        <v>0.91219732873592252</v>
      </c>
      <c r="L1238" s="369">
        <f t="shared" si="1197"/>
        <v>1.1094761053108291</v>
      </c>
      <c r="M1238" s="369">
        <f t="shared" si="1197"/>
        <v>0.9271298330647233</v>
      </c>
      <c r="N1238" s="369">
        <f t="shared" si="1197"/>
        <v>0.76163526735664133</v>
      </c>
      <c r="O1238" s="369">
        <f t="shared" si="1197"/>
        <v>0.67740626406972737</v>
      </c>
      <c r="P1238" s="369">
        <f t="shared" si="1197"/>
        <v>0.7057245794047956</v>
      </c>
      <c r="Q1238" s="369">
        <f t="shared" si="1197"/>
        <v>0.72675483050007383</v>
      </c>
      <c r="R1238" s="369">
        <f t="shared" si="1197"/>
        <v>1.2625421043151539</v>
      </c>
      <c r="S1238" s="369">
        <f t="shared" si="1197"/>
        <v>0.78756228465845923</v>
      </c>
      <c r="T1238" s="369">
        <f t="shared" si="1197"/>
        <v>1.36221386182099</v>
      </c>
      <c r="U1238" s="369">
        <f t="shared" si="1197"/>
        <v>1.8072424951826904</v>
      </c>
      <c r="V1238" s="369">
        <f t="shared" si="1197"/>
        <v>1.3430025595010444</v>
      </c>
      <c r="W1238" s="369">
        <f t="shared" si="1197"/>
        <v>0.90782608695652178</v>
      </c>
      <c r="X1238" s="369">
        <f t="shared" si="1197"/>
        <v>1.1156366578384727</v>
      </c>
      <c r="Y1238" s="369">
        <f t="shared" si="1197"/>
        <v>1.1240013573612833</v>
      </c>
      <c r="Z1238" s="369">
        <f t="shared" si="1197"/>
        <v>1.263504929009283</v>
      </c>
      <c r="AA1238" s="369">
        <f t="shared" si="1197"/>
        <v>1.1258111423218744</v>
      </c>
      <c r="AB1238" s="369">
        <f t="shared" si="1197"/>
        <v>0.74865334082505375</v>
      </c>
      <c r="AC1238" s="369">
        <f t="shared" si="1197"/>
        <v>0.74878887130323812</v>
      </c>
      <c r="AD1238" s="369">
        <f t="shared" si="1197"/>
        <v>0.73236187707934308</v>
      </c>
      <c r="AE1238" s="369">
        <f t="shared" si="1197"/>
        <v>0.81715404589607643</v>
      </c>
      <c r="AF1238" s="369">
        <f t="shared" si="1197"/>
        <v>1.2329195041921313</v>
      </c>
      <c r="AG1238" s="369">
        <f t="shared" ref="AG1238:AH1238" si="1198">AG68*100/AG$5</f>
        <v>1.0659532284233855</v>
      </c>
      <c r="AH1238" s="369">
        <f t="shared" si="1198"/>
        <v>0.95498336616429835</v>
      </c>
      <c r="AI1238" s="369">
        <f t="shared" ref="AI1238:AJ1238" si="1199">AI68*100/AI$5</f>
        <v>1.0292454698758482</v>
      </c>
      <c r="AJ1238" s="369">
        <f t="shared" si="1199"/>
        <v>1.115708716201929</v>
      </c>
      <c r="AK1238" s="369">
        <f t="shared" ref="AK1238:AL1238" si="1200">AK68*100/AK$5</f>
        <v>1.0849745386977891</v>
      </c>
      <c r="AL1238" s="369">
        <f t="shared" si="1200"/>
        <v>1.1906433735937341</v>
      </c>
      <c r="AM1238" s="369">
        <f t="shared" ref="AM1238:AN1238" si="1201">AM68*100/AM$5</f>
        <v>1.1137604491536646</v>
      </c>
      <c r="AN1238" s="369">
        <f t="shared" si="1201"/>
        <v>1.0499654503784124</v>
      </c>
      <c r="AO1238" s="369">
        <f t="shared" ref="AO1238:AT1238" si="1202">AO68*100/AO$5</f>
        <v>1.2954763571950889</v>
      </c>
      <c r="AP1238" s="369">
        <f t="shared" si="1202"/>
        <v>1.3789694608459468</v>
      </c>
      <c r="AQ1238" s="369">
        <f t="shared" si="1202"/>
        <v>1.2857383852356692</v>
      </c>
      <c r="AR1238" s="369">
        <f t="shared" si="1202"/>
        <v>2.1309747992397425</v>
      </c>
      <c r="AS1238" s="369">
        <f t="shared" si="1202"/>
        <v>2.3797340422143756</v>
      </c>
      <c r="AT1238" s="369">
        <f t="shared" si="1202"/>
        <v>2.3709124448162169</v>
      </c>
      <c r="AU1238" s="369">
        <f t="shared" ref="AU1238:AV1238" si="1203">AU68*100/AU$5</f>
        <v>2.3019610682408644</v>
      </c>
      <c r="AV1238" s="369">
        <f t="shared" si="1203"/>
        <v>1.8180826624310635</v>
      </c>
      <c r="AW1238" s="369">
        <f t="shared" ref="AW1238:AX1238" si="1204">AW68*100/AW$5</f>
        <v>1.7515298709287404</v>
      </c>
      <c r="AX1238" s="369">
        <f t="shared" si="1204"/>
        <v>1.9926626735545461</v>
      </c>
      <c r="AY1238" s="369">
        <f t="shared" ref="AY1238" si="1205">AY68*100/AY$5</f>
        <v>2.4702313793618567</v>
      </c>
    </row>
    <row r="1239" spans="1:51" s="325" customFormat="1" ht="13.8">
      <c r="A1239" s="329"/>
      <c r="B1239" s="329" t="s">
        <v>240</v>
      </c>
      <c r="C1239" s="369">
        <f t="shared" ref="C1239:AF1239" si="1206">C69*100/C$5</f>
        <v>4.3178265788132889E-5</v>
      </c>
      <c r="D1239" s="369">
        <f t="shared" si="1206"/>
        <v>4.304730123554364E-5</v>
      </c>
      <c r="E1239" s="369">
        <f t="shared" si="1206"/>
        <v>0</v>
      </c>
      <c r="F1239" s="369">
        <f t="shared" si="1206"/>
        <v>1.5996276066931618E-4</v>
      </c>
      <c r="G1239" s="369">
        <f t="shared" si="1206"/>
        <v>2.588314205075093E-4</v>
      </c>
      <c r="H1239" s="369">
        <f t="shared" si="1206"/>
        <v>1.8115922337765575E-4</v>
      </c>
      <c r="I1239" s="369">
        <f t="shared" si="1206"/>
        <v>7.3756456916825207E-5</v>
      </c>
      <c r="J1239" s="369">
        <f t="shared" si="1206"/>
        <v>2.1883522036159604E-4</v>
      </c>
      <c r="K1239" s="369">
        <f t="shared" si="1206"/>
        <v>7.8471962556318344E-5</v>
      </c>
      <c r="L1239" s="369">
        <f t="shared" si="1206"/>
        <v>0</v>
      </c>
      <c r="M1239" s="369">
        <f t="shared" si="1206"/>
        <v>1.7018582590330381E-4</v>
      </c>
      <c r="N1239" s="369">
        <f t="shared" si="1206"/>
        <v>0</v>
      </c>
      <c r="O1239" s="369">
        <f t="shared" si="1206"/>
        <v>4.0379486413312312E-5</v>
      </c>
      <c r="P1239" s="369">
        <f t="shared" si="1206"/>
        <v>4.3121384541414861E-5</v>
      </c>
      <c r="Q1239" s="369">
        <f t="shared" si="1206"/>
        <v>8.0921370727098752E-5</v>
      </c>
      <c r="R1239" s="369">
        <f t="shared" si="1206"/>
        <v>4.3507429763780758E-5</v>
      </c>
      <c r="S1239" s="369">
        <f t="shared" si="1206"/>
        <v>3.8509720045888182E-5</v>
      </c>
      <c r="T1239" s="369">
        <f t="shared" si="1206"/>
        <v>0</v>
      </c>
      <c r="U1239" s="369">
        <f t="shared" si="1206"/>
        <v>4.1744450492751493E-5</v>
      </c>
      <c r="V1239" s="369">
        <f t="shared" si="1206"/>
        <v>0</v>
      </c>
      <c r="W1239" s="369">
        <f t="shared" si="1206"/>
        <v>4.2941492216854536E-5</v>
      </c>
      <c r="X1239" s="369">
        <f t="shared" si="1206"/>
        <v>0</v>
      </c>
      <c r="Y1239" s="369">
        <f t="shared" si="1206"/>
        <v>7.8099038171295401E-5</v>
      </c>
      <c r="Z1239" s="369">
        <f t="shared" si="1206"/>
        <v>4.6368854967495429E-5</v>
      </c>
      <c r="AA1239" s="369">
        <f t="shared" si="1206"/>
        <v>0</v>
      </c>
      <c r="AB1239" s="369">
        <f t="shared" si="1206"/>
        <v>0</v>
      </c>
      <c r="AC1239" s="369">
        <f t="shared" si="1206"/>
        <v>0</v>
      </c>
      <c r="AD1239" s="369">
        <f t="shared" si="1206"/>
        <v>0</v>
      </c>
      <c r="AE1239" s="369">
        <f t="shared" si="1206"/>
        <v>0</v>
      </c>
      <c r="AF1239" s="369">
        <f t="shared" si="1206"/>
        <v>0</v>
      </c>
      <c r="AG1239" s="369">
        <f t="shared" ref="AG1239:AH1239" si="1207">AG69*100/AG$5</f>
        <v>3.7204747772272716E-5</v>
      </c>
      <c r="AH1239" s="369">
        <f t="shared" si="1207"/>
        <v>0</v>
      </c>
      <c r="AI1239" s="369">
        <f t="shared" ref="AI1239:AJ1239" si="1208">AI69*100/AI$5</f>
        <v>0</v>
      </c>
      <c r="AJ1239" s="369">
        <f t="shared" si="1208"/>
        <v>0</v>
      </c>
      <c r="AK1239" s="369">
        <f t="shared" ref="AK1239:AL1239" si="1209">AK69*100/AK$5</f>
        <v>0</v>
      </c>
      <c r="AL1239" s="369">
        <f t="shared" si="1209"/>
        <v>0</v>
      </c>
      <c r="AM1239" s="369">
        <f t="shared" ref="AM1239:AN1239" si="1210">AM69*100/AM$5</f>
        <v>0</v>
      </c>
      <c r="AN1239" s="369">
        <f t="shared" si="1210"/>
        <v>4.0838796202972081E-5</v>
      </c>
      <c r="AO1239" s="369">
        <f t="shared" ref="AO1239:AT1239" si="1211">AO69*100/AO$5</f>
        <v>3.5257773104947578E-5</v>
      </c>
      <c r="AP1239" s="369">
        <f t="shared" si="1211"/>
        <v>3.4857670901060335E-5</v>
      </c>
      <c r="AQ1239" s="369">
        <f t="shared" si="1211"/>
        <v>0</v>
      </c>
      <c r="AR1239" s="369">
        <f t="shared" si="1211"/>
        <v>7.294736154864331E-5</v>
      </c>
      <c r="AS1239" s="369">
        <f t="shared" si="1211"/>
        <v>0</v>
      </c>
      <c r="AT1239" s="369">
        <f t="shared" si="1211"/>
        <v>0</v>
      </c>
      <c r="AU1239" s="369">
        <f t="shared" ref="AU1239:AV1239" si="1212">AU69*100/AU$5</f>
        <v>0</v>
      </c>
      <c r="AV1239" s="369">
        <f t="shared" si="1212"/>
        <v>0</v>
      </c>
      <c r="AW1239" s="369">
        <f t="shared" ref="AW1239:AX1239" si="1213">AW69*100/AW$5</f>
        <v>3.314278441811876E-5</v>
      </c>
      <c r="AX1239" s="369">
        <f t="shared" si="1213"/>
        <v>0</v>
      </c>
      <c r="AY1239" s="369">
        <f t="shared" ref="AY1239" si="1214">AY69*100/AY$5</f>
        <v>0</v>
      </c>
    </row>
    <row r="1240" spans="1:51" s="325" customFormat="1" ht="27.6">
      <c r="A1240" s="327"/>
      <c r="B1240" s="327" t="s">
        <v>241</v>
      </c>
      <c r="C1240" s="369">
        <f t="shared" ref="C1240:AF1240" si="1215">C70*100/C$5</f>
        <v>0.69149992659694814</v>
      </c>
      <c r="D1240" s="369">
        <f t="shared" si="1215"/>
        <v>0.56624420045234103</v>
      </c>
      <c r="E1240" s="369">
        <f t="shared" si="1215"/>
        <v>0.51042385767207799</v>
      </c>
      <c r="F1240" s="369">
        <f t="shared" si="1215"/>
        <v>0.53295592785999424</v>
      </c>
      <c r="G1240" s="369">
        <f t="shared" si="1215"/>
        <v>0.48260967149485873</v>
      </c>
      <c r="H1240" s="369">
        <f t="shared" si="1215"/>
        <v>0.50376756836858516</v>
      </c>
      <c r="I1240" s="369">
        <f t="shared" si="1215"/>
        <v>0.50888267449763558</v>
      </c>
      <c r="J1240" s="369">
        <f t="shared" si="1215"/>
        <v>0.5804239494724065</v>
      </c>
      <c r="K1240" s="369">
        <f t="shared" si="1215"/>
        <v>0.54871519817505598</v>
      </c>
      <c r="L1240" s="369">
        <f t="shared" si="1215"/>
        <v>0.57288917565455799</v>
      </c>
      <c r="M1240" s="369">
        <f t="shared" si="1215"/>
        <v>0.58526905528146178</v>
      </c>
      <c r="N1240" s="369">
        <f t="shared" si="1215"/>
        <v>0.57695871128113363</v>
      </c>
      <c r="O1240" s="369">
        <f t="shared" si="1215"/>
        <v>0.53595692316389421</v>
      </c>
      <c r="P1240" s="369">
        <f t="shared" si="1215"/>
        <v>0.49874193360600427</v>
      </c>
      <c r="Q1240" s="369">
        <f t="shared" si="1215"/>
        <v>0.66683255547665721</v>
      </c>
      <c r="R1240" s="369">
        <f t="shared" si="1215"/>
        <v>0.5094720025338727</v>
      </c>
      <c r="S1240" s="369">
        <f t="shared" si="1215"/>
        <v>0.56925068171831905</v>
      </c>
      <c r="T1240" s="369">
        <f t="shared" si="1215"/>
        <v>0.58234816068678463</v>
      </c>
      <c r="U1240" s="369">
        <f t="shared" si="1215"/>
        <v>0.60951072164466458</v>
      </c>
      <c r="V1240" s="369">
        <f t="shared" si="1215"/>
        <v>0.6633268470225312</v>
      </c>
      <c r="W1240" s="369">
        <f t="shared" si="1215"/>
        <v>0.67954911433172305</v>
      </c>
      <c r="X1240" s="369">
        <f t="shared" si="1215"/>
        <v>0.56646314804604325</v>
      </c>
      <c r="Y1240" s="369">
        <f t="shared" si="1215"/>
        <v>0.51076770964027207</v>
      </c>
      <c r="Z1240" s="369">
        <f t="shared" si="1215"/>
        <v>0.63103374725264527</v>
      </c>
      <c r="AA1240" s="369">
        <f t="shared" si="1215"/>
        <v>0.60837163203701461</v>
      </c>
      <c r="AB1240" s="369">
        <f t="shared" si="1215"/>
        <v>0.51662589959524519</v>
      </c>
      <c r="AC1240" s="369">
        <f t="shared" si="1215"/>
        <v>0.5239324428268215</v>
      </c>
      <c r="AD1240" s="369">
        <f t="shared" si="1215"/>
        <v>0.55081537518808332</v>
      </c>
      <c r="AE1240" s="369">
        <f t="shared" si="1215"/>
        <v>0.55674015100536867</v>
      </c>
      <c r="AF1240" s="369">
        <f t="shared" si="1215"/>
        <v>0.57306672482466514</v>
      </c>
      <c r="AG1240" s="369">
        <f t="shared" ref="AG1240:AH1240" si="1216">AG70*100/AG$5</f>
        <v>0.62663956672838927</v>
      </c>
      <c r="AH1240" s="369">
        <f t="shared" si="1216"/>
        <v>0.69003513927035709</v>
      </c>
      <c r="AI1240" s="369">
        <f t="shared" ref="AI1240:AJ1240" si="1217">AI70*100/AI$5</f>
        <v>0.69473871937337794</v>
      </c>
      <c r="AJ1240" s="369">
        <f t="shared" si="1217"/>
        <v>0.64990852218755701</v>
      </c>
      <c r="AK1240" s="369">
        <f t="shared" ref="AK1240:AL1240" si="1218">AK70*100/AK$5</f>
        <v>0.70528606017573314</v>
      </c>
      <c r="AL1240" s="369">
        <f t="shared" si="1218"/>
        <v>0.69640562482090629</v>
      </c>
      <c r="AM1240" s="369">
        <f t="shared" ref="AM1240:AN1240" si="1219">AM70*100/AM$5</f>
        <v>0.66150620616399469</v>
      </c>
      <c r="AN1240" s="369">
        <f t="shared" si="1219"/>
        <v>0.63496160336380991</v>
      </c>
      <c r="AO1240" s="369">
        <f t="shared" ref="AO1240:AT1240" si="1220">AO70*100/AO$5</f>
        <v>0.73121095642350786</v>
      </c>
      <c r="AP1240" s="369">
        <f t="shared" si="1220"/>
        <v>0.72280866380438713</v>
      </c>
      <c r="AQ1240" s="369">
        <f t="shared" si="1220"/>
        <v>0.78676743479874489</v>
      </c>
      <c r="AR1240" s="369">
        <f t="shared" si="1220"/>
        <v>0.9462002266474524</v>
      </c>
      <c r="AS1240" s="369">
        <f t="shared" si="1220"/>
        <v>0.92417817996774099</v>
      </c>
      <c r="AT1240" s="369">
        <f t="shared" si="1220"/>
        <v>0.87644386696311205</v>
      </c>
      <c r="AU1240" s="369">
        <f t="shared" ref="AU1240:AV1240" si="1221">AU70*100/AU$5</f>
        <v>1.0256755641838593</v>
      </c>
      <c r="AV1240" s="369">
        <f t="shared" si="1221"/>
        <v>0.78311352775710319</v>
      </c>
      <c r="AW1240" s="369">
        <f t="shared" ref="AW1240:AX1240" si="1222">AW70*100/AW$5</f>
        <v>0.81123593420229301</v>
      </c>
      <c r="AX1240" s="369">
        <f t="shared" si="1222"/>
        <v>0.86860092853859339</v>
      </c>
      <c r="AY1240" s="369">
        <f t="shared" ref="AY1240" si="1223">AY70*100/AY$5</f>
        <v>0.73955263273339722</v>
      </c>
    </row>
    <row r="1241" spans="1:51" s="325" customFormat="1" ht="27.6">
      <c r="A1241" s="329"/>
      <c r="B1241" s="329" t="s">
        <v>242</v>
      </c>
      <c r="C1241" s="369">
        <f t="shared" ref="C1241:AF1241" si="1224">C71*100/C$5</f>
        <v>1.8717778219155607</v>
      </c>
      <c r="D1241" s="369">
        <f t="shared" si="1224"/>
        <v>1.6901231411099145</v>
      </c>
      <c r="E1241" s="369">
        <f t="shared" si="1224"/>
        <v>1.7808146120111097</v>
      </c>
      <c r="F1241" s="369">
        <f t="shared" si="1224"/>
        <v>1.6089854281923168</v>
      </c>
      <c r="G1241" s="369">
        <f t="shared" si="1224"/>
        <v>1.7159044142959248</v>
      </c>
      <c r="H1241" s="369">
        <f t="shared" si="1224"/>
        <v>1.5195997975364519</v>
      </c>
      <c r="I1241" s="369">
        <f t="shared" si="1224"/>
        <v>1.5799370636153129</v>
      </c>
      <c r="J1241" s="369">
        <f t="shared" si="1224"/>
        <v>1.6670137636411846</v>
      </c>
      <c r="K1241" s="369">
        <f t="shared" si="1224"/>
        <v>1.6880888585115201</v>
      </c>
      <c r="L1241" s="369">
        <f t="shared" si="1224"/>
        <v>1.9229353887749301</v>
      </c>
      <c r="M1241" s="369">
        <f t="shared" si="1224"/>
        <v>1.8015871530123742</v>
      </c>
      <c r="N1241" s="369">
        <f t="shared" si="1224"/>
        <v>1.7932200241643674</v>
      </c>
      <c r="O1241" s="369">
        <f t="shared" si="1224"/>
        <v>1.8921019743549883</v>
      </c>
      <c r="P1241" s="369">
        <f t="shared" si="1224"/>
        <v>1.7187752664362548</v>
      </c>
      <c r="Q1241" s="369">
        <f t="shared" si="1224"/>
        <v>1.782738257803349</v>
      </c>
      <c r="R1241" s="369">
        <f t="shared" si="1224"/>
        <v>1.7630080688879239</v>
      </c>
      <c r="S1241" s="369">
        <f t="shared" si="1224"/>
        <v>1.8885551807704022</v>
      </c>
      <c r="T1241" s="369">
        <f t="shared" si="1224"/>
        <v>1.7148800220742892</v>
      </c>
      <c r="U1241" s="369">
        <f t="shared" si="1224"/>
        <v>1.7195374046974197</v>
      </c>
      <c r="V1241" s="369">
        <f t="shared" si="1224"/>
        <v>1.9228619340413637</v>
      </c>
      <c r="W1241" s="369">
        <f t="shared" si="1224"/>
        <v>2.7424154589371978</v>
      </c>
      <c r="X1241" s="369">
        <f t="shared" si="1224"/>
        <v>3.8621246483647433</v>
      </c>
      <c r="Y1241" s="369">
        <f t="shared" si="1224"/>
        <v>3.9517332324293761</v>
      </c>
      <c r="Z1241" s="369">
        <f t="shared" si="1224"/>
        <v>1.7267761589895299</v>
      </c>
      <c r="AA1241" s="369">
        <f t="shared" si="1224"/>
        <v>1.7838976286967483</v>
      </c>
      <c r="AB1241" s="369">
        <f t="shared" si="1224"/>
        <v>1.6876978773084985</v>
      </c>
      <c r="AC1241" s="369">
        <f t="shared" si="1224"/>
        <v>1.5500905093391373</v>
      </c>
      <c r="AD1241" s="369">
        <f t="shared" si="1224"/>
        <v>1.6385704706814632</v>
      </c>
      <c r="AE1241" s="369">
        <f t="shared" si="1224"/>
        <v>1.8155255720847026</v>
      </c>
      <c r="AF1241" s="369">
        <f t="shared" si="1224"/>
        <v>1.6609465214247179</v>
      </c>
      <c r="AG1241" s="369">
        <f t="shared" ref="AG1241:AH1241" si="1225">AG71*100/AG$5</f>
        <v>1.7856790740780011</v>
      </c>
      <c r="AH1241" s="369">
        <f t="shared" si="1225"/>
        <v>1.9250175072485467</v>
      </c>
      <c r="AI1241" s="369">
        <f t="shared" ref="AI1241:AJ1241" si="1226">AI71*100/AI$5</f>
        <v>1.7557461536458396</v>
      </c>
      <c r="AJ1241" s="369">
        <f t="shared" si="1226"/>
        <v>1.7433916781306609</v>
      </c>
      <c r="AK1241" s="369">
        <f t="shared" ref="AK1241:AL1241" si="1227">AK71*100/AK$5</f>
        <v>1.8692146025156944</v>
      </c>
      <c r="AL1241" s="369">
        <f t="shared" si="1227"/>
        <v>1.8502358557574214</v>
      </c>
      <c r="AM1241" s="369">
        <f t="shared" ref="AM1241:AN1241" si="1228">AM71*100/AM$5</f>
        <v>2.0354778877939204</v>
      </c>
      <c r="AN1241" s="369">
        <f t="shared" si="1228"/>
        <v>1.7737514354836865</v>
      </c>
      <c r="AO1241" s="369">
        <f t="shared" ref="AO1241:AT1241" si="1229">AO71*100/AO$5</f>
        <v>1.7996625125958394</v>
      </c>
      <c r="AP1241" s="369">
        <f t="shared" si="1229"/>
        <v>1.8668722804480886</v>
      </c>
      <c r="AQ1241" s="369">
        <f t="shared" si="1229"/>
        <v>1.9817470225041331</v>
      </c>
      <c r="AR1241" s="369">
        <f t="shared" si="1229"/>
        <v>2.1249201682312053</v>
      </c>
      <c r="AS1241" s="369">
        <f t="shared" si="1229"/>
        <v>2.119954902256374</v>
      </c>
      <c r="AT1241" s="369">
        <f t="shared" si="1229"/>
        <v>1.9873735801168391</v>
      </c>
      <c r="AU1241" s="369">
        <f t="shared" ref="AU1241:AV1241" si="1230">AU71*100/AU$5</f>
        <v>1.9693186352837375</v>
      </c>
      <c r="AV1241" s="369">
        <f t="shared" si="1230"/>
        <v>1.8923255308086215</v>
      </c>
      <c r="AW1241" s="369">
        <f t="shared" ref="AW1241:AX1241" si="1231">AW71*100/AW$5</f>
        <v>1.9762710920680038</v>
      </c>
      <c r="AX1241" s="369">
        <f t="shared" si="1231"/>
        <v>2.0763363367055527</v>
      </c>
      <c r="AY1241" s="369">
        <f t="shared" ref="AY1241" si="1232">AY71*100/AY$5</f>
        <v>2.1083256944721218</v>
      </c>
    </row>
    <row r="1242" spans="1:51" s="325" customFormat="1" ht="27.6">
      <c r="A1242" s="327"/>
      <c r="B1242" s="327" t="s">
        <v>243</v>
      </c>
      <c r="C1242" s="369">
        <f t="shared" ref="C1242:AF1242" si="1233">C72*100/C$5</f>
        <v>1.151218922443199</v>
      </c>
      <c r="D1242" s="369">
        <f t="shared" si="1233"/>
        <v>0.85272399017488398</v>
      </c>
      <c r="E1242" s="369">
        <f t="shared" si="1233"/>
        <v>0.85063183879765836</v>
      </c>
      <c r="F1242" s="369">
        <f t="shared" si="1233"/>
        <v>0.92706417945902198</v>
      </c>
      <c r="G1242" s="369">
        <f t="shared" si="1233"/>
        <v>0.89699877572738096</v>
      </c>
      <c r="H1242" s="369">
        <f t="shared" si="1233"/>
        <v>0.88768019455051317</v>
      </c>
      <c r="I1242" s="369">
        <f t="shared" si="1233"/>
        <v>0.97638797666493216</v>
      </c>
      <c r="J1242" s="369">
        <f t="shared" si="1233"/>
        <v>0.91221461607731302</v>
      </c>
      <c r="K1242" s="369">
        <f t="shared" si="1233"/>
        <v>0.98239049924254929</v>
      </c>
      <c r="L1242" s="369">
        <f t="shared" si="1233"/>
        <v>1.1472232168214855</v>
      </c>
      <c r="M1242" s="369">
        <f t="shared" si="1233"/>
        <v>1.0507698355834736</v>
      </c>
      <c r="N1242" s="369">
        <f t="shared" si="1233"/>
        <v>0.98937043335447017</v>
      </c>
      <c r="O1242" s="369">
        <f t="shared" si="1233"/>
        <v>1.0970298868768689</v>
      </c>
      <c r="P1242" s="369">
        <f t="shared" si="1233"/>
        <v>1.0178371607155563</v>
      </c>
      <c r="Q1242" s="369">
        <f t="shared" si="1233"/>
        <v>1.0548909887984594</v>
      </c>
      <c r="R1242" s="369">
        <f t="shared" si="1233"/>
        <v>1.1232313142115278</v>
      </c>
      <c r="S1242" s="369">
        <f t="shared" si="1233"/>
        <v>1.0218939311376887</v>
      </c>
      <c r="T1242" s="369">
        <f t="shared" si="1233"/>
        <v>0.99452673548282811</v>
      </c>
      <c r="U1242" s="369">
        <f t="shared" si="1233"/>
        <v>1.1210889624333342</v>
      </c>
      <c r="V1242" s="369">
        <f t="shared" si="1233"/>
        <v>1.1452611405540121</v>
      </c>
      <c r="W1242" s="369">
        <f t="shared" si="1233"/>
        <v>1.0862909286097693</v>
      </c>
      <c r="X1242" s="369">
        <f t="shared" si="1233"/>
        <v>0.99671869138119795</v>
      </c>
      <c r="Y1242" s="369">
        <f t="shared" si="1233"/>
        <v>0.97541793724039394</v>
      </c>
      <c r="Z1242" s="369">
        <f t="shared" si="1233"/>
        <v>1.0418618022646549</v>
      </c>
      <c r="AA1242" s="369">
        <f t="shared" si="1233"/>
        <v>1.1137398038884005</v>
      </c>
      <c r="AB1242" s="369">
        <f t="shared" si="1233"/>
        <v>0.95645605735876482</v>
      </c>
      <c r="AC1242" s="369">
        <f t="shared" si="1233"/>
        <v>0.9389837892857763</v>
      </c>
      <c r="AD1242" s="369">
        <f t="shared" si="1233"/>
        <v>1.2016477540688555</v>
      </c>
      <c r="AE1242" s="369">
        <f t="shared" si="1233"/>
        <v>1.0343627290398547</v>
      </c>
      <c r="AF1242" s="369">
        <f t="shared" si="1233"/>
        <v>1.1964751005603174</v>
      </c>
      <c r="AG1242" s="369">
        <f t="shared" ref="AG1242:AH1242" si="1234">AG72*100/AG$5</f>
        <v>1.166554866399611</v>
      </c>
      <c r="AH1242" s="369">
        <f t="shared" si="1234"/>
        <v>1.084474618778688</v>
      </c>
      <c r="AI1242" s="369">
        <f t="shared" ref="AI1242:AJ1242" si="1235">AI72*100/AI$5</f>
        <v>1.1203095864316046</v>
      </c>
      <c r="AJ1242" s="369">
        <f t="shared" si="1235"/>
        <v>1.325392648562741</v>
      </c>
      <c r="AK1242" s="369">
        <f t="shared" ref="AK1242:AL1242" si="1236">AK72*100/AK$5</f>
        <v>1.2602633384917137</v>
      </c>
      <c r="AL1242" s="369">
        <f t="shared" si="1236"/>
        <v>1.0943690909223742</v>
      </c>
      <c r="AM1242" s="369">
        <f t="shared" ref="AM1242:AN1242" si="1237">AM72*100/AM$5</f>
        <v>1.3658493526800533</v>
      </c>
      <c r="AN1242" s="369">
        <f t="shared" si="1237"/>
        <v>1.0726309822710616</v>
      </c>
      <c r="AO1242" s="369">
        <f t="shared" ref="AO1242:AT1242" si="1238">AO72*100/AO$5</f>
        <v>1.0834713675150391</v>
      </c>
      <c r="AP1242" s="369">
        <f t="shared" si="1238"/>
        <v>1.1401595575027823</v>
      </c>
      <c r="AQ1242" s="369">
        <f t="shared" si="1238"/>
        <v>1.1376227268126455</v>
      </c>
      <c r="AR1242" s="369">
        <f t="shared" si="1238"/>
        <v>1.2989371934159171</v>
      </c>
      <c r="AS1242" s="369">
        <f t="shared" si="1238"/>
        <v>1.3831531759158799</v>
      </c>
      <c r="AT1242" s="369">
        <f t="shared" si="1238"/>
        <v>1.2414352580404644</v>
      </c>
      <c r="AU1242" s="369">
        <f t="shared" ref="AU1242:AV1242" si="1239">AU72*100/AU$5</f>
        <v>1.1373421270190316</v>
      </c>
      <c r="AV1242" s="369">
        <f t="shared" si="1239"/>
        <v>1.1397333825806897</v>
      </c>
      <c r="AW1242" s="369">
        <f t="shared" ref="AW1242:AX1242" si="1240">AW72*100/AW$5</f>
        <v>1.2312212983486939</v>
      </c>
      <c r="AX1242" s="369">
        <f t="shared" si="1240"/>
        <v>1.258656808884572</v>
      </c>
      <c r="AY1242" s="369">
        <f t="shared" ref="AY1242" si="1241">AY72*100/AY$5</f>
        <v>1.1994899716112488</v>
      </c>
    </row>
    <row r="1243" spans="1:51" s="325" customFormat="1" ht="13.8">
      <c r="A1243" s="329"/>
      <c r="B1243" s="329" t="s">
        <v>244</v>
      </c>
      <c r="C1243" s="369">
        <f t="shared" ref="C1243:AF1243" si="1242">C73*100/C$5</f>
        <v>7.2194060397758192E-2</v>
      </c>
      <c r="D1243" s="369">
        <f t="shared" si="1242"/>
        <v>6.0266221729761101E-2</v>
      </c>
      <c r="E1243" s="369">
        <f t="shared" si="1242"/>
        <v>7.7387805397454448E-2</v>
      </c>
      <c r="F1243" s="369">
        <f t="shared" si="1242"/>
        <v>9.5657730880251077E-2</v>
      </c>
      <c r="G1243" s="369">
        <f t="shared" si="1242"/>
        <v>5.1877211853147927E-2</v>
      </c>
      <c r="H1243" s="369">
        <f t="shared" si="1242"/>
        <v>6.2463700220615696E-2</v>
      </c>
      <c r="I1243" s="369">
        <f t="shared" si="1242"/>
        <v>4.9601217276564954E-2</v>
      </c>
      <c r="J1243" s="369">
        <f t="shared" si="1242"/>
        <v>6.473875269030549E-2</v>
      </c>
      <c r="K1243" s="369">
        <f t="shared" si="1242"/>
        <v>7.4195240596998988E-2</v>
      </c>
      <c r="L1243" s="369">
        <f t="shared" si="1242"/>
        <v>4.898997127878274E-2</v>
      </c>
      <c r="M1243" s="369">
        <f t="shared" si="1242"/>
        <v>5.4842382397339649E-2</v>
      </c>
      <c r="N1243" s="369">
        <f t="shared" si="1242"/>
        <v>6.1943965151409451E-2</v>
      </c>
      <c r="O1243" s="369">
        <f t="shared" si="1242"/>
        <v>4.6880583725855594E-2</v>
      </c>
      <c r="P1243" s="369">
        <f t="shared" si="1242"/>
        <v>4.4328783308574475E-2</v>
      </c>
      <c r="Q1243" s="369">
        <f t="shared" si="1242"/>
        <v>9.2412205370346778E-2</v>
      </c>
      <c r="R1243" s="369">
        <f t="shared" si="1242"/>
        <v>5.7342792428663039E-2</v>
      </c>
      <c r="S1243" s="369">
        <f t="shared" si="1242"/>
        <v>6.049877019209033E-2</v>
      </c>
      <c r="T1243" s="369">
        <f t="shared" si="1242"/>
        <v>4.183828868745737E-2</v>
      </c>
      <c r="U1243" s="369">
        <f t="shared" si="1242"/>
        <v>4.2829806205563037E-2</v>
      </c>
      <c r="V1243" s="369">
        <f t="shared" si="1242"/>
        <v>6.0562249671131434E-2</v>
      </c>
      <c r="W1243" s="369">
        <f t="shared" si="1242"/>
        <v>5.2989801395598495E-2</v>
      </c>
      <c r="X1243" s="369">
        <f t="shared" si="1242"/>
        <v>5.5260661978058699E-2</v>
      </c>
      <c r="Y1243" s="369">
        <f t="shared" si="1242"/>
        <v>4.7757561841747141E-2</v>
      </c>
      <c r="Z1243" s="369">
        <f t="shared" si="1242"/>
        <v>4.1731969470745887E-2</v>
      </c>
      <c r="AA1243" s="369">
        <f t="shared" si="1242"/>
        <v>4.4195393672553832E-2</v>
      </c>
      <c r="AB1243" s="369">
        <f t="shared" si="1242"/>
        <v>4.0374541160162439E-2</v>
      </c>
      <c r="AC1243" s="369">
        <f t="shared" si="1242"/>
        <v>3.527840055828551E-2</v>
      </c>
      <c r="AD1243" s="369">
        <f t="shared" si="1242"/>
        <v>3.3846973182289214E-2</v>
      </c>
      <c r="AE1243" s="369">
        <f t="shared" si="1242"/>
        <v>3.4847999255735035E-2</v>
      </c>
      <c r="AF1243" s="369">
        <f t="shared" si="1242"/>
        <v>3.808419682109692E-2</v>
      </c>
      <c r="AG1243" s="369">
        <f t="shared" ref="AG1243:AH1243" si="1243">AG73*100/AG$5</f>
        <v>3.9399827890836805E-2</v>
      </c>
      <c r="AH1243" s="369">
        <f t="shared" si="1243"/>
        <v>3.5053488738433128E-2</v>
      </c>
      <c r="AI1243" s="369">
        <f t="shared" ref="AI1243:AJ1243" si="1244">AI73*100/AI$5</f>
        <v>4.1507560925760655E-2</v>
      </c>
      <c r="AJ1243" s="369">
        <f t="shared" si="1244"/>
        <v>4.8521604001033107E-2</v>
      </c>
      <c r="AK1243" s="369">
        <f t="shared" ref="AK1243:AL1243" si="1245">AK73*100/AK$5</f>
        <v>5.9429839858989558E-2</v>
      </c>
      <c r="AL1243" s="369">
        <f t="shared" si="1245"/>
        <v>4.0790747927789424E-2</v>
      </c>
      <c r="AM1243" s="369">
        <f t="shared" ref="AM1243:AN1243" si="1246">AM73*100/AM$5</f>
        <v>3.8423437406699845E-2</v>
      </c>
      <c r="AN1243" s="369">
        <f t="shared" si="1246"/>
        <v>2.7280315863585352E-2</v>
      </c>
      <c r="AO1243" s="369">
        <f t="shared" ref="AO1243:AT1243" si="1247">AO73*100/AO$5</f>
        <v>6.8646884235332939E-2</v>
      </c>
      <c r="AP1243" s="369">
        <f t="shared" si="1247"/>
        <v>0.12876423630851688</v>
      </c>
      <c r="AQ1243" s="369">
        <f t="shared" si="1247"/>
        <v>3.1073922871891767E-2</v>
      </c>
      <c r="AR1243" s="369">
        <f t="shared" si="1247"/>
        <v>4.7889942856684332E-2</v>
      </c>
      <c r="AS1243" s="369">
        <f t="shared" si="1247"/>
        <v>5.7823064254376187E-2</v>
      </c>
      <c r="AT1243" s="369">
        <f t="shared" si="1247"/>
        <v>5.9883766921203535E-2</v>
      </c>
      <c r="AU1243" s="369">
        <f t="shared" ref="AU1243:AV1243" si="1248">AU73*100/AU$5</f>
        <v>4.3979653517109467E-2</v>
      </c>
      <c r="AV1243" s="369">
        <f t="shared" si="1248"/>
        <v>3.8051019352103928E-2</v>
      </c>
      <c r="AW1243" s="369">
        <f t="shared" ref="AW1243:AX1243" si="1249">AW73*100/AW$5</f>
        <v>3.6125635015749454E-2</v>
      </c>
      <c r="AX1243" s="369">
        <f t="shared" si="1249"/>
        <v>4.2451576855796473E-2</v>
      </c>
      <c r="AY1243" s="369">
        <f t="shared" ref="AY1243" si="1250">AY73*100/AY$5</f>
        <v>4.56467953053762E-2</v>
      </c>
    </row>
    <row r="1244" spans="1:51" s="325" customFormat="1" ht="13.8">
      <c r="A1244" s="327"/>
      <c r="B1244" s="327" t="s">
        <v>245</v>
      </c>
      <c r="C1244" s="369">
        <f t="shared" ref="C1244:AF1244" si="1251">C74*100/C$5</f>
        <v>0.32923427663451327</v>
      </c>
      <c r="D1244" s="369">
        <f t="shared" si="1251"/>
        <v>0.33714646327677777</v>
      </c>
      <c r="E1244" s="369">
        <f t="shared" si="1251"/>
        <v>0.32928045005018086</v>
      </c>
      <c r="F1244" s="369">
        <f t="shared" si="1251"/>
        <v>0.28189437498950243</v>
      </c>
      <c r="G1244" s="369">
        <f t="shared" si="1251"/>
        <v>0.29462410837197628</v>
      </c>
      <c r="H1244" s="369">
        <f t="shared" si="1251"/>
        <v>0.30010836944742453</v>
      </c>
      <c r="I1244" s="369">
        <f t="shared" si="1251"/>
        <v>0.24984999780574541</v>
      </c>
      <c r="J1244" s="369">
        <f t="shared" si="1251"/>
        <v>0.28937310639148384</v>
      </c>
      <c r="K1244" s="369">
        <f t="shared" si="1251"/>
        <v>0.26445051381479284</v>
      </c>
      <c r="L1244" s="369">
        <f t="shared" si="1251"/>
        <v>0.30446025468463783</v>
      </c>
      <c r="M1244" s="369">
        <f t="shared" si="1251"/>
        <v>0.32590585660482674</v>
      </c>
      <c r="N1244" s="369">
        <f t="shared" si="1251"/>
        <v>0.33749240697629468</v>
      </c>
      <c r="O1244" s="369">
        <f t="shared" si="1251"/>
        <v>0.31419278378198306</v>
      </c>
      <c r="P1244" s="369">
        <f t="shared" si="1251"/>
        <v>0.29525211995506756</v>
      </c>
      <c r="Q1244" s="369">
        <f t="shared" si="1251"/>
        <v>0.29010311405664901</v>
      </c>
      <c r="R1244" s="369">
        <f t="shared" si="1251"/>
        <v>0.30720596156205593</v>
      </c>
      <c r="S1244" s="369">
        <f t="shared" si="1251"/>
        <v>0.30892497420811499</v>
      </c>
      <c r="T1244" s="369">
        <f t="shared" si="1251"/>
        <v>0.31388920976248508</v>
      </c>
      <c r="U1244" s="369">
        <f t="shared" si="1251"/>
        <v>0.30974382265621608</v>
      </c>
      <c r="V1244" s="369">
        <f t="shared" si="1251"/>
        <v>0.34929414088603283</v>
      </c>
      <c r="W1244" s="369">
        <f t="shared" si="1251"/>
        <v>0.29702630166398281</v>
      </c>
      <c r="X1244" s="369">
        <f t="shared" si="1251"/>
        <v>0.31237164615142166</v>
      </c>
      <c r="Y1244" s="369">
        <f t="shared" si="1251"/>
        <v>0.28103938885940655</v>
      </c>
      <c r="Z1244" s="369">
        <f t="shared" si="1251"/>
        <v>0.34730272370654081</v>
      </c>
      <c r="AA1244" s="369">
        <f t="shared" si="1251"/>
        <v>0.26926232209666445</v>
      </c>
      <c r="AB1244" s="369">
        <f t="shared" si="1251"/>
        <v>0.31420645521622242</v>
      </c>
      <c r="AC1244" s="369">
        <f t="shared" si="1251"/>
        <v>0.22639865363743444</v>
      </c>
      <c r="AD1244" s="369">
        <f t="shared" si="1251"/>
        <v>0.27931773485147438</v>
      </c>
      <c r="AE1244" s="369">
        <f t="shared" si="1251"/>
        <v>0.28895456396440927</v>
      </c>
      <c r="AF1244" s="369">
        <f t="shared" si="1251"/>
        <v>0.28372521657568545</v>
      </c>
      <c r="AG1244" s="369">
        <f t="shared" ref="AG1244:AH1244" si="1252">AG74*100/AG$5</f>
        <v>0.30786928781555672</v>
      </c>
      <c r="AH1244" s="369">
        <f t="shared" si="1252"/>
        <v>0.27149882323215779</v>
      </c>
      <c r="AI1244" s="369">
        <f t="shared" ref="AI1244:AJ1244" si="1253">AI74*100/AI$5</f>
        <v>0.33924145326966737</v>
      </c>
      <c r="AJ1244" s="369">
        <f t="shared" si="1253"/>
        <v>0.32113593145449898</v>
      </c>
      <c r="AK1244" s="369">
        <f t="shared" ref="AK1244:AL1244" si="1254">AK74*100/AK$5</f>
        <v>0.31562116263472551</v>
      </c>
      <c r="AL1244" s="369">
        <f t="shared" si="1254"/>
        <v>0.30655972049611291</v>
      </c>
      <c r="AM1244" s="369">
        <f t="shared" ref="AM1244:AN1244" si="1255">AM74*100/AM$5</f>
        <v>0.33646469512893923</v>
      </c>
      <c r="AN1244" s="369">
        <f t="shared" si="1255"/>
        <v>0.27243560947002671</v>
      </c>
      <c r="AO1244" s="369">
        <f t="shared" ref="AO1244:AT1244" si="1256">AO74*100/AO$5</f>
        <v>0.29598900521603494</v>
      </c>
      <c r="AP1244" s="369">
        <f t="shared" si="1256"/>
        <v>0.28133626184245791</v>
      </c>
      <c r="AQ1244" s="369">
        <f t="shared" si="1256"/>
        <v>0.26934107088633219</v>
      </c>
      <c r="AR1244" s="369">
        <f t="shared" si="1256"/>
        <v>0.32286502221429531</v>
      </c>
      <c r="AS1244" s="369">
        <f t="shared" si="1256"/>
        <v>0.32598902564951865</v>
      </c>
      <c r="AT1244" s="369">
        <f t="shared" si="1256"/>
        <v>0.28895011537471116</v>
      </c>
      <c r="AU1244" s="369">
        <f t="shared" ref="AU1244:AV1244" si="1257">AU74*100/AU$5</f>
        <v>0.32415631298292169</v>
      </c>
      <c r="AV1244" s="369">
        <f t="shared" si="1257"/>
        <v>0.29938839493487635</v>
      </c>
      <c r="AW1244" s="369">
        <f t="shared" ref="AW1244:AX1244" si="1258">AW74*100/AW$5</f>
        <v>0.30100276808535459</v>
      </c>
      <c r="AX1244" s="369">
        <f t="shared" si="1258"/>
        <v>0.32762508188065609</v>
      </c>
      <c r="AY1244" s="369">
        <f t="shared" ref="AY1244" si="1259">AY74*100/AY$5</f>
        <v>0.2975643477884386</v>
      </c>
    </row>
    <row r="1245" spans="1:51" s="325" customFormat="1" ht="27.6">
      <c r="A1245" s="329"/>
      <c r="B1245" s="329" t="s">
        <v>246</v>
      </c>
      <c r="C1245" s="369">
        <f t="shared" ref="C1245:AF1245" si="1260">C75*100/C$5</f>
        <v>0.32560730230831009</v>
      </c>
      <c r="D1245" s="369">
        <f t="shared" si="1260"/>
        <v>0.15802664283568071</v>
      </c>
      <c r="E1245" s="369">
        <f t="shared" si="1260"/>
        <v>0.17081260179293561</v>
      </c>
      <c r="F1245" s="369">
        <f t="shared" si="1260"/>
        <v>0.19523454939690041</v>
      </c>
      <c r="G1245" s="369">
        <f t="shared" si="1260"/>
        <v>0.16857320658481922</v>
      </c>
      <c r="H1245" s="369">
        <f t="shared" si="1260"/>
        <v>0.19778964008372454</v>
      </c>
      <c r="I1245" s="369">
        <f t="shared" si="1260"/>
        <v>0.21488943722717024</v>
      </c>
      <c r="J1245" s="369">
        <f t="shared" si="1260"/>
        <v>0.20792993188024317</v>
      </c>
      <c r="K1245" s="369">
        <f t="shared" si="1260"/>
        <v>0.2892084180013112</v>
      </c>
      <c r="L1245" s="369">
        <f t="shared" si="1260"/>
        <v>0.26635192679588882</v>
      </c>
      <c r="M1245" s="369">
        <f t="shared" si="1260"/>
        <v>0.17495102902859633</v>
      </c>
      <c r="N1245" s="369">
        <f t="shared" si="1260"/>
        <v>0.22409140334186359</v>
      </c>
      <c r="O1245" s="369">
        <f t="shared" si="1260"/>
        <v>0.22043161633027189</v>
      </c>
      <c r="P1245" s="369">
        <f t="shared" si="1260"/>
        <v>0.19745281981513862</v>
      </c>
      <c r="Q1245" s="369">
        <f t="shared" si="1260"/>
        <v>0.19295700849876699</v>
      </c>
      <c r="R1245" s="369">
        <f t="shared" si="1260"/>
        <v>0.20230954840158052</v>
      </c>
      <c r="S1245" s="369">
        <f t="shared" si="1260"/>
        <v>0.20783695908765851</v>
      </c>
      <c r="T1245" s="369">
        <f t="shared" si="1260"/>
        <v>0.23164125687933715</v>
      </c>
      <c r="U1245" s="369">
        <f t="shared" si="1260"/>
        <v>0.25493335915923337</v>
      </c>
      <c r="V1245" s="369">
        <f t="shared" si="1260"/>
        <v>0.25813555689110984</v>
      </c>
      <c r="W1245" s="369">
        <f t="shared" si="1260"/>
        <v>0.2498336017176597</v>
      </c>
      <c r="X1245" s="369">
        <f t="shared" si="1260"/>
        <v>0.26459764571380351</v>
      </c>
      <c r="Y1245" s="369">
        <f t="shared" si="1260"/>
        <v>0.22801014194109695</v>
      </c>
      <c r="Z1245" s="369">
        <f t="shared" si="1260"/>
        <v>0.21209114262132411</v>
      </c>
      <c r="AA1245" s="369">
        <f t="shared" si="1260"/>
        <v>0.21319413174118734</v>
      </c>
      <c r="AB1245" s="369">
        <f t="shared" si="1260"/>
        <v>0.2727804937133475</v>
      </c>
      <c r="AC1245" s="369">
        <f t="shared" si="1260"/>
        <v>0.15480085053717629</v>
      </c>
      <c r="AD1245" s="369">
        <f t="shared" si="1260"/>
        <v>0.20885667812009742</v>
      </c>
      <c r="AE1245" s="369">
        <f t="shared" si="1260"/>
        <v>0.19292546194294941</v>
      </c>
      <c r="AF1245" s="369">
        <f t="shared" si="1260"/>
        <v>0.27294357635614996</v>
      </c>
      <c r="AG1245" s="369">
        <f t="shared" ref="AG1245:AH1245" si="1261">AG75*100/AG$5</f>
        <v>0.20782572105591537</v>
      </c>
      <c r="AH1245" s="369">
        <f t="shared" si="1261"/>
        <v>0.22942683841706399</v>
      </c>
      <c r="AI1245" s="369">
        <f t="shared" ref="AI1245:AJ1245" si="1262">AI75*100/AI$5</f>
        <v>0.20497317396323819</v>
      </c>
      <c r="AJ1245" s="369">
        <f t="shared" si="1262"/>
        <v>0.23226971239692759</v>
      </c>
      <c r="AK1245" s="369">
        <f t="shared" ref="AK1245:AL1245" si="1263">AK75*100/AK$5</f>
        <v>0.25712661205876269</v>
      </c>
      <c r="AL1245" s="369">
        <f t="shared" si="1263"/>
        <v>0.20500902266991478</v>
      </c>
      <c r="AM1245" s="369">
        <f t="shared" ref="AM1245:AN1245" si="1264">AM75*100/AM$5</f>
        <v>0.20324366504702235</v>
      </c>
      <c r="AN1245" s="369">
        <f t="shared" si="1264"/>
        <v>0.20472488536549904</v>
      </c>
      <c r="AO1245" s="369">
        <f t="shared" ref="AO1245:AT1245" si="1265">AO75*100/AO$5</f>
        <v>0.16708658674434659</v>
      </c>
      <c r="AP1245" s="369">
        <f t="shared" si="1265"/>
        <v>0.17439292751800486</v>
      </c>
      <c r="AQ1245" s="369">
        <f t="shared" si="1265"/>
        <v>0.17773879010762847</v>
      </c>
      <c r="AR1245" s="369">
        <f t="shared" si="1265"/>
        <v>0.18645345611833231</v>
      </c>
      <c r="AS1245" s="369">
        <f t="shared" si="1265"/>
        <v>0.22442709516600598</v>
      </c>
      <c r="AT1245" s="369">
        <f t="shared" si="1265"/>
        <v>0.26306443984778283</v>
      </c>
      <c r="AU1245" s="369">
        <f t="shared" ref="AU1245:AV1245" si="1266">AU75*100/AU$5</f>
        <v>0.19767271527215358</v>
      </c>
      <c r="AV1245" s="369">
        <f t="shared" si="1266"/>
        <v>0.18102121747149116</v>
      </c>
      <c r="AW1245" s="369">
        <f t="shared" ref="AW1245:AX1245" si="1267">AW75*100/AW$5</f>
        <v>0.21287610431757681</v>
      </c>
      <c r="AX1245" s="369">
        <f t="shared" si="1267"/>
        <v>0.18961476645485278</v>
      </c>
      <c r="AY1245" s="369">
        <f t="shared" ref="AY1245" si="1268">AY75*100/AY$5</f>
        <v>0.23715115827309458</v>
      </c>
    </row>
    <row r="1246" spans="1:51" s="325" customFormat="1" ht="12.75" customHeight="1">
      <c r="A1246" s="327"/>
      <c r="B1246" s="327" t="s">
        <v>247</v>
      </c>
      <c r="C1246" s="369">
        <f t="shared" ref="C1246:AF1246" si="1269">C76*100/C$5</f>
        <v>1.6236323284311609</v>
      </c>
      <c r="D1246" s="369">
        <f t="shared" si="1269"/>
        <v>1.2794518873228282</v>
      </c>
      <c r="E1246" s="369">
        <f t="shared" si="1269"/>
        <v>1.4658182725475433</v>
      </c>
      <c r="F1246" s="369">
        <f t="shared" si="1269"/>
        <v>1.4821349589815491</v>
      </c>
      <c r="G1246" s="369">
        <f t="shared" si="1269"/>
        <v>1.3802370378149007</v>
      </c>
      <c r="H1246" s="369">
        <f t="shared" si="1269"/>
        <v>1.3146000203622967</v>
      </c>
      <c r="I1246" s="369">
        <f t="shared" si="1269"/>
        <v>1.3095827707866901</v>
      </c>
      <c r="J1246" s="369">
        <f t="shared" si="1269"/>
        <v>1.6105178042511659</v>
      </c>
      <c r="K1246" s="369">
        <f t="shared" si="1269"/>
        <v>1.4399212769271634</v>
      </c>
      <c r="L1246" s="369">
        <f t="shared" si="1269"/>
        <v>1.8252715105481956</v>
      </c>
      <c r="M1246" s="369">
        <f t="shared" si="1269"/>
        <v>1.4630024523777512</v>
      </c>
      <c r="N1246" s="369">
        <f t="shared" si="1269"/>
        <v>1.3916951539289759</v>
      </c>
      <c r="O1246" s="369">
        <f t="shared" si="1269"/>
        <v>1.611504923268881</v>
      </c>
      <c r="P1246" s="369">
        <f t="shared" si="1269"/>
        <v>1.3947611829920636</v>
      </c>
      <c r="Q1246" s="369">
        <f t="shared" si="1269"/>
        <v>1.5577768471820146</v>
      </c>
      <c r="R1246" s="369">
        <f t="shared" si="1269"/>
        <v>1.5551295694765794</v>
      </c>
      <c r="S1246" s="369">
        <f t="shared" si="1269"/>
        <v>1.3445283656821398</v>
      </c>
      <c r="T1246" s="369">
        <f t="shared" si="1269"/>
        <v>1.220004498126257</v>
      </c>
      <c r="U1246" s="369">
        <f t="shared" si="1269"/>
        <v>1.2980854325226003</v>
      </c>
      <c r="V1246" s="369">
        <f t="shared" si="1269"/>
        <v>1.2833649243287089</v>
      </c>
      <c r="W1246" s="369">
        <f t="shared" si="1269"/>
        <v>1.2668169618894256</v>
      </c>
      <c r="X1246" s="369">
        <f t="shared" si="1269"/>
        <v>1.3142606839003272</v>
      </c>
      <c r="Y1246" s="369">
        <f t="shared" si="1269"/>
        <v>1.2642281803978443</v>
      </c>
      <c r="Z1246" s="369">
        <f t="shared" si="1269"/>
        <v>1.3331973180254286</v>
      </c>
      <c r="AA1246" s="369">
        <f t="shared" si="1269"/>
        <v>1.3725985382562158</v>
      </c>
      <c r="AB1246" s="369">
        <f t="shared" si="1269"/>
        <v>1.3698745361133449</v>
      </c>
      <c r="AC1246" s="369">
        <f t="shared" si="1269"/>
        <v>1.3348344324900574</v>
      </c>
      <c r="AD1246" s="369">
        <f t="shared" si="1269"/>
        <v>1.5326583188160299</v>
      </c>
      <c r="AE1246" s="369">
        <f t="shared" si="1269"/>
        <v>1.402947336552437</v>
      </c>
      <c r="AF1246" s="369">
        <f t="shared" si="1269"/>
        <v>1.3938652057202545</v>
      </c>
      <c r="AG1246" s="369">
        <f t="shared" ref="AG1246:AH1246" si="1270">AG76*100/AG$5</f>
        <v>1.5902053292824803</v>
      </c>
      <c r="AH1246" s="369">
        <f t="shared" si="1270"/>
        <v>1.576393210462862</v>
      </c>
      <c r="AI1246" s="369">
        <f t="shared" ref="AI1246:AJ1246" si="1271">AI76*100/AI$5</f>
        <v>1.6218329770469502</v>
      </c>
      <c r="AJ1246" s="369">
        <f t="shared" si="1271"/>
        <v>1.5826255915259018</v>
      </c>
      <c r="AK1246" s="369">
        <f t="shared" ref="AK1246:AL1246" si="1272">AK76*100/AK$5</f>
        <v>1.8073296282887599</v>
      </c>
      <c r="AL1246" s="369">
        <f t="shared" si="1272"/>
        <v>1.7571680099878482</v>
      </c>
      <c r="AM1246" s="369">
        <f t="shared" ref="AM1246:AN1246" si="1273">AM76*100/AM$5</f>
        <v>1.9439069737426247</v>
      </c>
      <c r="AN1246" s="369">
        <f t="shared" si="1273"/>
        <v>1.9151761867345789</v>
      </c>
      <c r="AO1246" s="369">
        <f t="shared" ref="AO1246:AT1246" si="1274">AO76*100/AO$5</f>
        <v>2.2233199142248896</v>
      </c>
      <c r="AP1246" s="369">
        <f t="shared" si="1274"/>
        <v>2.8928032504080963</v>
      </c>
      <c r="AQ1246" s="369">
        <f t="shared" si="1274"/>
        <v>2.4259590404534568</v>
      </c>
      <c r="AR1246" s="369">
        <f t="shared" si="1274"/>
        <v>2.6490469609582075</v>
      </c>
      <c r="AS1246" s="369">
        <f t="shared" si="1274"/>
        <v>2.5530970726808317</v>
      </c>
      <c r="AT1246" s="369">
        <f t="shared" si="1274"/>
        <v>2.2865904458630886</v>
      </c>
      <c r="AU1246" s="369">
        <f t="shared" ref="AU1246:AV1246" si="1275">AU76*100/AU$5</f>
        <v>2.5676911187029705</v>
      </c>
      <c r="AV1246" s="369">
        <f t="shared" si="1275"/>
        <v>2.3386503538930716</v>
      </c>
      <c r="AW1246" s="369">
        <f t="shared" ref="AW1246:AX1246" si="1276">AW76*100/AW$5</f>
        <v>2.3648702393704464</v>
      </c>
      <c r="AX1246" s="369">
        <f t="shared" si="1276"/>
        <v>2.9663167399921178</v>
      </c>
      <c r="AY1246" s="369">
        <f t="shared" ref="AY1246" si="1277">AY76*100/AY$5</f>
        <v>2.4931407948448943</v>
      </c>
    </row>
    <row r="1247" spans="1:51" s="325" customFormat="1" ht="27.6">
      <c r="A1247" s="329"/>
      <c r="B1247" s="329" t="s">
        <v>248</v>
      </c>
      <c r="C1247" s="369">
        <f t="shared" ref="C1247:AF1247" si="1278">C77*100/C$5</f>
        <v>4.400512957797563</v>
      </c>
      <c r="D1247" s="369">
        <f t="shared" si="1278"/>
        <v>3.3043108428403301</v>
      </c>
      <c r="E1247" s="369">
        <f t="shared" si="1278"/>
        <v>3.0723145219428929</v>
      </c>
      <c r="F1247" s="369">
        <f t="shared" si="1278"/>
        <v>3.1424284426585491</v>
      </c>
      <c r="G1247" s="369">
        <f t="shared" si="1278"/>
        <v>2.9046431768524843</v>
      </c>
      <c r="H1247" s="369">
        <f t="shared" si="1278"/>
        <v>2.7518810667959421</v>
      </c>
      <c r="I1247" s="369">
        <f t="shared" si="1278"/>
        <v>3.2896486131757796</v>
      </c>
      <c r="J1247" s="369">
        <f t="shared" si="1278"/>
        <v>2.9183500262055175</v>
      </c>
      <c r="K1247" s="369">
        <f t="shared" si="1278"/>
        <v>2.4606845658597525</v>
      </c>
      <c r="L1247" s="369">
        <f t="shared" si="1278"/>
        <v>2.7228942101078273</v>
      </c>
      <c r="M1247" s="369">
        <f t="shared" si="1278"/>
        <v>2.9872292556242162</v>
      </c>
      <c r="N1247" s="369">
        <f t="shared" si="1278"/>
        <v>2.0638804916946651</v>
      </c>
      <c r="O1247" s="369">
        <f t="shared" si="1278"/>
        <v>2.9365981494081379</v>
      </c>
      <c r="P1247" s="369">
        <f t="shared" si="1278"/>
        <v>3.5364709890105153</v>
      </c>
      <c r="Q1247" s="369">
        <f t="shared" si="1278"/>
        <v>3.0574116894966084</v>
      </c>
      <c r="R1247" s="369">
        <f t="shared" si="1278"/>
        <v>3.0325113619652826</v>
      </c>
      <c r="S1247" s="369">
        <f t="shared" si="1278"/>
        <v>3.9410847494961962</v>
      </c>
      <c r="T1247" s="369">
        <f t="shared" si="1278"/>
        <v>3.0295002793981327</v>
      </c>
      <c r="U1247" s="369">
        <f t="shared" si="1278"/>
        <v>4.3277724159350255</v>
      </c>
      <c r="V1247" s="369">
        <f t="shared" si="1278"/>
        <v>3.1847505852389495</v>
      </c>
      <c r="W1247" s="369">
        <f t="shared" si="1278"/>
        <v>3.1337412775093934</v>
      </c>
      <c r="X1247" s="369">
        <f t="shared" si="1278"/>
        <v>2.4743209577301437</v>
      </c>
      <c r="Y1247" s="369">
        <f t="shared" si="1278"/>
        <v>4.7412754588220869</v>
      </c>
      <c r="Z1247" s="369">
        <f t="shared" si="1278"/>
        <v>4.0538435143882552</v>
      </c>
      <c r="AA1247" s="369">
        <f t="shared" si="1278"/>
        <v>4.5353686245265772</v>
      </c>
      <c r="AB1247" s="369">
        <f t="shared" si="1278"/>
        <v>6.3720699017889286</v>
      </c>
      <c r="AC1247" s="369">
        <f t="shared" si="1278"/>
        <v>8.0724306046872076</v>
      </c>
      <c r="AD1247" s="369">
        <f t="shared" si="1278"/>
        <v>4.2864143703660922</v>
      </c>
      <c r="AE1247" s="369">
        <f t="shared" si="1278"/>
        <v>3.4647741522455475</v>
      </c>
      <c r="AF1247" s="369">
        <f t="shared" si="1278"/>
        <v>3.2451507215909929</v>
      </c>
      <c r="AG1247" s="369">
        <f t="shared" ref="AG1247:AH1247" si="1279">AG77*100/AG$5</f>
        <v>4.0139458276549593</v>
      </c>
      <c r="AH1247" s="369">
        <f t="shared" si="1279"/>
        <v>3.6940684350157449</v>
      </c>
      <c r="AI1247" s="369">
        <f t="shared" ref="AI1247:AJ1247" si="1280">AI77*100/AI$5</f>
        <v>4.2419780325573937</v>
      </c>
      <c r="AJ1247" s="369">
        <f t="shared" si="1280"/>
        <v>6.208135707758017</v>
      </c>
      <c r="AK1247" s="369">
        <f t="shared" ref="AK1247:AL1247" si="1281">AK77*100/AK$5</f>
        <v>4.8520080076350789</v>
      </c>
      <c r="AL1247" s="369">
        <f t="shared" si="1281"/>
        <v>5.6747033234109674</v>
      </c>
      <c r="AM1247" s="369">
        <f t="shared" ref="AM1247:AN1247" si="1282">AM77*100/AM$5</f>
        <v>4.579880879926387</v>
      </c>
      <c r="AN1247" s="369">
        <f t="shared" si="1282"/>
        <v>4.0786930931794307</v>
      </c>
      <c r="AO1247" s="369">
        <f t="shared" ref="AO1247:AT1247" si="1283">AO77*100/AO$5</f>
        <v>4.7352952168599849</v>
      </c>
      <c r="AP1247" s="369">
        <f t="shared" si="1283"/>
        <v>5.2359010307064713</v>
      </c>
      <c r="AQ1247" s="369">
        <f t="shared" si="1283"/>
        <v>7.6491784473160367</v>
      </c>
      <c r="AR1247" s="369">
        <f t="shared" si="1283"/>
        <v>4.2186553394003665</v>
      </c>
      <c r="AS1247" s="369">
        <f t="shared" si="1283"/>
        <v>4.2835071210129865</v>
      </c>
      <c r="AT1247" s="369">
        <f t="shared" si="1283"/>
        <v>3.4923108772012501</v>
      </c>
      <c r="AU1247" s="369">
        <f t="shared" ref="AU1247:AV1247" si="1284">AU77*100/AU$5</f>
        <v>3.5283401048305216</v>
      </c>
      <c r="AV1247" s="369">
        <f t="shared" si="1284"/>
        <v>3.7490479498618954</v>
      </c>
      <c r="AW1247" s="369">
        <f t="shared" ref="AW1247:AX1247" si="1285">AW77*100/AW$5</f>
        <v>4.3854532342054746</v>
      </c>
      <c r="AX1247" s="369">
        <f t="shared" si="1285"/>
        <v>4.2443721777214947</v>
      </c>
      <c r="AY1247" s="369">
        <f t="shared" ref="AY1247" si="1286">AY77*100/AY$5</f>
        <v>3.9944099879316988</v>
      </c>
    </row>
    <row r="1248" spans="1:51" s="325" customFormat="1" ht="13.8">
      <c r="A1248" s="327"/>
      <c r="B1248" s="327" t="s">
        <v>249</v>
      </c>
      <c r="C1248" s="369">
        <f t="shared" ref="C1248:AF1248" si="1287">C78*100/C$5</f>
        <v>1.8015267834782684</v>
      </c>
      <c r="D1248" s="369">
        <f t="shared" si="1287"/>
        <v>1.2008044679654899</v>
      </c>
      <c r="E1248" s="369">
        <f t="shared" si="1287"/>
        <v>1.2443959107910676</v>
      </c>
      <c r="F1248" s="369">
        <f t="shared" si="1287"/>
        <v>1.2095584148010341</v>
      </c>
      <c r="G1248" s="369">
        <f t="shared" si="1287"/>
        <v>0.99017808711008448</v>
      </c>
      <c r="H1248" s="369">
        <f t="shared" si="1287"/>
        <v>1.2030059387616607</v>
      </c>
      <c r="I1248" s="369">
        <f t="shared" si="1287"/>
        <v>1.4387303268480509</v>
      </c>
      <c r="J1248" s="369">
        <f t="shared" si="1287"/>
        <v>1.2572083409773691</v>
      </c>
      <c r="K1248" s="369">
        <f t="shared" si="1287"/>
        <v>1.2010133869244524</v>
      </c>
      <c r="L1248" s="369">
        <f t="shared" si="1287"/>
        <v>1.4039126055034026</v>
      </c>
      <c r="M1248" s="369">
        <f t="shared" si="1287"/>
        <v>1.4055647361353862</v>
      </c>
      <c r="N1248" s="369">
        <f t="shared" si="1287"/>
        <v>1.1084148254926522</v>
      </c>
      <c r="O1248" s="369">
        <f t="shared" si="1287"/>
        <v>1.353035830737269</v>
      </c>
      <c r="P1248" s="369">
        <f t="shared" si="1287"/>
        <v>1.3511654632206931</v>
      </c>
      <c r="Q1248" s="369">
        <f t="shared" si="1287"/>
        <v>1.4440418606250771</v>
      </c>
      <c r="R1248" s="369">
        <f t="shared" si="1287"/>
        <v>1.6166925825923291</v>
      </c>
      <c r="S1248" s="369">
        <f t="shared" si="1287"/>
        <v>2.9140305158723585</v>
      </c>
      <c r="T1248" s="369">
        <f t="shared" si="1287"/>
        <v>2.1544065514270119</v>
      </c>
      <c r="U1248" s="369">
        <f t="shared" si="1287"/>
        <v>1.5829495626851366</v>
      </c>
      <c r="V1248" s="369">
        <f t="shared" si="1287"/>
        <v>1.3493067492655619</v>
      </c>
      <c r="W1248" s="369">
        <f t="shared" si="1287"/>
        <v>2.1660118089103597</v>
      </c>
      <c r="X1248" s="369">
        <f t="shared" si="1287"/>
        <v>1.1336708259690367</v>
      </c>
      <c r="Y1248" s="369">
        <f t="shared" si="1287"/>
        <v>3.4195663863301693</v>
      </c>
      <c r="Z1248" s="369">
        <f t="shared" si="1287"/>
        <v>2.7391473694948578</v>
      </c>
      <c r="AA1248" s="369">
        <f t="shared" si="1287"/>
        <v>2.9423490348091339</v>
      </c>
      <c r="AB1248" s="369">
        <f t="shared" si="1287"/>
        <v>4.9740593573045953</v>
      </c>
      <c r="AC1248" s="369">
        <f t="shared" si="1287"/>
        <v>6.754907649629577</v>
      </c>
      <c r="AD1248" s="369">
        <f t="shared" si="1287"/>
        <v>2.4756815112112087</v>
      </c>
      <c r="AE1248" s="369">
        <f t="shared" si="1287"/>
        <v>1.7942777535339773</v>
      </c>
      <c r="AF1248" s="369">
        <f t="shared" si="1287"/>
        <v>1.7652373682631146</v>
      </c>
      <c r="AG1248" s="369">
        <f t="shared" ref="AG1248:AH1248" si="1288">AG78*100/AG$5</f>
        <v>2.3037179820591267</v>
      </c>
      <c r="AH1248" s="369">
        <f t="shared" si="1288"/>
        <v>1.7937716306149918</v>
      </c>
      <c r="AI1248" s="369">
        <f t="shared" ref="AI1248:AJ1248" si="1289">AI78*100/AI$5</f>
        <v>2.5817939630961484</v>
      </c>
      <c r="AJ1248" s="369">
        <f t="shared" si="1289"/>
        <v>1.5517547566121042</v>
      </c>
      <c r="AK1248" s="369">
        <f t="shared" ref="AK1248:AL1248" si="1290">AK78*100/AK$5</f>
        <v>2.0176528058093934</v>
      </c>
      <c r="AL1248" s="369">
        <f t="shared" si="1290"/>
        <v>2.8699639661432736</v>
      </c>
      <c r="AM1248" s="369">
        <f t="shared" ref="AM1248:AN1248" si="1291">AM78*100/AM$5</f>
        <v>2.6472858254975113</v>
      </c>
      <c r="AN1248" s="369">
        <f t="shared" si="1291"/>
        <v>1.8999841545470733</v>
      </c>
      <c r="AO1248" s="369">
        <f t="shared" ref="AO1248:AT1248" si="1292">AO78*100/AO$5</f>
        <v>3.1213706529810095</v>
      </c>
      <c r="AP1248" s="369">
        <f t="shared" si="1292"/>
        <v>3.3864924433798138</v>
      </c>
      <c r="AQ1248" s="369">
        <f t="shared" si="1292"/>
        <v>5.0413644185026483</v>
      </c>
      <c r="AR1248" s="369">
        <f t="shared" si="1292"/>
        <v>2.2985713623977508</v>
      </c>
      <c r="AS1248" s="369">
        <f t="shared" si="1292"/>
        <v>2.1999658865153355</v>
      </c>
      <c r="AT1248" s="369">
        <f t="shared" si="1292"/>
        <v>1.6361833944569646</v>
      </c>
      <c r="AU1248" s="369">
        <f t="shared" ref="AU1248:AV1248" si="1293">AU78*100/AU$5</f>
        <v>1.5908107443707895</v>
      </c>
      <c r="AV1248" s="369">
        <f t="shared" si="1293"/>
        <v>1.7052310236034069</v>
      </c>
      <c r="AW1248" s="369">
        <f t="shared" ref="AW1248:AX1248" si="1294">AW78*100/AW$5</f>
        <v>1.8612324873527137</v>
      </c>
      <c r="AX1248" s="369">
        <f t="shared" si="1294"/>
        <v>1.7710128474933076</v>
      </c>
      <c r="AY1248" s="369">
        <f t="shared" ref="AY1248" si="1295">AY78*100/AY$5</f>
        <v>2.2225860457861444</v>
      </c>
    </row>
    <row r="1249" spans="1:51" s="325" customFormat="1" ht="13.8">
      <c r="A1249" s="329"/>
      <c r="B1249" s="329" t="s">
        <v>250</v>
      </c>
      <c r="C1249" s="369">
        <f t="shared" ref="C1249:AF1249" si="1296">C79*100/C$5</f>
        <v>1.3355901173585265</v>
      </c>
      <c r="D1249" s="369">
        <f t="shared" si="1296"/>
        <v>1.1256438800082307</v>
      </c>
      <c r="E1249" s="369">
        <f t="shared" si="1296"/>
        <v>0.98340320613015852</v>
      </c>
      <c r="F1249" s="369">
        <f t="shared" si="1296"/>
        <v>0.88727344274252951</v>
      </c>
      <c r="G1249" s="369">
        <f t="shared" si="1296"/>
        <v>0.79749658250085131</v>
      </c>
      <c r="H1249" s="369">
        <f t="shared" si="1296"/>
        <v>0.70811517233858079</v>
      </c>
      <c r="I1249" s="369">
        <f t="shared" si="1296"/>
        <v>0.81600456109929576</v>
      </c>
      <c r="J1249" s="369">
        <f t="shared" si="1296"/>
        <v>0.69928794666548011</v>
      </c>
      <c r="K1249" s="369">
        <f t="shared" si="1296"/>
        <v>0.5700595719903746</v>
      </c>
      <c r="L1249" s="369">
        <f t="shared" si="1296"/>
        <v>0.60413439235955124</v>
      </c>
      <c r="M1249" s="369">
        <f t="shared" si="1296"/>
        <v>1.0875299739785871</v>
      </c>
      <c r="N1249" s="369">
        <f t="shared" si="1296"/>
        <v>0.36188784231928162</v>
      </c>
      <c r="O1249" s="369">
        <f t="shared" si="1296"/>
        <v>0.62572052146068757</v>
      </c>
      <c r="P1249" s="369">
        <f t="shared" si="1296"/>
        <v>1.2032591142436404</v>
      </c>
      <c r="Q1249" s="369">
        <f t="shared" si="1296"/>
        <v>0.7558056025911023</v>
      </c>
      <c r="R1249" s="369">
        <f t="shared" si="1296"/>
        <v>0.63499093740238011</v>
      </c>
      <c r="S1249" s="369">
        <f t="shared" si="1296"/>
        <v>0.52550363974619008</v>
      </c>
      <c r="T1249" s="369">
        <f t="shared" si="1296"/>
        <v>0.42119931801548549</v>
      </c>
      <c r="U1249" s="369">
        <f t="shared" si="1296"/>
        <v>2.1823163828600629</v>
      </c>
      <c r="V1249" s="369">
        <f t="shared" si="1296"/>
        <v>1.2502048861673469</v>
      </c>
      <c r="W1249" s="369">
        <f t="shared" si="1296"/>
        <v>0.45298980139559852</v>
      </c>
      <c r="X1249" s="369">
        <f t="shared" si="1296"/>
        <v>0.67768763910816898</v>
      </c>
      <c r="Y1249" s="369">
        <f t="shared" si="1296"/>
        <v>0.60632188284285193</v>
      </c>
      <c r="Z1249" s="369">
        <f t="shared" si="1296"/>
        <v>0.56583913716834677</v>
      </c>
      <c r="AA1249" s="369">
        <f t="shared" si="1296"/>
        <v>0.76525932332206414</v>
      </c>
      <c r="AB1249" s="369">
        <f t="shared" si="1296"/>
        <v>0.7292651497054341</v>
      </c>
      <c r="AC1249" s="369">
        <f t="shared" si="1296"/>
        <v>0.60937171674721591</v>
      </c>
      <c r="AD1249" s="369">
        <f t="shared" si="1296"/>
        <v>1.0450453485275764</v>
      </c>
      <c r="AE1249" s="369">
        <f t="shared" si="1296"/>
        <v>0.7792312231766001</v>
      </c>
      <c r="AF1249" s="369">
        <f t="shared" si="1296"/>
        <v>0.64784129425596848</v>
      </c>
      <c r="AG1249" s="369">
        <f t="shared" ref="AG1249:AH1249" si="1297">AG79*100/AG$5</f>
        <v>0.96460749549171465</v>
      </c>
      <c r="AH1249" s="369">
        <f t="shared" si="1297"/>
        <v>0.9400885578238295</v>
      </c>
      <c r="AI1249" s="369">
        <f t="shared" ref="AI1249:AJ1249" si="1298">AI79*100/AI$5</f>
        <v>0.81046274617495206</v>
      </c>
      <c r="AJ1249" s="369">
        <f t="shared" si="1298"/>
        <v>3.7836044527487105</v>
      </c>
      <c r="AK1249" s="369">
        <f t="shared" ref="AK1249:AL1249" si="1299">AK79*100/AK$5</f>
        <v>1.9461031756578495</v>
      </c>
      <c r="AL1249" s="369">
        <f t="shared" si="1299"/>
        <v>1.9457795578688803</v>
      </c>
      <c r="AM1249" s="369">
        <f t="shared" ref="AM1249:AN1249" si="1300">AM79*100/AM$5</f>
        <v>0.99170298534531587</v>
      </c>
      <c r="AN1249" s="369">
        <f t="shared" si="1300"/>
        <v>1.1860403193267153</v>
      </c>
      <c r="AO1249" s="369">
        <f t="shared" ref="AO1249:AT1249" si="1301">AO79*100/AO$5</f>
        <v>0.94251079064145871</v>
      </c>
      <c r="AP1249" s="369">
        <f t="shared" si="1301"/>
        <v>0.97904740259808165</v>
      </c>
      <c r="AQ1249" s="369">
        <f t="shared" si="1301"/>
        <v>1.7793110428826884</v>
      </c>
      <c r="AR1249" s="369">
        <f t="shared" si="1301"/>
        <v>1.1843368884229983</v>
      </c>
      <c r="AS1249" s="369">
        <f t="shared" si="1301"/>
        <v>1.1562843479264027</v>
      </c>
      <c r="AT1249" s="369">
        <f t="shared" si="1301"/>
        <v>0.98453086841560478</v>
      </c>
      <c r="AU1249" s="369">
        <f t="shared" ref="AU1249:AV1249" si="1302">AU79*100/AU$5</f>
        <v>1.0306258008354787</v>
      </c>
      <c r="AV1249" s="369">
        <f t="shared" si="1302"/>
        <v>1.1576124038886406</v>
      </c>
      <c r="AW1249" s="369">
        <f t="shared" ref="AW1249:AX1249" si="1303">AW79*100/AW$5</f>
        <v>1.5544960175630242</v>
      </c>
      <c r="AX1249" s="369">
        <f t="shared" si="1303"/>
        <v>1.5031888203789427</v>
      </c>
      <c r="AY1249" s="369">
        <f t="shared" ref="AY1249" si="1304">AY79*100/AY$5</f>
        <v>0.96199474201675694</v>
      </c>
    </row>
    <row r="1250" spans="1:51" s="325" customFormat="1" ht="27.6">
      <c r="A1250" s="327"/>
      <c r="B1250" s="327" t="s">
        <v>251</v>
      </c>
      <c r="C1250" s="369">
        <f t="shared" ref="C1250:AF1250" si="1305">C80*100/C$5</f>
        <v>1.2633960569607685</v>
      </c>
      <c r="D1250" s="369">
        <f t="shared" si="1305"/>
        <v>0.97786249486660937</v>
      </c>
      <c r="E1250" s="369">
        <f t="shared" si="1305"/>
        <v>0.84447810969376436</v>
      </c>
      <c r="F1250" s="369">
        <f t="shared" si="1305"/>
        <v>1.0455965851149851</v>
      </c>
      <c r="G1250" s="369">
        <f t="shared" si="1305"/>
        <v>1.1169685072415485</v>
      </c>
      <c r="H1250" s="369">
        <f t="shared" si="1305"/>
        <v>0.84075995569570039</v>
      </c>
      <c r="I1250" s="369">
        <f t="shared" si="1305"/>
        <v>1.0349137252284331</v>
      </c>
      <c r="J1250" s="369">
        <f t="shared" si="1305"/>
        <v>0.96181726602594131</v>
      </c>
      <c r="K1250" s="369">
        <f t="shared" si="1305"/>
        <v>0.68961160694492563</v>
      </c>
      <c r="L1250" s="369">
        <f t="shared" si="1305"/>
        <v>0.71484721224487402</v>
      </c>
      <c r="M1250" s="369">
        <f t="shared" si="1305"/>
        <v>0.49417709196671844</v>
      </c>
      <c r="N1250" s="369">
        <f t="shared" si="1305"/>
        <v>0.59357782388273139</v>
      </c>
      <c r="O1250" s="369">
        <f t="shared" si="1305"/>
        <v>0.95780141772376803</v>
      </c>
      <c r="P1250" s="369">
        <f t="shared" si="1305"/>
        <v>0.98200329016164056</v>
      </c>
      <c r="Q1250" s="369">
        <f t="shared" si="1305"/>
        <v>0.85756422628042905</v>
      </c>
      <c r="R1250" s="369">
        <f t="shared" si="1305"/>
        <v>0.78082784197057331</v>
      </c>
      <c r="S1250" s="369">
        <f t="shared" si="1305"/>
        <v>0.50155059387764767</v>
      </c>
      <c r="T1250" s="369">
        <f t="shared" si="1305"/>
        <v>0.45385359211301318</v>
      </c>
      <c r="U1250" s="369">
        <f t="shared" si="1305"/>
        <v>0.56250647038982637</v>
      </c>
      <c r="V1250" s="369">
        <f t="shared" si="1305"/>
        <v>0.58519692187427763</v>
      </c>
      <c r="W1250" s="369">
        <f t="shared" si="1305"/>
        <v>0.51478260869565218</v>
      </c>
      <c r="X1250" s="369">
        <f t="shared" si="1305"/>
        <v>0.66296249265293772</v>
      </c>
      <c r="Y1250" s="369">
        <f t="shared" si="1305"/>
        <v>0.71538718964906589</v>
      </c>
      <c r="Z1250" s="369">
        <f t="shared" si="1305"/>
        <v>0.74885700772505126</v>
      </c>
      <c r="AA1250" s="369">
        <f t="shared" si="1305"/>
        <v>0.82776026639537925</v>
      </c>
      <c r="AB1250" s="369">
        <f t="shared" si="1305"/>
        <v>0.66870333796519044</v>
      </c>
      <c r="AC1250" s="369">
        <f t="shared" si="1305"/>
        <v>0.70811268268138983</v>
      </c>
      <c r="AD1250" s="369">
        <f t="shared" si="1305"/>
        <v>0.765687510627308</v>
      </c>
      <c r="AE1250" s="369">
        <f t="shared" si="1305"/>
        <v>0.8913045963486077</v>
      </c>
      <c r="AF1250" s="369">
        <f t="shared" si="1305"/>
        <v>0.83207205907190984</v>
      </c>
      <c r="AG1250" s="369">
        <f t="shared" ref="AG1250:AH1250" si="1306">AG80*100/AG$5</f>
        <v>0.74562035010411742</v>
      </c>
      <c r="AH1250" s="369">
        <f t="shared" si="1306"/>
        <v>0.9602082465769235</v>
      </c>
      <c r="AI1250" s="369">
        <f t="shared" ref="AI1250:AJ1250" si="1307">AI80*100/AI$5</f>
        <v>0.84976077914268744</v>
      </c>
      <c r="AJ1250" s="369">
        <f t="shared" si="1307"/>
        <v>0.87277649839720206</v>
      </c>
      <c r="AK1250" s="369">
        <f t="shared" ref="AK1250:AL1250" si="1308">AK80*100/AK$5</f>
        <v>0.88825202616783538</v>
      </c>
      <c r="AL1250" s="369">
        <f t="shared" si="1308"/>
        <v>0.8589597993988134</v>
      </c>
      <c r="AM1250" s="369">
        <f t="shared" ref="AM1250:AN1250" si="1309">AM80*100/AM$5</f>
        <v>0.94085498082351515</v>
      </c>
      <c r="AN1250" s="369">
        <f t="shared" si="1309"/>
        <v>0.99270945810184541</v>
      </c>
      <c r="AO1250" s="369">
        <f t="shared" ref="AO1250:AT1250" si="1310">AO80*100/AO$5</f>
        <v>0.67141377323751683</v>
      </c>
      <c r="AP1250" s="369">
        <f t="shared" si="1310"/>
        <v>0.87036118472857549</v>
      </c>
      <c r="AQ1250" s="369">
        <f t="shared" si="1310"/>
        <v>0.82846924660076249</v>
      </c>
      <c r="AR1250" s="369">
        <f t="shared" si="1310"/>
        <v>0.73578356226039077</v>
      </c>
      <c r="AS1250" s="369">
        <f t="shared" si="1310"/>
        <v>0.92725688657124794</v>
      </c>
      <c r="AT1250" s="369">
        <f t="shared" si="1310"/>
        <v>0.87159661432868074</v>
      </c>
      <c r="AU1250" s="369">
        <f t="shared" ref="AU1250:AV1250" si="1311">AU80*100/AU$5</f>
        <v>0.90693723470351617</v>
      </c>
      <c r="AV1250" s="369">
        <f t="shared" si="1311"/>
        <v>0.88620452236984726</v>
      </c>
      <c r="AW1250" s="369">
        <f t="shared" ref="AW1250:AX1250" si="1312">AW80*100/AW$5</f>
        <v>0.96969158650531873</v>
      </c>
      <c r="AX1250" s="369">
        <f t="shared" si="1312"/>
        <v>0.97020466236481584</v>
      </c>
      <c r="AY1250" s="369">
        <f t="shared" ref="AY1250" si="1313">AY80*100/AY$5</f>
        <v>0.80982920012879744</v>
      </c>
    </row>
    <row r="1251" spans="1:51" s="325" customFormat="1" ht="27.6">
      <c r="A1251" s="329"/>
      <c r="B1251" s="329" t="s">
        <v>252</v>
      </c>
      <c r="C1251" s="369">
        <f t="shared" ref="C1251:AF1251" si="1314">C81*100/C$5</f>
        <v>1.9177626749799221</v>
      </c>
      <c r="D1251" s="369">
        <f t="shared" si="1314"/>
        <v>1.8918858420009075</v>
      </c>
      <c r="E1251" s="369">
        <f t="shared" si="1314"/>
        <v>2.2135150063346116</v>
      </c>
      <c r="F1251" s="369">
        <f t="shared" si="1314"/>
        <v>2.0863942874098909</v>
      </c>
      <c r="G1251" s="369">
        <f t="shared" si="1314"/>
        <v>1.720859187202783</v>
      </c>
      <c r="H1251" s="369">
        <f t="shared" si="1314"/>
        <v>1.7931139929920368</v>
      </c>
      <c r="I1251" s="369">
        <f t="shared" si="1314"/>
        <v>1.5800476983006881</v>
      </c>
      <c r="J1251" s="369">
        <f t="shared" si="1314"/>
        <v>1.7607846555661286</v>
      </c>
      <c r="K1251" s="369">
        <f t="shared" si="1314"/>
        <v>1.893842344334187</v>
      </c>
      <c r="L1251" s="369">
        <f t="shared" si="1314"/>
        <v>1.8082040366833294</v>
      </c>
      <c r="M1251" s="369">
        <f t="shared" si="1314"/>
        <v>1.9677310655504745</v>
      </c>
      <c r="N1251" s="369">
        <f t="shared" si="1314"/>
        <v>2.0288648212934381</v>
      </c>
      <c r="O1251" s="369">
        <f t="shared" si="1314"/>
        <v>1.8324210934361127</v>
      </c>
      <c r="P1251" s="369">
        <f t="shared" si="1314"/>
        <v>1.9429202232825293</v>
      </c>
      <c r="Q1251" s="369">
        <f t="shared" si="1314"/>
        <v>2.0437501390836061</v>
      </c>
      <c r="R1251" s="369">
        <f t="shared" si="1314"/>
        <v>1.8154780291830435</v>
      </c>
      <c r="S1251" s="369">
        <f t="shared" si="1314"/>
        <v>1.9073094144327498</v>
      </c>
      <c r="T1251" s="369">
        <f t="shared" si="1314"/>
        <v>2.0253813508991558</v>
      </c>
      <c r="U1251" s="369">
        <f t="shared" si="1314"/>
        <v>1.858045491432369</v>
      </c>
      <c r="V1251" s="369">
        <f t="shared" si="1314"/>
        <v>2.1028675657842202</v>
      </c>
      <c r="W1251" s="369">
        <f t="shared" si="1314"/>
        <v>1.92532474503489</v>
      </c>
      <c r="X1251" s="369">
        <f t="shared" si="1314"/>
        <v>1.962953020578392</v>
      </c>
      <c r="Y1251" s="369">
        <f t="shared" si="1314"/>
        <v>1.7913576385350027</v>
      </c>
      <c r="Z1251" s="369">
        <f t="shared" si="1314"/>
        <v>2.0134284203985868</v>
      </c>
      <c r="AA1251" s="369">
        <f t="shared" si="1314"/>
        <v>1.6455140285630105</v>
      </c>
      <c r="AB1251" s="369">
        <f t="shared" si="1314"/>
        <v>1.9375153507370035</v>
      </c>
      <c r="AC1251" s="369">
        <f t="shared" si="1314"/>
        <v>1.7107903711172072</v>
      </c>
      <c r="AD1251" s="369">
        <f t="shared" si="1314"/>
        <v>1.7306871737616982</v>
      </c>
      <c r="AE1251" s="369">
        <f t="shared" si="1314"/>
        <v>1.6846484708075078</v>
      </c>
      <c r="AF1251" s="369">
        <f t="shared" si="1314"/>
        <v>1.8635839647903607</v>
      </c>
      <c r="AG1251" s="369">
        <f t="shared" ref="AG1251:AH1251" si="1315">AG81*100/AG$5</f>
        <v>1.9578998515158517</v>
      </c>
      <c r="AH1251" s="369">
        <f t="shared" si="1315"/>
        <v>1.8891062023229661</v>
      </c>
      <c r="AI1251" s="369">
        <f t="shared" ref="AI1251:AJ1251" si="1316">AI81*100/AI$5</f>
        <v>1.9534989058891024</v>
      </c>
      <c r="AJ1251" s="369">
        <f t="shared" si="1316"/>
        <v>1.8503409300082163</v>
      </c>
      <c r="AK1251" s="369">
        <f t="shared" ref="AK1251:AL1251" si="1317">AK81*100/AK$5</f>
        <v>2.0402556301492059</v>
      </c>
      <c r="AL1251" s="369">
        <f t="shared" si="1317"/>
        <v>2.0691664968743329</v>
      </c>
      <c r="AM1251" s="369">
        <f t="shared" ref="AM1251:AN1251" si="1318">AM81*100/AM$5</f>
        <v>1.8791137834438749</v>
      </c>
      <c r="AN1251" s="369">
        <f t="shared" si="1318"/>
        <v>1.9009234468597416</v>
      </c>
      <c r="AO1251" s="369">
        <f t="shared" ref="AO1251:AT1251" si="1319">AO81*100/AO$5</f>
        <v>2.2134124799823991</v>
      </c>
      <c r="AP1251" s="369">
        <f t="shared" si="1319"/>
        <v>1.9887346979181952</v>
      </c>
      <c r="AQ1251" s="369">
        <f t="shared" si="1319"/>
        <v>1.7978001956881136</v>
      </c>
      <c r="AR1251" s="369">
        <f t="shared" si="1319"/>
        <v>2.0764466464821316</v>
      </c>
      <c r="AS1251" s="369">
        <f t="shared" si="1319"/>
        <v>2.1698157942603</v>
      </c>
      <c r="AT1251" s="369">
        <f t="shared" si="1319"/>
        <v>1.7848997981994477</v>
      </c>
      <c r="AU1251" s="369">
        <f t="shared" ref="AU1251:AV1251" si="1320">AU81*100/AU$5</f>
        <v>1.9574986824625238</v>
      </c>
      <c r="AV1251" s="369">
        <f t="shared" si="1320"/>
        <v>1.824868634123336</v>
      </c>
      <c r="AW1251" s="369">
        <f t="shared" ref="AW1251:AX1251" si="1321">AW81*100/AW$5</f>
        <v>1.977530517875892</v>
      </c>
      <c r="AX1251" s="369">
        <f t="shared" si="1321"/>
        <v>2.2580618720633105</v>
      </c>
      <c r="AY1251" s="369">
        <f t="shared" ref="AY1251" si="1322">AY81*100/AY$5</f>
        <v>1.8630888601461904</v>
      </c>
    </row>
    <row r="1252" spans="1:51" s="325" customFormat="1" ht="27.6">
      <c r="A1252" s="327"/>
      <c r="B1252" s="327" t="s">
        <v>253</v>
      </c>
      <c r="C1252" s="369">
        <f t="shared" ref="C1252:AF1252" si="1323">C82*100/C$5</f>
        <v>0.38998609659841621</v>
      </c>
      <c r="D1252" s="369">
        <f t="shared" si="1323"/>
        <v>0.37029288522814641</v>
      </c>
      <c r="E1252" s="369">
        <f t="shared" si="1323"/>
        <v>0.4513107629467934</v>
      </c>
      <c r="F1252" s="369">
        <f t="shared" si="1323"/>
        <v>0.351478175880655</v>
      </c>
      <c r="G1252" s="369">
        <f t="shared" si="1323"/>
        <v>0.39505069952888983</v>
      </c>
      <c r="H1252" s="369">
        <f t="shared" si="1323"/>
        <v>0.42528939280138467</v>
      </c>
      <c r="I1252" s="369">
        <f t="shared" si="1323"/>
        <v>0.38275913316986443</v>
      </c>
      <c r="J1252" s="369">
        <f t="shared" si="1323"/>
        <v>0.41768349059683296</v>
      </c>
      <c r="K1252" s="369">
        <f t="shared" si="1323"/>
        <v>0.51611009773290573</v>
      </c>
      <c r="L1252" s="369">
        <f t="shared" si="1323"/>
        <v>0.41946251905980797</v>
      </c>
      <c r="M1252" s="369">
        <f t="shared" si="1323"/>
        <v>0.47303150309823294</v>
      </c>
      <c r="N1252" s="369">
        <f t="shared" si="1323"/>
        <v>0.50808270985740001</v>
      </c>
      <c r="O1252" s="369">
        <f t="shared" si="1323"/>
        <v>0.47260150898140729</v>
      </c>
      <c r="P1252" s="369">
        <f t="shared" si="1323"/>
        <v>0.5174134931124369</v>
      </c>
      <c r="Q1252" s="369">
        <f t="shared" si="1323"/>
        <v>0.52076948131424405</v>
      </c>
      <c r="R1252" s="369">
        <f t="shared" si="1323"/>
        <v>0.4705328528952889</v>
      </c>
      <c r="S1252" s="369">
        <f t="shared" si="1323"/>
        <v>0.48999767786388121</v>
      </c>
      <c r="T1252" s="369">
        <f t="shared" si="1323"/>
        <v>0.49218154633498634</v>
      </c>
      <c r="U1252" s="369">
        <f t="shared" si="1323"/>
        <v>0.44912854285151332</v>
      </c>
      <c r="V1252" s="369">
        <f t="shared" si="1323"/>
        <v>0.50383084598023842</v>
      </c>
      <c r="W1252" s="369">
        <f t="shared" si="1323"/>
        <v>0.48485238862050456</v>
      </c>
      <c r="X1252" s="369">
        <f t="shared" si="1323"/>
        <v>0.48042858448738907</v>
      </c>
      <c r="Y1252" s="369">
        <f t="shared" si="1323"/>
        <v>0.41907943882717114</v>
      </c>
      <c r="Z1252" s="369">
        <f t="shared" si="1323"/>
        <v>0.46378128738488933</v>
      </c>
      <c r="AA1252" s="369">
        <f t="shared" si="1323"/>
        <v>0.39128608198503634</v>
      </c>
      <c r="AB1252" s="369">
        <f t="shared" si="1323"/>
        <v>0.47843831274792492</v>
      </c>
      <c r="AC1252" s="369">
        <f t="shared" si="1323"/>
        <v>0.473347457545433</v>
      </c>
      <c r="AD1252" s="369">
        <f t="shared" si="1323"/>
        <v>0.43664199527104852</v>
      </c>
      <c r="AE1252" s="369">
        <f t="shared" si="1323"/>
        <v>0.4192403530370386</v>
      </c>
      <c r="AF1252" s="369">
        <f t="shared" si="1323"/>
        <v>0.49337277582551287</v>
      </c>
      <c r="AG1252" s="369">
        <f t="shared" ref="AG1252:AH1252" si="1324">AG82*100/AG$5</f>
        <v>0.54043616614003342</v>
      </c>
      <c r="AH1252" s="369">
        <f t="shared" si="1324"/>
        <v>0.52806384647897653</v>
      </c>
      <c r="AI1252" s="369">
        <f t="shared" ref="AI1252:AJ1252" si="1325">AI82*100/AI$5</f>
        <v>0.54871259486174273</v>
      </c>
      <c r="AJ1252" s="369">
        <f t="shared" si="1325"/>
        <v>0.5094948529997122</v>
      </c>
      <c r="AK1252" s="369">
        <f t="shared" ref="AK1252:AL1252" si="1326">AK82*100/AK$5</f>
        <v>0.57317644894820885</v>
      </c>
      <c r="AL1252" s="369">
        <f t="shared" si="1326"/>
        <v>0.57107047098905184</v>
      </c>
      <c r="AM1252" s="369">
        <f t="shared" ref="AM1252:AN1252" si="1327">AM82*100/AM$5</f>
        <v>0.48552241225010395</v>
      </c>
      <c r="AN1252" s="369">
        <f t="shared" si="1327"/>
        <v>0.50154125616870016</v>
      </c>
      <c r="AO1252" s="369">
        <f t="shared" ref="AO1252:AT1252" si="1328">AO82*100/AO$5</f>
        <v>0.49477232998172949</v>
      </c>
      <c r="AP1252" s="369">
        <f t="shared" si="1328"/>
        <v>0.45914524110876676</v>
      </c>
      <c r="AQ1252" s="369">
        <f t="shared" si="1328"/>
        <v>0.44313235939134249</v>
      </c>
      <c r="AR1252" s="369">
        <f t="shared" si="1328"/>
        <v>0.50997500458656542</v>
      </c>
      <c r="AS1252" s="369">
        <f t="shared" si="1328"/>
        <v>0.59072240611891169</v>
      </c>
      <c r="AT1252" s="369">
        <f t="shared" si="1328"/>
        <v>0.39515207413603615</v>
      </c>
      <c r="AU1252" s="369">
        <f t="shared" ref="AU1252:AV1252" si="1329">AU82*100/AU$5</f>
        <v>0.48987137803475606</v>
      </c>
      <c r="AV1252" s="369">
        <f t="shared" si="1329"/>
        <v>0.44046843655550277</v>
      </c>
      <c r="AW1252" s="369">
        <f t="shared" ref="AW1252:AX1252" si="1330">AW82*100/AW$5</f>
        <v>0.43403790473968334</v>
      </c>
      <c r="AX1252" s="369">
        <f t="shared" si="1330"/>
        <v>0.58014878201883724</v>
      </c>
      <c r="AY1252" s="369">
        <f t="shared" ref="AY1252" si="1331">AY82*100/AY$5</f>
        <v>0.37248587802270244</v>
      </c>
    </row>
    <row r="1253" spans="1:51" s="325" customFormat="1" ht="27.6">
      <c r="A1253" s="329"/>
      <c r="B1253" s="329" t="s">
        <v>254</v>
      </c>
      <c r="C1253" s="369">
        <f t="shared" ref="C1253:AF1253" si="1332">C83*100/C$5</f>
        <v>1.5277765783815058</v>
      </c>
      <c r="D1253" s="369">
        <f t="shared" si="1332"/>
        <v>1.5215929567727611</v>
      </c>
      <c r="E1253" s="369">
        <f t="shared" si="1332"/>
        <v>1.7622042433878182</v>
      </c>
      <c r="F1253" s="369">
        <f t="shared" si="1332"/>
        <v>1.734916111529236</v>
      </c>
      <c r="G1253" s="369">
        <f t="shared" si="1332"/>
        <v>1.3258084876738931</v>
      </c>
      <c r="H1253" s="369">
        <f t="shared" si="1332"/>
        <v>1.3678608320353276</v>
      </c>
      <c r="I1253" s="369">
        <f t="shared" si="1332"/>
        <v>1.1972885651308238</v>
      </c>
      <c r="J1253" s="369">
        <f t="shared" si="1332"/>
        <v>1.3431011649692957</v>
      </c>
      <c r="K1253" s="369">
        <f t="shared" si="1332"/>
        <v>1.3777322466012811</v>
      </c>
      <c r="L1253" s="369">
        <f t="shared" si="1332"/>
        <v>1.3887415176235214</v>
      </c>
      <c r="M1253" s="369">
        <f t="shared" si="1332"/>
        <v>1.4946995624522414</v>
      </c>
      <c r="N1253" s="369">
        <f t="shared" si="1332"/>
        <v>1.520782111436038</v>
      </c>
      <c r="O1253" s="369">
        <f t="shared" si="1332"/>
        <v>1.3598195844547054</v>
      </c>
      <c r="P1253" s="369">
        <f t="shared" si="1332"/>
        <v>1.4255067301700923</v>
      </c>
      <c r="Q1253" s="369">
        <f t="shared" si="1332"/>
        <v>1.5229806577693621</v>
      </c>
      <c r="R1253" s="369">
        <f t="shared" si="1332"/>
        <v>1.3449451762877545</v>
      </c>
      <c r="S1253" s="369">
        <f t="shared" si="1332"/>
        <v>1.4173117365688686</v>
      </c>
      <c r="T1253" s="369">
        <f t="shared" si="1332"/>
        <v>1.5331998045641695</v>
      </c>
      <c r="U1253" s="369">
        <f t="shared" si="1332"/>
        <v>1.4089169485808557</v>
      </c>
      <c r="V1253" s="369">
        <f t="shared" si="1332"/>
        <v>1.5990367198039817</v>
      </c>
      <c r="W1253" s="369">
        <f t="shared" si="1332"/>
        <v>1.4404723564143853</v>
      </c>
      <c r="X1253" s="369">
        <f t="shared" si="1332"/>
        <v>1.4824830733200614</v>
      </c>
      <c r="Y1253" s="369">
        <f t="shared" si="1332"/>
        <v>1.3722391501887459</v>
      </c>
      <c r="Z1253" s="369">
        <f t="shared" si="1332"/>
        <v>1.5496471330136974</v>
      </c>
      <c r="AA1253" s="369">
        <f t="shared" si="1332"/>
        <v>1.2542279465779742</v>
      </c>
      <c r="AB1253" s="369">
        <f t="shared" si="1332"/>
        <v>1.4590770379890787</v>
      </c>
      <c r="AC1253" s="369">
        <f t="shared" si="1332"/>
        <v>1.2374429135717742</v>
      </c>
      <c r="AD1253" s="369">
        <f t="shared" si="1332"/>
        <v>1.2940451784906497</v>
      </c>
      <c r="AE1253" s="369">
        <f t="shared" si="1332"/>
        <v>1.265408117770469</v>
      </c>
      <c r="AF1253" s="369">
        <f t="shared" si="1332"/>
        <v>1.3701701941351156</v>
      </c>
      <c r="AG1253" s="369">
        <f t="shared" ref="AG1253:AH1253" si="1333">AG83*100/AG$5</f>
        <v>1.4175008901235904</v>
      </c>
      <c r="AH1253" s="369">
        <f t="shared" si="1333"/>
        <v>1.3610423558439897</v>
      </c>
      <c r="AI1253" s="369">
        <f t="shared" ref="AI1253:AJ1253" si="1334">AI83*100/AI$5</f>
        <v>1.4047863110273595</v>
      </c>
      <c r="AJ1253" s="369">
        <f t="shared" si="1334"/>
        <v>1.3408460770085044</v>
      </c>
      <c r="AK1253" s="369">
        <f t="shared" ref="AK1253:AL1253" si="1335">AK83*100/AK$5</f>
        <v>1.4670791812009973</v>
      </c>
      <c r="AL1253" s="369">
        <f t="shared" si="1335"/>
        <v>1.4980960258852811</v>
      </c>
      <c r="AM1253" s="369">
        <f t="shared" ref="AM1253:AN1253" si="1336">AM83*100/AM$5</f>
        <v>1.3935913711937711</v>
      </c>
      <c r="AN1253" s="369">
        <f t="shared" si="1336"/>
        <v>1.3993821906910413</v>
      </c>
      <c r="AO1253" s="369">
        <f t="shared" ref="AO1253:AT1253" si="1337">AO83*100/AO$5</f>
        <v>1.718604892227565</v>
      </c>
      <c r="AP1253" s="369">
        <f t="shared" si="1337"/>
        <v>1.5295894568094286</v>
      </c>
      <c r="AQ1253" s="369">
        <f t="shared" si="1337"/>
        <v>1.3546678362967712</v>
      </c>
      <c r="AR1253" s="369">
        <f t="shared" si="1337"/>
        <v>1.5664716418955664</v>
      </c>
      <c r="AS1253" s="369">
        <f t="shared" si="1337"/>
        <v>1.5790933881413884</v>
      </c>
      <c r="AT1253" s="369">
        <f t="shared" si="1337"/>
        <v>1.3897477240634115</v>
      </c>
      <c r="AU1253" s="369">
        <f t="shared" ref="AU1253:AV1253" si="1338">AU83*100/AU$5</f>
        <v>1.4676273044277679</v>
      </c>
      <c r="AV1253" s="369">
        <f t="shared" si="1338"/>
        <v>1.3844311837399443</v>
      </c>
      <c r="AW1253" s="369">
        <f t="shared" ref="AW1253:AX1253" si="1339">AW83*100/AW$5</f>
        <v>1.543492613136209</v>
      </c>
      <c r="AX1253" s="369">
        <f t="shared" si="1339"/>
        <v>1.6779130900444734</v>
      </c>
      <c r="AY1253" s="369">
        <f t="shared" ref="AY1253" si="1340">AY83*100/AY$5</f>
        <v>1.4906029821234879</v>
      </c>
    </row>
    <row r="1254" spans="1:51" s="325" customFormat="1" ht="13.8">
      <c r="A1254" s="327"/>
      <c r="B1254" s="327" t="s">
        <v>255</v>
      </c>
      <c r="C1254" s="369">
        <f t="shared" ref="C1254:AF1254" si="1341">C84*100/C$5</f>
        <v>4.4171365901259946E-2</v>
      </c>
      <c r="D1254" s="369">
        <f t="shared" si="1341"/>
        <v>3.9689611739171245E-2</v>
      </c>
      <c r="E1254" s="369">
        <f t="shared" si="1341"/>
        <v>2.9575195026593434E-2</v>
      </c>
      <c r="F1254" s="369">
        <f t="shared" si="1341"/>
        <v>2.8673324849974927E-2</v>
      </c>
      <c r="G1254" s="369">
        <f t="shared" si="1341"/>
        <v>3.1503481467485411E-2</v>
      </c>
      <c r="H1254" s="369">
        <f t="shared" si="1341"/>
        <v>2.9202866808478108E-2</v>
      </c>
      <c r="I1254" s="369">
        <f t="shared" si="1341"/>
        <v>2.3970848497968194E-2</v>
      </c>
      <c r="J1254" s="369">
        <f t="shared" si="1341"/>
        <v>3.1767579489158364E-2</v>
      </c>
      <c r="K1254" s="369">
        <f t="shared" si="1341"/>
        <v>3.2330448573203156E-2</v>
      </c>
      <c r="L1254" s="369">
        <f t="shared" si="1341"/>
        <v>2.6910620167884342E-2</v>
      </c>
      <c r="M1254" s="369">
        <f t="shared" si="1341"/>
        <v>2.7144639231576957E-2</v>
      </c>
      <c r="N1254" s="369">
        <f t="shared" si="1341"/>
        <v>2.5461902461806036E-2</v>
      </c>
      <c r="O1254" s="369">
        <f t="shared" si="1341"/>
        <v>3.2424727589889783E-2</v>
      </c>
      <c r="P1254" s="369">
        <f t="shared" si="1341"/>
        <v>3.4410864864049054E-2</v>
      </c>
      <c r="Q1254" s="369">
        <f t="shared" si="1341"/>
        <v>2.5449771093672559E-2</v>
      </c>
      <c r="R1254" s="369">
        <f t="shared" si="1341"/>
        <v>3.6067659274174241E-2</v>
      </c>
      <c r="S1254" s="369">
        <f t="shared" si="1341"/>
        <v>3.4312160560886366E-2</v>
      </c>
      <c r="T1254" s="369">
        <f t="shared" si="1341"/>
        <v>3.22052778286867E-2</v>
      </c>
      <c r="U1254" s="369">
        <f t="shared" si="1341"/>
        <v>3.147531567153463E-2</v>
      </c>
      <c r="V1254" s="369">
        <f t="shared" si="1341"/>
        <v>3.7194719610653237E-2</v>
      </c>
      <c r="W1254" s="369">
        <f t="shared" si="1341"/>
        <v>3.5856146001073536E-2</v>
      </c>
      <c r="X1254" s="369">
        <f t="shared" si="1341"/>
        <v>3.7764209869736227E-2</v>
      </c>
      <c r="Y1254" s="369">
        <f t="shared" si="1341"/>
        <v>2.2922067703275203E-2</v>
      </c>
      <c r="Z1254" s="369">
        <f t="shared" si="1341"/>
        <v>3.7419665958768812E-2</v>
      </c>
      <c r="AA1254" s="369">
        <f t="shared" si="1341"/>
        <v>2.7319344875756546E-2</v>
      </c>
      <c r="AB1254" s="369">
        <f t="shared" si="1341"/>
        <v>4.3654972629425637E-2</v>
      </c>
      <c r="AC1254" s="369">
        <f t="shared" si="1341"/>
        <v>2.8839610511035587E-2</v>
      </c>
      <c r="AD1254" s="369">
        <f t="shared" si="1341"/>
        <v>4.3431601844098597E-2</v>
      </c>
      <c r="AE1254" s="369">
        <f t="shared" si="1341"/>
        <v>2.6214841069076695E-2</v>
      </c>
      <c r="AF1254" s="369">
        <f t="shared" si="1341"/>
        <v>3.0705127469323568E-2</v>
      </c>
      <c r="AG1254" s="369">
        <f t="shared" ref="AG1254:AH1254" si="1342">AG84*100/AG$5</f>
        <v>3.2107697327471353E-2</v>
      </c>
      <c r="AH1254" s="369">
        <f t="shared" si="1342"/>
        <v>2.9711633391196934E-2</v>
      </c>
      <c r="AI1254" s="369">
        <f t="shared" ref="AI1254:AJ1254" si="1343">AI84*100/AI$5</f>
        <v>2.8644951741542048E-2</v>
      </c>
      <c r="AJ1254" s="369">
        <f t="shared" si="1343"/>
        <v>2.6584219564040411E-2</v>
      </c>
      <c r="AK1254" s="369">
        <f t="shared" ref="AK1254:AL1254" si="1344">AK84*100/AK$5</f>
        <v>1.8549904113363297E-2</v>
      </c>
      <c r="AL1254" s="369">
        <f t="shared" si="1344"/>
        <v>2.9060871160494751E-2</v>
      </c>
      <c r="AM1254" s="369">
        <f t="shared" ref="AM1254:AN1254" si="1345">AM84*100/AM$5</f>
        <v>4.2874028612109094E-2</v>
      </c>
      <c r="AN1254" s="369">
        <f t="shared" si="1345"/>
        <v>2.295140346607031E-2</v>
      </c>
      <c r="AO1254" s="369">
        <f t="shared" ref="AO1254:AT1254" si="1346">AO84*100/AO$5</f>
        <v>2.6478587601815633E-2</v>
      </c>
      <c r="AP1254" s="369">
        <f t="shared" si="1346"/>
        <v>1.9450580362791667E-2</v>
      </c>
      <c r="AQ1254" s="369">
        <f t="shared" si="1346"/>
        <v>2.1356995850062416E-2</v>
      </c>
      <c r="AR1254" s="369">
        <f t="shared" si="1346"/>
        <v>2.7209365857643955E-2</v>
      </c>
      <c r="AS1254" s="369">
        <f t="shared" si="1346"/>
        <v>2.3744967022451911E-2</v>
      </c>
      <c r="AT1254" s="369">
        <f t="shared" si="1346"/>
        <v>2.0129563023541155E-2</v>
      </c>
      <c r="AU1254" s="369">
        <f t="shared" ref="AU1254:AV1254" si="1347">AU84*100/AU$5</f>
        <v>2.8489117056259276E-2</v>
      </c>
      <c r="AV1254" s="369">
        <f t="shared" si="1347"/>
        <v>2.6028384573100409E-2</v>
      </c>
      <c r="AW1254" s="369">
        <f t="shared" ref="AW1254:AX1254" si="1348">AW84*100/AW$5</f>
        <v>3.0922217862104806E-2</v>
      </c>
      <c r="AX1254" s="369">
        <f t="shared" si="1348"/>
        <v>2.6434047052603757E-2</v>
      </c>
      <c r="AY1254" s="369">
        <f t="shared" ref="AY1254" si="1349">AY84*100/AY$5</f>
        <v>2.7841104423065515E-2</v>
      </c>
    </row>
    <row r="1255" spans="1:51" s="325" customFormat="1" ht="13.8">
      <c r="A1255" s="329"/>
      <c r="B1255" s="329" t="s">
        <v>256</v>
      </c>
      <c r="C1255" s="369">
        <f t="shared" ref="C1255:AF1255" si="1350">C85*100/C$5</f>
        <v>1.9430219604659798E-3</v>
      </c>
      <c r="D1255" s="369">
        <f t="shared" si="1350"/>
        <v>3.6159733037856661E-3</v>
      </c>
      <c r="E1255" s="369">
        <f t="shared" si="1350"/>
        <v>2.6479682810695258E-3</v>
      </c>
      <c r="F1255" s="369">
        <f t="shared" si="1350"/>
        <v>2.6793762412110462E-3</v>
      </c>
      <c r="G1255" s="369">
        <f t="shared" si="1350"/>
        <v>1.7378681091218477E-3</v>
      </c>
      <c r="H1255" s="369">
        <f t="shared" si="1350"/>
        <v>3.2608660207978034E-3</v>
      </c>
      <c r="I1255" s="369">
        <f t="shared" si="1350"/>
        <v>2.2495719359631691E-3</v>
      </c>
      <c r="J1255" s="369">
        <f t="shared" si="1350"/>
        <v>2.4071874239775565E-3</v>
      </c>
      <c r="K1255" s="369">
        <f t="shared" si="1350"/>
        <v>2.1579789702987546E-3</v>
      </c>
      <c r="L1255" s="369">
        <f t="shared" si="1350"/>
        <v>2.3930585048621985E-3</v>
      </c>
      <c r="M1255" s="369">
        <f t="shared" si="1350"/>
        <v>3.6589952569210317E-3</v>
      </c>
      <c r="N1255" s="369">
        <f t="shared" si="1350"/>
        <v>3.0216568366541194E-3</v>
      </c>
      <c r="O1255" s="369">
        <f t="shared" si="1350"/>
        <v>3.9975691549179191E-3</v>
      </c>
      <c r="P1255" s="369">
        <f t="shared" si="1350"/>
        <v>2.7597686106505511E-3</v>
      </c>
      <c r="Q1255" s="369">
        <f t="shared" si="1350"/>
        <v>2.5490231779036108E-3</v>
      </c>
      <c r="R1255" s="369">
        <f t="shared" si="1350"/>
        <v>2.6539532155906262E-3</v>
      </c>
      <c r="S1255" s="369">
        <f t="shared" si="1350"/>
        <v>3.3503456439922716E-3</v>
      </c>
      <c r="T1255" s="369">
        <f t="shared" si="1350"/>
        <v>2.24498134420503E-3</v>
      </c>
      <c r="U1255" s="369">
        <f t="shared" si="1350"/>
        <v>2.4211781285795866E-3</v>
      </c>
      <c r="V1255" s="369">
        <f t="shared" si="1350"/>
        <v>2.8158714281511493E-3</v>
      </c>
      <c r="W1255" s="369">
        <f t="shared" si="1350"/>
        <v>2.1900161030595812E-3</v>
      </c>
      <c r="X1255" s="369">
        <f t="shared" si="1350"/>
        <v>2.35767794367466E-3</v>
      </c>
      <c r="Y1255" s="369">
        <f t="shared" si="1350"/>
        <v>1.9915254733680328E-3</v>
      </c>
      <c r="Z1255" s="369">
        <f t="shared" si="1350"/>
        <v>2.8285001530172211E-3</v>
      </c>
      <c r="AA1255" s="369">
        <f t="shared" si="1350"/>
        <v>2.3825010066066753E-3</v>
      </c>
      <c r="AB1255" s="369">
        <f t="shared" si="1350"/>
        <v>2.4392951950931471E-3</v>
      </c>
      <c r="AC1255" s="369">
        <f t="shared" si="1350"/>
        <v>2.7760052898323025E-3</v>
      </c>
      <c r="AD1255" s="369">
        <f t="shared" si="1350"/>
        <v>2.2457707324741662E-3</v>
      </c>
      <c r="AE1255" s="369">
        <f t="shared" si="1350"/>
        <v>1.9710406818854659E-3</v>
      </c>
      <c r="AF1255" s="369">
        <f t="shared" si="1350"/>
        <v>2.2137208055320063E-3</v>
      </c>
      <c r="AG1255" s="369">
        <f t="shared" ref="AG1255:AH1255" si="1351">AG85*100/AG$5</f>
        <v>1.8230326408413631E-3</v>
      </c>
      <c r="AH1255" s="369">
        <f t="shared" si="1351"/>
        <v>3.0803399447566376E-3</v>
      </c>
      <c r="AI1255" s="369">
        <f t="shared" ref="AI1255:AJ1255" si="1352">AI85*100/AI$5</f>
        <v>1.8149693940921958E-3</v>
      </c>
      <c r="AJ1255" s="369">
        <f t="shared" si="1352"/>
        <v>3.4220878842599447E-3</v>
      </c>
      <c r="AK1255" s="369">
        <f t="shared" ref="AK1255:AL1255" si="1353">AK85*100/AK$5</f>
        <v>2.6499863019090425E-3</v>
      </c>
      <c r="AL1255" s="369">
        <f t="shared" si="1353"/>
        <v>2.191741679702118E-3</v>
      </c>
      <c r="AM1255" s="369">
        <f t="shared" ref="AM1255:AN1255" si="1354">AM85*100/AM$5</f>
        <v>3.1525021038315512E-3</v>
      </c>
      <c r="AN1255" s="369">
        <f t="shared" si="1354"/>
        <v>2.9812321228169622E-3</v>
      </c>
      <c r="AO1255" s="369">
        <f t="shared" ref="AO1255:AT1255" si="1355">AO85*100/AO$5</f>
        <v>3.3494884449700203E-3</v>
      </c>
      <c r="AP1255" s="369">
        <f t="shared" si="1355"/>
        <v>2.5794676466784649E-3</v>
      </c>
      <c r="AQ1255" s="369">
        <f t="shared" si="1355"/>
        <v>2.8003643847633185E-3</v>
      </c>
      <c r="AR1255" s="369">
        <f t="shared" si="1355"/>
        <v>4.3403680121442767E-3</v>
      </c>
      <c r="AS1255" s="369">
        <f t="shared" si="1355"/>
        <v>3.2910311968525003E-3</v>
      </c>
      <c r="AT1255" s="369">
        <f t="shared" si="1355"/>
        <v>2.3226418873316715E-3</v>
      </c>
      <c r="AU1255" s="369">
        <f t="shared" ref="AU1255:AV1255" si="1356">AU85*100/AU$5</f>
        <v>2.1552050728139401E-3</v>
      </c>
      <c r="AV1255" s="369">
        <f t="shared" si="1356"/>
        <v>3.1296033831942158E-3</v>
      </c>
      <c r="AW1255" s="369">
        <f t="shared" ref="AW1255:AX1255" si="1357">AW85*100/AW$5</f>
        <v>2.3199949092683136E-3</v>
      </c>
      <c r="AX1255" s="369">
        <f t="shared" si="1357"/>
        <v>2.4931336367442817E-3</v>
      </c>
      <c r="AY1255" s="369">
        <f t="shared" ref="AY1255" si="1358">AY85*100/AY$5</f>
        <v>3.1253145026922152E-3</v>
      </c>
    </row>
    <row r="1256" spans="1:51" s="325" customFormat="1" ht="27.6">
      <c r="A1256" s="327"/>
      <c r="B1256" s="327" t="s">
        <v>257</v>
      </c>
      <c r="C1256" s="369">
        <f t="shared" ref="C1256:AF1256" si="1359">C86*100/C$5</f>
        <v>0.88174336565946165</v>
      </c>
      <c r="D1256" s="369">
        <f t="shared" si="1359"/>
        <v>0.96490525719471076</v>
      </c>
      <c r="E1256" s="369">
        <f t="shared" si="1359"/>
        <v>0.97616791251709534</v>
      </c>
      <c r="F1256" s="369">
        <f t="shared" si="1359"/>
        <v>0.94166078137009701</v>
      </c>
      <c r="G1256" s="369">
        <f t="shared" si="1359"/>
        <v>0.89629623330028918</v>
      </c>
      <c r="H1256" s="369">
        <f t="shared" si="1359"/>
        <v>0.94992650370307574</v>
      </c>
      <c r="I1256" s="369">
        <f t="shared" si="1359"/>
        <v>0.83167780819412107</v>
      </c>
      <c r="J1256" s="369">
        <f t="shared" si="1359"/>
        <v>0.95233440647693901</v>
      </c>
      <c r="K1256" s="369">
        <f t="shared" si="1359"/>
        <v>0.92718547358417935</v>
      </c>
      <c r="L1256" s="369">
        <f t="shared" si="1359"/>
        <v>0.99162926195818113</v>
      </c>
      <c r="M1256" s="369">
        <f t="shared" si="1359"/>
        <v>1.0420052655494534</v>
      </c>
      <c r="N1256" s="369">
        <f t="shared" si="1359"/>
        <v>1.0479816887595699</v>
      </c>
      <c r="O1256" s="369">
        <f t="shared" si="1359"/>
        <v>0.92069266970993402</v>
      </c>
      <c r="P1256" s="369">
        <f t="shared" si="1359"/>
        <v>1.0175353110237664</v>
      </c>
      <c r="Q1256" s="369">
        <f t="shared" si="1359"/>
        <v>1.0672719585197052</v>
      </c>
      <c r="R1256" s="369">
        <f t="shared" si="1359"/>
        <v>0.93945593088931789</v>
      </c>
      <c r="S1256" s="369">
        <f t="shared" si="1359"/>
        <v>1.024589611540901</v>
      </c>
      <c r="T1256" s="369">
        <f t="shared" si="1359"/>
        <v>1.0547330533501447</v>
      </c>
      <c r="U1256" s="369">
        <f t="shared" si="1359"/>
        <v>0.96600832885276233</v>
      </c>
      <c r="V1256" s="369">
        <f t="shared" si="1359"/>
        <v>1.0934827286214417</v>
      </c>
      <c r="W1256" s="369">
        <f t="shared" si="1359"/>
        <v>0.9589264626945786</v>
      </c>
      <c r="X1256" s="369">
        <f t="shared" si="1359"/>
        <v>1.0470985463881408</v>
      </c>
      <c r="Y1256" s="369">
        <f t="shared" si="1359"/>
        <v>0.9478099272468411</v>
      </c>
      <c r="Z1256" s="369">
        <f t="shared" si="1359"/>
        <v>1.0623104673053203</v>
      </c>
      <c r="AA1256" s="369">
        <f t="shared" si="1359"/>
        <v>0.85210148501287741</v>
      </c>
      <c r="AB1256" s="369">
        <f t="shared" si="1359"/>
        <v>1.0235787320375349</v>
      </c>
      <c r="AC1256" s="369">
        <f t="shared" si="1359"/>
        <v>0.85759285641305416</v>
      </c>
      <c r="AD1256" s="369">
        <f t="shared" si="1359"/>
        <v>0.89951138445349177</v>
      </c>
      <c r="AE1256" s="369">
        <f t="shared" si="1359"/>
        <v>0.87999082283458507</v>
      </c>
      <c r="AF1256" s="369">
        <f t="shared" si="1359"/>
        <v>0.92869687275040869</v>
      </c>
      <c r="AG1256" s="369">
        <f t="shared" ref="AG1256:AH1256" si="1360">AG86*100/AG$5</f>
        <v>0.98079156077265328</v>
      </c>
      <c r="AH1256" s="369">
        <f t="shared" si="1360"/>
        <v>0.91271642312485279</v>
      </c>
      <c r="AI1256" s="369">
        <f t="shared" ref="AI1256:AJ1256" si="1361">AI86*100/AI$5</f>
        <v>0.96895692130687272</v>
      </c>
      <c r="AJ1256" s="369">
        <f t="shared" si="1361"/>
        <v>0.92961917925364612</v>
      </c>
      <c r="AK1256" s="369">
        <f t="shared" ref="AK1256:AL1256" si="1362">AK86*100/AK$5</f>
        <v>1.0580849718107708</v>
      </c>
      <c r="AL1256" s="369">
        <f t="shared" si="1362"/>
        <v>1.0924208760959722</v>
      </c>
      <c r="AM1256" s="369">
        <f t="shared" ref="AM1256:AN1256" si="1363">AM86*100/AM$5</f>
        <v>0.99155463230513563</v>
      </c>
      <c r="AN1256" s="369">
        <f t="shared" si="1363"/>
        <v>1.0295868910731292</v>
      </c>
      <c r="AO1256" s="369">
        <f t="shared" ref="AO1256:AT1256" si="1364">AO86*100/AO$5</f>
        <v>1.0963757124714499</v>
      </c>
      <c r="AP1256" s="369">
        <f t="shared" si="1364"/>
        <v>1.0575817351381704</v>
      </c>
      <c r="AQ1256" s="369">
        <f t="shared" si="1364"/>
        <v>1.0026991463949526</v>
      </c>
      <c r="AR1256" s="369">
        <f t="shared" si="1364"/>
        <v>1.1278391569035744</v>
      </c>
      <c r="AS1256" s="369">
        <f t="shared" si="1364"/>
        <v>1.1273728157992147</v>
      </c>
      <c r="AT1256" s="369">
        <f t="shared" si="1364"/>
        <v>1.0468382616540239</v>
      </c>
      <c r="AU1256" s="369">
        <f t="shared" ref="AU1256:AV1256" si="1365">AU86*100/AU$5</f>
        <v>1.0947094766724308</v>
      </c>
      <c r="AV1256" s="369">
        <f t="shared" si="1365"/>
        <v>1.0441100554466565</v>
      </c>
      <c r="AW1256" s="369">
        <f t="shared" ref="AW1256:AX1256" si="1366">AW86*100/AW$5</f>
        <v>0.96657616477001562</v>
      </c>
      <c r="AX1256" s="369">
        <f t="shared" si="1366"/>
        <v>1.2612524000680319</v>
      </c>
      <c r="AY1256" s="369">
        <f t="shared" ref="AY1256" si="1367">AY86*100/AY$5</f>
        <v>1.1557068959634413</v>
      </c>
    </row>
    <row r="1257" spans="1:51" s="325" customFormat="1" ht="13.8">
      <c r="A1257" s="329"/>
      <c r="B1257" s="329" t="s">
        <v>258</v>
      </c>
      <c r="C1257" s="369">
        <f t="shared" ref="C1257:AF1257" si="1368">C87*100/C$5</f>
        <v>5.5915854195632088E-2</v>
      </c>
      <c r="D1257" s="369">
        <f t="shared" si="1368"/>
        <v>3.4954408603261433E-2</v>
      </c>
      <c r="E1257" s="369">
        <f t="shared" si="1368"/>
        <v>4.7738019715056236E-2</v>
      </c>
      <c r="F1257" s="369">
        <f t="shared" si="1368"/>
        <v>5.0108334779663297E-2</v>
      </c>
      <c r="G1257" s="369">
        <f t="shared" si="1368"/>
        <v>4.3816461900199777E-2</v>
      </c>
      <c r="H1257" s="369">
        <f t="shared" si="1368"/>
        <v>5.2246320022115919E-2</v>
      </c>
      <c r="I1257" s="369">
        <f t="shared" si="1368"/>
        <v>3.7947697083706572E-2</v>
      </c>
      <c r="J1257" s="369">
        <f t="shared" si="1368"/>
        <v>4.9967375315897761E-2</v>
      </c>
      <c r="K1257" s="369">
        <f t="shared" si="1368"/>
        <v>6.211055836332597E-2</v>
      </c>
      <c r="L1257" s="369">
        <f t="shared" si="1368"/>
        <v>5.6259450887892436E-2</v>
      </c>
      <c r="M1257" s="369">
        <f t="shared" si="1368"/>
        <v>5.5565672157428692E-2</v>
      </c>
      <c r="N1257" s="369">
        <f t="shared" si="1368"/>
        <v>5.0301699104300927E-2</v>
      </c>
      <c r="O1257" s="369">
        <f t="shared" si="1368"/>
        <v>5.9277086054742474E-2</v>
      </c>
      <c r="P1257" s="369">
        <f t="shared" si="1368"/>
        <v>5.7782655285495907E-2</v>
      </c>
      <c r="Q1257" s="369">
        <f t="shared" si="1368"/>
        <v>5.9315364742963388E-2</v>
      </c>
      <c r="R1257" s="369">
        <f t="shared" si="1368"/>
        <v>4.8902351054489569E-2</v>
      </c>
      <c r="S1257" s="369">
        <f t="shared" si="1368"/>
        <v>5.5261448265849542E-2</v>
      </c>
      <c r="T1257" s="369">
        <f t="shared" si="1368"/>
        <v>6.8941336188405367E-2</v>
      </c>
      <c r="U1257" s="369">
        <f t="shared" si="1368"/>
        <v>5.8066530635417328E-2</v>
      </c>
      <c r="V1257" s="369">
        <f t="shared" si="1368"/>
        <v>5.9259383786464483E-2</v>
      </c>
      <c r="W1257" s="369">
        <f t="shared" si="1368"/>
        <v>5.5050993022007513E-2</v>
      </c>
      <c r="X1257" s="369">
        <f t="shared" si="1368"/>
        <v>6.7752218802440228E-2</v>
      </c>
      <c r="Y1257" s="369">
        <f t="shared" si="1368"/>
        <v>4.830425510894621E-2</v>
      </c>
      <c r="Z1257" s="369">
        <f t="shared" si="1368"/>
        <v>6.1067781992191483E-2</v>
      </c>
      <c r="AA1257" s="369">
        <f t="shared" si="1368"/>
        <v>5.8490399712193879E-2</v>
      </c>
      <c r="AB1257" s="369">
        <f t="shared" si="1368"/>
        <v>4.3150290864923606E-2</v>
      </c>
      <c r="AC1257" s="369">
        <f t="shared" si="1368"/>
        <v>4.5110085959774913E-2</v>
      </c>
      <c r="AD1257" s="369">
        <f t="shared" si="1368"/>
        <v>4.6198712210897122E-2</v>
      </c>
      <c r="AE1257" s="369">
        <f t="shared" si="1368"/>
        <v>5.1956632374500877E-2</v>
      </c>
      <c r="AF1257" s="369">
        <f t="shared" si="1368"/>
        <v>5.5875952924817125E-2</v>
      </c>
      <c r="AG1257" s="369">
        <f t="shared" ref="AG1257:AH1257" si="1369">AG87*100/AG$5</f>
        <v>6.9833311568555878E-2</v>
      </c>
      <c r="AH1257" s="369">
        <f t="shared" si="1369"/>
        <v>6.870327826153412E-2</v>
      </c>
      <c r="AI1257" s="369">
        <f t="shared" ref="AI1257:AJ1257" si="1370">AI87*100/AI$5</f>
        <v>7.5676332562365903E-2</v>
      </c>
      <c r="AJ1257" s="369">
        <f t="shared" si="1370"/>
        <v>6.1021230273014176E-2</v>
      </c>
      <c r="AK1257" s="369">
        <f t="shared" ref="AK1257:AL1257" si="1371">AK87*100/AK$5</f>
        <v>6.0404099528809055E-2</v>
      </c>
      <c r="AL1257" s="369">
        <f t="shared" si="1371"/>
        <v>6.6036365053247156E-2</v>
      </c>
      <c r="AM1257" s="369">
        <f t="shared" ref="AM1257:AN1257" si="1372">AM87*100/AM$5</f>
        <v>7.7699904794436461E-2</v>
      </c>
      <c r="AN1257" s="369">
        <f t="shared" si="1372"/>
        <v>5.8317800977844135E-2</v>
      </c>
      <c r="AO1257" s="369">
        <f t="shared" ref="AO1257:AT1257" si="1373">AO87*100/AO$5</f>
        <v>8.1657002511058605E-2</v>
      </c>
      <c r="AP1257" s="369">
        <f t="shared" si="1373"/>
        <v>7.5606288184399864E-2</v>
      </c>
      <c r="AQ1257" s="369">
        <f t="shared" si="1373"/>
        <v>6.5757954047032621E-2</v>
      </c>
      <c r="AR1257" s="369">
        <f t="shared" si="1373"/>
        <v>7.659472962607547E-2</v>
      </c>
      <c r="AS1257" s="369">
        <f t="shared" si="1373"/>
        <v>9.7846250099969501E-2</v>
      </c>
      <c r="AT1257" s="369">
        <f t="shared" si="1373"/>
        <v>8.5163535868827966E-2</v>
      </c>
      <c r="AU1257" s="369">
        <f t="shared" ref="AU1257:AV1257" si="1374">AU87*100/AU$5</f>
        <v>8.2941720224073978E-2</v>
      </c>
      <c r="AV1257" s="369">
        <f t="shared" si="1374"/>
        <v>6.5690684874967695E-2</v>
      </c>
      <c r="AW1257" s="369">
        <f t="shared" ref="AW1257:AX1257" si="1375">AW87*100/AW$5</f>
        <v>7.5101549491457115E-2</v>
      </c>
      <c r="AX1257" s="369">
        <f t="shared" si="1375"/>
        <v>7.7662820410362973E-2</v>
      </c>
      <c r="AY1257" s="369">
        <f t="shared" ref="AY1257" si="1376">AY87*100/AY$5</f>
        <v>7.9767201343942593E-2</v>
      </c>
    </row>
    <row r="1258" spans="1:51" s="325" customFormat="1" ht="27.6">
      <c r="A1258" s="327"/>
      <c r="B1258" s="327" t="s">
        <v>259</v>
      </c>
      <c r="C1258" s="369">
        <f t="shared" ref="C1258:AF1258" si="1377">C88*100/C$5</f>
        <v>0.54400297066468628</v>
      </c>
      <c r="D1258" s="369">
        <f t="shared" si="1377"/>
        <v>0.47842770593183204</v>
      </c>
      <c r="E1258" s="369">
        <f t="shared" si="1377"/>
        <v>0.70607514784800363</v>
      </c>
      <c r="F1258" s="369">
        <f t="shared" si="1377"/>
        <v>0.71183428497845702</v>
      </c>
      <c r="G1258" s="369">
        <f t="shared" si="1377"/>
        <v>0.35249141881401225</v>
      </c>
      <c r="H1258" s="369">
        <f t="shared" si="1377"/>
        <v>0.33318804363618448</v>
      </c>
      <c r="I1258" s="369">
        <f t="shared" si="1377"/>
        <v>0.30140576119060625</v>
      </c>
      <c r="J1258" s="369">
        <f t="shared" si="1377"/>
        <v>0.30658814372659604</v>
      </c>
      <c r="K1258" s="369">
        <f t="shared" si="1377"/>
        <v>0.35394778711027386</v>
      </c>
      <c r="L1258" s="369">
        <f t="shared" si="1377"/>
        <v>0.31154912610470126</v>
      </c>
      <c r="M1258" s="369">
        <f t="shared" si="1377"/>
        <v>0.36632499025686144</v>
      </c>
      <c r="N1258" s="369">
        <f t="shared" si="1377"/>
        <v>0.39401516427370703</v>
      </c>
      <c r="O1258" s="369">
        <f t="shared" si="1377"/>
        <v>0.34346791143163452</v>
      </c>
      <c r="P1258" s="369">
        <f t="shared" si="1377"/>
        <v>0.31306125177067184</v>
      </c>
      <c r="Q1258" s="369">
        <f t="shared" si="1377"/>
        <v>0.36839454023511709</v>
      </c>
      <c r="R1258" s="369">
        <f t="shared" si="1377"/>
        <v>0.31790878928394595</v>
      </c>
      <c r="S1258" s="369">
        <f t="shared" si="1377"/>
        <v>0.29979817055723945</v>
      </c>
      <c r="T1258" s="369">
        <f t="shared" si="1377"/>
        <v>0.3750751558527276</v>
      </c>
      <c r="U1258" s="369">
        <f t="shared" si="1377"/>
        <v>0.3509038508420691</v>
      </c>
      <c r="V1258" s="369">
        <f t="shared" si="1377"/>
        <v>0.40632604428903446</v>
      </c>
      <c r="W1258" s="369">
        <f t="shared" si="1377"/>
        <v>0.38844873859366613</v>
      </c>
      <c r="X1258" s="369">
        <f t="shared" si="1377"/>
        <v>0.32751042031606947</v>
      </c>
      <c r="Y1258" s="369">
        <f t="shared" si="1377"/>
        <v>0.35121137465631547</v>
      </c>
      <c r="Z1258" s="369">
        <f t="shared" si="1377"/>
        <v>0.38597434874943198</v>
      </c>
      <c r="AA1258" s="369">
        <f t="shared" si="1377"/>
        <v>0.31393421597053961</v>
      </c>
      <c r="AB1258" s="369">
        <f t="shared" si="1377"/>
        <v>0.34621169044839289</v>
      </c>
      <c r="AC1258" s="369">
        <f t="shared" si="1377"/>
        <v>0.30312435539807725</v>
      </c>
      <c r="AD1258" s="369">
        <f t="shared" si="1377"/>
        <v>0.30269781229848219</v>
      </c>
      <c r="AE1258" s="369">
        <f t="shared" si="1377"/>
        <v>0.30531420162405865</v>
      </c>
      <c r="AF1258" s="369">
        <f t="shared" si="1377"/>
        <v>0.35267852018503426</v>
      </c>
      <c r="AG1258" s="369">
        <f t="shared" ref="AG1258:AH1258" si="1378">AG88*100/AG$5</f>
        <v>0.33290808306629627</v>
      </c>
      <c r="AH1258" s="369">
        <f t="shared" si="1378"/>
        <v>0.34679168947677891</v>
      </c>
      <c r="AI1258" s="369">
        <f t="shared" ref="AI1258:AJ1258" si="1379">AI88*100/AI$5</f>
        <v>0.32965368016609337</v>
      </c>
      <c r="AJ1258" s="369">
        <f t="shared" si="1379"/>
        <v>0.32019936003354366</v>
      </c>
      <c r="AK1258" s="369">
        <f t="shared" ref="AK1258:AL1258" si="1380">AK88*100/AK$5</f>
        <v>0.32742918983293789</v>
      </c>
      <c r="AL1258" s="369">
        <f t="shared" si="1380"/>
        <v>0.30842675970474803</v>
      </c>
      <c r="AM1258" s="369">
        <f t="shared" ref="AM1258:AN1258" si="1381">AM88*100/AM$5</f>
        <v>0.27831030337825841</v>
      </c>
      <c r="AN1258" s="369">
        <f t="shared" si="1381"/>
        <v>0.28554486305118082</v>
      </c>
      <c r="AO1258" s="369">
        <f t="shared" ref="AO1258:AT1258" si="1382">AO88*100/AO$5</f>
        <v>0.51074410119827074</v>
      </c>
      <c r="AP1258" s="369">
        <f t="shared" si="1382"/>
        <v>0.37437138547738802</v>
      </c>
      <c r="AQ1258" s="369">
        <f t="shared" si="1382"/>
        <v>0.26208711494989712</v>
      </c>
      <c r="AR1258" s="369">
        <f t="shared" si="1382"/>
        <v>0.33048802149612849</v>
      </c>
      <c r="AS1258" s="369">
        <f t="shared" si="1382"/>
        <v>0.32683832402289992</v>
      </c>
      <c r="AT1258" s="369">
        <f t="shared" si="1382"/>
        <v>0.23529372162968676</v>
      </c>
      <c r="AU1258" s="369">
        <f t="shared" ref="AU1258:AV1258" si="1383">AU88*100/AU$5</f>
        <v>0.25933178540218993</v>
      </c>
      <c r="AV1258" s="369">
        <f t="shared" si="1383"/>
        <v>0.24544146928991467</v>
      </c>
      <c r="AW1258" s="369">
        <f t="shared" ref="AW1258:AX1258" si="1384">AW88*100/AW$5</f>
        <v>0.46853954331894493</v>
      </c>
      <c r="AX1258" s="369">
        <f t="shared" si="1384"/>
        <v>0.31007068887673062</v>
      </c>
      <c r="AY1258" s="369">
        <f t="shared" ref="AY1258" si="1385">AY88*100/AY$5</f>
        <v>0.22416246589034622</v>
      </c>
    </row>
    <row r="1259" spans="1:51" s="325" customFormat="1" ht="27.6">
      <c r="A1259" s="329"/>
      <c r="B1259" s="329" t="s">
        <v>260</v>
      </c>
      <c r="C1259" s="369">
        <f t="shared" ref="C1259:AF1259" si="1386">C89*100/C$5</f>
        <v>0.12331712709090753</v>
      </c>
      <c r="D1259" s="369">
        <f t="shared" si="1386"/>
        <v>9.6167670960204496E-2</v>
      </c>
      <c r="E1259" s="369">
        <f t="shared" si="1386"/>
        <v>9.737810115313425E-2</v>
      </c>
      <c r="F1259" s="369">
        <f t="shared" si="1386"/>
        <v>0.11801252668378802</v>
      </c>
      <c r="G1259" s="369">
        <f t="shared" si="1386"/>
        <v>9.0295189839905365E-2</v>
      </c>
      <c r="H1259" s="369">
        <f t="shared" si="1386"/>
        <v>9.8985399653551104E-2</v>
      </c>
      <c r="I1259" s="369">
        <f t="shared" si="1386"/>
        <v>9.7506036044042926E-2</v>
      </c>
      <c r="J1259" s="369">
        <f t="shared" si="1386"/>
        <v>0.11313780892694515</v>
      </c>
      <c r="K1259" s="369">
        <f t="shared" si="1386"/>
        <v>0.1161777405646293</v>
      </c>
      <c r="L1259" s="369">
        <f t="shared" si="1386"/>
        <v>0.13694615934428392</v>
      </c>
      <c r="M1259" s="369">
        <f t="shared" si="1386"/>
        <v>0.11704530176499719</v>
      </c>
      <c r="N1259" s="369">
        <f t="shared" si="1386"/>
        <v>0.10478039442397667</v>
      </c>
      <c r="O1259" s="369">
        <f t="shared" si="1386"/>
        <v>0.10571349543005162</v>
      </c>
      <c r="P1259" s="369">
        <f t="shared" si="1386"/>
        <v>0.11276242057579985</v>
      </c>
      <c r="Q1259" s="369">
        <f t="shared" si="1386"/>
        <v>0.12170574157355653</v>
      </c>
      <c r="R1259" s="369">
        <f t="shared" si="1386"/>
        <v>0.13626527002016134</v>
      </c>
      <c r="S1259" s="369">
        <f t="shared" si="1386"/>
        <v>0.12970073711455138</v>
      </c>
      <c r="T1259" s="369">
        <f t="shared" si="1386"/>
        <v>0.14249508859308649</v>
      </c>
      <c r="U1259" s="369">
        <f t="shared" si="1386"/>
        <v>0.13696354206671765</v>
      </c>
      <c r="V1259" s="369">
        <f t="shared" si="1386"/>
        <v>0.14608909080975216</v>
      </c>
      <c r="W1259" s="369">
        <f t="shared" si="1386"/>
        <v>0.15076757917337627</v>
      </c>
      <c r="X1259" s="369">
        <f t="shared" si="1386"/>
        <v>0.14448015889922083</v>
      </c>
      <c r="Y1259" s="369">
        <f t="shared" si="1386"/>
        <v>0.12796527404366753</v>
      </c>
      <c r="Z1259" s="369">
        <f t="shared" si="1386"/>
        <v>0.11926069497639825</v>
      </c>
      <c r="AA1259" s="369">
        <f t="shared" si="1386"/>
        <v>0.13699380787988383</v>
      </c>
      <c r="AB1259" s="369">
        <f t="shared" si="1386"/>
        <v>0.10526820471238187</v>
      </c>
      <c r="AC1259" s="369">
        <f t="shared" si="1386"/>
        <v>0.11636088839880401</v>
      </c>
      <c r="AD1259" s="369">
        <f t="shared" si="1386"/>
        <v>0.14830107444088328</v>
      </c>
      <c r="AE1259" s="369">
        <f t="shared" si="1386"/>
        <v>0.14211203316394208</v>
      </c>
      <c r="AF1259" s="369">
        <f t="shared" si="1386"/>
        <v>0.14147315740538804</v>
      </c>
      <c r="AG1259" s="369">
        <f t="shared" ref="AG1259:AH1259" si="1387">AG89*100/AG$5</f>
        <v>0.14450324034750725</v>
      </c>
      <c r="AH1259" s="369">
        <f t="shared" si="1387"/>
        <v>0.17012054656928113</v>
      </c>
      <c r="AI1259" s="369">
        <f t="shared" ref="AI1259:AJ1259" si="1388">AI89*100/AI$5</f>
        <v>0.16409690673977048</v>
      </c>
      <c r="AJ1259" s="369">
        <f t="shared" si="1388"/>
        <v>0.13537059230577758</v>
      </c>
      <c r="AK1259" s="369">
        <f t="shared" ref="AK1259:AL1259" si="1389">AK89*100/AK$5</f>
        <v>0.1591550596617137</v>
      </c>
      <c r="AL1259" s="369">
        <f t="shared" si="1389"/>
        <v>0.12996216404455896</v>
      </c>
      <c r="AM1259" s="369">
        <f t="shared" ref="AM1259:AN1259" si="1390">AM89*100/AM$5</f>
        <v>0.12921549799704854</v>
      </c>
      <c r="AN1259" s="369">
        <f t="shared" si="1390"/>
        <v>9.200980784529611E-2</v>
      </c>
      <c r="AO1259" s="369">
        <f t="shared" ref="AO1259:AT1259" si="1391">AO89*100/AO$5</f>
        <v>0.13218139137044849</v>
      </c>
      <c r="AP1259" s="369">
        <f t="shared" si="1391"/>
        <v>0.18112045800190951</v>
      </c>
      <c r="AQ1259" s="369">
        <f t="shared" si="1391"/>
        <v>0.16326461756469515</v>
      </c>
      <c r="AR1259" s="369">
        <f t="shared" si="1391"/>
        <v>0.16103130061863011</v>
      </c>
      <c r="AS1259" s="369">
        <f t="shared" si="1391"/>
        <v>0.16430384781705548</v>
      </c>
      <c r="AT1259" s="369">
        <f t="shared" si="1391"/>
        <v>0.16144044190786519</v>
      </c>
      <c r="AU1259" s="369">
        <f t="shared" ref="AU1259:AV1259" si="1392">AU89*100/AU$5</f>
        <v>0.156690143809426</v>
      </c>
      <c r="AV1259" s="369">
        <f t="shared" si="1392"/>
        <v>0.13751663182788049</v>
      </c>
      <c r="AW1259" s="369">
        <f t="shared" ref="AW1259:AX1259" si="1393">AW89*100/AW$5</f>
        <v>0.14615967928390375</v>
      </c>
      <c r="AX1259" s="369">
        <f t="shared" si="1393"/>
        <v>0.1490757304710793</v>
      </c>
      <c r="AY1259" s="369">
        <f t="shared" ref="AY1259" si="1394">AY89*100/AY$5</f>
        <v>0.12375098526256513</v>
      </c>
    </row>
    <row r="1260" spans="1:51" s="325" customFormat="1" ht="25.5" customHeight="1">
      <c r="A1260" s="327"/>
      <c r="B1260" s="327" t="s">
        <v>261</v>
      </c>
      <c r="C1260" s="369">
        <f t="shared" ref="C1260:AF1260" si="1395">C90*100/C$5</f>
        <v>8.2038704997452489E-3</v>
      </c>
      <c r="D1260" s="369">
        <f t="shared" si="1395"/>
        <v>7.7054669211623125E-3</v>
      </c>
      <c r="E1260" s="369">
        <f t="shared" si="1395"/>
        <v>5.5197085295533776E-3</v>
      </c>
      <c r="F1260" s="369">
        <f t="shared" si="1395"/>
        <v>4.8788642004141437E-3</v>
      </c>
      <c r="G1260" s="369">
        <f t="shared" si="1395"/>
        <v>4.8808210724273172E-3</v>
      </c>
      <c r="H1260" s="369">
        <f t="shared" si="1395"/>
        <v>6.195645439515827E-3</v>
      </c>
      <c r="I1260" s="369">
        <f t="shared" si="1395"/>
        <v>6.8224722648063318E-3</v>
      </c>
      <c r="J1260" s="369">
        <f t="shared" si="1395"/>
        <v>6.5285840741209486E-3</v>
      </c>
      <c r="K1260" s="369">
        <f t="shared" si="1395"/>
        <v>8.0041401807444713E-3</v>
      </c>
      <c r="L1260" s="369">
        <f t="shared" si="1395"/>
        <v>7.721000081725206E-3</v>
      </c>
      <c r="M1260" s="369">
        <f t="shared" si="1395"/>
        <v>8.4667448386893645E-3</v>
      </c>
      <c r="N1260" s="369">
        <f t="shared" si="1395"/>
        <v>7.2875253119305235E-3</v>
      </c>
      <c r="O1260" s="369">
        <f t="shared" si="1395"/>
        <v>9.2872818750618299E-3</v>
      </c>
      <c r="P1260" s="369">
        <f t="shared" si="1395"/>
        <v>9.0123693691557052E-3</v>
      </c>
      <c r="Q1260" s="369">
        <f t="shared" si="1395"/>
        <v>8.4562832409818198E-3</v>
      </c>
      <c r="R1260" s="369">
        <f t="shared" si="1395"/>
        <v>8.1793967955907827E-3</v>
      </c>
      <c r="S1260" s="369">
        <f t="shared" si="1395"/>
        <v>1.0513153572527474E-2</v>
      </c>
      <c r="T1260" s="369">
        <f t="shared" si="1395"/>
        <v>1.0245278498099315E-2</v>
      </c>
      <c r="U1260" s="369">
        <f t="shared" si="1395"/>
        <v>4.633634004695417E-3</v>
      </c>
      <c r="V1260" s="369">
        <f t="shared" si="1395"/>
        <v>7.4389439221306478E-3</v>
      </c>
      <c r="W1260" s="369">
        <f t="shared" si="1395"/>
        <v>6.5271068169618892E-3</v>
      </c>
      <c r="X1260" s="369">
        <f t="shared" si="1395"/>
        <v>6.2457784121907663E-3</v>
      </c>
      <c r="Y1260" s="369">
        <f t="shared" si="1395"/>
        <v>3.436357679536998E-3</v>
      </c>
      <c r="Z1260" s="369">
        <f t="shared" si="1395"/>
        <v>4.544147786814552E-3</v>
      </c>
      <c r="AA1260" s="369">
        <f t="shared" si="1395"/>
        <v>6.4724610679481346E-3</v>
      </c>
      <c r="AB1260" s="369">
        <f t="shared" si="1395"/>
        <v>6.4767493111093912E-3</v>
      </c>
      <c r="AC1260" s="369">
        <f t="shared" si="1395"/>
        <v>5.590566208690053E-3</v>
      </c>
      <c r="AD1260" s="369">
        <f t="shared" si="1395"/>
        <v>7.5794762221003094E-3</v>
      </c>
      <c r="AE1260" s="369">
        <f t="shared" si="1395"/>
        <v>1.1747402464037377E-2</v>
      </c>
      <c r="AF1260" s="369">
        <f t="shared" si="1395"/>
        <v>1.0084728114090251E-2</v>
      </c>
      <c r="AG1260" s="369">
        <f t="shared" ref="AG1260:AH1260" si="1396">AG90*100/AG$5</f>
        <v>9.0407537086622698E-3</v>
      </c>
      <c r="AH1260" s="369">
        <f t="shared" si="1396"/>
        <v>6.1996715343836124E-3</v>
      </c>
      <c r="AI1260" s="369">
        <f t="shared" ref="AI1260:AJ1260" si="1397">AI90*100/AI$5</f>
        <v>9.2721262524275219E-3</v>
      </c>
      <c r="AJ1260" s="369">
        <f t="shared" si="1397"/>
        <v>8.4291427885981787E-3</v>
      </c>
      <c r="AK1260" s="369">
        <f t="shared" ref="AK1260:AL1260" si="1398">AK90*100/AK$5</f>
        <v>6.8198176887365068E-3</v>
      </c>
      <c r="AL1260" s="369">
        <f t="shared" si="1398"/>
        <v>6.412873803572864E-3</v>
      </c>
      <c r="AM1260" s="369">
        <f t="shared" ref="AM1260:AN1260" si="1399">AM90*100/AM$5</f>
        <v>1.0421801072666657E-2</v>
      </c>
      <c r="AN1260" s="369">
        <f t="shared" si="1399"/>
        <v>4.0430408240942359E-3</v>
      </c>
      <c r="AO1260" s="369">
        <f t="shared" ref="AO1260:AT1260" si="1400">AO90*100/AO$5</f>
        <v>8.4971233182923669E-3</v>
      </c>
      <c r="AP1260" s="369">
        <f t="shared" si="1400"/>
        <v>8.2264103326502389E-3</v>
      </c>
      <c r="AQ1260" s="369">
        <f t="shared" si="1400"/>
        <v>1.0324234960693681E-2</v>
      </c>
      <c r="AR1260" s="369">
        <f t="shared" si="1400"/>
        <v>8.7536833858371972E-3</v>
      </c>
      <c r="AS1260" s="369">
        <f t="shared" si="1400"/>
        <v>1.1040878853956776E-2</v>
      </c>
      <c r="AT1260" s="369">
        <f t="shared" si="1400"/>
        <v>8.3817076803708156E-3</v>
      </c>
      <c r="AU1260" s="369">
        <f t="shared" ref="AU1260:AV1260" si="1401">AU90*100/AU$5</f>
        <v>7.5768928341115082E-3</v>
      </c>
      <c r="AV1260" s="369">
        <f t="shared" si="1401"/>
        <v>5.1746907425092477E-3</v>
      </c>
      <c r="AW1260" s="369">
        <f t="shared" ref="AW1260:AX1260" si="1402">AW90*100/AW$5</f>
        <v>8.650266733128997E-3</v>
      </c>
      <c r="AX1260" s="369">
        <f t="shared" si="1402"/>
        <v>5.1228773357759215E-3</v>
      </c>
      <c r="AY1260" s="369">
        <f t="shared" ref="AY1260" si="1403">AY90*100/AY$5</f>
        <v>6.5660277166652951E-3</v>
      </c>
    </row>
    <row r="1261" spans="1:51" s="325" customFormat="1" ht="13.8">
      <c r="A1261" s="329"/>
      <c r="B1261" s="329" t="s">
        <v>262</v>
      </c>
      <c r="C1261" s="369">
        <f t="shared" ref="C1261:AF1261" si="1404">C91*100/C$5</f>
        <v>0.11481100873064534</v>
      </c>
      <c r="D1261" s="369">
        <f t="shared" si="1404"/>
        <v>8.7730399918037938E-2</v>
      </c>
      <c r="E1261" s="369">
        <f t="shared" si="1404"/>
        <v>9.1037895409728342E-2</v>
      </c>
      <c r="F1261" s="369">
        <f t="shared" si="1404"/>
        <v>0.11241383006036194</v>
      </c>
      <c r="G1261" s="369">
        <f t="shared" si="1404"/>
        <v>8.5229489181401261E-2</v>
      </c>
      <c r="H1261" s="369">
        <f t="shared" si="1404"/>
        <v>9.2427435767279964E-2</v>
      </c>
      <c r="I1261" s="369">
        <f t="shared" si="1404"/>
        <v>9.0277903266194059E-2</v>
      </c>
      <c r="J1261" s="369">
        <f t="shared" si="1404"/>
        <v>0.10635391709573568</v>
      </c>
      <c r="K1261" s="369">
        <f t="shared" si="1404"/>
        <v>0.10789894851493773</v>
      </c>
      <c r="L1261" s="369">
        <f t="shared" si="1404"/>
        <v>0.12895424697898941</v>
      </c>
      <c r="M1261" s="369">
        <f t="shared" si="1404"/>
        <v>0.10700433803670227</v>
      </c>
      <c r="N1261" s="369">
        <f t="shared" si="1404"/>
        <v>9.7315124592242966E-2</v>
      </c>
      <c r="O1261" s="369">
        <f t="shared" si="1404"/>
        <v>9.6264695609336551E-2</v>
      </c>
      <c r="P1261" s="369">
        <f t="shared" si="1404"/>
        <v>0.10275825936219161</v>
      </c>
      <c r="Q1261" s="369">
        <f t="shared" si="1404"/>
        <v>0.1129257728496663</v>
      </c>
      <c r="R1261" s="369">
        <f t="shared" si="1404"/>
        <v>0.12612803888520041</v>
      </c>
      <c r="S1261" s="369">
        <f t="shared" si="1404"/>
        <v>0.11845589886115204</v>
      </c>
      <c r="T1261" s="369">
        <f t="shared" si="1404"/>
        <v>0.13175999598352428</v>
      </c>
      <c r="U1261" s="369">
        <f t="shared" si="1404"/>
        <v>0.13166199685413821</v>
      </c>
      <c r="V1261" s="369">
        <f t="shared" si="1404"/>
        <v>0.13827189550175045</v>
      </c>
      <c r="W1261" s="369">
        <f t="shared" si="1404"/>
        <v>0.14381105743424585</v>
      </c>
      <c r="X1261" s="369">
        <f t="shared" si="1404"/>
        <v>0.13748985061008018</v>
      </c>
      <c r="Y1261" s="369">
        <f t="shared" si="1404"/>
        <v>0.1240993716541884</v>
      </c>
      <c r="Z1261" s="369">
        <f t="shared" si="1404"/>
        <v>0.11434559634984373</v>
      </c>
      <c r="AA1261" s="369">
        <f t="shared" si="1404"/>
        <v>0.12273851019035389</v>
      </c>
      <c r="AB1261" s="369">
        <f t="shared" si="1404"/>
        <v>9.8286773636770436E-2</v>
      </c>
      <c r="AC1261" s="369">
        <f t="shared" si="1404"/>
        <v>0.11042332152888491</v>
      </c>
      <c r="AD1261" s="369">
        <f t="shared" si="1404"/>
        <v>0.14052108297481208</v>
      </c>
      <c r="AE1261" s="369">
        <f t="shared" si="1404"/>
        <v>0.12468803353607458</v>
      </c>
      <c r="AF1261" s="369">
        <f t="shared" si="1404"/>
        <v>0.12987162059121105</v>
      </c>
      <c r="AG1261" s="369">
        <f t="shared" ref="AG1261:AH1261" si="1405">AG91*100/AG$5</f>
        <v>0.12500795251483632</v>
      </c>
      <c r="AH1261" s="369">
        <f t="shared" si="1405"/>
        <v>0.14586774345993139</v>
      </c>
      <c r="AI1261" s="369">
        <f t="shared" ref="AI1261:AJ1261" si="1406">AI91*100/AI$5</f>
        <v>0.14965606329981954</v>
      </c>
      <c r="AJ1261" s="369">
        <f t="shared" si="1406"/>
        <v>0.12571670227439163</v>
      </c>
      <c r="AK1261" s="369">
        <f t="shared" ref="AK1261:AL1261" si="1407">AK91*100/AK$5</f>
        <v>0.14532057235027676</v>
      </c>
      <c r="AL1261" s="369">
        <f t="shared" si="1407"/>
        <v>0.1230622365343856</v>
      </c>
      <c r="AM1261" s="369">
        <f t="shared" ref="AM1261:AN1261" si="1408">AM91*100/AM$5</f>
        <v>0.11515904743996432</v>
      </c>
      <c r="AN1261" s="369">
        <f t="shared" si="1408"/>
        <v>8.6374053969285963E-2</v>
      </c>
      <c r="AO1261" s="369">
        <f t="shared" ref="AO1261:AT1261" si="1409">AO91*100/AO$5</f>
        <v>0.114340958179345</v>
      </c>
      <c r="AP1261" s="369">
        <f t="shared" si="1409"/>
        <v>0.14246330097263357</v>
      </c>
      <c r="AQ1261" s="369">
        <f t="shared" si="1409"/>
        <v>0.12868180437936502</v>
      </c>
      <c r="AR1261" s="369">
        <f t="shared" si="1409"/>
        <v>0.15081867000182003</v>
      </c>
      <c r="AS1261" s="369">
        <f t="shared" si="1409"/>
        <v>0.14105430484574266</v>
      </c>
      <c r="AT1261" s="369">
        <f t="shared" si="1409"/>
        <v>0.14928864884515888</v>
      </c>
      <c r="AU1261" s="369">
        <f t="shared" ref="AU1261:AV1261" si="1410">AU91*100/AU$5</f>
        <v>0.14850709954858557</v>
      </c>
      <c r="AV1261" s="369">
        <f t="shared" si="1410"/>
        <v>0.12905740684162287</v>
      </c>
      <c r="AW1261" s="369">
        <f t="shared" ref="AW1261:AX1261" si="1411">AW91*100/AW$5</f>
        <v>0.1360179872519594</v>
      </c>
      <c r="AX1261" s="369">
        <f t="shared" si="1411"/>
        <v>0.14190370220099302</v>
      </c>
      <c r="AY1261" s="369">
        <f t="shared" ref="AY1261" si="1412">AY91*100/AY$5</f>
        <v>0.10952937064480975</v>
      </c>
    </row>
    <row r="1262" spans="1:51" s="325" customFormat="1" ht="13.8">
      <c r="A1262" s="327"/>
      <c r="B1262" s="327" t="s">
        <v>263</v>
      </c>
      <c r="C1262" s="369">
        <f t="shared" ref="C1262:AF1262" si="1413">C92*100/C$5</f>
        <v>3.0224786051693024E-4</v>
      </c>
      <c r="D1262" s="369">
        <f t="shared" si="1413"/>
        <v>7.3180412100424196E-4</v>
      </c>
      <c r="E1262" s="369">
        <f t="shared" si="1413"/>
        <v>7.4590655804775369E-4</v>
      </c>
      <c r="F1262" s="369">
        <f t="shared" si="1413"/>
        <v>7.198324230119228E-4</v>
      </c>
      <c r="G1262" s="369">
        <f t="shared" si="1413"/>
        <v>1.1092775164607539E-4</v>
      </c>
      <c r="H1262" s="369">
        <f t="shared" si="1413"/>
        <v>2.8985475740424922E-4</v>
      </c>
      <c r="I1262" s="369">
        <f t="shared" si="1413"/>
        <v>4.0566051304253864E-4</v>
      </c>
      <c r="J1262" s="369">
        <f t="shared" si="1413"/>
        <v>1.4589014690773069E-4</v>
      </c>
      <c r="K1262" s="369">
        <f t="shared" si="1413"/>
        <v>1.9617990639079585E-4</v>
      </c>
      <c r="L1262" s="369">
        <f t="shared" si="1413"/>
        <v>2.2576023630775457E-4</v>
      </c>
      <c r="M1262" s="369">
        <f t="shared" si="1413"/>
        <v>1.5742188896055603E-3</v>
      </c>
      <c r="N1262" s="369">
        <f t="shared" si="1413"/>
        <v>1.7774451980318351E-4</v>
      </c>
      <c r="O1262" s="369">
        <f t="shared" si="1413"/>
        <v>1.6151794565324925E-4</v>
      </c>
      <c r="P1262" s="369">
        <f t="shared" si="1413"/>
        <v>9.9179184445254164E-4</v>
      </c>
      <c r="Q1262" s="369">
        <f t="shared" si="1413"/>
        <v>3.2368548290839501E-4</v>
      </c>
      <c r="R1262" s="369">
        <f t="shared" si="1413"/>
        <v>1.9578343393701343E-3</v>
      </c>
      <c r="S1262" s="369">
        <f t="shared" si="1413"/>
        <v>7.316846808718754E-4</v>
      </c>
      <c r="T1262" s="369">
        <f t="shared" si="1413"/>
        <v>4.8981411146291559E-4</v>
      </c>
      <c r="U1262" s="369">
        <f t="shared" si="1413"/>
        <v>5.4267785640576942E-4</v>
      </c>
      <c r="V1262" s="369">
        <f t="shared" si="1413"/>
        <v>2.9419552234414995E-4</v>
      </c>
      <c r="W1262" s="369">
        <f t="shared" si="1413"/>
        <v>4.2941492216854533E-4</v>
      </c>
      <c r="X1262" s="369">
        <f t="shared" si="1413"/>
        <v>7.4452987694989265E-4</v>
      </c>
      <c r="Y1262" s="369">
        <f t="shared" si="1413"/>
        <v>3.9049519085647703E-4</v>
      </c>
      <c r="Z1262" s="369">
        <f t="shared" si="1413"/>
        <v>3.7095083973996343E-4</v>
      </c>
      <c r="AA1262" s="369">
        <f t="shared" si="1413"/>
        <v>7.7828366215818064E-3</v>
      </c>
      <c r="AB1262" s="369">
        <f t="shared" si="1413"/>
        <v>5.0468176450203046E-4</v>
      </c>
      <c r="AC1262" s="369">
        <f t="shared" si="1413"/>
        <v>3.4700066122903781E-4</v>
      </c>
      <c r="AD1262" s="369">
        <f t="shared" si="1413"/>
        <v>1.6041219517672612E-4</v>
      </c>
      <c r="AE1262" s="369">
        <f t="shared" si="1413"/>
        <v>5.6765971638301415E-3</v>
      </c>
      <c r="AF1262" s="369">
        <f t="shared" si="1413"/>
        <v>1.4758138703546708E-3</v>
      </c>
      <c r="AG1262" s="369">
        <f t="shared" ref="AG1262:AH1262" si="1414">AG92*100/AG$5</f>
        <v>1.0454534124008633E-2</v>
      </c>
      <c r="AH1262" s="369">
        <f t="shared" si="1414"/>
        <v>1.8053131574966116E-2</v>
      </c>
      <c r="AI1262" s="369">
        <f t="shared" ref="AI1262:AJ1262" si="1415">AI92*100/AI$5</f>
        <v>5.1687171875234271E-3</v>
      </c>
      <c r="AJ1262" s="369">
        <f t="shared" si="1415"/>
        <v>1.1887252650587174E-3</v>
      </c>
      <c r="AK1262" s="369">
        <f t="shared" ref="AK1262:AL1262" si="1416">AK92*100/AK$5</f>
        <v>6.9367288491148467E-3</v>
      </c>
      <c r="AL1262" s="369">
        <f t="shared" si="1416"/>
        <v>4.8705370660047067E-4</v>
      </c>
      <c r="AM1262" s="369">
        <f t="shared" ref="AM1262:AN1262" si="1417">AM92*100/AM$5</f>
        <v>3.5975612243724759E-3</v>
      </c>
      <c r="AN1262" s="369">
        <f t="shared" si="1417"/>
        <v>1.5518742557129391E-3</v>
      </c>
      <c r="AO1262" s="369">
        <f t="shared" ref="AO1262:AT1262" si="1418">AO92*100/AO$5</f>
        <v>9.3080520997061607E-3</v>
      </c>
      <c r="AP1262" s="369">
        <f t="shared" si="1418"/>
        <v>3.0395889025724616E-2</v>
      </c>
      <c r="AQ1262" s="369">
        <f t="shared" si="1418"/>
        <v>2.4157360234825738E-2</v>
      </c>
      <c r="AR1262" s="369">
        <f t="shared" si="1418"/>
        <v>1.3859998694242229E-3</v>
      </c>
      <c r="AS1262" s="369">
        <f t="shared" si="1418"/>
        <v>1.217327668513183E-2</v>
      </c>
      <c r="AT1262" s="369">
        <f t="shared" si="1418"/>
        <v>3.7364239057074721E-3</v>
      </c>
      <c r="AU1262" s="369">
        <f t="shared" ref="AU1262:AV1262" si="1419">AU92*100/AU$5</f>
        <v>5.7247634746620288E-4</v>
      </c>
      <c r="AV1262" s="369">
        <f t="shared" si="1419"/>
        <v>3.2535480716375511E-3</v>
      </c>
      <c r="AW1262" s="369">
        <f t="shared" ref="AW1262:AX1262" si="1420">AW92*100/AW$5</f>
        <v>1.4582825143972255E-3</v>
      </c>
      <c r="AX1262" s="369">
        <f t="shared" si="1420"/>
        <v>2.0491509343103687E-3</v>
      </c>
      <c r="AY1262" s="369">
        <f t="shared" ref="AY1262" si="1421">AY92*100/AY$5</f>
        <v>7.5982416808572199E-3</v>
      </c>
    </row>
    <row r="1263" spans="1:51" s="325" customFormat="1" ht="13.8">
      <c r="A1263" s="329"/>
      <c r="B1263" s="329" t="s">
        <v>264</v>
      </c>
      <c r="C1263" s="369">
        <f t="shared" ref="C1263:AF1263" si="1422">C93*100/C$5</f>
        <v>0</v>
      </c>
      <c r="D1263" s="369">
        <f t="shared" si="1422"/>
        <v>0</v>
      </c>
      <c r="E1263" s="369">
        <f t="shared" si="1422"/>
        <v>7.4590655804775369E-5</v>
      </c>
      <c r="F1263" s="369">
        <f t="shared" si="1422"/>
        <v>0</v>
      </c>
      <c r="G1263" s="369">
        <f t="shared" si="1422"/>
        <v>7.395183443071693E-5</v>
      </c>
      <c r="H1263" s="369">
        <f t="shared" si="1422"/>
        <v>7.2463689351062304E-5</v>
      </c>
      <c r="I1263" s="369">
        <f t="shared" si="1422"/>
        <v>0</v>
      </c>
      <c r="J1263" s="369">
        <f t="shared" si="1422"/>
        <v>1.0941761018079802E-4</v>
      </c>
      <c r="K1263" s="369">
        <f t="shared" si="1422"/>
        <v>3.9235981278159172E-5</v>
      </c>
      <c r="L1263" s="369">
        <f t="shared" si="1422"/>
        <v>0</v>
      </c>
      <c r="M1263" s="369">
        <f t="shared" si="1422"/>
        <v>4.2546456475825952E-5</v>
      </c>
      <c r="N1263" s="369">
        <f t="shared" si="1422"/>
        <v>4.4436129950795878E-5</v>
      </c>
      <c r="O1263" s="369">
        <f t="shared" si="1422"/>
        <v>0</v>
      </c>
      <c r="P1263" s="369">
        <f t="shared" si="1422"/>
        <v>0</v>
      </c>
      <c r="Q1263" s="369">
        <f t="shared" si="1422"/>
        <v>0</v>
      </c>
      <c r="R1263" s="369">
        <f t="shared" si="1422"/>
        <v>0</v>
      </c>
      <c r="S1263" s="369">
        <f t="shared" si="1422"/>
        <v>3.8509720045888182E-5</v>
      </c>
      <c r="T1263" s="369">
        <f t="shared" si="1422"/>
        <v>0</v>
      </c>
      <c r="U1263" s="369">
        <f t="shared" si="1422"/>
        <v>1.252333514782545E-4</v>
      </c>
      <c r="V1263" s="369">
        <f t="shared" si="1422"/>
        <v>4.2027931763449988E-5</v>
      </c>
      <c r="W1263" s="369">
        <f t="shared" si="1422"/>
        <v>0</v>
      </c>
      <c r="X1263" s="369">
        <f t="shared" si="1422"/>
        <v>4.1362770941660704E-5</v>
      </c>
      <c r="Y1263" s="369">
        <f t="shared" si="1422"/>
        <v>0</v>
      </c>
      <c r="Z1263" s="369">
        <f t="shared" si="1422"/>
        <v>0</v>
      </c>
      <c r="AA1263" s="369">
        <f t="shared" si="1422"/>
        <v>3.9708350110111258E-5</v>
      </c>
      <c r="AB1263" s="369">
        <f t="shared" si="1422"/>
        <v>0</v>
      </c>
      <c r="AC1263" s="369">
        <f t="shared" si="1422"/>
        <v>0</v>
      </c>
      <c r="AD1263" s="369">
        <f t="shared" si="1422"/>
        <v>4.010304879418153E-5</v>
      </c>
      <c r="AE1263" s="369">
        <f t="shared" si="1422"/>
        <v>0</v>
      </c>
      <c r="AF1263" s="369">
        <f t="shared" si="1422"/>
        <v>4.0994829732074193E-5</v>
      </c>
      <c r="AG1263" s="369">
        <f t="shared" ref="AG1263:AH1263" si="1423">AG93*100/AG$5</f>
        <v>3.7204747772272716E-5</v>
      </c>
      <c r="AH1263" s="369">
        <f t="shared" si="1423"/>
        <v>0</v>
      </c>
      <c r="AI1263" s="369">
        <f t="shared" ref="AI1263:AJ1263" si="1424">AI93*100/AI$5</f>
        <v>3.9455856393308605E-5</v>
      </c>
      <c r="AJ1263" s="369">
        <f t="shared" si="1424"/>
        <v>3.6021977729052044E-5</v>
      </c>
      <c r="AK1263" s="369">
        <f t="shared" ref="AK1263:AL1263" si="1425">AK93*100/AK$5</f>
        <v>3.8970386792780037E-5</v>
      </c>
      <c r="AL1263" s="369">
        <f t="shared" si="1425"/>
        <v>4.0587808883372558E-5</v>
      </c>
      <c r="AM1263" s="369">
        <f t="shared" ref="AM1263:AN1263" si="1426">AM93*100/AM$5</f>
        <v>3.7088260045077073E-5</v>
      </c>
      <c r="AN1263" s="369">
        <f t="shared" si="1426"/>
        <v>4.0838796202972081E-5</v>
      </c>
      <c r="AO1263" s="369">
        <f t="shared" ref="AO1263:AT1263" si="1427">AO93*100/AO$5</f>
        <v>3.5257773104947578E-5</v>
      </c>
      <c r="AP1263" s="369">
        <f t="shared" si="1427"/>
        <v>3.4857670901060335E-5</v>
      </c>
      <c r="AQ1263" s="369">
        <f t="shared" si="1427"/>
        <v>1.0121798981072236E-4</v>
      </c>
      <c r="AR1263" s="369">
        <f t="shared" si="1427"/>
        <v>3.6473680774321655E-5</v>
      </c>
      <c r="AS1263" s="369">
        <f t="shared" si="1427"/>
        <v>0</v>
      </c>
      <c r="AT1263" s="369">
        <f t="shared" si="1427"/>
        <v>0</v>
      </c>
      <c r="AU1263" s="369">
        <f t="shared" ref="AU1263:AV1263" si="1428">AU93*100/AU$5</f>
        <v>0</v>
      </c>
      <c r="AV1263" s="369">
        <f t="shared" si="1428"/>
        <v>0</v>
      </c>
      <c r="AW1263" s="369">
        <f t="shared" ref="AW1263:AX1263" si="1429">AW93*100/AW$5</f>
        <v>0</v>
      </c>
      <c r="AX1263" s="369">
        <f t="shared" si="1429"/>
        <v>0</v>
      </c>
      <c r="AY1263" s="369">
        <f t="shared" ref="AY1263" si="1430">AY93*100/AY$5</f>
        <v>5.7345220232884678E-5</v>
      </c>
    </row>
    <row r="1264" spans="1:51" s="325" customFormat="1" ht="27.6">
      <c r="A1264" s="327"/>
      <c r="B1264" s="327" t="s">
        <v>567</v>
      </c>
      <c r="C1264" s="369">
        <f t="shared" ref="C1264:AF1264" si="1431">C94*100/C$5</f>
        <v>0.12245356177514487</v>
      </c>
      <c r="D1264" s="369">
        <f t="shared" si="1431"/>
        <v>0.61471546164356328</v>
      </c>
      <c r="E1264" s="369">
        <f t="shared" si="1431"/>
        <v>0.30343478781382621</v>
      </c>
      <c r="F1264" s="369">
        <f t="shared" si="1431"/>
        <v>2.0277679356245866</v>
      </c>
      <c r="G1264" s="369">
        <f t="shared" si="1431"/>
        <v>0.24026951006539929</v>
      </c>
      <c r="H1264" s="369">
        <f t="shared" si="1431"/>
        <v>0.41630389532185291</v>
      </c>
      <c r="I1264" s="369">
        <f t="shared" si="1431"/>
        <v>0.1562530539782942</v>
      </c>
      <c r="J1264" s="369">
        <f t="shared" si="1431"/>
        <v>0.2095347234962282</v>
      </c>
      <c r="K1264" s="369">
        <f t="shared" si="1431"/>
        <v>0.1767188596768289</v>
      </c>
      <c r="L1264" s="369">
        <f t="shared" si="1431"/>
        <v>0.15518758643795047</v>
      </c>
      <c r="M1264" s="369">
        <f t="shared" si="1431"/>
        <v>1.0457068072628501</v>
      </c>
      <c r="N1264" s="369">
        <f t="shared" si="1431"/>
        <v>0.48319847708495434</v>
      </c>
      <c r="O1264" s="369">
        <f t="shared" si="1431"/>
        <v>0.29073230217584861</v>
      </c>
      <c r="P1264" s="369">
        <f t="shared" si="1431"/>
        <v>0.25006090895566474</v>
      </c>
      <c r="Q1264" s="369">
        <f t="shared" si="1431"/>
        <v>0.24939966458091836</v>
      </c>
      <c r="R1264" s="369">
        <f t="shared" si="1431"/>
        <v>0.51765139932946347</v>
      </c>
      <c r="S1264" s="369">
        <f t="shared" si="1431"/>
        <v>2.0906541915712236</v>
      </c>
      <c r="T1264" s="369">
        <f t="shared" si="1431"/>
        <v>0.84288845014243385</v>
      </c>
      <c r="U1264" s="369">
        <f t="shared" si="1431"/>
        <v>0.22153779876503218</v>
      </c>
      <c r="V1264" s="369">
        <f t="shared" si="1431"/>
        <v>0.4314587474835776</v>
      </c>
      <c r="W1264" s="369">
        <f t="shared" si="1431"/>
        <v>1.0434782608695652</v>
      </c>
      <c r="X1264" s="369">
        <f t="shared" si="1431"/>
        <v>1.0508625585438318</v>
      </c>
      <c r="Y1264" s="369">
        <f t="shared" si="1431"/>
        <v>1.1353257178961214</v>
      </c>
      <c r="Z1264" s="369">
        <f t="shared" si="1431"/>
        <v>0.52804852036983796</v>
      </c>
      <c r="AA1264" s="369">
        <f t="shared" si="1431"/>
        <v>0.27668778356725526</v>
      </c>
      <c r="AB1264" s="369">
        <f t="shared" si="1431"/>
        <v>1.7226891463139726</v>
      </c>
      <c r="AC1264" s="369">
        <f t="shared" si="1431"/>
        <v>1.0679138127468766</v>
      </c>
      <c r="AD1264" s="369">
        <f t="shared" si="1431"/>
        <v>1.7502975646220529</v>
      </c>
      <c r="AE1264" s="369">
        <f t="shared" si="1431"/>
        <v>1.3410172383275956</v>
      </c>
      <c r="AF1264" s="369">
        <f t="shared" si="1431"/>
        <v>0.28507804595684394</v>
      </c>
      <c r="AG1264" s="369">
        <f t="shared" ref="AG1264:AH1264" si="1432">AG94*100/AG$5</f>
        <v>1.1057995132874898</v>
      </c>
      <c r="AH1264" s="369">
        <f t="shared" si="1432"/>
        <v>0.40060015939784421</v>
      </c>
      <c r="AI1264" s="369">
        <f t="shared" ref="AI1264:AJ1264" si="1433">AI94*100/AI$5</f>
        <v>0.9760984313140616</v>
      </c>
      <c r="AJ1264" s="369">
        <f t="shared" si="1433"/>
        <v>0.67778953294984334</v>
      </c>
      <c r="AK1264" s="369">
        <f t="shared" ref="AK1264:AL1264" si="1434">AK94*100/AK$5</f>
        <v>0.73915132629865898</v>
      </c>
      <c r="AL1264" s="369">
        <f t="shared" si="1434"/>
        <v>0.92418440827439308</v>
      </c>
      <c r="AM1264" s="369">
        <f t="shared" ref="AM1264:AN1264" si="1435">AM94*100/AM$5</f>
        <v>0.33576001818808271</v>
      </c>
      <c r="AN1264" s="369">
        <f t="shared" si="1435"/>
        <v>0.4120634536879883</v>
      </c>
      <c r="AO1264" s="369">
        <f t="shared" ref="AO1264:AT1264" si="1436">AO94*100/AO$5</f>
        <v>0.86011337489519624</v>
      </c>
      <c r="AP1264" s="369">
        <f t="shared" si="1436"/>
        <v>0.75986236797221429</v>
      </c>
      <c r="AQ1264" s="369">
        <f t="shared" si="1436"/>
        <v>0.13070616417557948</v>
      </c>
      <c r="AR1264" s="369">
        <f t="shared" si="1436"/>
        <v>0.45023111547822653</v>
      </c>
      <c r="AS1264" s="369">
        <f t="shared" si="1436"/>
        <v>0.43561929068015354</v>
      </c>
      <c r="AT1264" s="369">
        <f t="shared" si="1436"/>
        <v>0.77014092377190313</v>
      </c>
      <c r="AU1264" s="369">
        <f t="shared" ref="AU1264:AV1264" si="1437">AU94*100/AU$5</f>
        <v>0.24360552338650068</v>
      </c>
      <c r="AV1264" s="369">
        <f t="shared" si="1437"/>
        <v>0.35835508046179315</v>
      </c>
      <c r="AW1264" s="369">
        <f t="shared" ref="AW1264:AX1264" si="1438">AW94*100/AW$5</f>
        <v>0.83612616530030015</v>
      </c>
      <c r="AX1264" s="369">
        <f t="shared" si="1438"/>
        <v>2.2187864791556953</v>
      </c>
      <c r="AY1264" s="369">
        <f t="shared" ref="AY1264" si="1439">AY94*100/AY$5</f>
        <v>0.51559087511386614</v>
      </c>
    </row>
    <row r="1265" spans="1:51" s="325" customFormat="1" ht="13.8">
      <c r="A1265" s="329"/>
      <c r="B1265" s="329" t="s">
        <v>266</v>
      </c>
      <c r="C1265" s="369">
        <f t="shared" ref="C1265:AF1265" si="1440">C95*100/C$5</f>
        <v>2.2927659133498562E-2</v>
      </c>
      <c r="D1265" s="369">
        <f t="shared" si="1440"/>
        <v>0.45363246042015892</v>
      </c>
      <c r="E1265" s="369">
        <f t="shared" si="1440"/>
        <v>0.15835596227353813</v>
      </c>
      <c r="F1265" s="369">
        <f t="shared" si="1440"/>
        <v>1.8949188628887195</v>
      </c>
      <c r="G1265" s="369">
        <f t="shared" si="1440"/>
        <v>0.1311905542800918</v>
      </c>
      <c r="H1265" s="369">
        <f t="shared" si="1440"/>
        <v>0.2937677966292066</v>
      </c>
      <c r="I1265" s="369">
        <f t="shared" si="1440"/>
        <v>5.3067770751655738E-2</v>
      </c>
      <c r="J1265" s="369">
        <f t="shared" si="1440"/>
        <v>0.1086152143728055</v>
      </c>
      <c r="K1265" s="369">
        <f t="shared" si="1440"/>
        <v>3.2016560722977885E-2</v>
      </c>
      <c r="L1265" s="369">
        <f t="shared" si="1440"/>
        <v>1.7022321817604692E-2</v>
      </c>
      <c r="M1265" s="369">
        <f t="shared" si="1440"/>
        <v>0.78519485426136792</v>
      </c>
      <c r="N1265" s="369">
        <f t="shared" si="1440"/>
        <v>0.30398756499339458</v>
      </c>
      <c r="O1265" s="369">
        <f t="shared" si="1440"/>
        <v>0.11863493108231157</v>
      </c>
      <c r="P1265" s="369">
        <f t="shared" si="1440"/>
        <v>7.2185197722328467E-2</v>
      </c>
      <c r="Q1265" s="369">
        <f t="shared" si="1440"/>
        <v>8.7516462441357301E-2</v>
      </c>
      <c r="R1265" s="369">
        <f t="shared" si="1440"/>
        <v>0.40327036648048387</v>
      </c>
      <c r="S1265" s="369">
        <f t="shared" si="1440"/>
        <v>1.0473873658080668</v>
      </c>
      <c r="T1265" s="369">
        <f t="shared" si="1440"/>
        <v>0.65573864172097818</v>
      </c>
      <c r="U1265" s="369">
        <f t="shared" si="1440"/>
        <v>1.6656035746607848E-2</v>
      </c>
      <c r="V1265" s="369">
        <f t="shared" si="1440"/>
        <v>0.19631246926707488</v>
      </c>
      <c r="W1265" s="369">
        <f t="shared" si="1440"/>
        <v>0.82619431025228129</v>
      </c>
      <c r="X1265" s="369">
        <f t="shared" si="1440"/>
        <v>0.82820676256487225</v>
      </c>
      <c r="Y1265" s="369">
        <f t="shared" si="1440"/>
        <v>0.88130859624398306</v>
      </c>
      <c r="Z1265" s="369">
        <f t="shared" si="1440"/>
        <v>0.28762600736337418</v>
      </c>
      <c r="AA1265" s="369">
        <f t="shared" si="1440"/>
        <v>3.2640263790511458E-2</v>
      </c>
      <c r="AB1265" s="369">
        <f t="shared" si="1440"/>
        <v>1.5234239629630875</v>
      </c>
      <c r="AC1265" s="369">
        <f t="shared" si="1440"/>
        <v>0.88681802321434422</v>
      </c>
      <c r="AD1265" s="369">
        <f t="shared" si="1440"/>
        <v>1.5573216938244514</v>
      </c>
      <c r="AE1265" s="369">
        <f t="shared" si="1440"/>
        <v>1.1517579120529531</v>
      </c>
      <c r="AF1265" s="369">
        <f t="shared" si="1440"/>
        <v>6.7272515590333745E-2</v>
      </c>
      <c r="AG1265" s="369">
        <f t="shared" ref="AG1265:AH1265" si="1441">AG95*100/AG$5</f>
        <v>0.9777407714553269</v>
      </c>
      <c r="AH1265" s="369">
        <f t="shared" si="1441"/>
        <v>0.21223152302924528</v>
      </c>
      <c r="AI1265" s="369">
        <f t="shared" ref="AI1265:AJ1265" si="1442">AI95*100/AI$5</f>
        <v>0.79112937654223081</v>
      </c>
      <c r="AJ1265" s="369">
        <f t="shared" si="1442"/>
        <v>0.52181436938304804</v>
      </c>
      <c r="AK1265" s="369">
        <f t="shared" ref="AK1265:AL1265" si="1443">AK95*100/AK$5</f>
        <v>0.47516592616436698</v>
      </c>
      <c r="AL1265" s="369">
        <f t="shared" si="1443"/>
        <v>0.73610050190884468</v>
      </c>
      <c r="AM1265" s="369">
        <f t="shared" ref="AM1265:AN1265" si="1444">AM95*100/AM$5</f>
        <v>0.19497298305697017</v>
      </c>
      <c r="AN1265" s="369">
        <f t="shared" si="1444"/>
        <v>0.22636944735307427</v>
      </c>
      <c r="AO1265" s="369">
        <f t="shared" ref="AO1265:AT1265" si="1445">AO95*100/AO$5</f>
        <v>0.69447235684815256</v>
      </c>
      <c r="AP1265" s="369">
        <f t="shared" si="1445"/>
        <v>0.58954778794963347</v>
      </c>
      <c r="AQ1265" s="369">
        <f t="shared" si="1445"/>
        <v>2.0547251931576638E-2</v>
      </c>
      <c r="AR1265" s="369">
        <f t="shared" si="1445"/>
        <v>0.30459170814636016</v>
      </c>
      <c r="AS1265" s="369">
        <f t="shared" si="1445"/>
        <v>0.24622575341612579</v>
      </c>
      <c r="AT1265" s="369">
        <f t="shared" si="1445"/>
        <v>0.59701994947412362</v>
      </c>
      <c r="AU1265" s="369">
        <f t="shared" ref="AU1265:AV1265" si="1446">AU95*100/AU$5</f>
        <v>6.7518533921749224E-2</v>
      </c>
      <c r="AV1265" s="369">
        <f t="shared" si="1446"/>
        <v>0.20224674536741236</v>
      </c>
      <c r="AW1265" s="369">
        <f t="shared" ref="AW1265:AX1265" si="1447">AW95*100/AW$5</f>
        <v>0.70229560181993655</v>
      </c>
      <c r="AX1265" s="369">
        <f t="shared" si="1447"/>
        <v>2.0703254939649094</v>
      </c>
      <c r="AY1265" s="369">
        <f t="shared" ref="AY1265" si="1448">AY95*100/AY$5</f>
        <v>0.36692339166011262</v>
      </c>
    </row>
    <row r="1266" spans="1:51" s="325" customFormat="1" ht="27.6">
      <c r="A1266" s="327"/>
      <c r="B1266" s="327" t="s">
        <v>267</v>
      </c>
      <c r="C1266" s="369">
        <f t="shared" ref="C1266:AF1266" si="1449">C96*100/C$5</f>
        <v>9.9525902641646305E-2</v>
      </c>
      <c r="D1266" s="369">
        <f t="shared" si="1449"/>
        <v>0.1610830012234043</v>
      </c>
      <c r="E1266" s="369">
        <f t="shared" si="1449"/>
        <v>0.14507882554028809</v>
      </c>
      <c r="F1266" s="369">
        <f t="shared" si="1449"/>
        <v>0.1328890634260344</v>
      </c>
      <c r="G1266" s="369">
        <f t="shared" si="1449"/>
        <v>0.10907895578530746</v>
      </c>
      <c r="H1266" s="369">
        <f t="shared" si="1449"/>
        <v>0.12249986684797082</v>
      </c>
      <c r="I1266" s="369">
        <f t="shared" si="1449"/>
        <v>0.10322216145509688</v>
      </c>
      <c r="J1266" s="369">
        <f t="shared" si="1449"/>
        <v>0.10091950912342271</v>
      </c>
      <c r="K1266" s="369">
        <f t="shared" si="1449"/>
        <v>0.14470229895385103</v>
      </c>
      <c r="L1266" s="369">
        <f t="shared" si="1449"/>
        <v>0.13812011257308424</v>
      </c>
      <c r="M1266" s="369">
        <f t="shared" si="1449"/>
        <v>0.26051195300148233</v>
      </c>
      <c r="N1266" s="369">
        <f t="shared" si="1449"/>
        <v>0.17921091209155976</v>
      </c>
      <c r="O1266" s="369">
        <f t="shared" si="1449"/>
        <v>0.17213775057995037</v>
      </c>
      <c r="P1266" s="369">
        <f t="shared" si="1449"/>
        <v>0.17787571123333629</v>
      </c>
      <c r="Q1266" s="369">
        <f t="shared" si="1449"/>
        <v>0.16188320213956106</v>
      </c>
      <c r="R1266" s="369">
        <f t="shared" si="1449"/>
        <v>0.11438103284897962</v>
      </c>
      <c r="S1266" s="369">
        <f t="shared" si="1449"/>
        <v>1.0432668257631568</v>
      </c>
      <c r="T1266" s="369">
        <f t="shared" si="1449"/>
        <v>0.18714980842145565</v>
      </c>
      <c r="U1266" s="369">
        <f t="shared" si="1449"/>
        <v>0.20488176301842434</v>
      </c>
      <c r="V1266" s="369">
        <f t="shared" si="1449"/>
        <v>0.23514627821650269</v>
      </c>
      <c r="W1266" s="369">
        <f t="shared" si="1449"/>
        <v>0.21728395061728395</v>
      </c>
      <c r="X1266" s="369">
        <f t="shared" si="1449"/>
        <v>0.22261443320801791</v>
      </c>
      <c r="Y1266" s="369">
        <f t="shared" si="1449"/>
        <v>0.2540171216521383</v>
      </c>
      <c r="Z1266" s="369">
        <f t="shared" si="1449"/>
        <v>0.24042251300646381</v>
      </c>
      <c r="AA1266" s="369">
        <f t="shared" si="1449"/>
        <v>0.24404751977674377</v>
      </c>
      <c r="AB1266" s="369">
        <f t="shared" si="1449"/>
        <v>0.19926518335088503</v>
      </c>
      <c r="AC1266" s="369">
        <f t="shared" si="1449"/>
        <v>0.18109578953253228</v>
      </c>
      <c r="AD1266" s="369">
        <f t="shared" si="1449"/>
        <v>0.19297587079760153</v>
      </c>
      <c r="AE1266" s="369">
        <f t="shared" si="1449"/>
        <v>0.18925932627464243</v>
      </c>
      <c r="AF1266" s="369">
        <f t="shared" si="1449"/>
        <v>0.21784652519624226</v>
      </c>
      <c r="AG1266" s="369">
        <f t="shared" ref="AG1266:AH1266" si="1450">AG96*100/AG$5</f>
        <v>0.12809594657993495</v>
      </c>
      <c r="AH1266" s="369">
        <f t="shared" si="1450"/>
        <v>0.18836863636859894</v>
      </c>
      <c r="AI1266" s="369">
        <f t="shared" ref="AI1266:AJ1266" si="1451">AI96*100/AI$5</f>
        <v>0.18500851062822404</v>
      </c>
      <c r="AJ1266" s="369">
        <f t="shared" si="1451"/>
        <v>0.15601118554452442</v>
      </c>
      <c r="AK1266" s="369">
        <f t="shared" ref="AK1266:AL1266" si="1452">AK96*100/AK$5</f>
        <v>0.26398540013429195</v>
      </c>
      <c r="AL1266" s="369">
        <f t="shared" si="1452"/>
        <v>0.18808390636554842</v>
      </c>
      <c r="AM1266" s="369">
        <f t="shared" ref="AM1266:AN1266" si="1453">AM96*100/AM$5</f>
        <v>0.14082412339115766</v>
      </c>
      <c r="AN1266" s="369">
        <f t="shared" si="1453"/>
        <v>0.18569400633491406</v>
      </c>
      <c r="AO1266" s="369">
        <f t="shared" ref="AO1266:AT1266" si="1454">AO96*100/AO$5</f>
        <v>0.16564101804704373</v>
      </c>
      <c r="AP1266" s="369">
        <f t="shared" si="1454"/>
        <v>0.17034943769348185</v>
      </c>
      <c r="AQ1266" s="369">
        <f t="shared" si="1454"/>
        <v>0.11019265157393973</v>
      </c>
      <c r="AR1266" s="369">
        <f t="shared" si="1454"/>
        <v>0.14563940733186637</v>
      </c>
      <c r="AS1266" s="369">
        <f t="shared" si="1454"/>
        <v>0.18939353726402777</v>
      </c>
      <c r="AT1266" s="369">
        <f t="shared" si="1454"/>
        <v>0.17312097429777953</v>
      </c>
      <c r="AU1266" s="369">
        <f t="shared" ref="AU1266:AV1266" si="1455">AU96*100/AU$5</f>
        <v>0.17612066454401418</v>
      </c>
      <c r="AV1266" s="369">
        <f t="shared" si="1455"/>
        <v>0.15607734892226996</v>
      </c>
      <c r="AW1266" s="369">
        <f t="shared" ref="AW1266:AX1266" si="1456">AW96*100/AW$5</f>
        <v>0.13379742069594544</v>
      </c>
      <c r="AX1266" s="369">
        <f t="shared" si="1456"/>
        <v>0.14846098519078621</v>
      </c>
      <c r="AY1266" s="369">
        <f t="shared" ref="AY1266" si="1457">AY96*100/AY$5</f>
        <v>0.14863881084363709</v>
      </c>
    </row>
    <row r="1267" spans="1:51" s="325" customFormat="1" ht="13.8">
      <c r="A1267" s="329"/>
      <c r="B1267" s="329" t="s">
        <v>268</v>
      </c>
      <c r="C1267" s="369">
        <f t="shared" ref="C1267:AF1267" si="1458">C97*100/C$5</f>
        <v>0.3152013402533701</v>
      </c>
      <c r="D1267" s="369">
        <f t="shared" si="1458"/>
        <v>0.32780519890866489</v>
      </c>
      <c r="E1267" s="369">
        <f t="shared" si="1458"/>
        <v>0.60985320185984349</v>
      </c>
      <c r="F1267" s="369">
        <f t="shared" si="1458"/>
        <v>0.39530797230404763</v>
      </c>
      <c r="G1267" s="369">
        <f t="shared" si="1458"/>
        <v>0.15755438325464241</v>
      </c>
      <c r="H1267" s="369">
        <f t="shared" si="1458"/>
        <v>0.93181058136531014</v>
      </c>
      <c r="I1267" s="369">
        <f t="shared" si="1458"/>
        <v>0.37962448375089936</v>
      </c>
      <c r="J1267" s="369">
        <f t="shared" si="1458"/>
        <v>0.24494955665807983</v>
      </c>
      <c r="K1267" s="369">
        <f t="shared" si="1458"/>
        <v>0.49394176831074582</v>
      </c>
      <c r="L1267" s="369">
        <f t="shared" si="1458"/>
        <v>3.0297023712500662E-2</v>
      </c>
      <c r="M1267" s="369">
        <f t="shared" si="1458"/>
        <v>0.65717256672560764</v>
      </c>
      <c r="N1267" s="369">
        <f t="shared" si="1458"/>
        <v>0.71262221602091347</v>
      </c>
      <c r="O1267" s="369">
        <f t="shared" si="1458"/>
        <v>0.12836638730791983</v>
      </c>
      <c r="P1267" s="369">
        <f t="shared" si="1458"/>
        <v>1.1610864001621364</v>
      </c>
      <c r="Q1267" s="369">
        <f t="shared" si="1458"/>
        <v>1.0002690635576676</v>
      </c>
      <c r="R1267" s="369">
        <f t="shared" si="1458"/>
        <v>0.10989976758331019</v>
      </c>
      <c r="S1267" s="369">
        <f t="shared" si="1458"/>
        <v>0.27804017873131265</v>
      </c>
      <c r="T1267" s="369">
        <f t="shared" si="1458"/>
        <v>0.36858511887584394</v>
      </c>
      <c r="U1267" s="369">
        <f t="shared" si="1458"/>
        <v>0.21218704185465584</v>
      </c>
      <c r="V1267" s="369">
        <f t="shared" si="1458"/>
        <v>0.42124596006505921</v>
      </c>
      <c r="W1267" s="369">
        <f t="shared" si="1458"/>
        <v>9.3741277509393456E-2</v>
      </c>
      <c r="X1267" s="369">
        <f t="shared" si="1458"/>
        <v>1.0185582344383948</v>
      </c>
      <c r="Y1267" s="369">
        <f t="shared" si="1458"/>
        <v>1.1107635703912488</v>
      </c>
      <c r="Z1267" s="369">
        <f t="shared" si="1458"/>
        <v>0.28428744980571446</v>
      </c>
      <c r="AA1267" s="369">
        <f t="shared" si="1458"/>
        <v>1.0014445897770059</v>
      </c>
      <c r="AB1267" s="369">
        <f t="shared" si="1458"/>
        <v>1.2501387874852381</v>
      </c>
      <c r="AC1267" s="369">
        <f t="shared" si="1458"/>
        <v>0.51915154482766601</v>
      </c>
      <c r="AD1267" s="369">
        <f t="shared" si="1458"/>
        <v>0.50505779651392224</v>
      </c>
      <c r="AE1267" s="369">
        <f t="shared" si="1458"/>
        <v>0.94637547300048763</v>
      </c>
      <c r="AF1267" s="369">
        <f t="shared" si="1458"/>
        <v>1.5884266676286787</v>
      </c>
      <c r="AG1267" s="369">
        <f t="shared" ref="AG1267:AH1267" si="1459">AG97*100/AG$5</f>
        <v>0.3359588723836226</v>
      </c>
      <c r="AH1267" s="369">
        <f t="shared" si="1459"/>
        <v>0.83184775166377345</v>
      </c>
      <c r="AI1267" s="369">
        <f t="shared" ref="AI1267:AJ1267" si="1460">AI97*100/AI$5</f>
        <v>0.32322237557398409</v>
      </c>
      <c r="AJ1267" s="369">
        <f t="shared" si="1460"/>
        <v>1.0658542990249211</v>
      </c>
      <c r="AK1267" s="369">
        <f t="shared" ref="AK1267:AL1267" si="1461">AK97*100/AK$5</f>
        <v>0.67348622455282459</v>
      </c>
      <c r="AL1267" s="369">
        <f t="shared" si="1461"/>
        <v>0.61052182122368992</v>
      </c>
      <c r="AM1267" s="369">
        <f t="shared" ref="AM1267:AN1267" si="1462">AM97*100/AM$5</f>
        <v>0.62486300523945848</v>
      </c>
      <c r="AN1267" s="369">
        <f t="shared" si="1462"/>
        <v>0.42660206513624638</v>
      </c>
      <c r="AO1267" s="369">
        <f t="shared" ref="AO1267:AT1267" si="1463">AO97*100/AO$5</f>
        <v>1.6113154886692094</v>
      </c>
      <c r="AP1267" s="369">
        <f t="shared" si="1463"/>
        <v>0.48758910056403199</v>
      </c>
      <c r="AQ1267" s="369">
        <f t="shared" si="1463"/>
        <v>0.34471473396538344</v>
      </c>
      <c r="AR1267" s="369">
        <f t="shared" si="1463"/>
        <v>1.2182938852238918</v>
      </c>
      <c r="AS1267" s="369">
        <f t="shared" si="1463"/>
        <v>1.0440000254789512</v>
      </c>
      <c r="AT1267" s="369">
        <f t="shared" si="1463"/>
        <v>1.4139503257589401</v>
      </c>
      <c r="AU1267" s="369">
        <f t="shared" ref="AU1267:AV1267" si="1464">AU97*100/AU$5</f>
        <v>0.61692745209299038</v>
      </c>
      <c r="AV1267" s="369">
        <f t="shared" si="1464"/>
        <v>0.35098037149941469</v>
      </c>
      <c r="AW1267" s="369">
        <f t="shared" ref="AW1267:AX1267" si="1465">AW97*100/AW$5</f>
        <v>1.0832719087062119</v>
      </c>
      <c r="AX1267" s="369">
        <f t="shared" si="1465"/>
        <v>0.4758128469468676</v>
      </c>
      <c r="AY1267" s="369">
        <f t="shared" ref="AY1267" si="1466">AY97*100/AY$5</f>
        <v>0.14066782523126611</v>
      </c>
    </row>
    <row r="1268" spans="1:51" s="325" customFormat="1" ht="13.8">
      <c r="A1268" s="327"/>
      <c r="B1268" s="327" t="s">
        <v>269</v>
      </c>
      <c r="C1268" s="369">
        <f t="shared" ref="C1268:AF1268" si="1467">C98*100/C$5</f>
        <v>0.15146935638477016</v>
      </c>
      <c r="D1268" s="369">
        <f t="shared" si="1467"/>
        <v>0.18303712485353157</v>
      </c>
      <c r="E1268" s="369">
        <f t="shared" si="1467"/>
        <v>0.30910367765498914</v>
      </c>
      <c r="F1268" s="369">
        <f t="shared" si="1467"/>
        <v>0.26109921610249137</v>
      </c>
      <c r="G1268" s="369">
        <f t="shared" si="1467"/>
        <v>0.12549626302892664</v>
      </c>
      <c r="H1268" s="369">
        <f t="shared" si="1467"/>
        <v>0.56210083829619018</v>
      </c>
      <c r="I1268" s="369">
        <f t="shared" si="1467"/>
        <v>0.13707637517991966</v>
      </c>
      <c r="J1268" s="369">
        <f t="shared" si="1467"/>
        <v>9.8548794236172077E-2</v>
      </c>
      <c r="K1268" s="369">
        <f t="shared" si="1467"/>
        <v>0.1871948666780974</v>
      </c>
      <c r="L1268" s="369">
        <f t="shared" si="1467"/>
        <v>1.8828403708066731E-2</v>
      </c>
      <c r="M1268" s="369">
        <f t="shared" si="1467"/>
        <v>6.45855209303038E-2</v>
      </c>
      <c r="N1268" s="369">
        <f t="shared" si="1467"/>
        <v>0.25013097549302998</v>
      </c>
      <c r="O1268" s="369">
        <f t="shared" si="1467"/>
        <v>0.12602437709594771</v>
      </c>
      <c r="P1268" s="369">
        <f t="shared" si="1467"/>
        <v>0.29684761118309988</v>
      </c>
      <c r="Q1268" s="369">
        <f t="shared" si="1467"/>
        <v>0.34686945562170879</v>
      </c>
      <c r="R1268" s="369">
        <f t="shared" si="1467"/>
        <v>9.8631343274490982E-2</v>
      </c>
      <c r="S1268" s="369">
        <f t="shared" si="1467"/>
        <v>0.1332436313587731</v>
      </c>
      <c r="T1268" s="369">
        <f t="shared" si="1467"/>
        <v>0.33005307544076129</v>
      </c>
      <c r="U1268" s="369">
        <f t="shared" si="1467"/>
        <v>0.16246940131778881</v>
      </c>
      <c r="V1268" s="369">
        <f t="shared" si="1467"/>
        <v>0.25262989783009787</v>
      </c>
      <c r="W1268" s="369">
        <f t="shared" si="1467"/>
        <v>8.1417069243156198E-2</v>
      </c>
      <c r="X1268" s="369">
        <f t="shared" si="1467"/>
        <v>0.67797717850476058</v>
      </c>
      <c r="Y1268" s="369">
        <f t="shared" si="1467"/>
        <v>0.26647391824045991</v>
      </c>
      <c r="Z1268" s="369">
        <f t="shared" si="1467"/>
        <v>0.20012797803971027</v>
      </c>
      <c r="AA1268" s="369">
        <f t="shared" si="1467"/>
        <v>0.50906104841162625</v>
      </c>
      <c r="AB1268" s="369">
        <f t="shared" si="1467"/>
        <v>0.34528644054680585</v>
      </c>
      <c r="AC1268" s="369">
        <f t="shared" si="1467"/>
        <v>0.46980033967509172</v>
      </c>
      <c r="AD1268" s="369">
        <f t="shared" si="1467"/>
        <v>0.37789102878757258</v>
      </c>
      <c r="AE1268" s="369">
        <f t="shared" si="1467"/>
        <v>0.50600556385363682</v>
      </c>
      <c r="AF1268" s="369">
        <f t="shared" si="1467"/>
        <v>0.81309145290595952</v>
      </c>
      <c r="AG1268" s="369">
        <f t="shared" ref="AG1268:AH1268" si="1468">AG98*100/AG$5</f>
        <v>0.3268437091794158</v>
      </c>
      <c r="AH1268" s="369">
        <f t="shared" si="1468"/>
        <v>0.20369235280264145</v>
      </c>
      <c r="AI1268" s="369">
        <f t="shared" ref="AI1268:AJ1268" si="1469">AI98*100/AI$5</f>
        <v>8.1397431739395648E-2</v>
      </c>
      <c r="AJ1268" s="369">
        <f t="shared" si="1469"/>
        <v>0.99910557429298752</v>
      </c>
      <c r="AK1268" s="369">
        <f t="shared" ref="AK1268:AL1268" si="1470">AK98*100/AK$5</f>
        <v>0.11769056811419572</v>
      </c>
      <c r="AL1268" s="369">
        <f t="shared" si="1470"/>
        <v>0.24799151227740632</v>
      </c>
      <c r="AM1268" s="369">
        <f t="shared" ref="AM1268:AN1268" si="1471">AM98*100/AM$5</f>
        <v>0.24163001419367716</v>
      </c>
      <c r="AN1268" s="369">
        <f t="shared" si="1471"/>
        <v>0.39233831512195283</v>
      </c>
      <c r="AO1268" s="369">
        <f t="shared" ref="AO1268:AT1268" si="1472">AO98*100/AO$5</f>
        <v>0.34760638504167818</v>
      </c>
      <c r="AP1268" s="369">
        <f t="shared" si="1472"/>
        <v>0.40480213217401367</v>
      </c>
      <c r="AQ1268" s="369">
        <f t="shared" si="1472"/>
        <v>0.19039103883396877</v>
      </c>
      <c r="AR1268" s="369">
        <f t="shared" si="1472"/>
        <v>0.8661769710285907</v>
      </c>
      <c r="AS1268" s="369">
        <f t="shared" si="1472"/>
        <v>0.48579866957409812</v>
      </c>
      <c r="AT1268" s="369">
        <f t="shared" si="1472"/>
        <v>0.71715775955943861</v>
      </c>
      <c r="AU1268" s="369">
        <f t="shared" ref="AU1268:AV1268" si="1473">AU98*100/AU$5</f>
        <v>0.60847500719804826</v>
      </c>
      <c r="AV1268" s="369">
        <f t="shared" si="1473"/>
        <v>0.17869725456317864</v>
      </c>
      <c r="AW1268" s="369">
        <f t="shared" ref="AW1268:AX1268" si="1474">AW98*100/AW$5</f>
        <v>0.21188182078503326</v>
      </c>
      <c r="AX1268" s="369">
        <f t="shared" si="1474"/>
        <v>0.12673998528709629</v>
      </c>
      <c r="AY1268" s="369">
        <f t="shared" ref="AY1268" si="1475">AY98*100/AY$5</f>
        <v>0.11646814229298877</v>
      </c>
    </row>
    <row r="1269" spans="1:51" s="325" customFormat="1" ht="13.8">
      <c r="A1269" s="329"/>
      <c r="B1269" s="329" t="s">
        <v>270</v>
      </c>
      <c r="C1269" s="369">
        <f t="shared" ref="C1269:AF1269" si="1476">C99*100/C$5</f>
        <v>0.10259155951260374</v>
      </c>
      <c r="D1269" s="369">
        <f t="shared" si="1476"/>
        <v>1.7649393506572893E-3</v>
      </c>
      <c r="E1269" s="369">
        <f t="shared" si="1476"/>
        <v>6.7504543503321716E-3</v>
      </c>
      <c r="F1269" s="369">
        <f t="shared" si="1476"/>
        <v>0.15920293755613693</v>
      </c>
      <c r="G1269" s="369">
        <f t="shared" si="1476"/>
        <v>0.11469929520204196</v>
      </c>
      <c r="H1269" s="369">
        <f t="shared" si="1476"/>
        <v>0.53412985420668013</v>
      </c>
      <c r="I1269" s="369">
        <f t="shared" si="1476"/>
        <v>8.1242737293882969E-2</v>
      </c>
      <c r="J1269" s="369">
        <f t="shared" si="1476"/>
        <v>7.8051228595635916E-3</v>
      </c>
      <c r="K1269" s="369">
        <f t="shared" si="1476"/>
        <v>0.15451129427339083</v>
      </c>
      <c r="L1269" s="369">
        <f t="shared" si="1476"/>
        <v>1.8963859849851382E-3</v>
      </c>
      <c r="M1269" s="369">
        <f t="shared" si="1476"/>
        <v>4.9268796599006452E-2</v>
      </c>
      <c r="N1269" s="369">
        <f t="shared" si="1476"/>
        <v>0</v>
      </c>
      <c r="O1269" s="369">
        <f t="shared" si="1476"/>
        <v>0.10890347485670331</v>
      </c>
      <c r="P1269" s="369">
        <f t="shared" si="1476"/>
        <v>0.16213640587571987</v>
      </c>
      <c r="Q1269" s="369">
        <f t="shared" si="1476"/>
        <v>7.71989876736522E-2</v>
      </c>
      <c r="R1269" s="369">
        <f t="shared" si="1476"/>
        <v>2.6060950428504672E-2</v>
      </c>
      <c r="S1269" s="369">
        <f t="shared" si="1476"/>
        <v>2.5493434670377974E-2</v>
      </c>
      <c r="T1269" s="369">
        <f t="shared" si="1476"/>
        <v>0.14980148242240837</v>
      </c>
      <c r="U1269" s="369">
        <f t="shared" si="1476"/>
        <v>7.2050921550489089E-2</v>
      </c>
      <c r="V1269" s="369">
        <f t="shared" si="1476"/>
        <v>0.10263220936634487</v>
      </c>
      <c r="W1269" s="369">
        <f t="shared" si="1476"/>
        <v>5.1529790660225444E-3</v>
      </c>
      <c r="X1269" s="369">
        <f t="shared" si="1476"/>
        <v>0.33226713897436044</v>
      </c>
      <c r="Y1269" s="369">
        <f t="shared" si="1476"/>
        <v>0.1498720542507159</v>
      </c>
      <c r="Z1269" s="369">
        <f t="shared" si="1476"/>
        <v>0.13780823696339642</v>
      </c>
      <c r="AA1269" s="369">
        <f t="shared" si="1476"/>
        <v>0.34693185491204204</v>
      </c>
      <c r="AB1269" s="369">
        <f t="shared" si="1476"/>
        <v>0.21591968157945204</v>
      </c>
      <c r="AC1269" s="369">
        <f t="shared" si="1476"/>
        <v>0.21602718942958876</v>
      </c>
      <c r="AD1269" s="369">
        <f t="shared" si="1476"/>
        <v>0.24246303300962155</v>
      </c>
      <c r="AE1269" s="369">
        <f t="shared" si="1476"/>
        <v>2.3534225741712461E-2</v>
      </c>
      <c r="AF1269" s="369">
        <f t="shared" si="1476"/>
        <v>0.27433740056704048</v>
      </c>
      <c r="AG1269" s="369">
        <f t="shared" ref="AG1269:AH1269" si="1477">AG99*100/AG$5</f>
        <v>0.25515016022224629</v>
      </c>
      <c r="AH1269" s="369">
        <f t="shared" si="1477"/>
        <v>0.12340855601461719</v>
      </c>
      <c r="AI1269" s="369">
        <f t="shared" ref="AI1269:AJ1269" si="1478">AI99*100/AI$5</f>
        <v>2.0951059744846869E-2</v>
      </c>
      <c r="AJ1269" s="369">
        <f t="shared" si="1478"/>
        <v>0.94633337691992625</v>
      </c>
      <c r="AK1269" s="369">
        <f t="shared" ref="AK1269:AL1269" si="1479">AK99*100/AK$5</f>
        <v>6.9834933132661842E-2</v>
      </c>
      <c r="AL1269" s="369">
        <f t="shared" si="1479"/>
        <v>0.1607683109870387</v>
      </c>
      <c r="AM1269" s="369">
        <f t="shared" ref="AM1269:AN1269" si="1480">AM99*100/AM$5</f>
        <v>0.19667904301904371</v>
      </c>
      <c r="AN1269" s="369">
        <f t="shared" si="1480"/>
        <v>0.13480886626601085</v>
      </c>
      <c r="AO1269" s="369">
        <f t="shared" ref="AO1269:AT1269" si="1481">AO99*100/AO$5</f>
        <v>0.17128226174383535</v>
      </c>
      <c r="AP1269" s="369">
        <f t="shared" si="1481"/>
        <v>0.29810280154586799</v>
      </c>
      <c r="AQ1269" s="369">
        <f t="shared" si="1481"/>
        <v>4.9293161037821789E-2</v>
      </c>
      <c r="AR1269" s="369">
        <f t="shared" si="1481"/>
        <v>0.57154257773362027</v>
      </c>
      <c r="AS1269" s="369">
        <f t="shared" si="1481"/>
        <v>2.8133008618255247E-2</v>
      </c>
      <c r="AT1269" s="369">
        <f t="shared" si="1481"/>
        <v>0.1633254845990329</v>
      </c>
      <c r="AU1269" s="369">
        <f t="shared" ref="AU1269:AV1269" si="1482">AU99*100/AU$5</f>
        <v>0.45420946909553789</v>
      </c>
      <c r="AV1269" s="369">
        <f t="shared" si="1482"/>
        <v>4.8338428492900763E-3</v>
      </c>
      <c r="AW1269" s="369">
        <f t="shared" ref="AW1269:AX1269" si="1483">AW99*100/AW$5</f>
        <v>0.14337568539278178</v>
      </c>
      <c r="AX1269" s="369">
        <f t="shared" si="1483"/>
        <v>8.9377133251503912E-2</v>
      </c>
      <c r="AY1269" s="369">
        <f t="shared" ref="AY1269" si="1484">AY99*100/AY$5</f>
        <v>6.4771426253043246E-2</v>
      </c>
    </row>
    <row r="1270" spans="1:51" s="325" customFormat="1" ht="13.8">
      <c r="A1270" s="327"/>
      <c r="B1270" s="327" t="s">
        <v>271</v>
      </c>
      <c r="C1270" s="369">
        <f t="shared" ref="C1270:AF1270" si="1485">C100*100/C$5</f>
        <v>4.887779687216643E-2</v>
      </c>
      <c r="D1270" s="369">
        <f t="shared" si="1485"/>
        <v>0.18127218550287427</v>
      </c>
      <c r="E1270" s="369">
        <f t="shared" si="1485"/>
        <v>0.30235322330465692</v>
      </c>
      <c r="F1270" s="369">
        <f t="shared" si="1485"/>
        <v>0.10185628785618708</v>
      </c>
      <c r="G1270" s="369">
        <f t="shared" si="1485"/>
        <v>1.0796967826884671E-2</v>
      </c>
      <c r="H1270" s="369">
        <f t="shared" si="1485"/>
        <v>2.7970984089510049E-2</v>
      </c>
      <c r="I1270" s="369">
        <f t="shared" si="1485"/>
        <v>5.5870516114495096E-2</v>
      </c>
      <c r="J1270" s="369">
        <f t="shared" si="1485"/>
        <v>9.0743671376608492E-2</v>
      </c>
      <c r="K1270" s="369">
        <f t="shared" si="1485"/>
        <v>3.2644336423428427E-2</v>
      </c>
      <c r="L1270" s="369">
        <f t="shared" si="1485"/>
        <v>1.6932017723081592E-2</v>
      </c>
      <c r="M1270" s="369">
        <f t="shared" si="1485"/>
        <v>1.5316724331297342E-2</v>
      </c>
      <c r="N1270" s="369">
        <f t="shared" si="1485"/>
        <v>0.25013097549302998</v>
      </c>
      <c r="O1270" s="369">
        <f t="shared" si="1485"/>
        <v>1.712090223924442E-2</v>
      </c>
      <c r="P1270" s="369">
        <f t="shared" si="1485"/>
        <v>0.13471120530738001</v>
      </c>
      <c r="Q1270" s="369">
        <f t="shared" si="1485"/>
        <v>0.2696704679480566</v>
      </c>
      <c r="R1270" s="369">
        <f t="shared" si="1485"/>
        <v>7.2526885416222528E-2</v>
      </c>
      <c r="S1270" s="369">
        <f t="shared" si="1485"/>
        <v>0.10775019668839513</v>
      </c>
      <c r="T1270" s="369">
        <f t="shared" si="1485"/>
        <v>0.180210775175731</v>
      </c>
      <c r="U1270" s="369">
        <f t="shared" si="1485"/>
        <v>9.0418479767299734E-2</v>
      </c>
      <c r="V1270" s="369">
        <f t="shared" si="1485"/>
        <v>0.149997688463753</v>
      </c>
      <c r="W1270" s="369">
        <f t="shared" si="1485"/>
        <v>7.6264090177133662E-2</v>
      </c>
      <c r="X1270" s="369">
        <f t="shared" si="1485"/>
        <v>0.34571003953040014</v>
      </c>
      <c r="Y1270" s="369">
        <f t="shared" si="1485"/>
        <v>0.11660186398974404</v>
      </c>
      <c r="Z1270" s="369">
        <f t="shared" si="1485"/>
        <v>6.2319741076313856E-2</v>
      </c>
      <c r="AA1270" s="369">
        <f t="shared" si="1485"/>
        <v>0.16212919349958427</v>
      </c>
      <c r="AB1270" s="369">
        <f t="shared" si="1485"/>
        <v>0.1293247021536453</v>
      </c>
      <c r="AC1270" s="369">
        <f t="shared" si="1485"/>
        <v>0.25381170587452845</v>
      </c>
      <c r="AD1270" s="369">
        <f t="shared" si="1485"/>
        <v>0.13546809882674521</v>
      </c>
      <c r="AE1270" s="369">
        <f t="shared" si="1485"/>
        <v>0.48247133811192433</v>
      </c>
      <c r="AF1270" s="369">
        <f t="shared" si="1485"/>
        <v>0.53871305750918697</v>
      </c>
      <c r="AG1270" s="369">
        <f t="shared" ref="AG1270:AH1270" si="1486">AG100*100/AG$5</f>
        <v>7.169354895716952E-2</v>
      </c>
      <c r="AH1270" s="369">
        <f t="shared" si="1486"/>
        <v>8.0283796788024261E-2</v>
      </c>
      <c r="AI1270" s="369">
        <f t="shared" ref="AI1270:AJ1270" si="1487">AI100*100/AI$5</f>
        <v>6.0446371994548782E-2</v>
      </c>
      <c r="AJ1270" s="369">
        <f t="shared" si="1487"/>
        <v>5.2772197373061248E-2</v>
      </c>
      <c r="AK1270" s="369">
        <f t="shared" ref="AK1270:AL1270" si="1488">AK100*100/AK$5</f>
        <v>4.7855634981533883E-2</v>
      </c>
      <c r="AL1270" s="369">
        <f t="shared" si="1488"/>
        <v>8.7223201290367619E-2</v>
      </c>
      <c r="AM1270" s="369">
        <f t="shared" ref="AM1270:AN1270" si="1489">AM100*100/AM$5</f>
        <v>4.4913882914588338E-2</v>
      </c>
      <c r="AN1270" s="369">
        <f t="shared" si="1489"/>
        <v>0.25752944885594198</v>
      </c>
      <c r="AO1270" s="369">
        <f t="shared" ref="AO1270:AT1270" si="1490">AO100*100/AO$5</f>
        <v>0.17628886552473791</v>
      </c>
      <c r="AP1270" s="369">
        <f t="shared" si="1490"/>
        <v>0.10669933062814568</v>
      </c>
      <c r="AQ1270" s="369">
        <f t="shared" si="1490"/>
        <v>0.14109787779614696</v>
      </c>
      <c r="AR1270" s="369">
        <f t="shared" si="1490"/>
        <v>0.29463439329497032</v>
      </c>
      <c r="AS1270" s="369">
        <f t="shared" si="1490"/>
        <v>0.45766566095584293</v>
      </c>
      <c r="AT1270" s="369">
        <f t="shared" si="1490"/>
        <v>0.55383227496040566</v>
      </c>
      <c r="AU1270" s="369">
        <f t="shared" ref="AU1270:AV1270" si="1491">AU100*100/AU$5</f>
        <v>0.15426553810251031</v>
      </c>
      <c r="AV1270" s="369">
        <f t="shared" si="1491"/>
        <v>0.17386341171388855</v>
      </c>
      <c r="AW1270" s="369">
        <f t="shared" ref="AW1270:AX1270" si="1492">AW100*100/AW$5</f>
        <v>6.8506135392251477E-2</v>
      </c>
      <c r="AX1270" s="369">
        <f t="shared" si="1492"/>
        <v>3.7362852035592385E-2</v>
      </c>
      <c r="AY1270" s="369">
        <f t="shared" ref="AY1270" si="1493">AY100*100/AY$5</f>
        <v>5.1696716039945537E-2</v>
      </c>
    </row>
    <row r="1271" spans="1:51" s="325" customFormat="1" ht="13.8">
      <c r="A1271" s="329"/>
      <c r="B1271" s="329" t="s">
        <v>272</v>
      </c>
      <c r="C1271" s="369">
        <f t="shared" ref="C1271:AF1271" si="1494">C101*100/C$5</f>
        <v>0.16373198386859991</v>
      </c>
      <c r="D1271" s="369">
        <f t="shared" si="1494"/>
        <v>0.14476807405513328</v>
      </c>
      <c r="E1271" s="369">
        <f t="shared" si="1494"/>
        <v>0.30074952420485429</v>
      </c>
      <c r="F1271" s="369">
        <f t="shared" si="1494"/>
        <v>0.13420875620155628</v>
      </c>
      <c r="G1271" s="369">
        <f t="shared" si="1494"/>
        <v>3.2058120225715789E-2</v>
      </c>
      <c r="H1271" s="369">
        <f t="shared" si="1494"/>
        <v>0.36970974306911986</v>
      </c>
      <c r="I1271" s="369">
        <f t="shared" si="1494"/>
        <v>0.24254810857097972</v>
      </c>
      <c r="J1271" s="369">
        <f t="shared" si="1494"/>
        <v>0.14640076242190775</v>
      </c>
      <c r="K1271" s="369">
        <f t="shared" si="1494"/>
        <v>0.30674690163264845</v>
      </c>
      <c r="L1271" s="369">
        <f t="shared" si="1494"/>
        <v>1.1468620004433931E-2</v>
      </c>
      <c r="M1271" s="369">
        <f t="shared" si="1494"/>
        <v>0.59258704579530386</v>
      </c>
      <c r="N1271" s="369">
        <f t="shared" si="1494"/>
        <v>0.46253567665783424</v>
      </c>
      <c r="O1271" s="369">
        <f t="shared" si="1494"/>
        <v>2.3420102119721137E-3</v>
      </c>
      <c r="P1271" s="369">
        <f t="shared" si="1494"/>
        <v>0.86423878897903661</v>
      </c>
      <c r="Q1271" s="369">
        <f t="shared" si="1494"/>
        <v>0.65339960793595886</v>
      </c>
      <c r="R1271" s="369">
        <f t="shared" si="1494"/>
        <v>1.1268424308819216E-2</v>
      </c>
      <c r="S1271" s="369">
        <f t="shared" si="1494"/>
        <v>0.14479654737253955</v>
      </c>
      <c r="T1271" s="369">
        <f t="shared" si="1494"/>
        <v>3.8532043435082694E-2</v>
      </c>
      <c r="U1271" s="369">
        <f t="shared" si="1494"/>
        <v>4.971764053686703E-2</v>
      </c>
      <c r="V1271" s="369">
        <f t="shared" si="1494"/>
        <v>0.16861606223496134</v>
      </c>
      <c r="W1271" s="369">
        <f t="shared" si="1494"/>
        <v>1.2324208266237252E-2</v>
      </c>
      <c r="X1271" s="369">
        <f t="shared" si="1494"/>
        <v>0.34062241870457588</v>
      </c>
      <c r="Y1271" s="369">
        <f t="shared" si="1494"/>
        <v>0.84425060263170337</v>
      </c>
      <c r="Z1271" s="369">
        <f t="shared" si="1494"/>
        <v>8.415947176600419E-2</v>
      </c>
      <c r="AA1271" s="369">
        <f t="shared" si="1494"/>
        <v>0.4923835413653796</v>
      </c>
      <c r="AB1271" s="369">
        <f t="shared" si="1494"/>
        <v>0.9048944037521407</v>
      </c>
      <c r="AC1271" s="369">
        <f t="shared" si="1494"/>
        <v>4.9351205152574261E-2</v>
      </c>
      <c r="AD1271" s="369">
        <f t="shared" si="1494"/>
        <v>0.12716676772634963</v>
      </c>
      <c r="AE1271" s="369">
        <f t="shared" si="1494"/>
        <v>0.44036990914685081</v>
      </c>
      <c r="AF1271" s="369">
        <f t="shared" si="1494"/>
        <v>0.77533521472271916</v>
      </c>
      <c r="AG1271" s="369">
        <f t="shared" ref="AG1271:AH1271" si="1495">AG101*100/AG$5</f>
        <v>9.1151632042068154E-3</v>
      </c>
      <c r="AH1271" s="369">
        <f t="shared" si="1495"/>
        <v>0.62819439050600245</v>
      </c>
      <c r="AI1271" s="369">
        <f t="shared" ref="AI1271:AJ1271" si="1496">AI101*100/AI$5</f>
        <v>0.24182494383458844</v>
      </c>
      <c r="AJ1271" s="369">
        <f t="shared" si="1496"/>
        <v>6.674872473193344E-2</v>
      </c>
      <c r="AK1271" s="369">
        <f t="shared" ref="AK1271:AL1271" si="1497">AK101*100/AK$5</f>
        <v>0.55579565643862894</v>
      </c>
      <c r="AL1271" s="369">
        <f t="shared" si="1497"/>
        <v>0.36253030894628369</v>
      </c>
      <c r="AM1271" s="369">
        <f t="shared" ref="AM1271:AN1271" si="1498">AM101*100/AM$5</f>
        <v>0.3832329910457814</v>
      </c>
      <c r="AN1271" s="369">
        <f t="shared" si="1498"/>
        <v>3.4263750014293576E-2</v>
      </c>
      <c r="AO1271" s="369">
        <f t="shared" ref="AO1271:AT1271" si="1499">AO101*100/AO$5</f>
        <v>1.2637091036275312</v>
      </c>
      <c r="AP1271" s="369">
        <f t="shared" si="1499"/>
        <v>8.2786968390018298E-2</v>
      </c>
      <c r="AQ1271" s="369">
        <f t="shared" si="1499"/>
        <v>0.1543236951314147</v>
      </c>
      <c r="AR1271" s="369">
        <f t="shared" si="1499"/>
        <v>0.35211691419530128</v>
      </c>
      <c r="AS1271" s="369">
        <f t="shared" si="1499"/>
        <v>0.55820135590485309</v>
      </c>
      <c r="AT1271" s="369">
        <f t="shared" si="1499"/>
        <v>0.69679256619950147</v>
      </c>
      <c r="AU1271" s="369">
        <f t="shared" ref="AU1271:AV1271" si="1500">AU101*100/AU$5</f>
        <v>8.4524448949421706E-3</v>
      </c>
      <c r="AV1271" s="369">
        <f t="shared" si="1500"/>
        <v>0.17231410310834688</v>
      </c>
      <c r="AW1271" s="369">
        <f t="shared" ref="AW1271:AX1271" si="1501">AW101*100/AW$5</f>
        <v>0.87142323070559669</v>
      </c>
      <c r="AX1271" s="369">
        <f t="shared" si="1501"/>
        <v>0.34907286165977131</v>
      </c>
      <c r="AY1271" s="369">
        <f t="shared" ref="AY1271" si="1502">AY101*100/AY$5</f>
        <v>2.4199682938277334E-2</v>
      </c>
    </row>
    <row r="1272" spans="1:51" s="325" customFormat="1" ht="13.8">
      <c r="A1272" s="327"/>
      <c r="B1272" s="327" t="s">
        <v>273</v>
      </c>
      <c r="C1272" s="369">
        <f t="shared" ref="C1272:AF1272" si="1503">C102*100/C$5</f>
        <v>0.41369096451610121</v>
      </c>
      <c r="D1272" s="369">
        <f t="shared" si="1503"/>
        <v>3.5729260025501226E-3</v>
      </c>
      <c r="E1272" s="369">
        <f t="shared" si="1503"/>
        <v>8.0446022285450239E-2</v>
      </c>
      <c r="F1272" s="369">
        <f t="shared" si="1503"/>
        <v>4.5589386790755105E-3</v>
      </c>
      <c r="G1272" s="369">
        <f t="shared" si="1503"/>
        <v>9.2661648541688305E-2</v>
      </c>
      <c r="H1272" s="369">
        <f t="shared" si="1503"/>
        <v>7.0144851291828306E-2</v>
      </c>
      <c r="I1272" s="369">
        <f t="shared" si="1503"/>
        <v>5.7714427537415729E-2</v>
      </c>
      <c r="J1272" s="369">
        <f t="shared" si="1503"/>
        <v>6.9297819781172082E-2</v>
      </c>
      <c r="K1272" s="369">
        <f t="shared" si="1503"/>
        <v>6.779977564865905E-2</v>
      </c>
      <c r="L1272" s="369">
        <f t="shared" si="1503"/>
        <v>0.24955536521459187</v>
      </c>
      <c r="M1272" s="369">
        <f t="shared" si="1503"/>
        <v>2.3783469169986707E-2</v>
      </c>
      <c r="N1272" s="369">
        <f t="shared" si="1503"/>
        <v>7.1631041480682944E-2</v>
      </c>
      <c r="O1272" s="369">
        <f t="shared" si="1503"/>
        <v>0.2499086414119899</v>
      </c>
      <c r="P1272" s="369">
        <f t="shared" si="1503"/>
        <v>3.7170633474699601E-2</v>
      </c>
      <c r="Q1272" s="369">
        <f t="shared" si="1503"/>
        <v>1.2866497945608702E-2</v>
      </c>
      <c r="R1272" s="369">
        <f t="shared" si="1503"/>
        <v>3.2500050033544226E-2</v>
      </c>
      <c r="S1272" s="369">
        <f t="shared" si="1503"/>
        <v>1.7021296260282575E-2</v>
      </c>
      <c r="T1272" s="369">
        <f t="shared" si="1503"/>
        <v>1.8980296819187979E-2</v>
      </c>
      <c r="U1272" s="369">
        <f t="shared" si="1503"/>
        <v>3.6484649730664807E-2</v>
      </c>
      <c r="V1272" s="369">
        <f t="shared" si="1503"/>
        <v>1.3995301277228846E-2</v>
      </c>
      <c r="W1272" s="369">
        <f t="shared" si="1503"/>
        <v>8.9318303811057442E-3</v>
      </c>
      <c r="X1272" s="369">
        <f t="shared" si="1503"/>
        <v>1.8116893672447388E-2</v>
      </c>
      <c r="Y1272" s="369">
        <f t="shared" si="1503"/>
        <v>9.4890331378123926E-3</v>
      </c>
      <c r="Z1272" s="369">
        <f t="shared" si="1503"/>
        <v>9.1810332835640957E-3</v>
      </c>
      <c r="AA1272" s="369">
        <f t="shared" si="1503"/>
        <v>4.0979017313634819E-2</v>
      </c>
      <c r="AB1272" s="369">
        <f t="shared" si="1503"/>
        <v>3.5538007583684646E-2</v>
      </c>
      <c r="AC1272" s="369">
        <f t="shared" si="1503"/>
        <v>3.9866520412313901E-2</v>
      </c>
      <c r="AD1272" s="369">
        <f t="shared" si="1503"/>
        <v>1.543967378575989E-2</v>
      </c>
      <c r="AE1272" s="369">
        <f t="shared" si="1503"/>
        <v>1.8094153459708578E-2</v>
      </c>
      <c r="AF1272" s="369">
        <f t="shared" si="1503"/>
        <v>5.6162916732941645E-2</v>
      </c>
      <c r="AG1272" s="369">
        <f t="shared" ref="AG1272:AH1272" si="1504">AG102*100/AG$5</f>
        <v>4.7064005931924981E-2</v>
      </c>
      <c r="AH1272" s="369">
        <f t="shared" si="1504"/>
        <v>5.7122759735043972E-2</v>
      </c>
      <c r="AI1272" s="369">
        <f t="shared" ref="AI1272:AJ1272" si="1505">AI102*100/AI$5</f>
        <v>3.3616389647098933E-2</v>
      </c>
      <c r="AJ1272" s="369">
        <f t="shared" si="1505"/>
        <v>4.4451120517650225E-2</v>
      </c>
      <c r="AK1272" s="369">
        <f t="shared" ref="AK1272:AL1272" si="1506">AK102*100/AK$5</f>
        <v>5.1791644047604668E-2</v>
      </c>
      <c r="AL1272" s="369">
        <f t="shared" si="1506"/>
        <v>5.2033570988483616E-2</v>
      </c>
      <c r="AM1272" s="369">
        <f t="shared" ref="AM1272:AN1272" si="1507">AM102*100/AM$5</f>
        <v>5.8525274351131619E-2</v>
      </c>
      <c r="AN1272" s="369">
        <f t="shared" si="1507"/>
        <v>1.547790376092642E-2</v>
      </c>
      <c r="AO1272" s="369">
        <f t="shared" ref="AO1272:AT1272" si="1508">AO102*100/AO$5</f>
        <v>7.8730607343347955E-2</v>
      </c>
      <c r="AP1272" s="369">
        <f t="shared" si="1508"/>
        <v>4.1097193992350137E-2</v>
      </c>
      <c r="AQ1272" s="369">
        <f t="shared" si="1508"/>
        <v>1.2112419447349776E-2</v>
      </c>
      <c r="AR1272" s="369">
        <f t="shared" si="1508"/>
        <v>3.4066417843216429E-2</v>
      </c>
      <c r="AS1272" s="369">
        <f t="shared" si="1508"/>
        <v>2.4417328234712099E-2</v>
      </c>
      <c r="AT1272" s="369">
        <f t="shared" si="1508"/>
        <v>3.1170527357523594E-2</v>
      </c>
      <c r="AU1272" s="369">
        <f t="shared" ref="AU1272:AV1272" si="1509">AU102*100/AU$5</f>
        <v>5.9470189977959664E-2</v>
      </c>
      <c r="AV1272" s="369">
        <f t="shared" si="1509"/>
        <v>7.2197781018242804E-3</v>
      </c>
      <c r="AW1272" s="369">
        <f t="shared" ref="AW1272:AX1272" si="1510">AW102*100/AW$5</f>
        <v>6.9599847278049402E-3</v>
      </c>
      <c r="AX1272" s="369">
        <f t="shared" si="1510"/>
        <v>4.6310811115414331E-2</v>
      </c>
      <c r="AY1272" s="369">
        <f t="shared" ref="AY1272" si="1511">AY102*100/AY$5</f>
        <v>7.2254977493434692E-3</v>
      </c>
    </row>
    <row r="1273" spans="1:51" s="325" customFormat="1" ht="13.8">
      <c r="A1273" s="329"/>
      <c r="B1273" s="329" t="s">
        <v>274</v>
      </c>
      <c r="C1273" s="369">
        <f t="shared" ref="C1273:AF1273" si="1512">C103*100/C$5</f>
        <v>3.929222186720093E-3</v>
      </c>
      <c r="D1273" s="369">
        <f t="shared" si="1512"/>
        <v>1.2053244345952222E-3</v>
      </c>
      <c r="E1273" s="369">
        <f t="shared" si="1512"/>
        <v>3.2446935275077288E-3</v>
      </c>
      <c r="F1273" s="369">
        <f t="shared" si="1512"/>
        <v>9.9976725418322626E-4</v>
      </c>
      <c r="G1273" s="369">
        <f t="shared" si="1512"/>
        <v>8.134701787378862E-4</v>
      </c>
      <c r="H1273" s="369">
        <f t="shared" si="1512"/>
        <v>1.2318827189680592E-3</v>
      </c>
      <c r="I1273" s="369">
        <f t="shared" si="1512"/>
        <v>1.2538597675860286E-3</v>
      </c>
      <c r="J1273" s="369">
        <f t="shared" si="1512"/>
        <v>4.0484515766895266E-3</v>
      </c>
      <c r="K1273" s="369">
        <f t="shared" si="1512"/>
        <v>4.2374859780411906E-3</v>
      </c>
      <c r="L1273" s="369">
        <f t="shared" si="1512"/>
        <v>9.0304094523101827E-4</v>
      </c>
      <c r="M1273" s="369">
        <f t="shared" si="1512"/>
        <v>2.3400551061704277E-3</v>
      </c>
      <c r="N1273" s="369">
        <f t="shared" si="1512"/>
        <v>1.2886477685730801E-3</v>
      </c>
      <c r="O1273" s="369">
        <f t="shared" si="1512"/>
        <v>9.2872818750618319E-4</v>
      </c>
      <c r="P1273" s="369">
        <f t="shared" si="1512"/>
        <v>3.4497107633131886E-3</v>
      </c>
      <c r="Q1273" s="369">
        <f t="shared" si="1512"/>
        <v>1.1733598755429317E-3</v>
      </c>
      <c r="R1273" s="369">
        <f t="shared" si="1512"/>
        <v>7.9618596467718791E-3</v>
      </c>
      <c r="S1273" s="369">
        <f t="shared" si="1512"/>
        <v>4.4671275253230286E-3</v>
      </c>
      <c r="T1273" s="369">
        <f t="shared" si="1512"/>
        <v>2.1633456589612104E-3</v>
      </c>
      <c r="U1273" s="369">
        <f t="shared" si="1512"/>
        <v>3.1725782374491139E-3</v>
      </c>
      <c r="V1273" s="369">
        <f t="shared" si="1512"/>
        <v>5.8839104468829985E-3</v>
      </c>
      <c r="W1273" s="369">
        <f t="shared" si="1512"/>
        <v>8.1588835212023615E-4</v>
      </c>
      <c r="X1273" s="369">
        <f t="shared" si="1512"/>
        <v>3.184933362507874E-3</v>
      </c>
      <c r="Y1273" s="369">
        <f t="shared" si="1512"/>
        <v>2.7334663359953391E-3</v>
      </c>
      <c r="Z1273" s="369">
        <f t="shared" si="1512"/>
        <v>4.7296232066845337E-3</v>
      </c>
      <c r="AA1273" s="369">
        <f t="shared" si="1512"/>
        <v>2.9900387632913777E-2</v>
      </c>
      <c r="AB1273" s="369">
        <f t="shared" si="1512"/>
        <v>2.9187428713700763E-2</v>
      </c>
      <c r="AC1273" s="369">
        <f t="shared" si="1512"/>
        <v>3.0960170107435257E-2</v>
      </c>
      <c r="AD1273" s="369">
        <f t="shared" si="1512"/>
        <v>1.0506998784075561E-2</v>
      </c>
      <c r="AE1273" s="369">
        <f t="shared" si="1512"/>
        <v>4.9276017047136644E-3</v>
      </c>
      <c r="AF1273" s="369">
        <f t="shared" si="1512"/>
        <v>5.4031185586873781E-2</v>
      </c>
      <c r="AG1273" s="369">
        <f t="shared" ref="AG1273:AH1273" si="1513">AG103*100/AG$5</f>
        <v>3.5493329374748167E-2</v>
      </c>
      <c r="AH1273" s="369">
        <f t="shared" si="1513"/>
        <v>4.3397700740685288E-2</v>
      </c>
      <c r="AI1273" s="369">
        <f t="shared" ref="AI1273:AJ1273" si="1514">AI103*100/AI$5</f>
        <v>2.3121131846478842E-2</v>
      </c>
      <c r="AJ1273" s="369">
        <f t="shared" si="1514"/>
        <v>3.7751032660046542E-2</v>
      </c>
      <c r="AK1273" s="369">
        <f t="shared" ref="AK1273:AL1273" si="1515">AK103*100/AK$5</f>
        <v>4.6257849123029902E-2</v>
      </c>
      <c r="AL1273" s="369">
        <f t="shared" si="1515"/>
        <v>3.9370174616871374E-2</v>
      </c>
      <c r="AM1273" s="369">
        <f t="shared" ref="AM1273:AN1273" si="1516">AM103*100/AM$5</f>
        <v>5.0217504101034358E-2</v>
      </c>
      <c r="AN1273" s="369">
        <f t="shared" si="1516"/>
        <v>7.3101445203320034E-3</v>
      </c>
      <c r="AO1273" s="369">
        <f t="shared" ref="AO1273:AT1273" si="1517">AO103*100/AO$5</f>
        <v>6.6425644529721245E-2</v>
      </c>
      <c r="AP1273" s="369">
        <f t="shared" si="1517"/>
        <v>2.8792436164275837E-2</v>
      </c>
      <c r="AQ1273" s="369">
        <f t="shared" si="1517"/>
        <v>5.8031647491480817E-3</v>
      </c>
      <c r="AR1273" s="369">
        <f t="shared" si="1517"/>
        <v>2.866831308861682E-2</v>
      </c>
      <c r="AS1273" s="369">
        <f t="shared" si="1517"/>
        <v>2.1621721088998683E-2</v>
      </c>
      <c r="AT1273" s="369">
        <f t="shared" si="1517"/>
        <v>2.7568749358328103E-2</v>
      </c>
      <c r="AU1273" s="369">
        <f t="shared" ref="AU1273:AV1273" si="1518">AU103*100/AU$5</f>
        <v>4.7616562077482993E-2</v>
      </c>
      <c r="AV1273" s="369">
        <f t="shared" si="1518"/>
        <v>3.5943959648567225E-3</v>
      </c>
      <c r="AW1273" s="369">
        <f t="shared" ref="AW1273:AX1273" si="1519">AW103*100/AW$5</f>
        <v>4.7394181717909829E-3</v>
      </c>
      <c r="AX1273" s="369">
        <f t="shared" si="1519"/>
        <v>3.5723531288144095E-2</v>
      </c>
      <c r="AY1273" s="369">
        <f t="shared" ref="AY1273" si="1520">AY103*100/AY$5</f>
        <v>3.0966418925757726E-3</v>
      </c>
    </row>
    <row r="1274" spans="1:51" s="325" customFormat="1" ht="13.8">
      <c r="A1274" s="327"/>
      <c r="B1274" s="327" t="s">
        <v>275</v>
      </c>
      <c r="C1274" s="369">
        <f t="shared" ref="C1274:AF1274" si="1521">C104*100/C$5</f>
        <v>0.40971856406359297</v>
      </c>
      <c r="D1274" s="369">
        <f t="shared" si="1521"/>
        <v>2.3676015679549006E-3</v>
      </c>
      <c r="E1274" s="369">
        <f t="shared" si="1521"/>
        <v>7.7201328757942514E-2</v>
      </c>
      <c r="F1274" s="369">
        <f t="shared" si="1521"/>
        <v>3.5591714248922853E-3</v>
      </c>
      <c r="G1274" s="369">
        <f t="shared" si="1521"/>
        <v>9.1848178362950422E-2</v>
      </c>
      <c r="H1274" s="369">
        <f t="shared" si="1521"/>
        <v>6.8876736728184729E-2</v>
      </c>
      <c r="I1274" s="369">
        <f t="shared" si="1521"/>
        <v>5.6460567769829696E-2</v>
      </c>
      <c r="J1274" s="369">
        <f t="shared" si="1521"/>
        <v>6.5285840741209467E-2</v>
      </c>
      <c r="K1274" s="369">
        <f t="shared" si="1521"/>
        <v>6.3601525651896015E-2</v>
      </c>
      <c r="L1274" s="369">
        <f t="shared" si="1521"/>
        <v>0.24865232426936087</v>
      </c>
      <c r="M1274" s="369">
        <f t="shared" si="1521"/>
        <v>2.1485960520292106E-2</v>
      </c>
      <c r="N1274" s="369">
        <f t="shared" si="1521"/>
        <v>7.0297957582159079E-2</v>
      </c>
      <c r="O1274" s="369">
        <f t="shared" si="1521"/>
        <v>0.24897991322448371</v>
      </c>
      <c r="P1274" s="369">
        <f t="shared" si="1521"/>
        <v>3.3764044095927835E-2</v>
      </c>
      <c r="Q1274" s="369">
        <f t="shared" si="1521"/>
        <v>1.169313807006577E-2</v>
      </c>
      <c r="R1274" s="369">
        <f t="shared" si="1521"/>
        <v>2.4538190386772348E-2</v>
      </c>
      <c r="S1274" s="369">
        <f t="shared" si="1521"/>
        <v>1.2554168734959547E-2</v>
      </c>
      <c r="T1274" s="369">
        <f t="shared" si="1521"/>
        <v>1.6776133317604861E-2</v>
      </c>
      <c r="U1274" s="369">
        <f t="shared" si="1521"/>
        <v>3.3312071493215696E-2</v>
      </c>
      <c r="V1274" s="369">
        <f t="shared" si="1521"/>
        <v>8.1113908303458472E-3</v>
      </c>
      <c r="W1274" s="369">
        <f t="shared" si="1521"/>
        <v>8.1159420289855077E-3</v>
      </c>
      <c r="X1274" s="369">
        <f t="shared" si="1521"/>
        <v>1.4890597538997854E-2</v>
      </c>
      <c r="Y1274" s="369">
        <f t="shared" si="1521"/>
        <v>6.755566801817053E-3</v>
      </c>
      <c r="Z1274" s="369">
        <f t="shared" si="1521"/>
        <v>4.4514100768795611E-3</v>
      </c>
      <c r="AA1274" s="369">
        <f t="shared" si="1521"/>
        <v>1.1118338030831152E-2</v>
      </c>
      <c r="AB1274" s="369">
        <f t="shared" si="1521"/>
        <v>6.3505788699838835E-3</v>
      </c>
      <c r="AC1274" s="369">
        <f t="shared" si="1521"/>
        <v>8.9063503048786366E-3</v>
      </c>
      <c r="AD1274" s="369">
        <f t="shared" si="1521"/>
        <v>4.9326750016843281E-3</v>
      </c>
      <c r="AE1274" s="369">
        <f t="shared" si="1521"/>
        <v>1.3166551754994912E-2</v>
      </c>
      <c r="AF1274" s="369">
        <f t="shared" si="1521"/>
        <v>2.1317311460678579E-3</v>
      </c>
      <c r="AG1274" s="369">
        <f t="shared" ref="AG1274:AH1274" si="1522">AG104*100/AG$5</f>
        <v>1.1607881304949087E-2</v>
      </c>
      <c r="AH1274" s="369">
        <f t="shared" si="1522"/>
        <v>1.3764050639229026E-2</v>
      </c>
      <c r="AI1274" s="369">
        <f t="shared" ref="AI1274:AJ1274" si="1523">AI104*100/AI$5</f>
        <v>1.0495257800620088E-2</v>
      </c>
      <c r="AJ1274" s="369">
        <f t="shared" si="1523"/>
        <v>6.7000878576036803E-3</v>
      </c>
      <c r="AK1274" s="369">
        <f t="shared" ref="AK1274:AL1274" si="1524">AK104*100/AK$5</f>
        <v>5.5337949245747656E-3</v>
      </c>
      <c r="AL1274" s="369">
        <f t="shared" si="1524"/>
        <v>1.270398418049561E-2</v>
      </c>
      <c r="AM1274" s="369">
        <f t="shared" ref="AM1274:AN1274" si="1525">AM104*100/AM$5</f>
        <v>8.270681990052188E-3</v>
      </c>
      <c r="AN1274" s="369">
        <f t="shared" si="1525"/>
        <v>8.167759240594416E-3</v>
      </c>
      <c r="AO1274" s="369">
        <f t="shared" ref="AO1274:AT1274" si="1526">AO104*100/AO$5</f>
        <v>1.2340220586731654E-2</v>
      </c>
      <c r="AP1274" s="369">
        <f t="shared" si="1526"/>
        <v>1.2304757828074298E-2</v>
      </c>
      <c r="AQ1274" s="369">
        <f t="shared" si="1526"/>
        <v>6.3092546982016938E-3</v>
      </c>
      <c r="AR1274" s="369">
        <f t="shared" si="1526"/>
        <v>5.3616310738252831E-3</v>
      </c>
      <c r="AS1274" s="369">
        <f t="shared" si="1526"/>
        <v>2.7956071457134143E-3</v>
      </c>
      <c r="AT1274" s="369">
        <f t="shared" si="1526"/>
        <v>3.6017779991954907E-3</v>
      </c>
      <c r="AU1274" s="369">
        <f t="shared" ref="AU1274:AV1274" si="1527">AU104*100/AU$5</f>
        <v>1.1853627900476671E-2</v>
      </c>
      <c r="AV1274" s="369">
        <f t="shared" si="1527"/>
        <v>3.6563683090783906E-3</v>
      </c>
      <c r="AW1274" s="369">
        <f t="shared" ref="AW1274:AX1274" si="1528">AW104*100/AW$5</f>
        <v>2.2205665560139573E-3</v>
      </c>
      <c r="AX1274" s="369">
        <f t="shared" si="1528"/>
        <v>1.0553127311698399E-2</v>
      </c>
      <c r="AY1274" s="369">
        <f t="shared" ref="AY1274" si="1529">AY104*100/AY$5</f>
        <v>4.1288558567676966E-3</v>
      </c>
    </row>
    <row r="1275" spans="1:51" s="325" customFormat="1" ht="13.8">
      <c r="A1275" s="329"/>
      <c r="B1275" s="329" t="s">
        <v>276</v>
      </c>
      <c r="C1275" s="369">
        <f t="shared" ref="C1275:AF1275" si="1530">C105*100/C$5</f>
        <v>0.61205191754678367</v>
      </c>
      <c r="D1275" s="369">
        <f t="shared" si="1530"/>
        <v>0.5541048615039178</v>
      </c>
      <c r="E1275" s="369">
        <f t="shared" si="1530"/>
        <v>0.54969583795329202</v>
      </c>
      <c r="F1275" s="369">
        <f t="shared" si="1530"/>
        <v>0.5110410296482979</v>
      </c>
      <c r="G1275" s="369">
        <f t="shared" si="1530"/>
        <v>0.52254366208744585</v>
      </c>
      <c r="H1275" s="369">
        <f t="shared" si="1530"/>
        <v>0.50659365225327657</v>
      </c>
      <c r="I1275" s="369">
        <f t="shared" si="1530"/>
        <v>0.66078409751783707</v>
      </c>
      <c r="J1275" s="369">
        <f t="shared" si="1530"/>
        <v>0.56204179096203244</v>
      </c>
      <c r="K1275" s="369">
        <f t="shared" si="1530"/>
        <v>0.50747818185171067</v>
      </c>
      <c r="L1275" s="369">
        <f t="shared" si="1530"/>
        <v>0.55627322226230724</v>
      </c>
      <c r="M1275" s="369">
        <f t="shared" si="1530"/>
        <v>0.79434234240367052</v>
      </c>
      <c r="N1275" s="369">
        <f t="shared" si="1530"/>
        <v>0.56518313684417276</v>
      </c>
      <c r="O1275" s="369">
        <f t="shared" si="1530"/>
        <v>0.51944171322084953</v>
      </c>
      <c r="P1275" s="369">
        <f t="shared" si="1530"/>
        <v>0.60175892127544439</v>
      </c>
      <c r="Q1275" s="369">
        <f t="shared" si="1530"/>
        <v>0.59052370288100309</v>
      </c>
      <c r="R1275" s="369">
        <f t="shared" si="1530"/>
        <v>0.60679812291545021</v>
      </c>
      <c r="S1275" s="369">
        <f t="shared" si="1530"/>
        <v>0.53705655575995659</v>
      </c>
      <c r="T1275" s="369">
        <f t="shared" si="1530"/>
        <v>0.55708191610382252</v>
      </c>
      <c r="U1275" s="369">
        <f t="shared" si="1530"/>
        <v>0.51521000798153893</v>
      </c>
      <c r="V1275" s="369">
        <f t="shared" si="1530"/>
        <v>0.58565922912367563</v>
      </c>
      <c r="W1275" s="369">
        <f t="shared" si="1530"/>
        <v>0.557938808373591</v>
      </c>
      <c r="X1275" s="369">
        <f t="shared" si="1530"/>
        <v>0.51120248606798468</v>
      </c>
      <c r="Y1275" s="369">
        <f t="shared" si="1530"/>
        <v>0.52185777306059589</v>
      </c>
      <c r="Z1275" s="369">
        <f t="shared" si="1530"/>
        <v>0.5771067689254481</v>
      </c>
      <c r="AA1275" s="369">
        <f t="shared" si="1530"/>
        <v>0.55266081683252843</v>
      </c>
      <c r="AB1275" s="369">
        <f t="shared" si="1530"/>
        <v>0.51393426351790106</v>
      </c>
      <c r="AC1275" s="369">
        <f t="shared" si="1530"/>
        <v>0.52404810971389792</v>
      </c>
      <c r="AD1275" s="369">
        <f t="shared" si="1530"/>
        <v>0.54167188006300993</v>
      </c>
      <c r="AE1275" s="369">
        <f t="shared" si="1530"/>
        <v>0.58157526359712552</v>
      </c>
      <c r="AF1275" s="369">
        <f t="shared" si="1530"/>
        <v>0.5388360419983832</v>
      </c>
      <c r="AG1275" s="369">
        <f t="shared" ref="AG1275:AH1275" si="1531">AG105*100/AG$5</f>
        <v>0.55851767355735793</v>
      </c>
      <c r="AH1275" s="369">
        <f t="shared" si="1531"/>
        <v>0.57251432163116089</v>
      </c>
      <c r="AI1275" s="369">
        <f t="shared" ref="AI1275:AJ1275" si="1532">AI105*100/AI$5</f>
        <v>0.52787990268607576</v>
      </c>
      <c r="AJ1275" s="369">
        <f t="shared" si="1532"/>
        <v>0.54933516036804375</v>
      </c>
      <c r="AK1275" s="369">
        <f t="shared" ref="AK1275:AL1275" si="1533">AK105*100/AK$5</f>
        <v>0.57894406619354022</v>
      </c>
      <c r="AL1275" s="369">
        <f t="shared" si="1533"/>
        <v>0.54006138500215528</v>
      </c>
      <c r="AM1275" s="369">
        <f t="shared" ref="AM1275:AN1275" si="1534">AM105*100/AM$5</f>
        <v>0.57453423635828893</v>
      </c>
      <c r="AN1275" s="369">
        <f t="shared" si="1534"/>
        <v>0.52600369509428047</v>
      </c>
      <c r="AO1275" s="369">
        <f t="shared" ref="AO1275:AT1275" si="1535">AO105*100/AO$5</f>
        <v>0.48511170015097377</v>
      </c>
      <c r="AP1275" s="369">
        <f t="shared" si="1535"/>
        <v>0.52411993966834325</v>
      </c>
      <c r="AQ1275" s="369">
        <f t="shared" si="1535"/>
        <v>0.49438240156550489</v>
      </c>
      <c r="AR1275" s="369">
        <f t="shared" si="1535"/>
        <v>0.52722705559281957</v>
      </c>
      <c r="AS1275" s="369">
        <f t="shared" si="1535"/>
        <v>0.52918366148099238</v>
      </c>
      <c r="AT1275" s="369">
        <f t="shared" si="1535"/>
        <v>0.49741564013188572</v>
      </c>
      <c r="AU1275" s="369">
        <f t="shared" ref="AU1275:AV1275" si="1536">AU105*100/AU$5</f>
        <v>0.52485978538871991</v>
      </c>
      <c r="AV1275" s="369">
        <f t="shared" si="1536"/>
        <v>0.46575315299794318</v>
      </c>
      <c r="AW1275" s="369">
        <f t="shared" ref="AW1275:AX1275" si="1537">AW105*100/AW$5</f>
        <v>0.48023894621854085</v>
      </c>
      <c r="AX1275" s="369">
        <f t="shared" si="1537"/>
        <v>0.53957559351949191</v>
      </c>
      <c r="AY1275" s="369">
        <f t="shared" ref="AY1275" si="1538">AY105*100/AY$5</f>
        <v>0.49400039969618503</v>
      </c>
    </row>
    <row r="1276" spans="1:51" s="325" customFormat="1" ht="13.8">
      <c r="A1276" s="327"/>
      <c r="B1276" s="327" t="s">
        <v>277</v>
      </c>
      <c r="C1276" s="369">
        <f t="shared" ref="C1276:AF1276" si="1539">C106*100/C$5</f>
        <v>44.070717363707807</v>
      </c>
      <c r="D1276" s="369">
        <f t="shared" si="1539"/>
        <v>41.417013843151139</v>
      </c>
      <c r="E1276" s="369">
        <f t="shared" si="1539"/>
        <v>38.854832038626029</v>
      </c>
      <c r="F1276" s="369">
        <f t="shared" si="1539"/>
        <v>40.397595439781618</v>
      </c>
      <c r="G1276" s="369">
        <f t="shared" si="1539"/>
        <v>44.980574701890909</v>
      </c>
      <c r="H1276" s="369">
        <f t="shared" si="1539"/>
        <v>42.128432469095145</v>
      </c>
      <c r="I1276" s="369">
        <f t="shared" si="1539"/>
        <v>45.865784637783882</v>
      </c>
      <c r="J1276" s="369">
        <f t="shared" si="1539"/>
        <v>42.200730982581085</v>
      </c>
      <c r="K1276" s="369">
        <f t="shared" si="1539"/>
        <v>40.690537576103083</v>
      </c>
      <c r="L1276" s="369">
        <f t="shared" si="1539"/>
        <v>41.563633457486411</v>
      </c>
      <c r="M1276" s="369">
        <f t="shared" si="1539"/>
        <v>40.223079580594046</v>
      </c>
      <c r="N1276" s="369">
        <f t="shared" si="1539"/>
        <v>38.590601491898632</v>
      </c>
      <c r="O1276" s="369">
        <f t="shared" si="1539"/>
        <v>38.575653996256825</v>
      </c>
      <c r="P1276" s="369">
        <f t="shared" si="1539"/>
        <v>37.140189777213372</v>
      </c>
      <c r="Q1276" s="369">
        <f t="shared" si="1539"/>
        <v>42.767794103664322</v>
      </c>
      <c r="R1276" s="369">
        <f t="shared" si="1539"/>
        <v>39.239611948532449</v>
      </c>
      <c r="S1276" s="369">
        <f t="shared" si="1539"/>
        <v>41.248223257791381</v>
      </c>
      <c r="T1276" s="369">
        <f t="shared" si="1539"/>
        <v>40.538771031903629</v>
      </c>
      <c r="U1276" s="369">
        <f t="shared" si="1539"/>
        <v>39.325985753453935</v>
      </c>
      <c r="V1276" s="369">
        <f t="shared" si="1539"/>
        <v>41.638374863934573</v>
      </c>
      <c r="W1276" s="369">
        <f t="shared" si="1539"/>
        <v>37.584498121309714</v>
      </c>
      <c r="X1276" s="369">
        <f t="shared" si="1539"/>
        <v>39.352209371728463</v>
      </c>
      <c r="Y1276" s="369">
        <f t="shared" si="1539"/>
        <v>36.951700821328544</v>
      </c>
      <c r="Z1276" s="369">
        <f t="shared" si="1539"/>
        <v>37.894483033635964</v>
      </c>
      <c r="AA1276" s="369">
        <f t="shared" si="1539"/>
        <v>41.96569039717086</v>
      </c>
      <c r="AB1276" s="369">
        <f t="shared" si="1539"/>
        <v>38.582584441670562</v>
      </c>
      <c r="AC1276" s="369">
        <f t="shared" si="1539"/>
        <v>40.251806813165203</v>
      </c>
      <c r="AD1276" s="369">
        <f t="shared" si="1539"/>
        <v>43.37196861054165</v>
      </c>
      <c r="AE1276" s="369">
        <f t="shared" si="1539"/>
        <v>43.261741193685886</v>
      </c>
      <c r="AF1276" s="369">
        <f t="shared" si="1539"/>
        <v>43.26733712344199</v>
      </c>
      <c r="AG1276" s="369">
        <f t="shared" ref="AG1276:AH1276" si="1540">AG106*100/AG$5</f>
        <v>41.309622003483106</v>
      </c>
      <c r="AH1276" s="369">
        <f t="shared" si="1540"/>
        <v>44.915723458777251</v>
      </c>
      <c r="AI1276" s="369">
        <f t="shared" ref="AI1276:AJ1276" si="1541">AI106*100/AI$5</f>
        <v>43.366799790726141</v>
      </c>
      <c r="AJ1276" s="369">
        <f t="shared" si="1541"/>
        <v>39.02761552878642</v>
      </c>
      <c r="AK1276" s="369">
        <f t="shared" ref="AK1276:AL1276" si="1542">AK106*100/AK$5</f>
        <v>42.065220059928663</v>
      </c>
      <c r="AL1276" s="369">
        <f t="shared" si="1542"/>
        <v>39.892255602538199</v>
      </c>
      <c r="AM1276" s="369">
        <f t="shared" ref="AM1276:AN1276" si="1543">AM106*100/AM$5</f>
        <v>40.800831963849333</v>
      </c>
      <c r="AN1276" s="369">
        <f t="shared" si="1543"/>
        <v>42.281263323657257</v>
      </c>
      <c r="AO1276" s="369">
        <f t="shared" ref="AO1276:AT1276" si="1544">AO106*100/AO$5</f>
        <v>40.357527922393409</v>
      </c>
      <c r="AP1276" s="369">
        <f t="shared" si="1544"/>
        <v>44.266348857661839</v>
      </c>
      <c r="AQ1276" s="369">
        <f t="shared" si="1544"/>
        <v>44.165120280711228</v>
      </c>
      <c r="AR1276" s="369">
        <f t="shared" si="1544"/>
        <v>41.283063847542934</v>
      </c>
      <c r="AS1276" s="369">
        <f t="shared" si="1544"/>
        <v>43.736813758067449</v>
      </c>
      <c r="AT1276" s="369">
        <f t="shared" si="1544"/>
        <v>43.707273066947629</v>
      </c>
      <c r="AU1276" s="369">
        <f t="shared" ref="AU1276:AV1276" si="1545">AU106*100/AU$5</f>
        <v>44.021174889840395</v>
      </c>
      <c r="AV1276" s="369">
        <f t="shared" si="1545"/>
        <v>48.182165226945827</v>
      </c>
      <c r="AW1276" s="369">
        <f t="shared" ref="AW1276:AX1276" si="1546">AW106*100/AW$5</f>
        <v>46.39147991812407</v>
      </c>
      <c r="AX1276" s="369">
        <f t="shared" si="1546"/>
        <v>40.247031975634229</v>
      </c>
      <c r="AY1276" s="369">
        <f t="shared" ref="AY1276" si="1547">AY106*100/AY$5</f>
        <v>47.393502041059747</v>
      </c>
    </row>
    <row r="1277" spans="1:51" s="325" customFormat="1" ht="27.6">
      <c r="A1277" s="329"/>
      <c r="B1277" s="329" t="s">
        <v>278</v>
      </c>
      <c r="C1277" s="369">
        <f t="shared" ref="C1277:AF1277" si="1548">C107*100/C$5</f>
        <v>1.1133084050812181</v>
      </c>
      <c r="D1277" s="369">
        <f t="shared" si="1548"/>
        <v>1.0853085587505262</v>
      </c>
      <c r="E1277" s="369">
        <f t="shared" si="1548"/>
        <v>1.1456751778334473</v>
      </c>
      <c r="F1277" s="369">
        <f t="shared" si="1548"/>
        <v>1.0056858763279908</v>
      </c>
      <c r="G1277" s="369">
        <f t="shared" si="1548"/>
        <v>1.2365116475988023</v>
      </c>
      <c r="H1277" s="369">
        <f t="shared" si="1548"/>
        <v>1.1050350307590247</v>
      </c>
      <c r="I1277" s="369">
        <f t="shared" si="1548"/>
        <v>0.85196083384624799</v>
      </c>
      <c r="J1277" s="369">
        <f t="shared" si="1548"/>
        <v>1.1023459500348129</v>
      </c>
      <c r="K1277" s="369">
        <f t="shared" si="1548"/>
        <v>1.1406292117373651</v>
      </c>
      <c r="L1277" s="369">
        <f t="shared" si="1548"/>
        <v>1.3150082244454087</v>
      </c>
      <c r="M1277" s="369">
        <f t="shared" si="1548"/>
        <v>1.1815576427901624</v>
      </c>
      <c r="N1277" s="369">
        <f t="shared" si="1548"/>
        <v>1.297890483602846</v>
      </c>
      <c r="O1277" s="369">
        <f t="shared" si="1548"/>
        <v>1.1376920296950743</v>
      </c>
      <c r="P1277" s="369">
        <f t="shared" si="1548"/>
        <v>1.0540591237303447</v>
      </c>
      <c r="Q1277" s="369">
        <f t="shared" si="1548"/>
        <v>1.1314830661916582</v>
      </c>
      <c r="R1277" s="369">
        <f t="shared" si="1548"/>
        <v>1.1646938947764109</v>
      </c>
      <c r="S1277" s="369">
        <f t="shared" si="1548"/>
        <v>1.1446244089239344</v>
      </c>
      <c r="T1277" s="369">
        <f t="shared" si="1548"/>
        <v>0.88750235212818107</v>
      </c>
      <c r="U1277" s="369">
        <f t="shared" si="1548"/>
        <v>0.8518790012055798</v>
      </c>
      <c r="V1277" s="369">
        <f t="shared" si="1548"/>
        <v>1.0820511311817833</v>
      </c>
      <c r="W1277" s="369">
        <f t="shared" si="1548"/>
        <v>1.1088781535158347</v>
      </c>
      <c r="X1277" s="369">
        <f t="shared" si="1548"/>
        <v>1.1361525922255362</v>
      </c>
      <c r="Y1277" s="369">
        <f t="shared" si="1548"/>
        <v>1.0157170409367824</v>
      </c>
      <c r="Z1277" s="369">
        <f t="shared" si="1548"/>
        <v>1.1289425118936112</v>
      </c>
      <c r="AA1277" s="369">
        <f t="shared" si="1548"/>
        <v>1.0962681298399515</v>
      </c>
      <c r="AB1277" s="369">
        <f t="shared" si="1548"/>
        <v>0.98417149759266798</v>
      </c>
      <c r="AC1277" s="369">
        <f t="shared" si="1548"/>
        <v>0.98332276266504226</v>
      </c>
      <c r="AD1277" s="369">
        <f t="shared" si="1548"/>
        <v>0.79845170149215428</v>
      </c>
      <c r="AE1277" s="369">
        <f t="shared" si="1548"/>
        <v>0.79062383831789806</v>
      </c>
      <c r="AF1277" s="369">
        <f t="shared" si="1548"/>
        <v>1.0425395149163788</v>
      </c>
      <c r="AG1277" s="369">
        <f t="shared" ref="AG1277:AH1277" si="1549">AG107*100/AG$5</f>
        <v>0.8326050503956911</v>
      </c>
      <c r="AH1277" s="369">
        <f t="shared" si="1549"/>
        <v>1.0348772465036193</v>
      </c>
      <c r="AI1277" s="369">
        <f t="shared" ref="AI1277:AJ1277" si="1550">AI107*100/AI$5</f>
        <v>0.97996510524060576</v>
      </c>
      <c r="AJ1277" s="369">
        <f t="shared" si="1550"/>
        <v>1.0317054641377799</v>
      </c>
      <c r="AK1277" s="369">
        <f t="shared" ref="AK1277:AL1277" si="1551">AK107*100/AK$5</f>
        <v>1.2069908197459835</v>
      </c>
      <c r="AL1277" s="369">
        <f t="shared" si="1551"/>
        <v>1.0272368550292761</v>
      </c>
      <c r="AM1277" s="369">
        <f t="shared" ref="AM1277:AN1277" si="1552">AM107*100/AM$5</f>
        <v>1.2373756198839063</v>
      </c>
      <c r="AN1277" s="369">
        <f t="shared" si="1552"/>
        <v>0.98968738718282545</v>
      </c>
      <c r="AO1277" s="369">
        <f t="shared" ref="AO1277:AT1277" si="1553">AO107*100/AO$5</f>
        <v>1.0119333458851005</v>
      </c>
      <c r="AP1277" s="369">
        <f t="shared" si="1553"/>
        <v>0.92766719568991873</v>
      </c>
      <c r="AQ1277" s="369">
        <f t="shared" si="1553"/>
        <v>0.96227942913053732</v>
      </c>
      <c r="AR1277" s="369">
        <f t="shared" si="1553"/>
        <v>0.98154322331777011</v>
      </c>
      <c r="AS1277" s="369">
        <f t="shared" si="1553"/>
        <v>0.82866750039456993</v>
      </c>
      <c r="AT1277" s="369">
        <f t="shared" si="1553"/>
        <v>0.73008376658458873</v>
      </c>
      <c r="AU1277" s="369">
        <f t="shared" ref="AU1277:AV1277" si="1554">AU107*100/AU$5</f>
        <v>0.84787114567670918</v>
      </c>
      <c r="AV1277" s="369">
        <f t="shared" si="1554"/>
        <v>0.96577701235046853</v>
      </c>
      <c r="AW1277" s="369">
        <f t="shared" ref="AW1277:AX1277" si="1555">AW107*100/AW$5</f>
        <v>1.0567908239561348</v>
      </c>
      <c r="AX1277" s="369">
        <f t="shared" si="1555"/>
        <v>1.0062697188086784</v>
      </c>
      <c r="AY1277" s="369">
        <f t="shared" ref="AY1277" si="1556">AY107*100/AY$5</f>
        <v>0.96139261720431157</v>
      </c>
    </row>
    <row r="1278" spans="1:51" s="325" customFormat="1" ht="13.8">
      <c r="A1278" s="327"/>
      <c r="B1278" s="327" t="s">
        <v>279</v>
      </c>
      <c r="C1278" s="369">
        <f t="shared" ref="C1278:AF1278" si="1557">C108*100/C$5</f>
        <v>0.28691957616214303</v>
      </c>
      <c r="D1278" s="369">
        <f t="shared" si="1557"/>
        <v>0.45427816993869208</v>
      </c>
      <c r="E1278" s="369">
        <f t="shared" si="1557"/>
        <v>0.4561591555741038</v>
      </c>
      <c r="F1278" s="369">
        <f t="shared" si="1557"/>
        <v>0.33940098745012159</v>
      </c>
      <c r="G1278" s="369">
        <f t="shared" si="1557"/>
        <v>0.5862901433667238</v>
      </c>
      <c r="H1278" s="369">
        <f t="shared" si="1557"/>
        <v>0.53126753847731323</v>
      </c>
      <c r="I1278" s="369">
        <f t="shared" si="1557"/>
        <v>0.3057573921486989</v>
      </c>
      <c r="J1278" s="369">
        <f t="shared" si="1557"/>
        <v>0.47472653803775566</v>
      </c>
      <c r="K1278" s="369">
        <f t="shared" si="1557"/>
        <v>0.43289058144193016</v>
      </c>
      <c r="L1278" s="369">
        <f t="shared" si="1557"/>
        <v>0.36266124360477686</v>
      </c>
      <c r="M1278" s="369">
        <f t="shared" si="1557"/>
        <v>0.36632499025686144</v>
      </c>
      <c r="N1278" s="369">
        <f t="shared" si="1557"/>
        <v>0.49861781417788054</v>
      </c>
      <c r="O1278" s="369">
        <f t="shared" si="1557"/>
        <v>0.49178176502773063</v>
      </c>
      <c r="P1278" s="369">
        <f t="shared" si="1557"/>
        <v>0.43362864294846781</v>
      </c>
      <c r="Q1278" s="369">
        <f t="shared" si="1557"/>
        <v>0.34711221973389011</v>
      </c>
      <c r="R1278" s="369">
        <f t="shared" si="1557"/>
        <v>0.45152010608851673</v>
      </c>
      <c r="S1278" s="369">
        <f t="shared" si="1557"/>
        <v>0.44039715844477723</v>
      </c>
      <c r="T1278" s="369">
        <f t="shared" si="1557"/>
        <v>0.3865449696294842</v>
      </c>
      <c r="U1278" s="369">
        <f t="shared" si="1557"/>
        <v>0.35628888495563399</v>
      </c>
      <c r="V1278" s="369">
        <f t="shared" si="1557"/>
        <v>0.56905819607711283</v>
      </c>
      <c r="W1278" s="369">
        <f t="shared" si="1557"/>
        <v>0.55592055823939879</v>
      </c>
      <c r="X1278" s="369">
        <f t="shared" si="1557"/>
        <v>0.4763750329351063</v>
      </c>
      <c r="Y1278" s="369">
        <f t="shared" si="1557"/>
        <v>0.37706215629101419</v>
      </c>
      <c r="Z1278" s="369">
        <f t="shared" si="1557"/>
        <v>0.56087766968682473</v>
      </c>
      <c r="AA1278" s="369">
        <f t="shared" si="1557"/>
        <v>0.58319653806720406</v>
      </c>
      <c r="AB1278" s="369">
        <f t="shared" si="1557"/>
        <v>0.51292489998889701</v>
      </c>
      <c r="AC1278" s="369">
        <f t="shared" si="1557"/>
        <v>0.53006278784186789</v>
      </c>
      <c r="AD1278" s="369">
        <f t="shared" si="1557"/>
        <v>0.3211452147438057</v>
      </c>
      <c r="AE1278" s="369">
        <f t="shared" si="1557"/>
        <v>0.34650895187546488</v>
      </c>
      <c r="AF1278" s="369">
        <f t="shared" si="1557"/>
        <v>0.60758437145907163</v>
      </c>
      <c r="AG1278" s="369">
        <f t="shared" ref="AG1278:AH1278" si="1558">AG108*100/AG$5</f>
        <v>0.38983134715787349</v>
      </c>
      <c r="AH1278" s="369">
        <f t="shared" si="1558"/>
        <v>0.62753153254320659</v>
      </c>
      <c r="AI1278" s="369">
        <f t="shared" ref="AI1278:AJ1278" si="1559">AI108*100/AI$5</f>
        <v>0.58513035031276672</v>
      </c>
      <c r="AJ1278" s="369">
        <f t="shared" si="1559"/>
        <v>0.37970766724193761</v>
      </c>
      <c r="AK1278" s="369">
        <f t="shared" ref="AK1278:AL1278" si="1560">AK108*100/AK$5</f>
        <v>0.38588477002210791</v>
      </c>
      <c r="AL1278" s="369">
        <f t="shared" si="1560"/>
        <v>0.28074587404628798</v>
      </c>
      <c r="AM1278" s="369">
        <f t="shared" ref="AM1278:AN1278" si="1561">AM108*100/AM$5</f>
        <v>0.52928655910329492</v>
      </c>
      <c r="AN1278" s="369">
        <f t="shared" si="1561"/>
        <v>0.46695079578478282</v>
      </c>
      <c r="AO1278" s="369">
        <f t="shared" ref="AO1278:AT1278" si="1562">AO108*100/AO$5</f>
        <v>0.39129076591870826</v>
      </c>
      <c r="AP1278" s="369">
        <f t="shared" si="1562"/>
        <v>0.29730107511514359</v>
      </c>
      <c r="AQ1278" s="369">
        <f t="shared" si="1562"/>
        <v>0.38155808225648641</v>
      </c>
      <c r="AR1278" s="369">
        <f t="shared" si="1562"/>
        <v>0.44089385320000019</v>
      </c>
      <c r="AS1278" s="369">
        <f t="shared" si="1562"/>
        <v>0.30801221007961466</v>
      </c>
      <c r="AT1278" s="369">
        <f t="shared" si="1562"/>
        <v>0.36152425898466889</v>
      </c>
      <c r="AU1278" s="369">
        <f t="shared" ref="AU1278:AV1278" si="1563">AU108*100/AU$5</f>
        <v>0.35015347417373982</v>
      </c>
      <c r="AV1278" s="369">
        <f t="shared" si="1563"/>
        <v>0.30239405362962724</v>
      </c>
      <c r="AW1278" s="369">
        <f t="shared" ref="AW1278:AX1278" si="1564">AW108*100/AW$5</f>
        <v>0.33576954893996119</v>
      </c>
      <c r="AX1278" s="369">
        <f t="shared" si="1564"/>
        <v>0.32516610075948366</v>
      </c>
      <c r="AY1278" s="369">
        <f t="shared" ref="AY1278" si="1565">AY108*100/AY$5</f>
        <v>0.43312844841897796</v>
      </c>
    </row>
    <row r="1279" spans="1:51" s="325" customFormat="1" ht="27.6">
      <c r="A1279" s="329"/>
      <c r="B1279" s="329" t="s">
        <v>280</v>
      </c>
      <c r="C1279" s="369">
        <f t="shared" ref="C1279:AF1279" si="1566">C109*100/C$5</f>
        <v>0.16308430988177794</v>
      </c>
      <c r="D1279" s="369">
        <f t="shared" si="1566"/>
        <v>0.10228038773565169</v>
      </c>
      <c r="E1279" s="369">
        <f t="shared" si="1566"/>
        <v>0.15007639947920806</v>
      </c>
      <c r="F1279" s="369">
        <f t="shared" si="1566"/>
        <v>0.11445335525889573</v>
      </c>
      <c r="G1279" s="369">
        <f t="shared" si="1566"/>
        <v>0.1127025956724126</v>
      </c>
      <c r="H1279" s="369">
        <f t="shared" si="1566"/>
        <v>8.1123100228514253E-2</v>
      </c>
      <c r="I1279" s="369">
        <f t="shared" si="1566"/>
        <v>7.2244449550030287E-2</v>
      </c>
      <c r="J1279" s="369">
        <f t="shared" si="1566"/>
        <v>9.4390925049301758E-2</v>
      </c>
      <c r="K1279" s="369">
        <f t="shared" si="1566"/>
        <v>0.13422629195258254</v>
      </c>
      <c r="L1279" s="369">
        <f t="shared" si="1566"/>
        <v>0.19785627110011608</v>
      </c>
      <c r="M1279" s="369">
        <f t="shared" si="1566"/>
        <v>0.16954762905616641</v>
      </c>
      <c r="N1279" s="369">
        <f t="shared" si="1566"/>
        <v>0.17121240870041651</v>
      </c>
      <c r="O1279" s="369">
        <f t="shared" si="1566"/>
        <v>0.12699348476986722</v>
      </c>
      <c r="P1279" s="369">
        <f t="shared" si="1566"/>
        <v>0.10409502228297547</v>
      </c>
      <c r="Q1279" s="369">
        <f t="shared" si="1566"/>
        <v>0.13760679092143144</v>
      </c>
      <c r="R1279" s="369">
        <f t="shared" si="1566"/>
        <v>0.10367820512708954</v>
      </c>
      <c r="S1279" s="369">
        <f t="shared" si="1566"/>
        <v>0.10339859832320976</v>
      </c>
      <c r="T1279" s="369">
        <f t="shared" si="1566"/>
        <v>7.9553975270101857E-2</v>
      </c>
      <c r="U1279" s="369">
        <f t="shared" si="1566"/>
        <v>8.0817256153966899E-2</v>
      </c>
      <c r="V1279" s="369">
        <f t="shared" si="1566"/>
        <v>6.1823087624034934E-2</v>
      </c>
      <c r="W1279" s="369">
        <f t="shared" si="1566"/>
        <v>6.9350509930220072E-2</v>
      </c>
      <c r="X1279" s="369">
        <f t="shared" si="1566"/>
        <v>0.12127564440094918</v>
      </c>
      <c r="Y1279" s="369">
        <f t="shared" si="1566"/>
        <v>0.13870389179222065</v>
      </c>
      <c r="Z1279" s="369">
        <f t="shared" si="1566"/>
        <v>0.10001762016488765</v>
      </c>
      <c r="AA1279" s="369">
        <f t="shared" si="1566"/>
        <v>9.970766712648936E-2</v>
      </c>
      <c r="AB1279" s="369">
        <f t="shared" si="1566"/>
        <v>7.1538640118162827E-2</v>
      </c>
      <c r="AC1279" s="369">
        <f t="shared" si="1566"/>
        <v>7.7805259373355362E-2</v>
      </c>
      <c r="AD1279" s="369">
        <f t="shared" si="1566"/>
        <v>6.3443023192395184E-2</v>
      </c>
      <c r="AE1279" s="369">
        <f t="shared" si="1566"/>
        <v>4.6398297651583868E-2</v>
      </c>
      <c r="AF1279" s="369">
        <f t="shared" si="1566"/>
        <v>5.3867206267945486E-2</v>
      </c>
      <c r="AG1279" s="369">
        <f t="shared" ref="AG1279:AH1279" si="1567">AG109*100/AG$5</f>
        <v>6.3396890203952699E-2</v>
      </c>
      <c r="AH1279" s="369">
        <f t="shared" si="1567"/>
        <v>5.7551667828617682E-2</v>
      </c>
      <c r="AI1279" s="369">
        <f t="shared" ref="AI1279:AJ1279" si="1568">AI109*100/AI$5</f>
        <v>4.501913214476512E-2</v>
      </c>
      <c r="AJ1279" s="369">
        <f t="shared" si="1568"/>
        <v>0.11472999906703077</v>
      </c>
      <c r="AK1279" s="369">
        <f t="shared" ref="AK1279:AL1279" si="1569">AK109*100/AK$5</f>
        <v>0.13468165675584781</v>
      </c>
      <c r="AL1279" s="369">
        <f t="shared" si="1569"/>
        <v>0.12363046585875281</v>
      </c>
      <c r="AM1279" s="369">
        <f t="shared" ref="AM1279:AN1279" si="1570">AM109*100/AM$5</f>
        <v>0.11957255038532848</v>
      </c>
      <c r="AN1279" s="369">
        <f t="shared" si="1570"/>
        <v>8.8456832575637537E-2</v>
      </c>
      <c r="AO1279" s="369">
        <f t="shared" ref="AO1279:AT1279" si="1571">AO109*100/AO$5</f>
        <v>0.1021065109119282</v>
      </c>
      <c r="AP1279" s="369">
        <f t="shared" si="1571"/>
        <v>7.9684635679823923E-2</v>
      </c>
      <c r="AQ1279" s="369">
        <f t="shared" si="1571"/>
        <v>6.461081682917777E-2</v>
      </c>
      <c r="AR1279" s="369">
        <f t="shared" si="1571"/>
        <v>6.9299993471211144E-2</v>
      </c>
      <c r="AS1279" s="369">
        <f t="shared" si="1571"/>
        <v>8.3726664642505541E-2</v>
      </c>
      <c r="AT1279" s="369">
        <f t="shared" si="1571"/>
        <v>4.0292787523710301E-2</v>
      </c>
      <c r="AU1279" s="369">
        <f t="shared" ref="AU1279:AV1279" si="1572">AU109*100/AU$5</f>
        <v>8.0247713883056557E-2</v>
      </c>
      <c r="AV1279" s="369">
        <f t="shared" si="1572"/>
        <v>0.1217756563955769</v>
      </c>
      <c r="AW1279" s="369">
        <f t="shared" ref="AW1279:AX1279" si="1573">AW109*100/AW$5</f>
        <v>0.2200680885363086</v>
      </c>
      <c r="AX1279" s="369">
        <f t="shared" si="1573"/>
        <v>0.12062668499973703</v>
      </c>
      <c r="AY1279" s="369">
        <f t="shared" ref="AY1279" si="1574">AY109*100/AY$5</f>
        <v>6.1646111750351028E-2</v>
      </c>
    </row>
    <row r="1280" spans="1:51" s="325" customFormat="1" ht="13.8">
      <c r="A1280" s="327"/>
      <c r="B1280" s="327" t="s">
        <v>281</v>
      </c>
      <c r="C1280" s="369">
        <f t="shared" ref="C1280:AF1280" si="1575">C110*100/C$5</f>
        <v>2.6597811725489858E-2</v>
      </c>
      <c r="D1280" s="369">
        <f t="shared" si="1575"/>
        <v>3.7752483183571772E-2</v>
      </c>
      <c r="E1280" s="369">
        <f t="shared" si="1575"/>
        <v>5.2922070293488124E-2</v>
      </c>
      <c r="F1280" s="369">
        <f t="shared" si="1575"/>
        <v>4.8708660623806778E-2</v>
      </c>
      <c r="G1280" s="369">
        <f t="shared" si="1575"/>
        <v>3.2427879397869369E-2</v>
      </c>
      <c r="H1280" s="369">
        <f t="shared" si="1575"/>
        <v>3.1521704867712094E-2</v>
      </c>
      <c r="I1280" s="369">
        <f t="shared" si="1575"/>
        <v>6.9957999385608718E-2</v>
      </c>
      <c r="J1280" s="369">
        <f t="shared" si="1575"/>
        <v>9.9715915411433917E-2</v>
      </c>
      <c r="K1280" s="369">
        <f t="shared" si="1575"/>
        <v>7.0624766300686509E-2</v>
      </c>
      <c r="L1280" s="369">
        <f t="shared" si="1575"/>
        <v>9.4142018540333647E-2</v>
      </c>
      <c r="M1280" s="369">
        <f t="shared" si="1575"/>
        <v>7.454139174564707E-2</v>
      </c>
      <c r="N1280" s="369">
        <f t="shared" si="1575"/>
        <v>7.2164275040092485E-2</v>
      </c>
      <c r="O1280" s="369">
        <f t="shared" si="1575"/>
        <v>5.5037239981344681E-2</v>
      </c>
      <c r="P1280" s="369">
        <f t="shared" si="1575"/>
        <v>5.7523926978247424E-2</v>
      </c>
      <c r="Q1280" s="369">
        <f t="shared" si="1575"/>
        <v>0.12514489982945823</v>
      </c>
      <c r="R1280" s="369">
        <f t="shared" si="1575"/>
        <v>8.9668812743152138E-2</v>
      </c>
      <c r="S1280" s="369">
        <f t="shared" si="1575"/>
        <v>9.2615876710361075E-2</v>
      </c>
      <c r="T1280" s="369">
        <f t="shared" si="1575"/>
        <v>6.9471968142490195E-2</v>
      </c>
      <c r="U1280" s="369">
        <f t="shared" si="1575"/>
        <v>6.4536920461793809E-2</v>
      </c>
      <c r="V1280" s="369">
        <f t="shared" si="1575"/>
        <v>5.3165333680764232E-2</v>
      </c>
      <c r="W1280" s="369">
        <f t="shared" si="1575"/>
        <v>4.6376811594202899E-2</v>
      </c>
      <c r="X1280" s="369">
        <f t="shared" si="1575"/>
        <v>3.7226493847494636E-2</v>
      </c>
      <c r="Y1280" s="369">
        <f t="shared" si="1575"/>
        <v>2.772515855080987E-2</v>
      </c>
      <c r="Z1280" s="369">
        <f t="shared" si="1575"/>
        <v>4.5997904127755465E-2</v>
      </c>
      <c r="AA1280" s="369">
        <f t="shared" si="1575"/>
        <v>2.9662137532253108E-2</v>
      </c>
      <c r="AB1280" s="369">
        <f t="shared" si="1575"/>
        <v>4.0332484346453937E-2</v>
      </c>
      <c r="AC1280" s="369">
        <f t="shared" si="1575"/>
        <v>3.431450983264929E-2</v>
      </c>
      <c r="AD1280" s="369">
        <f t="shared" si="1575"/>
        <v>2.7189867082455077E-2</v>
      </c>
      <c r="AE1280" s="369">
        <f t="shared" si="1575"/>
        <v>3.9263130383158484E-2</v>
      </c>
      <c r="AF1280" s="369">
        <f t="shared" si="1575"/>
        <v>3.3574765550568764E-2</v>
      </c>
      <c r="AG1280" s="369">
        <f t="shared" ref="AG1280:AH1280" si="1576">AG110*100/AG$5</f>
        <v>3.0954350146530897E-2</v>
      </c>
      <c r="AH1280" s="369">
        <f t="shared" si="1576"/>
        <v>2.8424909110475807E-2</v>
      </c>
      <c r="AI1280" s="369">
        <f t="shared" ref="AI1280:AJ1280" si="1577">AI110*100/AI$5</f>
        <v>2.8408216603182195E-2</v>
      </c>
      <c r="AJ1280" s="369">
        <f t="shared" si="1577"/>
        <v>2.5611626165356005E-2</v>
      </c>
      <c r="AK1280" s="369">
        <f t="shared" ref="AK1280:AL1280" si="1578">AK110*100/AK$5</f>
        <v>2.6538833405883207E-2</v>
      </c>
      <c r="AL1280" s="369">
        <f t="shared" si="1578"/>
        <v>2.9466749249328475E-2</v>
      </c>
      <c r="AM1280" s="369">
        <f t="shared" ref="AM1280:AN1280" si="1579">AM110*100/AM$5</f>
        <v>3.6606112664491069E-2</v>
      </c>
      <c r="AN1280" s="369">
        <f t="shared" si="1579"/>
        <v>3.9736148705491837E-2</v>
      </c>
      <c r="AO1280" s="369">
        <f t="shared" ref="AO1280:AT1280" si="1580">AO110*100/AO$5</f>
        <v>5.5777797052027074E-2</v>
      </c>
      <c r="AP1280" s="369">
        <f t="shared" si="1580"/>
        <v>5.8839748480989849E-2</v>
      </c>
      <c r="AQ1280" s="369">
        <f t="shared" si="1580"/>
        <v>6.0190964607442894E-2</v>
      </c>
      <c r="AR1280" s="369">
        <f t="shared" si="1580"/>
        <v>5.1136100445598957E-2</v>
      </c>
      <c r="AS1280" s="369">
        <f t="shared" si="1580"/>
        <v>4.1014033947871481E-2</v>
      </c>
      <c r="AT1280" s="369">
        <f t="shared" si="1580"/>
        <v>4.1841215448598083E-2</v>
      </c>
      <c r="AU1280" s="369">
        <f t="shared" ref="AU1280:AV1280" si="1581">AU110*100/AU$5</f>
        <v>2.7781940391742199E-2</v>
      </c>
      <c r="AV1280" s="369">
        <f t="shared" si="1581"/>
        <v>2.782558255552877E-2</v>
      </c>
      <c r="AW1280" s="369">
        <f t="shared" ref="AW1280:AX1280" si="1582">AW110*100/AW$5</f>
        <v>2.9729077623052533E-2</v>
      </c>
      <c r="AX1280" s="369">
        <f t="shared" si="1582"/>
        <v>4.2588186918083831E-2</v>
      </c>
      <c r="AY1280" s="369">
        <f t="shared" ref="AY1280" si="1583">AY110*100/AY$5</f>
        <v>3.5840762645552922E-2</v>
      </c>
    </row>
    <row r="1281" spans="1:51" s="325" customFormat="1" ht="13.8">
      <c r="A1281" s="329"/>
      <c r="B1281" s="329" t="s">
        <v>282</v>
      </c>
      <c r="C1281" s="369">
        <f t="shared" ref="C1281:AF1281" si="1584">C111*100/C$5</f>
        <v>0.20591714954360574</v>
      </c>
      <c r="D1281" s="369">
        <f t="shared" si="1584"/>
        <v>0.16112604852463985</v>
      </c>
      <c r="E1281" s="369">
        <f t="shared" si="1584"/>
        <v>0.12646845691699662</v>
      </c>
      <c r="F1281" s="369">
        <f t="shared" si="1584"/>
        <v>0.14400647529255189</v>
      </c>
      <c r="G1281" s="369">
        <f t="shared" si="1584"/>
        <v>0.13877061730924031</v>
      </c>
      <c r="H1281" s="369">
        <f t="shared" si="1584"/>
        <v>0.17467372318073568</v>
      </c>
      <c r="I1281" s="369">
        <f t="shared" si="1584"/>
        <v>0.12933194720365301</v>
      </c>
      <c r="J1281" s="369">
        <f t="shared" si="1584"/>
        <v>0.15077746682913967</v>
      </c>
      <c r="K1281" s="369">
        <f t="shared" si="1584"/>
        <v>0.19390421947666261</v>
      </c>
      <c r="L1281" s="369">
        <f t="shared" si="1584"/>
        <v>0.2155107215793825</v>
      </c>
      <c r="M1281" s="369">
        <f t="shared" si="1584"/>
        <v>0.16205945271642108</v>
      </c>
      <c r="N1281" s="369">
        <f t="shared" si="1584"/>
        <v>0.15343795672009816</v>
      </c>
      <c r="O1281" s="369">
        <f t="shared" si="1584"/>
        <v>0.14007643836778041</v>
      </c>
      <c r="P1281" s="369">
        <f t="shared" si="1584"/>
        <v>0.16722472925160681</v>
      </c>
      <c r="Q1281" s="369">
        <f t="shared" si="1584"/>
        <v>0.21266136227081553</v>
      </c>
      <c r="R1281" s="369">
        <f t="shared" si="1584"/>
        <v>0.19321649558095033</v>
      </c>
      <c r="S1281" s="369">
        <f t="shared" si="1584"/>
        <v>0.19763188327549813</v>
      </c>
      <c r="T1281" s="369">
        <f t="shared" si="1584"/>
        <v>0.12992319306553834</v>
      </c>
      <c r="U1281" s="369">
        <f t="shared" si="1584"/>
        <v>0.16226067906532504</v>
      </c>
      <c r="V1281" s="369">
        <f t="shared" si="1584"/>
        <v>0.16315243110571284</v>
      </c>
      <c r="W1281" s="369">
        <f t="shared" si="1584"/>
        <v>0.19053140096618357</v>
      </c>
      <c r="X1281" s="369">
        <f t="shared" si="1584"/>
        <v>0.16867737990009235</v>
      </c>
      <c r="Y1281" s="369">
        <f t="shared" si="1584"/>
        <v>0.12593469905121385</v>
      </c>
      <c r="Z1281" s="369">
        <f t="shared" si="1584"/>
        <v>0.13683449100907902</v>
      </c>
      <c r="AA1281" s="369">
        <f t="shared" si="1584"/>
        <v>0.11038921330610929</v>
      </c>
      <c r="AB1281" s="369">
        <f t="shared" si="1584"/>
        <v>9.4165205893337184E-2</v>
      </c>
      <c r="AC1281" s="369">
        <f t="shared" si="1584"/>
        <v>0.10020607983714103</v>
      </c>
      <c r="AD1281" s="369">
        <f t="shared" si="1584"/>
        <v>0.1450126244397604</v>
      </c>
      <c r="AE1281" s="369">
        <f t="shared" si="1584"/>
        <v>0.11621255860396706</v>
      </c>
      <c r="AF1281" s="369">
        <f t="shared" si="1584"/>
        <v>0.10814436083321172</v>
      </c>
      <c r="AG1281" s="369">
        <f t="shared" ref="AG1281:AH1281" si="1585">AG111*100/AG$5</f>
        <v>0.12035735904330223</v>
      </c>
      <c r="AH1281" s="369">
        <f t="shared" si="1585"/>
        <v>9.5490538287455767E-2</v>
      </c>
      <c r="AI1281" s="369">
        <f t="shared" ref="AI1281:AJ1281" si="1586">AI111*100/AI$5</f>
        <v>9.4023305785254405E-2</v>
      </c>
      <c r="AJ1281" s="369">
        <f t="shared" si="1586"/>
        <v>0.13677544943721062</v>
      </c>
      <c r="AK1281" s="369">
        <f t="shared" ref="AK1281:AL1281" si="1587">AK111*100/AK$5</f>
        <v>0.16324695027495559</v>
      </c>
      <c r="AL1281" s="369">
        <f t="shared" si="1587"/>
        <v>0.13418329616842967</v>
      </c>
      <c r="AM1281" s="369">
        <f t="shared" ref="AM1281:AN1281" si="1588">AM111*100/AM$5</f>
        <v>0.14393953723494413</v>
      </c>
      <c r="AN1281" s="369">
        <f t="shared" si="1588"/>
        <v>0.12202632305448058</v>
      </c>
      <c r="AO1281" s="369">
        <f t="shared" ref="AO1281:AT1281" si="1589">AO111*100/AO$5</f>
        <v>0.1472364604862611</v>
      </c>
      <c r="AP1281" s="369">
        <f t="shared" si="1589"/>
        <v>0.21095862429321716</v>
      </c>
      <c r="AQ1281" s="369">
        <f t="shared" si="1589"/>
        <v>0.1892439016161139</v>
      </c>
      <c r="AR1281" s="369">
        <f t="shared" si="1589"/>
        <v>0.157165090456552</v>
      </c>
      <c r="AS1281" s="369">
        <f t="shared" si="1589"/>
        <v>0.15977425649235527</v>
      </c>
      <c r="AT1281" s="369">
        <f t="shared" si="1589"/>
        <v>8.8664329438139469E-2</v>
      </c>
      <c r="AU1281" s="369">
        <f t="shared" ref="AU1281:AV1281" si="1590">AU111*100/AU$5</f>
        <v>0.16305473379007968</v>
      </c>
      <c r="AV1281" s="369">
        <f t="shared" si="1590"/>
        <v>0.17091972536335936</v>
      </c>
      <c r="AW1281" s="369">
        <f t="shared" ref="AW1281:AX1281" si="1591">AW111*100/AW$5</f>
        <v>0.1465905354813393</v>
      </c>
      <c r="AX1281" s="369">
        <f t="shared" si="1591"/>
        <v>0.18117909510860841</v>
      </c>
      <c r="AY1281" s="369">
        <f t="shared" ref="AY1281" si="1592">AY111*100/AY$5</f>
        <v>0.12119912296220177</v>
      </c>
    </row>
    <row r="1282" spans="1:51" s="325" customFormat="1" ht="13.8">
      <c r="A1282" s="327"/>
      <c r="B1282" s="327" t="s">
        <v>283</v>
      </c>
      <c r="C1282" s="369">
        <f t="shared" ref="C1282:AF1282" si="1593">C112*100/C$5</f>
        <v>2.931804247014223E-2</v>
      </c>
      <c r="D1282" s="369">
        <f t="shared" si="1593"/>
        <v>2.7765509296925651E-2</v>
      </c>
      <c r="E1282" s="369">
        <f t="shared" si="1593"/>
        <v>2.3272284611089916E-2</v>
      </c>
      <c r="F1282" s="369">
        <f t="shared" si="1593"/>
        <v>1.8315736096636705E-2</v>
      </c>
      <c r="G1282" s="369">
        <f t="shared" si="1593"/>
        <v>1.1721365757268632E-2</v>
      </c>
      <c r="H1282" s="369">
        <f t="shared" si="1593"/>
        <v>1.5869547967882643E-2</v>
      </c>
      <c r="I1282" s="369">
        <f t="shared" si="1593"/>
        <v>2.717925437385009E-2</v>
      </c>
      <c r="J1282" s="369">
        <f t="shared" si="1593"/>
        <v>2.7390875081926436E-2</v>
      </c>
      <c r="K1282" s="369">
        <f t="shared" si="1593"/>
        <v>2.7229771007042464E-2</v>
      </c>
      <c r="L1282" s="369">
        <f t="shared" si="1593"/>
        <v>3.2419169933793554E-2</v>
      </c>
      <c r="M1282" s="369">
        <f t="shared" si="1593"/>
        <v>2.6591535297391219E-2</v>
      </c>
      <c r="N1282" s="369">
        <f t="shared" si="1593"/>
        <v>3.0705365795999948E-2</v>
      </c>
      <c r="O1282" s="369">
        <f t="shared" si="1593"/>
        <v>1.7968871453923979E-2</v>
      </c>
      <c r="P1282" s="369">
        <f t="shared" si="1593"/>
        <v>2.3156183498739779E-2</v>
      </c>
      <c r="Q1282" s="369">
        <f t="shared" si="1593"/>
        <v>1.7924083616052373E-2</v>
      </c>
      <c r="R1282" s="369">
        <f t="shared" si="1593"/>
        <v>1.748998676503986E-2</v>
      </c>
      <c r="S1282" s="369">
        <f t="shared" si="1593"/>
        <v>1.3285853415831422E-2</v>
      </c>
      <c r="T1282" s="369">
        <f t="shared" si="1593"/>
        <v>1.5102601770106564E-2</v>
      </c>
      <c r="U1282" s="369">
        <f t="shared" si="1593"/>
        <v>1.7866624810897642E-2</v>
      </c>
      <c r="V1282" s="369">
        <f t="shared" si="1593"/>
        <v>1.9879211724111848E-2</v>
      </c>
      <c r="W1282" s="369">
        <f t="shared" si="1593"/>
        <v>1.8679549114331721E-2</v>
      </c>
      <c r="X1282" s="369">
        <f t="shared" si="1593"/>
        <v>1.530422524841446E-2</v>
      </c>
      <c r="Y1282" s="369">
        <f t="shared" si="1593"/>
        <v>1.6244599939629446E-2</v>
      </c>
      <c r="Z1282" s="369">
        <f t="shared" si="1593"/>
        <v>1.5487197559143474E-2</v>
      </c>
      <c r="AA1282" s="369">
        <f t="shared" si="1593"/>
        <v>1.9060008052853402E-2</v>
      </c>
      <c r="AB1282" s="369">
        <f t="shared" si="1593"/>
        <v>1.7663861757571068E-2</v>
      </c>
      <c r="AC1282" s="369">
        <f t="shared" si="1593"/>
        <v>1.6964476771197407E-2</v>
      </c>
      <c r="AD1282" s="369">
        <f t="shared" si="1593"/>
        <v>1.5199055492994801E-2</v>
      </c>
      <c r="AE1282" s="369">
        <f t="shared" si="1593"/>
        <v>1.1589719209486539E-2</v>
      </c>
      <c r="AF1282" s="369">
        <f t="shared" si="1593"/>
        <v>1.213446960069396E-2</v>
      </c>
      <c r="AG1282" s="369">
        <f t="shared" ref="AG1282:AH1282" si="1594">AG112*100/AG$5</f>
        <v>2.1653163203462718E-2</v>
      </c>
      <c r="AH1282" s="369">
        <f t="shared" si="1594"/>
        <v>1.9417839145427919E-2</v>
      </c>
      <c r="AI1282" s="369">
        <f t="shared" ref="AI1282:AJ1282" si="1595">AI112*100/AI$5</f>
        <v>2.0398677755340548E-2</v>
      </c>
      <c r="AJ1282" s="369">
        <f t="shared" si="1595"/>
        <v>1.8947560285481377E-2</v>
      </c>
      <c r="AK1282" s="369">
        <f t="shared" ref="AK1282:AL1282" si="1596">AK112*100/AK$5</f>
        <v>1.6796236707688195E-2</v>
      </c>
      <c r="AL1282" s="369">
        <f t="shared" si="1596"/>
        <v>1.6681589451066122E-2</v>
      </c>
      <c r="AM1282" s="369">
        <f t="shared" ref="AM1282:AN1282" si="1597">AM112*100/AM$5</f>
        <v>1.6652628760239607E-2</v>
      </c>
      <c r="AN1282" s="369">
        <f t="shared" si="1597"/>
        <v>1.6825584035624497E-2</v>
      </c>
      <c r="AO1282" s="369">
        <f t="shared" ref="AO1282:AT1282" si="1598">AO112*100/AO$5</f>
        <v>1.3538984872299872E-2</v>
      </c>
      <c r="AP1282" s="369">
        <f t="shared" si="1598"/>
        <v>9.37671347238523E-3</v>
      </c>
      <c r="AQ1282" s="369">
        <f t="shared" si="1598"/>
        <v>8.7384864536590307E-3</v>
      </c>
      <c r="AR1282" s="369">
        <f t="shared" si="1598"/>
        <v>7.1123677509927225E-3</v>
      </c>
      <c r="AS1282" s="369">
        <f t="shared" si="1598"/>
        <v>9.0591826494004317E-3</v>
      </c>
      <c r="AT1282" s="369">
        <f t="shared" si="1598"/>
        <v>8.2807232504868294E-3</v>
      </c>
      <c r="AU1282" s="369">
        <f t="shared" ref="AU1282:AV1282" si="1599">AU112*100/AU$5</f>
        <v>1.1516877107849493E-2</v>
      </c>
      <c r="AV1282" s="369">
        <f t="shared" si="1599"/>
        <v>1.0659243206126835E-2</v>
      </c>
      <c r="AW1282" s="369">
        <f t="shared" ref="AW1282:AX1282" si="1600">AW112*100/AW$5</f>
        <v>9.346265205909492E-3</v>
      </c>
      <c r="AX1282" s="369">
        <f t="shared" si="1600"/>
        <v>1.2841345855011644E-2</v>
      </c>
      <c r="AY1282" s="369">
        <f t="shared" ref="AY1282" si="1601">AY112*100/AY$5</f>
        <v>1.0838246624015203E-2</v>
      </c>
    </row>
    <row r="1283" spans="1:51" s="325" customFormat="1" ht="13.8">
      <c r="A1283" s="329"/>
      <c r="B1283" s="329" t="s">
        <v>284</v>
      </c>
      <c r="C1283" s="369">
        <f t="shared" ref="C1283:AF1283" si="1602">C113*100/C$5</f>
        <v>0.40155787182963587</v>
      </c>
      <c r="D1283" s="369">
        <f t="shared" si="1602"/>
        <v>0.30206291276980973</v>
      </c>
      <c r="E1283" s="369">
        <f t="shared" si="1602"/>
        <v>0.3367395156306584</v>
      </c>
      <c r="F1283" s="369">
        <f t="shared" si="1602"/>
        <v>0.34084065229614546</v>
      </c>
      <c r="G1283" s="369">
        <f t="shared" si="1602"/>
        <v>0.35459904609528764</v>
      </c>
      <c r="H1283" s="369">
        <f t="shared" si="1602"/>
        <v>0.27061564788154219</v>
      </c>
      <c r="I1283" s="369">
        <f t="shared" si="1602"/>
        <v>0.24745291295594854</v>
      </c>
      <c r="J1283" s="369">
        <f t="shared" si="1602"/>
        <v>0.25534422962525566</v>
      </c>
      <c r="K1283" s="369">
        <f t="shared" si="1602"/>
        <v>0.28175358155846103</v>
      </c>
      <c r="L1283" s="369">
        <f t="shared" si="1602"/>
        <v>0.41241879968700601</v>
      </c>
      <c r="M1283" s="369">
        <f t="shared" si="1602"/>
        <v>0.3824500972611995</v>
      </c>
      <c r="N1283" s="369">
        <f t="shared" si="1602"/>
        <v>0.37175266316835831</v>
      </c>
      <c r="O1283" s="369">
        <f t="shared" si="1602"/>
        <v>0.30587460958084073</v>
      </c>
      <c r="P1283" s="369">
        <f t="shared" si="1602"/>
        <v>0.26847374015484893</v>
      </c>
      <c r="Q1283" s="369">
        <f t="shared" si="1602"/>
        <v>0.2910337098200107</v>
      </c>
      <c r="R1283" s="369">
        <f t="shared" si="1602"/>
        <v>0.30912028847166229</v>
      </c>
      <c r="S1283" s="369">
        <f t="shared" si="1602"/>
        <v>0.29725652903421085</v>
      </c>
      <c r="T1283" s="369">
        <f t="shared" si="1602"/>
        <v>0.20694646209308182</v>
      </c>
      <c r="U1283" s="369">
        <f t="shared" si="1602"/>
        <v>0.1700668913074696</v>
      </c>
      <c r="V1283" s="369">
        <f t="shared" si="1602"/>
        <v>0.21501489890181014</v>
      </c>
      <c r="W1283" s="369">
        <f t="shared" si="1602"/>
        <v>0.22797638217928073</v>
      </c>
      <c r="X1283" s="369">
        <f t="shared" si="1602"/>
        <v>0.31729381589347921</v>
      </c>
      <c r="Y1283" s="369">
        <f t="shared" si="1602"/>
        <v>0.33004653531189437</v>
      </c>
      <c r="Z1283" s="369">
        <f t="shared" si="1602"/>
        <v>0.26972762934592093</v>
      </c>
      <c r="AA1283" s="369">
        <f t="shared" si="1602"/>
        <v>0.25425256575504235</v>
      </c>
      <c r="AB1283" s="369">
        <f t="shared" si="1602"/>
        <v>0.24758846230195447</v>
      </c>
      <c r="AC1283" s="369">
        <f t="shared" si="1602"/>
        <v>0.22396964900883118</v>
      </c>
      <c r="AD1283" s="369">
        <f t="shared" si="1602"/>
        <v>0.2264619165407431</v>
      </c>
      <c r="AE1283" s="369">
        <f t="shared" si="1602"/>
        <v>0.23065118059423723</v>
      </c>
      <c r="AF1283" s="369">
        <f t="shared" si="1602"/>
        <v>0.22719334637515518</v>
      </c>
      <c r="AG1283" s="369">
        <f t="shared" ref="AG1283:AH1283" si="1603">AG113*100/AG$5</f>
        <v>0.2064491453883413</v>
      </c>
      <c r="AH1283" s="369">
        <f t="shared" si="1603"/>
        <v>0.20649975123330572</v>
      </c>
      <c r="AI1283" s="369">
        <f t="shared" ref="AI1283:AJ1283" si="1604">AI113*100/AI$5</f>
        <v>0.20702487849569023</v>
      </c>
      <c r="AJ1283" s="369">
        <f t="shared" si="1604"/>
        <v>0.3559691839184923</v>
      </c>
      <c r="AK1283" s="369">
        <f t="shared" ref="AK1283:AL1283" si="1605">AK113*100/AK$5</f>
        <v>0.47980340219270784</v>
      </c>
      <c r="AL1283" s="369">
        <f t="shared" si="1605"/>
        <v>0.44252888025541098</v>
      </c>
      <c r="AM1283" s="369">
        <f t="shared" ref="AM1283:AN1283" si="1606">AM113*100/AM$5</f>
        <v>0.39135531999565326</v>
      </c>
      <c r="AN1283" s="369">
        <f t="shared" si="1606"/>
        <v>0.25569170302680821</v>
      </c>
      <c r="AO1283" s="369">
        <f t="shared" ref="AO1283:AT1283" si="1607">AO113*100/AO$5</f>
        <v>0.30198282664387605</v>
      </c>
      <c r="AP1283" s="369">
        <f t="shared" si="1607"/>
        <v>0.27150639864835896</v>
      </c>
      <c r="AQ1283" s="369">
        <f t="shared" si="1607"/>
        <v>0.25793717736765748</v>
      </c>
      <c r="AR1283" s="369">
        <f t="shared" si="1607"/>
        <v>0.25593581799341503</v>
      </c>
      <c r="AS1283" s="369">
        <f t="shared" si="1607"/>
        <v>0.22711654001504678</v>
      </c>
      <c r="AT1283" s="369">
        <f t="shared" si="1607"/>
        <v>0.18951411341561319</v>
      </c>
      <c r="AU1283" s="369">
        <f t="shared" ref="AU1283:AV1283" si="1608">AU113*100/AU$5</f>
        <v>0.2151164063302414</v>
      </c>
      <c r="AV1283" s="369">
        <f t="shared" si="1608"/>
        <v>0.33223373737236023</v>
      </c>
      <c r="AW1283" s="369">
        <f t="shared" ref="AW1283:AX1283" si="1609">AW113*100/AW$5</f>
        <v>0.3152873081695638</v>
      </c>
      <c r="AX1283" s="369">
        <f t="shared" si="1609"/>
        <v>0.32386830516775378</v>
      </c>
      <c r="AY1283" s="369">
        <f t="shared" ref="AY1283" si="1610">AY113*100/AY$5</f>
        <v>0.2987112521930963</v>
      </c>
    </row>
    <row r="1284" spans="1:51" s="325" customFormat="1" ht="13.8">
      <c r="A1284" s="327"/>
      <c r="B1284" s="327" t="s">
        <v>285</v>
      </c>
      <c r="C1284" s="369">
        <f t="shared" ref="C1284:AF1284" si="1611">C114*100/C$5</f>
        <v>2.3200113990621678</v>
      </c>
      <c r="D1284" s="369">
        <f t="shared" si="1611"/>
        <v>2.738669304605287</v>
      </c>
      <c r="E1284" s="369">
        <f t="shared" si="1611"/>
        <v>2.8736423102068738</v>
      </c>
      <c r="F1284" s="369">
        <f t="shared" si="1611"/>
        <v>2.8728911909307513</v>
      </c>
      <c r="G1284" s="369">
        <f t="shared" si="1611"/>
        <v>3.7844481510747232</v>
      </c>
      <c r="H1284" s="369">
        <f t="shared" si="1611"/>
        <v>3.1649965597863483</v>
      </c>
      <c r="I1284" s="369">
        <f t="shared" si="1611"/>
        <v>3.4951341021460549</v>
      </c>
      <c r="J1284" s="369">
        <f t="shared" si="1611"/>
        <v>3.0025286409712781</v>
      </c>
      <c r="K1284" s="369">
        <f t="shared" si="1611"/>
        <v>2.5933414185612085</v>
      </c>
      <c r="L1284" s="369">
        <f t="shared" si="1611"/>
        <v>2.752784865394974</v>
      </c>
      <c r="M1284" s="369">
        <f t="shared" si="1611"/>
        <v>2.778666525979717</v>
      </c>
      <c r="N1284" s="369">
        <f t="shared" si="1611"/>
        <v>2.3466720227015303</v>
      </c>
      <c r="O1284" s="369">
        <f t="shared" si="1611"/>
        <v>2.8808744581577668</v>
      </c>
      <c r="P1284" s="369">
        <f t="shared" si="1611"/>
        <v>3.3385007125808799</v>
      </c>
      <c r="Q1284" s="369">
        <f t="shared" si="1611"/>
        <v>4.3086583843643735</v>
      </c>
      <c r="R1284" s="369">
        <f t="shared" si="1611"/>
        <v>3.5546005191306516</v>
      </c>
      <c r="S1284" s="369">
        <f t="shared" si="1611"/>
        <v>4.291484692193734</v>
      </c>
      <c r="T1284" s="369">
        <f t="shared" si="1611"/>
        <v>4.5767822396668612</v>
      </c>
      <c r="U1284" s="369">
        <f t="shared" si="1611"/>
        <v>4.015774392952201</v>
      </c>
      <c r="V1284" s="369">
        <f t="shared" si="1611"/>
        <v>2.702858319639232</v>
      </c>
      <c r="W1284" s="369">
        <f t="shared" si="1611"/>
        <v>3.8158239398819109</v>
      </c>
      <c r="X1284" s="369">
        <f t="shared" si="1611"/>
        <v>2.5189100248052534</v>
      </c>
      <c r="Y1284" s="369">
        <f t="shared" si="1611"/>
        <v>2.1373363776338414</v>
      </c>
      <c r="Z1284" s="369">
        <f t="shared" si="1611"/>
        <v>2.3762183416642708</v>
      </c>
      <c r="AA1284" s="369">
        <f t="shared" si="1611"/>
        <v>3.060878459887816</v>
      </c>
      <c r="AB1284" s="369">
        <f t="shared" si="1611"/>
        <v>2.6873042255321868</v>
      </c>
      <c r="AC1284" s="369">
        <f t="shared" si="1611"/>
        <v>2.9021207523745449</v>
      </c>
      <c r="AD1284" s="369">
        <f t="shared" si="1611"/>
        <v>3.078029304099815</v>
      </c>
      <c r="AE1284" s="369">
        <f t="shared" si="1611"/>
        <v>3.4367459537491358</v>
      </c>
      <c r="AF1284" s="369">
        <f t="shared" si="1611"/>
        <v>3.3790808303256794</v>
      </c>
      <c r="AG1284" s="369">
        <f t="shared" ref="AG1284:AH1284" si="1612">AG114*100/AG$5</f>
        <v>3.110316913761999</v>
      </c>
      <c r="AH1284" s="369">
        <f t="shared" si="1612"/>
        <v>3.2381001399020217</v>
      </c>
      <c r="AI1284" s="369">
        <f t="shared" ref="AI1284:AJ1284" si="1613">AI114*100/AI$5</f>
        <v>3.3275885606424676</v>
      </c>
      <c r="AJ1284" s="369">
        <f t="shared" si="1613"/>
        <v>2.7995200431687381</v>
      </c>
      <c r="AK1284" s="369">
        <f t="shared" ref="AK1284:AL1284" si="1614">AK114*100/AK$5</f>
        <v>3.0663069440163118</v>
      </c>
      <c r="AL1284" s="369">
        <f t="shared" si="1614"/>
        <v>2.7936588854425333</v>
      </c>
      <c r="AM1284" s="369">
        <f t="shared" ref="AM1284:AN1284" si="1615">AM114*100/AM$5</f>
        <v>3.2573506149789839</v>
      </c>
      <c r="AN1284" s="369">
        <f t="shared" si="1615"/>
        <v>3.0709957968710948</v>
      </c>
      <c r="AO1284" s="369">
        <f t="shared" ref="AO1284:AT1284" si="1616">AO114*100/AO$5</f>
        <v>2.8555975593159144</v>
      </c>
      <c r="AP1284" s="369">
        <f t="shared" si="1616"/>
        <v>2.661557461650462</v>
      </c>
      <c r="AQ1284" s="369">
        <f t="shared" si="1616"/>
        <v>2.5700259792840514</v>
      </c>
      <c r="AR1284" s="369">
        <f t="shared" si="1616"/>
        <v>2.6808520105934162</v>
      </c>
      <c r="AS1284" s="369">
        <f t="shared" si="1616"/>
        <v>2.6696986618596381</v>
      </c>
      <c r="AT1284" s="369">
        <f t="shared" si="1616"/>
        <v>2.4109696020035312</v>
      </c>
      <c r="AU1284" s="369">
        <f t="shared" ref="AU1284:AV1284" si="1617">AU114*100/AU$5</f>
        <v>2.5386632003785081</v>
      </c>
      <c r="AV1284" s="369">
        <f t="shared" si="1617"/>
        <v>2.0090194549780214</v>
      </c>
      <c r="AW1284" s="369">
        <f t="shared" ref="AW1284:AX1284" si="1618">AW114*100/AW$5</f>
        <v>1.7021471221457436</v>
      </c>
      <c r="AX1284" s="369">
        <f t="shared" si="1618"/>
        <v>2.4585371384700085</v>
      </c>
      <c r="AY1284" s="369">
        <f t="shared" ref="AY1284" si="1619">AY114*100/AY$5</f>
        <v>1.6944078948311603</v>
      </c>
    </row>
    <row r="1285" spans="1:51" s="325" customFormat="1" ht="13.8">
      <c r="A1285" s="329"/>
      <c r="B1285" s="329" t="s">
        <v>286</v>
      </c>
      <c r="C1285" s="369">
        <f t="shared" ref="C1285:AF1285" si="1620">C115*100/C$5</f>
        <v>0.15133982158740575</v>
      </c>
      <c r="D1285" s="369">
        <f t="shared" si="1620"/>
        <v>0.69977692888499743</v>
      </c>
      <c r="E1285" s="369">
        <f t="shared" si="1620"/>
        <v>0.56465126444214953</v>
      </c>
      <c r="F1285" s="369">
        <f t="shared" si="1620"/>
        <v>0.50796174650541359</v>
      </c>
      <c r="G1285" s="369">
        <f t="shared" si="1620"/>
        <v>0.77690099661189671</v>
      </c>
      <c r="H1285" s="369">
        <f t="shared" si="1620"/>
        <v>0.59753558238885973</v>
      </c>
      <c r="I1285" s="369">
        <f t="shared" si="1620"/>
        <v>0.55048131619872498</v>
      </c>
      <c r="J1285" s="369">
        <f t="shared" si="1620"/>
        <v>0.28547054496170204</v>
      </c>
      <c r="K1285" s="369">
        <f t="shared" si="1620"/>
        <v>0.18229036901832751</v>
      </c>
      <c r="L1285" s="369">
        <f t="shared" si="1620"/>
        <v>0.4312020513478112</v>
      </c>
      <c r="M1285" s="369">
        <f t="shared" si="1620"/>
        <v>0.17133458022815112</v>
      </c>
      <c r="N1285" s="369">
        <f t="shared" si="1620"/>
        <v>0.15721502776591584</v>
      </c>
      <c r="O1285" s="369">
        <f t="shared" si="1620"/>
        <v>0.39789945911677949</v>
      </c>
      <c r="P1285" s="369">
        <f t="shared" si="1620"/>
        <v>0.65712677902662098</v>
      </c>
      <c r="Q1285" s="369">
        <f t="shared" si="1620"/>
        <v>1.6033760395867347</v>
      </c>
      <c r="R1285" s="369">
        <f t="shared" si="1620"/>
        <v>0.82477034603199184</v>
      </c>
      <c r="S1285" s="369">
        <f t="shared" si="1620"/>
        <v>1.1801303708062434</v>
      </c>
      <c r="T1285" s="369">
        <f t="shared" si="1620"/>
        <v>1.2106980300084615</v>
      </c>
      <c r="U1285" s="369">
        <f t="shared" si="1620"/>
        <v>0.86114626921497062</v>
      </c>
      <c r="V1285" s="369">
        <f t="shared" si="1620"/>
        <v>0.63899267453149367</v>
      </c>
      <c r="W1285" s="369">
        <f t="shared" si="1620"/>
        <v>0.52143853998926459</v>
      </c>
      <c r="X1285" s="369">
        <f t="shared" si="1620"/>
        <v>0.54292773138023842</v>
      </c>
      <c r="Y1285" s="369">
        <f t="shared" si="1620"/>
        <v>0.19278747572584271</v>
      </c>
      <c r="Z1285" s="369">
        <f t="shared" si="1620"/>
        <v>0.35416531424173009</v>
      </c>
      <c r="AA1285" s="369">
        <f t="shared" si="1620"/>
        <v>0.28951358065282118</v>
      </c>
      <c r="AB1285" s="369">
        <f t="shared" si="1620"/>
        <v>0.64258605665221036</v>
      </c>
      <c r="AC1285" s="369">
        <f t="shared" si="1620"/>
        <v>0.80376919829352789</v>
      </c>
      <c r="AD1285" s="369">
        <f t="shared" si="1620"/>
        <v>0.54572228799122235</v>
      </c>
      <c r="AE1285" s="369">
        <f t="shared" si="1620"/>
        <v>0.60609500967978081</v>
      </c>
      <c r="AF1285" s="369">
        <f t="shared" si="1620"/>
        <v>0.7958736244184883</v>
      </c>
      <c r="AG1285" s="369">
        <f t="shared" ref="AG1285:AH1285" si="1621">AG115*100/AG$5</f>
        <v>0.58798383379299801</v>
      </c>
      <c r="AH1285" s="369">
        <f t="shared" si="1621"/>
        <v>0.93809998393544225</v>
      </c>
      <c r="AI1285" s="369">
        <f t="shared" ref="AI1285:AJ1285" si="1622">AI115*100/AI$5</f>
        <v>0.6696842505636269</v>
      </c>
      <c r="AJ1285" s="369">
        <f t="shared" si="1622"/>
        <v>0.4873053147186161</v>
      </c>
      <c r="AK1285" s="369">
        <f t="shared" ref="AK1285:AL1285" si="1623">AK115*100/AK$5</f>
        <v>0.48249235888140962</v>
      </c>
      <c r="AL1285" s="369">
        <f t="shared" si="1623"/>
        <v>0.50929582586855882</v>
      </c>
      <c r="AM1285" s="369">
        <f t="shared" ref="AM1285:AN1285" si="1624">AM115*100/AM$5</f>
        <v>0.59304127812078233</v>
      </c>
      <c r="AN1285" s="369">
        <f t="shared" si="1624"/>
        <v>0.72758399315215061</v>
      </c>
      <c r="AO1285" s="369">
        <f t="shared" ref="AO1285:AT1285" si="1625">AO115*100/AO$5</f>
        <v>0.75218933142095168</v>
      </c>
      <c r="AP1285" s="369">
        <f t="shared" si="1625"/>
        <v>0.61464531099839692</v>
      </c>
      <c r="AQ1285" s="369">
        <f t="shared" si="1625"/>
        <v>0.4132055737373056</v>
      </c>
      <c r="AR1285" s="369">
        <f t="shared" si="1625"/>
        <v>0.6346420454731968</v>
      </c>
      <c r="AS1285" s="369">
        <f t="shared" si="1625"/>
        <v>0.3891555921697521</v>
      </c>
      <c r="AT1285" s="369">
        <f t="shared" si="1625"/>
        <v>0.33742264171902431</v>
      </c>
      <c r="AU1285" s="369">
        <f t="shared" ref="AU1285:AV1285" si="1626">AU115*100/AU$5</f>
        <v>0.28738312642803382</v>
      </c>
      <c r="AV1285" s="369">
        <f t="shared" si="1626"/>
        <v>0.20983835753456662</v>
      </c>
      <c r="AW1285" s="369">
        <f t="shared" ref="AW1285:AX1285" si="1627">AW115*100/AW$5</f>
        <v>0.3080290383819958</v>
      </c>
      <c r="AX1285" s="369">
        <f t="shared" si="1627"/>
        <v>0.2754741906024572</v>
      </c>
      <c r="AY1285" s="369">
        <f t="shared" ref="AY1285" si="1628">AY115*100/AY$5</f>
        <v>0.24687117310256854</v>
      </c>
    </row>
    <row r="1286" spans="1:51" s="325" customFormat="1" ht="13.8">
      <c r="A1286" s="327"/>
      <c r="B1286" s="327" t="s">
        <v>287</v>
      </c>
      <c r="C1286" s="369">
        <f t="shared" ref="C1286:AF1286" si="1629">C116*100/C$5</f>
        <v>0.13834316358517776</v>
      </c>
      <c r="D1286" s="369">
        <f t="shared" si="1629"/>
        <v>7.5418871764672463E-2</v>
      </c>
      <c r="E1286" s="369">
        <f t="shared" si="1629"/>
        <v>9.8086712383279609E-2</v>
      </c>
      <c r="F1286" s="369">
        <f t="shared" si="1629"/>
        <v>9.1258754961844879E-2</v>
      </c>
      <c r="G1286" s="369">
        <f t="shared" si="1629"/>
        <v>0.10127703725286683</v>
      </c>
      <c r="H1286" s="369">
        <f t="shared" si="1629"/>
        <v>9.7572357711205385E-2</v>
      </c>
      <c r="I1286" s="369">
        <f t="shared" si="1629"/>
        <v>8.9466582240108977E-2</v>
      </c>
      <c r="J1286" s="369">
        <f t="shared" si="1629"/>
        <v>9.7272255450729428E-2</v>
      </c>
      <c r="K1286" s="369">
        <f t="shared" si="1629"/>
        <v>9.055664478999137E-2</v>
      </c>
      <c r="L1286" s="369">
        <f t="shared" si="1629"/>
        <v>0.10791339295510667</v>
      </c>
      <c r="M1286" s="369">
        <f t="shared" si="1629"/>
        <v>0.11568381515777076</v>
      </c>
      <c r="N1286" s="369">
        <f t="shared" si="1629"/>
        <v>0.14170681841308805</v>
      </c>
      <c r="O1286" s="369">
        <f t="shared" si="1629"/>
        <v>0.15009055099828186</v>
      </c>
      <c r="P1286" s="369">
        <f t="shared" si="1629"/>
        <v>0.13833340160885887</v>
      </c>
      <c r="Q1286" s="369">
        <f t="shared" si="1629"/>
        <v>0.14221930905287605</v>
      </c>
      <c r="R1286" s="369">
        <f t="shared" si="1629"/>
        <v>9.7065075802994866E-2</v>
      </c>
      <c r="S1286" s="369">
        <f t="shared" si="1629"/>
        <v>9.2038230909672752E-2</v>
      </c>
      <c r="T1286" s="369">
        <f t="shared" si="1629"/>
        <v>9.1023789046858469E-2</v>
      </c>
      <c r="U1286" s="369">
        <f t="shared" si="1629"/>
        <v>7.6016644347300474E-2</v>
      </c>
      <c r="V1286" s="369">
        <f t="shared" si="1629"/>
        <v>9.3302008514858967E-2</v>
      </c>
      <c r="W1286" s="369">
        <f t="shared" si="1629"/>
        <v>7.4546430488459478E-2</v>
      </c>
      <c r="X1286" s="369">
        <f t="shared" si="1629"/>
        <v>7.2508937460731213E-2</v>
      </c>
      <c r="Y1286" s="369">
        <f t="shared" si="1629"/>
        <v>6.5134597834860364E-2</v>
      </c>
      <c r="Z1286" s="369">
        <f t="shared" si="1629"/>
        <v>6.5982880618745993E-2</v>
      </c>
      <c r="AA1286" s="369">
        <f t="shared" si="1629"/>
        <v>6.7861570338180133E-2</v>
      </c>
      <c r="AB1286" s="369">
        <f t="shared" si="1629"/>
        <v>6.9225515364195175E-2</v>
      </c>
      <c r="AC1286" s="369">
        <f t="shared" si="1629"/>
        <v>7.8730594469966136E-2</v>
      </c>
      <c r="AD1286" s="369">
        <f t="shared" si="1629"/>
        <v>7.3348476244558022E-2</v>
      </c>
      <c r="AE1286" s="369">
        <f t="shared" si="1629"/>
        <v>7.8289735884490702E-2</v>
      </c>
      <c r="AF1286" s="369">
        <f t="shared" si="1629"/>
        <v>7.485655909076748E-2</v>
      </c>
      <c r="AG1286" s="369">
        <f t="shared" ref="AG1286:AH1286" si="1630">AG116*100/AG$5</f>
        <v>7.5637252221030418E-2</v>
      </c>
      <c r="AH1286" s="369">
        <f t="shared" si="1630"/>
        <v>8.0595729946986952E-2</v>
      </c>
      <c r="AI1286" s="369">
        <f t="shared" ref="AI1286:AJ1286" si="1631">AI116*100/AI$5</f>
        <v>7.7530757812851403E-2</v>
      </c>
      <c r="AJ1286" s="369">
        <f t="shared" si="1631"/>
        <v>6.6964856598307754E-2</v>
      </c>
      <c r="AK1286" s="369">
        <f t="shared" ref="AK1286:AL1286" si="1632">AK116*100/AK$5</f>
        <v>6.7574650698680586E-2</v>
      </c>
      <c r="AL1286" s="369">
        <f t="shared" si="1632"/>
        <v>6.6036365053247156E-2</v>
      </c>
      <c r="AM1286" s="369">
        <f t="shared" ref="AM1286:AN1286" si="1633">AM116*100/AM$5</f>
        <v>8.1705436879304788E-2</v>
      </c>
      <c r="AN1286" s="369">
        <f t="shared" si="1633"/>
        <v>6.799659567794851E-2</v>
      </c>
      <c r="AO1286" s="369">
        <f t="shared" ref="AO1286:AT1286" si="1634">AO116*100/AO$5</f>
        <v>8.6240513014701786E-2</v>
      </c>
      <c r="AP1286" s="369">
        <f t="shared" si="1634"/>
        <v>7.5710861197103047E-2</v>
      </c>
      <c r="AQ1286" s="369">
        <f t="shared" si="1634"/>
        <v>6.3699854920881274E-2</v>
      </c>
      <c r="AR1286" s="369">
        <f t="shared" si="1634"/>
        <v>8.6004939265850469E-2</v>
      </c>
      <c r="AS1286" s="369">
        <f t="shared" si="1634"/>
        <v>7.3782796187499611E-2</v>
      </c>
      <c r="AT1286" s="369">
        <f t="shared" si="1634"/>
        <v>7.1968237030653831E-2</v>
      </c>
      <c r="AU1286" s="369">
        <f t="shared" ref="AU1286:AV1286" si="1635">AU116*100/AU$5</f>
        <v>7.2502445652631461E-2</v>
      </c>
      <c r="AV1286" s="369">
        <f t="shared" si="1635"/>
        <v>7.2414684223018638E-2</v>
      </c>
      <c r="AW1286" s="369">
        <f t="shared" ref="AW1286:AX1286" si="1636">AW116*100/AW$5</f>
        <v>6.3965573926969208E-2</v>
      </c>
      <c r="AX1286" s="369">
        <f t="shared" si="1636"/>
        <v>7.5647821991624439E-2</v>
      </c>
      <c r="AY1286" s="369">
        <f t="shared" ref="AY1286" si="1637">AY116*100/AY$5</f>
        <v>7.1566834850640082E-2</v>
      </c>
    </row>
    <row r="1287" spans="1:51" s="325" customFormat="1" ht="13.8">
      <c r="A1287" s="329"/>
      <c r="B1287" s="329" t="s">
        <v>288</v>
      </c>
      <c r="C1287" s="369">
        <f t="shared" ref="C1287:AF1287" si="1638">C117*100/C$5</f>
        <v>0.87617336937279255</v>
      </c>
      <c r="D1287" s="369">
        <f t="shared" si="1638"/>
        <v>0.88815191909173641</v>
      </c>
      <c r="E1287" s="369">
        <f t="shared" si="1638"/>
        <v>1.2085178053489707</v>
      </c>
      <c r="F1287" s="369">
        <f t="shared" si="1638"/>
        <v>1.3339294612214276</v>
      </c>
      <c r="G1287" s="369">
        <f t="shared" si="1638"/>
        <v>1.8957922515486438</v>
      </c>
      <c r="H1287" s="369">
        <f t="shared" si="1638"/>
        <v>1.4203970068148477</v>
      </c>
      <c r="I1287" s="369">
        <f t="shared" si="1638"/>
        <v>2.0179397830158798</v>
      </c>
      <c r="J1287" s="369">
        <f t="shared" si="1638"/>
        <v>1.6367780306945574</v>
      </c>
      <c r="K1287" s="369">
        <f t="shared" si="1638"/>
        <v>1.5053276577178547</v>
      </c>
      <c r="L1287" s="369">
        <f t="shared" si="1638"/>
        <v>1.2982568149113731</v>
      </c>
      <c r="M1287" s="369">
        <f t="shared" si="1638"/>
        <v>1.6063414642448088</v>
      </c>
      <c r="N1287" s="369">
        <f t="shared" si="1638"/>
        <v>1.1601829168853293</v>
      </c>
      <c r="O1287" s="369">
        <f t="shared" si="1638"/>
        <v>1.3816648866043073</v>
      </c>
      <c r="P1287" s="369">
        <f t="shared" si="1638"/>
        <v>1.6300314570500232</v>
      </c>
      <c r="Q1287" s="369">
        <f t="shared" si="1638"/>
        <v>1.4859995913470778</v>
      </c>
      <c r="R1287" s="369">
        <f t="shared" si="1638"/>
        <v>1.6701197063422519</v>
      </c>
      <c r="S1287" s="369">
        <f t="shared" si="1638"/>
        <v>1.9819027421616353</v>
      </c>
      <c r="T1287" s="369">
        <f t="shared" si="1638"/>
        <v>2.3133104127541064</v>
      </c>
      <c r="U1287" s="369">
        <f t="shared" si="1638"/>
        <v>2.147334533347137</v>
      </c>
      <c r="V1287" s="369">
        <f t="shared" si="1638"/>
        <v>0.87867796937844889</v>
      </c>
      <c r="W1287" s="369">
        <f t="shared" si="1638"/>
        <v>2.2635748792270531</v>
      </c>
      <c r="X1287" s="369">
        <f t="shared" si="1638"/>
        <v>0.88640418127978893</v>
      </c>
      <c r="Y1287" s="369">
        <f t="shared" si="1638"/>
        <v>0.8924377091833926</v>
      </c>
      <c r="Z1287" s="369">
        <f t="shared" si="1638"/>
        <v>0.96368391278945753</v>
      </c>
      <c r="AA1287" s="369">
        <f t="shared" si="1638"/>
        <v>1.6969760503057147</v>
      </c>
      <c r="AB1287" s="369">
        <f t="shared" si="1638"/>
        <v>0.97971347533956665</v>
      </c>
      <c r="AC1287" s="369">
        <f t="shared" si="1638"/>
        <v>1.0760876061002718</v>
      </c>
      <c r="AD1287" s="369">
        <f t="shared" si="1638"/>
        <v>1.3810687943740236</v>
      </c>
      <c r="AE1287" s="369">
        <f t="shared" si="1638"/>
        <v>1.661429611574897</v>
      </c>
      <c r="AF1287" s="369">
        <f t="shared" si="1638"/>
        <v>1.3930453091256132</v>
      </c>
      <c r="AG1287" s="369">
        <f t="shared" ref="AG1287:AH1287" si="1639">AG117*100/AG$5</f>
        <v>1.2476984212909377</v>
      </c>
      <c r="AH1287" s="369">
        <f t="shared" si="1639"/>
        <v>1.096834970202585</v>
      </c>
      <c r="AI1287" s="369">
        <f t="shared" ref="AI1287:AJ1287" si="1640">AI117*100/AI$5</f>
        <v>1.4858286400592153</v>
      </c>
      <c r="AJ1287" s="369">
        <f t="shared" si="1640"/>
        <v>1.0424760354787661</v>
      </c>
      <c r="AK1287" s="369">
        <f t="shared" ref="AK1287:AL1287" si="1641">AK117*100/AK$5</f>
        <v>1.4176257603609594</v>
      </c>
      <c r="AL1287" s="369">
        <f t="shared" si="1641"/>
        <v>0.99594365438019583</v>
      </c>
      <c r="AM1287" s="369">
        <f t="shared" ref="AM1287:AN1287" si="1642">AM117*100/AM$5</f>
        <v>1.3130356703758637</v>
      </c>
      <c r="AN1287" s="369">
        <f t="shared" si="1642"/>
        <v>1.0770415722609827</v>
      </c>
      <c r="AO1287" s="369">
        <f t="shared" ref="AO1287:AT1287" si="1643">AO117*100/AO$5</f>
        <v>1.0130615946244588</v>
      </c>
      <c r="AP1287" s="369">
        <f t="shared" si="1643"/>
        <v>0.98978356523560818</v>
      </c>
      <c r="AQ1287" s="369">
        <f t="shared" si="1643"/>
        <v>1.1960255069334322</v>
      </c>
      <c r="AR1287" s="369">
        <f t="shared" si="1643"/>
        <v>0.96301459348441454</v>
      </c>
      <c r="AS1287" s="369">
        <f t="shared" si="1643"/>
        <v>1.2037742819713064</v>
      </c>
      <c r="AT1287" s="369">
        <f t="shared" si="1643"/>
        <v>1.2029938517312939</v>
      </c>
      <c r="AU1287" s="369">
        <f t="shared" ref="AU1287:AV1287" si="1644">AU117*100/AU$5</f>
        <v>1.3763341645465399</v>
      </c>
      <c r="AV1287" s="369">
        <f t="shared" si="1644"/>
        <v>1.0042618381121242</v>
      </c>
      <c r="AW1287" s="369">
        <f t="shared" ref="AW1287:AX1287" si="1645">AW117*100/AW$5</f>
        <v>0.59852554380680678</v>
      </c>
      <c r="AX1287" s="369">
        <f t="shared" si="1645"/>
        <v>1.2470449535901467</v>
      </c>
      <c r="AY1287" s="369">
        <f t="shared" ref="AY1287" si="1646">AY117*100/AY$5</f>
        <v>0.62228165735714802</v>
      </c>
    </row>
    <row r="1288" spans="1:51" s="325" customFormat="1" ht="13.8">
      <c r="A1288" s="327"/>
      <c r="B1288" s="327" t="s">
        <v>289</v>
      </c>
      <c r="C1288" s="369">
        <f t="shared" ref="C1288:AF1288" si="1647">C118*100/C$5</f>
        <v>0.48273301151132569</v>
      </c>
      <c r="D1288" s="369">
        <f t="shared" si="1647"/>
        <v>0.28721159384354716</v>
      </c>
      <c r="E1288" s="369">
        <f t="shared" si="1647"/>
        <v>0.68985168021046506</v>
      </c>
      <c r="F1288" s="369">
        <f t="shared" si="1647"/>
        <v>0.65508749563101709</v>
      </c>
      <c r="G1288" s="369">
        <f t="shared" si="1647"/>
        <v>0.899069427091441</v>
      </c>
      <c r="H1288" s="369">
        <f t="shared" si="1647"/>
        <v>0.66844130241887423</v>
      </c>
      <c r="I1288" s="369">
        <f t="shared" si="1647"/>
        <v>1.1035441083895388</v>
      </c>
      <c r="J1288" s="369">
        <f t="shared" si="1647"/>
        <v>0.81829783400546141</v>
      </c>
      <c r="K1288" s="369">
        <f t="shared" si="1647"/>
        <v>0.65465234762608582</v>
      </c>
      <c r="L1288" s="369">
        <f t="shared" si="1647"/>
        <v>0.62625889551771108</v>
      </c>
      <c r="M1288" s="369">
        <f t="shared" si="1647"/>
        <v>0.98988585636656656</v>
      </c>
      <c r="N1288" s="369">
        <f t="shared" si="1647"/>
        <v>0.38370598212512236</v>
      </c>
      <c r="O1288" s="369">
        <f t="shared" si="1647"/>
        <v>0.79692954385313175</v>
      </c>
      <c r="P1288" s="369">
        <f t="shared" si="1647"/>
        <v>0.84138445517208671</v>
      </c>
      <c r="Q1288" s="369">
        <f t="shared" si="1647"/>
        <v>0.51894875047288425</v>
      </c>
      <c r="R1288" s="369">
        <f t="shared" si="1647"/>
        <v>0.89921155835782074</v>
      </c>
      <c r="S1288" s="369">
        <f t="shared" si="1647"/>
        <v>1.0085695680018114</v>
      </c>
      <c r="T1288" s="369">
        <f t="shared" si="1647"/>
        <v>1.3133549042025643</v>
      </c>
      <c r="U1288" s="369">
        <f t="shared" si="1647"/>
        <v>0.89516799636656308</v>
      </c>
      <c r="V1288" s="369">
        <f t="shared" si="1647"/>
        <v>0.25292409335244204</v>
      </c>
      <c r="W1288" s="369">
        <f t="shared" si="1647"/>
        <v>1.0099409554482017</v>
      </c>
      <c r="X1288" s="369">
        <f t="shared" si="1647"/>
        <v>0.39977118115115068</v>
      </c>
      <c r="Y1288" s="369">
        <f t="shared" si="1647"/>
        <v>0.41861084459814335</v>
      </c>
      <c r="Z1288" s="369">
        <f t="shared" si="1647"/>
        <v>0.48422995242555478</v>
      </c>
      <c r="AA1288" s="369">
        <f t="shared" si="1647"/>
        <v>1.0249916413923019</v>
      </c>
      <c r="AB1288" s="369">
        <f t="shared" si="1647"/>
        <v>0.47006900681993291</v>
      </c>
      <c r="AC1288" s="369">
        <f t="shared" si="1647"/>
        <v>0.5398173619853065</v>
      </c>
      <c r="AD1288" s="369">
        <f t="shared" si="1647"/>
        <v>0.7271484807360995</v>
      </c>
      <c r="AE1288" s="369">
        <f t="shared" si="1647"/>
        <v>0.8231460095690083</v>
      </c>
      <c r="AF1288" s="369">
        <f t="shared" si="1647"/>
        <v>0.85363533951098092</v>
      </c>
      <c r="AG1288" s="369">
        <f t="shared" ref="AG1288:AH1288" si="1648">AG118*100/AG$5</f>
        <v>0.4798296320190012</v>
      </c>
      <c r="AH1288" s="369">
        <f t="shared" si="1648"/>
        <v>0.48419824599984712</v>
      </c>
      <c r="AI1288" s="369">
        <f t="shared" ref="AI1288:AJ1288" si="1649">AI118*100/AI$5</f>
        <v>0.63839575644373325</v>
      </c>
      <c r="AJ1288" s="369">
        <f t="shared" si="1649"/>
        <v>0.49198817182339294</v>
      </c>
      <c r="AK1288" s="369">
        <f t="shared" ref="AK1288:AL1288" si="1650">AK118*100/AK$5</f>
        <v>0.92122097339452724</v>
      </c>
      <c r="AL1288" s="369">
        <f t="shared" si="1650"/>
        <v>0.55102009340066582</v>
      </c>
      <c r="AM1288" s="369">
        <f t="shared" ref="AM1288:AN1288" si="1651">AM118*100/AM$5</f>
        <v>0.81831536963458051</v>
      </c>
      <c r="AN1288" s="369">
        <f t="shared" si="1651"/>
        <v>0.68025182835290599</v>
      </c>
      <c r="AO1288" s="369">
        <f t="shared" ref="AO1288:AT1288" si="1652">AO118*100/AO$5</f>
        <v>0.37873899869334693</v>
      </c>
      <c r="AP1288" s="369">
        <f t="shared" si="1652"/>
        <v>0.45409087882811305</v>
      </c>
      <c r="AQ1288" s="369">
        <f t="shared" si="1652"/>
        <v>0.73696818381186946</v>
      </c>
      <c r="AR1288" s="369">
        <f t="shared" si="1652"/>
        <v>0.51325763585625428</v>
      </c>
      <c r="AS1288" s="369">
        <f t="shared" si="1652"/>
        <v>0.82622576757109867</v>
      </c>
      <c r="AT1288" s="369">
        <f t="shared" si="1652"/>
        <v>0.44702440961977685</v>
      </c>
      <c r="AU1288" s="369">
        <f t="shared" ref="AU1288:AV1288" si="1653">AU118*100/AU$5</f>
        <v>0.80675387389693065</v>
      </c>
      <c r="AV1288" s="369">
        <f t="shared" si="1653"/>
        <v>0.5992105962793044</v>
      </c>
      <c r="AW1288" s="369">
        <f t="shared" ref="AW1288:AX1288" si="1654">AW118*100/AW$5</f>
        <v>0.17207733669887262</v>
      </c>
      <c r="AX1288" s="369">
        <f t="shared" si="1654"/>
        <v>0.64913686347395294</v>
      </c>
      <c r="AY1288" s="369">
        <f t="shared" ref="AY1288" si="1655">AY118*100/AY$5</f>
        <v>0.33931166811797864</v>
      </c>
    </row>
    <row r="1289" spans="1:51" s="325" customFormat="1" ht="13.8">
      <c r="A1289" s="329"/>
      <c r="B1289" s="329" t="s">
        <v>290</v>
      </c>
      <c r="C1289" s="369">
        <f t="shared" ref="C1289:AF1289" si="1656">C119*100/C$5</f>
        <v>0.13203913678011037</v>
      </c>
      <c r="D1289" s="369">
        <f t="shared" si="1656"/>
        <v>0.12096291647187764</v>
      </c>
      <c r="E1289" s="369">
        <f t="shared" si="1656"/>
        <v>0.15634201456680918</v>
      </c>
      <c r="F1289" s="369">
        <f t="shared" si="1656"/>
        <v>0.13908762040197042</v>
      </c>
      <c r="G1289" s="369">
        <f t="shared" si="1656"/>
        <v>0.13647811044188807</v>
      </c>
      <c r="H1289" s="369">
        <f t="shared" si="1656"/>
        <v>0.11869552315704004</v>
      </c>
      <c r="I1289" s="369">
        <f t="shared" si="1656"/>
        <v>0.13648632352458506</v>
      </c>
      <c r="J1289" s="369">
        <f t="shared" si="1656"/>
        <v>0.15927556788651498</v>
      </c>
      <c r="K1289" s="369">
        <f t="shared" si="1656"/>
        <v>0.13834606998678925</v>
      </c>
      <c r="L1289" s="369">
        <f t="shared" si="1656"/>
        <v>0.12385206563843415</v>
      </c>
      <c r="M1289" s="369">
        <f t="shared" si="1656"/>
        <v>0.11878970648050606</v>
      </c>
      <c r="N1289" s="369">
        <f t="shared" si="1656"/>
        <v>0.12659853422981746</v>
      </c>
      <c r="O1289" s="369">
        <f t="shared" si="1656"/>
        <v>0.11944252081057781</v>
      </c>
      <c r="P1289" s="369">
        <f t="shared" si="1656"/>
        <v>0.12906230393245466</v>
      </c>
      <c r="Q1289" s="369">
        <f t="shared" si="1656"/>
        <v>0.13024294618526544</v>
      </c>
      <c r="R1289" s="369">
        <f t="shared" si="1656"/>
        <v>0.10259051938299503</v>
      </c>
      <c r="S1289" s="369">
        <f t="shared" si="1656"/>
        <v>0.12931563991409251</v>
      </c>
      <c r="T1289" s="369">
        <f t="shared" si="1656"/>
        <v>0.10465694848257628</v>
      </c>
      <c r="U1289" s="369">
        <f t="shared" si="1656"/>
        <v>8.3238434282546486E-2</v>
      </c>
      <c r="V1289" s="369">
        <f t="shared" si="1656"/>
        <v>0.12457078974686576</v>
      </c>
      <c r="W1289" s="369">
        <f t="shared" si="1656"/>
        <v>9.4600107353730548E-2</v>
      </c>
      <c r="X1289" s="369">
        <f t="shared" si="1656"/>
        <v>9.1535812093895136E-2</v>
      </c>
      <c r="Y1289" s="369">
        <f t="shared" si="1656"/>
        <v>8.5674644873911063E-2</v>
      </c>
      <c r="Z1289" s="369">
        <f t="shared" si="1656"/>
        <v>0.11327911268559133</v>
      </c>
      <c r="AA1289" s="369">
        <f t="shared" si="1656"/>
        <v>0.10804642064961273</v>
      </c>
      <c r="AB1289" s="369">
        <f t="shared" si="1656"/>
        <v>0.10337564809549925</v>
      </c>
      <c r="AC1289" s="369">
        <f t="shared" si="1656"/>
        <v>0.10367608644943141</v>
      </c>
      <c r="AD1289" s="369">
        <f t="shared" si="1656"/>
        <v>0.11341142198994537</v>
      </c>
      <c r="AE1289" s="369">
        <f t="shared" si="1656"/>
        <v>0.11912969881315756</v>
      </c>
      <c r="AF1289" s="369">
        <f t="shared" si="1656"/>
        <v>0.11781914064998122</v>
      </c>
      <c r="AG1289" s="369">
        <f t="shared" ref="AG1289:AH1289" si="1657">AG119*100/AG$5</f>
        <v>0.13222567358265722</v>
      </c>
      <c r="AH1289" s="369">
        <f t="shared" si="1657"/>
        <v>0.10964450537538815</v>
      </c>
      <c r="AI1289" s="369">
        <f t="shared" ref="AI1289:AJ1289" si="1658">AI119*100/AI$5</f>
        <v>0.10136209507440981</v>
      </c>
      <c r="AJ1289" s="369">
        <f t="shared" si="1658"/>
        <v>0.11898059243905891</v>
      </c>
      <c r="AK1289" s="369">
        <f t="shared" ref="AK1289:AL1289" si="1659">AK119*100/AK$5</f>
        <v>0.10841561605751407</v>
      </c>
      <c r="AL1289" s="369">
        <f t="shared" si="1659"/>
        <v>0.13852619171895056</v>
      </c>
      <c r="AM1289" s="369">
        <f t="shared" ref="AM1289:AN1289" si="1660">AM119*100/AM$5</f>
        <v>0.11849699084402125</v>
      </c>
      <c r="AN1289" s="369">
        <f t="shared" si="1660"/>
        <v>0.13195015053180281</v>
      </c>
      <c r="AO1289" s="369">
        <f t="shared" ref="AO1289:AT1289" si="1661">AO119*100/AO$5</f>
        <v>0.17329195481081736</v>
      </c>
      <c r="AP1289" s="369">
        <f t="shared" si="1661"/>
        <v>0.12785793686508931</v>
      </c>
      <c r="AQ1289" s="369">
        <f t="shared" si="1661"/>
        <v>0.13478862309794529</v>
      </c>
      <c r="AR1289" s="369">
        <f t="shared" si="1661"/>
        <v>0.11824767307035081</v>
      </c>
      <c r="AS1289" s="369">
        <f t="shared" si="1661"/>
        <v>0.12063575645236747</v>
      </c>
      <c r="AT1289" s="369">
        <f t="shared" si="1661"/>
        <v>0.11710827718879545</v>
      </c>
      <c r="AU1289" s="369">
        <f t="shared" ref="AU1289:AV1289" si="1662">AU119*100/AU$5</f>
        <v>0.10907358173194301</v>
      </c>
      <c r="AV1289" s="369">
        <f t="shared" si="1662"/>
        <v>8.5459862681679682E-2</v>
      </c>
      <c r="AW1289" s="369">
        <f t="shared" ref="AW1289:AX1289" si="1663">AW119*100/AW$5</f>
        <v>0.10231177549873262</v>
      </c>
      <c r="AX1289" s="369">
        <f t="shared" si="1663"/>
        <v>0.12400778404134914</v>
      </c>
      <c r="AY1289" s="369">
        <f t="shared" ref="AY1289" si="1664">AY119*100/AY$5</f>
        <v>0.1140309704330912</v>
      </c>
    </row>
    <row r="1290" spans="1:51" s="325" customFormat="1" ht="13.8">
      <c r="A1290" s="327"/>
      <c r="B1290" s="327" t="s">
        <v>291</v>
      </c>
      <c r="C1290" s="369">
        <f t="shared" ref="C1290:AF1290" si="1665">C120*100/C$5</f>
        <v>0.26135804281556835</v>
      </c>
      <c r="D1290" s="369">
        <f t="shared" si="1665"/>
        <v>0.48002045607754718</v>
      </c>
      <c r="E1290" s="369">
        <f t="shared" si="1665"/>
        <v>0.36232411057169639</v>
      </c>
      <c r="F1290" s="369">
        <f t="shared" si="1665"/>
        <v>0.53975434518844012</v>
      </c>
      <c r="G1290" s="369">
        <f t="shared" si="1665"/>
        <v>0.86024471401531466</v>
      </c>
      <c r="H1290" s="369">
        <f t="shared" si="1665"/>
        <v>0.63322394939425797</v>
      </c>
      <c r="I1290" s="369">
        <f t="shared" si="1665"/>
        <v>0.77790935110175552</v>
      </c>
      <c r="J1290" s="369">
        <f t="shared" si="1665"/>
        <v>0.65920462880258113</v>
      </c>
      <c r="K1290" s="369">
        <f t="shared" si="1665"/>
        <v>0.71236847608625786</v>
      </c>
      <c r="L1290" s="369">
        <f t="shared" si="1665"/>
        <v>0.54814585375522806</v>
      </c>
      <c r="M1290" s="369">
        <f t="shared" si="1665"/>
        <v>0.49770844785421198</v>
      </c>
      <c r="N1290" s="369">
        <f t="shared" si="1665"/>
        <v>0.6498784005303897</v>
      </c>
      <c r="O1290" s="369">
        <f t="shared" si="1665"/>
        <v>0.46529282194059773</v>
      </c>
      <c r="P1290" s="369">
        <f t="shared" si="1665"/>
        <v>0.65954157656094015</v>
      </c>
      <c r="Q1290" s="369">
        <f t="shared" si="1665"/>
        <v>0.83680789468892813</v>
      </c>
      <c r="R1290" s="369">
        <f t="shared" si="1665"/>
        <v>0.66831762860143629</v>
      </c>
      <c r="S1290" s="369">
        <f t="shared" si="1665"/>
        <v>0.84405604396577716</v>
      </c>
      <c r="T1290" s="369">
        <f t="shared" si="1665"/>
        <v>0.89533937791158769</v>
      </c>
      <c r="U1290" s="369">
        <f t="shared" si="1665"/>
        <v>1.1689281026980274</v>
      </c>
      <c r="V1290" s="369">
        <f t="shared" si="1665"/>
        <v>0.5011830862791411</v>
      </c>
      <c r="W1290" s="369">
        <f t="shared" si="1665"/>
        <v>1.1590338164251208</v>
      </c>
      <c r="X1290" s="369">
        <f t="shared" si="1665"/>
        <v>0.39509718803474303</v>
      </c>
      <c r="Y1290" s="369">
        <f t="shared" si="1665"/>
        <v>0.38815221971133818</v>
      </c>
      <c r="Z1290" s="369">
        <f t="shared" si="1665"/>
        <v>0.36617484767831143</v>
      </c>
      <c r="AA1290" s="369">
        <f t="shared" si="1665"/>
        <v>0.56393798826380015</v>
      </c>
      <c r="AB1290" s="369">
        <f t="shared" si="1665"/>
        <v>0.40626882042413454</v>
      </c>
      <c r="AC1290" s="369">
        <f t="shared" si="1665"/>
        <v>0.43255560203650834</v>
      </c>
      <c r="AD1290" s="369">
        <f t="shared" si="1665"/>
        <v>0.54050889164797866</v>
      </c>
      <c r="AE1290" s="369">
        <f t="shared" si="1665"/>
        <v>0.71915390319273109</v>
      </c>
      <c r="AF1290" s="369">
        <f t="shared" si="1665"/>
        <v>0.421590828964651</v>
      </c>
      <c r="AG1290" s="369">
        <f t="shared" ref="AG1290:AH1290" si="1666">AG120*100/AG$5</f>
        <v>0.63564311568927934</v>
      </c>
      <c r="AH1290" s="369">
        <f t="shared" si="1666"/>
        <v>0.50295322718247937</v>
      </c>
      <c r="AI1290" s="369">
        <f t="shared" ref="AI1290:AJ1290" si="1667">AI120*100/AI$5</f>
        <v>0.74607078854107245</v>
      </c>
      <c r="AJ1290" s="369">
        <f t="shared" si="1667"/>
        <v>0.43150727121631449</v>
      </c>
      <c r="AK1290" s="369">
        <f t="shared" ref="AK1290:AL1290" si="1668">AK120*100/AK$5</f>
        <v>0.38802814129571084</v>
      </c>
      <c r="AL1290" s="369">
        <f t="shared" si="1668"/>
        <v>0.30639736926057942</v>
      </c>
      <c r="AM1290" s="369">
        <f t="shared" ref="AM1290:AN1290" si="1669">AM120*100/AM$5</f>
        <v>0.37622330989726183</v>
      </c>
      <c r="AN1290" s="369">
        <f t="shared" si="1669"/>
        <v>0.26483959337627394</v>
      </c>
      <c r="AO1290" s="369">
        <f t="shared" ref="AO1290:AT1290" si="1670">AO120*100/AO$5</f>
        <v>0.46099538334718965</v>
      </c>
      <c r="AP1290" s="369">
        <f t="shared" si="1670"/>
        <v>0.40783474954240595</v>
      </c>
      <c r="AQ1290" s="369">
        <f t="shared" si="1670"/>
        <v>0.32426870002361752</v>
      </c>
      <c r="AR1290" s="369">
        <f t="shared" si="1670"/>
        <v>0.33150928455780954</v>
      </c>
      <c r="AS1290" s="369">
        <f t="shared" si="1670"/>
        <v>0.2569127579478403</v>
      </c>
      <c r="AT1290" s="369">
        <f t="shared" si="1670"/>
        <v>0.63886116492272171</v>
      </c>
      <c r="AU1290" s="369">
        <f t="shared" ref="AU1290:AV1290" si="1671">AU120*100/AU$5</f>
        <v>0.46050670891766615</v>
      </c>
      <c r="AV1290" s="369">
        <f t="shared" si="1671"/>
        <v>0.31959137915114</v>
      </c>
      <c r="AW1290" s="369">
        <f t="shared" ref="AW1290:AX1290" si="1672">AW120*100/AW$5</f>
        <v>0.32413643160920153</v>
      </c>
      <c r="AX1290" s="369">
        <f t="shared" si="1672"/>
        <v>0.47386615355927275</v>
      </c>
      <c r="AY1290" s="369">
        <f t="shared" ref="AY1290" si="1673">AY120*100/AY$5</f>
        <v>0.16891034619596182</v>
      </c>
    </row>
    <row r="1291" spans="1:51" s="325" customFormat="1" ht="13.8">
      <c r="A1291" s="329"/>
      <c r="B1291" s="329" t="s">
        <v>292</v>
      </c>
      <c r="C1291" s="369">
        <f t="shared" ref="C1291:AF1291" si="1674">C121*100/C$5</f>
        <v>0.57798426583994689</v>
      </c>
      <c r="D1291" s="369">
        <f t="shared" si="1674"/>
        <v>0.53344215691085684</v>
      </c>
      <c r="E1291" s="369">
        <f t="shared" si="1674"/>
        <v>0.45634563221361574</v>
      </c>
      <c r="F1291" s="369">
        <f t="shared" si="1674"/>
        <v>0.45609382135838777</v>
      </c>
      <c r="G1291" s="369">
        <f t="shared" si="1674"/>
        <v>0.51636868391248092</v>
      </c>
      <c r="H1291" s="369">
        <f t="shared" si="1674"/>
        <v>0.46735456446967633</v>
      </c>
      <c r="I1291" s="369">
        <f t="shared" si="1674"/>
        <v>0.43744954597369035</v>
      </c>
      <c r="J1291" s="369">
        <f t="shared" si="1674"/>
        <v>0.45036288350416465</v>
      </c>
      <c r="K1291" s="369">
        <f t="shared" si="1674"/>
        <v>0.38333553708761509</v>
      </c>
      <c r="L1291" s="369">
        <f t="shared" si="1674"/>
        <v>0.43874244324049022</v>
      </c>
      <c r="M1291" s="369">
        <f t="shared" si="1674"/>
        <v>0.36815448788532196</v>
      </c>
      <c r="N1291" s="369">
        <f t="shared" si="1674"/>
        <v>0.38241733435654929</v>
      </c>
      <c r="O1291" s="369">
        <f t="shared" si="1674"/>
        <v>0.46456599118515812</v>
      </c>
      <c r="P1291" s="369">
        <f t="shared" si="1674"/>
        <v>0.42353823896577675</v>
      </c>
      <c r="Q1291" s="369">
        <f t="shared" si="1674"/>
        <v>0.45611330610329209</v>
      </c>
      <c r="R1291" s="369">
        <f t="shared" si="1674"/>
        <v>0.39931119037197982</v>
      </c>
      <c r="S1291" s="369">
        <f t="shared" si="1674"/>
        <v>0.43808657524202393</v>
      </c>
      <c r="T1291" s="369">
        <f t="shared" si="1674"/>
        <v>0.39230028543917345</v>
      </c>
      <c r="U1291" s="369">
        <f t="shared" si="1674"/>
        <v>0.37428074311800991</v>
      </c>
      <c r="V1291" s="369">
        <f t="shared" si="1674"/>
        <v>0.39123801678595593</v>
      </c>
      <c r="W1291" s="369">
        <f t="shared" si="1674"/>
        <v>0.40227589908749328</v>
      </c>
      <c r="X1291" s="369">
        <f t="shared" si="1674"/>
        <v>0.39584171791169293</v>
      </c>
      <c r="Y1291" s="369">
        <f t="shared" si="1674"/>
        <v>0.41872799315540032</v>
      </c>
      <c r="Z1291" s="369">
        <f t="shared" si="1674"/>
        <v>0.42552698203670558</v>
      </c>
      <c r="AA1291" s="369">
        <f t="shared" si="1674"/>
        <v>0.43047822354371612</v>
      </c>
      <c r="AB1291" s="369">
        <f t="shared" si="1674"/>
        <v>0.45400330398328492</v>
      </c>
      <c r="AC1291" s="369">
        <f t="shared" si="1674"/>
        <v>0.40622210741212689</v>
      </c>
      <c r="AD1291" s="369">
        <f t="shared" si="1674"/>
        <v>0.41221923855539194</v>
      </c>
      <c r="AE1291" s="369">
        <f t="shared" si="1674"/>
        <v>0.45889769155657417</v>
      </c>
      <c r="AF1291" s="369">
        <f t="shared" si="1674"/>
        <v>0.48587072198454334</v>
      </c>
      <c r="AG1291" s="369">
        <f t="shared" ref="AG1291:AH1291" si="1675">AG121*100/AG$5</f>
        <v>0.49623692578657347</v>
      </c>
      <c r="AH1291" s="369">
        <f t="shared" si="1675"/>
        <v>0.47714075827831609</v>
      </c>
      <c r="AI1291" s="369">
        <f t="shared" ref="AI1291:AJ1291" si="1676">AI121*100/AI$5</f>
        <v>0.44324709072242885</v>
      </c>
      <c r="AJ1291" s="369">
        <f t="shared" si="1676"/>
        <v>0.47278845769380812</v>
      </c>
      <c r="AK1291" s="369">
        <f t="shared" ref="AK1291:AL1291" si="1677">AK121*100/AK$5</f>
        <v>0.45552485122080583</v>
      </c>
      <c r="AL1291" s="369">
        <f t="shared" si="1677"/>
        <v>0.47589205915754323</v>
      </c>
      <c r="AM1291" s="369">
        <f t="shared" ref="AM1291:AN1291" si="1678">AM121*100/AM$5</f>
        <v>0.56288852270413481</v>
      </c>
      <c r="AN1291" s="369">
        <f t="shared" si="1678"/>
        <v>0.50938230503967075</v>
      </c>
      <c r="AO1291" s="369">
        <f t="shared" ref="AO1291:AT1291" si="1679">AO121*100/AO$5</f>
        <v>0.43881824406417758</v>
      </c>
      <c r="AP1291" s="369">
        <f t="shared" si="1679"/>
        <v>0.42725047223429652</v>
      </c>
      <c r="AQ1291" s="369">
        <f t="shared" si="1679"/>
        <v>0.36968183811869498</v>
      </c>
      <c r="AR1291" s="369">
        <f t="shared" si="1679"/>
        <v>0.42973290688305776</v>
      </c>
      <c r="AS1291" s="369">
        <f t="shared" si="1679"/>
        <v>0.45465772921678405</v>
      </c>
      <c r="AT1291" s="369">
        <f t="shared" si="1679"/>
        <v>0.36940104451561978</v>
      </c>
      <c r="AU1291" s="369">
        <f t="shared" ref="AU1291:AV1291" si="1680">AU121*100/AU$5</f>
        <v>0.35476696003273217</v>
      </c>
      <c r="AV1291" s="369">
        <f t="shared" si="1680"/>
        <v>0.3357041886487736</v>
      </c>
      <c r="AW1291" s="369">
        <f t="shared" ref="AW1291:AX1291" si="1681">AW121*100/AW$5</f>
        <v>0.35297065405296485</v>
      </c>
      <c r="AX1291" s="369">
        <f t="shared" si="1681"/>
        <v>0.38769935677152173</v>
      </c>
      <c r="AY1291" s="369">
        <f t="shared" ref="AY1291" si="1682">AY121*100/AY$5</f>
        <v>0.33306103911259421</v>
      </c>
    </row>
    <row r="1292" spans="1:51" s="325" customFormat="1" ht="13.8">
      <c r="A1292" s="327"/>
      <c r="B1292" s="327" t="s">
        <v>293</v>
      </c>
      <c r="C1292" s="369">
        <f t="shared" ref="C1292:AF1292" si="1683">C122*100/C$5</f>
        <v>1.3385262394321196E-3</v>
      </c>
      <c r="D1292" s="369">
        <f t="shared" si="1683"/>
        <v>6.4570951853315463E-4</v>
      </c>
      <c r="E1292" s="369">
        <f t="shared" si="1683"/>
        <v>6.7131590224297837E-4</v>
      </c>
      <c r="F1292" s="369">
        <f t="shared" si="1683"/>
        <v>9.9976725418322626E-4</v>
      </c>
      <c r="G1292" s="369">
        <f t="shared" si="1683"/>
        <v>5.9161467544573544E-4</v>
      </c>
      <c r="H1292" s="369">
        <f t="shared" si="1683"/>
        <v>8.6956427221274765E-4</v>
      </c>
      <c r="I1292" s="369">
        <f t="shared" si="1683"/>
        <v>6.638081122514269E-4</v>
      </c>
      <c r="J1292" s="369">
        <f t="shared" si="1683"/>
        <v>5.1061551417705745E-4</v>
      </c>
      <c r="K1292" s="369">
        <f t="shared" si="1683"/>
        <v>5.8853971917238756E-4</v>
      </c>
      <c r="L1292" s="369">
        <f t="shared" si="1683"/>
        <v>1.1739532288003237E-3</v>
      </c>
      <c r="M1292" s="369">
        <f t="shared" si="1683"/>
        <v>7.2328976008904119E-4</v>
      </c>
      <c r="N1292" s="369">
        <f t="shared" si="1683"/>
        <v>7.5541420916352985E-4</v>
      </c>
      <c r="O1292" s="369">
        <f t="shared" si="1683"/>
        <v>1.5344204837058678E-3</v>
      </c>
      <c r="P1292" s="369">
        <f t="shared" si="1683"/>
        <v>1.5523698434909349E-3</v>
      </c>
      <c r="Q1292" s="369">
        <f t="shared" si="1683"/>
        <v>2.3467197510858634E-3</v>
      </c>
      <c r="R1292" s="369">
        <f t="shared" si="1683"/>
        <v>7.3962630598427292E-4</v>
      </c>
      <c r="S1292" s="369">
        <f t="shared" si="1683"/>
        <v>1.3093304815601982E-3</v>
      </c>
      <c r="T1292" s="369">
        <f t="shared" si="1683"/>
        <v>1.1428995934134698E-3</v>
      </c>
      <c r="U1292" s="369">
        <f t="shared" si="1683"/>
        <v>6.6791120788402389E-4</v>
      </c>
      <c r="V1292" s="369">
        <f t="shared" si="1683"/>
        <v>1.3448938164303996E-3</v>
      </c>
      <c r="W1292" s="369">
        <f t="shared" si="1683"/>
        <v>8.5882984433709067E-4</v>
      </c>
      <c r="X1292" s="369">
        <f t="shared" si="1683"/>
        <v>1.1167948154248389E-3</v>
      </c>
      <c r="Y1292" s="369">
        <f t="shared" si="1683"/>
        <v>9.7623797714119253E-4</v>
      </c>
      <c r="Z1292" s="369">
        <f t="shared" si="1683"/>
        <v>0</v>
      </c>
      <c r="AA1292" s="369">
        <f t="shared" si="1683"/>
        <v>1.2706672035235603E-3</v>
      </c>
      <c r="AB1292" s="369">
        <f t="shared" si="1683"/>
        <v>2.6075224499271577E-3</v>
      </c>
      <c r="AC1292" s="369">
        <f t="shared" si="1683"/>
        <v>6.9400132245807562E-4</v>
      </c>
      <c r="AD1292" s="369">
        <f t="shared" si="1683"/>
        <v>1.3635036590021721E-3</v>
      </c>
      <c r="AE1292" s="369">
        <f t="shared" si="1683"/>
        <v>1.852778240972338E-3</v>
      </c>
      <c r="AF1292" s="369">
        <f t="shared" si="1683"/>
        <v>7.8710073085582442E-3</v>
      </c>
      <c r="AG1292" s="369">
        <f t="shared" ref="AG1292:AH1292" si="1684">AG122*100/AG$5</f>
        <v>1.1421857566087722E-2</v>
      </c>
      <c r="AH1292" s="369">
        <f t="shared" si="1684"/>
        <v>1.1658501816230817E-2</v>
      </c>
      <c r="AI1292" s="369">
        <f t="shared" ref="AI1292:AJ1292" si="1685">AI122*100/AI$5</f>
        <v>1.0416346087833471E-2</v>
      </c>
      <c r="AJ1292" s="369">
        <f t="shared" si="1685"/>
        <v>6.1597581916678999E-3</v>
      </c>
      <c r="AK1292" s="369">
        <f t="shared" ref="AK1292:AL1292" si="1686">AK122*100/AK$5</f>
        <v>2.299252820774022E-3</v>
      </c>
      <c r="AL1292" s="369">
        <f t="shared" si="1686"/>
        <v>1.095870839851059E-3</v>
      </c>
      <c r="AM1292" s="369">
        <f t="shared" ref="AM1292:AN1292" si="1687">AM122*100/AM$5</f>
        <v>9.2720650112692682E-4</v>
      </c>
      <c r="AN1292" s="369">
        <f t="shared" si="1687"/>
        <v>8.1677592405944165E-4</v>
      </c>
      <c r="AO1292" s="369">
        <f t="shared" ref="AO1292:AT1292" si="1688">AO122*100/AO$5</f>
        <v>1.339795377988008E-3</v>
      </c>
      <c r="AP1292" s="369">
        <f t="shared" si="1688"/>
        <v>6.6229574712014638E-4</v>
      </c>
      <c r="AQ1292" s="369">
        <f t="shared" si="1688"/>
        <v>7.4226525861196397E-4</v>
      </c>
      <c r="AR1292" s="369">
        <f t="shared" si="1688"/>
        <v>3.282631269688949E-4</v>
      </c>
      <c r="AS1292" s="369">
        <f t="shared" si="1688"/>
        <v>9.2007323782973126E-4</v>
      </c>
      <c r="AT1292" s="369">
        <f t="shared" si="1688"/>
        <v>3.0295328965195716E-4</v>
      </c>
      <c r="AU1292" s="369">
        <f t="shared" ref="AU1292:AV1292" si="1689">AU122*100/AU$5</f>
        <v>0</v>
      </c>
      <c r="AV1292" s="369">
        <f t="shared" si="1689"/>
        <v>6.1972344221667645E-5</v>
      </c>
      <c r="AW1292" s="369">
        <f t="shared" ref="AW1292:AX1292" si="1690">AW122*100/AW$5</f>
        <v>7.2914125719861277E-4</v>
      </c>
      <c r="AX1292" s="369">
        <f t="shared" si="1690"/>
        <v>3.415251557183948E-4</v>
      </c>
      <c r="AY1292" s="369">
        <f t="shared" ref="AY1292" si="1691">AY122*100/AY$5</f>
        <v>0</v>
      </c>
    </row>
    <row r="1293" spans="1:51" s="325" customFormat="1" ht="13.8">
      <c r="A1293" s="329"/>
      <c r="B1293" s="329" t="s">
        <v>294</v>
      </c>
      <c r="C1293" s="369">
        <f t="shared" ref="C1293:AF1293" si="1692">C123*100/C$5</f>
        <v>0.56904636482180326</v>
      </c>
      <c r="D1293" s="369">
        <f t="shared" si="1692"/>
        <v>0.52427308174768605</v>
      </c>
      <c r="E1293" s="369">
        <f t="shared" si="1692"/>
        <v>0.4497816545027955</v>
      </c>
      <c r="F1293" s="369">
        <f t="shared" si="1692"/>
        <v>0.44957533886111312</v>
      </c>
      <c r="G1293" s="369">
        <f t="shared" si="1692"/>
        <v>0.50860374129725572</v>
      </c>
      <c r="H1293" s="369">
        <f t="shared" si="1692"/>
        <v>0.46003573184521901</v>
      </c>
      <c r="I1293" s="369">
        <f t="shared" si="1692"/>
        <v>0.43195468993338687</v>
      </c>
      <c r="J1293" s="369">
        <f t="shared" si="1692"/>
        <v>0.4427401233282357</v>
      </c>
      <c r="K1293" s="369">
        <f t="shared" si="1692"/>
        <v>0.37650847634521539</v>
      </c>
      <c r="L1293" s="369">
        <f t="shared" si="1692"/>
        <v>0.4311117472532881</v>
      </c>
      <c r="M1293" s="369">
        <f t="shared" si="1692"/>
        <v>0.35883681391711608</v>
      </c>
      <c r="N1293" s="369">
        <f t="shared" si="1692"/>
        <v>0.37499650065476636</v>
      </c>
      <c r="O1293" s="369">
        <f t="shared" si="1692"/>
        <v>0.45640933492966906</v>
      </c>
      <c r="P1293" s="369">
        <f t="shared" si="1692"/>
        <v>0.41551766144107355</v>
      </c>
      <c r="Q1293" s="369">
        <f t="shared" si="1692"/>
        <v>0.44660504504285803</v>
      </c>
      <c r="R1293" s="369">
        <f t="shared" si="1692"/>
        <v>0.39121880843591655</v>
      </c>
      <c r="S1293" s="369">
        <f t="shared" si="1692"/>
        <v>0.42872871327087314</v>
      </c>
      <c r="T1293" s="369">
        <f t="shared" si="1692"/>
        <v>0.38503470945247353</v>
      </c>
      <c r="U1293" s="369">
        <f t="shared" si="1692"/>
        <v>0.36668325312832911</v>
      </c>
      <c r="V1293" s="369">
        <f t="shared" si="1692"/>
        <v>0.38199187179799693</v>
      </c>
      <c r="W1293" s="369">
        <f t="shared" si="1692"/>
        <v>0.3948040794417606</v>
      </c>
      <c r="X1293" s="369">
        <f t="shared" si="1692"/>
        <v>0.38773461480712745</v>
      </c>
      <c r="Y1293" s="369">
        <f t="shared" si="1692"/>
        <v>0.41095713885735641</v>
      </c>
      <c r="Z1293" s="369">
        <f t="shared" si="1692"/>
        <v>0.41745880127236135</v>
      </c>
      <c r="AA1293" s="369">
        <f t="shared" si="1692"/>
        <v>0.42249684517158376</v>
      </c>
      <c r="AB1293" s="369">
        <f t="shared" si="1692"/>
        <v>0.44281619153682328</v>
      </c>
      <c r="AC1293" s="369">
        <f t="shared" si="1692"/>
        <v>0.39959053921974974</v>
      </c>
      <c r="AD1293" s="369">
        <f t="shared" si="1692"/>
        <v>0.40299553733273019</v>
      </c>
      <c r="AE1293" s="369">
        <f t="shared" si="1692"/>
        <v>0.44813580943347953</v>
      </c>
      <c r="AF1293" s="369">
        <f t="shared" si="1692"/>
        <v>0.47049766083501549</v>
      </c>
      <c r="AG1293" s="369">
        <f t="shared" ref="AG1293:AH1293" si="1693">AG123*100/AG$5</f>
        <v>0.47614636198954619</v>
      </c>
      <c r="AH1293" s="369">
        <f t="shared" si="1693"/>
        <v>0.45780090242262889</v>
      </c>
      <c r="AI1293" s="369">
        <f t="shared" ref="AI1293:AJ1293" si="1694">AI123*100/AI$5</f>
        <v>0.4260837931913396</v>
      </c>
      <c r="AJ1293" s="369">
        <f t="shared" si="1694"/>
        <v>0.45809149078035488</v>
      </c>
      <c r="AK1293" s="369">
        <f t="shared" ref="AK1293:AL1293" si="1695">AK123*100/AK$5</f>
        <v>0.44597710645657473</v>
      </c>
      <c r="AL1293" s="369">
        <f t="shared" si="1695"/>
        <v>0.46740920710091838</v>
      </c>
      <c r="AM1293" s="369">
        <f t="shared" ref="AM1293:AN1293" si="1696">AM123*100/AM$5</f>
        <v>0.55309722205223433</v>
      </c>
      <c r="AN1293" s="369">
        <f t="shared" si="1696"/>
        <v>0.50084699663324961</v>
      </c>
      <c r="AO1293" s="369">
        <f t="shared" ref="AO1293:AT1293" si="1697">AO123*100/AO$5</f>
        <v>0.43095576066177427</v>
      </c>
      <c r="AP1293" s="369">
        <f t="shared" si="1697"/>
        <v>0.41930292326885477</v>
      </c>
      <c r="AQ1293" s="369">
        <f t="shared" si="1697"/>
        <v>0.36033604372617162</v>
      </c>
      <c r="AR1293" s="369">
        <f t="shared" si="1697"/>
        <v>0.42105217085876917</v>
      </c>
      <c r="AS1293" s="369">
        <f t="shared" si="1697"/>
        <v>0.44343991320170628</v>
      </c>
      <c r="AT1293" s="369">
        <f t="shared" si="1697"/>
        <v>0.35714826702302949</v>
      </c>
      <c r="AU1293" s="369">
        <f t="shared" ref="AU1293:AV1293" si="1698">AU123*100/AU$5</f>
        <v>0.34466443625391685</v>
      </c>
      <c r="AV1293" s="369">
        <f t="shared" si="1698"/>
        <v>0.32287591339488841</v>
      </c>
      <c r="AW1293" s="369">
        <f t="shared" ref="AW1293:AX1293" si="1699">AW123*100/AW$5</f>
        <v>0.33898439902851873</v>
      </c>
      <c r="AX1293" s="369">
        <f t="shared" si="1699"/>
        <v>0.37072555653231754</v>
      </c>
      <c r="AY1293" s="369">
        <f t="shared" ref="AY1293" si="1700">AY123*100/AY$5</f>
        <v>0.32010101933996227</v>
      </c>
    </row>
    <row r="1294" spans="1:51" s="325" customFormat="1" ht="13.8">
      <c r="A1294" s="327"/>
      <c r="B1294" s="327" t="s">
        <v>295</v>
      </c>
      <c r="C1294" s="369">
        <f t="shared" ref="C1294:AF1294" si="1701">C124*100/C$5</f>
        <v>7.5993747787113878E-3</v>
      </c>
      <c r="D1294" s="369">
        <f t="shared" si="1701"/>
        <v>8.5664129458731843E-3</v>
      </c>
      <c r="E1294" s="369">
        <f t="shared" si="1701"/>
        <v>5.8926618085772542E-3</v>
      </c>
      <c r="F1294" s="369">
        <f t="shared" si="1701"/>
        <v>5.5187152430914085E-3</v>
      </c>
      <c r="G1294" s="369">
        <f t="shared" si="1701"/>
        <v>7.1733279397795417E-3</v>
      </c>
      <c r="H1294" s="369">
        <f t="shared" si="1701"/>
        <v>6.4130365075690142E-3</v>
      </c>
      <c r="I1294" s="369">
        <f t="shared" si="1701"/>
        <v>4.8310479280520516E-3</v>
      </c>
      <c r="J1294" s="369">
        <f t="shared" si="1701"/>
        <v>7.1121446617518711E-3</v>
      </c>
      <c r="K1294" s="369">
        <f t="shared" si="1701"/>
        <v>6.1992850419491487E-3</v>
      </c>
      <c r="L1294" s="369">
        <f t="shared" si="1701"/>
        <v>6.4115907111402292E-3</v>
      </c>
      <c r="M1294" s="369">
        <f t="shared" si="1701"/>
        <v>8.5943842081168415E-3</v>
      </c>
      <c r="N1294" s="369">
        <f t="shared" si="1701"/>
        <v>6.7098556225701775E-3</v>
      </c>
      <c r="O1294" s="369">
        <f t="shared" si="1701"/>
        <v>6.6222357717832187E-3</v>
      </c>
      <c r="P1294" s="369">
        <f t="shared" si="1701"/>
        <v>6.4682076812122291E-3</v>
      </c>
      <c r="Q1294" s="369">
        <f t="shared" si="1701"/>
        <v>7.1615413093482393E-3</v>
      </c>
      <c r="R1294" s="369">
        <f t="shared" si="1701"/>
        <v>7.3527556300789481E-3</v>
      </c>
      <c r="S1294" s="369">
        <f t="shared" si="1701"/>
        <v>8.0485314895906296E-3</v>
      </c>
      <c r="T1294" s="369">
        <f t="shared" si="1701"/>
        <v>6.0818585506645347E-3</v>
      </c>
      <c r="U1294" s="369">
        <f t="shared" si="1701"/>
        <v>6.9713232322894999E-3</v>
      </c>
      <c r="V1294" s="369">
        <f t="shared" si="1701"/>
        <v>7.8592232397651472E-3</v>
      </c>
      <c r="W1294" s="369">
        <f t="shared" si="1701"/>
        <v>6.6129898013955989E-3</v>
      </c>
      <c r="X1294" s="369">
        <f t="shared" si="1701"/>
        <v>6.9903082891406591E-3</v>
      </c>
      <c r="Y1294" s="369">
        <f t="shared" si="1701"/>
        <v>6.7946163209027001E-3</v>
      </c>
      <c r="Z1294" s="369">
        <f t="shared" si="1701"/>
        <v>8.0218119093767096E-3</v>
      </c>
      <c r="AA1294" s="369">
        <f t="shared" si="1701"/>
        <v>6.7504195187189139E-3</v>
      </c>
      <c r="AB1294" s="369">
        <f t="shared" si="1701"/>
        <v>8.5795899965345184E-3</v>
      </c>
      <c r="AC1294" s="369">
        <f t="shared" si="1701"/>
        <v>5.9375668699190908E-3</v>
      </c>
      <c r="AD1294" s="369">
        <f t="shared" si="1701"/>
        <v>7.8601975636595801E-3</v>
      </c>
      <c r="AE1294" s="369">
        <f t="shared" si="1701"/>
        <v>8.9091038821223038E-3</v>
      </c>
      <c r="AF1294" s="369">
        <f t="shared" si="1701"/>
        <v>7.5020538409695768E-3</v>
      </c>
      <c r="AG1294" s="369">
        <f t="shared" ref="AG1294:AH1294" si="1702">AG124*100/AG$5</f>
        <v>8.6687062309395418E-3</v>
      </c>
      <c r="AH1294" s="369">
        <f t="shared" si="1702"/>
        <v>7.6813540394564247E-3</v>
      </c>
      <c r="AI1294" s="369">
        <f t="shared" ref="AI1294:AJ1294" si="1703">AI124*100/AI$5</f>
        <v>6.7864072996490802E-3</v>
      </c>
      <c r="AJ1294" s="369">
        <f t="shared" si="1703"/>
        <v>8.5372087217853356E-3</v>
      </c>
      <c r="AK1294" s="369">
        <f t="shared" ref="AK1294:AL1294" si="1704">AK124*100/AK$5</f>
        <v>7.2484919434570869E-3</v>
      </c>
      <c r="AL1294" s="369">
        <f t="shared" si="1704"/>
        <v>7.3463934078904329E-3</v>
      </c>
      <c r="AM1294" s="369">
        <f t="shared" ref="AM1294:AN1294" si="1705">AM124*100/AM$5</f>
        <v>8.864094150773421E-3</v>
      </c>
      <c r="AN1294" s="369">
        <f t="shared" si="1705"/>
        <v>7.7185324823617237E-3</v>
      </c>
      <c r="AO1294" s="369">
        <f t="shared" ref="AO1294:AT1294" si="1706">AO124*100/AO$5</f>
        <v>6.5226880244153027E-3</v>
      </c>
      <c r="AP1294" s="369">
        <f t="shared" si="1706"/>
        <v>7.2503955474205496E-3</v>
      </c>
      <c r="AQ1294" s="369">
        <f t="shared" si="1706"/>
        <v>8.6035291339113997E-3</v>
      </c>
      <c r="AR1294" s="369">
        <f t="shared" si="1706"/>
        <v>8.3524728973196592E-3</v>
      </c>
      <c r="AS1294" s="369">
        <f t="shared" si="1706"/>
        <v>1.0333130209472366E-2</v>
      </c>
      <c r="AT1294" s="369">
        <f t="shared" si="1706"/>
        <v>1.194982420293831E-2</v>
      </c>
      <c r="AU1294" s="369">
        <f t="shared" ref="AU1294:AV1294" si="1707">AU124*100/AU$5</f>
        <v>1.0102523778815344E-2</v>
      </c>
      <c r="AV1294" s="369">
        <f t="shared" si="1707"/>
        <v>1.2766302909663534E-2</v>
      </c>
      <c r="AW1294" s="369">
        <f t="shared" ref="AW1294:AX1294" si="1708">AW124*100/AW$5</f>
        <v>1.3257113767247506E-2</v>
      </c>
      <c r="AX1294" s="369">
        <f t="shared" si="1708"/>
        <v>1.6666427599057666E-2</v>
      </c>
      <c r="AY1294" s="369">
        <f t="shared" ref="AY1294" si="1709">AY124*100/AY$5</f>
        <v>1.2960019772631936E-2</v>
      </c>
    </row>
    <row r="1295" spans="1:51" s="325" customFormat="1" ht="13.8">
      <c r="A1295" s="329"/>
      <c r="B1295" s="329" t="s">
        <v>296</v>
      </c>
      <c r="C1295" s="369">
        <f t="shared" ref="C1295:AF1295" si="1710">C125*100/C$5</f>
        <v>3.7953695627768805E-2</v>
      </c>
      <c r="D1295" s="369">
        <f t="shared" si="1710"/>
        <v>3.0477489274764898E-2</v>
      </c>
      <c r="E1295" s="369">
        <f t="shared" si="1710"/>
        <v>3.4908426916634872E-2</v>
      </c>
      <c r="F1295" s="369">
        <f t="shared" si="1710"/>
        <v>2.5474069636588603E-2</v>
      </c>
      <c r="G1295" s="369">
        <f t="shared" si="1710"/>
        <v>2.7805889745949563E-2</v>
      </c>
      <c r="H1295" s="369">
        <f t="shared" si="1710"/>
        <v>2.3115916902988875E-2</v>
      </c>
      <c r="I1295" s="369">
        <f t="shared" si="1710"/>
        <v>2.4376509011010732E-2</v>
      </c>
      <c r="J1295" s="369">
        <f t="shared" si="1710"/>
        <v>2.5859028539395264E-2</v>
      </c>
      <c r="K1295" s="369">
        <f t="shared" si="1710"/>
        <v>2.6601995306591918E-2</v>
      </c>
      <c r="L1295" s="369">
        <f t="shared" si="1710"/>
        <v>2.9935807334408253E-2</v>
      </c>
      <c r="M1295" s="369">
        <f t="shared" si="1710"/>
        <v>2.259216838866358E-2</v>
      </c>
      <c r="N1295" s="369">
        <f t="shared" si="1710"/>
        <v>2.6084008281117177E-2</v>
      </c>
      <c r="O1295" s="369">
        <f t="shared" si="1710"/>
        <v>2.4469968766467259E-2</v>
      </c>
      <c r="P1295" s="369">
        <f t="shared" si="1710"/>
        <v>2.9236298719079273E-2</v>
      </c>
      <c r="Q1295" s="369">
        <f t="shared" si="1710"/>
        <v>2.779649084475842E-2</v>
      </c>
      <c r="R1295" s="369">
        <f t="shared" si="1710"/>
        <v>2.6321995007087359E-2</v>
      </c>
      <c r="S1295" s="369">
        <f t="shared" si="1710"/>
        <v>2.5878531870836857E-2</v>
      </c>
      <c r="T1295" s="369">
        <f t="shared" si="1710"/>
        <v>2.8939850418933929E-2</v>
      </c>
      <c r="U1295" s="369">
        <f t="shared" si="1710"/>
        <v>2.3585614528404596E-2</v>
      </c>
      <c r="V1295" s="369">
        <f t="shared" si="1710"/>
        <v>3.0512278460264691E-2</v>
      </c>
      <c r="W1295" s="369">
        <f t="shared" si="1710"/>
        <v>2.3617820719269995E-2</v>
      </c>
      <c r="X1295" s="369">
        <f t="shared" si="1710"/>
        <v>2.4279946542754834E-2</v>
      </c>
      <c r="Y1295" s="369">
        <f t="shared" si="1710"/>
        <v>2.667082153549738E-2</v>
      </c>
      <c r="Z1295" s="369">
        <f t="shared" si="1710"/>
        <v>2.8192263820237221E-2</v>
      </c>
      <c r="AA1295" s="369">
        <f t="shared" si="1710"/>
        <v>2.7756136726967768E-2</v>
      </c>
      <c r="AB1295" s="369">
        <f t="shared" si="1710"/>
        <v>2.6327565381522592E-2</v>
      </c>
      <c r="AC1295" s="369">
        <f t="shared" si="1710"/>
        <v>2.9687834349595457E-2</v>
      </c>
      <c r="AD1295" s="369">
        <f t="shared" si="1710"/>
        <v>2.1334821958504575E-2</v>
      </c>
      <c r="AE1295" s="369">
        <f t="shared" si="1710"/>
        <v>2.9013718837354058E-2</v>
      </c>
      <c r="AF1295" s="369">
        <f t="shared" si="1710"/>
        <v>2.4514908179780366E-2</v>
      </c>
      <c r="AG1295" s="369">
        <f t="shared" ref="AG1295:AH1295" si="1711">AG125*100/AG$5</f>
        <v>2.6080528188363171E-2</v>
      </c>
      <c r="AH1295" s="369">
        <f t="shared" si="1711"/>
        <v>5.7239734669654985E-2</v>
      </c>
      <c r="AI1295" s="369">
        <f t="shared" ref="AI1295:AJ1295" si="1712">AI125*100/AI$5</f>
        <v>3.8785106834622357E-2</v>
      </c>
      <c r="AJ1295" s="369">
        <f t="shared" si="1712"/>
        <v>5.0286680909756659E-2</v>
      </c>
      <c r="AK1295" s="369">
        <f t="shared" ref="AK1295:AL1295" si="1713">AK125*100/AK$5</f>
        <v>5.9663662179746238E-2</v>
      </c>
      <c r="AL1295" s="369">
        <f t="shared" si="1713"/>
        <v>3.9897816132355227E-2</v>
      </c>
      <c r="AM1295" s="369">
        <f t="shared" ref="AM1295:AN1295" si="1714">AM125*100/AM$5</f>
        <v>6.9651752364654748E-2</v>
      </c>
      <c r="AN1295" s="369">
        <f t="shared" si="1714"/>
        <v>5.9012060513294662E-2</v>
      </c>
      <c r="AO1295" s="369">
        <f t="shared" ref="AO1295:AT1295" si="1715">AO125*100/AO$5</f>
        <v>5.6870788018280445E-2</v>
      </c>
      <c r="AP1295" s="369">
        <f t="shared" si="1715"/>
        <v>7.3270824234028822E-2</v>
      </c>
      <c r="AQ1295" s="369">
        <f t="shared" si="1715"/>
        <v>5.934748135902021E-2</v>
      </c>
      <c r="AR1295" s="369">
        <f t="shared" si="1715"/>
        <v>7.4333361418067539E-2</v>
      </c>
      <c r="AS1295" s="369">
        <f t="shared" si="1715"/>
        <v>8.2417329650209384E-2</v>
      </c>
      <c r="AT1295" s="369">
        <f t="shared" si="1715"/>
        <v>5.8099708659919792E-2</v>
      </c>
      <c r="AU1295" s="369">
        <f t="shared" ref="AU1295:AV1295" si="1716">AU125*100/AU$5</f>
        <v>5.5159779832331779E-2</v>
      </c>
      <c r="AV1295" s="369">
        <f t="shared" si="1716"/>
        <v>3.5758042615902229E-2</v>
      </c>
      <c r="AW1295" s="369">
        <f t="shared" ref="AW1295:AX1295" si="1717">AW125*100/AW$5</f>
        <v>5.6873018061491795E-2</v>
      </c>
      <c r="AX1295" s="369">
        <f t="shared" si="1717"/>
        <v>4.9179622423448845E-2</v>
      </c>
      <c r="AY1295" s="369">
        <f t="shared" ref="AY1295" si="1718">AY125*100/AY$5</f>
        <v>4.4213164799554089E-2</v>
      </c>
    </row>
    <row r="1296" spans="1:51" s="325" customFormat="1" ht="13.8">
      <c r="A1296" s="327"/>
      <c r="B1296" s="327" t="s">
        <v>297</v>
      </c>
      <c r="C1296" s="369">
        <f t="shared" ref="C1296:AF1296" si="1719">C126*100/C$5</f>
        <v>0.29525298145925266</v>
      </c>
      <c r="D1296" s="369">
        <f t="shared" si="1719"/>
        <v>0.26964829493944537</v>
      </c>
      <c r="E1296" s="369">
        <f t="shared" si="1719"/>
        <v>0.29881016715393016</v>
      </c>
      <c r="F1296" s="369">
        <f t="shared" si="1719"/>
        <v>0.24766234420626879</v>
      </c>
      <c r="G1296" s="369">
        <f t="shared" si="1719"/>
        <v>0.21682677855086202</v>
      </c>
      <c r="H1296" s="369">
        <f t="shared" si="1719"/>
        <v>0.23764466922680882</v>
      </c>
      <c r="I1296" s="369">
        <f t="shared" si="1719"/>
        <v>0.18778393931023699</v>
      </c>
      <c r="J1296" s="369">
        <f t="shared" si="1719"/>
        <v>0.25027454702021201</v>
      </c>
      <c r="K1296" s="369">
        <f t="shared" si="1719"/>
        <v>0.21956455123257873</v>
      </c>
      <c r="L1296" s="369">
        <f t="shared" si="1719"/>
        <v>0.25267085647563892</v>
      </c>
      <c r="M1296" s="369">
        <f t="shared" si="1719"/>
        <v>0.24357846332410357</v>
      </c>
      <c r="N1296" s="369">
        <f t="shared" si="1719"/>
        <v>0.25972917956240188</v>
      </c>
      <c r="O1296" s="369">
        <f t="shared" si="1719"/>
        <v>0.23900618008039556</v>
      </c>
      <c r="P1296" s="369">
        <f t="shared" si="1719"/>
        <v>0.24971593787933344</v>
      </c>
      <c r="Q1296" s="369">
        <f t="shared" si="1719"/>
        <v>0.31781868353068032</v>
      </c>
      <c r="R1296" s="369">
        <f t="shared" si="1719"/>
        <v>0.20927073716378544</v>
      </c>
      <c r="S1296" s="369">
        <f t="shared" si="1719"/>
        <v>0.273110934565439</v>
      </c>
      <c r="T1296" s="369">
        <f t="shared" si="1719"/>
        <v>0.26025456455729579</v>
      </c>
      <c r="U1296" s="369">
        <f t="shared" si="1719"/>
        <v>0.25610220377303045</v>
      </c>
      <c r="V1296" s="369">
        <f t="shared" si="1719"/>
        <v>0.28784930464786895</v>
      </c>
      <c r="W1296" s="369">
        <f t="shared" si="1719"/>
        <v>0.24704240472356415</v>
      </c>
      <c r="X1296" s="369">
        <f t="shared" si="1719"/>
        <v>0.26683123534465325</v>
      </c>
      <c r="Y1296" s="369">
        <f t="shared" si="1719"/>
        <v>0.24019359189581901</v>
      </c>
      <c r="Z1296" s="369">
        <f t="shared" si="1719"/>
        <v>0.25539965316096486</v>
      </c>
      <c r="AA1296" s="369">
        <f t="shared" si="1719"/>
        <v>0.26410023658234999</v>
      </c>
      <c r="AB1296" s="369">
        <f t="shared" si="1719"/>
        <v>0.2665560852844891</v>
      </c>
      <c r="AC1296" s="369">
        <f t="shared" si="1719"/>
        <v>0.26838573364614798</v>
      </c>
      <c r="AD1296" s="369">
        <f t="shared" si="1719"/>
        <v>0.29431627510049824</v>
      </c>
      <c r="AE1296" s="369">
        <f t="shared" si="1719"/>
        <v>0.27732542394128501</v>
      </c>
      <c r="AF1296" s="369">
        <f t="shared" si="1719"/>
        <v>0.28679982880559102</v>
      </c>
      <c r="AG1296" s="369">
        <f t="shared" ref="AG1296:AH1296" si="1720">AG126*100/AG$5</f>
        <v>0.29700550146605309</v>
      </c>
      <c r="AH1296" s="369">
        <f t="shared" si="1720"/>
        <v>0.26744369216564273</v>
      </c>
      <c r="AI1296" s="369">
        <f t="shared" ref="AI1296:AJ1296" si="1721">AI126*100/AI$5</f>
        <v>0.28471345973411488</v>
      </c>
      <c r="AJ1296" s="369">
        <f t="shared" si="1721"/>
        <v>0.27589232742680964</v>
      </c>
      <c r="AK1296" s="369">
        <f t="shared" ref="AK1296:AL1296" si="1722">AK126*100/AK$5</f>
        <v>0.26998683970038012</v>
      </c>
      <c r="AL1296" s="369">
        <f t="shared" si="1722"/>
        <v>0.24774798542410609</v>
      </c>
      <c r="AM1296" s="369">
        <f t="shared" ref="AM1296:AN1296" si="1723">AM126*100/AM$5</f>
        <v>0.272376181771046</v>
      </c>
      <c r="AN1296" s="369">
        <f t="shared" si="1723"/>
        <v>0.26222591041928373</v>
      </c>
      <c r="AO1296" s="369">
        <f t="shared" ref="AO1296:AT1296" si="1724">AO126*100/AO$5</f>
        <v>0.26732443568171255</v>
      </c>
      <c r="AP1296" s="369">
        <f t="shared" si="1724"/>
        <v>0.24773346709383579</v>
      </c>
      <c r="AQ1296" s="369">
        <f t="shared" si="1724"/>
        <v>0.23725496811633318</v>
      </c>
      <c r="AR1296" s="369">
        <f t="shared" si="1724"/>
        <v>0.24149224040678363</v>
      </c>
      <c r="AS1296" s="369">
        <f t="shared" si="1724"/>
        <v>0.2466150151705922</v>
      </c>
      <c r="AT1296" s="369">
        <f t="shared" si="1724"/>
        <v>0.19614542431132828</v>
      </c>
      <c r="AU1296" s="369">
        <f t="shared" ref="AU1296:AV1296" si="1725">AU126*100/AU$5</f>
        <v>0.24939763701968815</v>
      </c>
      <c r="AV1296" s="369">
        <f t="shared" si="1725"/>
        <v>0.21662432922683925</v>
      </c>
      <c r="AW1296" s="369">
        <f t="shared" ref="AW1296:AX1296" si="1726">AW126*100/AW$5</f>
        <v>0.19550928528248257</v>
      </c>
      <c r="AX1296" s="369">
        <f t="shared" si="1726"/>
        <v>0.26109598154671282</v>
      </c>
      <c r="AY1296" s="369">
        <f t="shared" ref="AY1296" si="1727">AY126*100/AY$5</f>
        <v>0.20988350605235792</v>
      </c>
    </row>
    <row r="1297" spans="1:51" s="325" customFormat="1" ht="13.8">
      <c r="A1297" s="329"/>
      <c r="B1297" s="329" t="s">
        <v>298</v>
      </c>
      <c r="C1297" s="369">
        <f t="shared" ref="C1297:AF1297" si="1728">C127*100/C$5</f>
        <v>2.1589132894066443E-4</v>
      </c>
      <c r="D1297" s="369">
        <f t="shared" si="1728"/>
        <v>0</v>
      </c>
      <c r="E1297" s="369">
        <f t="shared" si="1728"/>
        <v>0</v>
      </c>
      <c r="F1297" s="369">
        <f t="shared" si="1728"/>
        <v>1.9195531280317942E-3</v>
      </c>
      <c r="G1297" s="369">
        <f t="shared" si="1728"/>
        <v>0</v>
      </c>
      <c r="H1297" s="369">
        <f t="shared" si="1728"/>
        <v>1.4782592627616709E-2</v>
      </c>
      <c r="I1297" s="369">
        <f t="shared" si="1728"/>
        <v>2.9502582766730086E-3</v>
      </c>
      <c r="J1297" s="369">
        <f t="shared" si="1728"/>
        <v>1.254655263406484E-2</v>
      </c>
      <c r="K1297" s="369">
        <f t="shared" si="1728"/>
        <v>7.0624766300686514E-4</v>
      </c>
      <c r="L1297" s="369">
        <f t="shared" si="1728"/>
        <v>1.8060818904620365E-3</v>
      </c>
      <c r="M1297" s="369">
        <f t="shared" si="1728"/>
        <v>4.5524708429133766E-3</v>
      </c>
      <c r="N1297" s="369">
        <f t="shared" si="1728"/>
        <v>7.9985033911432577E-4</v>
      </c>
      <c r="O1297" s="369">
        <f t="shared" si="1728"/>
        <v>3.5937742907847956E-3</v>
      </c>
      <c r="P1297" s="369">
        <f t="shared" si="1728"/>
        <v>2.0698264579879131E-3</v>
      </c>
      <c r="Q1297" s="369">
        <f t="shared" si="1728"/>
        <v>2.8727086608120057E-3</v>
      </c>
      <c r="R1297" s="369">
        <f t="shared" si="1728"/>
        <v>0</v>
      </c>
      <c r="S1297" s="369">
        <f t="shared" si="1728"/>
        <v>1.6174082419273036E-3</v>
      </c>
      <c r="T1297" s="369">
        <f t="shared" si="1728"/>
        <v>8.7758361637105698E-3</v>
      </c>
      <c r="U1297" s="369">
        <f t="shared" si="1728"/>
        <v>4.3831673017389067E-3</v>
      </c>
      <c r="V1297" s="369">
        <f t="shared" si="1728"/>
        <v>4.7491562892698477E-3</v>
      </c>
      <c r="W1297" s="369">
        <f t="shared" si="1728"/>
        <v>2.2758990874932905E-3</v>
      </c>
      <c r="X1297" s="369">
        <f t="shared" si="1728"/>
        <v>3.6812866138078025E-3</v>
      </c>
      <c r="Y1297" s="369">
        <f t="shared" si="1728"/>
        <v>2.3039216260532145E-3</v>
      </c>
      <c r="Z1297" s="369">
        <f t="shared" si="1728"/>
        <v>3.8486149623021206E-3</v>
      </c>
      <c r="AA1297" s="369">
        <f t="shared" si="1728"/>
        <v>0</v>
      </c>
      <c r="AB1297" s="369">
        <f t="shared" si="1728"/>
        <v>0</v>
      </c>
      <c r="AC1297" s="369">
        <f t="shared" si="1728"/>
        <v>0</v>
      </c>
      <c r="AD1297" s="369">
        <f t="shared" si="1728"/>
        <v>3.5691713426821564E-3</v>
      </c>
      <c r="AE1297" s="369">
        <f t="shared" si="1728"/>
        <v>4.888180891075955E-3</v>
      </c>
      <c r="AF1297" s="369">
        <f t="shared" si="1728"/>
        <v>1.4594159384618412E-2</v>
      </c>
      <c r="AG1297" s="369">
        <f t="shared" ref="AG1297:AH1297" si="1729">AG127*100/AG$5</f>
        <v>3.8692937683163621E-3</v>
      </c>
      <c r="AH1297" s="369">
        <f t="shared" si="1729"/>
        <v>2.7684067857939401E-3</v>
      </c>
      <c r="AI1297" s="369">
        <f t="shared" ref="AI1297:AJ1297" si="1730">AI127*100/AI$5</f>
        <v>4.0639532085107863E-3</v>
      </c>
      <c r="AJ1297" s="369">
        <f t="shared" si="1730"/>
        <v>3.6021977729052048E-3</v>
      </c>
      <c r="AK1297" s="369">
        <f t="shared" ref="AK1297:AL1297" si="1731">AK127*100/AK$5</f>
        <v>6.6639361415653867E-3</v>
      </c>
      <c r="AL1297" s="369">
        <f t="shared" si="1731"/>
        <v>5.3575907726051775E-3</v>
      </c>
      <c r="AM1297" s="369">
        <f t="shared" ref="AM1297:AN1297" si="1732">AM127*100/AM$5</f>
        <v>2.9299725435610888E-3</v>
      </c>
      <c r="AN1297" s="369">
        <f t="shared" si="1732"/>
        <v>3.0629097152229065E-3</v>
      </c>
      <c r="AO1297" s="369">
        <f t="shared" ref="AO1297:AT1297" si="1733">AO127*100/AO$5</f>
        <v>8.8144432762368957E-4</v>
      </c>
      <c r="AP1297" s="369">
        <f t="shared" si="1733"/>
        <v>3.1023327101943696E-3</v>
      </c>
      <c r="AQ1297" s="369">
        <f t="shared" si="1733"/>
        <v>3.9812409325550796E-3</v>
      </c>
      <c r="AR1297" s="369">
        <f t="shared" si="1733"/>
        <v>1.0176156936035742E-2</v>
      </c>
      <c r="AS1297" s="369">
        <f t="shared" si="1733"/>
        <v>1.4438072347481937E-2</v>
      </c>
      <c r="AT1297" s="369">
        <f t="shared" si="1733"/>
        <v>7.0689100918790004E-3</v>
      </c>
      <c r="AU1297" s="369">
        <f t="shared" ref="AU1297:AV1297" si="1734">AU127*100/AU$5</f>
        <v>3.0644322129073213E-3</v>
      </c>
      <c r="AV1297" s="369">
        <f t="shared" si="1734"/>
        <v>1.8591703266500291E-3</v>
      </c>
      <c r="AW1297" s="369">
        <f t="shared" ref="AW1297:AX1297" si="1735">AW127*100/AW$5</f>
        <v>2.1211382027596006E-3</v>
      </c>
      <c r="AX1297" s="369">
        <f t="shared" si="1735"/>
        <v>3.3810990416121081E-3</v>
      </c>
      <c r="AY1297" s="369">
        <f t="shared" ref="AY1297" si="1736">AY127*100/AY$5</f>
        <v>3.6414214847881772E-3</v>
      </c>
    </row>
    <row r="1298" spans="1:51" s="325" customFormat="1" ht="13.8">
      <c r="A1298" s="327"/>
      <c r="B1298" s="327" t="s">
        <v>299</v>
      </c>
      <c r="C1298" s="369">
        <f t="shared" ref="C1298:AF1298" si="1737">C128*100/C$5</f>
        <v>0.24274821026088308</v>
      </c>
      <c r="D1298" s="369">
        <f t="shared" si="1737"/>
        <v>0.24175364373881311</v>
      </c>
      <c r="E1298" s="369">
        <f t="shared" si="1737"/>
        <v>0.21232230174829309</v>
      </c>
      <c r="F1298" s="369">
        <f t="shared" si="1737"/>
        <v>0.20855144922262098</v>
      </c>
      <c r="G1298" s="369">
        <f t="shared" si="1737"/>
        <v>0.24943953753480816</v>
      </c>
      <c r="H1298" s="369">
        <f t="shared" si="1737"/>
        <v>0.3065938696443446</v>
      </c>
      <c r="I1298" s="369">
        <f t="shared" si="1737"/>
        <v>0.18464928989127191</v>
      </c>
      <c r="J1298" s="369">
        <f t="shared" si="1737"/>
        <v>0.24392832562972572</v>
      </c>
      <c r="K1298" s="369">
        <f t="shared" si="1737"/>
        <v>0.18491917976396419</v>
      </c>
      <c r="L1298" s="369">
        <f t="shared" si="1737"/>
        <v>0.19230256928694534</v>
      </c>
      <c r="M1298" s="369">
        <f t="shared" si="1737"/>
        <v>0.24647162236445974</v>
      </c>
      <c r="N1298" s="369">
        <f t="shared" si="1737"/>
        <v>0.21849245096806333</v>
      </c>
      <c r="O1298" s="369">
        <f t="shared" si="1737"/>
        <v>0.21954326762917903</v>
      </c>
      <c r="P1298" s="369">
        <f t="shared" si="1737"/>
        <v>0.20844877287319943</v>
      </c>
      <c r="Q1298" s="369">
        <f t="shared" si="1737"/>
        <v>0.27246225523814149</v>
      </c>
      <c r="R1298" s="369">
        <f t="shared" si="1737"/>
        <v>0.32774146841056045</v>
      </c>
      <c r="S1298" s="369">
        <f t="shared" si="1737"/>
        <v>0.29871989839595459</v>
      </c>
      <c r="T1298" s="369">
        <f t="shared" si="1737"/>
        <v>0.27147947127832101</v>
      </c>
      <c r="U1298" s="369">
        <f t="shared" si="1737"/>
        <v>0.27292521732160929</v>
      </c>
      <c r="V1298" s="369">
        <f t="shared" si="1737"/>
        <v>0.37749488309930779</v>
      </c>
      <c r="W1298" s="369">
        <f t="shared" si="1737"/>
        <v>0.28100912506709608</v>
      </c>
      <c r="X1298" s="369">
        <f t="shared" si="1737"/>
        <v>0.3263936255006446</v>
      </c>
      <c r="Y1298" s="369">
        <f t="shared" si="1737"/>
        <v>0.29908026667697574</v>
      </c>
      <c r="Z1298" s="369">
        <f t="shared" si="1737"/>
        <v>0.27941872003412749</v>
      </c>
      <c r="AA1298" s="369">
        <f t="shared" si="1737"/>
        <v>0.28411324503784602</v>
      </c>
      <c r="AB1298" s="369">
        <f t="shared" si="1737"/>
        <v>0.24889222352691803</v>
      </c>
      <c r="AC1298" s="369">
        <f t="shared" si="1737"/>
        <v>0.23923767810290883</v>
      </c>
      <c r="AD1298" s="369">
        <f t="shared" si="1737"/>
        <v>0.34645023853293427</v>
      </c>
      <c r="AE1298" s="369">
        <f t="shared" si="1737"/>
        <v>0.32076716057004073</v>
      </c>
      <c r="AF1298" s="369">
        <f t="shared" si="1737"/>
        <v>0.30352571933627737</v>
      </c>
      <c r="AG1298" s="369">
        <f t="shared" ref="AG1298:AH1298" si="1738">AG128*100/AG$5</f>
        <v>0.37580515724772667</v>
      </c>
      <c r="AH1298" s="369">
        <f t="shared" si="1738"/>
        <v>0.31801585556247008</v>
      </c>
      <c r="AI1298" s="369">
        <f t="shared" ref="AI1298:AJ1298" si="1739">AI128*100/AI$5</f>
        <v>0.32373530170709708</v>
      </c>
      <c r="AJ1298" s="369">
        <f t="shared" si="1739"/>
        <v>0.40024019454749732</v>
      </c>
      <c r="AK1298" s="369">
        <f t="shared" ref="AK1298:AL1298" si="1740">AK128*100/AK$5</f>
        <v>0.30673591444597165</v>
      </c>
      <c r="AL1298" s="369">
        <f t="shared" si="1740"/>
        <v>0.45348758865392158</v>
      </c>
      <c r="AM1298" s="369">
        <f t="shared" ref="AM1298:AN1298" si="1741">AM128*100/AM$5</f>
        <v>0.36172180021963668</v>
      </c>
      <c r="AN1298" s="369">
        <f t="shared" si="1741"/>
        <v>0.3646904500925407</v>
      </c>
      <c r="AO1298" s="369">
        <f t="shared" ref="AO1298:AT1298" si="1742">AO128*100/AO$5</f>
        <v>0.24021120816400787</v>
      </c>
      <c r="AP1298" s="369">
        <f t="shared" si="1742"/>
        <v>0.2300954856178993</v>
      </c>
      <c r="AQ1298" s="369">
        <f t="shared" si="1742"/>
        <v>0.22679577583589189</v>
      </c>
      <c r="AR1298" s="369">
        <f t="shared" si="1742"/>
        <v>0.24141929304523504</v>
      </c>
      <c r="AS1298" s="369">
        <f t="shared" si="1742"/>
        <v>0.2048578451460121</v>
      </c>
      <c r="AT1298" s="369">
        <f t="shared" si="1742"/>
        <v>0.16783612246718427</v>
      </c>
      <c r="AU1298" s="369">
        <f t="shared" ref="AU1298:AV1298" si="1743">AU128*100/AU$5</f>
        <v>0.14008832973290611</v>
      </c>
      <c r="AV1298" s="369">
        <f t="shared" si="1743"/>
        <v>0.13258983046225792</v>
      </c>
      <c r="AW1298" s="369">
        <f t="shared" ref="AW1298:AX1298" si="1744">AW128*100/AW$5</f>
        <v>0.12415287043027289</v>
      </c>
      <c r="AX1298" s="369">
        <f t="shared" si="1744"/>
        <v>0.15904826501805644</v>
      </c>
      <c r="AY1298" s="369">
        <f t="shared" ref="AY1298" si="1745">AY128*100/AY$5</f>
        <v>0.16288909807150892</v>
      </c>
    </row>
    <row r="1299" spans="1:51" s="325" customFormat="1" ht="13.8">
      <c r="A1299" s="329"/>
      <c r="B1299" s="329" t="s">
        <v>300</v>
      </c>
      <c r="C1299" s="369">
        <f t="shared" ref="C1299:AF1299" si="1746">C129*100/C$5</f>
        <v>0.41900189120804154</v>
      </c>
      <c r="D1299" s="369">
        <f t="shared" si="1746"/>
        <v>0.32608330685924308</v>
      </c>
      <c r="E1299" s="369">
        <f t="shared" si="1746"/>
        <v>0.36221222458798918</v>
      </c>
      <c r="F1299" s="369">
        <f t="shared" si="1746"/>
        <v>0.30976788603613076</v>
      </c>
      <c r="G1299" s="369">
        <f t="shared" si="1746"/>
        <v>0.3187693823136053</v>
      </c>
      <c r="H1299" s="369">
        <f t="shared" si="1746"/>
        <v>0.36811554190339651</v>
      </c>
      <c r="I1299" s="369">
        <f t="shared" si="1746"/>
        <v>0.39050356114613111</v>
      </c>
      <c r="J1299" s="369">
        <f t="shared" si="1746"/>
        <v>0.35061049555600377</v>
      </c>
      <c r="K1299" s="369">
        <f t="shared" si="1746"/>
        <v>0.45152767254905574</v>
      </c>
      <c r="L1299" s="369">
        <f t="shared" si="1746"/>
        <v>0.59149181912631699</v>
      </c>
      <c r="M1299" s="369">
        <f t="shared" si="1746"/>
        <v>0.40274475700016849</v>
      </c>
      <c r="N1299" s="369">
        <f t="shared" si="1746"/>
        <v>0.34122504189216157</v>
      </c>
      <c r="O1299" s="369">
        <f t="shared" si="1746"/>
        <v>0.37456011596988498</v>
      </c>
      <c r="P1299" s="369">
        <f t="shared" si="1746"/>
        <v>0.31802021099293459</v>
      </c>
      <c r="Q1299" s="369">
        <f t="shared" si="1746"/>
        <v>0.53015636031858748</v>
      </c>
      <c r="R1299" s="369">
        <f t="shared" si="1746"/>
        <v>0.35084391361512801</v>
      </c>
      <c r="S1299" s="369">
        <f t="shared" si="1746"/>
        <v>0.45922841154721655</v>
      </c>
      <c r="T1299" s="369">
        <f t="shared" si="1746"/>
        <v>0.48687522679413808</v>
      </c>
      <c r="U1299" s="369">
        <f t="shared" si="1746"/>
        <v>0.55611956946443541</v>
      </c>
      <c r="V1299" s="369">
        <f t="shared" si="1746"/>
        <v>0.33340758267944876</v>
      </c>
      <c r="W1299" s="369">
        <f t="shared" si="1746"/>
        <v>0.41601717659688675</v>
      </c>
      <c r="X1299" s="369">
        <f t="shared" si="1746"/>
        <v>0.43641859620546208</v>
      </c>
      <c r="Y1299" s="369">
        <f t="shared" si="1746"/>
        <v>0.26975407784365435</v>
      </c>
      <c r="Z1299" s="369">
        <f t="shared" si="1746"/>
        <v>0.27858408064471257</v>
      </c>
      <c r="AA1299" s="369">
        <f t="shared" si="1746"/>
        <v>0.29435799936625473</v>
      </c>
      <c r="AB1299" s="369">
        <f t="shared" si="1746"/>
        <v>0.29654259345865147</v>
      </c>
      <c r="AC1299" s="369">
        <f t="shared" si="1746"/>
        <v>0.49019626742955408</v>
      </c>
      <c r="AD1299" s="369">
        <f t="shared" si="1746"/>
        <v>0.41747273794742973</v>
      </c>
      <c r="AE1299" s="369">
        <f t="shared" si="1746"/>
        <v>0.32317183020194101</v>
      </c>
      <c r="AF1299" s="369">
        <f t="shared" si="1746"/>
        <v>0.67157730067083943</v>
      </c>
      <c r="AG1299" s="369">
        <f t="shared" ref="AG1299:AH1299" si="1747">AG129*100/AG$5</f>
        <v>0.51052354893112617</v>
      </c>
      <c r="AH1299" s="369">
        <f t="shared" si="1747"/>
        <v>0.35657859233923356</v>
      </c>
      <c r="AI1299" s="369">
        <f t="shared" ref="AI1299:AJ1299" si="1748">AI129*100/AI$5</f>
        <v>0.44056409248768386</v>
      </c>
      <c r="AJ1299" s="369">
        <f t="shared" si="1748"/>
        <v>0.32225261276409961</v>
      </c>
      <c r="AK1299" s="369">
        <f t="shared" ref="AK1299:AL1299" si="1749">AK129*100/AK$5</f>
        <v>0.29434333144586761</v>
      </c>
      <c r="AL1299" s="369">
        <f t="shared" si="1749"/>
        <v>0.25420144703656233</v>
      </c>
      <c r="AM1299" s="369">
        <f t="shared" ref="AM1299:AN1299" si="1750">AM129*100/AM$5</f>
        <v>0.31877359508743741</v>
      </c>
      <c r="AN1299" s="369">
        <f t="shared" si="1750"/>
        <v>0.27651948909032392</v>
      </c>
      <c r="AO1299" s="369">
        <f t="shared" ref="AO1299:AT1299" si="1751">AO129*100/AO$5</f>
        <v>0.31277170521399</v>
      </c>
      <c r="AP1299" s="369">
        <f t="shared" si="1751"/>
        <v>0.31995856120083283</v>
      </c>
      <c r="AQ1299" s="369">
        <f t="shared" si="1751"/>
        <v>0.23627652754816289</v>
      </c>
      <c r="AR1299" s="369">
        <f t="shared" si="1751"/>
        <v>0.37421996474454017</v>
      </c>
      <c r="AS1299" s="369">
        <f t="shared" si="1751"/>
        <v>0.41697011389798938</v>
      </c>
      <c r="AT1299" s="369">
        <f t="shared" si="1751"/>
        <v>0.23458683062049884</v>
      </c>
      <c r="AU1299" s="369">
        <f t="shared" ref="AU1299:AV1299" si="1752">AU129*100/AU$5</f>
        <v>0.31122508254603803</v>
      </c>
      <c r="AV1299" s="369">
        <f t="shared" si="1752"/>
        <v>0.27122196448612845</v>
      </c>
      <c r="AW1299" s="369">
        <f t="shared" ref="AW1299:AX1299" si="1753">AW129*100/AW$5</f>
        <v>0.20661211806255236</v>
      </c>
      <c r="AX1299" s="369">
        <f t="shared" si="1753"/>
        <v>0.24603472217953162</v>
      </c>
      <c r="AY1299" s="369">
        <f t="shared" ref="AY1299" si="1754">AY129*100/AY$5</f>
        <v>0.23907222315089621</v>
      </c>
    </row>
    <row r="1300" spans="1:51" s="325" customFormat="1" ht="13.8">
      <c r="A1300" s="327"/>
      <c r="B1300" s="327" t="s">
        <v>301</v>
      </c>
      <c r="C1300" s="369">
        <f t="shared" ref="C1300:AF1300" si="1755">C130*100/C$5</f>
        <v>1.105363604176202E-2</v>
      </c>
      <c r="D1300" s="369">
        <f t="shared" si="1755"/>
        <v>5.9835748717405662E-3</v>
      </c>
      <c r="E1300" s="369">
        <f t="shared" si="1755"/>
        <v>8.9881740244754319E-3</v>
      </c>
      <c r="F1300" s="369">
        <f t="shared" si="1755"/>
        <v>1.1637290838692752E-2</v>
      </c>
      <c r="G1300" s="369">
        <f t="shared" si="1755"/>
        <v>1.1943221260560783E-2</v>
      </c>
      <c r="H1300" s="369">
        <f t="shared" si="1755"/>
        <v>1.3442014374622058E-2</v>
      </c>
      <c r="I1300" s="369">
        <f t="shared" si="1755"/>
        <v>8.7770183731021995E-3</v>
      </c>
      <c r="J1300" s="369">
        <f t="shared" si="1755"/>
        <v>7.8415953962905245E-3</v>
      </c>
      <c r="K1300" s="369">
        <f t="shared" si="1755"/>
        <v>5.5715093414986025E-3</v>
      </c>
      <c r="L1300" s="369">
        <f t="shared" si="1755"/>
        <v>6.637350947447984E-3</v>
      </c>
      <c r="M1300" s="369">
        <f t="shared" si="1755"/>
        <v>6.2968755584222411E-3</v>
      </c>
      <c r="N1300" s="369">
        <f t="shared" si="1755"/>
        <v>5.4656439839478928E-3</v>
      </c>
      <c r="O1300" s="369">
        <f t="shared" si="1755"/>
        <v>5.9761639891702219E-3</v>
      </c>
      <c r="P1300" s="369">
        <f t="shared" si="1755"/>
        <v>6.8994215266263773E-3</v>
      </c>
      <c r="Q1300" s="369">
        <f t="shared" si="1755"/>
        <v>1.0034249970160246E-2</v>
      </c>
      <c r="R1300" s="369">
        <f t="shared" si="1755"/>
        <v>5.3949212907088142E-3</v>
      </c>
      <c r="S1300" s="369">
        <f t="shared" si="1755"/>
        <v>8.6646870103248407E-3</v>
      </c>
      <c r="T1300" s="369">
        <f t="shared" si="1755"/>
        <v>7.2247581440780043E-3</v>
      </c>
      <c r="U1300" s="369">
        <f t="shared" si="1755"/>
        <v>9.0168013064343237E-3</v>
      </c>
      <c r="V1300" s="369">
        <f t="shared" si="1755"/>
        <v>1.1221457780841146E-2</v>
      </c>
      <c r="W1300" s="369">
        <f t="shared" si="1755"/>
        <v>6.7847557702630165E-3</v>
      </c>
      <c r="X1300" s="369">
        <f t="shared" si="1755"/>
        <v>8.8929957524570506E-3</v>
      </c>
      <c r="Y1300" s="369">
        <f t="shared" si="1755"/>
        <v>7.1460619926735297E-3</v>
      </c>
      <c r="Z1300" s="369">
        <f t="shared" si="1755"/>
        <v>6.8162216802218284E-3</v>
      </c>
      <c r="AA1300" s="369">
        <f t="shared" si="1755"/>
        <v>8.2990451730132527E-3</v>
      </c>
      <c r="AB1300" s="369">
        <f t="shared" si="1755"/>
        <v>7.9907946046154834E-3</v>
      </c>
      <c r="AC1300" s="369">
        <f t="shared" si="1755"/>
        <v>1.1258243675431004E-2</v>
      </c>
      <c r="AD1300" s="369">
        <f t="shared" si="1755"/>
        <v>9.1835981738675708E-3</v>
      </c>
      <c r="AE1300" s="369">
        <f t="shared" si="1755"/>
        <v>7.5687962184401887E-3</v>
      </c>
      <c r="AF1300" s="369">
        <f t="shared" si="1755"/>
        <v>8.6499090734676546E-3</v>
      </c>
      <c r="AG1300" s="369">
        <f t="shared" ref="AG1300:AH1300" si="1756">AG130*100/AG$5</f>
        <v>6.4736261123754524E-3</v>
      </c>
      <c r="AH1300" s="369">
        <f t="shared" si="1756"/>
        <v>1.3725058994358689E-2</v>
      </c>
      <c r="AI1300" s="369">
        <f t="shared" ref="AI1300:AJ1300" si="1757">AI130*100/AI$5</f>
        <v>6.6680397304691545E-3</v>
      </c>
      <c r="AJ1300" s="369">
        <f t="shared" si="1757"/>
        <v>5.115120837525391E-3</v>
      </c>
      <c r="AK1300" s="369">
        <f t="shared" ref="AK1300:AL1300" si="1758">AK130*100/AK$5</f>
        <v>1.005435979253725E-2</v>
      </c>
      <c r="AL1300" s="369">
        <f t="shared" si="1758"/>
        <v>5.7228810525555302E-3</v>
      </c>
      <c r="AM1300" s="369">
        <f t="shared" ref="AM1300:AN1300" si="1759">AM130*100/AM$5</f>
        <v>8.1223289498718789E-3</v>
      </c>
      <c r="AN1300" s="369">
        <f t="shared" si="1759"/>
        <v>6.0849806342428408E-3</v>
      </c>
      <c r="AO1300" s="369">
        <f t="shared" ref="AO1300:AT1300" si="1760">AO130*100/AO$5</f>
        <v>5.3591815119520322E-3</v>
      </c>
      <c r="AP1300" s="369">
        <f t="shared" si="1760"/>
        <v>8.0172643072438758E-3</v>
      </c>
      <c r="AQ1300" s="369">
        <f t="shared" si="1760"/>
        <v>7.1864772765612879E-3</v>
      </c>
      <c r="AR1300" s="369">
        <f t="shared" si="1760"/>
        <v>5.4710521161482478E-3</v>
      </c>
      <c r="AS1300" s="369">
        <f t="shared" si="1760"/>
        <v>7.3251984704136288E-3</v>
      </c>
      <c r="AT1300" s="369">
        <f t="shared" si="1760"/>
        <v>7.4391863347869486E-3</v>
      </c>
      <c r="AU1300" s="369">
        <f t="shared" ref="AU1300:AV1300" si="1761">AU130*100/AU$5</f>
        <v>8.6544953705184786E-3</v>
      </c>
      <c r="AV1300" s="369">
        <f t="shared" si="1761"/>
        <v>4.2141194070733998E-3</v>
      </c>
      <c r="AW1300" s="369">
        <f t="shared" ref="AW1300:AX1300" si="1762">AW130*100/AW$5</f>
        <v>6.3634146082788027E-3</v>
      </c>
      <c r="AX1300" s="369">
        <f t="shared" si="1762"/>
        <v>7.2061807856581292E-3</v>
      </c>
      <c r="AY1300" s="369">
        <f t="shared" ref="AY1300" si="1763">AY130*100/AY$5</f>
        <v>4.4729271781650051E-3</v>
      </c>
    </row>
    <row r="1301" spans="1:51" s="325" customFormat="1" ht="13.8">
      <c r="A1301" s="329"/>
      <c r="B1301" s="329" t="s">
        <v>302</v>
      </c>
      <c r="C1301" s="369">
        <f t="shared" ref="C1301:AF1301" si="1764">C131*100/C$5</f>
        <v>0.27608183144932169</v>
      </c>
      <c r="D1301" s="369">
        <f t="shared" si="1764"/>
        <v>0.19091478097963605</v>
      </c>
      <c r="E1301" s="369">
        <f t="shared" si="1764"/>
        <v>0.23574376767099256</v>
      </c>
      <c r="F1301" s="369">
        <f t="shared" si="1764"/>
        <v>0.19387486593121123</v>
      </c>
      <c r="G1301" s="369">
        <f t="shared" si="1764"/>
        <v>0.22089412944455147</v>
      </c>
      <c r="H1301" s="369">
        <f t="shared" si="1764"/>
        <v>0.2522823344757234</v>
      </c>
      <c r="I1301" s="369">
        <f t="shared" si="1764"/>
        <v>0.28097522262464564</v>
      </c>
      <c r="J1301" s="369">
        <f t="shared" si="1764"/>
        <v>0.22405079311354739</v>
      </c>
      <c r="K1301" s="369">
        <f t="shared" si="1764"/>
        <v>0.33193640161322657</v>
      </c>
      <c r="L1301" s="369">
        <f t="shared" si="1764"/>
        <v>0.46082179435138859</v>
      </c>
      <c r="M1301" s="369">
        <f t="shared" si="1764"/>
        <v>0.2682128616236068</v>
      </c>
      <c r="N1301" s="369">
        <f t="shared" si="1764"/>
        <v>0.19409701562507639</v>
      </c>
      <c r="O1301" s="369">
        <f t="shared" si="1764"/>
        <v>0.22430804702594989</v>
      </c>
      <c r="P1301" s="369">
        <f t="shared" si="1764"/>
        <v>0.18283467045559901</v>
      </c>
      <c r="Q1301" s="369">
        <f t="shared" si="1764"/>
        <v>0.37907616117109411</v>
      </c>
      <c r="R1301" s="369">
        <f t="shared" si="1764"/>
        <v>0.20426738274095066</v>
      </c>
      <c r="S1301" s="369">
        <f t="shared" si="1764"/>
        <v>0.30726905624614181</v>
      </c>
      <c r="T1301" s="369">
        <f t="shared" si="1764"/>
        <v>0.3480129261944015</v>
      </c>
      <c r="U1301" s="369">
        <f t="shared" si="1764"/>
        <v>0.43167936254554323</v>
      </c>
      <c r="V1301" s="369">
        <f t="shared" si="1764"/>
        <v>0.20370938525744209</v>
      </c>
      <c r="W1301" s="369">
        <f t="shared" si="1764"/>
        <v>0.31510466988727859</v>
      </c>
      <c r="X1301" s="369">
        <f t="shared" si="1764"/>
        <v>0.32544228176898643</v>
      </c>
      <c r="Y1301" s="369">
        <f t="shared" si="1764"/>
        <v>0.15662762105253294</v>
      </c>
      <c r="Z1301" s="369">
        <f t="shared" si="1764"/>
        <v>0.17884467360962988</v>
      </c>
      <c r="AA1301" s="369">
        <f t="shared" si="1764"/>
        <v>0.19381645688745305</v>
      </c>
      <c r="AB1301" s="369">
        <f t="shared" si="1764"/>
        <v>0.1705403795879778</v>
      </c>
      <c r="AC1301" s="369">
        <f t="shared" si="1764"/>
        <v>0.36897736977354351</v>
      </c>
      <c r="AD1301" s="369">
        <f t="shared" si="1764"/>
        <v>0.28316762753571578</v>
      </c>
      <c r="AE1301" s="369">
        <f t="shared" si="1764"/>
        <v>0.18886511813826534</v>
      </c>
      <c r="AF1301" s="369">
        <f t="shared" si="1764"/>
        <v>0.53977892308222075</v>
      </c>
      <c r="AG1301" s="369">
        <f t="shared" ref="AG1301:AH1301" si="1765">AG131*100/AG$5</f>
        <v>0.35444963202644214</v>
      </c>
      <c r="AH1301" s="369">
        <f t="shared" si="1765"/>
        <v>0.19129300973387423</v>
      </c>
      <c r="AI1301" s="369">
        <f t="shared" ref="AI1301:AJ1301" si="1766">AI131*100/AI$5</f>
        <v>0.31446317545466956</v>
      </c>
      <c r="AJ1301" s="369">
        <f t="shared" si="1766"/>
        <v>0.22481316300701382</v>
      </c>
      <c r="AK1301" s="369">
        <f t="shared" ref="AK1301:AL1301" si="1767">AK131*100/AK$5</f>
        <v>0.20233424822811394</v>
      </c>
      <c r="AL1301" s="369">
        <f t="shared" si="1767"/>
        <v>0.15212310769488033</v>
      </c>
      <c r="AM1301" s="369">
        <f t="shared" ref="AM1301:AN1301" si="1768">AM131*100/AM$5</f>
        <v>0.21648417388311486</v>
      </c>
      <c r="AN1301" s="369">
        <f t="shared" si="1768"/>
        <v>0.19476021909197386</v>
      </c>
      <c r="AO1301" s="369">
        <f t="shared" ref="AO1301:AT1301" si="1769">AO131*100/AO$5</f>
        <v>0.21486086930155057</v>
      </c>
      <c r="AP1301" s="369">
        <f t="shared" si="1769"/>
        <v>0.21960332667668012</v>
      </c>
      <c r="AQ1301" s="369">
        <f t="shared" si="1769"/>
        <v>0.15368264786261346</v>
      </c>
      <c r="AR1301" s="369">
        <f t="shared" si="1769"/>
        <v>0.26822744841436147</v>
      </c>
      <c r="AS1301" s="369">
        <f t="shared" si="1769"/>
        <v>0.29615742028450082</v>
      </c>
      <c r="AT1301" s="369">
        <f t="shared" si="1769"/>
        <v>0.13454492208209698</v>
      </c>
      <c r="AU1301" s="369">
        <f t="shared" ref="AU1301:AV1301" si="1770">AU131*100/AU$5</f>
        <v>0.20562003397815498</v>
      </c>
      <c r="AV1301" s="369">
        <f t="shared" si="1770"/>
        <v>0.18046346637349617</v>
      </c>
      <c r="AW1301" s="369">
        <f t="shared" ref="AW1301:AX1301" si="1771">AW131*100/AW$5</f>
        <v>0.11139289842929716</v>
      </c>
      <c r="AX1301" s="369">
        <f t="shared" si="1771"/>
        <v>0.13268252299659636</v>
      </c>
      <c r="AY1301" s="369">
        <f t="shared" ref="AY1301" si="1772">AY131*100/AY$5</f>
        <v>0.14428057410593784</v>
      </c>
    </row>
    <row r="1302" spans="1:51" s="325" customFormat="1" ht="13.8">
      <c r="A1302" s="327"/>
      <c r="B1302" s="327" t="s">
        <v>303</v>
      </c>
      <c r="C1302" s="369">
        <f t="shared" ref="C1302:AF1302" si="1773">C132*100/C$5</f>
        <v>0.13186642371695784</v>
      </c>
      <c r="D1302" s="369">
        <f t="shared" si="1773"/>
        <v>0.129227998309102</v>
      </c>
      <c r="E1302" s="369">
        <f t="shared" si="1773"/>
        <v>0.11748028289252122</v>
      </c>
      <c r="F1302" s="369">
        <f t="shared" si="1773"/>
        <v>0.10425572926622682</v>
      </c>
      <c r="G1302" s="369">
        <f t="shared" si="1773"/>
        <v>8.5932031608493067E-2</v>
      </c>
      <c r="H1302" s="369">
        <f t="shared" si="1773"/>
        <v>0.10239119305305103</v>
      </c>
      <c r="I1302" s="369">
        <f t="shared" si="1773"/>
        <v>0.10075132014838324</v>
      </c>
      <c r="J1302" s="369">
        <f t="shared" si="1773"/>
        <v>0.11875457958289277</v>
      </c>
      <c r="K1302" s="369">
        <f t="shared" si="1773"/>
        <v>0.11405899757560871</v>
      </c>
      <c r="L1302" s="369">
        <f t="shared" si="1773"/>
        <v>0.12403267382748036</v>
      </c>
      <c r="M1302" s="369">
        <f t="shared" si="1773"/>
        <v>0.12823501981813942</v>
      </c>
      <c r="N1302" s="369">
        <f t="shared" si="1773"/>
        <v>0.14166238228313724</v>
      </c>
      <c r="O1302" s="369">
        <f t="shared" si="1773"/>
        <v>0.14427590495476486</v>
      </c>
      <c r="P1302" s="369">
        <f t="shared" si="1773"/>
        <v>0.12824299762616778</v>
      </c>
      <c r="Q1302" s="369">
        <f t="shared" si="1773"/>
        <v>0.14100548849196956</v>
      </c>
      <c r="R1302" s="369">
        <f t="shared" si="1773"/>
        <v>0.14118160958346856</v>
      </c>
      <c r="S1302" s="369">
        <f t="shared" si="1773"/>
        <v>0.14329466829074991</v>
      </c>
      <c r="T1302" s="369">
        <f t="shared" si="1773"/>
        <v>0.13159672461303665</v>
      </c>
      <c r="U1302" s="369">
        <f t="shared" si="1773"/>
        <v>0.11538166116196513</v>
      </c>
      <c r="V1302" s="369">
        <f t="shared" si="1773"/>
        <v>0.11847673964116552</v>
      </c>
      <c r="W1302" s="369">
        <f t="shared" si="1773"/>
        <v>9.4127750939345139E-2</v>
      </c>
      <c r="X1302" s="369">
        <f t="shared" si="1773"/>
        <v>0.10208331868401861</v>
      </c>
      <c r="Y1302" s="369">
        <f t="shared" si="1773"/>
        <v>0.10594134527936222</v>
      </c>
      <c r="Z1302" s="369">
        <f t="shared" si="1773"/>
        <v>9.2923185354860841E-2</v>
      </c>
      <c r="AA1302" s="369">
        <f t="shared" si="1773"/>
        <v>9.2242497305788443E-2</v>
      </c>
      <c r="AB1302" s="369">
        <f t="shared" si="1773"/>
        <v>0.11805347607976663</v>
      </c>
      <c r="AC1302" s="369">
        <f t="shared" si="1773"/>
        <v>0.10996065398057954</v>
      </c>
      <c r="AD1302" s="369">
        <f t="shared" si="1773"/>
        <v>0.12512151223784637</v>
      </c>
      <c r="AE1302" s="369">
        <f t="shared" si="1773"/>
        <v>0.12673791584523544</v>
      </c>
      <c r="AF1302" s="369">
        <f t="shared" si="1773"/>
        <v>0.12314846851515088</v>
      </c>
      <c r="AG1302" s="369">
        <f t="shared" ref="AG1302:AH1302" si="1774">AG132*100/AG$5</f>
        <v>0.14963749554008085</v>
      </c>
      <c r="AH1302" s="369">
        <f t="shared" si="1774"/>
        <v>0.15156052361100061</v>
      </c>
      <c r="AI1302" s="369">
        <f t="shared" ref="AI1302:AJ1302" si="1775">AI132*100/AI$5</f>
        <v>0.11947233315893846</v>
      </c>
      <c r="AJ1302" s="369">
        <f t="shared" si="1775"/>
        <v>9.2360350897289445E-2</v>
      </c>
      <c r="AK1302" s="369">
        <f t="shared" ref="AK1302:AL1302" si="1776">AK132*100/AK$5</f>
        <v>8.1915753038423633E-2</v>
      </c>
      <c r="AL1302" s="369">
        <f t="shared" si="1776"/>
        <v>9.6314870480243078E-2</v>
      </c>
      <c r="AM1302" s="369">
        <f t="shared" ref="AM1302:AN1302" si="1777">AM132*100/AM$5</f>
        <v>9.4167092254450691E-2</v>
      </c>
      <c r="AN1302" s="369">
        <f t="shared" si="1777"/>
        <v>7.5674289364107264E-2</v>
      </c>
      <c r="AO1302" s="369">
        <f t="shared" ref="AO1302:AT1302" si="1778">AO132*100/AO$5</f>
        <v>9.2551654400487404E-2</v>
      </c>
      <c r="AP1302" s="369">
        <f t="shared" si="1778"/>
        <v>9.233797021690883E-2</v>
      </c>
      <c r="AQ1302" s="369">
        <f t="shared" si="1778"/>
        <v>7.5407402408988161E-2</v>
      </c>
      <c r="AR1302" s="369">
        <f t="shared" si="1778"/>
        <v>0.10052146421403048</v>
      </c>
      <c r="AS1302" s="369">
        <f t="shared" si="1778"/>
        <v>0.11348749514307493</v>
      </c>
      <c r="AT1302" s="369">
        <f t="shared" si="1778"/>
        <v>9.256906072698691E-2</v>
      </c>
      <c r="AU1302" s="369">
        <f t="shared" ref="AU1302:AV1302" si="1779">AU132*100/AU$5</f>
        <v>9.698422827662731E-2</v>
      </c>
      <c r="AV1302" s="369">
        <f t="shared" si="1779"/>
        <v>8.6544378705558866E-2</v>
      </c>
      <c r="AW1302" s="369">
        <f t="shared" ref="AW1302:AX1302" si="1780">AW132*100/AW$5</f>
        <v>8.888894780939452E-2</v>
      </c>
      <c r="AX1302" s="369">
        <f t="shared" si="1780"/>
        <v>0.10614601839727709</v>
      </c>
      <c r="AY1302" s="369">
        <f t="shared" ref="AY1302" si="1781">AY132*100/AY$5</f>
        <v>9.0318721866793364E-2</v>
      </c>
    </row>
    <row r="1303" spans="1:51" s="325" customFormat="1" ht="13.8">
      <c r="A1303" s="329"/>
      <c r="B1303" s="329" t="s">
        <v>304</v>
      </c>
      <c r="C1303" s="369">
        <f t="shared" ref="C1303:AF1303" si="1782">C133*100/C$5</f>
        <v>0.40440763737165264</v>
      </c>
      <c r="D1303" s="369">
        <f t="shared" si="1782"/>
        <v>0.41084344299202852</v>
      </c>
      <c r="E1303" s="369">
        <f t="shared" si="1782"/>
        <v>0.42263065578985726</v>
      </c>
      <c r="F1303" s="369">
        <f t="shared" si="1782"/>
        <v>0.35939633253378611</v>
      </c>
      <c r="G1303" s="369">
        <f t="shared" si="1782"/>
        <v>0.42751555484397458</v>
      </c>
      <c r="H1303" s="369">
        <f t="shared" si="1782"/>
        <v>0.37855031316994947</v>
      </c>
      <c r="I1303" s="369">
        <f t="shared" si="1782"/>
        <v>0.45474543512068583</v>
      </c>
      <c r="J1303" s="369">
        <f t="shared" si="1782"/>
        <v>0.52214083578276815</v>
      </c>
      <c r="K1303" s="369">
        <f t="shared" si="1782"/>
        <v>0.41884410014434914</v>
      </c>
      <c r="L1303" s="369">
        <f t="shared" si="1782"/>
        <v>0.44086458946178309</v>
      </c>
      <c r="M1303" s="369">
        <f t="shared" si="1782"/>
        <v>0.40048979480694968</v>
      </c>
      <c r="N1303" s="369">
        <f t="shared" si="1782"/>
        <v>0.4244094771600514</v>
      </c>
      <c r="O1303" s="369">
        <f t="shared" si="1782"/>
        <v>0.40912495633968032</v>
      </c>
      <c r="P1303" s="369">
        <f t="shared" si="1782"/>
        <v>0.36165905214884642</v>
      </c>
      <c r="Q1303" s="369">
        <f t="shared" si="1782"/>
        <v>0.47371370423643611</v>
      </c>
      <c r="R1303" s="369">
        <f t="shared" si="1782"/>
        <v>0.52469960295119589</v>
      </c>
      <c r="S1303" s="369">
        <f t="shared" si="1782"/>
        <v>0.49011320702401889</v>
      </c>
      <c r="T1303" s="369">
        <f t="shared" si="1782"/>
        <v>0.34409441330269819</v>
      </c>
      <c r="U1303" s="369">
        <f t="shared" si="1782"/>
        <v>0.37924833272664732</v>
      </c>
      <c r="V1303" s="369">
        <f t="shared" si="1782"/>
        <v>0.39821465345868862</v>
      </c>
      <c r="W1303" s="369">
        <f t="shared" si="1782"/>
        <v>0.42009661835748791</v>
      </c>
      <c r="X1303" s="369">
        <f t="shared" si="1782"/>
        <v>0.40134296644693379</v>
      </c>
      <c r="Y1303" s="369">
        <f t="shared" si="1782"/>
        <v>0.39213527065807424</v>
      </c>
      <c r="Z1303" s="369">
        <f t="shared" si="1782"/>
        <v>0.43322421196130984</v>
      </c>
      <c r="AA1303" s="369">
        <f t="shared" si="1782"/>
        <v>0.41689796780605809</v>
      </c>
      <c r="AB1303" s="369">
        <f t="shared" si="1782"/>
        <v>0.48705995955816794</v>
      </c>
      <c r="AC1303" s="369">
        <f t="shared" si="1782"/>
        <v>0.39311319354347435</v>
      </c>
      <c r="AD1303" s="369">
        <f t="shared" si="1782"/>
        <v>0.47822885687061478</v>
      </c>
      <c r="AE1303" s="369">
        <f t="shared" si="1782"/>
        <v>0.40370855246378112</v>
      </c>
      <c r="AF1303" s="369">
        <f t="shared" si="1782"/>
        <v>0.39293544298193112</v>
      </c>
      <c r="AG1303" s="369">
        <f t="shared" ref="AG1303:AH1303" si="1783">AG133*100/AG$5</f>
        <v>0.38294846882000305</v>
      </c>
      <c r="AH1303" s="369">
        <f t="shared" si="1783"/>
        <v>0.44317903559625244</v>
      </c>
      <c r="AI1303" s="369">
        <f t="shared" ref="AI1303:AJ1303" si="1784">AI133*100/AI$5</f>
        <v>0.39732047388061764</v>
      </c>
      <c r="AJ1303" s="369">
        <f t="shared" si="1784"/>
        <v>0.37470061233759938</v>
      </c>
      <c r="AK1303" s="369">
        <f t="shared" ref="AK1303:AL1303" si="1785">AK133*100/AK$5</f>
        <v>0.31982996440834577</v>
      </c>
      <c r="AL1303" s="369">
        <f t="shared" si="1785"/>
        <v>0.32080604141417673</v>
      </c>
      <c r="AM1303" s="369">
        <f t="shared" ref="AM1303:AN1303" si="1786">AM133*100/AM$5</f>
        <v>0.36632074446522622</v>
      </c>
      <c r="AN1303" s="369">
        <f t="shared" si="1786"/>
        <v>0.35987147214059001</v>
      </c>
      <c r="AO1303" s="369">
        <f t="shared" ref="AO1303:AT1303" si="1787">AO133*100/AO$5</f>
        <v>0.40017572474115504</v>
      </c>
      <c r="AP1303" s="369">
        <f t="shared" si="1787"/>
        <v>0.37991375515065662</v>
      </c>
      <c r="AQ1303" s="369">
        <f t="shared" si="1787"/>
        <v>0.35051789871453154</v>
      </c>
      <c r="AR1303" s="369">
        <f t="shared" si="1787"/>
        <v>0.36546628135870296</v>
      </c>
      <c r="AS1303" s="369">
        <f t="shared" si="1787"/>
        <v>0.37333740996552556</v>
      </c>
      <c r="AT1303" s="369">
        <f t="shared" si="1787"/>
        <v>0.32055824192839866</v>
      </c>
      <c r="AU1303" s="369">
        <f t="shared" ref="AU1303:AV1303" si="1788">AU133*100/AU$5</f>
        <v>0.33486498818846594</v>
      </c>
      <c r="AV1303" s="369">
        <f t="shared" si="1788"/>
        <v>0.31850686312726084</v>
      </c>
      <c r="AW1303" s="369">
        <f t="shared" ref="AW1303:AX1303" si="1789">AW133*100/AW$5</f>
        <v>0.33305184061767545</v>
      </c>
      <c r="AX1303" s="369">
        <f t="shared" si="1789"/>
        <v>0.28343172673069583</v>
      </c>
      <c r="AY1303" s="369">
        <f t="shared" ref="AY1303" si="1790">AY133*100/AY$5</f>
        <v>0.22682901863117533</v>
      </c>
    </row>
    <row r="1304" spans="1:51" s="325" customFormat="1" ht="13.8">
      <c r="A1304" s="327"/>
      <c r="B1304" s="327" t="s">
        <v>305</v>
      </c>
      <c r="C1304" s="369">
        <f t="shared" ref="C1304:AF1304" si="1791">C134*100/C$5</f>
        <v>0.18532111676266635</v>
      </c>
      <c r="D1304" s="369">
        <f t="shared" si="1791"/>
        <v>0.23030306161015848</v>
      </c>
      <c r="E1304" s="369">
        <f t="shared" si="1791"/>
        <v>0.20877924559756628</v>
      </c>
      <c r="F1304" s="369">
        <f t="shared" si="1791"/>
        <v>0.16576141074357889</v>
      </c>
      <c r="G1304" s="369">
        <f t="shared" si="1791"/>
        <v>0.21882347808049138</v>
      </c>
      <c r="H1304" s="369">
        <f t="shared" si="1791"/>
        <v>0.18710124590444285</v>
      </c>
      <c r="I1304" s="369">
        <f t="shared" si="1791"/>
        <v>0.24236371742868765</v>
      </c>
      <c r="J1304" s="369">
        <f t="shared" si="1791"/>
        <v>0.29881949340375935</v>
      </c>
      <c r="K1304" s="369">
        <f t="shared" si="1791"/>
        <v>0.20591042974777934</v>
      </c>
      <c r="L1304" s="369">
        <f t="shared" si="1791"/>
        <v>0.25063901434886909</v>
      </c>
      <c r="M1304" s="369">
        <f t="shared" si="1791"/>
        <v>0.24196169797802219</v>
      </c>
      <c r="N1304" s="369">
        <f t="shared" si="1791"/>
        <v>0.21955891808688241</v>
      </c>
      <c r="O1304" s="369">
        <f t="shared" si="1791"/>
        <v>0.21199230366988964</v>
      </c>
      <c r="P1304" s="369">
        <f t="shared" si="1791"/>
        <v>0.12677687055175968</v>
      </c>
      <c r="Q1304" s="369">
        <f t="shared" si="1791"/>
        <v>0.18749481597468781</v>
      </c>
      <c r="R1304" s="369">
        <f t="shared" si="1791"/>
        <v>0.23507064301370742</v>
      </c>
      <c r="S1304" s="369">
        <f t="shared" si="1791"/>
        <v>0.24411311537088518</v>
      </c>
      <c r="T1304" s="369">
        <f t="shared" si="1791"/>
        <v>0.21319159201423399</v>
      </c>
      <c r="U1304" s="369">
        <f t="shared" si="1791"/>
        <v>0.22938575545766948</v>
      </c>
      <c r="V1304" s="369">
        <f t="shared" si="1791"/>
        <v>0.19076478227429949</v>
      </c>
      <c r="W1304" s="369">
        <f t="shared" si="1791"/>
        <v>0.22183574879227053</v>
      </c>
      <c r="X1304" s="369">
        <f t="shared" si="1791"/>
        <v>0.18923467705809771</v>
      </c>
      <c r="Y1304" s="369">
        <f t="shared" si="1791"/>
        <v>0.156510472495276</v>
      </c>
      <c r="Z1304" s="369">
        <f t="shared" si="1791"/>
        <v>0.17944746872420733</v>
      </c>
      <c r="AA1304" s="369">
        <f t="shared" si="1791"/>
        <v>0.16979290507083572</v>
      </c>
      <c r="AB1304" s="369">
        <f t="shared" si="1791"/>
        <v>0.2319433276023915</v>
      </c>
      <c r="AC1304" s="369">
        <f t="shared" si="1791"/>
        <v>0.19694215306199167</v>
      </c>
      <c r="AD1304" s="369">
        <f t="shared" si="1791"/>
        <v>0.22425624885706313</v>
      </c>
      <c r="AE1304" s="369">
        <f t="shared" si="1791"/>
        <v>0.19004774254739662</v>
      </c>
      <c r="AF1304" s="369">
        <f t="shared" si="1791"/>
        <v>0.21362405773383861</v>
      </c>
      <c r="AG1304" s="369">
        <f t="shared" ref="AG1304:AH1304" si="1792">AG134*100/AG$5</f>
        <v>0.21917316912645857</v>
      </c>
      <c r="AH1304" s="369">
        <f t="shared" si="1792"/>
        <v>0.24014954075640671</v>
      </c>
      <c r="AI1304" s="369">
        <f t="shared" ref="AI1304:AJ1304" si="1793">AI134*100/AI$5</f>
        <v>0.21424530021566571</v>
      </c>
      <c r="AJ1304" s="369">
        <f t="shared" si="1793"/>
        <v>0.22448896520745235</v>
      </c>
      <c r="AK1304" s="369">
        <f t="shared" ref="AK1304:AL1304" si="1794">AK134*100/AK$5</f>
        <v>0.19302032578463951</v>
      </c>
      <c r="AL1304" s="369">
        <f t="shared" si="1794"/>
        <v>0.18016928363329077</v>
      </c>
      <c r="AM1304" s="369">
        <f t="shared" ref="AM1304:AN1304" si="1795">AM134*100/AM$5</f>
        <v>0.1959001895580971</v>
      </c>
      <c r="AN1304" s="369">
        <f t="shared" si="1795"/>
        <v>0.18777678494126565</v>
      </c>
      <c r="AO1304" s="369">
        <f t="shared" ref="AO1304:AT1304" si="1796">AO134*100/AO$5</f>
        <v>0.17642989661715769</v>
      </c>
      <c r="AP1304" s="369">
        <f t="shared" si="1796"/>
        <v>0.22019590708199813</v>
      </c>
      <c r="AQ1304" s="369">
        <f t="shared" si="1796"/>
        <v>0.18779311042882688</v>
      </c>
      <c r="AR1304" s="369">
        <f t="shared" si="1796"/>
        <v>0.19159624510751166</v>
      </c>
      <c r="AS1304" s="369">
        <f t="shared" si="1796"/>
        <v>0.21943746722239091</v>
      </c>
      <c r="AT1304" s="369">
        <f t="shared" si="1796"/>
        <v>0.1634937919821729</v>
      </c>
      <c r="AU1304" s="369">
        <f t="shared" ref="AU1304:AV1304" si="1797">AU134*100/AU$5</f>
        <v>0.17372973391636121</v>
      </c>
      <c r="AV1304" s="369">
        <f t="shared" si="1797"/>
        <v>0.13807438292587551</v>
      </c>
      <c r="AW1304" s="369">
        <f t="shared" ref="AW1304:AX1304" si="1798">AW134*100/AW$5</f>
        <v>0.15046824125825919</v>
      </c>
      <c r="AX1304" s="369">
        <f t="shared" si="1798"/>
        <v>0.13439014877518835</v>
      </c>
      <c r="AY1304" s="369">
        <f t="shared" ref="AY1304" si="1799">AY134*100/AY$5</f>
        <v>0.12412372919407888</v>
      </c>
    </row>
    <row r="1305" spans="1:51" s="325" customFormat="1" ht="13.8">
      <c r="A1305" s="329"/>
      <c r="B1305" s="329" t="s">
        <v>306</v>
      </c>
      <c r="C1305" s="369">
        <f t="shared" ref="C1305:AF1305" si="1800">C135*100/C$5</f>
        <v>0.2191296988747744</v>
      </c>
      <c r="D1305" s="369">
        <f t="shared" si="1800"/>
        <v>0.18054038138187004</v>
      </c>
      <c r="E1305" s="369">
        <f t="shared" si="1800"/>
        <v>0.21381411486438862</v>
      </c>
      <c r="F1305" s="369">
        <f t="shared" si="1800"/>
        <v>0.19363492179020725</v>
      </c>
      <c r="G1305" s="369">
        <f t="shared" si="1800"/>
        <v>0.20869207676348317</v>
      </c>
      <c r="H1305" s="369">
        <f t="shared" si="1800"/>
        <v>0.19148529911018214</v>
      </c>
      <c r="I1305" s="369">
        <f t="shared" si="1800"/>
        <v>0.21238171769199821</v>
      </c>
      <c r="J1305" s="369">
        <f t="shared" si="1800"/>
        <v>0.22332134237900875</v>
      </c>
      <c r="K1305" s="369">
        <f t="shared" si="1800"/>
        <v>0.21293367039656982</v>
      </c>
      <c r="L1305" s="369">
        <f t="shared" si="1800"/>
        <v>0.19018042306565244</v>
      </c>
      <c r="M1305" s="369">
        <f t="shared" si="1800"/>
        <v>0.15852809682892749</v>
      </c>
      <c r="N1305" s="369">
        <f t="shared" si="1800"/>
        <v>0.20485055907316899</v>
      </c>
      <c r="O1305" s="369">
        <f t="shared" si="1800"/>
        <v>0.19713265266979069</v>
      </c>
      <c r="P1305" s="369">
        <f t="shared" si="1800"/>
        <v>0.23488218159708674</v>
      </c>
      <c r="Q1305" s="369">
        <f t="shared" si="1800"/>
        <v>0.28621888826174824</v>
      </c>
      <c r="R1305" s="369">
        <f t="shared" si="1800"/>
        <v>0.28962895993748844</v>
      </c>
      <c r="S1305" s="369">
        <f t="shared" si="1800"/>
        <v>0.24600009165313369</v>
      </c>
      <c r="T1305" s="369">
        <f t="shared" si="1800"/>
        <v>0.13086200344584228</v>
      </c>
      <c r="U1305" s="369">
        <f t="shared" si="1800"/>
        <v>0.14986257726897786</v>
      </c>
      <c r="V1305" s="369">
        <f t="shared" si="1800"/>
        <v>0.20740784325262568</v>
      </c>
      <c r="W1305" s="369">
        <f t="shared" si="1800"/>
        <v>0.19830381105743425</v>
      </c>
      <c r="X1305" s="369">
        <f t="shared" si="1800"/>
        <v>0.21210828938883608</v>
      </c>
      <c r="Y1305" s="369">
        <f t="shared" si="1800"/>
        <v>0.23562479816279824</v>
      </c>
      <c r="Z1305" s="369">
        <f t="shared" si="1800"/>
        <v>0.25377674323710248</v>
      </c>
      <c r="AA1305" s="369">
        <f t="shared" si="1800"/>
        <v>0.24710506273522234</v>
      </c>
      <c r="AB1305" s="369">
        <f t="shared" si="1800"/>
        <v>0.25511663195577644</v>
      </c>
      <c r="AC1305" s="369">
        <f t="shared" si="1800"/>
        <v>0.19617104048148271</v>
      </c>
      <c r="AD1305" s="369">
        <f t="shared" si="1800"/>
        <v>0.25397260801355165</v>
      </c>
      <c r="AE1305" s="369">
        <f t="shared" si="1800"/>
        <v>0.2137002307300222</v>
      </c>
      <c r="AF1305" s="369">
        <f t="shared" si="1800"/>
        <v>0.17931138524809251</v>
      </c>
      <c r="AG1305" s="369">
        <f t="shared" ref="AG1305:AH1305" si="1801">AG135*100/AG$5</f>
        <v>0.16377529969354448</v>
      </c>
      <c r="AH1305" s="369">
        <f t="shared" si="1801"/>
        <v>0.20302949483984573</v>
      </c>
      <c r="AI1305" s="369">
        <f t="shared" ref="AI1305:AJ1305" si="1802">AI135*100/AI$5</f>
        <v>0.18307517366495193</v>
      </c>
      <c r="AJ1305" s="369">
        <f t="shared" si="1802"/>
        <v>0.15021164713014704</v>
      </c>
      <c r="AK1305" s="369">
        <f t="shared" ref="AK1305:AL1305" si="1803">AK135*100/AK$5</f>
        <v>0.12680963862370623</v>
      </c>
      <c r="AL1305" s="369">
        <f t="shared" si="1803"/>
        <v>0.14063675778088591</v>
      </c>
      <c r="AM1305" s="369">
        <f t="shared" ref="AM1305:AN1305" si="1804">AM135*100/AM$5</f>
        <v>0.17042055490712915</v>
      </c>
      <c r="AN1305" s="369">
        <f t="shared" si="1804"/>
        <v>0.17213552599552734</v>
      </c>
      <c r="AO1305" s="369">
        <f t="shared" ref="AO1305:AT1305" si="1805">AO135*100/AO$5</f>
        <v>0.22374582812399735</v>
      </c>
      <c r="AP1305" s="369">
        <f t="shared" si="1805"/>
        <v>0.15971784806865846</v>
      </c>
      <c r="AQ1305" s="369">
        <f t="shared" si="1805"/>
        <v>0.16272478828570464</v>
      </c>
      <c r="AR1305" s="369">
        <f t="shared" si="1805"/>
        <v>0.17387003625119132</v>
      </c>
      <c r="AS1305" s="369">
        <f t="shared" si="1805"/>
        <v>0.15389994274313468</v>
      </c>
      <c r="AT1305" s="369">
        <f t="shared" si="1805"/>
        <v>0.15706444994622579</v>
      </c>
      <c r="AU1305" s="369">
        <f t="shared" ref="AU1305:AV1305" si="1806">AU135*100/AU$5</f>
        <v>0.16116892935136745</v>
      </c>
      <c r="AV1305" s="369">
        <f t="shared" si="1806"/>
        <v>0.18043248020138533</v>
      </c>
      <c r="AW1305" s="369">
        <f t="shared" ref="AW1305:AX1305" si="1807">AW135*100/AW$5</f>
        <v>0.18255045657499816</v>
      </c>
      <c r="AX1305" s="369">
        <f t="shared" si="1807"/>
        <v>0.14900742543993564</v>
      </c>
      <c r="AY1305" s="369">
        <f t="shared" ref="AY1305" si="1808">AY135*100/AY$5</f>
        <v>0.1027339620472129</v>
      </c>
    </row>
    <row r="1306" spans="1:51" s="325" customFormat="1" ht="13.8">
      <c r="A1306" s="327"/>
      <c r="B1306" s="327" t="s">
        <v>307</v>
      </c>
      <c r="C1306" s="369">
        <f t="shared" ref="C1306:AF1306" si="1809">C136*100/C$5</f>
        <v>0.56986675187177771</v>
      </c>
      <c r="D1306" s="369">
        <f t="shared" si="1809"/>
        <v>0.51110060756960962</v>
      </c>
      <c r="E1306" s="369">
        <f t="shared" si="1809"/>
        <v>0.56114550361932514</v>
      </c>
      <c r="F1306" s="369">
        <f t="shared" si="1809"/>
        <v>0.5106011320564573</v>
      </c>
      <c r="G1306" s="369">
        <f t="shared" si="1809"/>
        <v>0.5982333646272846</v>
      </c>
      <c r="H1306" s="369">
        <f t="shared" si="1809"/>
        <v>0.5468472316877917</v>
      </c>
      <c r="I1306" s="369">
        <f t="shared" si="1809"/>
        <v>0.51736466704307049</v>
      </c>
      <c r="J1306" s="369">
        <f t="shared" si="1809"/>
        <v>0.59005269916831671</v>
      </c>
      <c r="K1306" s="369">
        <f t="shared" si="1809"/>
        <v>0.5152076701635081</v>
      </c>
      <c r="L1306" s="369">
        <f t="shared" si="1809"/>
        <v>0.57049611714969573</v>
      </c>
      <c r="M1306" s="369">
        <f t="shared" si="1809"/>
        <v>0.56663370734505003</v>
      </c>
      <c r="N1306" s="369">
        <f t="shared" si="1809"/>
        <v>0.52559054505801361</v>
      </c>
      <c r="O1306" s="369">
        <f t="shared" si="1809"/>
        <v>0.53951031796826587</v>
      </c>
      <c r="P1306" s="369">
        <f t="shared" si="1809"/>
        <v>0.52431291463906327</v>
      </c>
      <c r="Q1306" s="369">
        <f t="shared" si="1809"/>
        <v>0.56762295496523418</v>
      </c>
      <c r="R1306" s="369">
        <f t="shared" si="1809"/>
        <v>0.5196092336688336</v>
      </c>
      <c r="S1306" s="369">
        <f t="shared" si="1809"/>
        <v>0.52585022722660313</v>
      </c>
      <c r="T1306" s="369">
        <f t="shared" si="1809"/>
        <v>0.51581507721307196</v>
      </c>
      <c r="U1306" s="369">
        <f t="shared" si="1809"/>
        <v>0.49028857103736634</v>
      </c>
      <c r="V1306" s="369">
        <f t="shared" si="1809"/>
        <v>0.51454796857991825</v>
      </c>
      <c r="W1306" s="369">
        <f t="shared" si="1809"/>
        <v>0.50993022007514766</v>
      </c>
      <c r="X1306" s="369">
        <f t="shared" si="1809"/>
        <v>0.49271332745706231</v>
      </c>
      <c r="Y1306" s="369">
        <f t="shared" si="1809"/>
        <v>0.48983716741036482</v>
      </c>
      <c r="Z1306" s="369">
        <f t="shared" si="1809"/>
        <v>0.46535782845378415</v>
      </c>
      <c r="AA1306" s="369">
        <f t="shared" si="1809"/>
        <v>0.49178791611372791</v>
      </c>
      <c r="AB1306" s="369">
        <f t="shared" si="1809"/>
        <v>0.50295743513998192</v>
      </c>
      <c r="AC1306" s="369">
        <f t="shared" si="1809"/>
        <v>0.71027179790681494</v>
      </c>
      <c r="AD1306" s="369">
        <f t="shared" si="1809"/>
        <v>0.50273181968385972</v>
      </c>
      <c r="AE1306" s="369">
        <f t="shared" si="1809"/>
        <v>0.57570156236510683</v>
      </c>
      <c r="AF1306" s="369">
        <f t="shared" si="1809"/>
        <v>0.54646108032854901</v>
      </c>
      <c r="AG1306" s="369">
        <f t="shared" ref="AG1306:AH1306" si="1810">AG136*100/AG$5</f>
        <v>0.62704881895388431</v>
      </c>
      <c r="AH1306" s="369">
        <f t="shared" si="1810"/>
        <v>0.5972350244789546</v>
      </c>
      <c r="AI1306" s="369">
        <f t="shared" ref="AI1306:AJ1306" si="1811">AI136*100/AI$5</f>
        <v>0.51742410074184897</v>
      </c>
      <c r="AJ1306" s="369">
        <f t="shared" si="1811"/>
        <v>0.51569063316910912</v>
      </c>
      <c r="AK1306" s="369">
        <f t="shared" ref="AK1306:AL1306" si="1812">AK136*100/AK$5</f>
        <v>0.49967829945702563</v>
      </c>
      <c r="AL1306" s="369">
        <f t="shared" si="1812"/>
        <v>0.49322305355074331</v>
      </c>
      <c r="AM1306" s="369">
        <f t="shared" ref="AM1306:AN1306" si="1813">AM136*100/AM$5</f>
        <v>0.51263393034305527</v>
      </c>
      <c r="AN1306" s="369">
        <f t="shared" si="1813"/>
        <v>0.5224098810284189</v>
      </c>
      <c r="AO1306" s="369">
        <f t="shared" ref="AO1306:AT1306" si="1814">AO136*100/AO$5</f>
        <v>0.5211451442642302</v>
      </c>
      <c r="AP1306" s="369">
        <f t="shared" si="1814"/>
        <v>0.48978513383079875</v>
      </c>
      <c r="AQ1306" s="369">
        <f t="shared" si="1814"/>
        <v>0.48442929923411726</v>
      </c>
      <c r="AR1306" s="369">
        <f t="shared" si="1814"/>
        <v>0.56464905206727356</v>
      </c>
      <c r="AS1306" s="369">
        <f t="shared" si="1814"/>
        <v>0.5385967184526349</v>
      </c>
      <c r="AT1306" s="369">
        <f t="shared" si="1814"/>
        <v>0.49418413837559816</v>
      </c>
      <c r="AU1306" s="369">
        <f t="shared" ref="AU1306:AV1306" si="1815">AU136*100/AU$5</f>
        <v>0.48724472185226408</v>
      </c>
      <c r="AV1306" s="369">
        <f t="shared" si="1815"/>
        <v>0.47765184308850334</v>
      </c>
      <c r="AW1306" s="369">
        <f t="shared" ref="AW1306:AX1306" si="1816">AW136*100/AW$5</f>
        <v>0.44272131425723049</v>
      </c>
      <c r="AX1306" s="369">
        <f t="shared" si="1816"/>
        <v>0.49657757641454597</v>
      </c>
      <c r="AY1306" s="369">
        <f t="shared" ref="AY1306" si="1817">AY136*100/AY$5</f>
        <v>0.45953592233622143</v>
      </c>
    </row>
    <row r="1307" spans="1:51" s="325" customFormat="1" ht="13.8">
      <c r="A1307" s="329"/>
      <c r="B1307" s="329" t="s">
        <v>308</v>
      </c>
      <c r="C1307" s="369">
        <f t="shared" ref="C1307:AF1307" si="1818">C137*100/C$5</f>
        <v>3.2815481998980994E-3</v>
      </c>
      <c r="D1307" s="369">
        <f t="shared" si="1818"/>
        <v>4.5199666297320827E-3</v>
      </c>
      <c r="E1307" s="369">
        <f t="shared" si="1818"/>
        <v>7.2725889409655988E-3</v>
      </c>
      <c r="F1307" s="369">
        <f t="shared" si="1818"/>
        <v>3.4791900445576272E-3</v>
      </c>
      <c r="G1307" s="369">
        <f t="shared" si="1818"/>
        <v>3.512712135459054E-3</v>
      </c>
      <c r="H1307" s="369">
        <f t="shared" si="1818"/>
        <v>6.8115867989998564E-3</v>
      </c>
      <c r="I1307" s="369">
        <f t="shared" si="1818"/>
        <v>6.9331069501815702E-3</v>
      </c>
      <c r="J1307" s="369">
        <f t="shared" si="1818"/>
        <v>1.0722925797718205E-2</v>
      </c>
      <c r="K1307" s="369">
        <f t="shared" si="1818"/>
        <v>6.0815770981146712E-3</v>
      </c>
      <c r="L1307" s="369">
        <f t="shared" si="1818"/>
        <v>1.3500462131203723E-2</v>
      </c>
      <c r="M1307" s="369">
        <f t="shared" si="1818"/>
        <v>6.1692361889947632E-3</v>
      </c>
      <c r="N1307" s="369">
        <f t="shared" si="1818"/>
        <v>7.4208337017829112E-3</v>
      </c>
      <c r="O1307" s="369">
        <f t="shared" si="1818"/>
        <v>8.2374152283157115E-3</v>
      </c>
      <c r="P1307" s="369">
        <f t="shared" si="1818"/>
        <v>5.3039302985940272E-3</v>
      </c>
      <c r="Q1307" s="369">
        <f t="shared" si="1818"/>
        <v>4.4911360753539815E-3</v>
      </c>
      <c r="R1307" s="369">
        <f t="shared" si="1818"/>
        <v>1.0267753424252259E-2</v>
      </c>
      <c r="S1307" s="369">
        <f t="shared" si="1818"/>
        <v>1.0282095252252144E-2</v>
      </c>
      <c r="T1307" s="369">
        <f t="shared" si="1818"/>
        <v>7.7962079407847395E-3</v>
      </c>
      <c r="U1307" s="369">
        <f t="shared" si="1818"/>
        <v>7.6392344401735235E-3</v>
      </c>
      <c r="V1307" s="369">
        <f t="shared" si="1818"/>
        <v>5.9259383786464479E-3</v>
      </c>
      <c r="W1307" s="369">
        <f t="shared" si="1818"/>
        <v>4.680622651637145E-3</v>
      </c>
      <c r="X1307" s="369">
        <f t="shared" si="1818"/>
        <v>9.3066234618736591E-3</v>
      </c>
      <c r="Y1307" s="369">
        <f t="shared" si="1818"/>
        <v>4.8421403666203148E-3</v>
      </c>
      <c r="Z1307" s="369">
        <f t="shared" si="1818"/>
        <v>5.054205191457003E-3</v>
      </c>
      <c r="AA1307" s="369">
        <f t="shared" si="1818"/>
        <v>5.3209189147549081E-3</v>
      </c>
      <c r="AB1307" s="369">
        <f t="shared" si="1818"/>
        <v>6.1823516151498737E-3</v>
      </c>
      <c r="AC1307" s="369">
        <f t="shared" si="1818"/>
        <v>8.25090461144601E-3</v>
      </c>
      <c r="AD1307" s="369">
        <f t="shared" si="1818"/>
        <v>1.8848432933265319E-3</v>
      </c>
      <c r="AE1307" s="369">
        <f t="shared" si="1818"/>
        <v>5.6765971638301415E-3</v>
      </c>
      <c r="AF1307" s="369">
        <f t="shared" si="1818"/>
        <v>5.2883330354375705E-3</v>
      </c>
      <c r="AG1307" s="369">
        <f t="shared" ref="AG1307:AH1307" si="1819">AG137*100/AG$5</f>
        <v>8.408272996533633E-3</v>
      </c>
      <c r="AH1307" s="369">
        <f t="shared" si="1819"/>
        <v>1.0293794245769016E-2</v>
      </c>
      <c r="AI1307" s="369">
        <f t="shared" ref="AI1307:AJ1307" si="1820">AI137*100/AI$5</f>
        <v>1.1678933492419347E-2</v>
      </c>
      <c r="AJ1307" s="369">
        <f t="shared" si="1820"/>
        <v>1.1707142761941916E-2</v>
      </c>
      <c r="AK1307" s="369">
        <f t="shared" ref="AK1307:AL1307" si="1821">AK137*100/AK$5</f>
        <v>7.2484919434570869E-3</v>
      </c>
      <c r="AL1307" s="369">
        <f t="shared" si="1821"/>
        <v>6.6158128479897266E-3</v>
      </c>
      <c r="AM1307" s="369">
        <f t="shared" ref="AM1307:AN1307" si="1822">AM137*100/AM$5</f>
        <v>9.8283889119454241E-3</v>
      </c>
      <c r="AN1307" s="369">
        <f t="shared" si="1822"/>
        <v>3.0629097152229065E-3</v>
      </c>
      <c r="AO1307" s="369">
        <f t="shared" ref="AO1307:AT1307" si="1823">AO137*100/AO$5</f>
        <v>4.0193861339640237E-3</v>
      </c>
      <c r="AP1307" s="369">
        <f t="shared" si="1823"/>
        <v>6.3440961039929814E-3</v>
      </c>
      <c r="AQ1307" s="369">
        <f t="shared" si="1823"/>
        <v>1.9568811363406321E-3</v>
      </c>
      <c r="AR1307" s="369">
        <f t="shared" si="1823"/>
        <v>5.6898942007941782E-3</v>
      </c>
      <c r="AS1307" s="369">
        <f t="shared" si="1823"/>
        <v>5.1311776725119626E-3</v>
      </c>
      <c r="AT1307" s="369">
        <f t="shared" si="1823"/>
        <v>2.2216574574476858E-3</v>
      </c>
      <c r="AU1307" s="369">
        <f t="shared" ref="AU1307:AV1307" si="1824">AU137*100/AU$5</f>
        <v>3.502208243322653E-3</v>
      </c>
      <c r="AV1307" s="369">
        <f t="shared" si="1824"/>
        <v>6.6310408317184375E-3</v>
      </c>
      <c r="AW1307" s="369">
        <f t="shared" ref="AW1307:AX1307" si="1825">AW137*100/AW$5</f>
        <v>4.5074186808641515E-3</v>
      </c>
      <c r="AX1307" s="369">
        <f t="shared" si="1825"/>
        <v>5.5668600382098345E-3</v>
      </c>
      <c r="AY1307" s="369">
        <f t="shared" ref="AY1307" si="1826">AY137*100/AY$5</f>
        <v>4.5589450085143316E-3</v>
      </c>
    </row>
    <row r="1308" spans="1:51" s="325" customFormat="1" ht="13.8">
      <c r="A1308" s="327"/>
      <c r="B1308" s="327" t="s">
        <v>309</v>
      </c>
      <c r="C1308" s="369">
        <f t="shared" ref="C1308:AF1308" si="1827">C138*100/C$5</f>
        <v>9.1019784281384131E-2</v>
      </c>
      <c r="D1308" s="369">
        <f t="shared" si="1827"/>
        <v>9.1475515125530246E-2</v>
      </c>
      <c r="E1308" s="369">
        <f t="shared" si="1827"/>
        <v>9.1709211311971323E-2</v>
      </c>
      <c r="F1308" s="369">
        <f t="shared" si="1827"/>
        <v>7.3422907147216124E-2</v>
      </c>
      <c r="G1308" s="369">
        <f t="shared" si="1827"/>
        <v>0.11203702916253615</v>
      </c>
      <c r="H1308" s="369">
        <f t="shared" si="1827"/>
        <v>7.9565130907466405E-2</v>
      </c>
      <c r="I1308" s="369">
        <f t="shared" si="1827"/>
        <v>8.4746168997432161E-2</v>
      </c>
      <c r="J1308" s="369">
        <f t="shared" si="1827"/>
        <v>0.10299844371685786</v>
      </c>
      <c r="K1308" s="369">
        <f t="shared" si="1827"/>
        <v>7.9295918163159687E-2</v>
      </c>
      <c r="L1308" s="369">
        <f t="shared" si="1827"/>
        <v>8.5969497985992932E-2</v>
      </c>
      <c r="M1308" s="369">
        <f t="shared" si="1827"/>
        <v>8.1561557064158366E-2</v>
      </c>
      <c r="N1308" s="369">
        <f t="shared" si="1827"/>
        <v>8.0340522951038926E-2</v>
      </c>
      <c r="O1308" s="369">
        <f t="shared" si="1827"/>
        <v>8.3181742011423365E-2</v>
      </c>
      <c r="P1308" s="369">
        <f t="shared" si="1827"/>
        <v>8.4604156470255959E-2</v>
      </c>
      <c r="Q1308" s="369">
        <f t="shared" si="1827"/>
        <v>7.5701942315200887E-2</v>
      </c>
      <c r="R1308" s="369">
        <f t="shared" si="1827"/>
        <v>8.1663445666616485E-2</v>
      </c>
      <c r="S1308" s="369">
        <f t="shared" si="1827"/>
        <v>8.1563587057191161E-2</v>
      </c>
      <c r="T1308" s="369">
        <f t="shared" si="1827"/>
        <v>7.6370183545592912E-2</v>
      </c>
      <c r="U1308" s="369">
        <f t="shared" si="1827"/>
        <v>7.5515710941387454E-2</v>
      </c>
      <c r="V1308" s="369">
        <f t="shared" si="1827"/>
        <v>7.1867763315499489E-2</v>
      </c>
      <c r="W1308" s="369">
        <f t="shared" si="1827"/>
        <v>7.1626409017713361E-2</v>
      </c>
      <c r="X1308" s="369">
        <f t="shared" si="1827"/>
        <v>6.9324004098223355E-2</v>
      </c>
      <c r="Y1308" s="369">
        <f t="shared" si="1827"/>
        <v>7.8138087690381067E-2</v>
      </c>
      <c r="Z1308" s="369">
        <f t="shared" si="1827"/>
        <v>6.8857749626730719E-2</v>
      </c>
      <c r="AA1308" s="369">
        <f t="shared" si="1827"/>
        <v>8.6603911590152655E-2</v>
      </c>
      <c r="AB1308" s="369">
        <f t="shared" si="1827"/>
        <v>8.7688456582227792E-2</v>
      </c>
      <c r="AC1308" s="369">
        <f t="shared" si="1827"/>
        <v>0.31322593020274475</v>
      </c>
      <c r="AD1308" s="369">
        <f t="shared" si="1827"/>
        <v>6.7012194535077341E-2</v>
      </c>
      <c r="AE1308" s="369">
        <f t="shared" si="1827"/>
        <v>9.2205283098602098E-2</v>
      </c>
      <c r="AF1308" s="369">
        <f t="shared" si="1827"/>
        <v>6.3992929211767816E-2</v>
      </c>
      <c r="AG1308" s="369">
        <f t="shared" ref="AG1308:AH1308" si="1828">AG138*100/AG$5</f>
        <v>7.4967566761129506E-2</v>
      </c>
      <c r="AH1308" s="369">
        <f t="shared" si="1828"/>
        <v>7.8451189479118416E-2</v>
      </c>
      <c r="AI1308" s="369">
        <f t="shared" ref="AI1308:AJ1308" si="1829">AI138*100/AI$5</f>
        <v>7.2677687476474462E-2</v>
      </c>
      <c r="AJ1308" s="369">
        <f t="shared" si="1829"/>
        <v>6.1417472028033743E-2</v>
      </c>
      <c r="AK1308" s="369">
        <f t="shared" ref="AK1308:AL1308" si="1830">AK138*100/AK$5</f>
        <v>5.9819543726917355E-2</v>
      </c>
      <c r="AL1308" s="369">
        <f t="shared" si="1830"/>
        <v>5.9745254676324404E-2</v>
      </c>
      <c r="AM1308" s="369">
        <f t="shared" ref="AM1308:AN1308" si="1831">AM138*100/AM$5</f>
        <v>7.1357812326728276E-2</v>
      </c>
      <c r="AN1308" s="369">
        <f t="shared" si="1831"/>
        <v>7.9799007780607445E-2</v>
      </c>
      <c r="AO1308" s="369">
        <f t="shared" ref="AO1308:AT1308" si="1832">AO138*100/AO$5</f>
        <v>7.2454723730667275E-2</v>
      </c>
      <c r="AP1308" s="369">
        <f t="shared" si="1832"/>
        <v>6.3127242001820266E-2</v>
      </c>
      <c r="AQ1308" s="369">
        <f t="shared" si="1832"/>
        <v>5.8537737440534442E-2</v>
      </c>
      <c r="AR1308" s="369">
        <f t="shared" si="1832"/>
        <v>5.9962731192984807E-2</v>
      </c>
      <c r="AS1308" s="369">
        <f t="shared" si="1832"/>
        <v>5.5381331430904977E-2</v>
      </c>
      <c r="AT1308" s="369">
        <f t="shared" si="1832"/>
        <v>4.7025082849309355E-2</v>
      </c>
      <c r="AU1308" s="369">
        <f t="shared" ref="AU1308:AV1308" si="1833">AU138*100/AU$5</f>
        <v>6.1524369812985452E-2</v>
      </c>
      <c r="AV1308" s="369">
        <f t="shared" si="1833"/>
        <v>5.2924381965304156E-2</v>
      </c>
      <c r="AW1308" s="369">
        <f t="shared" ref="AW1308:AX1308" si="1834">AW138*100/AW$5</f>
        <v>5.1503886985756558E-2</v>
      </c>
      <c r="AX1308" s="369">
        <f t="shared" si="1834"/>
        <v>6.2567408527609919E-2</v>
      </c>
      <c r="AY1308" s="369">
        <f t="shared" ref="AY1308" si="1835">AY138*100/AY$5</f>
        <v>4.9316889400280825E-2</v>
      </c>
    </row>
    <row r="1309" spans="1:51" s="325" customFormat="1" ht="13.8">
      <c r="A1309" s="329"/>
      <c r="B1309" s="329" t="s">
        <v>310</v>
      </c>
      <c r="C1309" s="369">
        <f t="shared" ref="C1309:AF1309" si="1836">C139*100/C$5</f>
        <v>5.9758719850775917E-2</v>
      </c>
      <c r="D1309" s="369">
        <f t="shared" si="1836"/>
        <v>4.1368456487357444E-2</v>
      </c>
      <c r="E1309" s="369">
        <f t="shared" si="1836"/>
        <v>4.8558516928908765E-2</v>
      </c>
      <c r="F1309" s="369">
        <f t="shared" si="1836"/>
        <v>3.531177941775155E-2</v>
      </c>
      <c r="G1309" s="369">
        <f t="shared" si="1836"/>
        <v>4.8697282972627098E-2</v>
      </c>
      <c r="H1309" s="369">
        <f t="shared" si="1836"/>
        <v>4.3949227591419289E-2</v>
      </c>
      <c r="I1309" s="369">
        <f t="shared" si="1836"/>
        <v>4.5839637973806871E-2</v>
      </c>
      <c r="J1309" s="369">
        <f t="shared" si="1836"/>
        <v>5.6459486853291774E-2</v>
      </c>
      <c r="K1309" s="369">
        <f t="shared" si="1836"/>
        <v>5.3007810706793043E-2</v>
      </c>
      <c r="L1309" s="369">
        <f t="shared" si="1836"/>
        <v>5.3189111674106976E-2</v>
      </c>
      <c r="M1309" s="369">
        <f t="shared" si="1836"/>
        <v>5.3693628072492353E-2</v>
      </c>
      <c r="N1309" s="369">
        <f t="shared" si="1836"/>
        <v>5.1590346872874011E-2</v>
      </c>
      <c r="O1309" s="369">
        <f t="shared" si="1836"/>
        <v>4.3730983785617232E-2</v>
      </c>
      <c r="P1309" s="369">
        <f t="shared" si="1836"/>
        <v>4.1180922237051193E-2</v>
      </c>
      <c r="Q1309" s="369">
        <f t="shared" si="1836"/>
        <v>4.264556237318104E-2</v>
      </c>
      <c r="R1309" s="369">
        <f t="shared" si="1836"/>
        <v>4.0113850242205866E-2</v>
      </c>
      <c r="S1309" s="369">
        <f t="shared" si="1836"/>
        <v>3.9510972767081272E-2</v>
      </c>
      <c r="T1309" s="369">
        <f t="shared" si="1836"/>
        <v>4.0409664195690531E-2</v>
      </c>
      <c r="U1309" s="369">
        <f t="shared" si="1836"/>
        <v>3.1976249077447644E-2</v>
      </c>
      <c r="V1309" s="369">
        <f t="shared" si="1836"/>
        <v>4.2952546262245893E-2</v>
      </c>
      <c r="W1309" s="369">
        <f t="shared" si="1836"/>
        <v>2.8727858293075684E-2</v>
      </c>
      <c r="X1309" s="369">
        <f t="shared" si="1836"/>
        <v>3.0691176038712242E-2</v>
      </c>
      <c r="Y1309" s="369">
        <f t="shared" si="1836"/>
        <v>3.2098704688402417E-2</v>
      </c>
      <c r="Z1309" s="369">
        <f t="shared" si="1836"/>
        <v>3.0371600003709507E-2</v>
      </c>
      <c r="AA1309" s="369">
        <f t="shared" si="1836"/>
        <v>3.2084346888969897E-2</v>
      </c>
      <c r="AB1309" s="369">
        <f t="shared" si="1836"/>
        <v>4.108950699320698E-2</v>
      </c>
      <c r="AC1309" s="369">
        <f t="shared" si="1836"/>
        <v>4.144730120235729E-2</v>
      </c>
      <c r="AD1309" s="369">
        <f t="shared" si="1836"/>
        <v>4.0504079282123344E-2</v>
      </c>
      <c r="AE1309" s="369">
        <f t="shared" si="1836"/>
        <v>5.0222116574441672E-2</v>
      </c>
      <c r="AF1309" s="369">
        <f t="shared" si="1836"/>
        <v>5.4195164905802083E-2</v>
      </c>
      <c r="AG1309" s="369">
        <f t="shared" ref="AG1309:AH1309" si="1837">AG139*100/AG$5</f>
        <v>5.9676415426725436E-2</v>
      </c>
      <c r="AH1309" s="369">
        <f t="shared" si="1837"/>
        <v>4.3631650609907306E-2</v>
      </c>
      <c r="AI1309" s="369">
        <f t="shared" ref="AI1309:AJ1309" si="1838">AI139*100/AI$5</f>
        <v>5.2594656572280372E-2</v>
      </c>
      <c r="AJ1309" s="369">
        <f t="shared" si="1838"/>
        <v>4.6684483136851453E-2</v>
      </c>
      <c r="AK1309" s="369">
        <f t="shared" ref="AK1309:AL1309" si="1839">AK139*100/AK$5</f>
        <v>4.2555662377715797E-2</v>
      </c>
      <c r="AL1309" s="369">
        <f t="shared" si="1839"/>
        <v>3.8355479394787062E-2</v>
      </c>
      <c r="AM1309" s="369">
        <f t="shared" ref="AM1309:AN1309" si="1840">AM139*100/AM$5</f>
        <v>4.1501762990441247E-2</v>
      </c>
      <c r="AN1309" s="369">
        <f t="shared" si="1840"/>
        <v>4.6107000913155484E-2</v>
      </c>
      <c r="AO1309" s="369">
        <f t="shared" ref="AO1309:AT1309" si="1841">AO139*100/AO$5</f>
        <v>3.5469319743577268E-2</v>
      </c>
      <c r="AP1309" s="369">
        <f t="shared" si="1841"/>
        <v>3.8692014700176969E-2</v>
      </c>
      <c r="AQ1309" s="369">
        <f t="shared" si="1841"/>
        <v>4.0116063294982962E-2</v>
      </c>
      <c r="AR1309" s="369">
        <f t="shared" si="1841"/>
        <v>4.7598153410489757E-2</v>
      </c>
      <c r="AS1309" s="369">
        <f t="shared" si="1841"/>
        <v>4.8870043901648418E-2</v>
      </c>
      <c r="AT1309" s="369">
        <f t="shared" si="1841"/>
        <v>4.2177830214878038E-2</v>
      </c>
      <c r="AU1309" s="369">
        <f t="shared" ref="AU1309:AV1309" si="1842">AU139*100/AU$5</f>
        <v>3.4213880530921302E-2</v>
      </c>
      <c r="AV1309" s="369">
        <f t="shared" si="1842"/>
        <v>3.8918632171207279E-2</v>
      </c>
      <c r="AW1309" s="369">
        <f t="shared" ref="AW1309:AX1309" si="1843">AW139*100/AW$5</f>
        <v>4.0500482558941127E-2</v>
      </c>
      <c r="AX1309" s="369">
        <f t="shared" si="1843"/>
        <v>4.0948866170635534E-2</v>
      </c>
      <c r="AY1309" s="369">
        <f t="shared" ref="AY1309" si="1844">AY139*100/AY$5</f>
        <v>4.0256344603485046E-2</v>
      </c>
    </row>
    <row r="1310" spans="1:51" s="325" customFormat="1" ht="13.8">
      <c r="A1310" s="327"/>
      <c r="B1310" s="327" t="s">
        <v>311</v>
      </c>
      <c r="C1310" s="369">
        <f t="shared" ref="C1310:AF1310" si="1845">C140*100/C$5</f>
        <v>0.31187661378768383</v>
      </c>
      <c r="D1310" s="369">
        <f t="shared" si="1845"/>
        <v>0.27524444410006604</v>
      </c>
      <c r="E1310" s="369">
        <f t="shared" si="1845"/>
        <v>0.3146233861845425</v>
      </c>
      <c r="F1310" s="369">
        <f t="shared" si="1845"/>
        <v>0.30284949663718286</v>
      </c>
      <c r="G1310" s="369">
        <f t="shared" si="1845"/>
        <v>0.33045377215365856</v>
      </c>
      <c r="H1310" s="369">
        <f t="shared" si="1845"/>
        <v>0.31699240906622206</v>
      </c>
      <c r="I1310" s="369">
        <f t="shared" si="1845"/>
        <v>0.29074795316612501</v>
      </c>
      <c r="J1310" s="369">
        <f t="shared" si="1845"/>
        <v>0.31658161878977559</v>
      </c>
      <c r="K1310" s="369">
        <f t="shared" si="1845"/>
        <v>0.26213559091938143</v>
      </c>
      <c r="L1310" s="369">
        <f t="shared" si="1845"/>
        <v>0.31696737177608741</v>
      </c>
      <c r="M1310" s="369">
        <f t="shared" si="1845"/>
        <v>0.31407794170454711</v>
      </c>
      <c r="N1310" s="369">
        <f t="shared" si="1845"/>
        <v>0.2749707721355249</v>
      </c>
      <c r="O1310" s="369">
        <f t="shared" si="1845"/>
        <v>0.29937351226829745</v>
      </c>
      <c r="P1310" s="369">
        <f t="shared" si="1845"/>
        <v>0.29231986580625136</v>
      </c>
      <c r="Q1310" s="369">
        <f t="shared" si="1845"/>
        <v>0.33335558671028331</v>
      </c>
      <c r="R1310" s="369">
        <f t="shared" si="1845"/>
        <v>0.28967246736725227</v>
      </c>
      <c r="S1310" s="369">
        <f t="shared" si="1845"/>
        <v>0.29891244699618408</v>
      </c>
      <c r="T1310" s="369">
        <f t="shared" si="1845"/>
        <v>0.29645999096292963</v>
      </c>
      <c r="U1310" s="369">
        <f t="shared" si="1845"/>
        <v>0.29137626443940545</v>
      </c>
      <c r="V1310" s="369">
        <f t="shared" si="1845"/>
        <v>0.29844034345225839</v>
      </c>
      <c r="W1310" s="369">
        <f t="shared" si="1845"/>
        <v>0.30913580246913575</v>
      </c>
      <c r="X1310" s="369">
        <f t="shared" si="1845"/>
        <v>0.28577538443593381</v>
      </c>
      <c r="Y1310" s="369">
        <f t="shared" si="1845"/>
        <v>0.26741110669851548</v>
      </c>
      <c r="Z1310" s="369">
        <f t="shared" si="1845"/>
        <v>0.25716166964972964</v>
      </c>
      <c r="AA1310" s="369">
        <f t="shared" si="1845"/>
        <v>0.26564886223664436</v>
      </c>
      <c r="AB1310" s="369">
        <f t="shared" si="1845"/>
        <v>0.26979445994004386</v>
      </c>
      <c r="AC1310" s="369">
        <f t="shared" si="1845"/>
        <v>0.24548369000503151</v>
      </c>
      <c r="AD1310" s="369">
        <f t="shared" si="1845"/>
        <v>0.28396968851159943</v>
      </c>
      <c r="AE1310" s="369">
        <f t="shared" si="1845"/>
        <v>0.32640433692023313</v>
      </c>
      <c r="AF1310" s="369">
        <f t="shared" si="1845"/>
        <v>0.31578317342616752</v>
      </c>
      <c r="AG1310" s="369">
        <f t="shared" ref="AG1310:AH1310" si="1846">AG140*100/AG$5</f>
        <v>0.37491224330119216</v>
      </c>
      <c r="AH1310" s="369">
        <f t="shared" si="1846"/>
        <v>0.34881925501003647</v>
      </c>
      <c r="AI1310" s="369">
        <f t="shared" ref="AI1310:AJ1310" si="1847">AI140*100/AI$5</f>
        <v>0.28396379846264203</v>
      </c>
      <c r="AJ1310" s="369">
        <f t="shared" si="1847"/>
        <v>0.2947678437568329</v>
      </c>
      <c r="AK1310" s="369">
        <f t="shared" ref="AK1310:AL1310" si="1848">AK140*100/AK$5</f>
        <v>0.28308088966275419</v>
      </c>
      <c r="AL1310" s="369">
        <f t="shared" si="1848"/>
        <v>0.29146105559149832</v>
      </c>
      <c r="AM1310" s="369">
        <f t="shared" ref="AM1310:AN1310" si="1849">AM140*100/AM$5</f>
        <v>0.27990509856019669</v>
      </c>
      <c r="AN1310" s="369">
        <f t="shared" si="1849"/>
        <v>0.30322806180706774</v>
      </c>
      <c r="AO1310" s="369">
        <f t="shared" ref="AO1310:AT1310" si="1850">AO140*100/AO$5</f>
        <v>0.30356942643359869</v>
      </c>
      <c r="AP1310" s="369">
        <f t="shared" si="1850"/>
        <v>0.28178941156417175</v>
      </c>
      <c r="AQ1310" s="369">
        <f t="shared" si="1850"/>
        <v>0.27946286986740443</v>
      </c>
      <c r="AR1310" s="369">
        <f t="shared" si="1850"/>
        <v>0.32603823244166125</v>
      </c>
      <c r="AS1310" s="369">
        <f t="shared" si="1850"/>
        <v>0.31402807355773216</v>
      </c>
      <c r="AT1310" s="369">
        <f t="shared" si="1850"/>
        <v>0.2865264890574955</v>
      </c>
      <c r="AU1310" s="369">
        <f t="shared" ref="AU1310:AV1310" si="1851">AU140*100/AU$5</f>
        <v>0.27020883600404771</v>
      </c>
      <c r="AV1310" s="369">
        <f t="shared" si="1851"/>
        <v>0.28107556721737359</v>
      </c>
      <c r="AW1310" s="369">
        <f t="shared" ref="AW1310:AX1310" si="1852">AW140*100/AW$5</f>
        <v>0.24910116768658061</v>
      </c>
      <c r="AX1310" s="369">
        <f t="shared" si="1852"/>
        <v>0.27653291858518425</v>
      </c>
      <c r="AY1310" s="369">
        <f t="shared" ref="AY1310" si="1853">AY140*100/AY$5</f>
        <v>0.26315721564870781</v>
      </c>
    </row>
    <row r="1311" spans="1:51" s="325" customFormat="1" ht="12.75" customHeight="1">
      <c r="A1311" s="329"/>
      <c r="B1311" s="329" t="s">
        <v>312</v>
      </c>
      <c r="C1311" s="369">
        <f t="shared" ref="C1311:AF1311" si="1854">C141*100/C$5</f>
        <v>0.10393008575203586</v>
      </c>
      <c r="D1311" s="369">
        <f t="shared" si="1854"/>
        <v>9.8449177925688316E-2</v>
      </c>
      <c r="E1311" s="369">
        <f t="shared" si="1854"/>
        <v>9.8981800252936916E-2</v>
      </c>
      <c r="F1311" s="369">
        <f t="shared" si="1854"/>
        <v>9.5497768119581758E-2</v>
      </c>
      <c r="G1311" s="369">
        <f t="shared" si="1854"/>
        <v>0.1035325682030037</v>
      </c>
      <c r="H1311" s="369">
        <f t="shared" si="1854"/>
        <v>9.9528877323684067E-2</v>
      </c>
      <c r="I1311" s="369">
        <f t="shared" si="1854"/>
        <v>8.9097799955524859E-2</v>
      </c>
      <c r="J1311" s="369">
        <f t="shared" si="1854"/>
        <v>0.10329022401067332</v>
      </c>
      <c r="K1311" s="369">
        <f t="shared" si="1854"/>
        <v>0.11468677327605926</v>
      </c>
      <c r="L1311" s="369">
        <f t="shared" si="1854"/>
        <v>0.10091482562956629</v>
      </c>
      <c r="M1311" s="369">
        <f t="shared" si="1854"/>
        <v>0.11117389077133322</v>
      </c>
      <c r="N1311" s="369">
        <f t="shared" si="1854"/>
        <v>0.11126806939679287</v>
      </c>
      <c r="O1311" s="369">
        <f t="shared" si="1854"/>
        <v>0.10498666467461201</v>
      </c>
      <c r="P1311" s="369">
        <f t="shared" si="1854"/>
        <v>0.10086091844236936</v>
      </c>
      <c r="Q1311" s="369">
        <f t="shared" si="1854"/>
        <v>0.11146918817657853</v>
      </c>
      <c r="R1311" s="369">
        <f t="shared" si="1854"/>
        <v>9.7891716968506709E-2</v>
      </c>
      <c r="S1311" s="369">
        <f t="shared" si="1854"/>
        <v>9.5542615433848579E-2</v>
      </c>
      <c r="T1311" s="369">
        <f t="shared" si="1854"/>
        <v>9.4819848410696073E-2</v>
      </c>
      <c r="U1311" s="369">
        <f t="shared" si="1854"/>
        <v>8.3739367688459493E-2</v>
      </c>
      <c r="V1311" s="369">
        <f t="shared" si="1854"/>
        <v>9.5403405103031469E-2</v>
      </c>
      <c r="W1311" s="369">
        <f t="shared" si="1854"/>
        <v>9.5802469135802468E-2</v>
      </c>
      <c r="X1311" s="369">
        <f t="shared" si="1854"/>
        <v>9.7574776651377607E-2</v>
      </c>
      <c r="Y1311" s="369">
        <f t="shared" si="1854"/>
        <v>0.10738617748553118</v>
      </c>
      <c r="Z1311" s="369">
        <f t="shared" si="1854"/>
        <v>0.10395897283712476</v>
      </c>
      <c r="AA1311" s="369">
        <f t="shared" si="1854"/>
        <v>0.10209016813309604</v>
      </c>
      <c r="AB1311" s="369">
        <f t="shared" si="1854"/>
        <v>9.8202660009353432E-2</v>
      </c>
      <c r="AC1311" s="369">
        <f t="shared" si="1854"/>
        <v>0.10186397188523531</v>
      </c>
      <c r="AD1311" s="369">
        <f t="shared" si="1854"/>
        <v>0.10940111711052722</v>
      </c>
      <c r="AE1311" s="369">
        <f t="shared" si="1854"/>
        <v>0.10119322860799981</v>
      </c>
      <c r="AF1311" s="369">
        <f t="shared" si="1854"/>
        <v>0.10720147974937401</v>
      </c>
      <c r="AG1311" s="369">
        <f t="shared" ref="AG1311:AH1311" si="1855">AG141*100/AG$5</f>
        <v>0.1090843204683036</v>
      </c>
      <c r="AH1311" s="369">
        <f t="shared" si="1855"/>
        <v>0.11600014348925312</v>
      </c>
      <c r="AI1311" s="369">
        <f t="shared" ref="AI1311:AJ1311" si="1856">AI141*100/AI$5</f>
        <v>9.6469568881639531E-2</v>
      </c>
      <c r="AJ1311" s="369">
        <f t="shared" si="1856"/>
        <v>0.10111369148544909</v>
      </c>
      <c r="AK1311" s="369">
        <f t="shared" ref="AK1311:AL1311" si="1857">AK141*100/AK$5</f>
        <v>0.10701268213297398</v>
      </c>
      <c r="AL1311" s="369">
        <f t="shared" si="1857"/>
        <v>9.7045451040143782E-2</v>
      </c>
      <c r="AM1311" s="369">
        <f t="shared" ref="AM1311:AN1311" si="1858">AM141*100/AM$5</f>
        <v>0.1100037792936986</v>
      </c>
      <c r="AN1311" s="369">
        <f t="shared" si="1858"/>
        <v>9.0212900812365326E-2</v>
      </c>
      <c r="AO1311" s="369">
        <f t="shared" ref="AO1311:AT1311" si="1859">AO141*100/AO$5</f>
        <v>0.10559703044931801</v>
      </c>
      <c r="AP1311" s="369">
        <f t="shared" si="1859"/>
        <v>9.9832369460636797E-2</v>
      </c>
      <c r="AQ1311" s="369">
        <f t="shared" si="1859"/>
        <v>0.10435574749485475</v>
      </c>
      <c r="AR1311" s="369">
        <f t="shared" si="1859"/>
        <v>0.1253600408213435</v>
      </c>
      <c r="AS1311" s="369">
        <f t="shared" si="1859"/>
        <v>0.1151860918898375</v>
      </c>
      <c r="AT1311" s="369">
        <f t="shared" si="1859"/>
        <v>0.11623307879646756</v>
      </c>
      <c r="AU1311" s="369">
        <f t="shared" ref="AU1311:AV1311" si="1860">AU141*100/AU$5</f>
        <v>0.11782910234024964</v>
      </c>
      <c r="AV1311" s="369">
        <f t="shared" si="1860"/>
        <v>9.810222090289987E-2</v>
      </c>
      <c r="AW1311" s="369">
        <f t="shared" ref="AW1311:AX1311" si="1861">AW141*100/AW$5</f>
        <v>9.7108358345087978E-2</v>
      </c>
      <c r="AX1311" s="369">
        <f t="shared" si="1861"/>
        <v>0.11096152309290647</v>
      </c>
      <c r="AY1311" s="369">
        <f t="shared" ref="AY1311" si="1862">AY141*100/AY$5</f>
        <v>0.10224652767523337</v>
      </c>
    </row>
    <row r="1312" spans="1:51" s="325" customFormat="1" ht="13.8">
      <c r="A1312" s="327"/>
      <c r="B1312" s="327" t="s">
        <v>313</v>
      </c>
      <c r="C1312" s="369">
        <f t="shared" ref="C1312:AF1312" si="1863">C142*100/C$5</f>
        <v>0.22638364752718074</v>
      </c>
      <c r="D1312" s="369">
        <f t="shared" si="1863"/>
        <v>0.18493120610789548</v>
      </c>
      <c r="E1312" s="369">
        <f t="shared" si="1863"/>
        <v>0.17066342048132604</v>
      </c>
      <c r="F1312" s="369">
        <f t="shared" si="1863"/>
        <v>0.18523687685506815</v>
      </c>
      <c r="G1312" s="369">
        <f t="shared" si="1863"/>
        <v>0.19789510893659851</v>
      </c>
      <c r="H1312" s="369">
        <f t="shared" si="1863"/>
        <v>0.18612298609820352</v>
      </c>
      <c r="I1312" s="369">
        <f t="shared" si="1863"/>
        <v>0.17325391729762243</v>
      </c>
      <c r="J1312" s="369">
        <f t="shared" si="1863"/>
        <v>0.21186896584675188</v>
      </c>
      <c r="K1312" s="369">
        <f t="shared" si="1863"/>
        <v>0.15404046249805289</v>
      </c>
      <c r="L1312" s="369">
        <f t="shared" si="1863"/>
        <v>0.19966235299057813</v>
      </c>
      <c r="M1312" s="369">
        <f t="shared" si="1863"/>
        <v>0.19601152498413016</v>
      </c>
      <c r="N1312" s="369">
        <f t="shared" si="1863"/>
        <v>0.19889611765976234</v>
      </c>
      <c r="O1312" s="369">
        <f t="shared" si="1863"/>
        <v>0.18917789384636818</v>
      </c>
      <c r="P1312" s="369">
        <f t="shared" si="1863"/>
        <v>0.11461664011108069</v>
      </c>
      <c r="Q1312" s="369">
        <f t="shared" si="1863"/>
        <v>0.14582031005023194</v>
      </c>
      <c r="R1312" s="369">
        <f t="shared" si="1863"/>
        <v>0.15105779613984679</v>
      </c>
      <c r="S1312" s="369">
        <f t="shared" si="1863"/>
        <v>0.17036700148300932</v>
      </c>
      <c r="T1312" s="369">
        <f t="shared" si="1863"/>
        <v>0.16927159335305925</v>
      </c>
      <c r="U1312" s="369">
        <f t="shared" si="1863"/>
        <v>0.14581336557118096</v>
      </c>
      <c r="V1312" s="369">
        <f t="shared" si="1863"/>
        <v>0.18887352534494425</v>
      </c>
      <c r="W1312" s="369">
        <f t="shared" si="1863"/>
        <v>0.16373590982286637</v>
      </c>
      <c r="X1312" s="369">
        <f t="shared" si="1863"/>
        <v>0.17074551844717539</v>
      </c>
      <c r="Y1312" s="369">
        <f t="shared" si="1863"/>
        <v>0.17373131041204662</v>
      </c>
      <c r="Z1312" s="369">
        <f t="shared" si="1863"/>
        <v>0.20040619116951525</v>
      </c>
      <c r="AA1312" s="369">
        <f t="shared" si="1863"/>
        <v>0.20290966906266852</v>
      </c>
      <c r="AB1312" s="369">
        <f t="shared" si="1863"/>
        <v>0.14375018925566169</v>
      </c>
      <c r="AC1312" s="369">
        <f t="shared" si="1863"/>
        <v>0.11832722547910189</v>
      </c>
      <c r="AD1312" s="369">
        <f t="shared" si="1863"/>
        <v>0.1639011604218199</v>
      </c>
      <c r="AE1312" s="369">
        <f t="shared" si="1863"/>
        <v>0.1705344397967305</v>
      </c>
      <c r="AF1312" s="369">
        <f t="shared" si="1863"/>
        <v>0.16877571400694943</v>
      </c>
      <c r="AG1312" s="369">
        <f t="shared" ref="AG1312:AH1312" si="1864">AG142*100/AG$5</f>
        <v>0.17307648663661265</v>
      </c>
      <c r="AH1312" s="369">
        <f t="shared" si="1864"/>
        <v>0.19437334967863085</v>
      </c>
      <c r="AI1312" s="369">
        <f t="shared" ref="AI1312:AJ1312" si="1865">AI142*100/AI$5</f>
        <v>0.16062479137715932</v>
      </c>
      <c r="AJ1312" s="369">
        <f t="shared" si="1865"/>
        <v>0.1638279547117287</v>
      </c>
      <c r="AK1312" s="369">
        <f t="shared" ref="AK1312:AL1312" si="1866">AK142*100/AK$5</f>
        <v>0.18814902743554202</v>
      </c>
      <c r="AL1312" s="369">
        <f t="shared" si="1866"/>
        <v>0.17728754920257134</v>
      </c>
      <c r="AM1312" s="369">
        <f t="shared" ref="AM1312:AN1312" si="1867">AM142*100/AM$5</f>
        <v>0.19838510298111725</v>
      </c>
      <c r="AN1312" s="369">
        <f t="shared" si="1867"/>
        <v>0.15277793659531855</v>
      </c>
      <c r="AO1312" s="369">
        <f t="shared" ref="AO1312:AT1312" si="1868">AO142*100/AO$5</f>
        <v>0.15129110439333007</v>
      </c>
      <c r="AP1312" s="369">
        <f t="shared" si="1868"/>
        <v>0.15745209946008953</v>
      </c>
      <c r="AQ1312" s="369">
        <f t="shared" si="1868"/>
        <v>0.16717837983737643</v>
      </c>
      <c r="AR1312" s="369">
        <f t="shared" si="1868"/>
        <v>0.19159624510751166</v>
      </c>
      <c r="AS1312" s="369">
        <f t="shared" si="1868"/>
        <v>0.18939353726402777</v>
      </c>
      <c r="AT1312" s="369">
        <f t="shared" si="1868"/>
        <v>0.17527530880197123</v>
      </c>
      <c r="AU1312" s="369">
        <f t="shared" ref="AU1312:AV1312" si="1869">AU142*100/AU$5</f>
        <v>0.16355985997902042</v>
      </c>
      <c r="AV1312" s="369">
        <f t="shared" si="1869"/>
        <v>0.16280134827032089</v>
      </c>
      <c r="AW1312" s="369">
        <f t="shared" ref="AW1312:AX1312" si="1870">AW142*100/AW$5</f>
        <v>0.17022134077145798</v>
      </c>
      <c r="AX1312" s="369">
        <f t="shared" si="1870"/>
        <v>0.1893756988458499</v>
      </c>
      <c r="AY1312" s="369">
        <f t="shared" ref="AY1312" si="1871">AY142*100/AY$5</f>
        <v>0.1949737487918079</v>
      </c>
    </row>
    <row r="1313" spans="1:51" s="325" customFormat="1" ht="13.8">
      <c r="A1313" s="329"/>
      <c r="B1313" s="329" t="s">
        <v>314</v>
      </c>
      <c r="C1313" s="369">
        <f t="shared" ref="C1313:AF1313" si="1872">C143*100/C$5</f>
        <v>9.067435815507906E-4</v>
      </c>
      <c r="D1313" s="369">
        <f t="shared" si="1872"/>
        <v>1.2483717358307655E-3</v>
      </c>
      <c r="E1313" s="369">
        <f t="shared" si="1872"/>
        <v>8.5779254175491677E-4</v>
      </c>
      <c r="F1313" s="369">
        <f t="shared" si="1872"/>
        <v>1.6796089870278199E-3</v>
      </c>
      <c r="G1313" s="369">
        <f t="shared" si="1872"/>
        <v>8.134701787378862E-4</v>
      </c>
      <c r="H1313" s="369">
        <f t="shared" si="1872"/>
        <v>1.1231871849414657E-3</v>
      </c>
      <c r="I1313" s="369">
        <f t="shared" si="1872"/>
        <v>9.2195571146031516E-4</v>
      </c>
      <c r="J1313" s="369">
        <f t="shared" si="1872"/>
        <v>1.3130113221695762E-3</v>
      </c>
      <c r="K1313" s="369">
        <f t="shared" si="1872"/>
        <v>2.1187429890205953E-3</v>
      </c>
      <c r="L1313" s="369">
        <f t="shared" si="1872"/>
        <v>9.0304094523101824E-5</v>
      </c>
      <c r="M1313" s="369">
        <f t="shared" si="1872"/>
        <v>1.8294976284605159E-3</v>
      </c>
      <c r="N1313" s="369">
        <f t="shared" si="1872"/>
        <v>1.5108284183270597E-3</v>
      </c>
      <c r="O1313" s="369">
        <f t="shared" si="1872"/>
        <v>9.6910767391949549E-4</v>
      </c>
      <c r="P1313" s="369">
        <f t="shared" si="1872"/>
        <v>9.0554907536971206E-4</v>
      </c>
      <c r="Q1313" s="369">
        <f t="shared" si="1872"/>
        <v>1.0519778194522838E-3</v>
      </c>
      <c r="R1313" s="369">
        <f t="shared" si="1872"/>
        <v>8.701485952756151E-4</v>
      </c>
      <c r="S1313" s="369">
        <f t="shared" si="1872"/>
        <v>8.8572356105542818E-4</v>
      </c>
      <c r="T1313" s="369">
        <f t="shared" si="1872"/>
        <v>2.8980668261555835E-3</v>
      </c>
      <c r="U1313" s="369">
        <f t="shared" si="1872"/>
        <v>1.4193113167535508E-3</v>
      </c>
      <c r="V1313" s="369">
        <f t="shared" si="1872"/>
        <v>2.1854524516993993E-3</v>
      </c>
      <c r="W1313" s="369">
        <f t="shared" si="1872"/>
        <v>2.0611916264090175E-3</v>
      </c>
      <c r="X1313" s="369">
        <f t="shared" si="1872"/>
        <v>2.1922268599080174E-3</v>
      </c>
      <c r="Y1313" s="369">
        <f t="shared" si="1872"/>
        <v>1.1324360534837833E-3</v>
      </c>
      <c r="Z1313" s="369">
        <f t="shared" si="1872"/>
        <v>2.1793361834722851E-3</v>
      </c>
      <c r="AA1313" s="369">
        <f t="shared" si="1872"/>
        <v>1.3103755536336714E-3</v>
      </c>
      <c r="AB1313" s="369">
        <f t="shared" si="1872"/>
        <v>3.028090587012183E-3</v>
      </c>
      <c r="AC1313" s="369">
        <f t="shared" si="1872"/>
        <v>2.1205595963996759E-3</v>
      </c>
      <c r="AD1313" s="369">
        <f t="shared" si="1872"/>
        <v>1.8046371957381689E-3</v>
      </c>
      <c r="AE1313" s="369">
        <f t="shared" si="1872"/>
        <v>2.7988777682773614E-3</v>
      </c>
      <c r="AF1313" s="369">
        <f t="shared" si="1872"/>
        <v>3.6485398461546031E-3</v>
      </c>
      <c r="AG1313" s="369">
        <f t="shared" ref="AG1313:AH1313" si="1873">AG143*100/AG$5</f>
        <v>2.2694896141086354E-3</v>
      </c>
      <c r="AH1313" s="369">
        <f t="shared" si="1873"/>
        <v>3.0803399447566376E-3</v>
      </c>
      <c r="AI1313" s="369">
        <f t="shared" ref="AI1313:AJ1313" si="1874">AI143*100/AI$5</f>
        <v>1.3414991173724925E-3</v>
      </c>
      <c r="AJ1313" s="369">
        <f t="shared" si="1874"/>
        <v>7.92483510039145E-4</v>
      </c>
      <c r="AK1313" s="369">
        <f t="shared" ref="AK1313:AL1313" si="1875">AK143*100/AK$5</f>
        <v>1.5977858585039815E-3</v>
      </c>
      <c r="AL1313" s="369">
        <f t="shared" si="1875"/>
        <v>9.3351960431756881E-4</v>
      </c>
      <c r="AM1313" s="369">
        <f t="shared" ref="AM1313:AN1313" si="1876">AM143*100/AM$5</f>
        <v>6.3050042076631023E-4</v>
      </c>
      <c r="AN1313" s="369">
        <f t="shared" si="1876"/>
        <v>2.0419398101486041E-4</v>
      </c>
      <c r="AO1313" s="369">
        <f t="shared" ref="AO1313:AT1313" si="1877">AO143*100/AO$5</f>
        <v>1.339795377988008E-3</v>
      </c>
      <c r="AP1313" s="369">
        <f t="shared" si="1877"/>
        <v>6.6229574712014638E-4</v>
      </c>
      <c r="AQ1313" s="369">
        <f t="shared" si="1877"/>
        <v>1.6532271669084653E-3</v>
      </c>
      <c r="AR1313" s="369">
        <f t="shared" si="1877"/>
        <v>6.9299993471211145E-4</v>
      </c>
      <c r="AS1313" s="369">
        <f t="shared" si="1877"/>
        <v>1.2031726956234948E-3</v>
      </c>
      <c r="AT1313" s="369">
        <f t="shared" si="1877"/>
        <v>6.7322953255990483E-4</v>
      </c>
      <c r="AU1313" s="369">
        <f t="shared" ref="AU1313:AV1313" si="1878">AU143*100/AU$5</f>
        <v>9.4290221935609895E-4</v>
      </c>
      <c r="AV1313" s="369">
        <f t="shared" si="1878"/>
        <v>1.6422671218741924E-3</v>
      </c>
      <c r="AW1313" s="369">
        <f t="shared" ref="AW1313:AX1313" si="1879">AW143*100/AW$5</f>
        <v>1.855995927414651E-3</v>
      </c>
      <c r="AX1313" s="369">
        <f t="shared" si="1879"/>
        <v>2.5955911834598003E-3</v>
      </c>
      <c r="AY1313" s="369">
        <f t="shared" ref="AY1313" si="1880">AY143*100/AY$5</f>
        <v>3.8708023657197158E-3</v>
      </c>
    </row>
    <row r="1314" spans="1:51" s="325" customFormat="1" ht="13.8">
      <c r="A1314" s="327"/>
      <c r="B1314" s="327" t="s">
        <v>315</v>
      </c>
      <c r="C1314" s="369">
        <f t="shared" ref="C1314:AF1314" si="1881">C144*100/C$5</f>
        <v>6.9819255779410894E-2</v>
      </c>
      <c r="D1314" s="369">
        <f t="shared" si="1881"/>
        <v>6.73690264336258E-2</v>
      </c>
      <c r="E1314" s="369">
        <f t="shared" si="1881"/>
        <v>6.2245902269085059E-2</v>
      </c>
      <c r="F1314" s="369">
        <f t="shared" si="1881"/>
        <v>6.2225513900363995E-2</v>
      </c>
      <c r="G1314" s="369">
        <f t="shared" si="1881"/>
        <v>6.3154866603832252E-2</v>
      </c>
      <c r="H1314" s="369">
        <f t="shared" si="1881"/>
        <v>6.1123121967621055E-2</v>
      </c>
      <c r="I1314" s="369">
        <f t="shared" si="1881"/>
        <v>5.432163051924177E-2</v>
      </c>
      <c r="J1314" s="369">
        <f t="shared" si="1881"/>
        <v>7.8963042013809229E-2</v>
      </c>
      <c r="K1314" s="369">
        <f t="shared" si="1881"/>
        <v>6.5641796678360287E-2</v>
      </c>
      <c r="L1314" s="369">
        <f t="shared" si="1881"/>
        <v>7.9964275700206658E-2</v>
      </c>
      <c r="M1314" s="369">
        <f t="shared" si="1881"/>
        <v>6.7223401231805008E-2</v>
      </c>
      <c r="N1314" s="369">
        <f t="shared" si="1881"/>
        <v>7.4119464757927522E-2</v>
      </c>
      <c r="O1314" s="369">
        <f t="shared" si="1881"/>
        <v>6.6222357717832178E-2</v>
      </c>
      <c r="P1314" s="369">
        <f t="shared" si="1881"/>
        <v>3.9456066855394593E-2</v>
      </c>
      <c r="Q1314" s="369">
        <f t="shared" si="1881"/>
        <v>4.657024885344533E-2</v>
      </c>
      <c r="R1314" s="369">
        <f t="shared" si="1881"/>
        <v>4.6726979566300536E-2</v>
      </c>
      <c r="S1314" s="369">
        <f t="shared" si="1881"/>
        <v>5.5030389945574208E-2</v>
      </c>
      <c r="T1314" s="369">
        <f t="shared" si="1881"/>
        <v>4.8001782923365724E-2</v>
      </c>
      <c r="U1314" s="369">
        <f t="shared" si="1881"/>
        <v>4.3998650819360073E-2</v>
      </c>
      <c r="V1314" s="369">
        <f t="shared" si="1881"/>
        <v>5.7788406174743734E-2</v>
      </c>
      <c r="W1314" s="369">
        <f t="shared" si="1881"/>
        <v>4.6033279656468064E-2</v>
      </c>
      <c r="X1314" s="369">
        <f t="shared" si="1881"/>
        <v>4.6781293935018259E-2</v>
      </c>
      <c r="Y1314" s="369">
        <f t="shared" si="1881"/>
        <v>4.0064806581874543E-2</v>
      </c>
      <c r="Z1314" s="369">
        <f t="shared" si="1881"/>
        <v>4.224202687538834E-2</v>
      </c>
      <c r="AA1314" s="369">
        <f t="shared" si="1881"/>
        <v>4.76103117820234E-2</v>
      </c>
      <c r="AB1314" s="369">
        <f t="shared" si="1881"/>
        <v>3.6337087044146198E-2</v>
      </c>
      <c r="AC1314" s="369">
        <f t="shared" si="1881"/>
        <v>3.6627847574176212E-2</v>
      </c>
      <c r="AD1314" s="369">
        <f t="shared" si="1881"/>
        <v>4.768252501628184E-2</v>
      </c>
      <c r="AE1314" s="369">
        <f t="shared" si="1881"/>
        <v>4.0051546655912665E-2</v>
      </c>
      <c r="AF1314" s="369">
        <f t="shared" si="1881"/>
        <v>4.5135307535013686E-2</v>
      </c>
      <c r="AG1314" s="369">
        <f t="shared" ref="AG1314:AH1314" si="1882">AG144*100/AG$5</f>
        <v>5.4988617207419072E-2</v>
      </c>
      <c r="AH1314" s="369">
        <f t="shared" si="1882"/>
        <v>5.9735199941356565E-2</v>
      </c>
      <c r="AI1314" s="369">
        <f t="shared" ref="AI1314:AJ1314" si="1883">AI144*100/AI$5</f>
        <v>4.7662674523116795E-2</v>
      </c>
      <c r="AJ1314" s="369">
        <f t="shared" si="1883"/>
        <v>4.7512988624619647E-2</v>
      </c>
      <c r="AK1314" s="369">
        <f t="shared" ref="AK1314:AL1314" si="1884">AK144*100/AK$5</f>
        <v>4.7855634981533883E-2</v>
      </c>
      <c r="AL1314" s="369">
        <f t="shared" si="1884"/>
        <v>4.8258904762329968E-2</v>
      </c>
      <c r="AM1314" s="369">
        <f t="shared" ref="AM1314:AN1314" si="1885">AM144*100/AM$5</f>
        <v>4.7510061117743731E-2</v>
      </c>
      <c r="AN1314" s="369">
        <f t="shared" si="1885"/>
        <v>3.7285820933313514E-2</v>
      </c>
      <c r="AO1314" s="369">
        <f t="shared" ref="AO1314:AT1314" si="1886">AO144*100/AO$5</f>
        <v>3.9664994743066027E-2</v>
      </c>
      <c r="AP1314" s="369">
        <f t="shared" si="1886"/>
        <v>4.1724632068569224E-2</v>
      </c>
      <c r="AQ1314" s="369">
        <f t="shared" si="1886"/>
        <v>4.3118863659367727E-2</v>
      </c>
      <c r="AR1314" s="369">
        <f t="shared" si="1886"/>
        <v>5.2449152953474541E-2</v>
      </c>
      <c r="AS1314" s="369">
        <f t="shared" si="1886"/>
        <v>5.4425870760851029E-2</v>
      </c>
      <c r="AT1314" s="369">
        <f t="shared" si="1886"/>
        <v>5.0458553465364868E-2</v>
      </c>
      <c r="AU1314" s="369">
        <f t="shared" ref="AU1314:AV1314" si="1887">AU144*100/AU$5</f>
        <v>4.9064590485779859E-2</v>
      </c>
      <c r="AV1314" s="369">
        <f t="shared" si="1887"/>
        <v>4.5053894249152376E-2</v>
      </c>
      <c r="AW1314" s="369">
        <f t="shared" ref="AW1314:AX1314" si="1888">AW144*100/AW$5</f>
        <v>4.7361038933491716E-2</v>
      </c>
      <c r="AX1314" s="369">
        <f t="shared" si="1888"/>
        <v>4.9418690032451723E-2</v>
      </c>
      <c r="AY1314" s="369">
        <f t="shared" ref="AY1314" si="1889">AY144*100/AY$5</f>
        <v>4.5188033543513126E-2</v>
      </c>
    </row>
    <row r="1315" spans="1:51" s="325" customFormat="1" ht="13.8">
      <c r="A1315" s="329"/>
      <c r="B1315" s="329" t="s">
        <v>316</v>
      </c>
      <c r="C1315" s="369">
        <f t="shared" ref="C1315:AF1315" si="1890">C145*100/C$5</f>
        <v>0.13026882788279692</v>
      </c>
      <c r="D1315" s="369">
        <f t="shared" si="1890"/>
        <v>9.9180982046692553E-2</v>
      </c>
      <c r="E1315" s="369">
        <f t="shared" si="1890"/>
        <v>8.5816549503394068E-2</v>
      </c>
      <c r="F1315" s="369">
        <f t="shared" si="1890"/>
        <v>0.1007765392216692</v>
      </c>
      <c r="G1315" s="369">
        <f t="shared" si="1890"/>
        <v>0.11739853715876312</v>
      </c>
      <c r="H1315" s="369">
        <f t="shared" si="1890"/>
        <v>0.10387669868474782</v>
      </c>
      <c r="I1315" s="369">
        <f t="shared" si="1890"/>
        <v>9.7174131987917217E-2</v>
      </c>
      <c r="J1315" s="369">
        <f t="shared" si="1890"/>
        <v>0.11182479760477557</v>
      </c>
      <c r="K1315" s="369">
        <f t="shared" si="1890"/>
        <v>6.8113663498884328E-2</v>
      </c>
      <c r="L1315" s="369">
        <f t="shared" si="1890"/>
        <v>9.7618726179473064E-2</v>
      </c>
      <c r="M1315" s="369">
        <f t="shared" si="1890"/>
        <v>0.10547266560357253</v>
      </c>
      <c r="N1315" s="369">
        <f t="shared" si="1890"/>
        <v>9.7626177501898531E-2</v>
      </c>
      <c r="O1315" s="369">
        <f t="shared" si="1890"/>
        <v>9.7274182769669357E-2</v>
      </c>
      <c r="P1315" s="369">
        <f t="shared" si="1890"/>
        <v>5.5195372213011018E-2</v>
      </c>
      <c r="Q1315" s="369">
        <f t="shared" si="1890"/>
        <v>7.5863785056655073E-2</v>
      </c>
      <c r="R1315" s="369">
        <f t="shared" si="1890"/>
        <v>8.201150510472674E-2</v>
      </c>
      <c r="S1315" s="369">
        <f t="shared" si="1890"/>
        <v>9.1614623989167976E-2</v>
      </c>
      <c r="T1315" s="369">
        <f t="shared" si="1890"/>
        <v>9.4248398613989329E-2</v>
      </c>
      <c r="U1315" s="369">
        <f t="shared" si="1890"/>
        <v>7.8479566926372812E-2</v>
      </c>
      <c r="V1315" s="369">
        <f t="shared" si="1890"/>
        <v>0.10305248868397937</v>
      </c>
      <c r="W1315" s="369">
        <f t="shared" si="1890"/>
        <v>8.8974771873322603E-2</v>
      </c>
      <c r="X1315" s="369">
        <f t="shared" si="1890"/>
        <v>9.6582070148777746E-2</v>
      </c>
      <c r="Y1315" s="369">
        <f t="shared" si="1890"/>
        <v>0.10906530680621404</v>
      </c>
      <c r="Z1315" s="369">
        <f t="shared" si="1890"/>
        <v>0.1308529087182721</v>
      </c>
      <c r="AA1315" s="369">
        <f t="shared" si="1890"/>
        <v>0.13115668041369749</v>
      </c>
      <c r="AB1315" s="369">
        <f t="shared" si="1890"/>
        <v>8.5459445455677158E-2</v>
      </c>
      <c r="AC1315" s="369">
        <f t="shared" si="1890"/>
        <v>6.4812012391779167E-2</v>
      </c>
      <c r="AD1315" s="369">
        <f t="shared" si="1890"/>
        <v>8.8828253079112088E-2</v>
      </c>
      <c r="AE1315" s="369">
        <f t="shared" si="1890"/>
        <v>0.1049382059035822</v>
      </c>
      <c r="AF1315" s="369">
        <f t="shared" si="1890"/>
        <v>9.9986389716528956E-2</v>
      </c>
      <c r="AG1315" s="369">
        <f t="shared" ref="AG1315:AH1315" si="1891">AG145*100/AG$5</f>
        <v>9.4462854593800424E-2</v>
      </c>
      <c r="AH1315" s="369">
        <f t="shared" si="1891"/>
        <v>0.10734399832803826</v>
      </c>
      <c r="AI1315" s="369">
        <f t="shared" ref="AI1315:AJ1315" si="1892">AI145*100/AI$5</f>
        <v>9.0945748986576327E-2</v>
      </c>
      <c r="AJ1315" s="369">
        <f t="shared" si="1892"/>
        <v>9.7043208002066214E-2</v>
      </c>
      <c r="AK1315" s="369">
        <f t="shared" ref="AK1315:AL1315" si="1893">AK145*100/AK$5</f>
        <v>0.11566410800097116</v>
      </c>
      <c r="AL1315" s="369">
        <f t="shared" si="1893"/>
        <v>0.10236245400386559</v>
      </c>
      <c r="AM1315" s="369">
        <f t="shared" ref="AM1315:AN1315" si="1894">AM145*100/AM$5</f>
        <v>0.12539540721240558</v>
      </c>
      <c r="AN1315" s="369">
        <f t="shared" si="1894"/>
        <v>9.5399427930142791E-2</v>
      </c>
      <c r="AO1315" s="369">
        <f t="shared" ref="AO1315:AT1315" si="1895">AO145*100/AO$5</f>
        <v>8.9061134863097594E-2</v>
      </c>
      <c r="AP1315" s="369">
        <f t="shared" si="1895"/>
        <v>9.6451175383233945E-2</v>
      </c>
      <c r="AQ1315" s="369">
        <f t="shared" si="1895"/>
        <v>9.6292047639933875E-2</v>
      </c>
      <c r="AR1315" s="369">
        <f t="shared" si="1895"/>
        <v>0.1108435158731635</v>
      </c>
      <c r="AS1315" s="369">
        <f t="shared" si="1895"/>
        <v>0.10531299829928001</v>
      </c>
      <c r="AT1315" s="369">
        <f t="shared" si="1895"/>
        <v>9.7550959267930212E-2</v>
      </c>
      <c r="AU1315" s="369">
        <f t="shared" ref="AU1315:AV1315" si="1896">AU145*100/AU$5</f>
        <v>8.9912461631456567E-2</v>
      </c>
      <c r="AV1315" s="369">
        <f t="shared" si="1896"/>
        <v>9.3547253602607308E-2</v>
      </c>
      <c r="AW1315" s="369">
        <f t="shared" ref="AW1315:AX1315" si="1897">AW145*100/AW$5</f>
        <v>0.10025692286480926</v>
      </c>
      <c r="AX1315" s="369">
        <f t="shared" si="1897"/>
        <v>0.11034677781261334</v>
      </c>
      <c r="AY1315" s="369">
        <f t="shared" ref="AY1315" si="1898">AY145*100/AY$5</f>
        <v>0.12481187183687351</v>
      </c>
    </row>
    <row r="1316" spans="1:51" s="325" customFormat="1" ht="13.8">
      <c r="A1316" s="327"/>
      <c r="B1316" s="327" t="s">
        <v>317</v>
      </c>
      <c r="C1316" s="369">
        <f t="shared" ref="C1316:AF1316" si="1899">C146*100/C$5</f>
        <v>2.5345642017634003E-2</v>
      </c>
      <c r="D1316" s="369">
        <f t="shared" si="1899"/>
        <v>1.7132825891746369E-2</v>
      </c>
      <c r="E1316" s="369">
        <f t="shared" si="1899"/>
        <v>2.174317616709202E-2</v>
      </c>
      <c r="F1316" s="369">
        <f t="shared" si="1899"/>
        <v>2.059520543617446E-2</v>
      </c>
      <c r="G1316" s="369">
        <f t="shared" si="1899"/>
        <v>1.6528234995265234E-2</v>
      </c>
      <c r="H1316" s="369">
        <f t="shared" si="1899"/>
        <v>1.9999978260893194E-2</v>
      </c>
      <c r="I1316" s="369">
        <f t="shared" si="1899"/>
        <v>2.0873077307461536E-2</v>
      </c>
      <c r="J1316" s="369">
        <f t="shared" si="1899"/>
        <v>1.9768114905997509E-2</v>
      </c>
      <c r="K1316" s="369">
        <f t="shared" si="1899"/>
        <v>1.8127023350509537E-2</v>
      </c>
      <c r="L1316" s="369">
        <f t="shared" si="1899"/>
        <v>2.1989047016375295E-2</v>
      </c>
      <c r="M1316" s="369">
        <f t="shared" si="1899"/>
        <v>2.152850697676793E-2</v>
      </c>
      <c r="N1316" s="369">
        <f t="shared" si="1899"/>
        <v>2.563964698160922E-2</v>
      </c>
      <c r="O1316" s="369">
        <f t="shared" si="1899"/>
        <v>2.4712245684947134E-2</v>
      </c>
      <c r="P1316" s="369">
        <f t="shared" si="1899"/>
        <v>1.9016530582763952E-2</v>
      </c>
      <c r="Q1316" s="369">
        <f t="shared" si="1899"/>
        <v>2.2334298320679256E-2</v>
      </c>
      <c r="R1316" s="369">
        <f t="shared" si="1899"/>
        <v>2.1405655443780133E-2</v>
      </c>
      <c r="S1316" s="369">
        <f t="shared" si="1899"/>
        <v>2.287477370725758E-2</v>
      </c>
      <c r="T1316" s="369">
        <f t="shared" si="1899"/>
        <v>2.412334498954859E-2</v>
      </c>
      <c r="U1316" s="369">
        <f t="shared" si="1899"/>
        <v>2.1915836508694535E-2</v>
      </c>
      <c r="V1316" s="369">
        <f t="shared" si="1899"/>
        <v>2.5847178034521742E-2</v>
      </c>
      <c r="W1316" s="369">
        <f t="shared" si="1899"/>
        <v>2.6623725174449813E-2</v>
      </c>
      <c r="X1316" s="369">
        <f t="shared" si="1899"/>
        <v>2.5148564732529709E-2</v>
      </c>
      <c r="Y1316" s="369">
        <f t="shared" si="1899"/>
        <v>2.3507810489559917E-2</v>
      </c>
      <c r="Z1316" s="369">
        <f t="shared" si="1899"/>
        <v>2.5178288247350019E-2</v>
      </c>
      <c r="AA1316" s="369">
        <f t="shared" si="1899"/>
        <v>2.2872009663424085E-2</v>
      </c>
      <c r="AB1316" s="369">
        <f t="shared" si="1899"/>
        <v>1.8925566168826142E-2</v>
      </c>
      <c r="AC1316" s="369">
        <f t="shared" si="1899"/>
        <v>1.476680591674683E-2</v>
      </c>
      <c r="AD1316" s="369">
        <f t="shared" si="1899"/>
        <v>2.5625848179481998E-2</v>
      </c>
      <c r="AE1316" s="369">
        <f t="shared" si="1899"/>
        <v>2.2745809468958277E-2</v>
      </c>
      <c r="AF1316" s="369">
        <f t="shared" si="1899"/>
        <v>2.0005476909252206E-2</v>
      </c>
      <c r="AG1316" s="369">
        <f t="shared" ref="AG1316:AH1316" si="1900">AG146*100/AG$5</f>
        <v>2.135552522128454E-2</v>
      </c>
      <c r="AH1316" s="369">
        <f t="shared" si="1900"/>
        <v>2.4213811464479391E-2</v>
      </c>
      <c r="AI1316" s="369">
        <f t="shared" ref="AI1316:AJ1316" si="1901">AI146*100/AI$5</f>
        <v>2.0714324606487016E-2</v>
      </c>
      <c r="AJ1316" s="369">
        <f t="shared" si="1901"/>
        <v>1.8479274575003701E-2</v>
      </c>
      <c r="AK1316" s="369">
        <f t="shared" ref="AK1316:AL1316" si="1902">AK146*100/AK$5</f>
        <v>2.3031498594533E-2</v>
      </c>
      <c r="AL1316" s="369">
        <f t="shared" si="1902"/>
        <v>2.5692083023174828E-2</v>
      </c>
      <c r="AM1316" s="369">
        <f t="shared" ref="AM1316:AN1316" si="1903">AM146*100/AM$5</f>
        <v>2.4849134230201637E-2</v>
      </c>
      <c r="AN1316" s="369">
        <f t="shared" si="1903"/>
        <v>1.9888493750847405E-2</v>
      </c>
      <c r="AO1316" s="369">
        <f t="shared" ref="AO1316:AT1316" si="1904">AO146*100/AO$5</f>
        <v>2.1189921636073496E-2</v>
      </c>
      <c r="AP1316" s="369">
        <f t="shared" si="1904"/>
        <v>1.8613996261166218E-2</v>
      </c>
      <c r="AQ1316" s="369">
        <f t="shared" si="1904"/>
        <v>2.6114241371166368E-2</v>
      </c>
      <c r="AR1316" s="369">
        <f t="shared" si="1904"/>
        <v>2.7610576346161493E-2</v>
      </c>
      <c r="AS1316" s="369">
        <f t="shared" si="1904"/>
        <v>2.8451495508273226E-2</v>
      </c>
      <c r="AT1316" s="369">
        <f t="shared" si="1904"/>
        <v>2.659256653611624E-2</v>
      </c>
      <c r="AU1316" s="369">
        <f t="shared" ref="AU1316:AV1316" si="1905">AU146*100/AU$5</f>
        <v>2.3639905642427905E-2</v>
      </c>
      <c r="AV1316" s="369">
        <f t="shared" si="1905"/>
        <v>2.2557933296687021E-2</v>
      </c>
      <c r="AW1316" s="369">
        <f t="shared" ref="AW1316:AX1316" si="1906">AW146*100/AW$5</f>
        <v>2.0747383045742345E-2</v>
      </c>
      <c r="AX1316" s="369">
        <f t="shared" si="1906"/>
        <v>2.7014639817325027E-2</v>
      </c>
      <c r="AY1316" s="369">
        <f t="shared" ref="AY1316" si="1907">AY146*100/AY$5</f>
        <v>2.107436843558512E-2</v>
      </c>
    </row>
    <row r="1317" spans="1:51" s="325" customFormat="1" ht="13.8">
      <c r="A1317" s="329"/>
      <c r="B1317" s="329" t="s">
        <v>318</v>
      </c>
      <c r="C1317" s="369">
        <f t="shared" ref="C1317:AF1317" si="1908">C147*100/C$5</f>
        <v>0.63774298569072263</v>
      </c>
      <c r="D1317" s="369">
        <f t="shared" si="1908"/>
        <v>0.56073414589419146</v>
      </c>
      <c r="E1317" s="369">
        <f t="shared" si="1908"/>
        <v>0.62443567506967701</v>
      </c>
      <c r="F1317" s="369">
        <f t="shared" si="1908"/>
        <v>0.55587059332587374</v>
      </c>
      <c r="G1317" s="369">
        <f t="shared" si="1908"/>
        <v>0.60836476594429278</v>
      </c>
      <c r="H1317" s="369">
        <f t="shared" si="1908"/>
        <v>0.66264420727078921</v>
      </c>
      <c r="I1317" s="369">
        <f t="shared" si="1908"/>
        <v>0.61302679166419272</v>
      </c>
      <c r="J1317" s="369">
        <f t="shared" si="1908"/>
        <v>0.66303424515890907</v>
      </c>
      <c r="K1317" s="369">
        <f t="shared" si="1908"/>
        <v>0.76941759286470135</v>
      </c>
      <c r="L1317" s="369">
        <f t="shared" si="1908"/>
        <v>0.63759205938036045</v>
      </c>
      <c r="M1317" s="369">
        <f t="shared" si="1908"/>
        <v>0.62496489917340736</v>
      </c>
      <c r="N1317" s="369">
        <f t="shared" si="1908"/>
        <v>0.56322794712633772</v>
      </c>
      <c r="O1317" s="369">
        <f t="shared" si="1908"/>
        <v>0.56030575347112166</v>
      </c>
      <c r="P1317" s="369">
        <f t="shared" si="1908"/>
        <v>0.49632713607168499</v>
      </c>
      <c r="Q1317" s="369">
        <f t="shared" si="1908"/>
        <v>0.59893952543662143</v>
      </c>
      <c r="R1317" s="369">
        <f t="shared" si="1908"/>
        <v>0.54301623088174766</v>
      </c>
      <c r="S1317" s="369">
        <f t="shared" si="1908"/>
        <v>0.53717208492009427</v>
      </c>
      <c r="T1317" s="369">
        <f t="shared" si="1908"/>
        <v>0.47805857278780556</v>
      </c>
      <c r="U1317" s="369">
        <f t="shared" si="1908"/>
        <v>0.46929111243951233</v>
      </c>
      <c r="V1317" s="369">
        <f t="shared" si="1908"/>
        <v>0.5249288677254903</v>
      </c>
      <c r="W1317" s="369">
        <f t="shared" si="1908"/>
        <v>0.4599033816425121</v>
      </c>
      <c r="X1317" s="369">
        <f t="shared" si="1908"/>
        <v>0.48750161831841304</v>
      </c>
      <c r="Y1317" s="369">
        <f t="shared" si="1908"/>
        <v>0.45516119446230963</v>
      </c>
      <c r="Z1317" s="369">
        <f t="shared" si="1908"/>
        <v>0.4443527371535087</v>
      </c>
      <c r="AA1317" s="369">
        <f t="shared" si="1908"/>
        <v>0.4515236491020751</v>
      </c>
      <c r="AB1317" s="369">
        <f t="shared" si="1908"/>
        <v>0.44041895315543861</v>
      </c>
      <c r="AC1317" s="369">
        <f t="shared" si="1908"/>
        <v>0.45310575230707245</v>
      </c>
      <c r="AD1317" s="369">
        <f t="shared" si="1908"/>
        <v>0.51676788676182328</v>
      </c>
      <c r="AE1317" s="369">
        <f t="shared" si="1908"/>
        <v>0.47915998976635676</v>
      </c>
      <c r="AF1317" s="369">
        <f t="shared" si="1908"/>
        <v>0.44659767510121623</v>
      </c>
      <c r="AG1317" s="369">
        <f t="shared" ref="AG1317:AH1317" si="1909">AG147*100/AG$5</f>
        <v>0.45441878929053892</v>
      </c>
      <c r="AH1317" s="369">
        <f t="shared" si="1909"/>
        <v>0.48692766114077074</v>
      </c>
      <c r="AI1317" s="369">
        <f t="shared" ref="AI1317:AJ1317" si="1910">AI147*100/AI$5</f>
        <v>0.44135320961555002</v>
      </c>
      <c r="AJ1317" s="369">
        <f t="shared" si="1910"/>
        <v>0.45697480947075425</v>
      </c>
      <c r="AK1317" s="369">
        <f t="shared" ref="AK1317:AL1317" si="1911">AK147*100/AK$5</f>
        <v>0.41059199524873047</v>
      </c>
      <c r="AL1317" s="369">
        <f t="shared" si="1911"/>
        <v>0.41237213825506519</v>
      </c>
      <c r="AM1317" s="369">
        <f t="shared" ref="AM1317:AN1317" si="1912">AM147*100/AM$5</f>
        <v>0.51652819764778846</v>
      </c>
      <c r="AN1317" s="369">
        <f t="shared" si="1912"/>
        <v>0.42043540690959758</v>
      </c>
      <c r="AO1317" s="369">
        <f t="shared" ref="AO1317:AT1317" si="1913">AO147*100/AO$5</f>
        <v>0.41611223818459137</v>
      </c>
      <c r="AP1317" s="369">
        <f t="shared" si="1913"/>
        <v>0.42773847962691136</v>
      </c>
      <c r="AQ1317" s="369">
        <f t="shared" si="1913"/>
        <v>0.39812409325550796</v>
      </c>
      <c r="AR1317" s="369">
        <f t="shared" si="1913"/>
        <v>0.41941085522392468</v>
      </c>
      <c r="AS1317" s="369">
        <f t="shared" si="1913"/>
        <v>0.47334229343117251</v>
      </c>
      <c r="AT1317" s="369">
        <f t="shared" si="1913"/>
        <v>0.38848710176369305</v>
      </c>
      <c r="AU1317" s="369">
        <f t="shared" ref="AU1317:AV1317" si="1914">AU147*100/AU$5</f>
        <v>0.37062792236547226</v>
      </c>
      <c r="AV1317" s="369">
        <f t="shared" si="1914"/>
        <v>0.35141417790896634</v>
      </c>
      <c r="AW1317" s="369">
        <f t="shared" ref="AW1317:AX1317" si="1915">AW147*100/AW$5</f>
        <v>0.34279581923660235</v>
      </c>
      <c r="AX1317" s="369">
        <f t="shared" si="1915"/>
        <v>0.3825764794357458</v>
      </c>
      <c r="AY1317" s="369">
        <f t="shared" ref="AY1317" si="1916">AY147*100/AY$5</f>
        <v>0.33572759185342332</v>
      </c>
    </row>
    <row r="1318" spans="1:51" s="325" customFormat="1" ht="13.8">
      <c r="A1318" s="327"/>
      <c r="B1318" s="327" t="s">
        <v>319</v>
      </c>
      <c r="C1318" s="369">
        <f t="shared" ref="C1318:AF1318" si="1917">C148*100/C$5</f>
        <v>0.20397412758313976</v>
      </c>
      <c r="D1318" s="369">
        <f t="shared" si="1917"/>
        <v>0.18407026008318461</v>
      </c>
      <c r="E1318" s="369">
        <f t="shared" si="1917"/>
        <v>0.21500756535726501</v>
      </c>
      <c r="F1318" s="369">
        <f t="shared" si="1917"/>
        <v>0.19547449353790439</v>
      </c>
      <c r="G1318" s="369">
        <f t="shared" si="1917"/>
        <v>0.21198293339565008</v>
      </c>
      <c r="H1318" s="369">
        <f t="shared" si="1917"/>
        <v>0.25829682069186161</v>
      </c>
      <c r="I1318" s="369">
        <f t="shared" si="1917"/>
        <v>0.25707813058359424</v>
      </c>
      <c r="J1318" s="369">
        <f t="shared" si="1917"/>
        <v>0.27799367493268085</v>
      </c>
      <c r="K1318" s="369">
        <f t="shared" si="1917"/>
        <v>0.38596434783325179</v>
      </c>
      <c r="L1318" s="369">
        <f t="shared" si="1917"/>
        <v>0.25131629505779235</v>
      </c>
      <c r="M1318" s="369">
        <f t="shared" si="1917"/>
        <v>0.26914888366607498</v>
      </c>
      <c r="N1318" s="369">
        <f t="shared" si="1917"/>
        <v>0.17574489395539766</v>
      </c>
      <c r="O1318" s="369">
        <f t="shared" si="1917"/>
        <v>0.17989061197130635</v>
      </c>
      <c r="P1318" s="369">
        <f t="shared" si="1917"/>
        <v>0.14622461497993777</v>
      </c>
      <c r="Q1318" s="369">
        <f t="shared" si="1917"/>
        <v>0.1618427414541975</v>
      </c>
      <c r="R1318" s="369">
        <f t="shared" si="1917"/>
        <v>0.17085367668236706</v>
      </c>
      <c r="S1318" s="369">
        <f t="shared" si="1917"/>
        <v>0.18126525225599566</v>
      </c>
      <c r="T1318" s="369">
        <f t="shared" si="1917"/>
        <v>0.12531077684926256</v>
      </c>
      <c r="U1318" s="369">
        <f t="shared" si="1917"/>
        <v>0.12623521829008053</v>
      </c>
      <c r="V1318" s="369">
        <f t="shared" si="1917"/>
        <v>0.15768879997646437</v>
      </c>
      <c r="W1318" s="369">
        <f t="shared" si="1917"/>
        <v>0.12921095008051531</v>
      </c>
      <c r="X1318" s="369">
        <f t="shared" si="1917"/>
        <v>0.1221028998197824</v>
      </c>
      <c r="Y1318" s="369">
        <f t="shared" si="1917"/>
        <v>0.1138683976537487</v>
      </c>
      <c r="Z1318" s="369">
        <f t="shared" si="1917"/>
        <v>0.11003329283786666</v>
      </c>
      <c r="AA1318" s="369">
        <f t="shared" si="1917"/>
        <v>9.9747375476599481E-2</v>
      </c>
      <c r="AB1318" s="369">
        <f t="shared" si="1917"/>
        <v>9.8328830450478938E-2</v>
      </c>
      <c r="AC1318" s="369">
        <f t="shared" si="1917"/>
        <v>0.12006222878524708</v>
      </c>
      <c r="AD1318" s="369">
        <f t="shared" si="1917"/>
        <v>0.12123151650481077</v>
      </c>
      <c r="AE1318" s="369">
        <f t="shared" si="1917"/>
        <v>0.11625197941760478</v>
      </c>
      <c r="AF1318" s="369">
        <f t="shared" si="1917"/>
        <v>0.12868277052898089</v>
      </c>
      <c r="AG1318" s="369">
        <f t="shared" ref="AG1318:AH1318" si="1918">AG148*100/AG$5</f>
        <v>0.10659160236756132</v>
      </c>
      <c r="AH1318" s="369">
        <f t="shared" si="1918"/>
        <v>0.12103006567752662</v>
      </c>
      <c r="AI1318" s="369">
        <f t="shared" ref="AI1318:AJ1318" si="1919">AI148*100/AI$5</f>
        <v>0.11430361597141503</v>
      </c>
      <c r="AJ1318" s="369">
        <f t="shared" si="1919"/>
        <v>0.11346922984651395</v>
      </c>
      <c r="AK1318" s="369">
        <f t="shared" ref="AK1318:AL1318" si="1920">AK148*100/AK$5</f>
        <v>8.5812791717701647E-2</v>
      </c>
      <c r="AL1318" s="369">
        <f t="shared" si="1920"/>
        <v>9.6193107053592963E-2</v>
      </c>
      <c r="AM1318" s="369">
        <f t="shared" ref="AM1318:AN1318" si="1921">AM148*100/AM$5</f>
        <v>0.1177552256431197</v>
      </c>
      <c r="AN1318" s="369">
        <f t="shared" si="1921"/>
        <v>9.6624591816231953E-2</v>
      </c>
      <c r="AO1318" s="369">
        <f t="shared" ref="AO1318:AT1318" si="1922">AO148*100/AO$5</f>
        <v>0.11130878969231951</v>
      </c>
      <c r="AP1318" s="369">
        <f t="shared" si="1922"/>
        <v>0.1090696522494178</v>
      </c>
      <c r="AQ1318" s="369">
        <f t="shared" si="1922"/>
        <v>0.10057694254192112</v>
      </c>
      <c r="AR1318" s="369">
        <f t="shared" si="1922"/>
        <v>0.10136035887183988</v>
      </c>
      <c r="AS1318" s="369">
        <f t="shared" si="1922"/>
        <v>0.14650396940827259</v>
      </c>
      <c r="AT1318" s="369">
        <f t="shared" si="1922"/>
        <v>9.0684018035819186E-2</v>
      </c>
      <c r="AU1318" s="369">
        <f t="shared" ref="AU1318:AV1318" si="1923">AU148*100/AU$5</f>
        <v>8.4221373236057259E-2</v>
      </c>
      <c r="AV1318" s="369">
        <f t="shared" si="1923"/>
        <v>8.3259844461810478E-2</v>
      </c>
      <c r="AW1318" s="369">
        <f t="shared" ref="AW1318:AX1318" si="1924">AW148*100/AW$5</f>
        <v>6.7412423506453559E-2</v>
      </c>
      <c r="AX1318" s="369">
        <f t="shared" si="1924"/>
        <v>8.1931884856842899E-2</v>
      </c>
      <c r="AY1318" s="369">
        <f t="shared" ref="AY1318" si="1925">AY148*100/AY$5</f>
        <v>6.6549128080262671E-2</v>
      </c>
    </row>
    <row r="1319" spans="1:51" s="325" customFormat="1" ht="13.8">
      <c r="A1319" s="329"/>
      <c r="B1319" s="329" t="s">
        <v>320</v>
      </c>
      <c r="C1319" s="369">
        <f t="shared" ref="C1319:AF1319" si="1926">C149*100/C$5</f>
        <v>0.33601326436325007</v>
      </c>
      <c r="D1319" s="369">
        <f t="shared" si="1926"/>
        <v>0.28716854654231161</v>
      </c>
      <c r="E1319" s="369">
        <f t="shared" si="1926"/>
        <v>0.3252898499646254</v>
      </c>
      <c r="F1319" s="369">
        <f t="shared" si="1926"/>
        <v>0.27437612523804461</v>
      </c>
      <c r="G1319" s="369">
        <f t="shared" si="1926"/>
        <v>0.30845310141052029</v>
      </c>
      <c r="H1319" s="369">
        <f t="shared" si="1926"/>
        <v>0.31681124984284437</v>
      </c>
      <c r="I1319" s="369">
        <f t="shared" si="1926"/>
        <v>0.27068619688474854</v>
      </c>
      <c r="J1319" s="369">
        <f t="shared" si="1926"/>
        <v>0.29550049256160849</v>
      </c>
      <c r="K1319" s="369">
        <f t="shared" si="1926"/>
        <v>0.29285736426018005</v>
      </c>
      <c r="L1319" s="369">
        <f t="shared" si="1926"/>
        <v>0.29263041830211145</v>
      </c>
      <c r="M1319" s="369">
        <f t="shared" si="1926"/>
        <v>0.26004394198024822</v>
      </c>
      <c r="N1319" s="369">
        <f t="shared" si="1926"/>
        <v>0.29727770937082443</v>
      </c>
      <c r="O1319" s="369">
        <f t="shared" si="1926"/>
        <v>0.30026186096939034</v>
      </c>
      <c r="P1319" s="369">
        <f t="shared" si="1926"/>
        <v>0.27326021383894594</v>
      </c>
      <c r="Q1319" s="369">
        <f t="shared" si="1926"/>
        <v>0.33505493549555238</v>
      </c>
      <c r="R1319" s="369">
        <f t="shared" si="1926"/>
        <v>0.28623538041591362</v>
      </c>
      <c r="S1319" s="369">
        <f t="shared" si="1926"/>
        <v>0.27095439024286921</v>
      </c>
      <c r="T1319" s="369">
        <f t="shared" si="1926"/>
        <v>0.27098965716685802</v>
      </c>
      <c r="U1319" s="369">
        <f t="shared" si="1926"/>
        <v>0.25393149234740736</v>
      </c>
      <c r="V1319" s="369">
        <f t="shared" si="1926"/>
        <v>0.27305547266713459</v>
      </c>
      <c r="W1319" s="369">
        <f t="shared" si="1926"/>
        <v>0.24845947396672036</v>
      </c>
      <c r="X1319" s="369">
        <f t="shared" si="1926"/>
        <v>0.28536175672651715</v>
      </c>
      <c r="Y1319" s="369">
        <f t="shared" si="1926"/>
        <v>0.26428714517166368</v>
      </c>
      <c r="Z1319" s="369">
        <f t="shared" si="1926"/>
        <v>0.25053092338937782</v>
      </c>
      <c r="AA1319" s="369">
        <f t="shared" si="1926"/>
        <v>0.27541711636373167</v>
      </c>
      <c r="AB1319" s="369">
        <f t="shared" si="1926"/>
        <v>0.26420090371681298</v>
      </c>
      <c r="AC1319" s="369">
        <f t="shared" si="1926"/>
        <v>0.25739737937389517</v>
      </c>
      <c r="AD1319" s="369">
        <f t="shared" si="1926"/>
        <v>0.3001713202244487</v>
      </c>
      <c r="AE1319" s="369">
        <f t="shared" si="1926"/>
        <v>0.27472365024119622</v>
      </c>
      <c r="AF1319" s="369">
        <f t="shared" si="1926"/>
        <v>0.23994273842183025</v>
      </c>
      <c r="AG1319" s="369">
        <f t="shared" ref="AG1319:AH1319" si="1927">AG149*100/AG$5</f>
        <v>0.25961472995491902</v>
      </c>
      <c r="AH1319" s="369">
        <f t="shared" si="1927"/>
        <v>0.27598286239224656</v>
      </c>
      <c r="AI1319" s="369">
        <f t="shared" ref="AI1319:AJ1319" si="1928">AI149*100/AI$5</f>
        <v>0.24261406096245461</v>
      </c>
      <c r="AJ1319" s="369">
        <f t="shared" si="1928"/>
        <v>0.26133944842427259</v>
      </c>
      <c r="AK1319" s="369">
        <f t="shared" ref="AK1319:AL1319" si="1929">AK149*100/AK$5</f>
        <v>0.24146051656806511</v>
      </c>
      <c r="AL1319" s="369">
        <f t="shared" si="1929"/>
        <v>0.2252217514938343</v>
      </c>
      <c r="AM1319" s="369">
        <f t="shared" ref="AM1319:AN1319" si="1930">AM149*100/AM$5</f>
        <v>0.30449461497008279</v>
      </c>
      <c r="AN1319" s="369">
        <f t="shared" si="1930"/>
        <v>0.24829988091407026</v>
      </c>
      <c r="AO1319" s="369">
        <f t="shared" ref="AO1319:AT1319" si="1931">AO149*100/AO$5</f>
        <v>0.2319256314843452</v>
      </c>
      <c r="AP1319" s="369">
        <f t="shared" si="1931"/>
        <v>0.23839161129235165</v>
      </c>
      <c r="AQ1319" s="369">
        <f t="shared" si="1931"/>
        <v>0.21782111407267452</v>
      </c>
      <c r="AR1319" s="369">
        <f t="shared" si="1931"/>
        <v>0.23233734653242893</v>
      </c>
      <c r="AS1319" s="369">
        <f t="shared" si="1931"/>
        <v>0.23472483794325413</v>
      </c>
      <c r="AT1319" s="369">
        <f t="shared" si="1931"/>
        <v>0.21546711189579756</v>
      </c>
      <c r="AU1319" s="369">
        <f t="shared" ref="AU1319:AV1319" si="1932">AU149*100/AU$5</f>
        <v>0.20417200556985812</v>
      </c>
      <c r="AV1319" s="369">
        <f t="shared" si="1932"/>
        <v>0.19087482020273633</v>
      </c>
      <c r="AW1319" s="369">
        <f t="shared" ref="AW1319:AX1319" si="1933">AW149*100/AW$5</f>
        <v>0.19259272025368812</v>
      </c>
      <c r="AX1319" s="369">
        <f t="shared" si="1933"/>
        <v>0.2117797490609766</v>
      </c>
      <c r="AY1319" s="369">
        <f t="shared" ref="AY1319" si="1934">AY149*100/AY$5</f>
        <v>0.19591994492565051</v>
      </c>
    </row>
    <row r="1320" spans="1:51" s="325" customFormat="1" ht="13.8">
      <c r="A1320" s="327"/>
      <c r="B1320" s="327" t="s">
        <v>321</v>
      </c>
      <c r="C1320" s="369">
        <f t="shared" ref="C1320:AF1320" si="1935">C150*100/C$5</f>
        <v>9.7755593744332861E-2</v>
      </c>
      <c r="D1320" s="369">
        <f t="shared" si="1935"/>
        <v>8.9538386569930781E-2</v>
      </c>
      <c r="E1320" s="369">
        <f t="shared" si="1935"/>
        <v>8.4138259747786617E-2</v>
      </c>
      <c r="F1320" s="369">
        <f t="shared" si="1935"/>
        <v>8.6019974549924785E-2</v>
      </c>
      <c r="G1320" s="369">
        <f t="shared" si="1935"/>
        <v>8.7928731138122426E-2</v>
      </c>
      <c r="H1320" s="369">
        <f t="shared" si="1935"/>
        <v>8.7572368580758786E-2</v>
      </c>
      <c r="I1320" s="369">
        <f t="shared" si="1935"/>
        <v>8.5299342424308353E-2</v>
      </c>
      <c r="J1320" s="369">
        <f t="shared" si="1935"/>
        <v>8.950360512789278E-2</v>
      </c>
      <c r="K1320" s="369">
        <f t="shared" si="1935"/>
        <v>9.0595880771269524E-2</v>
      </c>
      <c r="L1320" s="369">
        <f t="shared" si="1935"/>
        <v>9.3645346020456585E-2</v>
      </c>
      <c r="M1320" s="369">
        <f t="shared" si="1935"/>
        <v>9.5772073527084223E-2</v>
      </c>
      <c r="N1320" s="369">
        <f t="shared" si="1935"/>
        <v>9.020534380011562E-2</v>
      </c>
      <c r="O1320" s="369">
        <f t="shared" si="1935"/>
        <v>8.0153280530424947E-2</v>
      </c>
      <c r="P1320" s="369">
        <f t="shared" si="1935"/>
        <v>7.6799185868259859E-2</v>
      </c>
      <c r="Q1320" s="369">
        <f t="shared" si="1935"/>
        <v>0.10204184848687152</v>
      </c>
      <c r="R1320" s="369">
        <f t="shared" si="1935"/>
        <v>8.5970681213230787E-2</v>
      </c>
      <c r="S1320" s="369">
        <f t="shared" si="1935"/>
        <v>8.4952442421229332E-2</v>
      </c>
      <c r="T1320" s="369">
        <f t="shared" si="1935"/>
        <v>8.1717320929063073E-2</v>
      </c>
      <c r="U1320" s="369">
        <f t="shared" si="1935"/>
        <v>8.9124401802024439E-2</v>
      </c>
      <c r="V1320" s="369">
        <f t="shared" si="1935"/>
        <v>9.418459508189142E-2</v>
      </c>
      <c r="W1320" s="369">
        <f t="shared" si="1935"/>
        <v>8.2232957595276421E-2</v>
      </c>
      <c r="X1320" s="369">
        <f t="shared" si="1935"/>
        <v>8.0036961772113474E-2</v>
      </c>
      <c r="Y1320" s="369">
        <f t="shared" si="1935"/>
        <v>7.6966602117811617E-2</v>
      </c>
      <c r="Z1320" s="369">
        <f t="shared" si="1935"/>
        <v>8.3788520926264237E-2</v>
      </c>
      <c r="AA1320" s="369">
        <f t="shared" si="1935"/>
        <v>7.6359157261743943E-2</v>
      </c>
      <c r="AB1320" s="369">
        <f t="shared" si="1935"/>
        <v>7.7931275801855202E-2</v>
      </c>
      <c r="AC1320" s="369">
        <f t="shared" si="1935"/>
        <v>7.5684699776955688E-2</v>
      </c>
      <c r="AD1320" s="369">
        <f t="shared" si="1935"/>
        <v>9.5365050032563681E-2</v>
      </c>
      <c r="AE1320" s="369">
        <f t="shared" si="1935"/>
        <v>8.8184360107555745E-2</v>
      </c>
      <c r="AF1320" s="369">
        <f t="shared" si="1935"/>
        <v>7.7931171320673051E-2</v>
      </c>
      <c r="AG1320" s="369">
        <f t="shared" ref="AG1320:AH1320" si="1936">AG150*100/AG$5</f>
        <v>8.82124569680586E-2</v>
      </c>
      <c r="AH1320" s="369">
        <f t="shared" si="1936"/>
        <v>8.9953724715867878E-2</v>
      </c>
      <c r="AI1320" s="369">
        <f t="shared" ref="AI1320:AJ1320" si="1937">AI150*100/AI$5</f>
        <v>8.4435532681680414E-2</v>
      </c>
      <c r="AJ1320" s="369">
        <f t="shared" si="1937"/>
        <v>8.2166131199967712E-2</v>
      </c>
      <c r="AK1320" s="369">
        <f t="shared" ref="AK1320:AL1320" si="1938">AK150*100/AK$5</f>
        <v>8.3318686962963726E-2</v>
      </c>
      <c r="AL1320" s="369">
        <f t="shared" si="1938"/>
        <v>9.0957279707637895E-2</v>
      </c>
      <c r="AM1320" s="369">
        <f t="shared" ref="AM1320:AN1320" si="1939">AM150*100/AM$5</f>
        <v>9.4278357034585925E-2</v>
      </c>
      <c r="AN1320" s="369">
        <f t="shared" si="1939"/>
        <v>7.5510934179295372E-2</v>
      </c>
      <c r="AO1320" s="369">
        <f t="shared" ref="AO1320:AT1320" si="1940">AO150*100/AO$5</f>
        <v>7.2877817007926657E-2</v>
      </c>
      <c r="AP1320" s="369">
        <f t="shared" si="1940"/>
        <v>8.0277216085141948E-2</v>
      </c>
      <c r="AQ1320" s="369">
        <f t="shared" si="1940"/>
        <v>7.9726036640912309E-2</v>
      </c>
      <c r="AR1320" s="369">
        <f t="shared" si="1940"/>
        <v>8.5713149819655887E-2</v>
      </c>
      <c r="AS1320" s="369">
        <f t="shared" si="1940"/>
        <v>9.2113486079645784E-2</v>
      </c>
      <c r="AT1320" s="369">
        <f t="shared" si="1940"/>
        <v>8.233597183207636E-2</v>
      </c>
      <c r="AU1320" s="369">
        <f t="shared" ref="AU1320:AV1320" si="1941">AU150*100/AU$5</f>
        <v>8.2234543559556908E-2</v>
      </c>
      <c r="AV1320" s="369">
        <f t="shared" si="1941"/>
        <v>7.7279513244419548E-2</v>
      </c>
      <c r="AW1320" s="369">
        <f t="shared" ref="AW1320:AX1320" si="1942">AW150*100/AW$5</f>
        <v>8.2823818260878784E-2</v>
      </c>
      <c r="AX1320" s="369">
        <f t="shared" si="1942"/>
        <v>8.8864845517926325E-2</v>
      </c>
      <c r="AY1320" s="369">
        <f t="shared" ref="AY1320" si="1943">AY150*100/AY$5</f>
        <v>7.3258518847510182E-2</v>
      </c>
    </row>
    <row r="1321" spans="1:51" s="325" customFormat="1" ht="13.8">
      <c r="A1321" s="329"/>
      <c r="B1321" s="329" t="s">
        <v>322</v>
      </c>
      <c r="C1321" s="369">
        <f t="shared" ref="C1321:AF1321" si="1944">C151*100/C$5</f>
        <v>0.86119051114431044</v>
      </c>
      <c r="D1321" s="369">
        <f t="shared" si="1944"/>
        <v>0.66809411517563722</v>
      </c>
      <c r="E1321" s="369">
        <f t="shared" si="1944"/>
        <v>0.69417793824714202</v>
      </c>
      <c r="F1321" s="369">
        <f t="shared" si="1944"/>
        <v>0.64844904106324053</v>
      </c>
      <c r="G1321" s="369">
        <f t="shared" si="1944"/>
        <v>0.74243944176718257</v>
      </c>
      <c r="H1321" s="369">
        <f t="shared" si="1944"/>
        <v>0.66144855639649669</v>
      </c>
      <c r="I1321" s="369">
        <f t="shared" si="1944"/>
        <v>0.60981838578831082</v>
      </c>
      <c r="J1321" s="369">
        <f t="shared" si="1944"/>
        <v>0.66668149883160233</v>
      </c>
      <c r="K1321" s="369">
        <f t="shared" si="1944"/>
        <v>0.60152682897545828</v>
      </c>
      <c r="L1321" s="369">
        <f t="shared" si="1944"/>
        <v>0.62517524638343391</v>
      </c>
      <c r="M1321" s="369">
        <f t="shared" si="1944"/>
        <v>0.66976631784245211</v>
      </c>
      <c r="N1321" s="369">
        <f t="shared" si="1944"/>
        <v>0.62903785558346637</v>
      </c>
      <c r="O1321" s="369">
        <f t="shared" si="1944"/>
        <v>0.68104041784692537</v>
      </c>
      <c r="P1321" s="369">
        <f t="shared" si="1944"/>
        <v>0.52918563109224315</v>
      </c>
      <c r="Q1321" s="369">
        <f t="shared" si="1944"/>
        <v>0.65449204644077474</v>
      </c>
      <c r="R1321" s="369">
        <f t="shared" si="1944"/>
        <v>0.56820703271497675</v>
      </c>
      <c r="S1321" s="369">
        <f t="shared" si="1944"/>
        <v>0.64958195773404181</v>
      </c>
      <c r="T1321" s="369">
        <f t="shared" si="1944"/>
        <v>0.5638576779790595</v>
      </c>
      <c r="U1321" s="369">
        <f t="shared" si="1944"/>
        <v>0.56547032637481176</v>
      </c>
      <c r="V1321" s="369">
        <f t="shared" si="1944"/>
        <v>0.66580649499657463</v>
      </c>
      <c r="W1321" s="369">
        <f t="shared" si="1944"/>
        <v>0.60680622651637139</v>
      </c>
      <c r="X1321" s="369">
        <f t="shared" si="1944"/>
        <v>0.59843656998394712</v>
      </c>
      <c r="Y1321" s="369">
        <f t="shared" si="1944"/>
        <v>0.58773431175808355</v>
      </c>
      <c r="Z1321" s="369">
        <f t="shared" si="1944"/>
        <v>0.60200684404299332</v>
      </c>
      <c r="AA1321" s="369">
        <f t="shared" si="1944"/>
        <v>0.63160101685142966</v>
      </c>
      <c r="AB1321" s="369">
        <f t="shared" si="1944"/>
        <v>0.61108550318454202</v>
      </c>
      <c r="AC1321" s="369">
        <f t="shared" si="1944"/>
        <v>0.52289144084313455</v>
      </c>
      <c r="AD1321" s="369">
        <f t="shared" si="1944"/>
        <v>0.59573078983756678</v>
      </c>
      <c r="AE1321" s="369">
        <f t="shared" si="1944"/>
        <v>0.64267752473557505</v>
      </c>
      <c r="AF1321" s="369">
        <f t="shared" si="1944"/>
        <v>0.57745317160599718</v>
      </c>
      <c r="AG1321" s="369">
        <f t="shared" ref="AG1321:AH1321" si="1945">AG151*100/AG$5</f>
        <v>0.58463540649349333</v>
      </c>
      <c r="AH1321" s="369">
        <f t="shared" si="1945"/>
        <v>0.61033621715538788</v>
      </c>
      <c r="AI1321" s="369">
        <f t="shared" ref="AI1321:AJ1321" si="1946">AI151*100/AI$5</f>
        <v>0.60410861723794806</v>
      </c>
      <c r="AJ1321" s="369">
        <f t="shared" si="1946"/>
        <v>0.5894996655359368</v>
      </c>
      <c r="AK1321" s="369">
        <f t="shared" ref="AK1321:AL1321" si="1947">AK151*100/AK$5</f>
        <v>0.62274678094862501</v>
      </c>
      <c r="AL1321" s="369">
        <f t="shared" si="1947"/>
        <v>0.62318521759530221</v>
      </c>
      <c r="AM1321" s="369">
        <f t="shared" ref="AM1321:AN1321" si="1948">AM151*100/AM$5</f>
        <v>0.72581724908215828</v>
      </c>
      <c r="AN1321" s="369">
        <f t="shared" si="1948"/>
        <v>0.54817916143249423</v>
      </c>
      <c r="AO1321" s="369">
        <f t="shared" ref="AO1321:AT1321" si="1949">AO151*100/AO$5</f>
        <v>0.56553468060335921</v>
      </c>
      <c r="AP1321" s="369">
        <f t="shared" si="1949"/>
        <v>0.58051965118625881</v>
      </c>
      <c r="AQ1321" s="369">
        <f t="shared" si="1949"/>
        <v>0.57208407841020281</v>
      </c>
      <c r="AR1321" s="369">
        <f t="shared" si="1949"/>
        <v>0.60276404847643972</v>
      </c>
      <c r="AS1321" s="369">
        <f t="shared" si="1949"/>
        <v>0.59603052095254472</v>
      </c>
      <c r="AT1321" s="369">
        <f t="shared" si="1949"/>
        <v>0.54736927144783065</v>
      </c>
      <c r="AU1321" s="369">
        <f t="shared" ref="AU1321:AV1321" si="1950">AU151*100/AU$5</f>
        <v>0.53617461202099304</v>
      </c>
      <c r="AV1321" s="369">
        <f t="shared" si="1950"/>
        <v>0.48871390653207103</v>
      </c>
      <c r="AW1321" s="369">
        <f t="shared" ref="AW1321:AX1321" si="1951">AW151*100/AW$5</f>
        <v>0.52060685763980963</v>
      </c>
      <c r="AX1321" s="369">
        <f t="shared" si="1951"/>
        <v>0.55661769878983969</v>
      </c>
      <c r="AY1321" s="369">
        <f t="shared" ref="AY1321" si="1952">AY151*100/AY$5</f>
        <v>0.51865884439632548</v>
      </c>
    </row>
    <row r="1322" spans="1:51" s="325" customFormat="1" ht="13.8">
      <c r="A1322" s="327"/>
      <c r="B1322" s="327" t="s">
        <v>323</v>
      </c>
      <c r="C1322" s="369">
        <f t="shared" ref="C1322:AF1322" si="1953">C152*100/C$5</f>
        <v>1.7271306315253156E-4</v>
      </c>
      <c r="D1322" s="369">
        <f t="shared" si="1953"/>
        <v>2.5828380741326184E-4</v>
      </c>
      <c r="E1322" s="369">
        <f t="shared" si="1953"/>
        <v>5.2213459063342764E-4</v>
      </c>
      <c r="F1322" s="369">
        <f t="shared" si="1953"/>
        <v>8.79795183681239E-4</v>
      </c>
      <c r="G1322" s="369">
        <f t="shared" si="1953"/>
        <v>9.9834976481467854E-4</v>
      </c>
      <c r="H1322" s="369">
        <f t="shared" si="1953"/>
        <v>4.7101398078190496E-4</v>
      </c>
      <c r="I1322" s="369">
        <f t="shared" si="1953"/>
        <v>7.3756456916825207E-5</v>
      </c>
      <c r="J1322" s="369">
        <f t="shared" si="1953"/>
        <v>9.8475849162718218E-4</v>
      </c>
      <c r="K1322" s="369">
        <f t="shared" si="1953"/>
        <v>1.1770794383447751E-3</v>
      </c>
      <c r="L1322" s="369">
        <f t="shared" si="1953"/>
        <v>2.2576023630775455E-3</v>
      </c>
      <c r="M1322" s="369">
        <f t="shared" si="1953"/>
        <v>1.7018582590330382E-3</v>
      </c>
      <c r="N1322" s="369">
        <f t="shared" si="1953"/>
        <v>3.9103794356700368E-3</v>
      </c>
      <c r="O1322" s="369">
        <f t="shared" si="1953"/>
        <v>2.0189743206656154E-3</v>
      </c>
      <c r="P1322" s="369">
        <f t="shared" si="1953"/>
        <v>3.4497107633131888E-4</v>
      </c>
      <c r="Q1322" s="369">
        <f t="shared" si="1953"/>
        <v>3.8033044241736415E-3</v>
      </c>
      <c r="R1322" s="369">
        <f t="shared" si="1953"/>
        <v>1.5227600417323265E-3</v>
      </c>
      <c r="S1322" s="369">
        <f t="shared" si="1953"/>
        <v>3.5428942442217127E-3</v>
      </c>
      <c r="T1322" s="369">
        <f t="shared" si="1953"/>
        <v>5.5512265965797095E-3</v>
      </c>
      <c r="U1322" s="369">
        <f t="shared" si="1953"/>
        <v>1.5862891187245569E-3</v>
      </c>
      <c r="V1322" s="369">
        <f t="shared" si="1953"/>
        <v>1.3869217481938495E-3</v>
      </c>
      <c r="W1322" s="369">
        <f t="shared" si="1953"/>
        <v>1.0305958132045088E-3</v>
      </c>
      <c r="X1322" s="369">
        <f t="shared" si="1953"/>
        <v>1.2408831282498211E-3</v>
      </c>
      <c r="Y1322" s="369">
        <f t="shared" si="1953"/>
        <v>8.5908941988424949E-4</v>
      </c>
      <c r="Z1322" s="369">
        <f t="shared" si="1953"/>
        <v>4.6368854967495429E-4</v>
      </c>
      <c r="AA1322" s="369">
        <f t="shared" si="1953"/>
        <v>1.6280423545145615E-3</v>
      </c>
      <c r="AB1322" s="369">
        <f t="shared" si="1953"/>
        <v>6.3085220562753811E-4</v>
      </c>
      <c r="AC1322" s="369">
        <f t="shared" si="1953"/>
        <v>8.4822383855987014E-4</v>
      </c>
      <c r="AD1322" s="369">
        <f t="shared" si="1953"/>
        <v>6.4164878070690449E-4</v>
      </c>
      <c r="AE1322" s="369">
        <f t="shared" si="1953"/>
        <v>4.7304976365251179E-4</v>
      </c>
      <c r="AF1322" s="369">
        <f t="shared" si="1953"/>
        <v>9.0188625410563222E-4</v>
      </c>
      <c r="AG1322" s="369">
        <f t="shared" ref="AG1322:AH1322" si="1954">AG152*100/AG$5</f>
        <v>1.6370089019799995E-3</v>
      </c>
      <c r="AH1322" s="369">
        <f t="shared" si="1954"/>
        <v>5.0689138331438336E-4</v>
      </c>
      <c r="AI1322" s="369">
        <f t="shared" ref="AI1322:AJ1322" si="1955">AI152*100/AI$5</f>
        <v>1.1836756917992581E-4</v>
      </c>
      <c r="AJ1322" s="369">
        <f t="shared" si="1955"/>
        <v>4.3226373274862459E-4</v>
      </c>
      <c r="AK1322" s="369">
        <f t="shared" ref="AK1322:AL1322" si="1956">AK152*100/AK$5</f>
        <v>2.3382232075668021E-4</v>
      </c>
      <c r="AL1322" s="369">
        <f t="shared" si="1956"/>
        <v>8.9293179543419629E-4</v>
      </c>
      <c r="AM1322" s="369">
        <f t="shared" ref="AM1322:AN1322" si="1957">AM152*100/AM$5</f>
        <v>8.9011824108184976E-4</v>
      </c>
      <c r="AN1322" s="369">
        <f t="shared" si="1957"/>
        <v>6.534207392475533E-4</v>
      </c>
      <c r="AO1322" s="369">
        <f t="shared" ref="AO1322:AT1322" si="1958">AO152*100/AO$5</f>
        <v>4.5835105036431858E-4</v>
      </c>
      <c r="AP1322" s="369">
        <f t="shared" si="1958"/>
        <v>1.4291645069434737E-3</v>
      </c>
      <c r="AQ1322" s="369">
        <f t="shared" si="1958"/>
        <v>1.6869664968453726E-3</v>
      </c>
      <c r="AR1322" s="369">
        <f t="shared" si="1958"/>
        <v>1.4224735501985445E-3</v>
      </c>
      <c r="AS1322" s="369">
        <f t="shared" si="1958"/>
        <v>9.5546067005395177E-4</v>
      </c>
      <c r="AT1322" s="369">
        <f t="shared" si="1958"/>
        <v>4.0393771953594292E-4</v>
      </c>
      <c r="AU1322" s="369">
        <f t="shared" ref="AU1322:AV1322" si="1959">AU152*100/AU$5</f>
        <v>4.7145110967804948E-4</v>
      </c>
      <c r="AV1322" s="369">
        <f t="shared" si="1959"/>
        <v>4.9577875377334116E-4</v>
      </c>
      <c r="AW1322" s="369">
        <f t="shared" ref="AW1322:AX1322" si="1960">AW152*100/AW$5</f>
        <v>9.9428353254356295E-4</v>
      </c>
      <c r="AX1322" s="369">
        <f t="shared" si="1960"/>
        <v>3.0737264014655527E-4</v>
      </c>
      <c r="AY1322" s="369">
        <f t="shared" ref="AY1322" si="1961">AY152*100/AY$5</f>
        <v>1.4623031159385592E-3</v>
      </c>
    </row>
    <row r="1323" spans="1:51" s="325" customFormat="1" ht="13.8">
      <c r="A1323" s="329"/>
      <c r="B1323" s="329" t="s">
        <v>324</v>
      </c>
      <c r="C1323" s="369">
        <f t="shared" ref="C1323:AF1323" si="1962">C153*100/C$5</f>
        <v>4.4905396419658199E-3</v>
      </c>
      <c r="D1323" s="369">
        <f t="shared" si="1962"/>
        <v>4.0464463161411024E-3</v>
      </c>
      <c r="E1323" s="369">
        <f t="shared" si="1962"/>
        <v>2.7598542647766888E-3</v>
      </c>
      <c r="F1323" s="369">
        <f t="shared" si="1962"/>
        <v>4.7988828200794852E-3</v>
      </c>
      <c r="G1323" s="369">
        <f t="shared" si="1962"/>
        <v>3.2908566321669034E-3</v>
      </c>
      <c r="H1323" s="369">
        <f t="shared" si="1962"/>
        <v>3.9855029143084269E-3</v>
      </c>
      <c r="I1323" s="369">
        <f t="shared" si="1962"/>
        <v>3.0240147335898336E-3</v>
      </c>
      <c r="J1323" s="369">
        <f t="shared" si="1962"/>
        <v>8.2792658370137162E-3</v>
      </c>
      <c r="K1323" s="369">
        <f t="shared" si="1962"/>
        <v>5.1791495287170104E-3</v>
      </c>
      <c r="L1323" s="369">
        <f t="shared" si="1962"/>
        <v>5.8697661440016181E-3</v>
      </c>
      <c r="M1323" s="369">
        <f t="shared" si="1962"/>
        <v>4.5950172993892025E-3</v>
      </c>
      <c r="N1323" s="369">
        <f t="shared" si="1962"/>
        <v>5.6433885037510765E-3</v>
      </c>
      <c r="O1323" s="369">
        <f t="shared" si="1962"/>
        <v>5.2089537473172885E-3</v>
      </c>
      <c r="P1323" s="369">
        <f t="shared" si="1962"/>
        <v>5.5195372213011022E-3</v>
      </c>
      <c r="Q1323" s="369">
        <f t="shared" si="1962"/>
        <v>8.1730584434369733E-3</v>
      </c>
      <c r="R1323" s="369">
        <f t="shared" si="1962"/>
        <v>4.3942504061418568E-3</v>
      </c>
      <c r="S1323" s="369">
        <f t="shared" si="1962"/>
        <v>1.3362872855923198E-2</v>
      </c>
      <c r="T1323" s="369">
        <f t="shared" si="1962"/>
        <v>5.6328622818235287E-3</v>
      </c>
      <c r="U1323" s="369">
        <f t="shared" si="1962"/>
        <v>5.8859675194779613E-3</v>
      </c>
      <c r="V1323" s="369">
        <f t="shared" si="1962"/>
        <v>9.3302008514858977E-3</v>
      </c>
      <c r="W1323" s="369">
        <f t="shared" si="1962"/>
        <v>5.7971014492753624E-3</v>
      </c>
      <c r="X1323" s="369">
        <f t="shared" si="1962"/>
        <v>3.8881004685161064E-3</v>
      </c>
      <c r="Y1323" s="369">
        <f t="shared" si="1962"/>
        <v>4.8811898857059628E-3</v>
      </c>
      <c r="Z1323" s="369">
        <f t="shared" si="1962"/>
        <v>5.796106870936929E-3</v>
      </c>
      <c r="AA1323" s="369">
        <f t="shared" si="1962"/>
        <v>7.7034199213615838E-3</v>
      </c>
      <c r="AB1323" s="369">
        <f t="shared" si="1962"/>
        <v>3.6168859789312184E-3</v>
      </c>
      <c r="AC1323" s="369">
        <f t="shared" si="1962"/>
        <v>4.2411191927993518E-3</v>
      </c>
      <c r="AD1323" s="369">
        <f t="shared" si="1962"/>
        <v>8.14091890521885E-3</v>
      </c>
      <c r="AE1323" s="369">
        <f t="shared" si="1962"/>
        <v>6.8198007593237115E-3</v>
      </c>
      <c r="AF1323" s="369">
        <f t="shared" si="1962"/>
        <v>7.0921055436488347E-3</v>
      </c>
      <c r="AG1323" s="369">
        <f t="shared" ref="AG1323:AH1323" si="1963">AG153*100/AG$5</f>
        <v>7.1061068245040883E-3</v>
      </c>
      <c r="AH1323" s="369">
        <f t="shared" si="1963"/>
        <v>6.5895879830869843E-3</v>
      </c>
      <c r="AI1323" s="369">
        <f t="shared" ref="AI1323:AJ1323" si="1964">AI153*100/AI$5</f>
        <v>4.7741586235903414E-3</v>
      </c>
      <c r="AJ1323" s="369">
        <f t="shared" si="1964"/>
        <v>5.0790988597963389E-3</v>
      </c>
      <c r="AK1323" s="369">
        <f t="shared" ref="AK1323:AL1323" si="1965">AK153*100/AK$5</f>
        <v>8.1448108396910274E-3</v>
      </c>
      <c r="AL1323" s="369">
        <f t="shared" si="1965"/>
        <v>7.9146227322576482E-3</v>
      </c>
      <c r="AM1323" s="369">
        <f t="shared" ref="AM1323:AN1323" si="1966">AM153*100/AM$5</f>
        <v>7.4918285291055682E-3</v>
      </c>
      <c r="AN1323" s="369">
        <f t="shared" si="1966"/>
        <v>5.0640107291685388E-3</v>
      </c>
      <c r="AO1323" s="369">
        <f t="shared" ref="AO1323:AT1323" si="1967">AO153*100/AO$5</f>
        <v>5.5354703774767701E-3</v>
      </c>
      <c r="AP1323" s="369">
        <f t="shared" si="1967"/>
        <v>5.8560887113781367E-3</v>
      </c>
      <c r="AQ1323" s="369">
        <f t="shared" si="1967"/>
        <v>4.521070211545599E-3</v>
      </c>
      <c r="AR1323" s="369">
        <f t="shared" si="1967"/>
        <v>5.5075257969225697E-3</v>
      </c>
      <c r="AS1323" s="369">
        <f t="shared" si="1967"/>
        <v>4.9188530791666402E-3</v>
      </c>
      <c r="AT1323" s="369">
        <f t="shared" si="1967"/>
        <v>3.7364239057074721E-3</v>
      </c>
      <c r="AU1323" s="369">
        <f t="shared" ref="AU1323:AV1323" si="1968">AU153*100/AU$5</f>
        <v>4.4451104626787516E-3</v>
      </c>
      <c r="AV1323" s="369">
        <f t="shared" si="1968"/>
        <v>4.8028566771792418E-3</v>
      </c>
      <c r="AW1323" s="369">
        <f t="shared" ref="AW1323:AX1323" si="1969">AW153*100/AW$5</f>
        <v>7.6228404161673147E-3</v>
      </c>
      <c r="AX1323" s="369">
        <f t="shared" si="1969"/>
        <v>4.5422845710546503E-3</v>
      </c>
      <c r="AY1323" s="369">
        <f t="shared" ref="AY1323" si="1970">AY153*100/AY$5</f>
        <v>4.2435462972334661E-3</v>
      </c>
    </row>
    <row r="1324" spans="1:51" s="325" customFormat="1" ht="13.8">
      <c r="A1324" s="327"/>
      <c r="B1324" s="327" t="s">
        <v>325</v>
      </c>
      <c r="C1324" s="369">
        <f t="shared" ref="C1324:AF1324" si="1971">C154*100/C$5</f>
        <v>7.8929869860706922E-2</v>
      </c>
      <c r="D1324" s="369">
        <f t="shared" si="1971"/>
        <v>7.4557925739961589E-2</v>
      </c>
      <c r="E1324" s="369">
        <f t="shared" si="1971"/>
        <v>6.4595507926935469E-2</v>
      </c>
      <c r="F1324" s="369">
        <f t="shared" si="1971"/>
        <v>6.4504983239901753E-2</v>
      </c>
      <c r="G1324" s="369">
        <f t="shared" si="1971"/>
        <v>7.7427570648960622E-2</v>
      </c>
      <c r="H1324" s="369">
        <f t="shared" si="1971"/>
        <v>7.8405711877849407E-2</v>
      </c>
      <c r="I1324" s="369">
        <f t="shared" si="1971"/>
        <v>8.0283903353964237E-2</v>
      </c>
      <c r="J1324" s="369">
        <f t="shared" si="1971"/>
        <v>8.3303273884314216E-2</v>
      </c>
      <c r="K1324" s="369">
        <f t="shared" si="1971"/>
        <v>8.0433761620226307E-2</v>
      </c>
      <c r="L1324" s="369">
        <f t="shared" si="1971"/>
        <v>6.7998983175895672E-2</v>
      </c>
      <c r="M1324" s="369">
        <f t="shared" si="1971"/>
        <v>7.2711894117186551E-2</v>
      </c>
      <c r="N1324" s="369">
        <f t="shared" si="1971"/>
        <v>7.5541420916352991E-2</v>
      </c>
      <c r="O1324" s="369">
        <f t="shared" si="1971"/>
        <v>7.4702049864627779E-2</v>
      </c>
      <c r="P1324" s="369">
        <f t="shared" si="1971"/>
        <v>6.5070169272995027E-2</v>
      </c>
      <c r="Q1324" s="369">
        <f t="shared" si="1971"/>
        <v>7.982893222228292E-2</v>
      </c>
      <c r="R1324" s="369">
        <f t="shared" si="1971"/>
        <v>7.5311360921104478E-2</v>
      </c>
      <c r="S1324" s="369">
        <f t="shared" si="1971"/>
        <v>7.0357258523837701E-2</v>
      </c>
      <c r="T1324" s="369">
        <f t="shared" si="1971"/>
        <v>6.7920890122857625E-2</v>
      </c>
      <c r="U1324" s="369">
        <f t="shared" si="1971"/>
        <v>5.8525719590837598E-2</v>
      </c>
      <c r="V1324" s="369">
        <f t="shared" si="1971"/>
        <v>7.6238668218898284E-2</v>
      </c>
      <c r="W1324" s="369">
        <f t="shared" si="1971"/>
        <v>6.3853998926462693E-2</v>
      </c>
      <c r="X1324" s="369">
        <f t="shared" si="1971"/>
        <v>5.9976017865408023E-2</v>
      </c>
      <c r="Y1324" s="369">
        <f t="shared" si="1971"/>
        <v>5.7285644498645177E-2</v>
      </c>
      <c r="Z1324" s="369">
        <f t="shared" si="1971"/>
        <v>6.2319741076313856E-2</v>
      </c>
      <c r="AA1324" s="369">
        <f t="shared" si="1971"/>
        <v>6.3612776876398228E-2</v>
      </c>
      <c r="AB1324" s="369">
        <f t="shared" si="1971"/>
        <v>6.1949686592624245E-2</v>
      </c>
      <c r="AC1324" s="369">
        <f t="shared" si="1971"/>
        <v>4.3490749540706072E-2</v>
      </c>
      <c r="AD1324" s="369">
        <f t="shared" si="1971"/>
        <v>6.1879004289422106E-2</v>
      </c>
      <c r="AE1324" s="369">
        <f t="shared" si="1971"/>
        <v>6.1614731715739661E-2</v>
      </c>
      <c r="AF1324" s="369">
        <f t="shared" si="1971"/>
        <v>5.81306685600812E-2</v>
      </c>
      <c r="AG1324" s="369">
        <f t="shared" ref="AG1324:AH1324" si="1972">AG154*100/AG$5</f>
        <v>5.197503263786498E-2</v>
      </c>
      <c r="AH1324" s="369">
        <f t="shared" si="1972"/>
        <v>6.032007461441162E-2</v>
      </c>
      <c r="AI1324" s="369">
        <f t="shared" ref="AI1324:AJ1324" si="1973">AI154*100/AI$5</f>
        <v>6.1787871111921272E-2</v>
      </c>
      <c r="AJ1324" s="369">
        <f t="shared" si="1973"/>
        <v>5.8931955564729147E-2</v>
      </c>
      <c r="AK1324" s="369">
        <f t="shared" ref="AK1324:AL1324" si="1974">AK154*100/AK$5</f>
        <v>5.6935735104251636E-2</v>
      </c>
      <c r="AL1324" s="369">
        <f t="shared" si="1974"/>
        <v>6.7619289599698679E-2</v>
      </c>
      <c r="AM1324" s="369">
        <f t="shared" ref="AM1324:AN1324" si="1975">AM154*100/AM$5</f>
        <v>6.067639343374609E-2</v>
      </c>
      <c r="AN1324" s="369">
        <f t="shared" si="1975"/>
        <v>4.8516489889130834E-2</v>
      </c>
      <c r="AO1324" s="369">
        <f t="shared" ref="AO1324:AT1324" si="1976">AO154*100/AO$5</f>
        <v>4.7562735918574288E-2</v>
      </c>
      <c r="AP1324" s="369">
        <f t="shared" si="1976"/>
        <v>4.5210399158675252E-2</v>
      </c>
      <c r="AQ1324" s="369">
        <f t="shared" si="1976"/>
        <v>4.9698032997064677E-2</v>
      </c>
      <c r="AR1324" s="369">
        <f t="shared" si="1976"/>
        <v>4.7014574518100614E-2</v>
      </c>
      <c r="AS1324" s="369">
        <f t="shared" si="1976"/>
        <v>4.6215986484831884E-2</v>
      </c>
      <c r="AT1324" s="369">
        <f t="shared" si="1976"/>
        <v>4.8842802587221096E-2</v>
      </c>
      <c r="AU1324" s="369">
        <f t="shared" ref="AU1324:AV1324" si="1977">AU154*100/AU$5</f>
        <v>4.7414511601906684E-2</v>
      </c>
      <c r="AV1324" s="369">
        <f t="shared" si="1977"/>
        <v>4.4527129323268202E-2</v>
      </c>
      <c r="AW1324" s="369">
        <f t="shared" ref="AW1324:AX1324" si="1978">AW154*100/AW$5</f>
        <v>4.6499326538620628E-2</v>
      </c>
      <c r="AX1324" s="369">
        <f t="shared" si="1978"/>
        <v>5.4268347243652926E-2</v>
      </c>
      <c r="AY1324" s="369">
        <f t="shared" ref="AY1324" si="1979">AY154*100/AY$5</f>
        <v>4.3295641275827933E-2</v>
      </c>
    </row>
    <row r="1325" spans="1:51" s="325" customFormat="1" ht="13.8">
      <c r="A1325" s="329"/>
      <c r="B1325" s="329" t="s">
        <v>326</v>
      </c>
      <c r="C1325" s="369">
        <f t="shared" ref="C1325:AF1325" si="1980">C155*100/C$5</f>
        <v>0.21001908479347836</v>
      </c>
      <c r="D1325" s="369">
        <f t="shared" si="1980"/>
        <v>0.16349365009259473</v>
      </c>
      <c r="E1325" s="369">
        <f t="shared" si="1980"/>
        <v>0.15708792112485692</v>
      </c>
      <c r="F1325" s="369">
        <f t="shared" si="1980"/>
        <v>0.16536150384190559</v>
      </c>
      <c r="G1325" s="369">
        <f t="shared" si="1980"/>
        <v>0.20558609971739306</v>
      </c>
      <c r="H1325" s="369">
        <f t="shared" si="1980"/>
        <v>0.17271720356825701</v>
      </c>
      <c r="I1325" s="369">
        <f t="shared" si="1980"/>
        <v>0.16348118675614309</v>
      </c>
      <c r="J1325" s="369">
        <f t="shared" si="1980"/>
        <v>0.18079436455540526</v>
      </c>
      <c r="K1325" s="369">
        <f t="shared" si="1980"/>
        <v>0.16459494146187773</v>
      </c>
      <c r="L1325" s="369">
        <f t="shared" si="1980"/>
        <v>0.17121656321580106</v>
      </c>
      <c r="M1325" s="369">
        <f t="shared" si="1980"/>
        <v>0.19137396122826514</v>
      </c>
      <c r="N1325" s="369">
        <f t="shared" si="1980"/>
        <v>0.17690023333411839</v>
      </c>
      <c r="O1325" s="369">
        <f t="shared" si="1980"/>
        <v>0.17766974021857415</v>
      </c>
      <c r="P1325" s="369">
        <f t="shared" si="1980"/>
        <v>0.1192737496415535</v>
      </c>
      <c r="Q1325" s="369">
        <f t="shared" si="1980"/>
        <v>0.17964544301415922</v>
      </c>
      <c r="R1325" s="369">
        <f t="shared" si="1980"/>
        <v>0.14640250115512224</v>
      </c>
      <c r="S1325" s="369">
        <f t="shared" si="1980"/>
        <v>0.15596436618584714</v>
      </c>
      <c r="T1325" s="369">
        <f t="shared" si="1980"/>
        <v>0.14649523717003365</v>
      </c>
      <c r="U1325" s="369">
        <f t="shared" si="1980"/>
        <v>0.1534526000113545</v>
      </c>
      <c r="V1325" s="369">
        <f t="shared" si="1980"/>
        <v>0.17307102300188704</v>
      </c>
      <c r="W1325" s="369">
        <f t="shared" si="1980"/>
        <v>0.15467525496511006</v>
      </c>
      <c r="X1325" s="369">
        <f t="shared" si="1980"/>
        <v>0.15411768452862779</v>
      </c>
      <c r="Y1325" s="369">
        <f t="shared" si="1980"/>
        <v>0.15084829222785709</v>
      </c>
      <c r="Z1325" s="369">
        <f t="shared" si="1980"/>
        <v>0.15185800001854755</v>
      </c>
      <c r="AA1325" s="369">
        <f t="shared" si="1980"/>
        <v>0.14791360416016444</v>
      </c>
      <c r="AB1325" s="369">
        <f t="shared" si="1980"/>
        <v>0.15792333547542703</v>
      </c>
      <c r="AC1325" s="369">
        <f t="shared" si="1980"/>
        <v>0.11755611289859291</v>
      </c>
      <c r="AD1325" s="369">
        <f t="shared" si="1980"/>
        <v>0.1463360250499684</v>
      </c>
      <c r="AE1325" s="369">
        <f t="shared" si="1980"/>
        <v>0.15858993326450457</v>
      </c>
      <c r="AF1325" s="369">
        <f t="shared" si="1980"/>
        <v>0.13725068994298437</v>
      </c>
      <c r="AG1325" s="369">
        <f t="shared" ref="AG1325:AH1325" si="1981">AG155*100/AG$5</f>
        <v>0.13356504450245904</v>
      </c>
      <c r="AH1325" s="369">
        <f t="shared" si="1981"/>
        <v>0.1524573314430184</v>
      </c>
      <c r="AI1325" s="369">
        <f t="shared" ref="AI1325:AJ1325" si="1982">AI155*100/AI$5</f>
        <v>0.13750365953068047</v>
      </c>
      <c r="AJ1325" s="369">
        <f t="shared" si="1982"/>
        <v>0.13501037252848705</v>
      </c>
      <c r="AK1325" s="369">
        <f t="shared" ref="AK1325:AL1325" si="1983">AK155*100/AK$5</f>
        <v>0.16784545591650363</v>
      </c>
      <c r="AL1325" s="369">
        <f t="shared" si="1983"/>
        <v>0.15585718611215063</v>
      </c>
      <c r="AM1325" s="369">
        <f t="shared" ref="AM1325:AN1325" si="1984">AM155*100/AM$5</f>
        <v>0.17620632347416118</v>
      </c>
      <c r="AN1325" s="369">
        <f t="shared" si="1984"/>
        <v>0.12790710970770858</v>
      </c>
      <c r="AO1325" s="369">
        <f t="shared" ref="AO1325:AT1325" si="1985">AO155*100/AO$5</f>
        <v>0.12869087183305866</v>
      </c>
      <c r="AP1325" s="369">
        <f t="shared" si="1985"/>
        <v>0.1392912529206371</v>
      </c>
      <c r="AQ1325" s="369">
        <f t="shared" si="1985"/>
        <v>0.1213266304531192</v>
      </c>
      <c r="AR1325" s="369">
        <f t="shared" si="1985"/>
        <v>0.13670335554215754</v>
      </c>
      <c r="AS1325" s="369">
        <f t="shared" si="1985"/>
        <v>0.14105430484574266</v>
      </c>
      <c r="AT1325" s="369">
        <f t="shared" si="1985"/>
        <v>0.12643250621475013</v>
      </c>
      <c r="AU1325" s="369">
        <f t="shared" ref="AU1325:AV1325" si="1986">AU155*100/AU$5</f>
        <v>0.12850410246653116</v>
      </c>
      <c r="AV1325" s="369">
        <f t="shared" si="1986"/>
        <v>0.13373631883035877</v>
      </c>
      <c r="AW1325" s="369">
        <f t="shared" ref="AW1325:AX1325" si="1987">AW155*100/AW$5</f>
        <v>0.14443625449416156</v>
      </c>
      <c r="AX1325" s="369">
        <f t="shared" si="1987"/>
        <v>0.14644598677204768</v>
      </c>
      <c r="AY1325" s="369">
        <f t="shared" ref="AY1325" si="1988">AY155*100/AY$5</f>
        <v>0.13992233736823861</v>
      </c>
    </row>
    <row r="1326" spans="1:51" s="325" customFormat="1" ht="13.8">
      <c r="A1326" s="327"/>
      <c r="B1326" s="327" t="s">
        <v>327</v>
      </c>
      <c r="C1326" s="369">
        <f t="shared" ref="C1326:AF1326" si="1989">C156*100/C$5</f>
        <v>0.56757830378500673</v>
      </c>
      <c r="D1326" s="369">
        <f t="shared" si="1989"/>
        <v>0.4257808565207622</v>
      </c>
      <c r="E1326" s="369">
        <f t="shared" si="1989"/>
        <v>0.46921252033993949</v>
      </c>
      <c r="F1326" s="369">
        <f t="shared" si="1989"/>
        <v>0.41286388528750506</v>
      </c>
      <c r="G1326" s="369">
        <f t="shared" si="1989"/>
        <v>0.45517354092106266</v>
      </c>
      <c r="H1326" s="369">
        <f t="shared" si="1989"/>
        <v>0.40583289221062441</v>
      </c>
      <c r="I1326" s="369">
        <f t="shared" si="1989"/>
        <v>0.36299240271615529</v>
      </c>
      <c r="J1326" s="369">
        <f t="shared" si="1989"/>
        <v>0.39335630859996884</v>
      </c>
      <c r="K1326" s="369">
        <f t="shared" si="1989"/>
        <v>0.35018113290757058</v>
      </c>
      <c r="L1326" s="369">
        <f t="shared" si="1989"/>
        <v>0.37778717943739648</v>
      </c>
      <c r="M1326" s="369">
        <f t="shared" si="1989"/>
        <v>0.39942613339505406</v>
      </c>
      <c r="N1326" s="369">
        <f t="shared" si="1989"/>
        <v>0.36699799726362314</v>
      </c>
      <c r="O1326" s="369">
        <f t="shared" si="1989"/>
        <v>0.42144069969574061</v>
      </c>
      <c r="P1326" s="369">
        <f t="shared" si="1989"/>
        <v>0.33902032526460363</v>
      </c>
      <c r="Q1326" s="369">
        <f t="shared" si="1989"/>
        <v>0.38308176902208546</v>
      </c>
      <c r="R1326" s="369">
        <f t="shared" si="1989"/>
        <v>0.34057616019087578</v>
      </c>
      <c r="S1326" s="369">
        <f t="shared" si="1989"/>
        <v>0.4063545659242121</v>
      </c>
      <c r="T1326" s="369">
        <f t="shared" si="1989"/>
        <v>0.33825746180776511</v>
      </c>
      <c r="U1326" s="369">
        <f t="shared" si="1989"/>
        <v>0.34601975013441716</v>
      </c>
      <c r="V1326" s="369">
        <f t="shared" si="1989"/>
        <v>0.40573765324434619</v>
      </c>
      <c r="W1326" s="369">
        <f t="shared" si="1989"/>
        <v>0.38144927536231882</v>
      </c>
      <c r="X1326" s="369">
        <f t="shared" si="1989"/>
        <v>0.37921388399314532</v>
      </c>
      <c r="Y1326" s="369">
        <f t="shared" si="1989"/>
        <v>0.3738600957259911</v>
      </c>
      <c r="Z1326" s="369">
        <f t="shared" si="1989"/>
        <v>0.38161567638248739</v>
      </c>
      <c r="AA1326" s="369">
        <f t="shared" si="1989"/>
        <v>0.41074317353899081</v>
      </c>
      <c r="AB1326" s="369">
        <f t="shared" si="1989"/>
        <v>0.3870067997456404</v>
      </c>
      <c r="AC1326" s="369">
        <f t="shared" si="1989"/>
        <v>0.35671667974345084</v>
      </c>
      <c r="AD1326" s="369">
        <f t="shared" si="1989"/>
        <v>0.37873319281225037</v>
      </c>
      <c r="AE1326" s="369">
        <f t="shared" si="1989"/>
        <v>0.41521943004599227</v>
      </c>
      <c r="AF1326" s="369">
        <f t="shared" si="1989"/>
        <v>0.37407782130517697</v>
      </c>
      <c r="AG1326" s="369">
        <f t="shared" ref="AG1326:AH1326" si="1990">AG156*100/AG$5</f>
        <v>0.39035221362668532</v>
      </c>
      <c r="AH1326" s="369">
        <f t="shared" si="1990"/>
        <v>0.39042334008668622</v>
      </c>
      <c r="AI1326" s="369">
        <f t="shared" ref="AI1326:AJ1326" si="1991">AI156*100/AI$5</f>
        <v>0.39996401625896932</v>
      </c>
      <c r="AJ1326" s="369">
        <f t="shared" si="1991"/>
        <v>0.3900099528724465</v>
      </c>
      <c r="AK1326" s="369">
        <f t="shared" ref="AK1326:AL1326" si="1992">AK156*100/AK$5</f>
        <v>0.38954798638062926</v>
      </c>
      <c r="AL1326" s="369">
        <f t="shared" si="1992"/>
        <v>0.39094177516464446</v>
      </c>
      <c r="AM1326" s="369">
        <f t="shared" ref="AM1326:AN1326" si="1993">AM156*100/AM$5</f>
        <v>0.48055258540406365</v>
      </c>
      <c r="AN1326" s="369">
        <f t="shared" si="1993"/>
        <v>0.36603813036723881</v>
      </c>
      <c r="AO1326" s="369">
        <f t="shared" ref="AO1326:AT1326" si="1994">AO156*100/AO$5</f>
        <v>0.38328725142388514</v>
      </c>
      <c r="AP1326" s="369">
        <f t="shared" si="1994"/>
        <v>0.38873274588862489</v>
      </c>
      <c r="AQ1326" s="369">
        <f t="shared" si="1994"/>
        <v>0.3948851175815648</v>
      </c>
      <c r="AR1326" s="369">
        <f t="shared" si="1994"/>
        <v>0.41215259274983468</v>
      </c>
      <c r="AS1326" s="369">
        <f t="shared" si="1994"/>
        <v>0.40285052844052543</v>
      </c>
      <c r="AT1326" s="369">
        <f t="shared" si="1994"/>
        <v>0.36798726249724395</v>
      </c>
      <c r="AU1326" s="369">
        <f t="shared" ref="AU1326:AV1326" si="1995">AU156*100/AU$5</f>
        <v>0.3553731114594611</v>
      </c>
      <c r="AV1326" s="369">
        <f t="shared" si="1995"/>
        <v>0.30518280911960227</v>
      </c>
      <c r="AW1326" s="369">
        <f t="shared" ref="AW1326:AX1326" si="1996">AW156*100/AW$5</f>
        <v>0.32105415265831644</v>
      </c>
      <c r="AX1326" s="369">
        <f t="shared" si="1996"/>
        <v>0.35105370756293797</v>
      </c>
      <c r="AY1326" s="369">
        <f t="shared" ref="AY1326" si="1997">AY156*100/AY$5</f>
        <v>0.32973501633908692</v>
      </c>
    </row>
    <row r="1327" spans="1:51" s="325" customFormat="1" ht="13.8">
      <c r="A1327" s="329"/>
      <c r="B1327" s="329" t="s">
        <v>328</v>
      </c>
      <c r="C1327" s="369">
        <f t="shared" ref="C1327:AF1327" si="1998">C157*100/C$5</f>
        <v>7.7539529702329038</v>
      </c>
      <c r="D1327" s="369">
        <f t="shared" si="1998"/>
        <v>7.1417194641816328</v>
      </c>
      <c r="E1327" s="369">
        <f t="shared" si="1998"/>
        <v>7.1931498925335129</v>
      </c>
      <c r="F1327" s="369">
        <f t="shared" si="1998"/>
        <v>7.056317289335043</v>
      </c>
      <c r="G1327" s="369">
        <f t="shared" si="1998"/>
        <v>7.1271450191775596</v>
      </c>
      <c r="H1327" s="369">
        <f t="shared" si="1998"/>
        <v>6.8574563143590792</v>
      </c>
      <c r="I1327" s="369">
        <f t="shared" si="1998"/>
        <v>6.9517673337815262</v>
      </c>
      <c r="J1327" s="369">
        <f t="shared" si="1998"/>
        <v>6.9335386494000817</v>
      </c>
      <c r="K1327" s="369">
        <f t="shared" si="1998"/>
        <v>6.4203797964515763</v>
      </c>
      <c r="L1327" s="369">
        <f t="shared" si="1998"/>
        <v>6.7249007670881307</v>
      </c>
      <c r="M1327" s="369">
        <f t="shared" si="1998"/>
        <v>6.9711092541946549</v>
      </c>
      <c r="N1327" s="369">
        <f t="shared" si="1998"/>
        <v>6.5616166930543223</v>
      </c>
      <c r="O1327" s="369">
        <f t="shared" si="1998"/>
        <v>7.0148455181798548</v>
      </c>
      <c r="P1327" s="369">
        <f t="shared" si="1998"/>
        <v>6.4222834066756223</v>
      </c>
      <c r="Q1327" s="369">
        <f t="shared" si="1998"/>
        <v>6.9122225661380483</v>
      </c>
      <c r="R1327" s="369">
        <f t="shared" si="1998"/>
        <v>6.4725568185278997</v>
      </c>
      <c r="S1327" s="369">
        <f t="shared" si="1998"/>
        <v>6.1786920327625294</v>
      </c>
      <c r="T1327" s="369">
        <f t="shared" si="1998"/>
        <v>6.2494974303127178</v>
      </c>
      <c r="U1327" s="369">
        <f t="shared" si="1998"/>
        <v>5.4608837801102723</v>
      </c>
      <c r="V1327" s="369">
        <f t="shared" si="1998"/>
        <v>6.0555945481366917</v>
      </c>
      <c r="W1327" s="369">
        <f t="shared" si="1998"/>
        <v>5.7577670424047236</v>
      </c>
      <c r="X1327" s="369">
        <f t="shared" si="1998"/>
        <v>5.9607889204027238</v>
      </c>
      <c r="Y1327" s="369">
        <f t="shared" si="1998"/>
        <v>5.7216917345054439</v>
      </c>
      <c r="Z1327" s="369">
        <f t="shared" si="1998"/>
        <v>5.8541143085012655</v>
      </c>
      <c r="AA1327" s="369">
        <f t="shared" si="1998"/>
        <v>5.7998810337830706</v>
      </c>
      <c r="AB1327" s="369">
        <f t="shared" si="1998"/>
        <v>6.1593885948650309</v>
      </c>
      <c r="AC1327" s="369">
        <f t="shared" si="1998"/>
        <v>6.0111310100996471</v>
      </c>
      <c r="AD1327" s="369">
        <f t="shared" si="1998"/>
        <v>6.1610714892989025</v>
      </c>
      <c r="AE1327" s="369">
        <f t="shared" si="1998"/>
        <v>5.9736724154039189</v>
      </c>
      <c r="AF1327" s="369">
        <f t="shared" si="1998"/>
        <v>5.9897545721533598</v>
      </c>
      <c r="AG1327" s="369">
        <f t="shared" ref="AG1327:AH1327" si="1999">AG157*100/AG$5</f>
        <v>5.9982982548368957</v>
      </c>
      <c r="AH1327" s="369">
        <f t="shared" si="1999"/>
        <v>6.2076258299371609</v>
      </c>
      <c r="AI1327" s="369">
        <f t="shared" ref="AI1327:AJ1327" si="2000">AI157*100/AI$5</f>
        <v>5.4059257961599982</v>
      </c>
      <c r="AJ1327" s="369">
        <f t="shared" si="2000"/>
        <v>5.4968097135424259</v>
      </c>
      <c r="AK1327" s="369">
        <f t="shared" ref="AK1327:AL1327" si="2001">AK157*100/AK$5</f>
        <v>5.3563237831204447</v>
      </c>
      <c r="AL1327" s="369">
        <f t="shared" si="2001"/>
        <v>5.0446587661143756</v>
      </c>
      <c r="AM1327" s="369">
        <f t="shared" ref="AM1327:AN1327" si="2002">AM157*100/AM$5</f>
        <v>5.7073268970366851</v>
      </c>
      <c r="AN1327" s="369">
        <f t="shared" si="2002"/>
        <v>5.1892633171230536</v>
      </c>
      <c r="AO1327" s="369">
        <f t="shared" ref="AO1327:AT1327" si="2003">AO157*100/AO$5</f>
        <v>5.0025138792223824</v>
      </c>
      <c r="AP1327" s="369">
        <f t="shared" si="2003"/>
        <v>4.8780870389070863</v>
      </c>
      <c r="AQ1327" s="369">
        <f t="shared" si="2003"/>
        <v>5.1179526974594287</v>
      </c>
      <c r="AR1327" s="369">
        <f t="shared" si="2003"/>
        <v>5.336208918325581</v>
      </c>
      <c r="AS1327" s="369">
        <f t="shared" si="2003"/>
        <v>5.2421172725348937</v>
      </c>
      <c r="AT1327" s="369">
        <f t="shared" si="2003"/>
        <v>4.9505933676792599</v>
      </c>
      <c r="AU1327" s="369">
        <f t="shared" ref="AU1327:AV1327" si="2004">AU157*100/AU$5</f>
        <v>4.679354314030217</v>
      </c>
      <c r="AV1327" s="369">
        <f t="shared" si="2004"/>
        <v>4.7051882626858941</v>
      </c>
      <c r="AW1327" s="369">
        <f t="shared" ref="AW1327:AX1327" si="2005">AW157*100/AW$5</f>
        <v>4.5822219452958457</v>
      </c>
      <c r="AX1327" s="369">
        <f t="shared" si="2005"/>
        <v>4.9532759434461671</v>
      </c>
      <c r="AY1327" s="369">
        <f t="shared" ref="AY1327" si="2006">AY157*100/AY$5</f>
        <v>4.4939728739904732</v>
      </c>
    </row>
    <row r="1328" spans="1:51" s="325" customFormat="1" ht="13.8">
      <c r="A1328" s="327"/>
      <c r="B1328" s="327" t="s">
        <v>329</v>
      </c>
      <c r="C1328" s="369">
        <f t="shared" ref="C1328:AF1328" si="2007">C158*100/C$5</f>
        <v>1.1522552008221143</v>
      </c>
      <c r="D1328" s="369">
        <f t="shared" si="2007"/>
        <v>0.94708367448319564</v>
      </c>
      <c r="E1328" s="369">
        <f t="shared" si="2007"/>
        <v>0.99503934843570352</v>
      </c>
      <c r="F1328" s="369">
        <f t="shared" si="2007"/>
        <v>1.0911459812155733</v>
      </c>
      <c r="G1328" s="369">
        <f t="shared" si="2007"/>
        <v>1.0642038733752319</v>
      </c>
      <c r="H1328" s="369">
        <f t="shared" si="2007"/>
        <v>1.0801799853116103</v>
      </c>
      <c r="I1328" s="369">
        <f t="shared" si="2007"/>
        <v>1.1901710670383501</v>
      </c>
      <c r="J1328" s="369">
        <f t="shared" si="2007"/>
        <v>1.0133529604210971</v>
      </c>
      <c r="K1328" s="369">
        <f t="shared" si="2007"/>
        <v>1.0082470109048565</v>
      </c>
      <c r="L1328" s="369">
        <f t="shared" si="2007"/>
        <v>0.88701196845316765</v>
      </c>
      <c r="M1328" s="369">
        <f t="shared" si="2007"/>
        <v>0.94848815421558796</v>
      </c>
      <c r="N1328" s="369">
        <f t="shared" si="2007"/>
        <v>0.88925583257532703</v>
      </c>
      <c r="O1328" s="369">
        <f t="shared" si="2007"/>
        <v>1.0096082987920476</v>
      </c>
      <c r="P1328" s="369">
        <f t="shared" si="2007"/>
        <v>0.80317890846839313</v>
      </c>
      <c r="Q1328" s="369">
        <f t="shared" si="2007"/>
        <v>0.88042451351083439</v>
      </c>
      <c r="R1328" s="369">
        <f t="shared" si="2007"/>
        <v>0.80044969279403833</v>
      </c>
      <c r="S1328" s="369">
        <f t="shared" si="2007"/>
        <v>0.83596900275614061</v>
      </c>
      <c r="T1328" s="369">
        <f t="shared" si="2007"/>
        <v>0.78125350778335034</v>
      </c>
      <c r="U1328" s="369">
        <f t="shared" si="2007"/>
        <v>0.69220647807080526</v>
      </c>
      <c r="V1328" s="369">
        <f t="shared" si="2007"/>
        <v>0.69253625959812892</v>
      </c>
      <c r="W1328" s="369">
        <f t="shared" si="2007"/>
        <v>0.64970477724100917</v>
      </c>
      <c r="X1328" s="369">
        <f t="shared" si="2007"/>
        <v>0.73894590287276851</v>
      </c>
      <c r="Y1328" s="369">
        <f t="shared" si="2007"/>
        <v>0.73686442514617212</v>
      </c>
      <c r="Z1328" s="369">
        <f t="shared" si="2007"/>
        <v>0.8356131353692352</v>
      </c>
      <c r="AA1328" s="369">
        <f t="shared" si="2007"/>
        <v>0.82938830874989378</v>
      </c>
      <c r="AB1328" s="369">
        <f t="shared" si="2007"/>
        <v>0.79251859752302189</v>
      </c>
      <c r="AC1328" s="369">
        <f t="shared" si="2007"/>
        <v>0.69056987147481064</v>
      </c>
      <c r="AD1328" s="369">
        <f t="shared" si="2007"/>
        <v>0.81284869600926546</v>
      </c>
      <c r="AE1328" s="369">
        <f t="shared" si="2007"/>
        <v>0.84628602717434365</v>
      </c>
      <c r="AF1328" s="369">
        <f t="shared" si="2007"/>
        <v>0.80899196993275213</v>
      </c>
      <c r="AG1328" s="369">
        <f t="shared" ref="AG1328:AH1328" si="2008">AG158*100/AG$5</f>
        <v>0.87382791092736922</v>
      </c>
      <c r="AH1328" s="369">
        <f t="shared" si="2008"/>
        <v>0.93131543772800363</v>
      </c>
      <c r="AI1328" s="369">
        <f t="shared" ref="AI1328:AJ1328" si="2009">AI158*100/AI$5</f>
        <v>0.76260279236986872</v>
      </c>
      <c r="AJ1328" s="369">
        <f t="shared" si="2009"/>
        <v>0.73679353247003054</v>
      </c>
      <c r="AK1328" s="369">
        <f t="shared" ref="AK1328:AL1328" si="2010">AK158*100/AK$5</f>
        <v>0.82130090165783931</v>
      </c>
      <c r="AL1328" s="369">
        <f t="shared" si="2010"/>
        <v>0.67521878858378581</v>
      </c>
      <c r="AM1328" s="369">
        <f t="shared" ref="AM1328:AN1328" si="2011">AM158*100/AM$5</f>
        <v>0.67749124624342283</v>
      </c>
      <c r="AN1328" s="369">
        <f t="shared" si="2011"/>
        <v>0.74853429560427531</v>
      </c>
      <c r="AO1328" s="369">
        <f t="shared" ref="AO1328:AT1328" si="2012">AO158*100/AO$5</f>
        <v>0.64853147849240578</v>
      </c>
      <c r="AP1328" s="369">
        <f t="shared" si="2012"/>
        <v>0.61436644963118836</v>
      </c>
      <c r="AQ1328" s="369">
        <f t="shared" si="2012"/>
        <v>0.66078477681433245</v>
      </c>
      <c r="AR1328" s="369">
        <f t="shared" si="2012"/>
        <v>0.6129037317317011</v>
      </c>
      <c r="AS1328" s="369">
        <f t="shared" si="2012"/>
        <v>0.58035388847721514</v>
      </c>
      <c r="AT1328" s="369">
        <f t="shared" si="2012"/>
        <v>0.61075383193834565</v>
      </c>
      <c r="AU1328" s="369">
        <f t="shared" ref="AU1328:AV1328" si="2013">AU158*100/AU$5</f>
        <v>0.5959142026330545</v>
      </c>
      <c r="AV1328" s="369">
        <f t="shared" si="2013"/>
        <v>0.64225038934125256</v>
      </c>
      <c r="AW1328" s="369">
        <f t="shared" ref="AW1328:AX1328" si="2014">AW158*100/AW$5</f>
        <v>0.62881804876496727</v>
      </c>
      <c r="AX1328" s="369">
        <f t="shared" si="2014"/>
        <v>0.67249718412509119</v>
      </c>
      <c r="AY1328" s="369">
        <f t="shared" ref="AY1328" si="2015">AY158*100/AY$5</f>
        <v>0.63337795747221126</v>
      </c>
    </row>
    <row r="1329" spans="1:51" s="325" customFormat="1" ht="13.8">
      <c r="A1329" s="329"/>
      <c r="B1329" s="329" t="s">
        <v>330</v>
      </c>
      <c r="C1329" s="369">
        <f t="shared" ref="C1329:AF1329" si="2016">C159*100/C$5</f>
        <v>2.0938004645981398</v>
      </c>
      <c r="D1329" s="369">
        <f t="shared" si="2016"/>
        <v>2.015044170835798</v>
      </c>
      <c r="E1329" s="369">
        <f t="shared" si="2016"/>
        <v>1.8740529317670789</v>
      </c>
      <c r="F1329" s="369">
        <f t="shared" si="2016"/>
        <v>1.9327900464771801</v>
      </c>
      <c r="G1329" s="369">
        <f t="shared" si="2016"/>
        <v>1.8879533570989877</v>
      </c>
      <c r="H1329" s="369">
        <f t="shared" si="2016"/>
        <v>1.9262297903299381</v>
      </c>
      <c r="I1329" s="369">
        <f t="shared" si="2016"/>
        <v>1.8714963378075229</v>
      </c>
      <c r="J1329" s="369">
        <f t="shared" si="2016"/>
        <v>1.7403600349990462</v>
      </c>
      <c r="K1329" s="369">
        <f t="shared" si="2016"/>
        <v>1.4723301974629228</v>
      </c>
      <c r="L1329" s="369">
        <f t="shared" si="2016"/>
        <v>1.6667426726128902</v>
      </c>
      <c r="M1329" s="369">
        <f t="shared" si="2016"/>
        <v>1.6413571979244135</v>
      </c>
      <c r="N1329" s="369">
        <f t="shared" si="2016"/>
        <v>1.7138570960722461</v>
      </c>
      <c r="O1329" s="369">
        <f t="shared" si="2016"/>
        <v>1.966400229355483</v>
      </c>
      <c r="P1329" s="369">
        <f t="shared" si="2016"/>
        <v>1.7538760734529666</v>
      </c>
      <c r="Q1329" s="369">
        <f t="shared" si="2016"/>
        <v>1.719983734804484</v>
      </c>
      <c r="R1329" s="369">
        <f t="shared" si="2016"/>
        <v>1.7173687750657178</v>
      </c>
      <c r="S1329" s="369">
        <f t="shared" si="2016"/>
        <v>1.5423142878378215</v>
      </c>
      <c r="T1329" s="369">
        <f t="shared" si="2016"/>
        <v>1.6325096156632757</v>
      </c>
      <c r="U1329" s="369">
        <f t="shared" si="2016"/>
        <v>1.358990585791525</v>
      </c>
      <c r="V1329" s="369">
        <f t="shared" si="2016"/>
        <v>1.5851254743902796</v>
      </c>
      <c r="W1329" s="369">
        <f t="shared" si="2016"/>
        <v>1.547482555018787</v>
      </c>
      <c r="X1329" s="369">
        <f t="shared" si="2016"/>
        <v>1.5692208039847237</v>
      </c>
      <c r="Y1329" s="369">
        <f t="shared" si="2016"/>
        <v>1.3007004312238393</v>
      </c>
      <c r="Z1329" s="369">
        <f t="shared" si="2016"/>
        <v>1.4657658743774982</v>
      </c>
      <c r="AA1329" s="369">
        <f t="shared" si="2016"/>
        <v>1.440499816944506</v>
      </c>
      <c r="AB1329" s="369">
        <f t="shared" si="2016"/>
        <v>1.5826399566646592</v>
      </c>
      <c r="AC1329" s="369">
        <f t="shared" si="2016"/>
        <v>1.7696648166390674</v>
      </c>
      <c r="AD1329" s="369">
        <f t="shared" si="2016"/>
        <v>1.6337581048261614</v>
      </c>
      <c r="AE1329" s="369">
        <f t="shared" si="2016"/>
        <v>1.5346522749160236</v>
      </c>
      <c r="AF1329" s="369">
        <f t="shared" si="2016"/>
        <v>1.6911597109372567</v>
      </c>
      <c r="AG1329" s="369">
        <f t="shared" ref="AG1329:AH1329" si="2017">AG159*100/AG$5</f>
        <v>1.598204350053519</v>
      </c>
      <c r="AH1329" s="369">
        <f t="shared" si="2017"/>
        <v>1.6500094359780586</v>
      </c>
      <c r="AI1329" s="369">
        <f t="shared" ref="AI1329:AJ1329" si="2018">AI159*100/AI$5</f>
        <v>1.3655277339160174</v>
      </c>
      <c r="AJ1329" s="369">
        <f t="shared" si="2018"/>
        <v>1.5574102071155653</v>
      </c>
      <c r="AK1329" s="369">
        <f t="shared" ref="AK1329:AL1329" si="2019">AK159*100/AK$5</f>
        <v>1.3084307365675898</v>
      </c>
      <c r="AL1329" s="369">
        <f t="shared" si="2019"/>
        <v>1.370082076667124</v>
      </c>
      <c r="AM1329" s="369">
        <f t="shared" ref="AM1329:AN1329" si="2020">AM159*100/AM$5</f>
        <v>1.5366037019275882</v>
      </c>
      <c r="AN1329" s="369">
        <f t="shared" si="2020"/>
        <v>1.3845985464655655</v>
      </c>
      <c r="AO1329" s="369">
        <f t="shared" ref="AO1329:AT1329" si="2021">AO159*100/AO$5</f>
        <v>1.3596455042460935</v>
      </c>
      <c r="AP1329" s="369">
        <f t="shared" si="2021"/>
        <v>1.4363451871490922</v>
      </c>
      <c r="AQ1329" s="369">
        <f t="shared" si="2021"/>
        <v>1.4624987347751273</v>
      </c>
      <c r="AR1329" s="369">
        <f t="shared" si="2021"/>
        <v>1.4383031276546001</v>
      </c>
      <c r="AS1329" s="369">
        <f t="shared" si="2021"/>
        <v>1.361496067394657</v>
      </c>
      <c r="AT1329" s="369">
        <f t="shared" si="2021"/>
        <v>1.3797166040282689</v>
      </c>
      <c r="AU1329" s="369">
        <f t="shared" ref="AU1329:AV1329" si="2022">AU159*100/AU$5</f>
        <v>1.1989675220698051</v>
      </c>
      <c r="AV1329" s="369">
        <f t="shared" si="2022"/>
        <v>1.2601766335755007</v>
      </c>
      <c r="AW1329" s="369">
        <f t="shared" ref="AW1329:AX1329" si="2023">AW159*100/AW$5</f>
        <v>1.0999095864841073</v>
      </c>
      <c r="AX1329" s="369">
        <f t="shared" si="2023"/>
        <v>1.2613548576147473</v>
      </c>
      <c r="AY1329" s="369">
        <f t="shared" ref="AY1329" si="2024">AY159*100/AY$5</f>
        <v>1.0612019730196474</v>
      </c>
    </row>
    <row r="1330" spans="1:51" s="325" customFormat="1" ht="13.8">
      <c r="A1330" s="327"/>
      <c r="B1330" s="327" t="s">
        <v>331</v>
      </c>
      <c r="C1330" s="369">
        <f t="shared" ref="C1330:AF1330" si="2025">C160*100/C$5</f>
        <v>0.45393310823064104</v>
      </c>
      <c r="D1330" s="369">
        <f t="shared" si="2025"/>
        <v>0.41807538959959983</v>
      </c>
      <c r="E1330" s="369">
        <f t="shared" si="2025"/>
        <v>0.45168371622581727</v>
      </c>
      <c r="F1330" s="369">
        <f t="shared" si="2025"/>
        <v>0.4295400030872813</v>
      </c>
      <c r="G1330" s="369">
        <f t="shared" si="2025"/>
        <v>0.42666510874802133</v>
      </c>
      <c r="H1330" s="369">
        <f t="shared" si="2025"/>
        <v>0.41786186464290076</v>
      </c>
      <c r="I1330" s="369">
        <f t="shared" si="2025"/>
        <v>0.41347869747572213</v>
      </c>
      <c r="J1330" s="369">
        <f t="shared" si="2025"/>
        <v>0.40141673921662097</v>
      </c>
      <c r="K1330" s="369">
        <f t="shared" si="2025"/>
        <v>0.3628935908416942</v>
      </c>
      <c r="L1330" s="369">
        <f t="shared" si="2025"/>
        <v>0.37805809172096577</v>
      </c>
      <c r="M1330" s="369">
        <f t="shared" si="2025"/>
        <v>0.37223894770700128</v>
      </c>
      <c r="N1330" s="369">
        <f t="shared" si="2025"/>
        <v>0.3734856722364393</v>
      </c>
      <c r="O1330" s="369">
        <f t="shared" si="2025"/>
        <v>0.37342949035031225</v>
      </c>
      <c r="P1330" s="369">
        <f t="shared" si="2025"/>
        <v>0.3387184755728137</v>
      </c>
      <c r="Q1330" s="369">
        <f t="shared" si="2025"/>
        <v>0.40371671855749569</v>
      </c>
      <c r="R1330" s="369">
        <f t="shared" si="2025"/>
        <v>0.35771808751780537</v>
      </c>
      <c r="S1330" s="369">
        <f t="shared" si="2025"/>
        <v>0.38163132565475189</v>
      </c>
      <c r="T1330" s="369">
        <f t="shared" si="2025"/>
        <v>0.37797322267888317</v>
      </c>
      <c r="U1330" s="369">
        <f t="shared" si="2025"/>
        <v>0.35036117298566333</v>
      </c>
      <c r="V1330" s="369">
        <f t="shared" si="2025"/>
        <v>0.39611325687051613</v>
      </c>
      <c r="W1330" s="369">
        <f t="shared" si="2025"/>
        <v>0.34417606011808916</v>
      </c>
      <c r="X1330" s="369">
        <f t="shared" si="2025"/>
        <v>0.35112856252375774</v>
      </c>
      <c r="Y1330" s="369">
        <f t="shared" si="2025"/>
        <v>0.34508060015986874</v>
      </c>
      <c r="Z1330" s="369">
        <f t="shared" si="2025"/>
        <v>0.34906474019530559</v>
      </c>
      <c r="AA1330" s="369">
        <f t="shared" si="2025"/>
        <v>0.37842057654936029</v>
      </c>
      <c r="AB1330" s="369">
        <f t="shared" si="2025"/>
        <v>0.38738531106901691</v>
      </c>
      <c r="AC1330" s="369">
        <f t="shared" si="2025"/>
        <v>0.36793636778985639</v>
      </c>
      <c r="AD1330" s="369">
        <f t="shared" si="2025"/>
        <v>0.42505221416953004</v>
      </c>
      <c r="AE1330" s="369">
        <f t="shared" si="2025"/>
        <v>0.38230305065850495</v>
      </c>
      <c r="AF1330" s="369">
        <f t="shared" si="2025"/>
        <v>0.35263752535530218</v>
      </c>
      <c r="AG1330" s="369">
        <f t="shared" ref="AG1330:AH1330" si="2026">AG160*100/AG$5</f>
        <v>0.38986855190564579</v>
      </c>
      <c r="AH1330" s="369">
        <f t="shared" si="2026"/>
        <v>0.40102906749141792</v>
      </c>
      <c r="AI1330" s="369">
        <f t="shared" ref="AI1330:AJ1330" si="2027">AI160*100/AI$5</f>
        <v>0.35297209129453877</v>
      </c>
      <c r="AJ1330" s="369">
        <f t="shared" si="2027"/>
        <v>0.33986735987360606</v>
      </c>
      <c r="AK1330" s="369">
        <f t="shared" ref="AK1330:AL1330" si="2028">AK160*100/AK$5</f>
        <v>0.34734305748404848</v>
      </c>
      <c r="AL1330" s="369">
        <f t="shared" si="2028"/>
        <v>0.32523011258246431</v>
      </c>
      <c r="AM1330" s="369">
        <f t="shared" ref="AM1330:AN1330" si="2029">AM160*100/AM$5</f>
        <v>0.38768358225119065</v>
      </c>
      <c r="AN1330" s="369">
        <f t="shared" si="2029"/>
        <v>0.34614963661639137</v>
      </c>
      <c r="AO1330" s="369">
        <f t="shared" ref="AO1330:AT1330" si="2030">AO160*100/AO$5</f>
        <v>0.35490474407440237</v>
      </c>
      <c r="AP1330" s="369">
        <f t="shared" si="2030"/>
        <v>0.32156201406228158</v>
      </c>
      <c r="AQ1330" s="369">
        <f t="shared" si="2030"/>
        <v>0.33027430075238706</v>
      </c>
      <c r="AR1330" s="369">
        <f t="shared" si="2030"/>
        <v>0.36769117588593658</v>
      </c>
      <c r="AS1330" s="369">
        <f t="shared" si="2030"/>
        <v>0.34509823905059767</v>
      </c>
      <c r="AT1330" s="369">
        <f t="shared" si="2030"/>
        <v>0.32254426904945038</v>
      </c>
      <c r="AU1330" s="369">
        <f t="shared" ref="AU1330:AV1330" si="2031">AU160*100/AU$5</f>
        <v>0.32058675458107361</v>
      </c>
      <c r="AV1330" s="369">
        <f t="shared" si="2031"/>
        <v>0.30784761992113402</v>
      </c>
      <c r="AW1330" s="369">
        <f t="shared" ref="AW1330:AX1330" si="2032">AW160*100/AW$5</f>
        <v>0.30928846418988432</v>
      </c>
      <c r="AX1330" s="369">
        <f t="shared" si="2032"/>
        <v>0.33056219821983429</v>
      </c>
      <c r="AY1330" s="369">
        <f t="shared" ref="AY1330" si="2033">AY160*100/AY$5</f>
        <v>0.31754915703959891</v>
      </c>
    </row>
    <row r="1331" spans="1:51" s="325" customFormat="1" ht="13.8">
      <c r="A1331" s="329"/>
      <c r="B1331" s="329" t="s">
        <v>332</v>
      </c>
      <c r="C1331" s="369">
        <f t="shared" ref="C1331:AF1331" si="2034">C161*100/C$5</f>
        <v>0.13860223317990655</v>
      </c>
      <c r="D1331" s="369">
        <f t="shared" si="2034"/>
        <v>0.13447976905983833</v>
      </c>
      <c r="E1331" s="369">
        <f t="shared" si="2034"/>
        <v>0.14362430775209498</v>
      </c>
      <c r="F1331" s="369">
        <f t="shared" si="2034"/>
        <v>0.12413110227938937</v>
      </c>
      <c r="G1331" s="369">
        <f t="shared" si="2034"/>
        <v>0.13418560357453588</v>
      </c>
      <c r="H1331" s="369">
        <f t="shared" si="2034"/>
        <v>0.12340566296485909</v>
      </c>
      <c r="I1331" s="369">
        <f t="shared" si="2034"/>
        <v>0.11078219828907147</v>
      </c>
      <c r="J1331" s="369">
        <f t="shared" si="2034"/>
        <v>0.12203710788831672</v>
      </c>
      <c r="K1331" s="369">
        <f t="shared" si="2034"/>
        <v>0.11590308869568219</v>
      </c>
      <c r="L1331" s="369">
        <f t="shared" si="2034"/>
        <v>0.13956497808545387</v>
      </c>
      <c r="M1331" s="369">
        <f t="shared" si="2034"/>
        <v>0.1283626591875669</v>
      </c>
      <c r="N1331" s="369">
        <f t="shared" si="2034"/>
        <v>0.14575050623861044</v>
      </c>
      <c r="O1331" s="369">
        <f t="shared" si="2034"/>
        <v>0.12453033609865516</v>
      </c>
      <c r="P1331" s="369">
        <f t="shared" si="2034"/>
        <v>0.11603964580094739</v>
      </c>
      <c r="Q1331" s="369">
        <f t="shared" si="2034"/>
        <v>0.11413959341057278</v>
      </c>
      <c r="R1331" s="369">
        <f t="shared" si="2034"/>
        <v>0.11303230252630241</v>
      </c>
      <c r="S1331" s="369">
        <f t="shared" si="2034"/>
        <v>0.11803229194064728</v>
      </c>
      <c r="T1331" s="369">
        <f t="shared" si="2034"/>
        <v>0.12265761707883843</v>
      </c>
      <c r="U1331" s="369">
        <f t="shared" si="2034"/>
        <v>0.11847075049842874</v>
      </c>
      <c r="V1331" s="369">
        <f t="shared" si="2034"/>
        <v>0.13575021959594344</v>
      </c>
      <c r="W1331" s="369">
        <f t="shared" si="2034"/>
        <v>0.11010198604401503</v>
      </c>
      <c r="X1331" s="369">
        <f t="shared" si="2034"/>
        <v>0.11432669888275018</v>
      </c>
      <c r="Y1331" s="369">
        <f t="shared" si="2034"/>
        <v>0.1155865764935172</v>
      </c>
      <c r="Z1331" s="369">
        <f t="shared" si="2034"/>
        <v>0.12394394932811528</v>
      </c>
      <c r="AA1331" s="369">
        <f t="shared" si="2034"/>
        <v>0.12158696803716067</v>
      </c>
      <c r="AB1331" s="369">
        <f t="shared" si="2034"/>
        <v>0.12234327107803389</v>
      </c>
      <c r="AC1331" s="369">
        <f t="shared" si="2034"/>
        <v>0.11705488972126209</v>
      </c>
      <c r="AD1331" s="369">
        <f t="shared" si="2034"/>
        <v>0.1266053250432311</v>
      </c>
      <c r="AE1331" s="369">
        <f t="shared" si="2034"/>
        <v>0.11230989805383385</v>
      </c>
      <c r="AF1331" s="369">
        <f t="shared" si="2034"/>
        <v>0.12011485111497738</v>
      </c>
      <c r="AG1331" s="369">
        <f t="shared" ref="AG1331:AH1331" si="2035">AG161*100/AG$5</f>
        <v>0.12378019583835134</v>
      </c>
      <c r="AH1331" s="369">
        <f t="shared" si="2035"/>
        <v>0.13108991005407358</v>
      </c>
      <c r="AI1331" s="369">
        <f t="shared" ref="AI1331:AJ1331" si="2036">AI161*100/AI$5</f>
        <v>0.12045872956877117</v>
      </c>
      <c r="AJ1331" s="369">
        <f t="shared" si="2036"/>
        <v>0.11631496608710906</v>
      </c>
      <c r="AK1331" s="369">
        <f t="shared" ref="AK1331:AL1331" si="2037">AK161*100/AK$5</f>
        <v>0.12497803044444558</v>
      </c>
      <c r="AL1331" s="369">
        <f t="shared" si="2037"/>
        <v>0.11697406520187971</v>
      </c>
      <c r="AM1331" s="369">
        <f t="shared" ref="AM1331:AN1331" si="2038">AM161*100/AM$5</f>
        <v>0.1137126052982063</v>
      </c>
      <c r="AN1331" s="369">
        <f t="shared" si="2038"/>
        <v>0.11136739724550487</v>
      </c>
      <c r="AO1331" s="369">
        <f t="shared" ref="AO1331:AT1331" si="2039">AO161*100/AO$5</f>
        <v>0.11589230019596268</v>
      </c>
      <c r="AP1331" s="369">
        <f t="shared" si="2039"/>
        <v>0.10244669477821633</v>
      </c>
      <c r="AQ1331" s="369">
        <f t="shared" si="2039"/>
        <v>0.11646816694220455</v>
      </c>
      <c r="AR1331" s="369">
        <f t="shared" si="2039"/>
        <v>0.12131146225539383</v>
      </c>
      <c r="AS1331" s="369">
        <f t="shared" si="2039"/>
        <v>0.12272361495359646</v>
      </c>
      <c r="AT1331" s="369">
        <f t="shared" si="2039"/>
        <v>0.11320354589994801</v>
      </c>
      <c r="AU1331" s="369">
        <f t="shared" ref="AU1331:AV1331" si="2040">AU161*100/AU$5</f>
        <v>0.1137880928287235</v>
      </c>
      <c r="AV1331" s="369">
        <f t="shared" si="2040"/>
        <v>0.10832765769947504</v>
      </c>
      <c r="AW1331" s="369">
        <f t="shared" ref="AW1331:AX1331" si="2041">AW161*100/AW$5</f>
        <v>0.10814490555632154</v>
      </c>
      <c r="AX1331" s="369">
        <f t="shared" si="2041"/>
        <v>0.11874829664328587</v>
      </c>
      <c r="AY1331" s="369">
        <f t="shared" ref="AY1331" si="2042">AY161*100/AY$5</f>
        <v>0.10264794421686356</v>
      </c>
    </row>
    <row r="1332" spans="1:51" s="325" customFormat="1" ht="13.8">
      <c r="A1332" s="327"/>
      <c r="B1332" s="327" t="s">
        <v>333</v>
      </c>
      <c r="C1332" s="369">
        <f t="shared" ref="C1332:AF1332" si="2043">C162*100/C$5</f>
        <v>0.31533087505073448</v>
      </c>
      <c r="D1332" s="369">
        <f t="shared" si="2043"/>
        <v>0.28359562053976151</v>
      </c>
      <c r="E1332" s="369">
        <f t="shared" si="2043"/>
        <v>0.30805940847372226</v>
      </c>
      <c r="F1332" s="369">
        <f t="shared" si="2043"/>
        <v>0.3054089008078919</v>
      </c>
      <c r="G1332" s="369">
        <f t="shared" si="2043"/>
        <v>0.29247950517348542</v>
      </c>
      <c r="H1332" s="369">
        <f t="shared" si="2043"/>
        <v>0.29441996983336616</v>
      </c>
      <c r="I1332" s="369">
        <f t="shared" si="2043"/>
        <v>0.30265962095819227</v>
      </c>
      <c r="J1332" s="369">
        <f t="shared" si="2043"/>
        <v>0.27934315879157734</v>
      </c>
      <c r="K1332" s="369">
        <f t="shared" si="2043"/>
        <v>0.24699050214601198</v>
      </c>
      <c r="L1332" s="369">
        <f t="shared" si="2043"/>
        <v>0.2384931136355119</v>
      </c>
      <c r="M1332" s="369">
        <f t="shared" si="2043"/>
        <v>0.24387628851943435</v>
      </c>
      <c r="N1332" s="369">
        <f t="shared" si="2043"/>
        <v>0.22769072986787806</v>
      </c>
      <c r="O1332" s="369">
        <f t="shared" si="2043"/>
        <v>0.24889915425165707</v>
      </c>
      <c r="P1332" s="369">
        <f t="shared" si="2043"/>
        <v>0.22267882977186632</v>
      </c>
      <c r="Q1332" s="369">
        <f t="shared" si="2043"/>
        <v>0.28957712514692285</v>
      </c>
      <c r="R1332" s="369">
        <f t="shared" si="2043"/>
        <v>0.24472929242126676</v>
      </c>
      <c r="S1332" s="369">
        <f t="shared" si="2043"/>
        <v>0.26356052399405872</v>
      </c>
      <c r="T1332" s="369">
        <f t="shared" si="2043"/>
        <v>0.25531560560004474</v>
      </c>
      <c r="U1332" s="369">
        <f t="shared" si="2043"/>
        <v>0.23189042248723457</v>
      </c>
      <c r="V1332" s="369">
        <f t="shared" si="2043"/>
        <v>0.26036303727457266</v>
      </c>
      <c r="W1332" s="369">
        <f t="shared" si="2043"/>
        <v>0.23403113258185723</v>
      </c>
      <c r="X1332" s="369">
        <f t="shared" si="2043"/>
        <v>0.23680186364100753</v>
      </c>
      <c r="Y1332" s="369">
        <f t="shared" si="2043"/>
        <v>0.22949402366635155</v>
      </c>
      <c r="Z1332" s="369">
        <f t="shared" si="2043"/>
        <v>0.22507442201222283</v>
      </c>
      <c r="AA1332" s="369">
        <f t="shared" si="2043"/>
        <v>0.25683360851219966</v>
      </c>
      <c r="AB1332" s="369">
        <f t="shared" si="2043"/>
        <v>0.26508409680469153</v>
      </c>
      <c r="AC1332" s="369">
        <f t="shared" si="2043"/>
        <v>0.25088147806859429</v>
      </c>
      <c r="AD1332" s="369">
        <f t="shared" si="2043"/>
        <v>0.29844688912629896</v>
      </c>
      <c r="AE1332" s="369">
        <f t="shared" si="2043"/>
        <v>0.2699931526046711</v>
      </c>
      <c r="AF1332" s="369">
        <f t="shared" si="2043"/>
        <v>0.2325226742403248</v>
      </c>
      <c r="AG1332" s="369">
        <f t="shared" ref="AG1332:AH1332" si="2044">AG162*100/AG$5</f>
        <v>0.26608835606729447</v>
      </c>
      <c r="AH1332" s="369">
        <f t="shared" si="2044"/>
        <v>0.26997814908221462</v>
      </c>
      <c r="AI1332" s="369">
        <f t="shared" ref="AI1332:AJ1332" si="2045">AI162*100/AI$5</f>
        <v>0.23251336172576761</v>
      </c>
      <c r="AJ1332" s="369">
        <f t="shared" si="2045"/>
        <v>0.22358841576422606</v>
      </c>
      <c r="AK1332" s="369">
        <f t="shared" ref="AK1332:AL1332" si="2046">AK162*100/AK$5</f>
        <v>0.22240399742639566</v>
      </c>
      <c r="AL1332" s="369">
        <f t="shared" si="2046"/>
        <v>0.20825604738058459</v>
      </c>
      <c r="AM1332" s="369">
        <f t="shared" ref="AM1332:AN1332" si="2047">AM162*100/AM$5</f>
        <v>0.27400806521302939</v>
      </c>
      <c r="AN1332" s="369">
        <f t="shared" si="2047"/>
        <v>0.23478223937088652</v>
      </c>
      <c r="AO1332" s="369">
        <f t="shared" ref="AO1332:AT1332" si="2048">AO162*100/AO$5</f>
        <v>0.23901244387843967</v>
      </c>
      <c r="AP1332" s="369">
        <f t="shared" si="2048"/>
        <v>0.21911531928406527</v>
      </c>
      <c r="AQ1332" s="369">
        <f t="shared" si="2048"/>
        <v>0.21380613381018254</v>
      </c>
      <c r="AR1332" s="369">
        <f t="shared" si="2048"/>
        <v>0.24641618731131709</v>
      </c>
      <c r="AS1332" s="369">
        <f t="shared" si="2048"/>
        <v>0.22237462409700121</v>
      </c>
      <c r="AT1332" s="369">
        <f t="shared" si="2048"/>
        <v>0.20934072314950242</v>
      </c>
      <c r="AU1332" s="369">
        <f t="shared" ref="AU1332:AV1332" si="2049">AU162*100/AU$5</f>
        <v>0.20679866175235009</v>
      </c>
      <c r="AV1332" s="369">
        <f t="shared" si="2049"/>
        <v>0.19951996222165896</v>
      </c>
      <c r="AW1332" s="369">
        <f t="shared" ref="AW1332:AX1332" si="2050">AW162*100/AW$5</f>
        <v>0.20114355863356279</v>
      </c>
      <c r="AX1332" s="369">
        <f t="shared" si="2050"/>
        <v>0.2117797490609766</v>
      </c>
      <c r="AY1332" s="369">
        <f t="shared" ref="AY1332" si="2051">AY162*100/AY$5</f>
        <v>0.21490121282273533</v>
      </c>
    </row>
    <row r="1333" spans="1:51" s="325" customFormat="1" ht="13.8">
      <c r="A1333" s="329"/>
      <c r="B1333" s="329" t="s">
        <v>334</v>
      </c>
      <c r="C1333" s="369">
        <f t="shared" ref="C1333:AF1333" si="2052">C163*100/C$5</f>
        <v>2.075622414701336</v>
      </c>
      <c r="D1333" s="369">
        <f t="shared" si="2052"/>
        <v>1.9287343318585328</v>
      </c>
      <c r="E1333" s="369">
        <f t="shared" si="2052"/>
        <v>2.0113743291036701</v>
      </c>
      <c r="F1333" s="369">
        <f t="shared" si="2052"/>
        <v>1.8960386022134048</v>
      </c>
      <c r="G1333" s="369">
        <f t="shared" si="2052"/>
        <v>1.9642346743142722</v>
      </c>
      <c r="H1333" s="369">
        <f t="shared" si="2052"/>
        <v>1.8270632314530093</v>
      </c>
      <c r="I1333" s="369">
        <f t="shared" si="2052"/>
        <v>1.7932407370187713</v>
      </c>
      <c r="J1333" s="369">
        <f t="shared" si="2052"/>
        <v>1.814691064848535</v>
      </c>
      <c r="K1333" s="369">
        <f t="shared" si="2052"/>
        <v>1.6380237464005891</v>
      </c>
      <c r="L1333" s="369">
        <f t="shared" si="2052"/>
        <v>1.770637533361719</v>
      </c>
      <c r="M1333" s="369">
        <f t="shared" si="2052"/>
        <v>1.8000980270357203</v>
      </c>
      <c r="N1333" s="369">
        <f t="shared" si="2052"/>
        <v>1.7222999607628973</v>
      </c>
      <c r="O1333" s="369">
        <f t="shared" si="2052"/>
        <v>1.7775857508868345</v>
      </c>
      <c r="P1333" s="369">
        <f t="shared" si="2052"/>
        <v>1.6944116841703554</v>
      </c>
      <c r="Q1333" s="369">
        <f t="shared" si="2052"/>
        <v>1.9104321808107108</v>
      </c>
      <c r="R1333" s="369">
        <f t="shared" si="2052"/>
        <v>1.5934161076687066</v>
      </c>
      <c r="S1333" s="369">
        <f t="shared" si="2052"/>
        <v>1.6667391933060864</v>
      </c>
      <c r="T1333" s="369">
        <f t="shared" si="2052"/>
        <v>1.6203458985619466</v>
      </c>
      <c r="U1333" s="369">
        <f t="shared" si="2052"/>
        <v>1.5198736979905891</v>
      </c>
      <c r="V1333" s="369">
        <f t="shared" si="2052"/>
        <v>1.603449652639144</v>
      </c>
      <c r="W1333" s="369">
        <f t="shared" si="2052"/>
        <v>1.596435856146001</v>
      </c>
      <c r="X1333" s="369">
        <f t="shared" si="2052"/>
        <v>1.551145273083218</v>
      </c>
      <c r="Y1333" s="369">
        <f t="shared" si="2052"/>
        <v>1.5697906672430377</v>
      </c>
      <c r="Z1333" s="369">
        <f t="shared" si="2052"/>
        <v>1.6068663000435868</v>
      </c>
      <c r="AA1333" s="369">
        <f t="shared" si="2052"/>
        <v>1.6231979358011279</v>
      </c>
      <c r="AB1333" s="369">
        <f t="shared" si="2052"/>
        <v>1.736357610769236</v>
      </c>
      <c r="AC1333" s="369">
        <f t="shared" si="2052"/>
        <v>1.7211232796960274</v>
      </c>
      <c r="AD1333" s="369">
        <f t="shared" si="2052"/>
        <v>1.6680061084963924</v>
      </c>
      <c r="AE1333" s="369">
        <f t="shared" si="2052"/>
        <v>1.6858310952166389</v>
      </c>
      <c r="AF1333" s="369">
        <f t="shared" si="2052"/>
        <v>1.6730399961956799</v>
      </c>
      <c r="AG1333" s="369">
        <f t="shared" ref="AG1333:AH1333" si="2053">AG163*100/AG$5</f>
        <v>1.7394707773448386</v>
      </c>
      <c r="AH1333" s="369">
        <f t="shared" si="2053"/>
        <v>1.7591860416150027</v>
      </c>
      <c r="AI1333" s="369">
        <f t="shared" ref="AI1333:AJ1333" si="2054">AI163*100/AI$5</f>
        <v>1.6258180185426743</v>
      </c>
      <c r="AJ1333" s="369">
        <f t="shared" si="2054"/>
        <v>1.5822293497708821</v>
      </c>
      <c r="AK1333" s="369">
        <f t="shared" ref="AK1333:AL1333" si="2055">AK163*100/AK$5</f>
        <v>1.6495775025515862</v>
      </c>
      <c r="AL1333" s="369">
        <f t="shared" si="2055"/>
        <v>1.5312156779341131</v>
      </c>
      <c r="AM1333" s="369">
        <f t="shared" ref="AM1333:AN1333" si="2056">AM163*100/AM$5</f>
        <v>1.6874416555309166</v>
      </c>
      <c r="AN1333" s="369">
        <f t="shared" si="2056"/>
        <v>1.5085442929415858</v>
      </c>
      <c r="AO1333" s="369">
        <f t="shared" ref="AO1333:AT1333" si="2057">AO163*100/AO$5</f>
        <v>1.4749031645261672</v>
      </c>
      <c r="AP1333" s="369">
        <f t="shared" si="2057"/>
        <v>1.407413320301212</v>
      </c>
      <c r="AQ1333" s="369">
        <f t="shared" si="2057"/>
        <v>1.5243766658794156</v>
      </c>
      <c r="AR1333" s="369">
        <f t="shared" si="2057"/>
        <v>1.6406226349097623</v>
      </c>
      <c r="AS1333" s="369">
        <f t="shared" si="2057"/>
        <v>1.705992720097443</v>
      </c>
      <c r="AT1333" s="369">
        <f t="shared" si="2057"/>
        <v>1.521465082108757</v>
      </c>
      <c r="AU1333" s="369">
        <f t="shared" ref="AU1333:AV1333" si="2058">AU163*100/AU$5</f>
        <v>1.4765175253531253</v>
      </c>
      <c r="AV1333" s="369">
        <f t="shared" si="2058"/>
        <v>1.3947805652249627</v>
      </c>
      <c r="AW1333" s="369">
        <f t="shared" ref="AW1333:AX1333" si="2059">AW163*100/AW$5</f>
        <v>1.4459533985936854</v>
      </c>
      <c r="AX1333" s="369">
        <f t="shared" si="2059"/>
        <v>1.5000809414619054</v>
      </c>
      <c r="AY1333" s="369">
        <f t="shared" ref="AY1333" si="2060">AY163*100/AY$5</f>
        <v>1.3394983268098368</v>
      </c>
    </row>
    <row r="1334" spans="1:51" s="325" customFormat="1" ht="13.8">
      <c r="A1334" s="327"/>
      <c r="B1334" s="327" t="s">
        <v>335</v>
      </c>
      <c r="C1334" s="369">
        <f t="shared" ref="C1334:AF1334" si="2061">C164*100/C$5</f>
        <v>9.3653658494460237E-2</v>
      </c>
      <c r="D1334" s="369">
        <f t="shared" si="2061"/>
        <v>8.9925812281050677E-2</v>
      </c>
      <c r="E1334" s="369">
        <f t="shared" si="2061"/>
        <v>0.10778349763790042</v>
      </c>
      <c r="F1334" s="369">
        <f t="shared" si="2061"/>
        <v>0.11057425831266482</v>
      </c>
      <c r="G1334" s="369">
        <f t="shared" si="2061"/>
        <v>0.10445696613338766</v>
      </c>
      <c r="H1334" s="369">
        <f t="shared" si="2061"/>
        <v>0.10369553946137015</v>
      </c>
      <c r="I1334" s="369">
        <f t="shared" si="2061"/>
        <v>0.10163639763138514</v>
      </c>
      <c r="J1334" s="369">
        <f t="shared" si="2061"/>
        <v>0.12878452718279926</v>
      </c>
      <c r="K1334" s="369">
        <f t="shared" si="2061"/>
        <v>0.12355410504492323</v>
      </c>
      <c r="L1334" s="369">
        <f t="shared" si="2061"/>
        <v>0.11933686091227906</v>
      </c>
      <c r="M1334" s="369">
        <f t="shared" si="2061"/>
        <v>0.1447430449307599</v>
      </c>
      <c r="N1334" s="369">
        <f t="shared" si="2061"/>
        <v>0.12126619863572194</v>
      </c>
      <c r="O1334" s="369">
        <f t="shared" si="2061"/>
        <v>9.9979608359361274E-2</v>
      </c>
      <c r="P1334" s="369">
        <f t="shared" si="2061"/>
        <v>0.11310739165213117</v>
      </c>
      <c r="Q1334" s="369">
        <f t="shared" si="2061"/>
        <v>0.13117354194862707</v>
      </c>
      <c r="R1334" s="369">
        <f t="shared" si="2061"/>
        <v>9.8500820985199633E-2</v>
      </c>
      <c r="S1334" s="369">
        <f t="shared" si="2061"/>
        <v>0.13185728143712114</v>
      </c>
      <c r="T1334" s="369">
        <f t="shared" si="2061"/>
        <v>0.10400386300062574</v>
      </c>
      <c r="U1334" s="369">
        <f t="shared" si="2061"/>
        <v>9.2088257787009797E-2</v>
      </c>
      <c r="V1334" s="369">
        <f t="shared" si="2061"/>
        <v>0.11288702471662666</v>
      </c>
      <c r="W1334" s="369">
        <f t="shared" si="2061"/>
        <v>9.4342458400429416E-2</v>
      </c>
      <c r="X1334" s="369">
        <f t="shared" si="2061"/>
        <v>9.5506638104294564E-2</v>
      </c>
      <c r="Y1334" s="369">
        <f t="shared" si="2061"/>
        <v>9.7272352042348423E-2</v>
      </c>
      <c r="Z1334" s="369">
        <f t="shared" si="2061"/>
        <v>0.10873496489877679</v>
      </c>
      <c r="AA1334" s="369">
        <f t="shared" si="2061"/>
        <v>9.8278166522525356E-2</v>
      </c>
      <c r="AB1334" s="369">
        <f t="shared" si="2061"/>
        <v>0.10531026152609037</v>
      </c>
      <c r="AC1334" s="369">
        <f t="shared" si="2061"/>
        <v>0.10891965199689242</v>
      </c>
      <c r="AD1334" s="369">
        <f t="shared" si="2061"/>
        <v>0.11609832625915553</v>
      </c>
      <c r="AE1334" s="369">
        <f t="shared" si="2061"/>
        <v>0.11301947269931262</v>
      </c>
      <c r="AF1334" s="369">
        <f t="shared" si="2061"/>
        <v>0.12466527721523761</v>
      </c>
      <c r="AG1334" s="369">
        <f t="shared" ref="AG1334:AH1334" si="2062">AG164*100/AG$5</f>
        <v>0.10197821364379951</v>
      </c>
      <c r="AH1334" s="369">
        <f t="shared" si="2062"/>
        <v>0.1042246667384113</v>
      </c>
      <c r="AI1334" s="369">
        <f t="shared" ref="AI1334:AJ1334" si="2063">AI164*100/AI$5</f>
        <v>0.10002059595703731</v>
      </c>
      <c r="AJ1334" s="369">
        <f t="shared" si="2063"/>
        <v>0.10676914198891027</v>
      </c>
      <c r="AK1334" s="369">
        <f t="shared" ref="AK1334:AL1334" si="2064">AK164*100/AK$5</f>
        <v>0.10066050908575083</v>
      </c>
      <c r="AL1334" s="369">
        <f t="shared" si="2064"/>
        <v>7.4072751212154911E-2</v>
      </c>
      <c r="AM1334" s="369">
        <f t="shared" ref="AM1334:AN1334" si="2065">AM164*100/AM$5</f>
        <v>0.10169600904360133</v>
      </c>
      <c r="AN1334" s="369">
        <f t="shared" si="2065"/>
        <v>0.11700315112151502</v>
      </c>
      <c r="AO1334" s="369">
        <f t="shared" ref="AO1334:AT1334" si="2066">AO164*100/AO$5</f>
        <v>0.10182444872708861</v>
      </c>
      <c r="AP1334" s="369">
        <f t="shared" si="2066"/>
        <v>7.9754351021626049E-2</v>
      </c>
      <c r="AQ1334" s="369">
        <f t="shared" si="2066"/>
        <v>8.1210567158136238E-2</v>
      </c>
      <c r="AR1334" s="369">
        <f t="shared" si="2066"/>
        <v>0.11153651580787562</v>
      </c>
      <c r="AS1334" s="369">
        <f t="shared" si="2066"/>
        <v>9.5333742412049852E-2</v>
      </c>
      <c r="AT1334" s="369">
        <f t="shared" si="2066"/>
        <v>8.6173380167667818E-2</v>
      </c>
      <c r="AU1334" s="369">
        <f t="shared" ref="AU1334:AV1334" si="2067">AU164*100/AU$5</f>
        <v>7.8732335316234248E-2</v>
      </c>
      <c r="AV1334" s="369">
        <f t="shared" si="2067"/>
        <v>8.7597908557327214E-2</v>
      </c>
      <c r="AW1334" s="369">
        <f t="shared" ref="AW1334:AX1334" si="2068">AW164*100/AW$5</f>
        <v>7.9111826406049482E-2</v>
      </c>
      <c r="AX1334" s="369">
        <f t="shared" si="2068"/>
        <v>7.2642400621302561E-2</v>
      </c>
      <c r="AY1334" s="369">
        <f t="shared" ref="AY1334" si="2069">AY164*100/AY$5</f>
        <v>9.6311297381129826E-2</v>
      </c>
    </row>
    <row r="1335" spans="1:51" s="325" customFormat="1" ht="13.8">
      <c r="A1335" s="329"/>
      <c r="B1335" s="329" t="s">
        <v>336</v>
      </c>
      <c r="C1335" s="369">
        <f t="shared" ref="C1335:AF1335" si="2070">C165*100/C$5</f>
        <v>0.16692717553692171</v>
      </c>
      <c r="D1335" s="369">
        <f t="shared" si="2070"/>
        <v>0.15100993273428709</v>
      </c>
      <c r="E1335" s="369">
        <f t="shared" si="2070"/>
        <v>0.14019313758507532</v>
      </c>
      <c r="F1335" s="369">
        <f t="shared" si="2070"/>
        <v>0.1538041943835475</v>
      </c>
      <c r="G1335" s="369">
        <f t="shared" si="2070"/>
        <v>0.14764483744092635</v>
      </c>
      <c r="H1335" s="369">
        <f t="shared" si="2070"/>
        <v>0.14557955190628416</v>
      </c>
      <c r="I1335" s="369">
        <f t="shared" si="2070"/>
        <v>0.13287225713566062</v>
      </c>
      <c r="J1335" s="369">
        <f t="shared" si="2070"/>
        <v>0.15446119303855987</v>
      </c>
      <c r="K1335" s="369">
        <f t="shared" si="2070"/>
        <v>0.15906266810165728</v>
      </c>
      <c r="L1335" s="369">
        <f t="shared" si="2070"/>
        <v>0.13798465643129959</v>
      </c>
      <c r="M1335" s="369">
        <f t="shared" si="2070"/>
        <v>0.16197435980346939</v>
      </c>
      <c r="N1335" s="369">
        <f t="shared" si="2070"/>
        <v>0.16872398542317193</v>
      </c>
      <c r="O1335" s="369">
        <f t="shared" si="2070"/>
        <v>0.15344204837058678</v>
      </c>
      <c r="P1335" s="369">
        <f t="shared" si="2070"/>
        <v>0.17679767661980092</v>
      </c>
      <c r="Q1335" s="369">
        <f t="shared" si="2070"/>
        <v>0.17147238457072225</v>
      </c>
      <c r="R1335" s="369">
        <f t="shared" si="2070"/>
        <v>0.1452278005515002</v>
      </c>
      <c r="S1335" s="369">
        <f t="shared" si="2070"/>
        <v>0.1430636099704746</v>
      </c>
      <c r="T1335" s="369">
        <f t="shared" si="2070"/>
        <v>0.16759806180556094</v>
      </c>
      <c r="U1335" s="369">
        <f t="shared" si="2070"/>
        <v>0.12715359620092107</v>
      </c>
      <c r="V1335" s="369">
        <f t="shared" si="2070"/>
        <v>0.1763912296111996</v>
      </c>
      <c r="W1335" s="369">
        <f t="shared" si="2070"/>
        <v>0.11783145464304885</v>
      </c>
      <c r="X1335" s="369">
        <f t="shared" si="2070"/>
        <v>0.13674532073313028</v>
      </c>
      <c r="Y1335" s="369">
        <f t="shared" si="2070"/>
        <v>0.13468179132639893</v>
      </c>
      <c r="Z1335" s="369">
        <f t="shared" si="2070"/>
        <v>0.1298791627639547</v>
      </c>
      <c r="AA1335" s="369">
        <f t="shared" si="2070"/>
        <v>0.1241680107943179</v>
      </c>
      <c r="AB1335" s="369">
        <f t="shared" si="2070"/>
        <v>0.14673622302896536</v>
      </c>
      <c r="AC1335" s="369">
        <f t="shared" si="2070"/>
        <v>0.12885291220304937</v>
      </c>
      <c r="AD1335" s="369">
        <f t="shared" si="2070"/>
        <v>0.15471756224795236</v>
      </c>
      <c r="AE1335" s="369">
        <f t="shared" si="2070"/>
        <v>0.14420133628674067</v>
      </c>
      <c r="AF1335" s="369">
        <f t="shared" si="2070"/>
        <v>0.15512443570616877</v>
      </c>
      <c r="AG1335" s="369">
        <f t="shared" ref="AG1335:AH1335" si="2071">AG165*100/AG$5</f>
        <v>0.14978631453116995</v>
      </c>
      <c r="AH1335" s="369">
        <f t="shared" si="2071"/>
        <v>0.14898707504955838</v>
      </c>
      <c r="AI1335" s="369">
        <f t="shared" ref="AI1335:AJ1335" si="2072">AI165*100/AI$5</f>
        <v>0.13482066129593551</v>
      </c>
      <c r="AJ1335" s="369">
        <f t="shared" si="2072"/>
        <v>0.13911687798959899</v>
      </c>
      <c r="AK1335" s="369">
        <f t="shared" ref="AK1335:AL1335" si="2073">AK165*100/AK$5</f>
        <v>0.14411249035970056</v>
      </c>
      <c r="AL1335" s="369">
        <f t="shared" si="2073"/>
        <v>0.13219449353314441</v>
      </c>
      <c r="AM1335" s="369">
        <f t="shared" ref="AM1335:AN1335" si="2074">AM165*100/AM$5</f>
        <v>0.15625283956990971</v>
      </c>
      <c r="AN1335" s="369">
        <f t="shared" si="2074"/>
        <v>0.12394574647602027</v>
      </c>
      <c r="AO1335" s="369">
        <f t="shared" ref="AO1335:AT1335" si="2075">AO165*100/AO$5</f>
        <v>0.13898614157970338</v>
      </c>
      <c r="AP1335" s="369">
        <f t="shared" si="2075"/>
        <v>0.12625448400364053</v>
      </c>
      <c r="AQ1335" s="369">
        <f t="shared" si="2075"/>
        <v>0.14332467357198286</v>
      </c>
      <c r="AR1335" s="369">
        <f t="shared" si="2075"/>
        <v>0.16409508980367313</v>
      </c>
      <c r="AS1335" s="369">
        <f t="shared" si="2075"/>
        <v>0.14154972889688175</v>
      </c>
      <c r="AT1335" s="369">
        <f t="shared" si="2075"/>
        <v>0.13720417873570862</v>
      </c>
      <c r="AU1335" s="369">
        <f t="shared" ref="AU1335:AV1335" si="2076">AU165*100/AU$5</f>
        <v>0.14183943385456743</v>
      </c>
      <c r="AV1335" s="369">
        <f t="shared" si="2076"/>
        <v>0.12676443010542116</v>
      </c>
      <c r="AW1335" s="369">
        <f t="shared" ref="AW1335:AX1335" si="2077">AW165*100/AW$5</f>
        <v>0.13475856144407086</v>
      </c>
      <c r="AX1335" s="369">
        <f t="shared" si="2077"/>
        <v>0.13698573995864816</v>
      </c>
      <c r="AY1335" s="369">
        <f t="shared" ref="AY1335" si="2078">AY165*100/AY$5</f>
        <v>0.13137789955353879</v>
      </c>
    </row>
    <row r="1336" spans="1:51" s="325" customFormat="1" ht="27.6">
      <c r="A1336" s="327"/>
      <c r="B1336" s="327" t="s">
        <v>337</v>
      </c>
      <c r="C1336" s="369">
        <f t="shared" ref="C1336:AF1336" si="2079">C166*100/C$5</f>
        <v>0.94966277774419472</v>
      </c>
      <c r="D1336" s="369">
        <f t="shared" si="2079"/>
        <v>0.8539293146094793</v>
      </c>
      <c r="E1336" s="369">
        <f t="shared" si="2079"/>
        <v>0.87987137587313025</v>
      </c>
      <c r="F1336" s="369">
        <f t="shared" si="2079"/>
        <v>0.7315097045407829</v>
      </c>
      <c r="G1336" s="369">
        <f t="shared" si="2079"/>
        <v>0.75967021918953959</v>
      </c>
      <c r="H1336" s="369">
        <f t="shared" si="2079"/>
        <v>0.67210071873110289</v>
      </c>
      <c r="I1336" s="369">
        <f t="shared" si="2079"/>
        <v>0.71414689409716015</v>
      </c>
      <c r="J1336" s="369">
        <f t="shared" si="2079"/>
        <v>0.85717755815637164</v>
      </c>
      <c r="K1336" s="369">
        <f t="shared" si="2079"/>
        <v>0.78228699472393759</v>
      </c>
      <c r="L1336" s="369">
        <f t="shared" si="2079"/>
        <v>0.7959402891266194</v>
      </c>
      <c r="M1336" s="369">
        <f t="shared" si="2079"/>
        <v>0.87428713412174752</v>
      </c>
      <c r="N1336" s="369">
        <f t="shared" si="2079"/>
        <v>0.67596240881150682</v>
      </c>
      <c r="O1336" s="369">
        <f t="shared" si="2079"/>
        <v>0.867432127130775</v>
      </c>
      <c r="P1336" s="369">
        <f t="shared" si="2079"/>
        <v>0.7461293167201013</v>
      </c>
      <c r="Q1336" s="369">
        <f t="shared" si="2079"/>
        <v>0.65841673292103886</v>
      </c>
      <c r="R1336" s="369">
        <f t="shared" si="2079"/>
        <v>0.71852520254883923</v>
      </c>
      <c r="S1336" s="369">
        <f t="shared" si="2079"/>
        <v>0.59663109267094561</v>
      </c>
      <c r="T1336" s="369">
        <f t="shared" si="2079"/>
        <v>0.65688154131439169</v>
      </c>
      <c r="U1336" s="369">
        <f t="shared" si="2079"/>
        <v>0.56421799286002916</v>
      </c>
      <c r="V1336" s="369">
        <f t="shared" si="2079"/>
        <v>0.66509202015659608</v>
      </c>
      <c r="W1336" s="369">
        <f t="shared" si="2079"/>
        <v>0.47716586151368762</v>
      </c>
      <c r="X1336" s="369">
        <f t="shared" si="2079"/>
        <v>0.57328800525141732</v>
      </c>
      <c r="Y1336" s="369">
        <f t="shared" si="2079"/>
        <v>0.49241443567001753</v>
      </c>
      <c r="Z1336" s="369">
        <f t="shared" si="2079"/>
        <v>0.50630152739008261</v>
      </c>
      <c r="AA1336" s="369">
        <f t="shared" si="2079"/>
        <v>0.45160306580229531</v>
      </c>
      <c r="AB1336" s="369">
        <f t="shared" si="2079"/>
        <v>0.58290743799984523</v>
      </c>
      <c r="AC1336" s="369">
        <f t="shared" si="2079"/>
        <v>0.45206475032338533</v>
      </c>
      <c r="AD1336" s="369">
        <f t="shared" si="2079"/>
        <v>0.50958944102766468</v>
      </c>
      <c r="AE1336" s="369">
        <f t="shared" si="2079"/>
        <v>0.50691224256730416</v>
      </c>
      <c r="AF1336" s="369">
        <f t="shared" si="2079"/>
        <v>0.54978166153684704</v>
      </c>
      <c r="AG1336" s="369">
        <f t="shared" ref="AG1336:AH1336" si="2080">AG166*100/AG$5</f>
        <v>0.4889819999709803</v>
      </c>
      <c r="AH1336" s="369">
        <f t="shared" si="2080"/>
        <v>0.57114961406069897</v>
      </c>
      <c r="AI1336" s="369">
        <f t="shared" ref="AI1336:AJ1336" si="2081">AI166*100/AI$5</f>
        <v>0.51659552775758955</v>
      </c>
      <c r="AJ1336" s="369">
        <f t="shared" si="2081"/>
        <v>0.53647531431877216</v>
      </c>
      <c r="AK1336" s="369">
        <f t="shared" ref="AK1336:AL1336" si="2082">AK166*100/AK$5</f>
        <v>0.46803434538128824</v>
      </c>
      <c r="AL1336" s="369">
        <f t="shared" si="2082"/>
        <v>0.45551697909809019</v>
      </c>
      <c r="AM1336" s="369">
        <f t="shared" ref="AM1336:AN1336" si="2083">AM166*100/AM$5</f>
        <v>0.60405649135417028</v>
      </c>
      <c r="AN1336" s="369">
        <f t="shared" si="2083"/>
        <v>0.42872568253880095</v>
      </c>
      <c r="AO1336" s="369">
        <f t="shared" ref="AO1336:AT1336" si="2084">AO166*100/AO$5</f>
        <v>0.43948814175317158</v>
      </c>
      <c r="AP1336" s="369">
        <f t="shared" si="2084"/>
        <v>0.38751272740708775</v>
      </c>
      <c r="AQ1336" s="369">
        <f t="shared" si="2084"/>
        <v>0.4150612368838355</v>
      </c>
      <c r="AR1336" s="369">
        <f t="shared" si="2084"/>
        <v>0.49283237462263418</v>
      </c>
      <c r="AS1336" s="369">
        <f t="shared" si="2084"/>
        <v>0.5055802441874373</v>
      </c>
      <c r="AT1336" s="369">
        <f t="shared" si="2084"/>
        <v>0.42645724740007168</v>
      </c>
      <c r="AU1336" s="369">
        <f t="shared" ref="AU1336:AV1336" si="2085">AU166*100/AU$5</f>
        <v>0.41103801748073365</v>
      </c>
      <c r="AV1336" s="369">
        <f t="shared" si="2085"/>
        <v>0.4228373046244383</v>
      </c>
      <c r="AW1336" s="369">
        <f t="shared" ref="AW1336:AX1336" si="2086">AW166*100/AW$5</f>
        <v>0.4175990836682964</v>
      </c>
      <c r="AX1336" s="369">
        <f t="shared" si="2086"/>
        <v>0.44432422758963158</v>
      </c>
      <c r="AY1336" s="369">
        <f t="shared" ref="AY1336" si="2087">AY166*100/AY$5</f>
        <v>0.4556937925806181</v>
      </c>
    </row>
    <row r="1337" spans="1:51" s="325" customFormat="1" ht="13.8">
      <c r="A1337" s="329"/>
      <c r="B1337" s="329" t="s">
        <v>338</v>
      </c>
      <c r="C1337" s="369">
        <f t="shared" ref="C1337:AF1337" si="2088">C167*100/C$5</f>
        <v>7.4309795421376695E-2</v>
      </c>
      <c r="D1337" s="369">
        <f t="shared" si="2088"/>
        <v>7.7786473332627365E-2</v>
      </c>
      <c r="E1337" s="369">
        <f t="shared" si="2088"/>
        <v>6.9406605226343482E-2</v>
      </c>
      <c r="F1337" s="369">
        <f t="shared" si="2088"/>
        <v>6.4984871521909696E-2</v>
      </c>
      <c r="G1337" s="369">
        <f t="shared" si="2088"/>
        <v>7.2916508748686895E-2</v>
      </c>
      <c r="H1337" s="369">
        <f t="shared" si="2088"/>
        <v>7.5760787216535633E-2</v>
      </c>
      <c r="I1337" s="369">
        <f t="shared" si="2088"/>
        <v>6.2729866607759852E-2</v>
      </c>
      <c r="J1337" s="369">
        <f t="shared" si="2088"/>
        <v>6.794833592227556E-2</v>
      </c>
      <c r="K1337" s="369">
        <f t="shared" si="2088"/>
        <v>6.0305703224530646E-2</v>
      </c>
      <c r="L1337" s="369">
        <f t="shared" si="2088"/>
        <v>6.4431971442233144E-2</v>
      </c>
      <c r="M1337" s="369">
        <f t="shared" si="2088"/>
        <v>6.5819368168102743E-2</v>
      </c>
      <c r="N1337" s="369">
        <f t="shared" si="2088"/>
        <v>6.1677348371704674E-2</v>
      </c>
      <c r="O1337" s="369">
        <f t="shared" si="2088"/>
        <v>6.6545393609138692E-2</v>
      </c>
      <c r="P1337" s="369">
        <f t="shared" si="2088"/>
        <v>5.9981845897108067E-2</v>
      </c>
      <c r="Q1337" s="369">
        <f t="shared" si="2088"/>
        <v>7.6470695337108305E-2</v>
      </c>
      <c r="R1337" s="369">
        <f t="shared" si="2088"/>
        <v>6.0257790222836352E-2</v>
      </c>
      <c r="S1337" s="369">
        <f t="shared" si="2088"/>
        <v>6.7353500360258417E-2</v>
      </c>
      <c r="T1337" s="369">
        <f t="shared" si="2088"/>
        <v>6.2002302942680727E-2</v>
      </c>
      <c r="U1337" s="369">
        <f t="shared" si="2088"/>
        <v>5.9485841952170881E-2</v>
      </c>
      <c r="V1337" s="369">
        <f t="shared" si="2088"/>
        <v>7.5187969924812026E-2</v>
      </c>
      <c r="W1337" s="369">
        <f t="shared" si="2088"/>
        <v>5.8872785829307571E-2</v>
      </c>
      <c r="X1337" s="369">
        <f t="shared" si="2088"/>
        <v>5.7825153776441665E-2</v>
      </c>
      <c r="Y1337" s="369">
        <f t="shared" si="2088"/>
        <v>6.2713527651550208E-2</v>
      </c>
      <c r="Z1337" s="369">
        <f t="shared" si="2088"/>
        <v>6.1392363976963953E-2</v>
      </c>
      <c r="AA1337" s="369">
        <f t="shared" si="2088"/>
        <v>5.8331566311753437E-2</v>
      </c>
      <c r="AB1337" s="369">
        <f t="shared" si="2088"/>
        <v>6.9688140314988711E-2</v>
      </c>
      <c r="AC1337" s="369">
        <f t="shared" si="2088"/>
        <v>6.5891570004491737E-2</v>
      </c>
      <c r="AD1337" s="369">
        <f t="shared" si="2088"/>
        <v>7.4511464659589272E-2</v>
      </c>
      <c r="AE1337" s="369">
        <f t="shared" si="2088"/>
        <v>7.1430514311529289E-2</v>
      </c>
      <c r="AF1337" s="369">
        <f t="shared" si="2088"/>
        <v>7.1331003733809087E-2</v>
      </c>
      <c r="AG1337" s="369">
        <f t="shared" ref="AG1337:AH1337" si="2089">AG167*100/AG$5</f>
        <v>7.1023863497268608E-2</v>
      </c>
      <c r="AH1337" s="369">
        <f t="shared" si="2089"/>
        <v>8.2935228639207187E-2</v>
      </c>
      <c r="AI1337" s="369">
        <f t="shared" ref="AI1337:AJ1337" si="2090">AI167*100/AI$5</f>
        <v>6.9718498246976318E-2</v>
      </c>
      <c r="AJ1337" s="369">
        <f t="shared" si="2090"/>
        <v>7.0422966460296749E-2</v>
      </c>
      <c r="AK1337" s="369">
        <f t="shared" ref="AK1337:AL1337" si="2091">AK167*100/AK$5</f>
        <v>7.3420208717597593E-2</v>
      </c>
      <c r="AL1337" s="369">
        <f t="shared" si="2091"/>
        <v>5.8568208218706598E-2</v>
      </c>
      <c r="AM1337" s="369">
        <f t="shared" ref="AM1337:AN1337" si="2092">AM167*100/AM$5</f>
        <v>7.1877047967359373E-2</v>
      </c>
      <c r="AN1337" s="369">
        <f t="shared" si="2092"/>
        <v>6.4157748834869147E-2</v>
      </c>
      <c r="AO1337" s="369">
        <f t="shared" ref="AO1337:AT1337" si="2093">AO167*100/AO$5</f>
        <v>6.0925431925349417E-2</v>
      </c>
      <c r="AP1337" s="369">
        <f t="shared" si="2093"/>
        <v>6.3754680078039347E-2</v>
      </c>
      <c r="AQ1337" s="369">
        <f t="shared" si="2093"/>
        <v>5.6715813623941423E-2</v>
      </c>
      <c r="AR1337" s="369">
        <f t="shared" si="2093"/>
        <v>6.8132835686432858E-2</v>
      </c>
      <c r="AS1337" s="369">
        <f t="shared" si="2093"/>
        <v>7.1234901067355735E-2</v>
      </c>
      <c r="AT1337" s="369">
        <f t="shared" si="2093"/>
        <v>5.8436323426199741E-2</v>
      </c>
      <c r="AU1337" s="369">
        <f t="shared" ref="AU1337:AV1337" si="2094">AU167*100/AU$5</f>
        <v>5.8897713630493453E-2</v>
      </c>
      <c r="AV1337" s="369">
        <f t="shared" si="2094"/>
        <v>5.3203257514301674E-2</v>
      </c>
      <c r="AW1337" s="369">
        <f t="shared" ref="AW1337:AX1337" si="2095">AW167*100/AW$5</f>
        <v>6.1413579526774065E-2</v>
      </c>
      <c r="AX1337" s="369">
        <f t="shared" si="2095"/>
        <v>6.1337917967023703E-2</v>
      </c>
      <c r="AY1337" s="369">
        <f t="shared" ref="AY1337" si="2096">AY167*100/AY$5</f>
        <v>5.1295299498315343E-2</v>
      </c>
    </row>
    <row r="1338" spans="1:51" s="325" customFormat="1" ht="13.8">
      <c r="A1338" s="327"/>
      <c r="B1338" s="327" t="s">
        <v>339</v>
      </c>
      <c r="C1338" s="369">
        <f t="shared" ref="C1338:AF1338" si="2097">C168*100/C$5</f>
        <v>0.69374519641793098</v>
      </c>
      <c r="D1338" s="369">
        <f t="shared" si="2097"/>
        <v>0.66013036444706175</v>
      </c>
      <c r="E1338" s="369">
        <f t="shared" si="2097"/>
        <v>0.66370765535089127</v>
      </c>
      <c r="F1338" s="369">
        <f t="shared" si="2097"/>
        <v>0.64592962758269878</v>
      </c>
      <c r="G1338" s="369">
        <f t="shared" si="2097"/>
        <v>0.69939947412850534</v>
      </c>
      <c r="H1338" s="369">
        <f t="shared" si="2097"/>
        <v>0.60902107715100318</v>
      </c>
      <c r="I1338" s="369">
        <f t="shared" si="2097"/>
        <v>0.67199507896919453</v>
      </c>
      <c r="J1338" s="369">
        <f t="shared" si="2097"/>
        <v>0.75538270815150255</v>
      </c>
      <c r="K1338" s="369">
        <f t="shared" si="2097"/>
        <v>0.8135973077839086</v>
      </c>
      <c r="L1338" s="369">
        <f t="shared" si="2097"/>
        <v>0.9047567230269572</v>
      </c>
      <c r="M1338" s="369">
        <f t="shared" si="2097"/>
        <v>0.96210302028785222</v>
      </c>
      <c r="N1338" s="369">
        <f t="shared" si="2097"/>
        <v>0.83504375403535613</v>
      </c>
      <c r="O1338" s="369">
        <f t="shared" si="2097"/>
        <v>0.70038219183890205</v>
      </c>
      <c r="P1338" s="369">
        <f t="shared" si="2097"/>
        <v>0.73603891273741018</v>
      </c>
      <c r="Q1338" s="369">
        <f t="shared" si="2097"/>
        <v>0.96013206367702664</v>
      </c>
      <c r="R1338" s="369">
        <f t="shared" si="2097"/>
        <v>0.98109254117325606</v>
      </c>
      <c r="S1338" s="369">
        <f t="shared" si="2097"/>
        <v>0.81317124848897482</v>
      </c>
      <c r="T1338" s="369">
        <f t="shared" si="2097"/>
        <v>0.84692941656200293</v>
      </c>
      <c r="U1338" s="369">
        <f t="shared" si="2097"/>
        <v>0.6964644120210659</v>
      </c>
      <c r="V1338" s="369">
        <f t="shared" si="2097"/>
        <v>0.74881166022938839</v>
      </c>
      <c r="W1338" s="369">
        <f t="shared" si="2097"/>
        <v>0.87179817498658074</v>
      </c>
      <c r="X1338" s="369">
        <f t="shared" si="2097"/>
        <v>0.88698326007297212</v>
      </c>
      <c r="Y1338" s="369">
        <f t="shared" si="2097"/>
        <v>0.98221255356129666</v>
      </c>
      <c r="Z1338" s="369">
        <f t="shared" si="2097"/>
        <v>0.79049623948586212</v>
      </c>
      <c r="AA1338" s="369">
        <f t="shared" si="2097"/>
        <v>0.79599358630729022</v>
      </c>
      <c r="AB1338" s="369">
        <f t="shared" si="2097"/>
        <v>0.7558029991554992</v>
      </c>
      <c r="AC1338" s="369">
        <f t="shared" si="2097"/>
        <v>0.70610778997206647</v>
      </c>
      <c r="AD1338" s="369">
        <f t="shared" si="2097"/>
        <v>0.76644946855439744</v>
      </c>
      <c r="AE1338" s="369">
        <f t="shared" si="2097"/>
        <v>0.6890364015735212</v>
      </c>
      <c r="AF1338" s="369">
        <f t="shared" si="2097"/>
        <v>0.56294100188084284</v>
      </c>
      <c r="AG1338" s="369">
        <f t="shared" ref="AG1338:AH1338" si="2098">AG168*100/AG$5</f>
        <v>0.58519347771007757</v>
      </c>
      <c r="AH1338" s="369">
        <f t="shared" si="2098"/>
        <v>0.55875027099193186</v>
      </c>
      <c r="AI1338" s="369">
        <f t="shared" ref="AI1338:AJ1338" si="2099">AI168*100/AI$5</f>
        <v>0.47784987677936053</v>
      </c>
      <c r="AJ1338" s="369">
        <f t="shared" si="2099"/>
        <v>0.42776098553249303</v>
      </c>
      <c r="AK1338" s="369">
        <f t="shared" ref="AK1338:AL1338" si="2100">AK168*100/AK$5</f>
        <v>0.44340506092825127</v>
      </c>
      <c r="AL1338" s="369">
        <f t="shared" si="2100"/>
        <v>0.42255967828479168</v>
      </c>
      <c r="AM1338" s="369">
        <f t="shared" ref="AM1338:AN1338" si="2101">AM168*100/AM$5</f>
        <v>0.48422432314852626</v>
      </c>
      <c r="AN1338" s="369">
        <f t="shared" si="2101"/>
        <v>0.46760421652403034</v>
      </c>
      <c r="AO1338" s="369">
        <f t="shared" ref="AO1338:AT1338" si="2102">AO168*100/AO$5</f>
        <v>0.42330482389800067</v>
      </c>
      <c r="AP1338" s="369">
        <f t="shared" si="2102"/>
        <v>0.44112382525291854</v>
      </c>
      <c r="AQ1338" s="369">
        <f t="shared" si="2102"/>
        <v>0.44370592800026992</v>
      </c>
      <c r="AR1338" s="369">
        <f t="shared" si="2102"/>
        <v>0.44016437958451371</v>
      </c>
      <c r="AS1338" s="369">
        <f t="shared" si="2102"/>
        <v>0.43544235351903243</v>
      </c>
      <c r="AT1338" s="369">
        <f t="shared" si="2102"/>
        <v>0.40777512787153436</v>
      </c>
      <c r="AU1338" s="369">
        <f t="shared" ref="AU1338:AV1338" si="2103">AU168*100/AU$5</f>
        <v>0.39689448419039219</v>
      </c>
      <c r="AV1338" s="369">
        <f t="shared" si="2103"/>
        <v>0.40976113999366642</v>
      </c>
      <c r="AW1338" s="369">
        <f t="shared" ref="AW1338:AX1338" si="2104">AW168*100/AW$5</f>
        <v>0.40540253900242873</v>
      </c>
      <c r="AX1338" s="369">
        <f t="shared" si="2104"/>
        <v>0.47345632337241067</v>
      </c>
      <c r="AY1338" s="369">
        <f t="shared" ref="AY1338" si="2105">AY168*100/AY$5</f>
        <v>0.40772451585580999</v>
      </c>
    </row>
    <row r="1339" spans="1:51" s="325" customFormat="1" ht="13.8">
      <c r="A1339" s="329"/>
      <c r="B1339" s="329" t="s">
        <v>340</v>
      </c>
      <c r="C1339" s="369">
        <f t="shared" ref="C1339:AF1339" si="2106">C169*100/C$5</f>
        <v>2.0178930733426022</v>
      </c>
      <c r="D1339" s="369">
        <f t="shared" si="2106"/>
        <v>1.671010139361333</v>
      </c>
      <c r="E1339" s="369">
        <f t="shared" si="2106"/>
        <v>1.6517727774688482</v>
      </c>
      <c r="F1339" s="369">
        <f t="shared" si="2106"/>
        <v>1.6262214156544357</v>
      </c>
      <c r="G1339" s="369">
        <f t="shared" si="2106"/>
        <v>1.6417677002791311</v>
      </c>
      <c r="H1339" s="369">
        <f t="shared" si="2106"/>
        <v>1.6074257890299395</v>
      </c>
      <c r="I1339" s="369">
        <f t="shared" si="2106"/>
        <v>1.5334336175292544</v>
      </c>
      <c r="J1339" s="369">
        <f t="shared" si="2106"/>
        <v>1.657640321702363</v>
      </c>
      <c r="K1339" s="369">
        <f t="shared" si="2106"/>
        <v>1.6047516342767101</v>
      </c>
      <c r="L1339" s="369">
        <f t="shared" si="2106"/>
        <v>1.6885511114402194</v>
      </c>
      <c r="M1339" s="369">
        <f t="shared" si="2106"/>
        <v>1.7826965263371073</v>
      </c>
      <c r="N1339" s="369">
        <f t="shared" si="2106"/>
        <v>1.6349829654095833</v>
      </c>
      <c r="O1339" s="369">
        <f t="shared" si="2106"/>
        <v>1.6664210247909856</v>
      </c>
      <c r="P1339" s="369">
        <f t="shared" si="2106"/>
        <v>1.4873427956024814</v>
      </c>
      <c r="Q1339" s="369">
        <f t="shared" si="2106"/>
        <v>1.752392743780687</v>
      </c>
      <c r="R1339" s="369">
        <f t="shared" si="2106"/>
        <v>1.6060332623002029</v>
      </c>
      <c r="S1339" s="369">
        <f t="shared" si="2106"/>
        <v>1.6527986746494747</v>
      </c>
      <c r="T1339" s="369">
        <f t="shared" si="2106"/>
        <v>1.6858585359701115</v>
      </c>
      <c r="U1339" s="369">
        <f t="shared" si="2106"/>
        <v>1.6806315768381752</v>
      </c>
      <c r="V1339" s="369">
        <f t="shared" si="2106"/>
        <v>1.8129168645481786</v>
      </c>
      <c r="W1339" s="369">
        <f t="shared" si="2106"/>
        <v>1.6960171765968868</v>
      </c>
      <c r="X1339" s="369">
        <f t="shared" si="2106"/>
        <v>1.6631142940222936</v>
      </c>
      <c r="Y1339" s="369">
        <f t="shared" si="2106"/>
        <v>1.6149319113060465</v>
      </c>
      <c r="Z1339" s="369">
        <f t="shared" si="2106"/>
        <v>1.685229664938654</v>
      </c>
      <c r="AA1339" s="369">
        <f t="shared" si="2106"/>
        <v>1.7317208566520621</v>
      </c>
      <c r="AB1339" s="369">
        <f t="shared" si="2106"/>
        <v>1.6348324624769108</v>
      </c>
      <c r="AC1339" s="369">
        <f t="shared" si="2106"/>
        <v>1.4877846128340122</v>
      </c>
      <c r="AD1339" s="369">
        <f t="shared" si="2106"/>
        <v>1.6870550566736287</v>
      </c>
      <c r="AE1339" s="369">
        <f t="shared" si="2106"/>
        <v>1.6881569232212639</v>
      </c>
      <c r="AF1339" s="369">
        <f t="shared" si="2106"/>
        <v>1.6673417148629215</v>
      </c>
      <c r="AG1339" s="369">
        <f t="shared" ref="AG1339:AH1339" si="2107">AG169*100/AG$5</f>
        <v>1.767932409390627</v>
      </c>
      <c r="AH1339" s="369">
        <f t="shared" si="2107"/>
        <v>1.8083934974413682</v>
      </c>
      <c r="AI1339" s="369">
        <f t="shared" ref="AI1339:AJ1339" si="2108">AI169*100/AI$5</f>
        <v>1.7086358611122292</v>
      </c>
      <c r="AJ1339" s="369">
        <f t="shared" si="2108"/>
        <v>1.6799209533720714</v>
      </c>
      <c r="AK1339" s="369">
        <f t="shared" ref="AK1339:AL1339" si="2109">AK169*100/AK$5</f>
        <v>1.7753349407318875</v>
      </c>
      <c r="AL1339" s="369">
        <f t="shared" si="2109"/>
        <v>1.7245354116456166</v>
      </c>
      <c r="AM1339" s="369">
        <f t="shared" ref="AM1339:AN1339" si="2110">AM169*100/AM$5</f>
        <v>1.9095632449408833</v>
      </c>
      <c r="AN1339" s="369">
        <f t="shared" si="2110"/>
        <v>1.5801755414815988</v>
      </c>
      <c r="AO1339" s="369">
        <f t="shared" ref="AO1339:AT1339" si="2111">AO169*100/AO$5</f>
        <v>1.5892441227055123</v>
      </c>
      <c r="AP1339" s="369">
        <f t="shared" si="2111"/>
        <v>1.6257269131545531</v>
      </c>
      <c r="AQ1339" s="369">
        <f t="shared" si="2111"/>
        <v>1.695974897938527</v>
      </c>
      <c r="AR1339" s="369">
        <f t="shared" si="2111"/>
        <v>1.8783945598775653</v>
      </c>
      <c r="AS1339" s="369">
        <f t="shared" si="2111"/>
        <v>1.931446050797951</v>
      </c>
      <c r="AT1339" s="369">
        <f t="shared" si="2111"/>
        <v>1.726328828866736</v>
      </c>
      <c r="AU1339" s="369">
        <f t="shared" ref="AU1339:AV1339" si="2112">AU169*100/AU$5</f>
        <v>1.738981093126748</v>
      </c>
      <c r="AV1339" s="369">
        <f t="shared" si="2112"/>
        <v>1.5835173395520517</v>
      </c>
      <c r="AW1339" s="369">
        <f t="shared" ref="AW1339:AX1339" si="2113">AW169*100/AW$5</f>
        <v>1.6822283087104541</v>
      </c>
      <c r="AX1339" s="369">
        <f t="shared" si="2113"/>
        <v>1.865649468142875</v>
      </c>
      <c r="AY1339" s="369">
        <f t="shared" ref="AY1339" si="2114">AY169*100/AY$5</f>
        <v>1.6870390340312342</v>
      </c>
    </row>
    <row r="1340" spans="1:51" s="325" customFormat="1" ht="13.8">
      <c r="A1340" s="327"/>
      <c r="B1340" s="327" t="s">
        <v>341</v>
      </c>
      <c r="C1340" s="369">
        <f t="shared" ref="C1340:AF1340" si="2115">C170*100/C$5</f>
        <v>0.14818780818487207</v>
      </c>
      <c r="D1340" s="369">
        <f t="shared" si="2115"/>
        <v>0.12135034218299753</v>
      </c>
      <c r="E1340" s="369">
        <f t="shared" si="2115"/>
        <v>0.11114007714911531</v>
      </c>
      <c r="F1340" s="369">
        <f t="shared" si="2115"/>
        <v>9.9576818516649332E-2</v>
      </c>
      <c r="G1340" s="369">
        <f t="shared" si="2115"/>
        <v>9.7024806773100603E-2</v>
      </c>
      <c r="H1340" s="369">
        <f t="shared" si="2115"/>
        <v>0.10539843616112012</v>
      </c>
      <c r="I1340" s="369">
        <f t="shared" si="2115"/>
        <v>8.8950287041691209E-2</v>
      </c>
      <c r="J1340" s="369">
        <f t="shared" si="2115"/>
        <v>0.1100741158418828</v>
      </c>
      <c r="K1340" s="369">
        <f t="shared" si="2115"/>
        <v>9.8717728895848469E-2</v>
      </c>
      <c r="L1340" s="369">
        <f t="shared" si="2115"/>
        <v>0.10407546893787485</v>
      </c>
      <c r="M1340" s="369">
        <f t="shared" si="2115"/>
        <v>0.11100370494542991</v>
      </c>
      <c r="N1340" s="369">
        <f t="shared" si="2115"/>
        <v>0.11979980634734567</v>
      </c>
      <c r="O1340" s="369">
        <f t="shared" si="2115"/>
        <v>0.10898423382952993</v>
      </c>
      <c r="P1340" s="369">
        <f t="shared" si="2115"/>
        <v>0.10060219013512087</v>
      </c>
      <c r="Q1340" s="369">
        <f t="shared" si="2115"/>
        <v>0.11094319926685239</v>
      </c>
      <c r="R1340" s="369">
        <f t="shared" si="2115"/>
        <v>0.10507044287953053</v>
      </c>
      <c r="S1340" s="369">
        <f t="shared" si="2115"/>
        <v>0.10782721612848691</v>
      </c>
      <c r="T1340" s="369">
        <f t="shared" si="2115"/>
        <v>0.10710601903989087</v>
      </c>
      <c r="U1340" s="369">
        <f t="shared" si="2115"/>
        <v>0.10540473749419753</v>
      </c>
      <c r="V1340" s="369">
        <f t="shared" si="2115"/>
        <v>0.10393507525101182</v>
      </c>
      <c r="W1340" s="369">
        <f t="shared" si="2115"/>
        <v>0.10683843263553408</v>
      </c>
      <c r="X1340" s="369">
        <f t="shared" si="2115"/>
        <v>0.10932180359880925</v>
      </c>
      <c r="Y1340" s="369">
        <f t="shared" si="2115"/>
        <v>0.1112520798750103</v>
      </c>
      <c r="Z1340" s="369">
        <f t="shared" si="2115"/>
        <v>0.12148640001483803</v>
      </c>
      <c r="AA1340" s="369">
        <f t="shared" si="2115"/>
        <v>0.11122308865842163</v>
      </c>
      <c r="AB1340" s="369">
        <f t="shared" si="2115"/>
        <v>0.11367956745408236</v>
      </c>
      <c r="AC1340" s="369">
        <f t="shared" si="2115"/>
        <v>0.10005185732103923</v>
      </c>
      <c r="AD1340" s="369">
        <f t="shared" si="2115"/>
        <v>0.12540223357940564</v>
      </c>
      <c r="AE1340" s="369">
        <f t="shared" si="2115"/>
        <v>0.12031232322228884</v>
      </c>
      <c r="AF1340" s="369">
        <f t="shared" si="2115"/>
        <v>9.4821041170287598E-2</v>
      </c>
      <c r="AG1340" s="369">
        <f t="shared" ref="AG1340:AH1340" si="2116">AG170*100/AG$5</f>
        <v>0.10037840948959179</v>
      </c>
      <c r="AH1340" s="369">
        <f t="shared" si="2116"/>
        <v>9.4866671969530372E-2</v>
      </c>
      <c r="AI1340" s="369">
        <f t="shared" ref="AI1340:AJ1340" si="2117">AI170*100/AI$5</f>
        <v>0.11998525929205146</v>
      </c>
      <c r="AJ1340" s="369">
        <f t="shared" si="2117"/>
        <v>0.1196650100159109</v>
      </c>
      <c r="AK1340" s="369">
        <f t="shared" ref="AK1340:AL1340" si="2118">AK170*100/AK$5</f>
        <v>0.13479856791622616</v>
      </c>
      <c r="AL1340" s="369">
        <f t="shared" si="2118"/>
        <v>0.13434564740396315</v>
      </c>
      <c r="AM1340" s="369">
        <f t="shared" ref="AM1340:AN1340" si="2119">AM170*100/AM$5</f>
        <v>0.14138044729183377</v>
      </c>
      <c r="AN1340" s="369">
        <f t="shared" si="2119"/>
        <v>0.10814113234547008</v>
      </c>
      <c r="AO1340" s="369">
        <f t="shared" ref="AO1340:AT1340" si="2120">AO170*100/AO$5</f>
        <v>9.6218462803401947E-2</v>
      </c>
      <c r="AP1340" s="369">
        <f t="shared" si="2120"/>
        <v>9.7915197561078485E-2</v>
      </c>
      <c r="AQ1340" s="369">
        <f t="shared" si="2120"/>
        <v>0.10169034042983906</v>
      </c>
      <c r="AR1340" s="369">
        <f t="shared" si="2120"/>
        <v>0.115548620693051</v>
      </c>
      <c r="AS1340" s="369">
        <f t="shared" si="2120"/>
        <v>0.11635387715323681</v>
      </c>
      <c r="AT1340" s="369">
        <f t="shared" si="2120"/>
        <v>9.7113360071766269E-2</v>
      </c>
      <c r="AU1340" s="369">
        <f t="shared" ref="AU1340:AV1340" si="2121">AU170*100/AU$5</f>
        <v>0.10028438604437366</v>
      </c>
      <c r="AV1340" s="369">
        <f t="shared" si="2121"/>
        <v>9.3950073840048137E-2</v>
      </c>
      <c r="AW1340" s="369">
        <f t="shared" ref="AW1340:AX1340" si="2122">AW170*100/AW$5</f>
        <v>9.4224936100711643E-2</v>
      </c>
      <c r="AX1340" s="369">
        <f t="shared" si="2122"/>
        <v>0.11403524949437201</v>
      </c>
      <c r="AY1340" s="369">
        <f t="shared" ref="AY1340" si="2123">AY170*100/AY$5</f>
        <v>0.10554387783862425</v>
      </c>
    </row>
    <row r="1341" spans="1:51" s="325" customFormat="1" ht="13.8">
      <c r="A1341" s="329"/>
      <c r="B1341" s="329" t="s">
        <v>342</v>
      </c>
      <c r="C1341" s="369">
        <f t="shared" ref="C1341:AF1341" si="2124">C171*100/C$5</f>
        <v>0.67660342490004222</v>
      </c>
      <c r="D1341" s="369">
        <f t="shared" si="2124"/>
        <v>0.56172423382260894</v>
      </c>
      <c r="E1341" s="369">
        <f t="shared" si="2124"/>
        <v>0.58255302183529556</v>
      </c>
      <c r="F1341" s="369">
        <f t="shared" si="2124"/>
        <v>0.56158926201980175</v>
      </c>
      <c r="G1341" s="369">
        <f t="shared" si="2124"/>
        <v>0.56628617215321486</v>
      </c>
      <c r="H1341" s="369">
        <f t="shared" si="2124"/>
        <v>0.55503562858446176</v>
      </c>
      <c r="I1341" s="369">
        <f t="shared" si="2124"/>
        <v>0.55239898407856247</v>
      </c>
      <c r="J1341" s="369">
        <f t="shared" si="2124"/>
        <v>0.53815227940589161</v>
      </c>
      <c r="K1341" s="369">
        <f t="shared" si="2124"/>
        <v>0.51552155801373323</v>
      </c>
      <c r="L1341" s="369">
        <f t="shared" si="2124"/>
        <v>0.53879937997208704</v>
      </c>
      <c r="M1341" s="369">
        <f t="shared" si="2124"/>
        <v>0.57961037657017689</v>
      </c>
      <c r="N1341" s="369">
        <f t="shared" si="2124"/>
        <v>0.51399271514085587</v>
      </c>
      <c r="O1341" s="369">
        <f t="shared" si="2124"/>
        <v>0.57847652235711211</v>
      </c>
      <c r="P1341" s="369">
        <f t="shared" si="2124"/>
        <v>0.51607673019165301</v>
      </c>
      <c r="Q1341" s="369">
        <f t="shared" si="2124"/>
        <v>0.63575874911745134</v>
      </c>
      <c r="R1341" s="369">
        <f t="shared" si="2124"/>
        <v>0.55180473169403133</v>
      </c>
      <c r="S1341" s="369">
        <f t="shared" si="2124"/>
        <v>0.56994385667914504</v>
      </c>
      <c r="T1341" s="369">
        <f t="shared" si="2124"/>
        <v>0.57961336523111673</v>
      </c>
      <c r="U1341" s="369">
        <f t="shared" si="2124"/>
        <v>0.55440804699423263</v>
      </c>
      <c r="V1341" s="369">
        <f t="shared" si="2124"/>
        <v>0.59368656409049447</v>
      </c>
      <c r="W1341" s="369">
        <f t="shared" si="2124"/>
        <v>0.55420289855072469</v>
      </c>
      <c r="X1341" s="369">
        <f t="shared" si="2124"/>
        <v>0.53763329669970572</v>
      </c>
      <c r="Y1341" s="369">
        <f t="shared" si="2124"/>
        <v>0.54310071144318828</v>
      </c>
      <c r="Z1341" s="369">
        <f t="shared" si="2124"/>
        <v>0.56407712067958193</v>
      </c>
      <c r="AA1341" s="369">
        <f t="shared" si="2124"/>
        <v>0.57481807619397052</v>
      </c>
      <c r="AB1341" s="369">
        <f t="shared" si="2124"/>
        <v>0.57685125682582084</v>
      </c>
      <c r="AC1341" s="369">
        <f t="shared" si="2124"/>
        <v>0.50912708128104944</v>
      </c>
      <c r="AD1341" s="369">
        <f t="shared" si="2124"/>
        <v>0.60094418618081025</v>
      </c>
      <c r="AE1341" s="369">
        <f t="shared" si="2124"/>
        <v>0.58480777031541775</v>
      </c>
      <c r="AF1341" s="369">
        <f t="shared" si="2124"/>
        <v>0.57044305572181242</v>
      </c>
      <c r="AG1341" s="369">
        <f t="shared" ref="AG1341:AH1341" si="2125">AG171*100/AG$5</f>
        <v>0.61008345396972796</v>
      </c>
      <c r="AH1341" s="369">
        <f t="shared" si="2125"/>
        <v>0.60015939784422989</v>
      </c>
      <c r="AI1341" s="369">
        <f t="shared" ref="AI1341:AJ1341" si="2126">AI171*100/AI$5</f>
        <v>0.57112352129314203</v>
      </c>
      <c r="AJ1341" s="369">
        <f t="shared" si="2126"/>
        <v>0.54403992964187309</v>
      </c>
      <c r="AK1341" s="369">
        <f t="shared" ref="AK1341:AL1341" si="2127">AK171*100/AK$5</f>
        <v>0.57980141470298141</v>
      </c>
      <c r="AL1341" s="369">
        <f t="shared" si="2127"/>
        <v>0.56786403408726549</v>
      </c>
      <c r="AM1341" s="369">
        <f t="shared" ref="AM1341:AN1341" si="2128">AM171*100/AM$5</f>
        <v>0.62742209518256886</v>
      </c>
      <c r="AN1341" s="369">
        <f t="shared" si="2128"/>
        <v>0.52392091648792882</v>
      </c>
      <c r="AO1341" s="369">
        <f t="shared" ref="AO1341:AT1341" si="2129">AO171*100/AO$5</f>
        <v>0.55224250014279397</v>
      </c>
      <c r="AP1341" s="369">
        <f t="shared" si="2129"/>
        <v>0.55399296363055195</v>
      </c>
      <c r="AQ1341" s="369">
        <f t="shared" si="2129"/>
        <v>0.59266506967171628</v>
      </c>
      <c r="AR1341" s="369">
        <f t="shared" si="2129"/>
        <v>0.65470256989907372</v>
      </c>
      <c r="AS1341" s="369">
        <f t="shared" si="2129"/>
        <v>0.65873705085386336</v>
      </c>
      <c r="AT1341" s="369">
        <f t="shared" si="2129"/>
        <v>0.5612377998185647</v>
      </c>
      <c r="AU1341" s="369">
        <f t="shared" ref="AU1341:AV1341" si="2130">AU171*100/AU$5</f>
        <v>0.57190387111873664</v>
      </c>
      <c r="AV1341" s="369">
        <f t="shared" si="2130"/>
        <v>0.51740710190670314</v>
      </c>
      <c r="AW1341" s="369">
        <f t="shared" ref="AW1341:AX1341" si="2131">AW171*100/AW$5</f>
        <v>0.52431884949463881</v>
      </c>
      <c r="AX1341" s="369">
        <f t="shared" si="2131"/>
        <v>0.60306511996754153</v>
      </c>
      <c r="AY1341" s="369">
        <f t="shared" ref="AY1341" si="2132">AY171*100/AY$5</f>
        <v>0.54767552583416512</v>
      </c>
    </row>
    <row r="1342" spans="1:51" s="325" customFormat="1" ht="13.8">
      <c r="A1342" s="327"/>
      <c r="B1342" s="327" t="s">
        <v>343</v>
      </c>
      <c r="C1342" s="369">
        <f t="shared" ref="C1342:AF1342" si="2133">C172*100/C$5</f>
        <v>1.193145018523476</v>
      </c>
      <c r="D1342" s="369">
        <f t="shared" si="2133"/>
        <v>0.98793556335572663</v>
      </c>
      <c r="E1342" s="369">
        <f t="shared" si="2133"/>
        <v>0.95807967848443731</v>
      </c>
      <c r="F1342" s="369">
        <f t="shared" si="2133"/>
        <v>0.96505533511798458</v>
      </c>
      <c r="G1342" s="369">
        <f t="shared" si="2133"/>
        <v>0.97841974543560029</v>
      </c>
      <c r="H1342" s="369">
        <f t="shared" si="2133"/>
        <v>0.94695549243968213</v>
      </c>
      <c r="I1342" s="369">
        <f t="shared" si="2133"/>
        <v>0.89212122463745935</v>
      </c>
      <c r="J1342" s="369">
        <f t="shared" si="2133"/>
        <v>1.0094139264545887</v>
      </c>
      <c r="K1342" s="369">
        <f t="shared" si="2133"/>
        <v>0.99051234736712823</v>
      </c>
      <c r="L1342" s="369">
        <f t="shared" si="2133"/>
        <v>1.0456762625302576</v>
      </c>
      <c r="M1342" s="369">
        <f t="shared" si="2133"/>
        <v>1.0921249912779765</v>
      </c>
      <c r="N1342" s="369">
        <f t="shared" si="2133"/>
        <v>1.0011904439213819</v>
      </c>
      <c r="O1342" s="369">
        <f t="shared" si="2133"/>
        <v>0.9789602686043436</v>
      </c>
      <c r="P1342" s="369">
        <f t="shared" si="2133"/>
        <v>0.87066387527570743</v>
      </c>
      <c r="Q1342" s="369">
        <f t="shared" si="2133"/>
        <v>1.0056907953963832</v>
      </c>
      <c r="R1342" s="369">
        <f t="shared" si="2133"/>
        <v>0.94915808772664101</v>
      </c>
      <c r="S1342" s="369">
        <f t="shared" si="2133"/>
        <v>0.97502760184184289</v>
      </c>
      <c r="T1342" s="369">
        <f t="shared" si="2133"/>
        <v>0.99909833385648206</v>
      </c>
      <c r="U1342" s="369">
        <f t="shared" si="2133"/>
        <v>1.0207770478992524</v>
      </c>
      <c r="V1342" s="369">
        <f t="shared" si="2133"/>
        <v>1.1153372531384358</v>
      </c>
      <c r="W1342" s="369">
        <f t="shared" si="2133"/>
        <v>1.0350187869028449</v>
      </c>
      <c r="X1342" s="369">
        <f t="shared" si="2133"/>
        <v>1.0161591937237786</v>
      </c>
      <c r="Y1342" s="369">
        <f t="shared" si="2133"/>
        <v>0.96057911998784784</v>
      </c>
      <c r="Z1342" s="369">
        <f t="shared" si="2133"/>
        <v>0.99966614424423395</v>
      </c>
      <c r="AA1342" s="369">
        <f t="shared" si="2133"/>
        <v>1.0456796917996696</v>
      </c>
      <c r="AB1342" s="369">
        <f t="shared" si="2133"/>
        <v>0.94430163819700752</v>
      </c>
      <c r="AC1342" s="369">
        <f t="shared" si="2133"/>
        <v>0.87856711860289827</v>
      </c>
      <c r="AD1342" s="369">
        <f t="shared" si="2133"/>
        <v>0.96070863691341279</v>
      </c>
      <c r="AE1342" s="369">
        <f t="shared" si="2133"/>
        <v>0.98303682968355721</v>
      </c>
      <c r="AF1342" s="369">
        <f t="shared" si="2133"/>
        <v>1.0020776179708215</v>
      </c>
      <c r="AG1342" s="369">
        <f t="shared" ref="AG1342:AH1342" si="2134">AG172*100/AG$5</f>
        <v>1.0575077506790795</v>
      </c>
      <c r="AH1342" s="369">
        <f t="shared" si="2134"/>
        <v>1.113367427627608</v>
      </c>
      <c r="AI1342" s="369">
        <f t="shared" ref="AI1342:AJ1342" si="2135">AI172*100/AI$5</f>
        <v>1.0175270805270356</v>
      </c>
      <c r="AJ1342" s="369">
        <f t="shared" si="2135"/>
        <v>1.0161799917365584</v>
      </c>
      <c r="AK1342" s="369">
        <f t="shared" ref="AK1342:AL1342" si="2136">AK172*100/AK$5</f>
        <v>1.060695987725887</v>
      </c>
      <c r="AL1342" s="369">
        <f t="shared" si="2136"/>
        <v>1.022325730154388</v>
      </c>
      <c r="AM1342" s="369">
        <f t="shared" ref="AM1342:AN1342" si="2137">AM172*100/AM$5</f>
        <v>1.1407607024664805</v>
      </c>
      <c r="AN1342" s="369">
        <f t="shared" si="2137"/>
        <v>0.9480726538519969</v>
      </c>
      <c r="AO1342" s="369">
        <f t="shared" ref="AO1342:AT1342" si="2138">AO172*100/AO$5</f>
        <v>0.94078315975931626</v>
      </c>
      <c r="AP1342" s="369">
        <f t="shared" si="2138"/>
        <v>0.97381875196292256</v>
      </c>
      <c r="AQ1342" s="369">
        <f t="shared" si="2138"/>
        <v>1.0016194878369715</v>
      </c>
      <c r="AR1342" s="369">
        <f t="shared" si="2138"/>
        <v>1.1081068956046662</v>
      </c>
      <c r="AS1342" s="369">
        <f t="shared" si="2138"/>
        <v>1.1563551227908511</v>
      </c>
      <c r="AT1342" s="369">
        <f t="shared" si="2138"/>
        <v>1.0679776689764051</v>
      </c>
      <c r="AU1342" s="369">
        <f t="shared" ref="AU1342:AV1342" si="2139">AU172*100/AU$5</f>
        <v>1.0667928359636378</v>
      </c>
      <c r="AV1342" s="369">
        <f t="shared" si="2139"/>
        <v>0.97219114997741107</v>
      </c>
      <c r="AW1342" s="369">
        <f t="shared" ref="AW1342:AX1342" si="2140">AW172*100/AW$5</f>
        <v>1.0636845231151035</v>
      </c>
      <c r="AX1342" s="369">
        <f t="shared" si="2140"/>
        <v>1.1485490986809617</v>
      </c>
      <c r="AY1342" s="369">
        <f t="shared" ref="AY1342" si="2141">AY172*100/AY$5</f>
        <v>1.0337909577483284</v>
      </c>
    </row>
    <row r="1343" spans="1:51" s="325" customFormat="1" ht="27.6">
      <c r="A1343" s="329"/>
      <c r="B1343" s="329" t="s">
        <v>344</v>
      </c>
      <c r="C1343" s="369">
        <f t="shared" ref="C1343:AF1343" si="2142">C173*100/C$5</f>
        <v>4.0729626335287872</v>
      </c>
      <c r="D1343" s="369">
        <f t="shared" si="2142"/>
        <v>6.3460331481438441</v>
      </c>
      <c r="E1343" s="369">
        <f t="shared" si="2142"/>
        <v>2.409613840445366</v>
      </c>
      <c r="F1343" s="369">
        <f t="shared" si="2142"/>
        <v>2.9308776916733783</v>
      </c>
      <c r="G1343" s="369">
        <f t="shared" si="2142"/>
        <v>6.4167636976360924</v>
      </c>
      <c r="H1343" s="369">
        <f t="shared" si="2142"/>
        <v>3.617459836094381</v>
      </c>
      <c r="I1343" s="369">
        <f t="shared" si="2142"/>
        <v>8.1906914188418991</v>
      </c>
      <c r="J1343" s="369">
        <f t="shared" si="2142"/>
        <v>5.889475813054907</v>
      </c>
      <c r="K1343" s="369">
        <f t="shared" si="2142"/>
        <v>7.5058039825305709</v>
      </c>
      <c r="L1343" s="369">
        <f t="shared" si="2142"/>
        <v>4.8295532791900078</v>
      </c>
      <c r="M1343" s="369">
        <f t="shared" si="2142"/>
        <v>4.838893587908637</v>
      </c>
      <c r="N1343" s="369">
        <f t="shared" si="2142"/>
        <v>4.7745288548231644</v>
      </c>
      <c r="O1343" s="369">
        <f t="shared" si="2142"/>
        <v>2.7678118962004925</v>
      </c>
      <c r="P1343" s="369">
        <f t="shared" si="2142"/>
        <v>4.1017060975793811</v>
      </c>
      <c r="Q1343" s="369">
        <f t="shared" si="2142"/>
        <v>3.5726380569160465</v>
      </c>
      <c r="R1343" s="369">
        <f t="shared" si="2142"/>
        <v>2.8288530832410252</v>
      </c>
      <c r="S1343" s="369">
        <f t="shared" si="2142"/>
        <v>4.3827527287024877</v>
      </c>
      <c r="T1343" s="369">
        <f t="shared" si="2142"/>
        <v>4.8921817096063567</v>
      </c>
      <c r="U1343" s="369">
        <f t="shared" si="2142"/>
        <v>4.0499213534552716</v>
      </c>
      <c r="V1343" s="369">
        <f t="shared" si="2142"/>
        <v>6.5078571218431769</v>
      </c>
      <c r="W1343" s="369">
        <f t="shared" si="2142"/>
        <v>2.7117981749865807</v>
      </c>
      <c r="X1343" s="369">
        <f t="shared" si="2142"/>
        <v>4.7337209576474173</v>
      </c>
      <c r="Y1343" s="369">
        <f t="shared" si="2142"/>
        <v>5.1136516728228241</v>
      </c>
      <c r="Z1343" s="369">
        <f t="shared" si="2142"/>
        <v>3.7721063516057534</v>
      </c>
      <c r="AA1343" s="369">
        <f t="shared" si="2142"/>
        <v>6.1634903957413592</v>
      </c>
      <c r="AB1343" s="369">
        <f t="shared" si="2142"/>
        <v>4.6897132398214092</v>
      </c>
      <c r="AC1343" s="369">
        <f t="shared" si="2142"/>
        <v>5.065592763879545</v>
      </c>
      <c r="AD1343" s="369">
        <f t="shared" si="2142"/>
        <v>7.4420029708338555</v>
      </c>
      <c r="AE1343" s="369">
        <f t="shared" si="2142"/>
        <v>4.9514512969644784</v>
      </c>
      <c r="AF1343" s="369">
        <f t="shared" si="2142"/>
        <v>6.7411488063125482</v>
      </c>
      <c r="AG1343" s="369">
        <f t="shared" ref="AG1343:AH1343" si="2143">AG173*100/AG$5</f>
        <v>3.9257705754346723</v>
      </c>
      <c r="AH1343" s="369">
        <f t="shared" si="2143"/>
        <v>8.3679579139781932</v>
      </c>
      <c r="AI1343" s="369">
        <f t="shared" ref="AI1343:AJ1343" si="2144">AI173*100/AI$5</f>
        <v>8.2105269803091598</v>
      </c>
      <c r="AJ1343" s="369">
        <f t="shared" si="2144"/>
        <v>5.0253540690245933</v>
      </c>
      <c r="AK1343" s="369">
        <f t="shared" ref="AK1343:AL1343" si="2145">AK173*100/AK$5</f>
        <v>9.4697650202587553</v>
      </c>
      <c r="AL1343" s="369">
        <f t="shared" si="2145"/>
        <v>6.4044721271340057</v>
      </c>
      <c r="AM1343" s="369">
        <f t="shared" ref="AM1343:AN1343" si="2146">AM173*100/AM$5</f>
        <v>4.651090339212935</v>
      </c>
      <c r="AN1343" s="369">
        <f t="shared" si="2146"/>
        <v>8.8178311985533249</v>
      </c>
      <c r="AO1343" s="369">
        <f t="shared" ref="AO1343:AT1343" si="2147">AO173*100/AO$5</f>
        <v>6.5604138416375966</v>
      </c>
      <c r="AP1343" s="369">
        <f t="shared" si="2147"/>
        <v>8.6575300063545519</v>
      </c>
      <c r="AQ1343" s="369">
        <f t="shared" si="2147"/>
        <v>10.255879078241506</v>
      </c>
      <c r="AR1343" s="369">
        <f t="shared" si="2147"/>
        <v>5.0982181512731319</v>
      </c>
      <c r="AS1343" s="369">
        <f t="shared" si="2147"/>
        <v>6.7316096822845566</v>
      </c>
      <c r="AT1343" s="369">
        <f t="shared" si="2147"/>
        <v>6.0206917096832289</v>
      </c>
      <c r="AU1343" s="369">
        <f t="shared" ref="AU1343:AV1343" si="2148">AU173*100/AU$5</f>
        <v>5.2708907563591181</v>
      </c>
      <c r="AV1343" s="369">
        <f t="shared" si="2148"/>
        <v>14.913489706083764</v>
      </c>
      <c r="AW1343" s="369">
        <f t="shared" ref="AW1343:AX1343" si="2149">AW173*100/AW$5</f>
        <v>7.8759518607684882</v>
      </c>
      <c r="AX1343" s="369">
        <f t="shared" si="2149"/>
        <v>3.4234481609211893</v>
      </c>
      <c r="AY1343" s="369">
        <f t="shared" ref="AY1343" si="2150">AY173*100/AY$5</f>
        <v>6.8280380279093453</v>
      </c>
    </row>
    <row r="1344" spans="1:51" s="325" customFormat="1" ht="13.8">
      <c r="A1344" s="327"/>
      <c r="B1344" s="327" t="s">
        <v>345</v>
      </c>
      <c r="C1344" s="369">
        <f t="shared" ref="C1344:AF1344" si="2151">C174*100/C$5</f>
        <v>1.1146901095864388</v>
      </c>
      <c r="D1344" s="369">
        <f t="shared" si="2151"/>
        <v>0.93976563327315332</v>
      </c>
      <c r="E1344" s="369">
        <f t="shared" si="2151"/>
        <v>0.81300085294414914</v>
      </c>
      <c r="F1344" s="369">
        <f t="shared" si="2151"/>
        <v>0.74918558959474235</v>
      </c>
      <c r="G1344" s="369">
        <f t="shared" si="2151"/>
        <v>0.68120732285854901</v>
      </c>
      <c r="H1344" s="369">
        <f t="shared" si="2151"/>
        <v>0.70989053272768188</v>
      </c>
      <c r="I1344" s="369">
        <f t="shared" si="2151"/>
        <v>0.63297791326019393</v>
      </c>
      <c r="J1344" s="369">
        <f t="shared" si="2151"/>
        <v>0.76836693122629063</v>
      </c>
      <c r="K1344" s="369">
        <f t="shared" si="2151"/>
        <v>0.82948788020156305</v>
      </c>
      <c r="L1344" s="369">
        <f t="shared" si="2151"/>
        <v>0.98065731447362425</v>
      </c>
      <c r="M1344" s="369">
        <f t="shared" si="2151"/>
        <v>0.61641306142176644</v>
      </c>
      <c r="N1344" s="369">
        <f t="shared" si="2151"/>
        <v>0.50492774463089352</v>
      </c>
      <c r="O1344" s="369">
        <f t="shared" si="2151"/>
        <v>0.65220946454782047</v>
      </c>
      <c r="P1344" s="369">
        <f t="shared" si="2151"/>
        <v>0.81689150875256311</v>
      </c>
      <c r="Q1344" s="369">
        <f t="shared" si="2151"/>
        <v>0.7770070017216022</v>
      </c>
      <c r="R1344" s="369">
        <f t="shared" si="2151"/>
        <v>0.53840444332678683</v>
      </c>
      <c r="S1344" s="369">
        <f t="shared" si="2151"/>
        <v>0.50043381199631687</v>
      </c>
      <c r="T1344" s="369">
        <f t="shared" si="2151"/>
        <v>0.62855395853478635</v>
      </c>
      <c r="U1344" s="369">
        <f t="shared" si="2151"/>
        <v>0.51992713088721987</v>
      </c>
      <c r="V1344" s="369">
        <f t="shared" si="2151"/>
        <v>0.68392053358662153</v>
      </c>
      <c r="W1344" s="369">
        <f t="shared" si="2151"/>
        <v>0.85410628019323676</v>
      </c>
      <c r="X1344" s="369">
        <f t="shared" si="2151"/>
        <v>0.56534635323061855</v>
      </c>
      <c r="Y1344" s="369">
        <f t="shared" si="2151"/>
        <v>0.4127534167352962</v>
      </c>
      <c r="Z1344" s="369">
        <f t="shared" si="2151"/>
        <v>0.42218842447904592</v>
      </c>
      <c r="AA1344" s="369">
        <f t="shared" si="2151"/>
        <v>0.52164859539653152</v>
      </c>
      <c r="AB1344" s="369">
        <f t="shared" si="2151"/>
        <v>0.77010231581638999</v>
      </c>
      <c r="AC1344" s="369">
        <f t="shared" si="2151"/>
        <v>0.72260959919495849</v>
      </c>
      <c r="AD1344" s="369">
        <f t="shared" si="2151"/>
        <v>0.49451069468105247</v>
      </c>
      <c r="AE1344" s="369">
        <f t="shared" si="2151"/>
        <v>0.44648013526069574</v>
      </c>
      <c r="AF1344" s="369">
        <f t="shared" si="2151"/>
        <v>0.45992099476414033</v>
      </c>
      <c r="AG1344" s="369">
        <f t="shared" ref="AG1344:AH1344" si="2152">AG174*100/AG$5</f>
        <v>0.38599925813732938</v>
      </c>
      <c r="AH1344" s="369">
        <f t="shared" si="2152"/>
        <v>0.3603217902467859</v>
      </c>
      <c r="AI1344" s="369">
        <f t="shared" ref="AI1344:AJ1344" si="2153">AI174*100/AI$5</f>
        <v>0.70042036269401431</v>
      </c>
      <c r="AJ1344" s="369">
        <f t="shared" si="2153"/>
        <v>0.4812176004824063</v>
      </c>
      <c r="AK1344" s="369">
        <f t="shared" ref="AK1344:AL1344" si="2154">AK174*100/AK$5</f>
        <v>0.32403876618196603</v>
      </c>
      <c r="AL1344" s="369">
        <f t="shared" si="2154"/>
        <v>0.34568636825968407</v>
      </c>
      <c r="AM1344" s="369">
        <f t="shared" ref="AM1344:AN1344" si="2155">AM174*100/AM$5</f>
        <v>0.39094734913515744</v>
      </c>
      <c r="AN1344" s="369">
        <f t="shared" si="2155"/>
        <v>0.66898032060088575</v>
      </c>
      <c r="AO1344" s="369">
        <f t="shared" ref="AO1344:AT1344" si="2156">AO174*100/AO$5</f>
        <v>0.50665419951809665</v>
      </c>
      <c r="AP1344" s="369">
        <f t="shared" si="2156"/>
        <v>0.32961413604042655</v>
      </c>
      <c r="AQ1344" s="369">
        <f t="shared" si="2156"/>
        <v>0.3889132561827322</v>
      </c>
      <c r="AR1344" s="369">
        <f t="shared" si="2156"/>
        <v>0.42769038075969573</v>
      </c>
      <c r="AS1344" s="369">
        <f t="shared" si="2156"/>
        <v>0.43505309176456602</v>
      </c>
      <c r="AT1344" s="369">
        <f t="shared" si="2156"/>
        <v>0.3572155899762855</v>
      </c>
      <c r="AU1344" s="369">
        <f t="shared" ref="AU1344:AV1344" si="2157">AU174*100/AU$5</f>
        <v>0.65279141150778486</v>
      </c>
      <c r="AV1344" s="369">
        <f t="shared" si="2157"/>
        <v>0.31534627357195577</v>
      </c>
      <c r="AW1344" s="369">
        <f t="shared" ref="AW1344:AX1344" si="2158">AW174*100/AW$5</f>
        <v>0.31283474212262302</v>
      </c>
      <c r="AX1344" s="369">
        <f t="shared" si="2158"/>
        <v>0.29237968581051776</v>
      </c>
      <c r="AY1344" s="369">
        <f t="shared" ref="AY1344" si="2159">AY174*100/AY$5</f>
        <v>0.25779543755693307</v>
      </c>
    </row>
    <row r="1345" spans="1:51" s="325" customFormat="1" ht="13.8">
      <c r="A1345" s="329"/>
      <c r="B1345" s="329" t="s">
        <v>346</v>
      </c>
      <c r="C1345" s="369">
        <f t="shared" ref="C1345:AF1345" si="2160">C175*100/C$5</f>
        <v>0.1905025086572423</v>
      </c>
      <c r="D1345" s="369">
        <f t="shared" si="2160"/>
        <v>0.19771625457485195</v>
      </c>
      <c r="E1345" s="369">
        <f t="shared" si="2160"/>
        <v>0.19979107157309084</v>
      </c>
      <c r="F1345" s="369">
        <f t="shared" si="2160"/>
        <v>0.16700112213876608</v>
      </c>
      <c r="G1345" s="369">
        <f t="shared" si="2160"/>
        <v>0.26271389181512189</v>
      </c>
      <c r="H1345" s="369">
        <f t="shared" si="2160"/>
        <v>0.22923888126208558</v>
      </c>
      <c r="I1345" s="369">
        <f t="shared" si="2160"/>
        <v>0.1968559835110065</v>
      </c>
      <c r="J1345" s="369">
        <f t="shared" si="2160"/>
        <v>0.25198875624637784</v>
      </c>
      <c r="K1345" s="369">
        <f t="shared" si="2160"/>
        <v>0.56468424255526672</v>
      </c>
      <c r="L1345" s="369">
        <f t="shared" si="2160"/>
        <v>0.3555272201374518</v>
      </c>
      <c r="M1345" s="369">
        <f t="shared" si="2160"/>
        <v>0.3043773496280589</v>
      </c>
      <c r="N1345" s="369">
        <f t="shared" si="2160"/>
        <v>0.24968661419352203</v>
      </c>
      <c r="O1345" s="369">
        <f t="shared" si="2160"/>
        <v>0.21724163690362022</v>
      </c>
      <c r="P1345" s="369">
        <f t="shared" si="2160"/>
        <v>0.47066991226954319</v>
      </c>
      <c r="Q1345" s="369">
        <f t="shared" si="2160"/>
        <v>0.49536017090593498</v>
      </c>
      <c r="R1345" s="369">
        <f t="shared" si="2160"/>
        <v>0.30964237762882763</v>
      </c>
      <c r="S1345" s="369">
        <f t="shared" si="2160"/>
        <v>0.39106620706599449</v>
      </c>
      <c r="T1345" s="369">
        <f t="shared" si="2160"/>
        <v>0.54634682349426045</v>
      </c>
      <c r="U1345" s="369">
        <f t="shared" si="2160"/>
        <v>0.3312422146599831</v>
      </c>
      <c r="V1345" s="369">
        <f t="shared" si="2160"/>
        <v>0.4184721165686715</v>
      </c>
      <c r="W1345" s="369">
        <f t="shared" si="2160"/>
        <v>0.81773483628556087</v>
      </c>
      <c r="X1345" s="369">
        <f t="shared" si="2160"/>
        <v>0.2233589630849678</v>
      </c>
      <c r="Y1345" s="369">
        <f t="shared" si="2160"/>
        <v>0.37870223609261144</v>
      </c>
      <c r="Z1345" s="369">
        <f t="shared" si="2160"/>
        <v>0.36181617531136684</v>
      </c>
      <c r="AA1345" s="369">
        <f t="shared" si="2160"/>
        <v>0.22403451132124771</v>
      </c>
      <c r="AB1345" s="369">
        <f t="shared" si="2160"/>
        <v>0.72766699078451091</v>
      </c>
      <c r="AC1345" s="369">
        <f t="shared" si="2160"/>
        <v>0.56935097381880007</v>
      </c>
      <c r="AD1345" s="369">
        <f t="shared" si="2160"/>
        <v>0.4021533733080524</v>
      </c>
      <c r="AE1345" s="369">
        <f t="shared" si="2160"/>
        <v>0.31848075337905363</v>
      </c>
      <c r="AF1345" s="369">
        <f t="shared" si="2160"/>
        <v>0.50218666421790881</v>
      </c>
      <c r="AG1345" s="369">
        <f t="shared" ref="AG1345:AH1345" si="2161">AG175*100/AG$5</f>
        <v>0.38652012460614121</v>
      </c>
      <c r="AH1345" s="369">
        <f t="shared" si="2161"/>
        <v>0.21866514443285093</v>
      </c>
      <c r="AI1345" s="369">
        <f t="shared" ref="AI1345:AJ1345" si="2162">AI175*100/AI$5</f>
        <v>0.95984261848001839</v>
      </c>
      <c r="AJ1345" s="369">
        <f t="shared" si="2162"/>
        <v>0.18378413037362354</v>
      </c>
      <c r="AK1345" s="369">
        <f t="shared" ref="AK1345:AL1345" si="2163">AK175*100/AK$5</f>
        <v>0.2190135737754238</v>
      </c>
      <c r="AL1345" s="369">
        <f t="shared" si="2163"/>
        <v>0.25160382726802649</v>
      </c>
      <c r="AM1345" s="369">
        <f t="shared" ref="AM1345:AN1345" si="2164">AM175*100/AM$5</f>
        <v>0.32938083746032948</v>
      </c>
      <c r="AN1345" s="369">
        <f t="shared" si="2164"/>
        <v>0.75878483345122127</v>
      </c>
      <c r="AO1345" s="369">
        <f t="shared" ref="AO1345:AT1345" si="2165">AO175*100/AO$5</f>
        <v>0.49124655267123474</v>
      </c>
      <c r="AP1345" s="369">
        <f t="shared" si="2165"/>
        <v>0.26415143008823522</v>
      </c>
      <c r="AQ1345" s="369">
        <f t="shared" si="2165"/>
        <v>0.3092884375316306</v>
      </c>
      <c r="AR1345" s="369">
        <f t="shared" si="2165"/>
        <v>0.27446444782677043</v>
      </c>
      <c r="AS1345" s="369">
        <f t="shared" si="2165"/>
        <v>0.25517877376885356</v>
      </c>
      <c r="AT1345" s="369">
        <f t="shared" si="2165"/>
        <v>0.19877101948831191</v>
      </c>
      <c r="AU1345" s="369">
        <f t="shared" ref="AU1345:AV1345" si="2166">AU175*100/AU$5</f>
        <v>0.87440710813573097</v>
      </c>
      <c r="AV1345" s="369">
        <f t="shared" si="2166"/>
        <v>0.25163870371208141</v>
      </c>
      <c r="AW1345" s="369">
        <f t="shared" ref="AW1345:AX1345" si="2167">AW175*100/AW$5</f>
        <v>0.2215263710507058</v>
      </c>
      <c r="AX1345" s="369">
        <f t="shared" si="2167"/>
        <v>0.32752262433394058</v>
      </c>
      <c r="AY1345" s="369">
        <f t="shared" ref="AY1345" si="2168">AY175*100/AY$5</f>
        <v>0.13149258999400457</v>
      </c>
    </row>
    <row r="1346" spans="1:51" s="325" customFormat="1" ht="13.8">
      <c r="A1346" s="327"/>
      <c r="B1346" s="327" t="s">
        <v>347</v>
      </c>
      <c r="C1346" s="369">
        <f t="shared" ref="C1346:AF1346" si="2169">C176*100/C$5</f>
        <v>5.3195623450979716E-2</v>
      </c>
      <c r="D1346" s="369">
        <f t="shared" si="2169"/>
        <v>2.458000900549542E-2</v>
      </c>
      <c r="E1346" s="369">
        <f t="shared" si="2169"/>
        <v>4.7476952419739524E-2</v>
      </c>
      <c r="F1346" s="369">
        <f t="shared" si="2169"/>
        <v>4.063054121000631E-2</v>
      </c>
      <c r="G1346" s="369">
        <f t="shared" si="2169"/>
        <v>3.7826363311311707E-2</v>
      </c>
      <c r="H1346" s="369">
        <f t="shared" si="2169"/>
        <v>3.4094165839674812E-2</v>
      </c>
      <c r="I1346" s="369">
        <f t="shared" si="2169"/>
        <v>4.2926257925592272E-2</v>
      </c>
      <c r="J1346" s="369">
        <f t="shared" si="2169"/>
        <v>4.497063778430798E-2</v>
      </c>
      <c r="K1346" s="369">
        <f t="shared" si="2169"/>
        <v>6.2306738269716763E-2</v>
      </c>
      <c r="L1346" s="369">
        <f t="shared" si="2169"/>
        <v>5.3098807579583872E-2</v>
      </c>
      <c r="M1346" s="369">
        <f t="shared" si="2169"/>
        <v>5.3353256420685745E-2</v>
      </c>
      <c r="N1346" s="369">
        <f t="shared" si="2169"/>
        <v>4.901305133572785E-2</v>
      </c>
      <c r="O1346" s="369">
        <f t="shared" si="2169"/>
        <v>5.7419629679730105E-2</v>
      </c>
      <c r="P1346" s="369">
        <f t="shared" si="2169"/>
        <v>7.7575370790005316E-2</v>
      </c>
      <c r="Q1346" s="369">
        <f t="shared" si="2169"/>
        <v>0.1037411972721406</v>
      </c>
      <c r="R1346" s="369">
        <f t="shared" si="2169"/>
        <v>5.921361190850561E-2</v>
      </c>
      <c r="S1346" s="369">
        <f t="shared" si="2169"/>
        <v>5.9150929990484248E-2</v>
      </c>
      <c r="T1346" s="369">
        <f t="shared" si="2169"/>
        <v>6.2614570582009366E-2</v>
      </c>
      <c r="U1346" s="369">
        <f t="shared" si="2169"/>
        <v>7.9356200386720602E-2</v>
      </c>
      <c r="V1346" s="369">
        <f t="shared" si="2169"/>
        <v>8.0315377599952928E-2</v>
      </c>
      <c r="W1346" s="369">
        <f t="shared" si="2169"/>
        <v>7.4031132581857215E-2</v>
      </c>
      <c r="X1346" s="369">
        <f t="shared" si="2169"/>
        <v>5.9976017865408023E-2</v>
      </c>
      <c r="Y1346" s="369">
        <f t="shared" si="2169"/>
        <v>6.349451803326317E-2</v>
      </c>
      <c r="Z1346" s="369">
        <f t="shared" si="2169"/>
        <v>8.0635438788474553E-2</v>
      </c>
      <c r="AA1346" s="369">
        <f t="shared" si="2169"/>
        <v>7.473111490722939E-2</v>
      </c>
      <c r="AB1346" s="369">
        <f t="shared" si="2169"/>
        <v>7.3515310362462435E-2</v>
      </c>
      <c r="AC1346" s="369">
        <f t="shared" si="2169"/>
        <v>7.9964374598780488E-2</v>
      </c>
      <c r="AD1346" s="369">
        <f t="shared" si="2169"/>
        <v>7.2867239659027846E-2</v>
      </c>
      <c r="AE1346" s="369">
        <f t="shared" si="2169"/>
        <v>5.2587365392704227E-2</v>
      </c>
      <c r="AF1346" s="369">
        <f t="shared" si="2169"/>
        <v>9.2853289343148043E-2</v>
      </c>
      <c r="AG1346" s="369">
        <f t="shared" ref="AG1346:AH1346" si="2170">AG176*100/AG$5</f>
        <v>6.9535673586377716E-2</v>
      </c>
      <c r="AH1346" s="369">
        <f t="shared" si="2170"/>
        <v>7.4006141963899971E-2</v>
      </c>
      <c r="AI1346" s="369">
        <f t="shared" ref="AI1346:AJ1346" si="2171">AI176*100/AI$5</f>
        <v>7.8832801073830588E-2</v>
      </c>
      <c r="AJ1346" s="369">
        <f t="shared" si="2171"/>
        <v>5.6914724811902233E-2</v>
      </c>
      <c r="AK1346" s="369">
        <f t="shared" ref="AK1346:AL1346" si="2172">AK176*100/AK$5</f>
        <v>5.7091616651422754E-2</v>
      </c>
      <c r="AL1346" s="369">
        <f t="shared" si="2172"/>
        <v>0.16474591625760923</v>
      </c>
      <c r="AM1346" s="369">
        <f t="shared" ref="AM1346:AN1346" si="2173">AM176*100/AM$5</f>
        <v>5.3295829684775753E-2</v>
      </c>
      <c r="AN1346" s="369">
        <f t="shared" si="2173"/>
        <v>4.0062859075115614E-2</v>
      </c>
      <c r="AO1346" s="369">
        <f t="shared" ref="AO1346:AT1346" si="2174">AO176*100/AO$5</f>
        <v>4.5270980666752697E-2</v>
      </c>
      <c r="AP1346" s="369">
        <f t="shared" si="2174"/>
        <v>3.7088561838728197E-2</v>
      </c>
      <c r="AQ1346" s="369">
        <f t="shared" si="2174"/>
        <v>4.4907048146023823E-2</v>
      </c>
      <c r="AR1346" s="369">
        <f t="shared" si="2174"/>
        <v>4.1434101359629397E-2</v>
      </c>
      <c r="AS1346" s="369">
        <f t="shared" si="2174"/>
        <v>5.7363027635461326E-2</v>
      </c>
      <c r="AT1346" s="369">
        <f t="shared" si="2174"/>
        <v>3.8609713692310539E-2</v>
      </c>
      <c r="AU1346" s="369">
        <f t="shared" ref="AU1346:AV1346" si="2175">AU176*100/AU$5</f>
        <v>6.2063171081188931E-2</v>
      </c>
      <c r="AV1346" s="369">
        <f t="shared" si="2175"/>
        <v>6.5194906121194357E-2</v>
      </c>
      <c r="AW1346" s="369">
        <f t="shared" ref="AW1346:AX1346" si="2176">AW176*100/AW$5</f>
        <v>5.4917593780822789E-2</v>
      </c>
      <c r="AX1346" s="369">
        <f t="shared" si="2176"/>
        <v>4.5696065835121223E-2</v>
      </c>
      <c r="AY1346" s="369">
        <f t="shared" ref="AY1346" si="2177">AY176*100/AY$5</f>
        <v>3.2600757702394942E-2</v>
      </c>
    </row>
    <row r="1347" spans="1:51" s="325" customFormat="1" ht="13.8">
      <c r="A1347" s="329"/>
      <c r="B1347" s="329" t="s">
        <v>348</v>
      </c>
      <c r="C1347" s="369">
        <f t="shared" ref="C1347:AF1347" si="2178">C177*100/C$5</f>
        <v>9.1969706128723055E-3</v>
      </c>
      <c r="D1347" s="369">
        <f t="shared" si="2178"/>
        <v>9.3843116693485152E-3</v>
      </c>
      <c r="E1347" s="369">
        <f t="shared" si="2178"/>
        <v>1.1151303042813919E-2</v>
      </c>
      <c r="F1347" s="369">
        <f t="shared" si="2178"/>
        <v>1.2597067402708649E-2</v>
      </c>
      <c r="G1347" s="369">
        <f t="shared" si="2178"/>
        <v>1.3607137535251914E-2</v>
      </c>
      <c r="H1347" s="369">
        <f t="shared" si="2178"/>
        <v>9.7463662177178795E-3</v>
      </c>
      <c r="I1347" s="369">
        <f t="shared" si="2178"/>
        <v>9.0720442007695013E-3</v>
      </c>
      <c r="J1347" s="369">
        <f t="shared" si="2178"/>
        <v>1.6193806306758107E-2</v>
      </c>
      <c r="K1347" s="369">
        <f t="shared" si="2178"/>
        <v>1.659682008066133E-2</v>
      </c>
      <c r="L1347" s="369">
        <f t="shared" si="2178"/>
        <v>1.2778029375018908E-2</v>
      </c>
      <c r="M1347" s="369">
        <f t="shared" si="2178"/>
        <v>1.6465478656144644E-2</v>
      </c>
      <c r="N1347" s="369">
        <f t="shared" si="2178"/>
        <v>1.4086253194402293E-2</v>
      </c>
      <c r="O1347" s="369">
        <f t="shared" si="2178"/>
        <v>9.44879982071508E-3</v>
      </c>
      <c r="P1347" s="369">
        <f t="shared" si="2178"/>
        <v>1.0219768136315321E-2</v>
      </c>
      <c r="Q1347" s="369">
        <f t="shared" si="2178"/>
        <v>1.5334599752785213E-2</v>
      </c>
      <c r="R1347" s="369">
        <f t="shared" si="2178"/>
        <v>1.2356110052913736E-2</v>
      </c>
      <c r="S1347" s="369">
        <f t="shared" si="2178"/>
        <v>1.2669697895097212E-2</v>
      </c>
      <c r="T1347" s="369">
        <f t="shared" si="2178"/>
        <v>9.306468117795395E-3</v>
      </c>
      <c r="U1347" s="369">
        <f t="shared" si="2178"/>
        <v>9.8099458657966015E-3</v>
      </c>
      <c r="V1347" s="369">
        <f t="shared" si="2178"/>
        <v>1.9374876542950448E-2</v>
      </c>
      <c r="W1347" s="369">
        <f t="shared" si="2178"/>
        <v>2.0526033279656467E-2</v>
      </c>
      <c r="X1347" s="369">
        <f t="shared" si="2178"/>
        <v>1.9068237404105588E-2</v>
      </c>
      <c r="Y1347" s="369">
        <f t="shared" si="2178"/>
        <v>2.0227650886365509E-2</v>
      </c>
      <c r="Z1347" s="369">
        <f t="shared" si="2178"/>
        <v>1.4049763055151116E-2</v>
      </c>
      <c r="AA1347" s="369">
        <f t="shared" si="2178"/>
        <v>1.9099716402963512E-2</v>
      </c>
      <c r="AB1347" s="369">
        <f t="shared" si="2178"/>
        <v>2.8093951557279697E-2</v>
      </c>
      <c r="AC1347" s="369">
        <f t="shared" si="2178"/>
        <v>2.0511594641538677E-2</v>
      </c>
      <c r="AD1347" s="369">
        <f t="shared" si="2178"/>
        <v>2.8954401229399067E-2</v>
      </c>
      <c r="AE1347" s="369">
        <f t="shared" si="2178"/>
        <v>2.195739319620409E-2</v>
      </c>
      <c r="AF1347" s="369">
        <f t="shared" si="2178"/>
        <v>2.3777001244603031E-2</v>
      </c>
      <c r="AG1347" s="369">
        <f t="shared" ref="AG1347:AH1347" si="2179">AG177*100/AG$5</f>
        <v>1.558878931658227E-2</v>
      </c>
      <c r="AH1347" s="369">
        <f t="shared" si="2179"/>
        <v>2.1562379613296462E-2</v>
      </c>
      <c r="AI1347" s="369">
        <f t="shared" ref="AI1347:AJ1347" si="2180">AI177*100/AI$5</f>
        <v>2.2529294000579212E-2</v>
      </c>
      <c r="AJ1347" s="369">
        <f t="shared" si="2180"/>
        <v>1.9055626218668534E-2</v>
      </c>
      <c r="AK1347" s="369">
        <f t="shared" ref="AK1347:AL1347" si="2181">AK177*100/AK$5</f>
        <v>1.5159480462391434E-2</v>
      </c>
      <c r="AL1347" s="369">
        <f t="shared" si="2181"/>
        <v>1.2216930473895139E-2</v>
      </c>
      <c r="AM1347" s="369">
        <f t="shared" ref="AM1347:AN1347" si="2182">AM177*100/AM$5</f>
        <v>8.1594172099169575E-3</v>
      </c>
      <c r="AN1347" s="369">
        <f t="shared" si="2182"/>
        <v>1.4211901078634286E-2</v>
      </c>
      <c r="AO1347" s="369">
        <f t="shared" ref="AO1347:AT1347" si="2183">AO177*100/AO$5</f>
        <v>1.1353002939793121E-2</v>
      </c>
      <c r="AP1347" s="369">
        <f t="shared" si="2183"/>
        <v>8.7841330670672037E-3</v>
      </c>
      <c r="AQ1347" s="369">
        <f t="shared" si="2183"/>
        <v>1.3428253314889166E-2</v>
      </c>
      <c r="AR1347" s="369">
        <f t="shared" si="2183"/>
        <v>1.4844788075148914E-2</v>
      </c>
      <c r="AS1347" s="369">
        <f t="shared" si="2183"/>
        <v>9.7669312938848396E-3</v>
      </c>
      <c r="AT1347" s="369">
        <f t="shared" si="2183"/>
        <v>7.5401707646709348E-3</v>
      </c>
      <c r="AU1347" s="369">
        <f t="shared" ref="AU1347:AV1347" si="2184">AU177*100/AU$5</f>
        <v>1.2695504882044616E-2</v>
      </c>
      <c r="AV1347" s="369">
        <f t="shared" si="2184"/>
        <v>8.0564047488167929E-3</v>
      </c>
      <c r="AW1347" s="369">
        <f t="shared" ref="AW1347:AX1347" si="2185">AW177*100/AW$5</f>
        <v>7.3908409252404841E-3</v>
      </c>
      <c r="AX1347" s="369">
        <f t="shared" si="2185"/>
        <v>1.0894652467416794E-2</v>
      </c>
      <c r="AY1347" s="369">
        <f t="shared" ref="AY1347" si="2186">AY177*100/AY$5</f>
        <v>4.0715106365348122E-3</v>
      </c>
    </row>
    <row r="1348" spans="1:51" s="325" customFormat="1" ht="13.8">
      <c r="A1348" s="327"/>
      <c r="B1348" s="327" t="s">
        <v>349</v>
      </c>
      <c r="C1348" s="369">
        <f t="shared" ref="C1348:AF1348" si="2187">C178*100/C$5</f>
        <v>2.2782148377792555</v>
      </c>
      <c r="D1348" s="369">
        <f t="shared" si="2187"/>
        <v>4.7167358436797526</v>
      </c>
      <c r="E1348" s="369">
        <f t="shared" si="2187"/>
        <v>0.93521764248027361</v>
      </c>
      <c r="F1348" s="369">
        <f t="shared" si="2187"/>
        <v>1.6842878977773974</v>
      </c>
      <c r="G1348" s="369">
        <f t="shared" si="2187"/>
        <v>4.9416834321637975</v>
      </c>
      <c r="H1348" s="369">
        <f t="shared" si="2187"/>
        <v>2.2943453322333345</v>
      </c>
      <c r="I1348" s="369">
        <f t="shared" si="2187"/>
        <v>6.8996215187413314</v>
      </c>
      <c r="J1348" s="369">
        <f t="shared" si="2187"/>
        <v>4.4885656773734235</v>
      </c>
      <c r="K1348" s="369">
        <f t="shared" si="2187"/>
        <v>5.8119866707524395</v>
      </c>
      <c r="L1348" s="369">
        <f t="shared" si="2187"/>
        <v>3.1615463492537947</v>
      </c>
      <c r="M1348" s="369">
        <f t="shared" si="2187"/>
        <v>3.5470129834766579</v>
      </c>
      <c r="N1348" s="369">
        <f t="shared" si="2187"/>
        <v>3.7377006346812442</v>
      </c>
      <c r="O1348" s="369">
        <f t="shared" si="2187"/>
        <v>1.5433039707167966</v>
      </c>
      <c r="P1348" s="369">
        <f t="shared" si="2187"/>
        <v>2.5436873527135209</v>
      </c>
      <c r="Q1348" s="369">
        <f t="shared" si="2187"/>
        <v>1.8103729059066533</v>
      </c>
      <c r="R1348" s="369">
        <f t="shared" si="2187"/>
        <v>1.6454945010959521</v>
      </c>
      <c r="S1348" s="369">
        <f t="shared" si="2187"/>
        <v>3.2336226825331846</v>
      </c>
      <c r="T1348" s="369">
        <f t="shared" si="2187"/>
        <v>3.3016736540010263</v>
      </c>
      <c r="U1348" s="369">
        <f t="shared" si="2187"/>
        <v>2.9032430428698812</v>
      </c>
      <c r="V1348" s="369">
        <f t="shared" si="2187"/>
        <v>4.9880010254815348</v>
      </c>
      <c r="W1348" s="369">
        <f t="shared" si="2187"/>
        <v>0.67302200751476104</v>
      </c>
      <c r="X1348" s="369">
        <f t="shared" si="2187"/>
        <v>3.5998846805946143</v>
      </c>
      <c r="Y1348" s="369">
        <f t="shared" si="2187"/>
        <v>3.9154171796797237</v>
      </c>
      <c r="Z1348" s="369">
        <f t="shared" si="2187"/>
        <v>2.5992061652029559</v>
      </c>
      <c r="AA1348" s="369">
        <f t="shared" si="2187"/>
        <v>4.951631258730874</v>
      </c>
      <c r="AB1348" s="369">
        <f t="shared" si="2187"/>
        <v>2.8187317683712574</v>
      </c>
      <c r="AC1348" s="369">
        <f t="shared" si="2187"/>
        <v>3.3118514220279875</v>
      </c>
      <c r="AD1348" s="369">
        <f t="shared" si="2187"/>
        <v>6.2732798198250226</v>
      </c>
      <c r="AE1348" s="369">
        <f t="shared" si="2187"/>
        <v>3.811598470630114</v>
      </c>
      <c r="AF1348" s="369">
        <f t="shared" si="2187"/>
        <v>5.424517859807521</v>
      </c>
      <c r="AG1348" s="369">
        <f t="shared" ref="AG1348:AH1348" si="2188">AG178*100/AG$5</f>
        <v>2.7444826289172415</v>
      </c>
      <c r="AH1348" s="369">
        <f t="shared" si="2188"/>
        <v>7.4078666423358799</v>
      </c>
      <c r="AI1348" s="369">
        <f t="shared" ref="AI1348:AJ1348" si="2189">AI178*100/AI$5</f>
        <v>6.2507151373971288</v>
      </c>
      <c r="AJ1348" s="369">
        <f t="shared" si="2189"/>
        <v>3.834359419368945</v>
      </c>
      <c r="AK1348" s="369">
        <f t="shared" ref="AK1348:AL1348" si="2190">AK178*100/AK$5</f>
        <v>8.3811662355892391</v>
      </c>
      <c r="AL1348" s="369">
        <f t="shared" si="2190"/>
        <v>5.295978478720218</v>
      </c>
      <c r="AM1348" s="369">
        <f t="shared" ref="AM1348:AN1348" si="2191">AM178*100/AM$5</f>
        <v>3.4774694383465166</v>
      </c>
      <c r="AN1348" s="369">
        <f t="shared" si="2191"/>
        <v>7.0215775863618024</v>
      </c>
      <c r="AO1348" s="369">
        <f t="shared" ref="AO1348:AT1348" si="2192">AO178*100/AO$5</f>
        <v>5.2071499943234985</v>
      </c>
      <c r="AP1348" s="369">
        <f t="shared" si="2192"/>
        <v>7.6511890474409414</v>
      </c>
      <c r="AQ1348" s="369">
        <f t="shared" si="2192"/>
        <v>9.1637369681838123</v>
      </c>
      <c r="AR1348" s="369">
        <f t="shared" si="2192"/>
        <v>3.7293244381320663</v>
      </c>
      <c r="AS1348" s="369">
        <f t="shared" si="2192"/>
        <v>5.4338109928934957</v>
      </c>
      <c r="AT1348" s="369">
        <f t="shared" si="2192"/>
        <v>4.4956585110519045</v>
      </c>
      <c r="AU1348" s="369">
        <f t="shared" ref="AU1348:AV1348" si="2193">AU178*100/AU$5</f>
        <v>2.9470408865974869</v>
      </c>
      <c r="AV1348" s="369">
        <f t="shared" si="2193"/>
        <v>13.689566893877938</v>
      </c>
      <c r="AW1348" s="369">
        <f t="shared" ref="AW1348:AX1348" si="2194">AW178*100/AW$5</f>
        <v>6.6761167792637535</v>
      </c>
      <c r="AX1348" s="369">
        <f t="shared" si="2194"/>
        <v>2.2457669664574484</v>
      </c>
      <c r="AY1348" s="369">
        <f t="shared" ref="AY1348" si="2195">AY178*100/AY$5</f>
        <v>5.7859033406171321</v>
      </c>
    </row>
    <row r="1349" spans="1:51" s="325" customFormat="1" ht="13.8">
      <c r="A1349" s="329"/>
      <c r="B1349" s="329" t="s">
        <v>350</v>
      </c>
      <c r="C1349" s="369">
        <f t="shared" ref="C1349:AF1349" si="2196">C179*100/C$5</f>
        <v>0.30164336479589637</v>
      </c>
      <c r="D1349" s="369">
        <f t="shared" si="2196"/>
        <v>0.35768002596613213</v>
      </c>
      <c r="E1349" s="369">
        <f t="shared" si="2196"/>
        <v>0.29243266608262186</v>
      </c>
      <c r="F1349" s="369">
        <f t="shared" si="2196"/>
        <v>0.1645216993483917</v>
      </c>
      <c r="G1349" s="369">
        <f t="shared" si="2196"/>
        <v>0.3494963695195682</v>
      </c>
      <c r="H1349" s="369">
        <f t="shared" si="2196"/>
        <v>0.26557942147164332</v>
      </c>
      <c r="I1349" s="369">
        <f t="shared" si="2196"/>
        <v>0.32261074255419347</v>
      </c>
      <c r="J1349" s="369">
        <f t="shared" si="2196"/>
        <v>0.22120593524884666</v>
      </c>
      <c r="K1349" s="369">
        <f t="shared" si="2196"/>
        <v>0.10209202328577016</v>
      </c>
      <c r="L1349" s="369">
        <f t="shared" si="2196"/>
        <v>0.16494042864644548</v>
      </c>
      <c r="M1349" s="369">
        <f t="shared" si="2196"/>
        <v>0.20022362417523693</v>
      </c>
      <c r="N1349" s="369">
        <f t="shared" si="2196"/>
        <v>0.14072922355417053</v>
      </c>
      <c r="O1349" s="369">
        <f t="shared" si="2196"/>
        <v>0.20258388333558786</v>
      </c>
      <c r="P1349" s="369">
        <f t="shared" si="2196"/>
        <v>8.4647277854797365E-2</v>
      </c>
      <c r="Q1349" s="369">
        <f t="shared" si="2196"/>
        <v>0.27966425723285326</v>
      </c>
      <c r="R1349" s="369">
        <f t="shared" si="2196"/>
        <v>0.19008396063795813</v>
      </c>
      <c r="S1349" s="369">
        <f t="shared" si="2196"/>
        <v>9.5273047393527363E-2</v>
      </c>
      <c r="T1349" s="369">
        <f t="shared" si="2196"/>
        <v>0.24572341258389596</v>
      </c>
      <c r="U1349" s="369">
        <f t="shared" si="2196"/>
        <v>0.11596608346886365</v>
      </c>
      <c r="V1349" s="369">
        <f t="shared" si="2196"/>
        <v>0.20518036286916283</v>
      </c>
      <c r="W1349" s="369">
        <f t="shared" si="2196"/>
        <v>0.17026301663982824</v>
      </c>
      <c r="X1349" s="369">
        <f t="shared" si="2196"/>
        <v>0.17930761203209916</v>
      </c>
      <c r="Y1349" s="369">
        <f t="shared" si="2196"/>
        <v>0.25046361541534434</v>
      </c>
      <c r="Z1349" s="369">
        <f t="shared" si="2196"/>
        <v>0.2221531841492706</v>
      </c>
      <c r="AA1349" s="369">
        <f t="shared" si="2196"/>
        <v>0.27517886626307103</v>
      </c>
      <c r="AB1349" s="369">
        <f t="shared" si="2196"/>
        <v>0.15884858537701413</v>
      </c>
      <c r="AC1349" s="369">
        <f t="shared" si="2196"/>
        <v>0.28315253956289482</v>
      </c>
      <c r="AD1349" s="369">
        <f t="shared" si="2196"/>
        <v>0.1046689573528138</v>
      </c>
      <c r="AE1349" s="369">
        <f t="shared" si="2196"/>
        <v>0.20613143451158203</v>
      </c>
      <c r="AF1349" s="369">
        <f t="shared" si="2196"/>
        <v>0.16455324654454581</v>
      </c>
      <c r="AG1349" s="369">
        <f t="shared" ref="AG1349:AH1349" si="2197">AG179*100/AG$5</f>
        <v>0.24495605933264356</v>
      </c>
      <c r="AH1349" s="369">
        <f t="shared" si="2197"/>
        <v>0.19226780085563266</v>
      </c>
      <c r="AI1349" s="369">
        <f t="shared" ref="AI1349:AJ1349" si="2198">AI179*100/AI$5</f>
        <v>0.11304102856682915</v>
      </c>
      <c r="AJ1349" s="369">
        <f t="shared" si="2198"/>
        <v>0.36504672230621343</v>
      </c>
      <c r="AK1349" s="369">
        <f t="shared" ref="AK1349:AL1349" si="2199">AK179*100/AK$5</f>
        <v>0.35494228290864055</v>
      </c>
      <c r="AL1349" s="369">
        <f t="shared" si="2199"/>
        <v>0.20813428395393446</v>
      </c>
      <c r="AM1349" s="369">
        <f t="shared" ref="AM1349:AN1349" si="2200">AM179*100/AM$5</f>
        <v>0.25624278865143751</v>
      </c>
      <c r="AN1349" s="369">
        <f t="shared" si="2200"/>
        <v>0.14701966633069949</v>
      </c>
      <c r="AO1349" s="369">
        <f t="shared" ref="AO1349:AT1349" si="2201">AO179*100/AO$5</f>
        <v>0.18524433989339459</v>
      </c>
      <c r="AP1349" s="369">
        <f t="shared" si="2201"/>
        <v>0.27401615095323528</v>
      </c>
      <c r="AQ1349" s="369">
        <f t="shared" si="2201"/>
        <v>0.23087823475825772</v>
      </c>
      <c r="AR1349" s="369">
        <f t="shared" si="2201"/>
        <v>0.49691742686935825</v>
      </c>
      <c r="AS1349" s="369">
        <f t="shared" si="2201"/>
        <v>0.39779012563246191</v>
      </c>
      <c r="AT1349" s="369">
        <f t="shared" si="2201"/>
        <v>0.80269157167117455</v>
      </c>
      <c r="AU1349" s="369">
        <f t="shared" ref="AU1349:AV1349" si="2202">AU179*100/AU$5</f>
        <v>0.61036081163676037</v>
      </c>
      <c r="AV1349" s="369">
        <f t="shared" si="2202"/>
        <v>0.42915848373504839</v>
      </c>
      <c r="AW1349" s="369">
        <f t="shared" ref="AW1349:AX1349" si="2203">AW179*100/AW$5</f>
        <v>0.41849393884758562</v>
      </c>
      <c r="AX1349" s="369">
        <f t="shared" si="2203"/>
        <v>0.34651142299188331</v>
      </c>
      <c r="AY1349" s="369">
        <f t="shared" ref="AY1349" si="2204">AY179*100/AY$5</f>
        <v>0.41970966688448297</v>
      </c>
    </row>
    <row r="1350" spans="1:51" s="325" customFormat="1" ht="13.8">
      <c r="A1350" s="327"/>
      <c r="B1350" s="327" t="s">
        <v>351</v>
      </c>
      <c r="C1350" s="369">
        <f t="shared" ref="C1350:AF1350" si="2205">C180*100/C$5</f>
        <v>3.406765170683685E-2</v>
      </c>
      <c r="D1350" s="369">
        <f t="shared" si="2205"/>
        <v>3.8527334605811557E-2</v>
      </c>
      <c r="E1350" s="369">
        <f t="shared" si="2205"/>
        <v>4.4194963564329406E-2</v>
      </c>
      <c r="F1350" s="369">
        <f t="shared" si="2205"/>
        <v>2.5034172044747983E-2</v>
      </c>
      <c r="G1350" s="369">
        <f t="shared" si="2205"/>
        <v>4.7070342615151327E-2</v>
      </c>
      <c r="H1350" s="369">
        <f t="shared" si="2205"/>
        <v>1.503621554034543E-2</v>
      </c>
      <c r="I1350" s="369">
        <f t="shared" si="2205"/>
        <v>1.9729852225250744E-2</v>
      </c>
      <c r="J1350" s="369">
        <f t="shared" si="2205"/>
        <v>3.2788810517512472E-2</v>
      </c>
      <c r="K1350" s="369">
        <f t="shared" si="2205"/>
        <v>3.5547799038012209E-2</v>
      </c>
      <c r="L1350" s="369">
        <f t="shared" si="2205"/>
        <v>3.1651585130347187E-2</v>
      </c>
      <c r="M1350" s="369">
        <f t="shared" si="2205"/>
        <v>3.1016366770877119E-2</v>
      </c>
      <c r="N1350" s="369">
        <f t="shared" si="2205"/>
        <v>1.8885355229088248E-2</v>
      </c>
      <c r="O1350" s="369">
        <f t="shared" si="2205"/>
        <v>2.9759681486611171E-2</v>
      </c>
      <c r="P1350" s="369">
        <f t="shared" si="2205"/>
        <v>2.2897455191491289E-2</v>
      </c>
      <c r="Q1350" s="369">
        <f t="shared" si="2205"/>
        <v>2.8848468664210706E-2</v>
      </c>
      <c r="R1350" s="369">
        <f t="shared" si="2205"/>
        <v>2.4016101229606977E-2</v>
      </c>
      <c r="S1350" s="369">
        <f t="shared" si="2205"/>
        <v>3.0422678836251663E-2</v>
      </c>
      <c r="T1350" s="369">
        <f t="shared" si="2205"/>
        <v>3.0776653336919861E-2</v>
      </c>
      <c r="U1350" s="369">
        <f t="shared" si="2205"/>
        <v>2.3126425572984329E-2</v>
      </c>
      <c r="V1350" s="369">
        <f t="shared" si="2205"/>
        <v>2.6561652874500394E-2</v>
      </c>
      <c r="W1350" s="369">
        <f t="shared" si="2205"/>
        <v>2.7869028448738592E-2</v>
      </c>
      <c r="X1350" s="369">
        <f t="shared" si="2205"/>
        <v>2.4610848710288118E-2</v>
      </c>
      <c r="Y1350" s="369">
        <f t="shared" si="2205"/>
        <v>1.9446660504652557E-2</v>
      </c>
      <c r="Z1350" s="369">
        <f t="shared" si="2205"/>
        <v>1.864027969693316E-2</v>
      </c>
      <c r="AA1350" s="369">
        <f t="shared" si="2205"/>
        <v>2.4897135519039756E-2</v>
      </c>
      <c r="AB1350" s="369">
        <f t="shared" si="2205"/>
        <v>2.7336928910526651E-2</v>
      </c>
      <c r="AC1350" s="369">
        <f t="shared" si="2205"/>
        <v>1.7157254916324645E-2</v>
      </c>
      <c r="AD1350" s="369">
        <f t="shared" si="2205"/>
        <v>1.5800601224907524E-2</v>
      </c>
      <c r="AE1350" s="369">
        <f t="shared" si="2205"/>
        <v>2.7279203037294846E-2</v>
      </c>
      <c r="AF1350" s="369">
        <f t="shared" si="2205"/>
        <v>2.03334355471088E-2</v>
      </c>
      <c r="AG1350" s="369">
        <f t="shared" ref="AG1350:AH1350" si="2206">AG180*100/AG$5</f>
        <v>1.890001186831454E-2</v>
      </c>
      <c r="AH1350" s="369">
        <f t="shared" si="2206"/>
        <v>2.5461544100330181E-2</v>
      </c>
      <c r="AI1350" s="369">
        <f t="shared" ref="AI1350:AJ1350" si="2207">AI180*100/AI$5</f>
        <v>2.9000054449081825E-2</v>
      </c>
      <c r="AJ1350" s="369">
        <f t="shared" si="2207"/>
        <v>2.4026659145277716E-2</v>
      </c>
      <c r="AK1350" s="369">
        <f t="shared" ref="AK1350:AL1350" si="2208">AK180*100/AK$5</f>
        <v>3.8424801377681117E-2</v>
      </c>
      <c r="AL1350" s="369">
        <f t="shared" si="2208"/>
        <v>6.8715160439549741E-2</v>
      </c>
      <c r="AM1350" s="369">
        <f t="shared" ref="AM1350:AN1350" si="2209">AM180*100/AM$5</f>
        <v>8.0555700817907402E-2</v>
      </c>
      <c r="AN1350" s="369">
        <f t="shared" si="2209"/>
        <v>0.10585415975810364</v>
      </c>
      <c r="AO1350" s="369">
        <f t="shared" ref="AO1350:AT1350" si="2210">AO180*100/AO$5</f>
        <v>4.2415101045251938E-2</v>
      </c>
      <c r="AP1350" s="369">
        <f t="shared" si="2210"/>
        <v>4.0469755916131049E-2</v>
      </c>
      <c r="AQ1350" s="369">
        <f t="shared" si="2210"/>
        <v>2.9218259725361854E-2</v>
      </c>
      <c r="AR1350" s="369">
        <f t="shared" si="2210"/>
        <v>3.2607470612243561E-2</v>
      </c>
      <c r="AS1350" s="369">
        <f t="shared" si="2210"/>
        <v>4.3597316500239576E-2</v>
      </c>
      <c r="AT1350" s="369">
        <f t="shared" si="2210"/>
        <v>3.5007935693115048E-2</v>
      </c>
      <c r="AU1350" s="369">
        <f t="shared" ref="AU1350:AV1350" si="2211">AU180*100/AU$5</f>
        <v>3.6672161317099702E-2</v>
      </c>
      <c r="AV1350" s="369">
        <f t="shared" si="2211"/>
        <v>4.3876419708940691E-2</v>
      </c>
      <c r="AW1350" s="369">
        <f t="shared" ref="AW1350:AX1350" si="2212">AW180*100/AW$5</f>
        <v>7.778611502932474E-2</v>
      </c>
      <c r="AX1350" s="369">
        <f t="shared" si="2212"/>
        <v>5.4268347243652926E-2</v>
      </c>
      <c r="AY1350" s="369">
        <f t="shared" ref="AY1350" si="2213">AY180*100/AY$5</f>
        <v>0.10474104475536386</v>
      </c>
    </row>
    <row r="1351" spans="1:51" s="325" customFormat="1" ht="13.8">
      <c r="A1351" s="329"/>
      <c r="B1351" s="329" t="s">
        <v>352</v>
      </c>
      <c r="C1351" s="369">
        <f t="shared" ref="C1351:AF1351" si="2214">C181*100/C$5</f>
        <v>9.1408388673477323E-2</v>
      </c>
      <c r="D1351" s="369">
        <f t="shared" si="2214"/>
        <v>6.1600688068062952E-2</v>
      </c>
      <c r="E1351" s="369">
        <f t="shared" si="2214"/>
        <v>6.6348388338347691E-2</v>
      </c>
      <c r="F1351" s="369">
        <f t="shared" si="2214"/>
        <v>8.7659592846785275E-2</v>
      </c>
      <c r="G1351" s="369">
        <f t="shared" si="2214"/>
        <v>8.315883781734118E-2</v>
      </c>
      <c r="H1351" s="369">
        <f t="shared" si="2214"/>
        <v>5.9528920801897679E-2</v>
      </c>
      <c r="I1351" s="369">
        <f t="shared" si="2214"/>
        <v>6.6933984652018871E-2</v>
      </c>
      <c r="J1351" s="369">
        <f t="shared" si="2214"/>
        <v>6.5395258351390276E-2</v>
      </c>
      <c r="K1351" s="369">
        <f t="shared" si="2214"/>
        <v>8.3101808347141121E-2</v>
      </c>
      <c r="L1351" s="369">
        <f t="shared" si="2214"/>
        <v>6.9308392546480649E-2</v>
      </c>
      <c r="M1351" s="369">
        <f t="shared" si="2214"/>
        <v>7.0031467359209523E-2</v>
      </c>
      <c r="N1351" s="369">
        <f t="shared" si="2214"/>
        <v>5.9499978004115675E-2</v>
      </c>
      <c r="O1351" s="369">
        <f t="shared" si="2214"/>
        <v>5.5844829709610924E-2</v>
      </c>
      <c r="P1351" s="369">
        <f t="shared" si="2214"/>
        <v>7.51174518711447E-2</v>
      </c>
      <c r="Q1351" s="369">
        <f t="shared" si="2214"/>
        <v>6.2309455459866041E-2</v>
      </c>
      <c r="R1351" s="369">
        <f t="shared" si="2214"/>
        <v>4.9685484790237627E-2</v>
      </c>
      <c r="S1351" s="369">
        <f t="shared" si="2214"/>
        <v>6.007516327158556E-2</v>
      </c>
      <c r="T1351" s="369">
        <f t="shared" si="2214"/>
        <v>6.7226986798285163E-2</v>
      </c>
      <c r="U1351" s="369">
        <f t="shared" si="2214"/>
        <v>6.7250309743822664E-2</v>
      </c>
      <c r="V1351" s="369">
        <f t="shared" si="2214"/>
        <v>8.6073204251545576E-2</v>
      </c>
      <c r="W1351" s="369">
        <f t="shared" si="2214"/>
        <v>7.4245840042941491E-2</v>
      </c>
      <c r="X1351" s="369">
        <f t="shared" si="2214"/>
        <v>6.212688195437438E-2</v>
      </c>
      <c r="Y1351" s="369">
        <f t="shared" si="2214"/>
        <v>5.3146395475566523E-2</v>
      </c>
      <c r="Z1351" s="369">
        <f t="shared" si="2214"/>
        <v>5.3463289777522231E-2</v>
      </c>
      <c r="AA1351" s="369">
        <f t="shared" si="2214"/>
        <v>7.2229488850292387E-2</v>
      </c>
      <c r="AB1351" s="369">
        <f t="shared" si="2214"/>
        <v>8.5375331828260154E-2</v>
      </c>
      <c r="AC1351" s="369">
        <f t="shared" si="2214"/>
        <v>6.0956449489234309E-2</v>
      </c>
      <c r="AD1351" s="369">
        <f t="shared" si="2214"/>
        <v>4.9767883553579279E-2</v>
      </c>
      <c r="AE1351" s="369">
        <f t="shared" si="2214"/>
        <v>6.6975962370468128E-2</v>
      </c>
      <c r="AF1351" s="369">
        <f t="shared" si="2214"/>
        <v>5.3047309673304004E-2</v>
      </c>
      <c r="AG1351" s="369">
        <f t="shared" ref="AG1351:AH1351" si="2215">AG181*100/AG$5</f>
        <v>5.978802967004225E-2</v>
      </c>
      <c r="AH1351" s="369">
        <f t="shared" si="2215"/>
        <v>6.7845462074386687E-2</v>
      </c>
      <c r="AI1351" s="369">
        <f t="shared" ref="AI1351:AJ1351" si="2216">AI181*100/AI$5</f>
        <v>5.6185139504071453E-2</v>
      </c>
      <c r="AJ1351" s="369">
        <f t="shared" si="2216"/>
        <v>6.0949186317556074E-2</v>
      </c>
      <c r="AK1351" s="369">
        <f t="shared" ref="AK1351:AL1351" si="2217">AK181*100/AK$5</f>
        <v>7.9928263311991862E-2</v>
      </c>
      <c r="AL1351" s="369">
        <f t="shared" si="2217"/>
        <v>5.7472337378855543E-2</v>
      </c>
      <c r="AM1351" s="369">
        <f t="shared" ref="AM1351:AN1351" si="2218">AM181*100/AM$5</f>
        <v>5.5038977906894375E-2</v>
      </c>
      <c r="AN1351" s="369">
        <f t="shared" si="2218"/>
        <v>6.12990331006611E-2</v>
      </c>
      <c r="AO1351" s="369">
        <f t="shared" ref="AO1351:AT1351" si="2219">AO181*100/AO$5</f>
        <v>7.1079670579574331E-2</v>
      </c>
      <c r="AP1351" s="369">
        <f t="shared" si="2219"/>
        <v>5.2216791009788384E-2</v>
      </c>
      <c r="AQ1351" s="369">
        <f t="shared" si="2219"/>
        <v>7.5542359728735783E-2</v>
      </c>
      <c r="AR1351" s="369">
        <f t="shared" si="2219"/>
        <v>8.0935097638219752E-2</v>
      </c>
      <c r="AS1351" s="369">
        <f t="shared" si="2219"/>
        <v>9.9084810227817219E-2</v>
      </c>
      <c r="AT1351" s="369">
        <f t="shared" si="2219"/>
        <v>8.5197197345455958E-2</v>
      </c>
      <c r="AU1351" s="369">
        <f t="shared" ref="AU1351:AV1351" si="2220">AU181*100/AU$5</f>
        <v>7.4826026121758982E-2</v>
      </c>
      <c r="AV1351" s="369">
        <f t="shared" si="2220"/>
        <v>0.11065162060778758</v>
      </c>
      <c r="AW1351" s="369">
        <f t="shared" ref="AW1351:AX1351" si="2221">AW181*100/AW$5</f>
        <v>0.10685233696401489</v>
      </c>
      <c r="AX1351" s="369">
        <f t="shared" si="2221"/>
        <v>0.1004425482967799</v>
      </c>
      <c r="AY1351" s="369">
        <f t="shared" ref="AY1351" si="2222">AY181*100/AY$5</f>
        <v>9.1723679762499039E-2</v>
      </c>
    </row>
    <row r="1352" spans="1:51" s="325" customFormat="1" ht="13.8">
      <c r="A1352" s="327"/>
      <c r="B1352" s="327" t="s">
        <v>353</v>
      </c>
      <c r="C1352" s="369">
        <f t="shared" ref="C1352:AF1352" si="2223">C182*100/C$5</f>
        <v>0.18687553433103912</v>
      </c>
      <c r="D1352" s="369">
        <f t="shared" si="2223"/>
        <v>0.19440161237971509</v>
      </c>
      <c r="E1352" s="369">
        <f t="shared" si="2223"/>
        <v>0.15056123874193908</v>
      </c>
      <c r="F1352" s="369">
        <f t="shared" si="2223"/>
        <v>0.16704111282893341</v>
      </c>
      <c r="G1352" s="369">
        <f t="shared" si="2223"/>
        <v>0.14938270555004821</v>
      </c>
      <c r="H1352" s="369">
        <f t="shared" si="2223"/>
        <v>0.16278967812716147</v>
      </c>
      <c r="I1352" s="369">
        <f t="shared" si="2223"/>
        <v>0.14102234562496979</v>
      </c>
      <c r="J1352" s="369">
        <f t="shared" si="2223"/>
        <v>0.17510464882600377</v>
      </c>
      <c r="K1352" s="369">
        <f t="shared" si="2223"/>
        <v>0.13787523821145134</v>
      </c>
      <c r="L1352" s="369">
        <f t="shared" si="2223"/>
        <v>0.17699602526527958</v>
      </c>
      <c r="M1352" s="369">
        <f t="shared" si="2223"/>
        <v>0.17503612194154797</v>
      </c>
      <c r="N1352" s="369">
        <f t="shared" si="2223"/>
        <v>0.16405819177833836</v>
      </c>
      <c r="O1352" s="369">
        <f t="shared" si="2223"/>
        <v>0.16785752502013929</v>
      </c>
      <c r="P1352" s="369">
        <f t="shared" si="2223"/>
        <v>0.16377501848829362</v>
      </c>
      <c r="Q1352" s="369">
        <f t="shared" si="2223"/>
        <v>0.16236873036392366</v>
      </c>
      <c r="R1352" s="369">
        <f t="shared" si="2223"/>
        <v>0.1716368104181151</v>
      </c>
      <c r="S1352" s="369">
        <f t="shared" si="2223"/>
        <v>0.16982786540236688</v>
      </c>
      <c r="T1352" s="369">
        <f t="shared" si="2223"/>
        <v>0.1886192507558444</v>
      </c>
      <c r="U1352" s="369">
        <f t="shared" si="2223"/>
        <v>0.17465878086167225</v>
      </c>
      <c r="V1352" s="369">
        <f t="shared" si="2223"/>
        <v>0.16361473835511081</v>
      </c>
      <c r="W1352" s="369">
        <f t="shared" si="2223"/>
        <v>0.13844337090713901</v>
      </c>
      <c r="X1352" s="369">
        <f t="shared" si="2223"/>
        <v>0.15176000658495312</v>
      </c>
      <c r="Y1352" s="369">
        <f t="shared" si="2223"/>
        <v>0.15186357972408393</v>
      </c>
      <c r="Z1352" s="369">
        <f t="shared" si="2223"/>
        <v>0.1774999768155725</v>
      </c>
      <c r="AA1352" s="369">
        <f t="shared" si="2223"/>
        <v>0.17932290909726242</v>
      </c>
      <c r="AB1352" s="369">
        <f t="shared" si="2223"/>
        <v>0.1669234936090466</v>
      </c>
      <c r="AC1352" s="369">
        <f t="shared" si="2223"/>
        <v>0.13428925589563762</v>
      </c>
      <c r="AD1352" s="369">
        <f t="shared" si="2223"/>
        <v>0.16041219517672611</v>
      </c>
      <c r="AE1352" s="369">
        <f t="shared" si="2223"/>
        <v>0.15295275691431212</v>
      </c>
      <c r="AF1352" s="369">
        <f t="shared" si="2223"/>
        <v>0.16332340165258361</v>
      </c>
      <c r="AG1352" s="369">
        <f t="shared" ref="AG1352:AH1352" si="2224">AG182*100/AG$5</f>
        <v>0.17992216022671084</v>
      </c>
      <c r="AH1352" s="369">
        <f t="shared" si="2224"/>
        <v>0.17807484212282992</v>
      </c>
      <c r="AI1352" s="369">
        <f t="shared" ref="AI1352:AJ1352" si="2225">AI182*100/AI$5</f>
        <v>0.15269416424210433</v>
      </c>
      <c r="AJ1352" s="369">
        <f t="shared" si="2225"/>
        <v>0.15950531738424245</v>
      </c>
      <c r="AK1352" s="369">
        <f t="shared" ref="AK1352:AL1352" si="2226">AK182*100/AK$5</f>
        <v>0.17115793879388994</v>
      </c>
      <c r="AL1352" s="369">
        <f t="shared" si="2226"/>
        <v>0.15476131527229958</v>
      </c>
      <c r="AM1352" s="369">
        <f t="shared" ref="AM1352:AN1352" si="2227">AM182*100/AM$5</f>
        <v>0.18647977150664752</v>
      </c>
      <c r="AN1352" s="369">
        <f t="shared" si="2227"/>
        <v>0.14060797532683289</v>
      </c>
      <c r="AO1352" s="369">
        <f t="shared" ref="AO1352:AT1352" si="2228">AO182*100/AO$5</f>
        <v>0.12601128107708265</v>
      </c>
      <c r="AP1352" s="369">
        <f t="shared" si="2228"/>
        <v>0.11980581488694436</v>
      </c>
      <c r="AQ1352" s="369">
        <f t="shared" si="2228"/>
        <v>0.12621883329397077</v>
      </c>
      <c r="AR1352" s="369">
        <f t="shared" si="2228"/>
        <v>0.15129282785188622</v>
      </c>
      <c r="AS1352" s="369">
        <f t="shared" si="2228"/>
        <v>0.1558462515154668</v>
      </c>
      <c r="AT1352" s="369">
        <f t="shared" si="2228"/>
        <v>0.134342953222329</v>
      </c>
      <c r="AU1352" s="369">
        <f t="shared" ref="AU1352:AV1352" si="2229">AU182*100/AU$5</f>
        <v>0.13651877133105803</v>
      </c>
      <c r="AV1352" s="369">
        <f t="shared" si="2229"/>
        <v>0.13345744328136128</v>
      </c>
      <c r="AW1352" s="369">
        <f t="shared" ref="AW1352:AX1352" si="2230">AW182*100/AW$5</f>
        <v>0.12541229623816141</v>
      </c>
      <c r="AX1352" s="369">
        <f t="shared" si="2230"/>
        <v>0.14391870061973155</v>
      </c>
      <c r="AY1352" s="369">
        <f t="shared" ref="AY1352" si="2231">AY182*100/AY$5</f>
        <v>0.14941297131678102</v>
      </c>
    </row>
    <row r="1353" spans="1:51" s="325" customFormat="1" ht="13.8">
      <c r="A1353" s="329"/>
      <c r="B1353" s="329" t="s">
        <v>354</v>
      </c>
      <c r="C1353" s="369">
        <f t="shared" ref="C1353:AF1353" si="2232">C183*100/C$5</f>
        <v>8.1175139681689823E-3</v>
      </c>
      <c r="D1353" s="369">
        <f t="shared" si="2232"/>
        <v>2.4321725198082157E-2</v>
      </c>
      <c r="E1353" s="369">
        <f t="shared" si="2232"/>
        <v>8.54063008964678E-3</v>
      </c>
      <c r="F1353" s="369">
        <f t="shared" si="2232"/>
        <v>8.4780263154737578E-3</v>
      </c>
      <c r="G1353" s="369">
        <f t="shared" si="2232"/>
        <v>5.9900985888880712E-3</v>
      </c>
      <c r="H1353" s="369">
        <f t="shared" si="2232"/>
        <v>7.7898466052391977E-3</v>
      </c>
      <c r="I1353" s="369">
        <f t="shared" si="2232"/>
        <v>7.7813062047250598E-3</v>
      </c>
      <c r="J1353" s="369">
        <f t="shared" si="2232"/>
        <v>7.6592327126558607E-3</v>
      </c>
      <c r="K1353" s="369">
        <f t="shared" si="2232"/>
        <v>1.2084682233673025E-2</v>
      </c>
      <c r="L1353" s="369">
        <f t="shared" si="2232"/>
        <v>5.2827895296014568E-3</v>
      </c>
      <c r="M1353" s="369">
        <f t="shared" si="2232"/>
        <v>6.2117826454705892E-3</v>
      </c>
      <c r="N1353" s="369">
        <f t="shared" si="2232"/>
        <v>7.2875253119305235E-3</v>
      </c>
      <c r="O1353" s="369">
        <f t="shared" si="2232"/>
        <v>1.0377528008221264E-2</v>
      </c>
      <c r="P1353" s="369">
        <f t="shared" si="2232"/>
        <v>5.3470516831354425E-3</v>
      </c>
      <c r="Q1353" s="369">
        <f t="shared" si="2232"/>
        <v>4.8957429289894746E-3</v>
      </c>
      <c r="R1353" s="369">
        <f t="shared" si="2232"/>
        <v>6.134547596693087E-3</v>
      </c>
      <c r="S1353" s="369">
        <f t="shared" si="2232"/>
        <v>7.1242982084893137E-3</v>
      </c>
      <c r="T1353" s="369">
        <f t="shared" si="2232"/>
        <v>7.3063938293218235E-3</v>
      </c>
      <c r="U1353" s="369">
        <f t="shared" si="2232"/>
        <v>1.064483487565163E-2</v>
      </c>
      <c r="V1353" s="369">
        <f t="shared" si="2232"/>
        <v>4.2027931763449992E-3</v>
      </c>
      <c r="W1353" s="369">
        <f t="shared" si="2232"/>
        <v>5.6682769726247983E-3</v>
      </c>
      <c r="X1353" s="369">
        <f t="shared" si="2232"/>
        <v>6.369866725015748E-3</v>
      </c>
      <c r="Y1353" s="369">
        <f t="shared" si="2232"/>
        <v>7.3022600690161206E-3</v>
      </c>
      <c r="Z1353" s="369">
        <f t="shared" si="2232"/>
        <v>9.6447218332390491E-3</v>
      </c>
      <c r="AA1353" s="369">
        <f t="shared" si="2232"/>
        <v>5.6385857156357987E-3</v>
      </c>
      <c r="AB1353" s="369">
        <f t="shared" si="2232"/>
        <v>6.4346924974008884E-3</v>
      </c>
      <c r="AC1353" s="369">
        <f t="shared" si="2232"/>
        <v>5.3977880635628101E-3</v>
      </c>
      <c r="AD1353" s="369">
        <f t="shared" si="2232"/>
        <v>3.5691713426821564E-3</v>
      </c>
      <c r="AE1353" s="369">
        <f t="shared" si="2232"/>
        <v>8.4360541184697931E-3</v>
      </c>
      <c r="AF1353" s="369">
        <f t="shared" si="2232"/>
        <v>7.2970796923092062E-3</v>
      </c>
      <c r="AG1353" s="369">
        <f t="shared" ref="AG1353:AH1353" si="2233">AG183*100/AG$5</f>
        <v>1.1421857566087722E-2</v>
      </c>
      <c r="AH1353" s="369">
        <f t="shared" si="2233"/>
        <v>5.2248804126251826E-3</v>
      </c>
      <c r="AI1353" s="369">
        <f t="shared" ref="AI1353:AJ1353" si="2234">AI183*100/AI$5</f>
        <v>4.0244973521174777E-3</v>
      </c>
      <c r="AJ1353" s="369">
        <f t="shared" si="2234"/>
        <v>5.7995384143773795E-3</v>
      </c>
      <c r="AK1353" s="369">
        <f t="shared" ref="AK1353:AL1353" si="2235">AK183*100/AK$5</f>
        <v>5.299972603818085E-3</v>
      </c>
      <c r="AL1353" s="369">
        <f t="shared" si="2235"/>
        <v>9.1728448076421974E-3</v>
      </c>
      <c r="AM1353" s="369">
        <f t="shared" ref="AM1353:AN1353" si="2236">AM183*100/AM$5</f>
        <v>9.5687710916298845E-3</v>
      </c>
      <c r="AN1353" s="369">
        <f t="shared" si="2236"/>
        <v>3.1445873076288502E-3</v>
      </c>
      <c r="AO1353" s="369">
        <f t="shared" ref="AO1353:AT1353" si="2237">AO183*100/AO$5</f>
        <v>4.7245415960629755E-3</v>
      </c>
      <c r="AP1353" s="369">
        <f t="shared" si="2237"/>
        <v>3.8692014700176976E-3</v>
      </c>
      <c r="AQ1353" s="369">
        <f t="shared" si="2237"/>
        <v>3.1714970140693005E-3</v>
      </c>
      <c r="AR1353" s="369">
        <f t="shared" si="2237"/>
        <v>3.3555786312375923E-3</v>
      </c>
      <c r="AS1353" s="369">
        <f t="shared" si="2237"/>
        <v>3.5387432224220435E-3</v>
      </c>
      <c r="AT1353" s="369">
        <f t="shared" si="2237"/>
        <v>3.4334706160555144E-3</v>
      </c>
      <c r="AU1353" s="369">
        <f t="shared" ref="AU1353:AV1353" si="2238">AU183*100/AU$5</f>
        <v>3.6705836396362422E-3</v>
      </c>
      <c r="AV1353" s="369">
        <f t="shared" si="2238"/>
        <v>7.4366813066001165E-3</v>
      </c>
      <c r="AW1353" s="369">
        <f t="shared" ref="AW1353:AX1353" si="2239">AW183*100/AW$5</f>
        <v>1.955424280669007E-3</v>
      </c>
      <c r="AX1353" s="369">
        <f t="shared" si="2239"/>
        <v>3.7909292284741825E-3</v>
      </c>
      <c r="AY1353" s="369">
        <f t="shared" ref="AY1353" si="2240">AY183*100/AY$5</f>
        <v>7.2541703594599105E-3</v>
      </c>
    </row>
    <row r="1354" spans="1:51" s="325" customFormat="1" ht="27.6">
      <c r="A1354" s="327"/>
      <c r="B1354" s="327" t="s">
        <v>355</v>
      </c>
      <c r="C1354" s="369">
        <f t="shared" ref="C1354:AF1354" si="2241">C184*100/C$5</f>
        <v>3.3981295175260579E-2</v>
      </c>
      <c r="D1354" s="369">
        <f t="shared" si="2241"/>
        <v>3.3232516553839693E-2</v>
      </c>
      <c r="E1354" s="369">
        <f t="shared" si="2241"/>
        <v>2.6703454778109585E-2</v>
      </c>
      <c r="F1354" s="369">
        <f t="shared" si="2241"/>
        <v>4.0030680857496378E-2</v>
      </c>
      <c r="G1354" s="369">
        <f t="shared" si="2241"/>
        <v>2.3590635183398701E-2</v>
      </c>
      <c r="H1354" s="369">
        <f t="shared" si="2241"/>
        <v>2.6702869525866459E-2</v>
      </c>
      <c r="I1354" s="369">
        <f t="shared" si="2241"/>
        <v>2.2385084674256452E-2</v>
      </c>
      <c r="J1354" s="369">
        <f t="shared" si="2241"/>
        <v>3.4466547206951373E-2</v>
      </c>
      <c r="K1354" s="369">
        <f t="shared" si="2241"/>
        <v>2.314922895411391E-2</v>
      </c>
      <c r="L1354" s="369">
        <f t="shared" si="2241"/>
        <v>3.1290368752254778E-2</v>
      </c>
      <c r="M1354" s="369">
        <f t="shared" si="2241"/>
        <v>2.9484694337747384E-2</v>
      </c>
      <c r="N1354" s="369">
        <f t="shared" si="2241"/>
        <v>2.5106413422199669E-2</v>
      </c>
      <c r="O1354" s="369">
        <f t="shared" si="2241"/>
        <v>2.6811978978439375E-2</v>
      </c>
      <c r="P1354" s="369">
        <f t="shared" si="2241"/>
        <v>4.3164505925956276E-2</v>
      </c>
      <c r="Q1354" s="369">
        <f t="shared" si="2241"/>
        <v>2.2496141062133452E-2</v>
      </c>
      <c r="R1354" s="369">
        <f t="shared" si="2241"/>
        <v>2.6844084164252727E-2</v>
      </c>
      <c r="S1354" s="369">
        <f t="shared" si="2241"/>
        <v>2.4222613908863665E-2</v>
      </c>
      <c r="T1354" s="369">
        <f t="shared" si="2241"/>
        <v>3.7838140110510225E-2</v>
      </c>
      <c r="U1354" s="369">
        <f t="shared" si="2241"/>
        <v>2.487969249367989E-2</v>
      </c>
      <c r="V1354" s="369">
        <f t="shared" si="2241"/>
        <v>1.7525647545358645E-2</v>
      </c>
      <c r="W1354" s="369">
        <f t="shared" si="2241"/>
        <v>1.9366612989801395E-2</v>
      </c>
      <c r="X1354" s="369">
        <f t="shared" si="2241"/>
        <v>2.0350483303297067E-2</v>
      </c>
      <c r="Y1354" s="369">
        <f t="shared" si="2241"/>
        <v>1.8392323489340067E-2</v>
      </c>
      <c r="Z1354" s="369">
        <f t="shared" si="2241"/>
        <v>2.1422410994982891E-2</v>
      </c>
      <c r="AA1354" s="369">
        <f t="shared" si="2241"/>
        <v>1.6836340446687172E-2</v>
      </c>
      <c r="AB1354" s="369">
        <f t="shared" si="2241"/>
        <v>2.0439611462332238E-2</v>
      </c>
      <c r="AC1354" s="369">
        <f t="shared" si="2241"/>
        <v>1.6116252932637534E-2</v>
      </c>
      <c r="AD1354" s="369">
        <f t="shared" si="2241"/>
        <v>1.9971318299502404E-2</v>
      </c>
      <c r="AE1354" s="369">
        <f t="shared" si="2241"/>
        <v>2.1050714482536776E-2</v>
      </c>
      <c r="AF1354" s="369">
        <f t="shared" si="2241"/>
        <v>2.1358306290410654E-2</v>
      </c>
      <c r="AG1354" s="369">
        <f t="shared" ref="AG1354:AH1354" si="2242">AG184*100/AG$5</f>
        <v>3.3521477742817718E-2</v>
      </c>
      <c r="AH1354" s="369">
        <f t="shared" si="2242"/>
        <v>2.0587588491538033E-2</v>
      </c>
      <c r="AI1354" s="369">
        <f t="shared" ref="AI1354:AJ1354" si="2243">AI184*100/AI$5</f>
        <v>2.2805484995332373E-2</v>
      </c>
      <c r="AJ1354" s="369">
        <f t="shared" si="2243"/>
        <v>1.7290549309944982E-2</v>
      </c>
      <c r="AK1354" s="369">
        <f t="shared" ref="AK1354:AL1354" si="2244">AK184*100/AK$5</f>
        <v>1.6406532839760395E-2</v>
      </c>
      <c r="AL1354" s="369">
        <f t="shared" si="2244"/>
        <v>1.7249818775433336E-2</v>
      </c>
      <c r="AM1354" s="369">
        <f t="shared" ref="AM1354:AN1354" si="2245">AM184*100/AM$5</f>
        <v>2.1251573005829163E-2</v>
      </c>
      <c r="AN1354" s="369">
        <f t="shared" si="2245"/>
        <v>1.6580551258406663E-2</v>
      </c>
      <c r="AO1354" s="369">
        <f t="shared" ref="AO1354:AT1354" si="2246">AO184*100/AO$5</f>
        <v>1.6994246636584734E-2</v>
      </c>
      <c r="AP1354" s="369">
        <f t="shared" si="2246"/>
        <v>1.6313389981696236E-2</v>
      </c>
      <c r="AQ1354" s="369">
        <f t="shared" si="2246"/>
        <v>2.0513512601639732E-2</v>
      </c>
      <c r="AR1354" s="369">
        <f t="shared" si="2246"/>
        <v>2.4072629311052293E-2</v>
      </c>
      <c r="AS1354" s="369">
        <f t="shared" si="2246"/>
        <v>2.7071385651528633E-2</v>
      </c>
      <c r="AT1354" s="369">
        <f t="shared" si="2246"/>
        <v>1.9018734294817312E-2</v>
      </c>
      <c r="AU1354" s="369">
        <f t="shared" ref="AU1354:AV1354" si="2247">AU184*100/AU$5</f>
        <v>1.7275315661774239E-2</v>
      </c>
      <c r="AV1354" s="369">
        <f t="shared" si="2247"/>
        <v>1.9738191634601145E-2</v>
      </c>
      <c r="AW1354" s="369">
        <f t="shared" ref="AW1354:AX1354" si="2248">AW184*100/AW$5</f>
        <v>1.7366819035094232E-2</v>
      </c>
      <c r="AX1354" s="369">
        <f t="shared" si="2248"/>
        <v>1.7520240488353652E-2</v>
      </c>
      <c r="AY1354" s="369">
        <f t="shared" ref="AY1354" si="2249">AY184*100/AY$5</f>
        <v>1.9153303557783483E-2</v>
      </c>
    </row>
    <row r="1355" spans="1:51" s="325" customFormat="1" ht="13.8">
      <c r="A1355" s="329"/>
      <c r="B1355" s="329" t="s">
        <v>356</v>
      </c>
      <c r="C1355" s="369">
        <f t="shared" ref="C1355:AF1355" si="2250">C185*100/C$5</f>
        <v>7.8584443734401859E-3</v>
      </c>
      <c r="D1355" s="369">
        <f t="shared" si="2250"/>
        <v>4.3908247260254513E-3</v>
      </c>
      <c r="E1355" s="369">
        <f t="shared" si="2250"/>
        <v>7.4590655804775369E-5</v>
      </c>
      <c r="F1355" s="369">
        <f t="shared" si="2250"/>
        <v>7.7581938924618354E-3</v>
      </c>
      <c r="G1355" s="369">
        <f t="shared" si="2250"/>
        <v>1.3681089369682632E-3</v>
      </c>
      <c r="H1355" s="369">
        <f t="shared" si="2250"/>
        <v>1.5507229521127333E-2</v>
      </c>
      <c r="I1355" s="369">
        <f t="shared" si="2250"/>
        <v>9.5883393991872778E-4</v>
      </c>
      <c r="J1355" s="369">
        <f t="shared" si="2250"/>
        <v>9.0087165715523713E-3</v>
      </c>
      <c r="K1355" s="369">
        <f t="shared" si="2250"/>
        <v>3.3742943899216886E-3</v>
      </c>
      <c r="L1355" s="369">
        <f t="shared" si="2250"/>
        <v>1.4538959218219393E-2</v>
      </c>
      <c r="M1355" s="369">
        <f t="shared" si="2250"/>
        <v>1.0466428293053184E-2</v>
      </c>
      <c r="N1355" s="369">
        <f t="shared" si="2250"/>
        <v>7.7318866114384826E-3</v>
      </c>
      <c r="O1355" s="369">
        <f t="shared" si="2250"/>
        <v>7.1875485815695913E-3</v>
      </c>
      <c r="P1355" s="369">
        <f t="shared" si="2250"/>
        <v>9.0554907536971206E-4</v>
      </c>
      <c r="Q1355" s="369">
        <f t="shared" si="2250"/>
        <v>1.4444464674787128E-2</v>
      </c>
      <c r="R1355" s="369">
        <f t="shared" si="2250"/>
        <v>1.7272449616220962E-2</v>
      </c>
      <c r="S1355" s="369">
        <f t="shared" si="2250"/>
        <v>1.143738685362879E-2</v>
      </c>
      <c r="T1355" s="369">
        <f t="shared" si="2250"/>
        <v>1.318416316687681E-2</v>
      </c>
      <c r="U1355" s="369">
        <f t="shared" si="2250"/>
        <v>1.1521468335999412E-2</v>
      </c>
      <c r="V1355" s="369">
        <f t="shared" si="2250"/>
        <v>1.1305513644368046E-2</v>
      </c>
      <c r="W1355" s="369">
        <f t="shared" si="2250"/>
        <v>4.9812130971551259E-3</v>
      </c>
      <c r="X1355" s="369">
        <f t="shared" si="2250"/>
        <v>5.6253368480658561E-3</v>
      </c>
      <c r="Y1355" s="369">
        <f t="shared" si="2250"/>
        <v>2.4991692214814528E-3</v>
      </c>
      <c r="Z1355" s="369">
        <f t="shared" si="2250"/>
        <v>4.497778931847057E-3</v>
      </c>
      <c r="AA1355" s="369">
        <f t="shared" si="2250"/>
        <v>7.3857531204806941E-3</v>
      </c>
      <c r="AB1355" s="369">
        <f t="shared" si="2250"/>
        <v>5.551499409522335E-3</v>
      </c>
      <c r="AC1355" s="369">
        <f t="shared" si="2250"/>
        <v>2.3904489995778158E-3</v>
      </c>
      <c r="AD1355" s="369">
        <f t="shared" si="2250"/>
        <v>4.97277805047851E-3</v>
      </c>
      <c r="AE1355" s="369">
        <f t="shared" si="2250"/>
        <v>6.6621175047728749E-3</v>
      </c>
      <c r="AF1355" s="369">
        <f t="shared" si="2250"/>
        <v>5.1653485462413483E-3</v>
      </c>
      <c r="AG1355" s="369">
        <f t="shared" ref="AG1355:AH1355" si="2251">AG185*100/AG$5</f>
        <v>4.3901602371281805E-3</v>
      </c>
      <c r="AH1355" s="369">
        <f t="shared" si="2251"/>
        <v>2.4954652717015797E-3</v>
      </c>
      <c r="AI1355" s="369">
        <f t="shared" ref="AI1355:AJ1355" si="2252">AI185*100/AI$5</f>
        <v>5.4843640386698957E-3</v>
      </c>
      <c r="AJ1355" s="369">
        <f t="shared" si="2252"/>
        <v>4.3226373274862454E-3</v>
      </c>
      <c r="AK1355" s="369">
        <f t="shared" ref="AK1355:AL1355" si="2253">AK185*100/AK$5</f>
        <v>9.8984782453661289E-3</v>
      </c>
      <c r="AL1355" s="369">
        <f t="shared" si="2253"/>
        <v>2.9223222396028239E-3</v>
      </c>
      <c r="AM1355" s="369">
        <f t="shared" ref="AM1355:AN1355" si="2254">AM185*100/AM$5</f>
        <v>1.027344803248635E-2</v>
      </c>
      <c r="AN1355" s="369">
        <f t="shared" si="2254"/>
        <v>4.9006555443566503E-3</v>
      </c>
      <c r="AO1355" s="369">
        <f t="shared" ref="AO1355:AT1355" si="2255">AO185*100/AO$5</f>
        <v>5.4296970581619274E-3</v>
      </c>
      <c r="AP1355" s="369">
        <f t="shared" si="2255"/>
        <v>1.3943068360424134E-3</v>
      </c>
      <c r="AQ1355" s="369">
        <f t="shared" si="2255"/>
        <v>6.7816053173183968E-3</v>
      </c>
      <c r="AR1355" s="369">
        <f t="shared" si="2255"/>
        <v>4.996894266082067E-3</v>
      </c>
      <c r="AS1355" s="369">
        <f t="shared" si="2255"/>
        <v>3.5033557901978231E-3</v>
      </c>
      <c r="AT1355" s="369">
        <f t="shared" si="2255"/>
        <v>3.6017779991954907E-3</v>
      </c>
      <c r="AU1355" s="369">
        <f t="shared" ref="AU1355:AV1355" si="2256">AU185*100/AU$5</f>
        <v>3.7042587188989601E-3</v>
      </c>
      <c r="AV1355" s="369">
        <f t="shared" si="2256"/>
        <v>3.4084789321917205E-3</v>
      </c>
      <c r="AW1355" s="369">
        <f t="shared" ref="AW1355:AX1355" si="2257">AW185*100/AW$5</f>
        <v>3.0159933820488073E-3</v>
      </c>
      <c r="AX1355" s="369">
        <f t="shared" si="2257"/>
        <v>1.1953380450143818E-3</v>
      </c>
      <c r="AY1355" s="369">
        <f t="shared" ref="AY1355" si="2258">AY185*100/AY$5</f>
        <v>6.7954085975968342E-3</v>
      </c>
    </row>
    <row r="1356" spans="1:51" s="325" customFormat="1" ht="13.8">
      <c r="A1356" s="327"/>
      <c r="B1356" s="327" t="s">
        <v>357</v>
      </c>
      <c r="C1356" s="369">
        <f t="shared" ref="C1356:AF1356" si="2259">C186*100/C$5</f>
        <v>0.13687510254838126</v>
      </c>
      <c r="D1356" s="369">
        <f t="shared" si="2259"/>
        <v>0.13245654590176778</v>
      </c>
      <c r="E1356" s="369">
        <f t="shared" si="2259"/>
        <v>0.11524256321837795</v>
      </c>
      <c r="F1356" s="369">
        <f t="shared" si="2259"/>
        <v>0.11081420245366878</v>
      </c>
      <c r="G1356" s="369">
        <f t="shared" si="2259"/>
        <v>0.11843386284079316</v>
      </c>
      <c r="H1356" s="369">
        <f t="shared" si="2259"/>
        <v>0.11278973247492848</v>
      </c>
      <c r="I1356" s="369">
        <f t="shared" si="2259"/>
        <v>0.10993399903452798</v>
      </c>
      <c r="J1356" s="369">
        <f t="shared" si="2259"/>
        <v>0.12397015233484415</v>
      </c>
      <c r="K1356" s="369">
        <f t="shared" si="2259"/>
        <v>9.9267032633742702E-2</v>
      </c>
      <c r="L1356" s="369">
        <f t="shared" si="2259"/>
        <v>0.1258387557179424</v>
      </c>
      <c r="M1356" s="369">
        <f t="shared" si="2259"/>
        <v>0.12887321666527682</v>
      </c>
      <c r="N1356" s="369">
        <f t="shared" si="2259"/>
        <v>0.1239323664327697</v>
      </c>
      <c r="O1356" s="369">
        <f t="shared" si="2259"/>
        <v>0.12348046945190905</v>
      </c>
      <c r="P1356" s="369">
        <f t="shared" si="2259"/>
        <v>0.11440103318837362</v>
      </c>
      <c r="Q1356" s="369">
        <f t="shared" si="2259"/>
        <v>0.12053238169801359</v>
      </c>
      <c r="R1356" s="369">
        <f t="shared" si="2259"/>
        <v>0.12134222161118453</v>
      </c>
      <c r="S1356" s="369">
        <f t="shared" si="2259"/>
        <v>0.12708207615143099</v>
      </c>
      <c r="T1356" s="369">
        <f t="shared" si="2259"/>
        <v>0.13024973580651364</v>
      </c>
      <c r="U1356" s="369">
        <f t="shared" si="2259"/>
        <v>0.12761278515634134</v>
      </c>
      <c r="V1356" s="369">
        <f t="shared" si="2259"/>
        <v>0.13053875605727566</v>
      </c>
      <c r="W1356" s="369">
        <f t="shared" si="2259"/>
        <v>0.1084272678475577</v>
      </c>
      <c r="X1356" s="369">
        <f t="shared" si="2259"/>
        <v>0.11937295693763279</v>
      </c>
      <c r="Y1356" s="369">
        <f t="shared" si="2259"/>
        <v>0.12363077742516063</v>
      </c>
      <c r="Z1356" s="369">
        <f t="shared" si="2259"/>
        <v>0.14198143391047102</v>
      </c>
      <c r="AA1356" s="369">
        <f t="shared" si="2259"/>
        <v>0.14946222981445878</v>
      </c>
      <c r="AB1356" s="369">
        <f t="shared" si="2259"/>
        <v>0.13449769023979113</v>
      </c>
      <c r="AC1356" s="369">
        <f t="shared" si="2259"/>
        <v>0.11038476589985947</v>
      </c>
      <c r="AD1356" s="369">
        <f t="shared" si="2259"/>
        <v>0.13189892748406307</v>
      </c>
      <c r="AE1356" s="369">
        <f t="shared" si="2259"/>
        <v>0.11676444999489499</v>
      </c>
      <c r="AF1356" s="369">
        <f t="shared" si="2259"/>
        <v>0.12950266712362238</v>
      </c>
      <c r="AG1356" s="369">
        <f t="shared" ref="AG1356:AH1356" si="2260">AG186*100/AG$5</f>
        <v>0.13055145993290498</v>
      </c>
      <c r="AH1356" s="369">
        <f t="shared" si="2260"/>
        <v>0.14976690794696509</v>
      </c>
      <c r="AI1356" s="369">
        <f t="shared" ref="AI1356:AJ1356" si="2261">AI186*100/AI$5</f>
        <v>0.12037981785598455</v>
      </c>
      <c r="AJ1356" s="369">
        <f t="shared" si="2261"/>
        <v>0.1321286143101629</v>
      </c>
      <c r="AK1356" s="369">
        <f t="shared" ref="AK1356:AL1356" si="2262">AK186*100/AK$5</f>
        <v>0.13951398471815252</v>
      </c>
      <c r="AL1356" s="369">
        <f t="shared" si="2262"/>
        <v>0.12541632944962119</v>
      </c>
      <c r="AM1356" s="369">
        <f t="shared" ref="AM1356:AN1356" si="2263">AM186*100/AM$5</f>
        <v>0.14538597937670214</v>
      </c>
      <c r="AN1356" s="369">
        <f t="shared" si="2263"/>
        <v>0.11594134242023775</v>
      </c>
      <c r="AO1356" s="369">
        <f t="shared" ref="AO1356:AT1356" si="2264">AO186*100/AO$5</f>
        <v>9.882753801316807E-2</v>
      </c>
      <c r="AP1356" s="369">
        <f t="shared" si="2264"/>
        <v>9.8228916599188018E-2</v>
      </c>
      <c r="AQ1356" s="369">
        <f t="shared" si="2264"/>
        <v>9.5785957690880261E-2</v>
      </c>
      <c r="AR1356" s="369">
        <f t="shared" si="2264"/>
        <v>0.11883125196273996</v>
      </c>
      <c r="AS1356" s="369">
        <f t="shared" si="2264"/>
        <v>0.12173276685131829</v>
      </c>
      <c r="AT1356" s="369">
        <f t="shared" si="2264"/>
        <v>0.10828897031226069</v>
      </c>
      <c r="AU1356" s="369">
        <f t="shared" ref="AU1356:AV1356" si="2265">AU186*100/AU$5</f>
        <v>0.11186861331074859</v>
      </c>
      <c r="AV1356" s="369">
        <f t="shared" si="2265"/>
        <v>0.1028740914079683</v>
      </c>
      <c r="AW1356" s="369">
        <f t="shared" ref="AW1356:AX1356" si="2266">AW186*100/AW$5</f>
        <v>0.10307405954034936</v>
      </c>
      <c r="AX1356" s="369">
        <f t="shared" si="2266"/>
        <v>0.12141219285788933</v>
      </c>
      <c r="AY1356" s="369">
        <f t="shared" ref="AY1356" si="2267">AY186*100/AY$5</f>
        <v>0.11623876141205725</v>
      </c>
    </row>
    <row r="1357" spans="1:51" s="325" customFormat="1" ht="13.8">
      <c r="A1357" s="329"/>
      <c r="B1357" s="329" t="s">
        <v>358</v>
      </c>
      <c r="C1357" s="369">
        <f t="shared" ref="C1357:AF1357" si="2268">C187*100/C$5</f>
        <v>5.6671473846924414</v>
      </c>
      <c r="D1357" s="369">
        <f t="shared" si="2268"/>
        <v>4.9181541661608614</v>
      </c>
      <c r="E1357" s="369">
        <f t="shared" si="2268"/>
        <v>5.3192834374059466</v>
      </c>
      <c r="F1357" s="369">
        <f t="shared" si="2268"/>
        <v>5.6242106837528221</v>
      </c>
      <c r="G1357" s="369">
        <f t="shared" si="2268"/>
        <v>5.3310768163587374</v>
      </c>
      <c r="H1357" s="369">
        <f t="shared" si="2268"/>
        <v>6.8997751089400996</v>
      </c>
      <c r="I1357" s="369">
        <f t="shared" si="2268"/>
        <v>5.8873510257863639</v>
      </c>
      <c r="J1357" s="369">
        <f t="shared" si="2268"/>
        <v>4.8520145058573068</v>
      </c>
      <c r="K1357" s="369">
        <f t="shared" si="2268"/>
        <v>3.7863506653049162</v>
      </c>
      <c r="L1357" s="369">
        <f t="shared" si="2268"/>
        <v>4.397177274613397</v>
      </c>
      <c r="M1357" s="369">
        <f t="shared" si="2268"/>
        <v>4.7378457537785508</v>
      </c>
      <c r="N1357" s="369">
        <f t="shared" si="2268"/>
        <v>4.1665981609663261</v>
      </c>
      <c r="O1357" s="369">
        <f t="shared" si="2268"/>
        <v>4.5865039642560781</v>
      </c>
      <c r="P1357" s="369">
        <f t="shared" si="2268"/>
        <v>4.2973909406283219</v>
      </c>
      <c r="Q1357" s="369">
        <f t="shared" si="2268"/>
        <v>5.8277143556534705</v>
      </c>
      <c r="R1357" s="369">
        <f t="shared" si="2268"/>
        <v>5.0707474315388836</v>
      </c>
      <c r="S1357" s="369">
        <f t="shared" si="2268"/>
        <v>4.7988887635183559</v>
      </c>
      <c r="T1357" s="369">
        <f t="shared" si="2268"/>
        <v>4.4639209048172805</v>
      </c>
      <c r="U1357" s="369">
        <f t="shared" si="2268"/>
        <v>4.4094663055493406</v>
      </c>
      <c r="V1357" s="369">
        <f t="shared" si="2268"/>
        <v>4.4334844937945768</v>
      </c>
      <c r="W1357" s="369">
        <f t="shared" si="2268"/>
        <v>4.2450670960815886</v>
      </c>
      <c r="X1357" s="369">
        <f t="shared" si="2268"/>
        <v>4.2640466936048611</v>
      </c>
      <c r="Y1357" s="369">
        <f t="shared" si="2268"/>
        <v>3.9343171469171776</v>
      </c>
      <c r="Z1357" s="369">
        <f t="shared" si="2268"/>
        <v>4.4129702961115074</v>
      </c>
      <c r="AA1357" s="369">
        <f t="shared" si="2268"/>
        <v>4.0028399411998752</v>
      </c>
      <c r="AB1357" s="369">
        <f t="shared" si="2268"/>
        <v>3.9540133976185747</v>
      </c>
      <c r="AC1357" s="369">
        <f t="shared" si="2268"/>
        <v>3.8506277820296071</v>
      </c>
      <c r="AD1357" s="369">
        <f t="shared" si="2268"/>
        <v>4.2245353660766707</v>
      </c>
      <c r="AE1357" s="369">
        <f t="shared" si="2268"/>
        <v>3.9313589024614748</v>
      </c>
      <c r="AF1357" s="369">
        <f t="shared" si="2268"/>
        <v>4.07242638558425</v>
      </c>
      <c r="AG1357" s="369">
        <f t="shared" ref="AG1357:AH1357" si="2269">AG187*100/AG$5</f>
        <v>3.9260310086690779</v>
      </c>
      <c r="AH1357" s="369">
        <f t="shared" si="2269"/>
        <v>4.8747744333344247</v>
      </c>
      <c r="AI1357" s="369">
        <f t="shared" ref="AI1357:AJ1357" si="2270">AI187*100/AI$5</f>
        <v>3.7886302425982787</v>
      </c>
      <c r="AJ1357" s="369">
        <f t="shared" si="2270"/>
        <v>3.4040048514399603</v>
      </c>
      <c r="AK1357" s="369">
        <f t="shared" ref="AK1357:AL1357" si="2271">AK187*100/AK$5</f>
        <v>3.9444656400048168</v>
      </c>
      <c r="AL1357" s="369">
        <f t="shared" si="2271"/>
        <v>4.1376835888065315</v>
      </c>
      <c r="AM1357" s="369">
        <f t="shared" ref="AM1357:AN1357" si="2272">AM187*100/AM$5</f>
        <v>3.9912160164909247</v>
      </c>
      <c r="AN1357" s="369">
        <f t="shared" si="2272"/>
        <v>3.9800674003492533</v>
      </c>
      <c r="AO1357" s="369">
        <f t="shared" ref="AO1357:AT1357" si="2273">AO187*100/AO$5</f>
        <v>3.7987077321001577</v>
      </c>
      <c r="AP1357" s="369">
        <f t="shared" si="2273"/>
        <v>3.8962858803078211</v>
      </c>
      <c r="AQ1357" s="369">
        <f t="shared" si="2273"/>
        <v>4.0393737980363706</v>
      </c>
      <c r="AR1357" s="369">
        <f t="shared" si="2273"/>
        <v>4.2584481251251507</v>
      </c>
      <c r="AS1357" s="369">
        <f t="shared" si="2273"/>
        <v>3.8784271843423355</v>
      </c>
      <c r="AT1357" s="369">
        <f t="shared" si="2273"/>
        <v>3.9092082652389712</v>
      </c>
      <c r="AU1357" s="369">
        <f t="shared" ref="AU1357:AV1357" si="2274">AU187*100/AU$5</f>
        <v>3.6140431815541385</v>
      </c>
      <c r="AV1357" s="369">
        <f t="shared" si="2274"/>
        <v>3.4416031501782016</v>
      </c>
      <c r="AW1357" s="369">
        <f t="shared" ref="AW1357:AX1357" si="2275">AW187*100/AW$5</f>
        <v>3.383944574658762</v>
      </c>
      <c r="AX1357" s="369">
        <f t="shared" si="2275"/>
        <v>3.7642219612970034</v>
      </c>
      <c r="AY1357" s="369">
        <f t="shared" ref="AY1357" si="2276">AY187*100/AY$5</f>
        <v>2.9192731263954603</v>
      </c>
    </row>
    <row r="1358" spans="1:51" s="325" customFormat="1" ht="13.8">
      <c r="A1358" s="327"/>
      <c r="B1358" s="327" t="s">
        <v>359</v>
      </c>
      <c r="C1358" s="369">
        <f t="shared" ref="C1358:AF1358" si="2277">C188*100/C$5</f>
        <v>3.0649228404390367</v>
      </c>
      <c r="D1358" s="369">
        <f t="shared" si="2277"/>
        <v>2.811935811308182</v>
      </c>
      <c r="E1358" s="369">
        <f t="shared" si="2277"/>
        <v>2.8945276938322109</v>
      </c>
      <c r="F1358" s="369">
        <f t="shared" si="2277"/>
        <v>3.1316309563133702</v>
      </c>
      <c r="G1358" s="369">
        <f t="shared" si="2277"/>
        <v>2.9097088775109881</v>
      </c>
      <c r="H1358" s="369">
        <f t="shared" si="2277"/>
        <v>3.4734020216644694</v>
      </c>
      <c r="I1358" s="369">
        <f t="shared" si="2277"/>
        <v>2.9620961880081591</v>
      </c>
      <c r="J1358" s="369">
        <f t="shared" si="2277"/>
        <v>2.8154610000988405</v>
      </c>
      <c r="K1358" s="369">
        <f t="shared" si="2277"/>
        <v>2.3017003697206513</v>
      </c>
      <c r="L1358" s="369">
        <f t="shared" si="2277"/>
        <v>2.6250948757393084</v>
      </c>
      <c r="M1358" s="369">
        <f t="shared" si="2277"/>
        <v>2.5393427083031961</v>
      </c>
      <c r="N1358" s="369">
        <f t="shared" si="2277"/>
        <v>2.3088568761134027</v>
      </c>
      <c r="O1358" s="369">
        <f t="shared" si="2277"/>
        <v>2.6077879915445359</v>
      </c>
      <c r="P1358" s="369">
        <f t="shared" si="2277"/>
        <v>2.5297591455066439</v>
      </c>
      <c r="Q1358" s="369">
        <f t="shared" si="2277"/>
        <v>3.3364285757636449</v>
      </c>
      <c r="R1358" s="369">
        <f t="shared" si="2277"/>
        <v>2.6187121974819636</v>
      </c>
      <c r="S1358" s="369">
        <f t="shared" si="2277"/>
        <v>2.5933600770502476</v>
      </c>
      <c r="T1358" s="369">
        <f t="shared" si="2277"/>
        <v>2.4835616343300919</v>
      </c>
      <c r="U1358" s="369">
        <f t="shared" si="2277"/>
        <v>2.5680351054130863</v>
      </c>
      <c r="V1358" s="369">
        <f t="shared" si="2277"/>
        <v>2.4526240139196513</v>
      </c>
      <c r="W1358" s="369">
        <f t="shared" si="2277"/>
        <v>2.5937520128824478</v>
      </c>
      <c r="X1358" s="369">
        <f t="shared" si="2277"/>
        <v>2.471797828702702</v>
      </c>
      <c r="Y1358" s="369">
        <f t="shared" si="2277"/>
        <v>2.3128639659238277</v>
      </c>
      <c r="Z1358" s="369">
        <f t="shared" si="2277"/>
        <v>2.4718772894622139</v>
      </c>
      <c r="AA1358" s="369">
        <f t="shared" si="2277"/>
        <v>2.3676897920156037</v>
      </c>
      <c r="AB1358" s="369">
        <f t="shared" si="2277"/>
        <v>2.4709639758156499</v>
      </c>
      <c r="AC1358" s="369">
        <f t="shared" si="2277"/>
        <v>2.2977612674006376</v>
      </c>
      <c r="AD1358" s="369">
        <f t="shared" si="2277"/>
        <v>2.4514993727883168</v>
      </c>
      <c r="AE1358" s="369">
        <f t="shared" si="2277"/>
        <v>2.3213734526837886</v>
      </c>
      <c r="AF1358" s="369">
        <f t="shared" si="2277"/>
        <v>2.4013541412157098</v>
      </c>
      <c r="AG1358" s="369">
        <f t="shared" ref="AG1358:AH1358" si="2278">AG188*100/AG$5</f>
        <v>2.2424789672259657</v>
      </c>
      <c r="AH1358" s="369">
        <f t="shared" si="2278"/>
        <v>2.8524727721343872</v>
      </c>
      <c r="AI1358" s="369">
        <f t="shared" ref="AI1358:AJ1358" si="2279">AI188*100/AI$5</f>
        <v>2.3052478656354487</v>
      </c>
      <c r="AJ1358" s="369">
        <f t="shared" si="2279"/>
        <v>2.0559543788856454</v>
      </c>
      <c r="AK1358" s="369">
        <f t="shared" ref="AK1358:AL1358" si="2280">AK188*100/AK$5</f>
        <v>2.3074755723872986</v>
      </c>
      <c r="AL1358" s="369">
        <f t="shared" si="2280"/>
        <v>2.1954757581193882</v>
      </c>
      <c r="AM1358" s="369">
        <f t="shared" ref="AM1358:AN1358" si="2281">AM188*100/AM$5</f>
        <v>2.2973951802322543</v>
      </c>
      <c r="AN1358" s="369">
        <f t="shared" si="2281"/>
        <v>2.2950178302184221</v>
      </c>
      <c r="AO1358" s="369">
        <f t="shared" ref="AO1358:AT1358" si="2282">AO188*100/AO$5</f>
        <v>2.1746994451131667</v>
      </c>
      <c r="AP1358" s="369">
        <f t="shared" si="2282"/>
        <v>2.0776914740577008</v>
      </c>
      <c r="AQ1358" s="369">
        <f t="shared" si="2282"/>
        <v>2.3221768615675291</v>
      </c>
      <c r="AR1358" s="369">
        <f t="shared" si="2282"/>
        <v>2.3440540423233296</v>
      </c>
      <c r="AS1358" s="369">
        <f t="shared" si="2282"/>
        <v>2.2140500845405757</v>
      </c>
      <c r="AT1358" s="369">
        <f t="shared" si="2282"/>
        <v>2.2254612043066495</v>
      </c>
      <c r="AU1358" s="369">
        <f t="shared" ref="AU1358:AV1358" si="2283">AU188*100/AU$5</f>
        <v>1.9328485244422144</v>
      </c>
      <c r="AV1358" s="369">
        <f t="shared" si="2283"/>
        <v>1.78969932877754</v>
      </c>
      <c r="AW1358" s="369">
        <f t="shared" ref="AW1358:AX1358" si="2284">AW188*100/AW$5</f>
        <v>1.7760223886137301</v>
      </c>
      <c r="AX1358" s="369">
        <f t="shared" si="2284"/>
        <v>2.2262658800659283</v>
      </c>
      <c r="AY1358" s="369">
        <f t="shared" ref="AY1358" si="2285">AY188*100/AY$5</f>
        <v>1.8313482807472885</v>
      </c>
    </row>
    <row r="1359" spans="1:51" s="325" customFormat="1" ht="13.8">
      <c r="A1359" s="329"/>
      <c r="B1359" s="329" t="s">
        <v>360</v>
      </c>
      <c r="C1359" s="369">
        <f t="shared" ref="C1359:AF1359" si="2286">C189*100/C$5</f>
        <v>1.8519589979188076</v>
      </c>
      <c r="D1359" s="369">
        <f t="shared" si="2286"/>
        <v>1.7866782377812389</v>
      </c>
      <c r="E1359" s="369">
        <f t="shared" si="2286"/>
        <v>1.9282803385371505</v>
      </c>
      <c r="F1359" s="369">
        <f t="shared" si="2286"/>
        <v>2.1298241769316109</v>
      </c>
      <c r="G1359" s="369">
        <f t="shared" si="2286"/>
        <v>1.8925013949164768</v>
      </c>
      <c r="H1359" s="369">
        <f t="shared" si="2286"/>
        <v>2.2811569407714414</v>
      </c>
      <c r="I1359" s="369">
        <f t="shared" si="2286"/>
        <v>2.008351443616692</v>
      </c>
      <c r="J1359" s="369">
        <f t="shared" si="2286"/>
        <v>1.8235903638099067</v>
      </c>
      <c r="K1359" s="369">
        <f t="shared" si="2286"/>
        <v>1.4586368399968455</v>
      </c>
      <c r="L1359" s="369">
        <f t="shared" si="2286"/>
        <v>1.7861698376196924</v>
      </c>
      <c r="M1359" s="369">
        <f t="shared" si="2286"/>
        <v>1.6760751064086876</v>
      </c>
      <c r="N1359" s="369">
        <f t="shared" si="2286"/>
        <v>1.4826559119382552</v>
      </c>
      <c r="O1359" s="369">
        <f t="shared" si="2286"/>
        <v>1.6509556814946871</v>
      </c>
      <c r="P1359" s="369">
        <f t="shared" si="2286"/>
        <v>1.6495223228627425</v>
      </c>
      <c r="Q1359" s="369">
        <f t="shared" si="2286"/>
        <v>2.364036924421463</v>
      </c>
      <c r="R1359" s="369">
        <f t="shared" si="2286"/>
        <v>1.6455815159554796</v>
      </c>
      <c r="S1359" s="369">
        <f t="shared" si="2286"/>
        <v>1.6911543558151794</v>
      </c>
      <c r="T1359" s="369">
        <f t="shared" si="2286"/>
        <v>1.5942632971265462</v>
      </c>
      <c r="U1359" s="369">
        <f t="shared" si="2286"/>
        <v>1.6305382362468734</v>
      </c>
      <c r="V1359" s="369">
        <f t="shared" si="2286"/>
        <v>1.6154276131917271</v>
      </c>
      <c r="W1359" s="369">
        <f t="shared" si="2286"/>
        <v>1.7135373054213634</v>
      </c>
      <c r="X1359" s="369">
        <f t="shared" si="2286"/>
        <v>1.6126930762444092</v>
      </c>
      <c r="Y1359" s="369">
        <f t="shared" si="2286"/>
        <v>1.5384339034172625</v>
      </c>
      <c r="Z1359" s="369">
        <f t="shared" si="2286"/>
        <v>1.5904980942400608</v>
      </c>
      <c r="AA1359" s="369">
        <f t="shared" si="2286"/>
        <v>1.4952179233962393</v>
      </c>
      <c r="AB1359" s="369">
        <f t="shared" si="2286"/>
        <v>1.6880343318181665</v>
      </c>
      <c r="AC1359" s="369">
        <f t="shared" si="2286"/>
        <v>1.5444228318723963</v>
      </c>
      <c r="AD1359" s="369">
        <f t="shared" si="2286"/>
        <v>1.6720164133758106</v>
      </c>
      <c r="AE1359" s="369">
        <f t="shared" si="2286"/>
        <v>1.4529723490586901</v>
      </c>
      <c r="AF1359" s="369">
        <f t="shared" si="2286"/>
        <v>1.5832203242527052</v>
      </c>
      <c r="AG1359" s="369">
        <f t="shared" ref="AG1359:AH1359" si="2287">AG189*100/AG$5</f>
        <v>1.4008703678693846</v>
      </c>
      <c r="AH1359" s="369">
        <f t="shared" si="2287"/>
        <v>1.9132810221425753</v>
      </c>
      <c r="AI1359" s="369">
        <f t="shared" ref="AI1359:AJ1359" si="2288">AI189*100/AI$5</f>
        <v>1.5349117254124913</v>
      </c>
      <c r="AJ1359" s="369">
        <f t="shared" si="2288"/>
        <v>1.2754301654525457</v>
      </c>
      <c r="AK1359" s="369">
        <f t="shared" ref="AK1359:AL1359" si="2289">AK189*100/AK$5</f>
        <v>1.2965837389825845</v>
      </c>
      <c r="AL1359" s="369">
        <f t="shared" si="2289"/>
        <v>1.3148826565857372</v>
      </c>
      <c r="AM1359" s="369">
        <f t="shared" ref="AM1359:AN1359" si="2290">AM189*100/AM$5</f>
        <v>1.4132110607576167</v>
      </c>
      <c r="AN1359" s="369">
        <f t="shared" si="2290"/>
        <v>1.4520642377928754</v>
      </c>
      <c r="AO1359" s="369">
        <f t="shared" ref="AO1359:AT1359" si="2291">AO189*100/AO$5</f>
        <v>1.277353861819146</v>
      </c>
      <c r="AP1359" s="369">
        <f t="shared" si="2291"/>
        <v>1.185997394737677</v>
      </c>
      <c r="AQ1359" s="369">
        <f t="shared" si="2291"/>
        <v>1.4224501501400182</v>
      </c>
      <c r="AR1359" s="369">
        <f t="shared" si="2291"/>
        <v>1.4363700225735612</v>
      </c>
      <c r="AS1359" s="369">
        <f t="shared" si="2291"/>
        <v>1.2838914285269416</v>
      </c>
      <c r="AT1359" s="369">
        <f t="shared" si="2291"/>
        <v>1.3747347054873256</v>
      </c>
      <c r="AU1359" s="369">
        <f t="shared" ref="AU1359:AV1359" si="2292">AU189*100/AU$5</f>
        <v>1.1623627109112309</v>
      </c>
      <c r="AV1359" s="369">
        <f t="shared" si="2292"/>
        <v>1.104997883644445</v>
      </c>
      <c r="AW1359" s="369">
        <f t="shared" ref="AW1359:AX1359" si="2293">AW189*100/AW$5</f>
        <v>1.0155943429244132</v>
      </c>
      <c r="AX1359" s="369">
        <f t="shared" si="2293"/>
        <v>1.2928776294875552</v>
      </c>
      <c r="AY1359" s="369">
        <f t="shared" ref="AY1359" si="2294">AY189*100/AY$5</f>
        <v>1.0212323545173267</v>
      </c>
    </row>
    <row r="1360" spans="1:51" s="325" customFormat="1" ht="13.8">
      <c r="A1360" s="327"/>
      <c r="B1360" s="327" t="s">
        <v>361</v>
      </c>
      <c r="C1360" s="369">
        <f t="shared" ref="C1360:AF1360" si="2295">C190*100/C$5</f>
        <v>0.38078912598554393</v>
      </c>
      <c r="D1360" s="369">
        <f t="shared" si="2295"/>
        <v>0.28028097834462468</v>
      </c>
      <c r="E1360" s="369">
        <f t="shared" si="2295"/>
        <v>0.25036353620872853</v>
      </c>
      <c r="F1360" s="369">
        <f t="shared" si="2295"/>
        <v>0.33232263529050438</v>
      </c>
      <c r="G1360" s="369">
        <f t="shared" si="2295"/>
        <v>0.28715497309447385</v>
      </c>
      <c r="H1360" s="369">
        <f t="shared" si="2295"/>
        <v>0.45072414776360753</v>
      </c>
      <c r="I1360" s="369">
        <f t="shared" si="2295"/>
        <v>0.31398123709492493</v>
      </c>
      <c r="J1360" s="369">
        <f t="shared" si="2295"/>
        <v>0.29178029381546139</v>
      </c>
      <c r="K1360" s="369">
        <f t="shared" si="2295"/>
        <v>0.24785369373413149</v>
      </c>
      <c r="L1360" s="369">
        <f t="shared" si="2295"/>
        <v>0.23312002001138735</v>
      </c>
      <c r="M1360" s="369">
        <f t="shared" si="2295"/>
        <v>0.29050720481693959</v>
      </c>
      <c r="N1360" s="369">
        <f t="shared" si="2295"/>
        <v>0.20844988559918345</v>
      </c>
      <c r="O1360" s="369">
        <f t="shared" si="2295"/>
        <v>0.32440879384455112</v>
      </c>
      <c r="P1360" s="369">
        <f t="shared" si="2295"/>
        <v>0.30167720625173833</v>
      </c>
      <c r="Q1360" s="369">
        <f t="shared" si="2295"/>
        <v>0.31199234483832922</v>
      </c>
      <c r="R1360" s="369">
        <f t="shared" si="2295"/>
        <v>0.35889278812142744</v>
      </c>
      <c r="S1360" s="369">
        <f t="shared" si="2295"/>
        <v>0.29752609707453209</v>
      </c>
      <c r="T1360" s="369">
        <f t="shared" si="2295"/>
        <v>0.29086794652372805</v>
      </c>
      <c r="U1360" s="369">
        <f t="shared" si="2295"/>
        <v>0.3552035292428225</v>
      </c>
      <c r="V1360" s="369">
        <f t="shared" si="2295"/>
        <v>0.23296082576480329</v>
      </c>
      <c r="W1360" s="369">
        <f t="shared" si="2295"/>
        <v>0.3041545893719807</v>
      </c>
      <c r="X1360" s="369">
        <f t="shared" si="2295"/>
        <v>0.27071933581316932</v>
      </c>
      <c r="Y1360" s="369">
        <f t="shared" si="2295"/>
        <v>0.23308657942223113</v>
      </c>
      <c r="Z1360" s="369">
        <f t="shared" si="2295"/>
        <v>0.31424173011471651</v>
      </c>
      <c r="AA1360" s="369">
        <f t="shared" si="2295"/>
        <v>0.29642283357198057</v>
      </c>
      <c r="AB1360" s="369">
        <f t="shared" si="2295"/>
        <v>0.21667670422620508</v>
      </c>
      <c r="AC1360" s="369">
        <f t="shared" si="2295"/>
        <v>0.24702591516604944</v>
      </c>
      <c r="AD1360" s="369">
        <f t="shared" si="2295"/>
        <v>0.2375303580079372</v>
      </c>
      <c r="AE1360" s="369">
        <f t="shared" si="2295"/>
        <v>0.30125385781937458</v>
      </c>
      <c r="AF1360" s="369">
        <f t="shared" si="2295"/>
        <v>0.25478286678484108</v>
      </c>
      <c r="AG1360" s="369">
        <f t="shared" ref="AG1360:AH1360" si="2296">AG190*100/AG$5</f>
        <v>0.25555941244774127</v>
      </c>
      <c r="AH1360" s="369">
        <f t="shared" si="2296"/>
        <v>0.28998086290069763</v>
      </c>
      <c r="AI1360" s="369">
        <f t="shared" ref="AI1360:AJ1360" si="2297">AI190*100/AI$5</f>
        <v>0.19420172516786496</v>
      </c>
      <c r="AJ1360" s="369">
        <f t="shared" si="2297"/>
        <v>0.22715459155940221</v>
      </c>
      <c r="AK1360" s="369">
        <f t="shared" ref="AK1360:AL1360" si="2298">AK190*100/AK$5</f>
        <v>0.25506118155874535</v>
      </c>
      <c r="AL1360" s="369">
        <f t="shared" si="2298"/>
        <v>0.28654993071661022</v>
      </c>
      <c r="AM1360" s="369">
        <f t="shared" ref="AM1360:AN1360" si="2299">AM190*100/AM$5</f>
        <v>0.21040169923572224</v>
      </c>
      <c r="AN1360" s="369">
        <f t="shared" si="2299"/>
        <v>0.18450968124502787</v>
      </c>
      <c r="AO1360" s="369">
        <f t="shared" ref="AO1360:AT1360" si="2300">AO190*100/AO$5</f>
        <v>0.19694992056423719</v>
      </c>
      <c r="AP1360" s="369">
        <f t="shared" si="2300"/>
        <v>0.19035774079069048</v>
      </c>
      <c r="AQ1360" s="369">
        <f t="shared" si="2300"/>
        <v>0.18529640001349573</v>
      </c>
      <c r="AR1360" s="369">
        <f t="shared" si="2300"/>
        <v>0.19546245526958975</v>
      </c>
      <c r="AS1360" s="369">
        <f t="shared" si="2300"/>
        <v>0.23836974346234885</v>
      </c>
      <c r="AT1360" s="369">
        <f t="shared" si="2300"/>
        <v>0.23674116512469054</v>
      </c>
      <c r="AU1360" s="369">
        <f t="shared" ref="AU1360:AV1360" si="2301">AU190*100/AU$5</f>
        <v>0.222087147737624</v>
      </c>
      <c r="AV1360" s="369">
        <f t="shared" si="2301"/>
        <v>0.14005749794096886</v>
      </c>
      <c r="AW1360" s="369">
        <f t="shared" ref="AW1360:AX1360" si="2302">AW190*100/AW$5</f>
        <v>0.15219166604800136</v>
      </c>
      <c r="AX1360" s="369">
        <f t="shared" si="2302"/>
        <v>0.26440877555718123</v>
      </c>
      <c r="AY1360" s="369">
        <f t="shared" ref="AY1360" si="2303">AY190*100/AY$5</f>
        <v>0.16601441257420113</v>
      </c>
    </row>
    <row r="1361" spans="1:51" s="325" customFormat="1" ht="13.8">
      <c r="A1361" s="329"/>
      <c r="B1361" s="329" t="s">
        <v>362</v>
      </c>
      <c r="C1361" s="369">
        <f t="shared" ref="C1361:AF1361" si="2304">C191*100/C$5</f>
        <v>0.83217471653468511</v>
      </c>
      <c r="D1361" s="369">
        <f t="shared" si="2304"/>
        <v>0.74497659518231829</v>
      </c>
      <c r="E1361" s="369">
        <f t="shared" si="2304"/>
        <v>0.71588381908633159</v>
      </c>
      <c r="F1361" s="369">
        <f t="shared" si="2304"/>
        <v>0.66948414409125556</v>
      </c>
      <c r="G1361" s="369">
        <f t="shared" si="2304"/>
        <v>0.73008948541725283</v>
      </c>
      <c r="H1361" s="369">
        <f t="shared" si="2304"/>
        <v>0.74152093312942058</v>
      </c>
      <c r="I1361" s="369">
        <f t="shared" si="2304"/>
        <v>0.63976350729654186</v>
      </c>
      <c r="J1361" s="369">
        <f t="shared" si="2304"/>
        <v>0.70012681501019958</v>
      </c>
      <c r="K1361" s="369">
        <f t="shared" si="2304"/>
        <v>0.59520983598967458</v>
      </c>
      <c r="L1361" s="369">
        <f t="shared" si="2304"/>
        <v>0.60585017015549014</v>
      </c>
      <c r="M1361" s="369">
        <f t="shared" si="2304"/>
        <v>0.57276039707756898</v>
      </c>
      <c r="N1361" s="369">
        <f t="shared" si="2304"/>
        <v>0.61775107857596434</v>
      </c>
      <c r="O1361" s="369">
        <f t="shared" si="2304"/>
        <v>0.63238313671888413</v>
      </c>
      <c r="P1361" s="369">
        <f t="shared" si="2304"/>
        <v>0.5785164950076217</v>
      </c>
      <c r="Q1361" s="369">
        <f t="shared" si="2304"/>
        <v>0.66035884581848936</v>
      </c>
      <c r="R1361" s="369">
        <f t="shared" si="2304"/>
        <v>0.61423789340505675</v>
      </c>
      <c r="S1361" s="369">
        <f t="shared" si="2304"/>
        <v>0.60467962416053633</v>
      </c>
      <c r="T1361" s="369">
        <f t="shared" si="2304"/>
        <v>0.59843039067981718</v>
      </c>
      <c r="U1361" s="369">
        <f t="shared" si="2304"/>
        <v>0.58229333992339061</v>
      </c>
      <c r="V1361" s="369">
        <f t="shared" si="2304"/>
        <v>0.60427760289488397</v>
      </c>
      <c r="W1361" s="369">
        <f t="shared" si="2304"/>
        <v>0.57606011808910362</v>
      </c>
      <c r="X1361" s="369">
        <f t="shared" si="2304"/>
        <v>0.58834405387418187</v>
      </c>
      <c r="Y1361" s="369">
        <f t="shared" si="2304"/>
        <v>0.54134348308433411</v>
      </c>
      <c r="Z1361" s="369">
        <f t="shared" si="2304"/>
        <v>0.56718383396240413</v>
      </c>
      <c r="AA1361" s="369">
        <f t="shared" si="2304"/>
        <v>0.57604903504738403</v>
      </c>
      <c r="AB1361" s="369">
        <f t="shared" si="2304"/>
        <v>0.56625293977127811</v>
      </c>
      <c r="AC1361" s="369">
        <f t="shared" si="2304"/>
        <v>0.50631252036219154</v>
      </c>
      <c r="AD1361" s="369">
        <f t="shared" si="2304"/>
        <v>0.54199270445336345</v>
      </c>
      <c r="AE1361" s="369">
        <f t="shared" si="2304"/>
        <v>0.56714724580572395</v>
      </c>
      <c r="AF1361" s="369">
        <f t="shared" si="2304"/>
        <v>0.5633509501781635</v>
      </c>
      <c r="AG1361" s="369">
        <f t="shared" ref="AG1361:AH1361" si="2305">AG191*100/AG$5</f>
        <v>0.58608639165661203</v>
      </c>
      <c r="AH1361" s="369">
        <f t="shared" si="2305"/>
        <v>0.64924987873598439</v>
      </c>
      <c r="AI1361" s="369">
        <f t="shared" ref="AI1361:AJ1361" si="2306">AI191*100/AI$5</f>
        <v>0.57613441505509233</v>
      </c>
      <c r="AJ1361" s="369">
        <f t="shared" si="2306"/>
        <v>0.55336962187369754</v>
      </c>
      <c r="AK1361" s="369">
        <f t="shared" ref="AK1361:AL1361" si="2307">AK191*100/AK$5</f>
        <v>0.75579168145917608</v>
      </c>
      <c r="AL1361" s="369">
        <f t="shared" si="2307"/>
        <v>0.59404317081704083</v>
      </c>
      <c r="AM1361" s="369">
        <f t="shared" ref="AM1361:AN1361" si="2308">AM191*100/AM$5</f>
        <v>0.67381950849896022</v>
      </c>
      <c r="AN1361" s="369">
        <f t="shared" si="2308"/>
        <v>0.65844391118051881</v>
      </c>
      <c r="AO1361" s="369">
        <f t="shared" ref="AO1361:AT1361" si="2309">AO191*100/AO$5</f>
        <v>0.70036040495667873</v>
      </c>
      <c r="AP1361" s="369">
        <f t="shared" si="2309"/>
        <v>0.70130148085843291</v>
      </c>
      <c r="AQ1361" s="369">
        <f t="shared" si="2309"/>
        <v>0.71443031141401536</v>
      </c>
      <c r="AR1361" s="369">
        <f t="shared" si="2309"/>
        <v>0.71225803816095323</v>
      </c>
      <c r="AS1361" s="369">
        <f t="shared" si="2309"/>
        <v>0.69178891255128527</v>
      </c>
      <c r="AT1361" s="369">
        <f t="shared" si="2309"/>
        <v>0.61395167221800517</v>
      </c>
      <c r="AU1361" s="369">
        <f t="shared" ref="AU1361:AV1361" si="2310">AU191*100/AU$5</f>
        <v>0.54836499071409694</v>
      </c>
      <c r="AV1361" s="369">
        <f t="shared" si="2310"/>
        <v>0.54464394719212605</v>
      </c>
      <c r="AW1361" s="369">
        <f t="shared" ref="AW1361:AX1361" si="2311">AW191*100/AW$5</f>
        <v>0.60820323685689737</v>
      </c>
      <c r="AX1361" s="369">
        <f t="shared" si="2311"/>
        <v>0.66897947502119171</v>
      </c>
      <c r="AY1361" s="369">
        <f t="shared" ref="AY1361" si="2312">AY191*100/AY$5</f>
        <v>0.64410151365576074</v>
      </c>
    </row>
    <row r="1362" spans="1:51" s="325" customFormat="1" ht="13.8">
      <c r="A1362" s="327"/>
      <c r="B1362" s="327" t="s">
        <v>363</v>
      </c>
      <c r="C1362" s="369">
        <f t="shared" ref="C1362:AF1362" si="2313">C192*100/C$5</f>
        <v>0.72586982616430196</v>
      </c>
      <c r="D1362" s="369">
        <f t="shared" si="2313"/>
        <v>0.5341739610318611</v>
      </c>
      <c r="E1362" s="369">
        <f t="shared" si="2313"/>
        <v>0.65020674665022693</v>
      </c>
      <c r="F1362" s="369">
        <f t="shared" si="2313"/>
        <v>0.53527538788969931</v>
      </c>
      <c r="G1362" s="369">
        <f t="shared" si="2313"/>
        <v>0.57042747488133505</v>
      </c>
      <c r="H1362" s="369">
        <f t="shared" si="2313"/>
        <v>0.67358622436279958</v>
      </c>
      <c r="I1362" s="369">
        <f t="shared" si="2313"/>
        <v>0.65923521192258372</v>
      </c>
      <c r="J1362" s="369">
        <f t="shared" si="2313"/>
        <v>0.50755182109199504</v>
      </c>
      <c r="K1362" s="369">
        <f t="shared" si="2313"/>
        <v>0.36273664691658153</v>
      </c>
      <c r="L1362" s="369">
        <f t="shared" si="2313"/>
        <v>0.32811992744969048</v>
      </c>
      <c r="M1362" s="369">
        <f t="shared" si="2313"/>
        <v>0.50213327932769791</v>
      </c>
      <c r="N1362" s="369">
        <f t="shared" si="2313"/>
        <v>0.42400955199049423</v>
      </c>
      <c r="O1362" s="369">
        <f t="shared" si="2313"/>
        <v>0.45483453495954984</v>
      </c>
      <c r="P1362" s="369">
        <f t="shared" si="2313"/>
        <v>0.39029165148434586</v>
      </c>
      <c r="Q1362" s="369">
        <f t="shared" si="2313"/>
        <v>0.53298860829403583</v>
      </c>
      <c r="R1362" s="369">
        <f t="shared" si="2313"/>
        <v>0.34571003690300184</v>
      </c>
      <c r="S1362" s="369">
        <f t="shared" si="2313"/>
        <v>0.48233424357474947</v>
      </c>
      <c r="T1362" s="369">
        <f t="shared" si="2313"/>
        <v>0.54879589405157492</v>
      </c>
      <c r="U1362" s="369">
        <f t="shared" si="2313"/>
        <v>0.38212869981064718</v>
      </c>
      <c r="V1362" s="369">
        <f t="shared" si="2313"/>
        <v>0.41473163064172447</v>
      </c>
      <c r="W1362" s="369">
        <f t="shared" si="2313"/>
        <v>0.32953301127214168</v>
      </c>
      <c r="X1362" s="369">
        <f t="shared" si="2313"/>
        <v>0.39972981838020905</v>
      </c>
      <c r="Y1362" s="369">
        <f t="shared" si="2313"/>
        <v>0.28767780710396662</v>
      </c>
      <c r="Z1362" s="369">
        <f t="shared" si="2313"/>
        <v>0.39019391455147406</v>
      </c>
      <c r="AA1362" s="369">
        <f t="shared" si="2313"/>
        <v>0.36289461165630676</v>
      </c>
      <c r="AB1362" s="369">
        <f t="shared" si="2313"/>
        <v>0.33527691888418226</v>
      </c>
      <c r="AC1362" s="369">
        <f t="shared" si="2313"/>
        <v>0.32564084274893923</v>
      </c>
      <c r="AD1362" s="369">
        <f t="shared" si="2313"/>
        <v>0.41105625014036068</v>
      </c>
      <c r="AE1362" s="369">
        <f t="shared" si="2313"/>
        <v>0.38857096002690072</v>
      </c>
      <c r="AF1362" s="369">
        <f t="shared" si="2313"/>
        <v>0.40138037790673842</v>
      </c>
      <c r="AG1362" s="369">
        <f t="shared" ref="AG1362:AH1362" si="2314">AG192*100/AG$5</f>
        <v>0.36003034419228308</v>
      </c>
      <c r="AH1362" s="369">
        <f t="shared" si="2314"/>
        <v>0.48026008986794311</v>
      </c>
      <c r="AI1362" s="369">
        <f t="shared" ref="AI1362:AJ1362" si="2315">AI192*100/AI$5</f>
        <v>0.42359807423856116</v>
      </c>
      <c r="AJ1362" s="369">
        <f t="shared" si="2315"/>
        <v>0.38903735947376211</v>
      </c>
      <c r="AK1362" s="369">
        <f t="shared" ref="AK1362:AL1362" si="2316">AK192*100/AK$5</f>
        <v>0.39535457401275348</v>
      </c>
      <c r="AL1362" s="369">
        <f t="shared" si="2316"/>
        <v>0.51392283608126332</v>
      </c>
      <c r="AM1362" s="369">
        <f t="shared" ref="AM1362:AN1362" si="2317">AM192*100/AM$5</f>
        <v>0.41709457246693676</v>
      </c>
      <c r="AN1362" s="369">
        <f t="shared" si="2317"/>
        <v>0.40017936399292342</v>
      </c>
      <c r="AO1362" s="369">
        <f t="shared" ref="AO1362:AT1362" si="2318">AO192*100/AO$5</f>
        <v>0.40401882200959433</v>
      </c>
      <c r="AP1362" s="369">
        <f t="shared" si="2318"/>
        <v>0.40738159982069216</v>
      </c>
      <c r="AQ1362" s="369">
        <f t="shared" si="2318"/>
        <v>0.39333310840446711</v>
      </c>
      <c r="AR1362" s="369">
        <f t="shared" si="2318"/>
        <v>0.42378769691684331</v>
      </c>
      <c r="AS1362" s="369">
        <f t="shared" si="2318"/>
        <v>0.37369128428776777</v>
      </c>
      <c r="AT1362" s="369">
        <f t="shared" si="2318"/>
        <v>0.37202663969260341</v>
      </c>
      <c r="AU1362" s="369">
        <f t="shared" ref="AU1362:AV1362" si="2319">AU192*100/AU$5</f>
        <v>0.38591640835074614</v>
      </c>
      <c r="AV1362" s="369">
        <f t="shared" si="2319"/>
        <v>0.338802805859857</v>
      </c>
      <c r="AW1362" s="369">
        <f t="shared" ref="AW1362:AX1362" si="2320">AW192*100/AW$5</f>
        <v>0.41972022187105601</v>
      </c>
      <c r="AX1362" s="369">
        <f t="shared" si="2320"/>
        <v>0.35057557234493225</v>
      </c>
      <c r="AY1362" s="369">
        <f t="shared" ref="AY1362" si="2321">AY192*100/AY$5</f>
        <v>0.26886306506187979</v>
      </c>
    </row>
    <row r="1363" spans="1:51" s="325" customFormat="1" ht="13.8">
      <c r="A1363" s="329"/>
      <c r="B1363" s="329" t="s">
        <v>364</v>
      </c>
      <c r="C1363" s="369">
        <f t="shared" ref="C1363:AF1363" si="2322">C193*100/C$5</f>
        <v>0.54236219656473716</v>
      </c>
      <c r="D1363" s="369">
        <f t="shared" si="2322"/>
        <v>0.38609124478159096</v>
      </c>
      <c r="E1363" s="369">
        <f t="shared" si="2322"/>
        <v>0.49722131159463262</v>
      </c>
      <c r="F1363" s="369">
        <f t="shared" si="2322"/>
        <v>0.41066439732830196</v>
      </c>
      <c r="G1363" s="369">
        <f t="shared" si="2322"/>
        <v>0.43165685757209471</v>
      </c>
      <c r="H1363" s="369">
        <f t="shared" si="2322"/>
        <v>0.54557911712414819</v>
      </c>
      <c r="I1363" s="369">
        <f t="shared" si="2322"/>
        <v>0.50176517640516194</v>
      </c>
      <c r="J1363" s="369">
        <f t="shared" si="2322"/>
        <v>0.35524250772032423</v>
      </c>
      <c r="K1363" s="369">
        <f t="shared" si="2322"/>
        <v>0.25617172176510128</v>
      </c>
      <c r="L1363" s="369">
        <f t="shared" si="2322"/>
        <v>0.1961856453514387</v>
      </c>
      <c r="M1363" s="369">
        <f t="shared" si="2322"/>
        <v>0.39223578225063943</v>
      </c>
      <c r="N1363" s="369">
        <f t="shared" si="2322"/>
        <v>0.31954021047617315</v>
      </c>
      <c r="O1363" s="369">
        <f t="shared" si="2322"/>
        <v>0.35057470104037747</v>
      </c>
      <c r="P1363" s="369">
        <f t="shared" si="2322"/>
        <v>0.27183720814907925</v>
      </c>
      <c r="Q1363" s="369">
        <f t="shared" si="2322"/>
        <v>0.41144470946193362</v>
      </c>
      <c r="R1363" s="369">
        <f t="shared" si="2322"/>
        <v>0.23737653679118781</v>
      </c>
      <c r="S1363" s="369">
        <f t="shared" si="2322"/>
        <v>0.37500765380685908</v>
      </c>
      <c r="T1363" s="369">
        <f t="shared" si="2322"/>
        <v>0.42903634379889211</v>
      </c>
      <c r="U1363" s="369">
        <f t="shared" si="2322"/>
        <v>0.27910339599453649</v>
      </c>
      <c r="V1363" s="369">
        <f t="shared" si="2322"/>
        <v>0.30613145496496968</v>
      </c>
      <c r="W1363" s="369">
        <f t="shared" si="2322"/>
        <v>0.23098228663446055</v>
      </c>
      <c r="X1363" s="369">
        <f t="shared" si="2322"/>
        <v>0.28929121996597496</v>
      </c>
      <c r="Y1363" s="369">
        <f t="shared" si="2322"/>
        <v>0.19559904110000934</v>
      </c>
      <c r="Z1363" s="369">
        <f t="shared" si="2322"/>
        <v>0.30251040980794014</v>
      </c>
      <c r="AA1363" s="369">
        <f t="shared" si="2322"/>
        <v>0.25925581786891644</v>
      </c>
      <c r="AB1363" s="369">
        <f t="shared" si="2322"/>
        <v>0.22243848770426994</v>
      </c>
      <c r="AC1363" s="369">
        <f t="shared" si="2322"/>
        <v>0.22612876423425629</v>
      </c>
      <c r="AD1363" s="369">
        <f t="shared" si="2322"/>
        <v>0.29997080498047785</v>
      </c>
      <c r="AE1363" s="369">
        <f t="shared" si="2322"/>
        <v>0.28879688070985848</v>
      </c>
      <c r="AF1363" s="369">
        <f t="shared" si="2322"/>
        <v>0.28597993221094958</v>
      </c>
      <c r="AG1363" s="369">
        <f t="shared" ref="AG1363:AH1363" si="2323">AG193*100/AG$5</f>
        <v>0.25563382194328577</v>
      </c>
      <c r="AH1363" s="369">
        <f t="shared" si="2323"/>
        <v>0.36593658710811444</v>
      </c>
      <c r="AI1363" s="369">
        <f t="shared" ref="AI1363:AJ1363" si="2324">AI193*100/AI$5</f>
        <v>0.29832573018980635</v>
      </c>
      <c r="AJ1363" s="369">
        <f t="shared" si="2324"/>
        <v>0.27610845929318395</v>
      </c>
      <c r="AK1363" s="369">
        <f t="shared" ref="AK1363:AL1363" si="2325">AK193*100/AK$5</f>
        <v>0.28074266645518742</v>
      </c>
      <c r="AL1363" s="369">
        <f t="shared" si="2325"/>
        <v>0.38578712343645616</v>
      </c>
      <c r="AM1363" s="369">
        <f t="shared" ref="AM1363:AN1363" si="2326">AM193*100/AM$5</f>
        <v>0.28175951156245049</v>
      </c>
      <c r="AN1363" s="369">
        <f t="shared" si="2326"/>
        <v>0.27268064224724459</v>
      </c>
      <c r="AO1363" s="369">
        <f t="shared" ref="AO1363:AT1363" si="2327">AO193*100/AO$5</f>
        <v>0.30043148462725833</v>
      </c>
      <c r="AP1363" s="369">
        <f t="shared" si="2327"/>
        <v>0.29834680524217538</v>
      </c>
      <c r="AQ1363" s="369">
        <f t="shared" si="2327"/>
        <v>0.28482742332737271</v>
      </c>
      <c r="AR1363" s="369">
        <f t="shared" si="2327"/>
        <v>0.30072549798428205</v>
      </c>
      <c r="AS1363" s="369">
        <f t="shared" si="2327"/>
        <v>0.26859061058183314</v>
      </c>
      <c r="AT1363" s="369">
        <f t="shared" si="2327"/>
        <v>0.27619241573270098</v>
      </c>
      <c r="AU1363" s="369">
        <f t="shared" ref="AU1363:AV1363" si="2328">AU193*100/AU$5</f>
        <v>0.295835571322976</v>
      </c>
      <c r="AV1363" s="369">
        <f t="shared" si="2328"/>
        <v>0.25126686964675143</v>
      </c>
      <c r="AW1363" s="369">
        <f t="shared" ref="AW1363:AX1363" si="2329">AW193*100/AW$5</f>
        <v>0.33464269426974513</v>
      </c>
      <c r="AX1363" s="369">
        <f t="shared" si="2329"/>
        <v>0.26693606170949735</v>
      </c>
      <c r="AY1363" s="369">
        <f t="shared" ref="AY1363" si="2330">AY193*100/AY$5</f>
        <v>0.19382684438715017</v>
      </c>
    </row>
    <row r="1364" spans="1:51" s="325" customFormat="1" ht="13.8">
      <c r="A1364" s="327"/>
      <c r="B1364" s="327" t="s">
        <v>365</v>
      </c>
      <c r="C1364" s="369">
        <f t="shared" ref="C1364:AF1364" si="2331">C194*100/C$5</f>
        <v>0.16170260537655767</v>
      </c>
      <c r="D1364" s="369">
        <f t="shared" si="2331"/>
        <v>0.13103598496099486</v>
      </c>
      <c r="E1364" s="369">
        <f t="shared" si="2331"/>
        <v>0.12818404200050645</v>
      </c>
      <c r="F1364" s="369">
        <f t="shared" si="2331"/>
        <v>0.10641522653526259</v>
      </c>
      <c r="G1364" s="369">
        <f t="shared" si="2331"/>
        <v>0.11980197177776142</v>
      </c>
      <c r="H1364" s="369">
        <f t="shared" si="2331"/>
        <v>0.11010857596893917</v>
      </c>
      <c r="I1364" s="369">
        <f t="shared" si="2331"/>
        <v>0.13644944529612665</v>
      </c>
      <c r="J1364" s="369">
        <f t="shared" si="2331"/>
        <v>0.12787271376462594</v>
      </c>
      <c r="K1364" s="369">
        <f t="shared" si="2331"/>
        <v>9.3342399460740674E-2</v>
      </c>
      <c r="L1364" s="369">
        <f t="shared" si="2331"/>
        <v>0.1118416210668616</v>
      </c>
      <c r="M1364" s="369">
        <f t="shared" si="2331"/>
        <v>9.3687297159768743E-2</v>
      </c>
      <c r="N1364" s="369">
        <f t="shared" si="2331"/>
        <v>9.2738203207310993E-2</v>
      </c>
      <c r="O1364" s="369">
        <f t="shared" si="2331"/>
        <v>9.0853844429952701E-2</v>
      </c>
      <c r="P1364" s="369">
        <f t="shared" si="2331"/>
        <v>9.9351669983419835E-2</v>
      </c>
      <c r="Q1364" s="369">
        <f t="shared" si="2331"/>
        <v>0.10115171340887344</v>
      </c>
      <c r="R1364" s="369">
        <f t="shared" si="2331"/>
        <v>8.9407768164569454E-2</v>
      </c>
      <c r="S1364" s="369">
        <f t="shared" si="2331"/>
        <v>8.6877928423523737E-2</v>
      </c>
      <c r="T1364" s="369">
        <f t="shared" si="2331"/>
        <v>0.10265687419410272</v>
      </c>
      <c r="U1364" s="369">
        <f t="shared" si="2331"/>
        <v>8.5993568015068078E-2</v>
      </c>
      <c r="V1364" s="369">
        <f t="shared" si="2331"/>
        <v>9.1873058834901669E-2</v>
      </c>
      <c r="W1364" s="369">
        <f t="shared" si="2331"/>
        <v>8.3263553408480948E-2</v>
      </c>
      <c r="X1364" s="369">
        <f t="shared" si="2331"/>
        <v>9.5258461478644599E-2</v>
      </c>
      <c r="Y1364" s="369">
        <f t="shared" si="2331"/>
        <v>7.4428383377244514E-2</v>
      </c>
      <c r="Z1364" s="369">
        <f t="shared" si="2331"/>
        <v>6.8347692222088266E-2</v>
      </c>
      <c r="AA1364" s="369">
        <f t="shared" si="2331"/>
        <v>8.6762744990593096E-2</v>
      </c>
      <c r="AB1364" s="369">
        <f t="shared" si="2331"/>
        <v>9.033803584586346E-2</v>
      </c>
      <c r="AC1364" s="369">
        <f t="shared" si="2331"/>
        <v>8.3357269953019966E-2</v>
      </c>
      <c r="AD1364" s="369">
        <f t="shared" si="2331"/>
        <v>9.0833405518821173E-2</v>
      </c>
      <c r="AE1364" s="369">
        <f t="shared" si="2331"/>
        <v>8.404517467559626E-2</v>
      </c>
      <c r="AF1364" s="369">
        <f t="shared" si="2331"/>
        <v>9.6624813678498872E-2</v>
      </c>
      <c r="AG1364" s="369">
        <f t="shared" ref="AG1364:AH1364" si="2332">AG194*100/AG$5</f>
        <v>8.4008320469791786E-2</v>
      </c>
      <c r="AH1364" s="369">
        <f t="shared" si="2332"/>
        <v>9.4866671969530372E-2</v>
      </c>
      <c r="AI1364" s="369">
        <f t="shared" ref="AI1364:AJ1364" si="2333">AI194*100/AI$5</f>
        <v>0.10747775281537264</v>
      </c>
      <c r="AJ1364" s="369">
        <f t="shared" si="2333"/>
        <v>9.1820021231353674E-2</v>
      </c>
      <c r="AK1364" s="369">
        <f t="shared" ref="AK1364:AL1364" si="2334">AK194*100/AK$5</f>
        <v>9.1853201670582543E-2</v>
      </c>
      <c r="AL1364" s="369">
        <f t="shared" si="2334"/>
        <v>0.10772004477647076</v>
      </c>
      <c r="AM1364" s="369">
        <f t="shared" ref="AM1364:AN1364" si="2335">AM194*100/AM$5</f>
        <v>0.11590081264086585</v>
      </c>
      <c r="AN1364" s="369">
        <f t="shared" si="2335"/>
        <v>0.10993803937840085</v>
      </c>
      <c r="AO1364" s="369">
        <f t="shared" ref="AO1364:AT1364" si="2336">AO194*100/AO$5</f>
        <v>8.3455148939410931E-2</v>
      </c>
      <c r="AP1364" s="369">
        <f t="shared" si="2336"/>
        <v>9.090880570996536E-2</v>
      </c>
      <c r="AQ1364" s="369">
        <f t="shared" si="2336"/>
        <v>8.4483282162016268E-2</v>
      </c>
      <c r="AR1364" s="369">
        <f t="shared" si="2336"/>
        <v>0.10201688512577767</v>
      </c>
      <c r="AS1364" s="369">
        <f t="shared" si="2336"/>
        <v>8.6026847737079873E-2</v>
      </c>
      <c r="AT1364" s="369">
        <f t="shared" si="2336"/>
        <v>8.0989512766956553E-2</v>
      </c>
      <c r="AU1364" s="369">
        <f t="shared" ref="AU1364:AV1364" si="2337">AU194*100/AU$5</f>
        <v>7.0852366768758279E-2</v>
      </c>
      <c r="AV1364" s="369">
        <f t="shared" si="2337"/>
        <v>7.3902020484338665E-2</v>
      </c>
      <c r="AW1364" s="369">
        <f t="shared" ref="AW1364:AX1364" si="2338">AW194*100/AW$5</f>
        <v>6.7379280722035431E-2</v>
      </c>
      <c r="AX1364" s="369">
        <f t="shared" si="2338"/>
        <v>6.4753169524207649E-2</v>
      </c>
      <c r="AY1364" s="369">
        <f t="shared" ref="AY1364" si="2339">AY194*100/AY$5</f>
        <v>6.0613897786159103E-2</v>
      </c>
    </row>
    <row r="1365" spans="1:51" s="325" customFormat="1" ht="13.8">
      <c r="A1365" s="329"/>
      <c r="B1365" s="329" t="s">
        <v>366</v>
      </c>
      <c r="C1365" s="369">
        <f t="shared" ref="C1365:AF1365" si="2340">C195*100/C$5</f>
        <v>2.1805024223007109E-2</v>
      </c>
      <c r="D1365" s="369">
        <f t="shared" si="2340"/>
        <v>1.7046731289275283E-2</v>
      </c>
      <c r="E1365" s="369">
        <f t="shared" si="2340"/>
        <v>2.4764097727185425E-2</v>
      </c>
      <c r="F1365" s="369">
        <f t="shared" si="2340"/>
        <v>1.8195764026134716E-2</v>
      </c>
      <c r="G1365" s="369">
        <f t="shared" si="2340"/>
        <v>1.8931669614263534E-2</v>
      </c>
      <c r="H1365" s="369">
        <f t="shared" si="2340"/>
        <v>1.789853126971239E-2</v>
      </c>
      <c r="I1365" s="369">
        <f t="shared" si="2340"/>
        <v>2.1020590221295186E-2</v>
      </c>
      <c r="J1365" s="369">
        <f t="shared" si="2340"/>
        <v>2.443659960704489E-2</v>
      </c>
      <c r="K1365" s="369">
        <f t="shared" si="2340"/>
        <v>1.3222525690739641E-2</v>
      </c>
      <c r="L1365" s="369">
        <f t="shared" si="2340"/>
        <v>2.0047508984128607E-2</v>
      </c>
      <c r="M1365" s="369">
        <f t="shared" si="2340"/>
        <v>1.6252746373765514E-2</v>
      </c>
      <c r="N1365" s="369">
        <f t="shared" si="2340"/>
        <v>1.173113830701011E-2</v>
      </c>
      <c r="O1365" s="369">
        <f t="shared" si="2340"/>
        <v>1.3405989489219687E-2</v>
      </c>
      <c r="P1365" s="369">
        <f t="shared" si="2340"/>
        <v>1.9102773351846781E-2</v>
      </c>
      <c r="Q1365" s="369">
        <f t="shared" si="2340"/>
        <v>2.0392185423228886E-2</v>
      </c>
      <c r="R1365" s="369">
        <f t="shared" si="2340"/>
        <v>1.8925731947244628E-2</v>
      </c>
      <c r="S1365" s="369">
        <f t="shared" si="2340"/>
        <v>2.0448661344366625E-2</v>
      </c>
      <c r="T1365" s="369">
        <f t="shared" si="2340"/>
        <v>1.7102676058580138E-2</v>
      </c>
      <c r="U1365" s="369">
        <f t="shared" si="2340"/>
        <v>1.703173580104261E-2</v>
      </c>
      <c r="V1365" s="369">
        <f t="shared" si="2340"/>
        <v>1.6727116841853094E-2</v>
      </c>
      <c r="W1365" s="369">
        <f t="shared" si="2340"/>
        <v>1.533011272141707E-2</v>
      </c>
      <c r="X1365" s="369">
        <f t="shared" si="2340"/>
        <v>1.5180136935589478E-2</v>
      </c>
      <c r="Y1365" s="369">
        <f t="shared" si="2340"/>
        <v>1.768943214579841E-2</v>
      </c>
      <c r="Z1365" s="369">
        <f t="shared" si="2340"/>
        <v>1.9335812521445596E-2</v>
      </c>
      <c r="AA1365" s="369">
        <f t="shared" si="2340"/>
        <v>1.6876048796797286E-2</v>
      </c>
      <c r="AB1365" s="369">
        <f t="shared" si="2340"/>
        <v>2.2500395334048861E-2</v>
      </c>
      <c r="AC1365" s="369">
        <f t="shared" si="2340"/>
        <v>1.6154808561662983E-2</v>
      </c>
      <c r="AD1365" s="369">
        <f t="shared" si="2340"/>
        <v>2.0211936592267492E-2</v>
      </c>
      <c r="AE1365" s="369">
        <f t="shared" si="2340"/>
        <v>1.5689483827808309E-2</v>
      </c>
      <c r="AF1365" s="369">
        <f t="shared" si="2340"/>
        <v>1.8775632017289979E-2</v>
      </c>
      <c r="AG1365" s="369">
        <f t="shared" ref="AG1365:AH1365" si="2341">AG195*100/AG$5</f>
        <v>2.0388201779205448E-2</v>
      </c>
      <c r="AH1365" s="369">
        <f t="shared" si="2341"/>
        <v>1.9456830790298255E-2</v>
      </c>
      <c r="AI1365" s="369">
        <f t="shared" ref="AI1365:AJ1365" si="2342">AI195*100/AI$5</f>
        <v>1.779459123338218E-2</v>
      </c>
      <c r="AJ1365" s="369">
        <f t="shared" si="2342"/>
        <v>2.1108878949224499E-2</v>
      </c>
      <c r="AK1365" s="369">
        <f t="shared" ref="AK1365:AL1365" si="2343">AK195*100/AK$5</f>
        <v>2.2758705886983543E-2</v>
      </c>
      <c r="AL1365" s="369">
        <f t="shared" si="2343"/>
        <v>2.0415667868336398E-2</v>
      </c>
      <c r="AM1365" s="369">
        <f t="shared" ref="AM1365:AN1365" si="2344">AM195*100/AM$5</f>
        <v>1.9434248263620387E-2</v>
      </c>
      <c r="AN1365" s="369">
        <f t="shared" si="2344"/>
        <v>1.7519843571075024E-2</v>
      </c>
      <c r="AO1365" s="369">
        <f t="shared" ref="AO1365:AT1365" si="2345">AO195*100/AO$5</f>
        <v>2.013218844292507E-2</v>
      </c>
      <c r="AP1365" s="369">
        <f t="shared" si="2345"/>
        <v>1.8125988868551376E-2</v>
      </c>
      <c r="AQ1365" s="369">
        <f t="shared" si="2345"/>
        <v>2.39886635851412E-2</v>
      </c>
      <c r="AR1365" s="369">
        <f t="shared" si="2345"/>
        <v>2.1008840126009273E-2</v>
      </c>
      <c r="AS1365" s="369">
        <f t="shared" si="2345"/>
        <v>1.9073825968854815E-2</v>
      </c>
      <c r="AT1365" s="369">
        <f t="shared" si="2345"/>
        <v>1.4844711192945901E-2</v>
      </c>
      <c r="AU1365" s="369">
        <f t="shared" ref="AU1365:AV1365" si="2346">AU195*100/AU$5</f>
        <v>1.9228470259011872E-2</v>
      </c>
      <c r="AV1365" s="369">
        <f t="shared" si="2346"/>
        <v>1.3664901900877715E-2</v>
      </c>
      <c r="AW1365" s="369">
        <f t="shared" ref="AW1365:AX1365" si="2347">AW195*100/AW$5</f>
        <v>1.7698246879275421E-2</v>
      </c>
      <c r="AX1365" s="369">
        <f t="shared" si="2347"/>
        <v>1.888634111122723E-2</v>
      </c>
      <c r="AY1365" s="369">
        <f t="shared" ref="AY1365" si="2348">AY195*100/AY$5</f>
        <v>1.4422322888570496E-2</v>
      </c>
    </row>
    <row r="1366" spans="1:51" s="325" customFormat="1" ht="27.6">
      <c r="A1366" s="327"/>
      <c r="B1366" s="327" t="s">
        <v>367</v>
      </c>
      <c r="C1366" s="369">
        <f t="shared" ref="C1366:AF1366" si="2349">C196*100/C$5</f>
        <v>0.99003445625609898</v>
      </c>
      <c r="D1366" s="369">
        <f t="shared" si="2349"/>
        <v>0.38600515017911985</v>
      </c>
      <c r="E1366" s="369">
        <f t="shared" si="2349"/>
        <v>0.824338632626475</v>
      </c>
      <c r="F1366" s="369">
        <f t="shared" si="2349"/>
        <v>1.0343192104877985</v>
      </c>
      <c r="G1366" s="369">
        <f t="shared" si="2349"/>
        <v>0.77102182577465472</v>
      </c>
      <c r="H1366" s="369">
        <f t="shared" si="2349"/>
        <v>1.1655422113671616</v>
      </c>
      <c r="I1366" s="369">
        <f t="shared" si="2349"/>
        <v>0.8499325312810353</v>
      </c>
      <c r="J1366" s="369">
        <f t="shared" si="2349"/>
        <v>0.43901992458208855</v>
      </c>
      <c r="K1366" s="369">
        <f t="shared" si="2349"/>
        <v>0.24746133392134989</v>
      </c>
      <c r="L1366" s="369">
        <f t="shared" si="2349"/>
        <v>0.39033944857610764</v>
      </c>
      <c r="M1366" s="369">
        <f t="shared" si="2349"/>
        <v>0.62658166451948882</v>
      </c>
      <c r="N1366" s="369">
        <f t="shared" si="2349"/>
        <v>0.48399832742406868</v>
      </c>
      <c r="O1366" s="369">
        <f t="shared" si="2349"/>
        <v>0.52396421569914053</v>
      </c>
      <c r="P1366" s="369">
        <f t="shared" si="2349"/>
        <v>0.50456332051909525</v>
      </c>
      <c r="Q1366" s="369">
        <f t="shared" si="2349"/>
        <v>0.6036734256241566</v>
      </c>
      <c r="R1366" s="369">
        <f t="shared" si="2349"/>
        <v>0.83612578520033864</v>
      </c>
      <c r="S1366" s="369">
        <f t="shared" si="2349"/>
        <v>0.71493295265191403</v>
      </c>
      <c r="T1366" s="369">
        <f t="shared" si="2349"/>
        <v>0.39095329663265044</v>
      </c>
      <c r="U1366" s="369">
        <f t="shared" si="2349"/>
        <v>0.3034404106318106</v>
      </c>
      <c r="V1366" s="369">
        <f t="shared" si="2349"/>
        <v>0.6169700382874459</v>
      </c>
      <c r="W1366" s="369">
        <f t="shared" si="2349"/>
        <v>0.39957058507783144</v>
      </c>
      <c r="X1366" s="369">
        <f t="shared" si="2349"/>
        <v>0.57767245897123343</v>
      </c>
      <c r="Y1366" s="369">
        <f t="shared" si="2349"/>
        <v>0.64705053124918244</v>
      </c>
      <c r="Z1366" s="369">
        <f t="shared" si="2349"/>
        <v>0.70374011184167828</v>
      </c>
      <c r="AA1366" s="369">
        <f t="shared" si="2349"/>
        <v>0.40109404446223379</v>
      </c>
      <c r="AB1366" s="369">
        <f t="shared" si="2349"/>
        <v>0.34192189545012563</v>
      </c>
      <c r="AC1366" s="369">
        <f t="shared" si="2349"/>
        <v>0.46108676751534033</v>
      </c>
      <c r="AD1366" s="369">
        <f t="shared" si="2349"/>
        <v>0.56416969043654575</v>
      </c>
      <c r="AE1366" s="369">
        <f t="shared" si="2349"/>
        <v>0.38691528585411694</v>
      </c>
      <c r="AF1366" s="369">
        <f t="shared" si="2349"/>
        <v>0.54498526645819434</v>
      </c>
      <c r="AG1366" s="369">
        <f t="shared" ref="AG1366:AH1366" si="2350">AG196*100/AG$5</f>
        <v>0.56774445100488158</v>
      </c>
      <c r="AH1366" s="369">
        <f t="shared" si="2350"/>
        <v>0.61415739835268102</v>
      </c>
      <c r="AI1366" s="369">
        <f t="shared" ref="AI1366:AJ1366" si="2351">AI196*100/AI$5</f>
        <v>0.33198157569329861</v>
      </c>
      <c r="AJ1366" s="369">
        <f t="shared" si="2351"/>
        <v>0.24631828371125788</v>
      </c>
      <c r="AK1366" s="369">
        <f t="shared" ref="AK1366:AL1366" si="2352">AK196*100/AK$5</f>
        <v>0.50575767979669928</v>
      </c>
      <c r="AL1366" s="369">
        <f t="shared" si="2352"/>
        <v>0.60138956422493106</v>
      </c>
      <c r="AM1366" s="369">
        <f t="shared" ref="AM1366:AN1366" si="2353">AM196*100/AM$5</f>
        <v>0.49097438647673031</v>
      </c>
      <c r="AN1366" s="369">
        <f t="shared" si="2353"/>
        <v>0.5079121083763638</v>
      </c>
      <c r="AO1366" s="369">
        <f t="shared" ref="AO1366:AT1366" si="2354">AO196*100/AO$5</f>
        <v>0.50023728481299623</v>
      </c>
      <c r="AP1366" s="369">
        <f t="shared" si="2354"/>
        <v>0.52349250159212413</v>
      </c>
      <c r="AQ1366" s="369">
        <f t="shared" si="2354"/>
        <v>0.33638111947096733</v>
      </c>
      <c r="AR1366" s="369">
        <f t="shared" si="2354"/>
        <v>0.70540098617538083</v>
      </c>
      <c r="AS1366" s="369">
        <f t="shared" si="2354"/>
        <v>0.65792313991270635</v>
      </c>
      <c r="AT1366" s="369">
        <f t="shared" si="2354"/>
        <v>0.63159028597107469</v>
      </c>
      <c r="AU1366" s="369">
        <f t="shared" ref="AU1366:AV1366" si="2355">AU196*100/AU$5</f>
        <v>0.61046183687454858</v>
      </c>
      <c r="AV1366" s="369">
        <f t="shared" si="2355"/>
        <v>0.63881092423695007</v>
      </c>
      <c r="AW1366" s="369">
        <f t="shared" ref="AW1366:AX1366" si="2356">AW196*100/AW$5</f>
        <v>0.64900200447560163</v>
      </c>
      <c r="AX1366" s="369">
        <f t="shared" si="2356"/>
        <v>0.5854082694169005</v>
      </c>
      <c r="AY1366" s="369">
        <f t="shared" ref="AY1366" si="2357">AY196*100/AY$5</f>
        <v>0.29601602684215073</v>
      </c>
    </row>
    <row r="1367" spans="1:51" s="325" customFormat="1" ht="27.6">
      <c r="A1367" s="329"/>
      <c r="B1367" s="329" t="s">
        <v>368</v>
      </c>
      <c r="C1367" s="369">
        <f t="shared" ref="C1367:AF1367" si="2358">C197*100/C$5</f>
        <v>0.88632026183300372</v>
      </c>
      <c r="D1367" s="369">
        <f t="shared" si="2358"/>
        <v>1.1860822909429338</v>
      </c>
      <c r="E1367" s="369">
        <f t="shared" si="2358"/>
        <v>0.95021036429703343</v>
      </c>
      <c r="F1367" s="369">
        <f t="shared" si="2358"/>
        <v>0.92294513837178704</v>
      </c>
      <c r="G1367" s="369">
        <f t="shared" si="2358"/>
        <v>1.0799556141089746</v>
      </c>
      <c r="H1367" s="369">
        <f t="shared" si="2358"/>
        <v>1.5872808833903442</v>
      </c>
      <c r="I1367" s="369">
        <f t="shared" si="2358"/>
        <v>1.4160870945745856</v>
      </c>
      <c r="J1367" s="369">
        <f t="shared" si="2358"/>
        <v>1.0900182326211099</v>
      </c>
      <c r="K1367" s="369">
        <f t="shared" si="2358"/>
        <v>0.87445231474633345</v>
      </c>
      <c r="L1367" s="369">
        <f t="shared" si="2358"/>
        <v>1.0536230228482906</v>
      </c>
      <c r="M1367" s="369">
        <f t="shared" si="2358"/>
        <v>1.0697881016281678</v>
      </c>
      <c r="N1367" s="369">
        <f t="shared" si="2358"/>
        <v>0.94973340543836027</v>
      </c>
      <c r="O1367" s="369">
        <f t="shared" si="2358"/>
        <v>0.99995760153926605</v>
      </c>
      <c r="P1367" s="369">
        <f t="shared" si="2358"/>
        <v>0.87277682311823679</v>
      </c>
      <c r="Q1367" s="369">
        <f t="shared" si="2358"/>
        <v>1.3546642066569967</v>
      </c>
      <c r="R1367" s="369">
        <f t="shared" si="2358"/>
        <v>1.2701559045238153</v>
      </c>
      <c r="S1367" s="369">
        <f t="shared" si="2358"/>
        <v>1.0082614902414444</v>
      </c>
      <c r="T1367" s="369">
        <f t="shared" si="2358"/>
        <v>1.040610079802964</v>
      </c>
      <c r="U1367" s="369">
        <f t="shared" si="2358"/>
        <v>1.1558203452433033</v>
      </c>
      <c r="V1367" s="369">
        <f t="shared" si="2358"/>
        <v>0.94911678301399105</v>
      </c>
      <c r="W1367" s="369">
        <f t="shared" si="2358"/>
        <v>0.92221148684916798</v>
      </c>
      <c r="X1367" s="369">
        <f t="shared" si="2358"/>
        <v>0.81488795032165751</v>
      </c>
      <c r="Y1367" s="369">
        <f t="shared" si="2358"/>
        <v>0.68672484264020051</v>
      </c>
      <c r="Z1367" s="369">
        <f t="shared" si="2358"/>
        <v>0.847112611401174</v>
      </c>
      <c r="AA1367" s="369">
        <f t="shared" si="2358"/>
        <v>0.87116149306573087</v>
      </c>
      <c r="AB1367" s="369">
        <f t="shared" si="2358"/>
        <v>0.80585060746861714</v>
      </c>
      <c r="AC1367" s="369">
        <f t="shared" si="2358"/>
        <v>0.76613890436469001</v>
      </c>
      <c r="AD1367" s="369">
        <f t="shared" si="2358"/>
        <v>0.79781005271144734</v>
      </c>
      <c r="AE1367" s="369">
        <f t="shared" si="2358"/>
        <v>0.83449920389666854</v>
      </c>
      <c r="AF1367" s="369">
        <f t="shared" si="2358"/>
        <v>0.72470660000360754</v>
      </c>
      <c r="AG1367" s="369">
        <f t="shared" ref="AG1367:AH1367" si="2359">AG197*100/AG$5</f>
        <v>0.75574004149817564</v>
      </c>
      <c r="AH1367" s="369">
        <f t="shared" si="2359"/>
        <v>0.92784518133454363</v>
      </c>
      <c r="AI1367" s="369">
        <f t="shared" ref="AI1367:AJ1367" si="2360">AI197*100/AI$5</f>
        <v>0.7278421828873638</v>
      </c>
      <c r="AJ1367" s="369">
        <f t="shared" si="2360"/>
        <v>0.71265880739156573</v>
      </c>
      <c r="AK1367" s="369">
        <f t="shared" ref="AK1367:AL1367" si="2361">AK197*100/AK$5</f>
        <v>0.73591678419485818</v>
      </c>
      <c r="AL1367" s="369">
        <f t="shared" si="2361"/>
        <v>0.82689543038094915</v>
      </c>
      <c r="AM1367" s="369">
        <f t="shared" ref="AM1367:AN1367" si="2362">AM197*100/AM$5</f>
        <v>0.78575187731500284</v>
      </c>
      <c r="AN1367" s="369">
        <f t="shared" si="2362"/>
        <v>0.77699893655774688</v>
      </c>
      <c r="AO1367" s="369">
        <f t="shared" ref="AO1367:AT1367" si="2363">AO197*100/AO$5</f>
        <v>0.71978743793750488</v>
      </c>
      <c r="AP1367" s="369">
        <f t="shared" si="2363"/>
        <v>0.88772030483730358</v>
      </c>
      <c r="AQ1367" s="369">
        <f t="shared" si="2363"/>
        <v>0.98751644792334425</v>
      </c>
      <c r="AR1367" s="369">
        <f t="shared" si="2363"/>
        <v>0.78520539970959657</v>
      </c>
      <c r="AS1367" s="369">
        <f t="shared" si="2363"/>
        <v>0.63272728816906132</v>
      </c>
      <c r="AT1367" s="369">
        <f t="shared" si="2363"/>
        <v>0.68016379674527183</v>
      </c>
      <c r="AU1367" s="369">
        <f t="shared" ref="AU1367:AV1367" si="2364">AU197*100/AU$5</f>
        <v>0.68481641188662945</v>
      </c>
      <c r="AV1367" s="369">
        <f t="shared" si="2364"/>
        <v>0.67429009130385476</v>
      </c>
      <c r="AW1367" s="369">
        <f t="shared" ref="AW1367:AX1367" si="2365">AW197*100/AW$5</f>
        <v>0.5391999596983742</v>
      </c>
      <c r="AX1367" s="369">
        <f t="shared" si="2365"/>
        <v>0.60200639198481443</v>
      </c>
      <c r="AY1367" s="369">
        <f t="shared" ref="AY1367" si="2366">AY197*100/AY$5</f>
        <v>0.5230457537441412</v>
      </c>
    </row>
    <row r="1368" spans="1:51" s="325" customFormat="1" ht="25.5" customHeight="1">
      <c r="A1368" s="327"/>
      <c r="B1368" s="327" t="s">
        <v>369</v>
      </c>
      <c r="C1368" s="369">
        <f t="shared" ref="C1368:AF1368" si="2367">C198*100/C$5</f>
        <v>5.6661111063135259</v>
      </c>
      <c r="D1368" s="369">
        <f t="shared" si="2367"/>
        <v>4.8747194392141981</v>
      </c>
      <c r="E1368" s="369">
        <f t="shared" si="2367"/>
        <v>4.7529911785360914</v>
      </c>
      <c r="F1368" s="369">
        <f t="shared" si="2367"/>
        <v>4.821357587953524</v>
      </c>
      <c r="G1368" s="369">
        <f t="shared" si="2367"/>
        <v>4.9290006925589296</v>
      </c>
      <c r="H1368" s="369">
        <f t="shared" si="2367"/>
        <v>4.5986544217524399</v>
      </c>
      <c r="I1368" s="369">
        <f t="shared" si="2367"/>
        <v>4.1718495943579263</v>
      </c>
      <c r="J1368" s="369">
        <f t="shared" si="2367"/>
        <v>4.1188800451092336</v>
      </c>
      <c r="K1368" s="369">
        <f t="shared" si="2367"/>
        <v>3.5216647356024544</v>
      </c>
      <c r="L1368" s="369">
        <f t="shared" si="2367"/>
        <v>4.1550268451496999</v>
      </c>
      <c r="M1368" s="369">
        <f t="shared" si="2367"/>
        <v>4.2276286477204454</v>
      </c>
      <c r="N1368" s="369">
        <f t="shared" si="2367"/>
        <v>4.0231583334851573</v>
      </c>
      <c r="O1368" s="369">
        <f t="shared" si="2367"/>
        <v>3.9053424079499135</v>
      </c>
      <c r="P1368" s="369">
        <f t="shared" si="2367"/>
        <v>4.0224058714077193</v>
      </c>
      <c r="Q1368" s="369">
        <f t="shared" si="2367"/>
        <v>4.2276965529519117</v>
      </c>
      <c r="R1368" s="369">
        <f t="shared" si="2367"/>
        <v>3.82800120776625</v>
      </c>
      <c r="S1368" s="369">
        <f t="shared" si="2367"/>
        <v>4.0559207346730348</v>
      </c>
      <c r="T1368" s="369">
        <f t="shared" si="2367"/>
        <v>3.8301830802695118</v>
      </c>
      <c r="U1368" s="369">
        <f t="shared" si="2367"/>
        <v>3.8500071800454849</v>
      </c>
      <c r="V1368" s="369">
        <f t="shared" si="2367"/>
        <v>3.9242320446168524</v>
      </c>
      <c r="W1368" s="369">
        <f t="shared" si="2367"/>
        <v>3.6983789586688136</v>
      </c>
      <c r="X1368" s="369">
        <f t="shared" si="2367"/>
        <v>3.7090823958805985</v>
      </c>
      <c r="Y1368" s="369">
        <f t="shared" si="2367"/>
        <v>3.7437554937792168</v>
      </c>
      <c r="Z1368" s="369">
        <f t="shared" si="2367"/>
        <v>3.9019391455147407</v>
      </c>
      <c r="AA1368" s="369">
        <f t="shared" si="2367"/>
        <v>3.79746835443038</v>
      </c>
      <c r="AB1368" s="369">
        <f t="shared" si="2367"/>
        <v>4.1176985165720668</v>
      </c>
      <c r="AC1368" s="369">
        <f t="shared" si="2367"/>
        <v>3.5827818271898151</v>
      </c>
      <c r="AD1368" s="369">
        <f t="shared" si="2367"/>
        <v>4.0885860306643957</v>
      </c>
      <c r="AE1368" s="369">
        <f t="shared" si="2367"/>
        <v>4.2311541901762544</v>
      </c>
      <c r="AF1368" s="369">
        <f t="shared" si="2367"/>
        <v>4.6806256794893031</v>
      </c>
      <c r="AG1368" s="369">
        <f t="shared" ref="AG1368:AH1368" si="2368">AG198*100/AG$5</f>
        <v>4.7753409908145192</v>
      </c>
      <c r="AH1368" s="369">
        <f t="shared" si="2368"/>
        <v>4.7785040621495627</v>
      </c>
      <c r="AI1368" s="369">
        <f t="shared" ref="AI1368:AJ1368" si="2369">AI198*100/AI$5</f>
        <v>4.0937423800877344</v>
      </c>
      <c r="AJ1368" s="369">
        <f t="shared" si="2369"/>
        <v>4.0422062308655757</v>
      </c>
      <c r="AK1368" s="369">
        <f t="shared" ref="AK1368:AL1368" si="2370">AK198*100/AK$5</f>
        <v>4.3838177807066199</v>
      </c>
      <c r="AL1368" s="369">
        <f t="shared" si="2370"/>
        <v>4.2650887208914385</v>
      </c>
      <c r="AM1368" s="369">
        <f t="shared" ref="AM1368:AN1368" si="2371">AM198*100/AM$5</f>
        <v>4.6286890301457086</v>
      </c>
      <c r="AN1368" s="369">
        <f t="shared" si="2371"/>
        <v>4.1981057332769209</v>
      </c>
      <c r="AO1368" s="369">
        <f t="shared" ref="AO1368:AT1368" si="2372">AO198*100/AO$5</f>
        <v>4.1427883398313412</v>
      </c>
      <c r="AP1368" s="369">
        <f t="shared" si="2372"/>
        <v>4.2657074765172585</v>
      </c>
      <c r="AQ1368" s="369">
        <f t="shared" si="2372"/>
        <v>4.1915381760518233</v>
      </c>
      <c r="AR1368" s="369">
        <f t="shared" si="2372"/>
        <v>4.4974601552392803</v>
      </c>
      <c r="AS1368" s="369">
        <f t="shared" si="2372"/>
        <v>4.9503832812784205</v>
      </c>
      <c r="AT1368" s="369">
        <f t="shared" si="2372"/>
        <v>3.8935556786069534</v>
      </c>
      <c r="AU1368" s="369">
        <f t="shared" ref="AU1368:AV1368" si="2373">AU198*100/AU$5</f>
        <v>3.8532709446364861</v>
      </c>
      <c r="AV1368" s="369">
        <f t="shared" si="2373"/>
        <v>3.8226401086251256</v>
      </c>
      <c r="AW1368" s="369">
        <f t="shared" ref="AW1368:AX1368" si="2374">AW198*100/AW$5</f>
        <v>4.348664743501363</v>
      </c>
      <c r="AX1368" s="369">
        <f t="shared" si="2374"/>
        <v>4.7919736124003691</v>
      </c>
      <c r="AY1368" s="369">
        <f t="shared" ref="AY1368" si="2375">AY198*100/AY$5</f>
        <v>4.2686921763055858</v>
      </c>
    </row>
    <row r="1369" spans="1:51" s="325" customFormat="1" ht="13.8">
      <c r="A1369" s="329"/>
      <c r="B1369" s="329" t="s">
        <v>370</v>
      </c>
      <c r="C1369" s="369">
        <f t="shared" ref="C1369:AF1369" si="2376">C199*100/C$5</f>
        <v>2.3563674988557759</v>
      </c>
      <c r="D1369" s="369">
        <f t="shared" si="2376"/>
        <v>2.0319617602213667</v>
      </c>
      <c r="E1369" s="369">
        <f t="shared" si="2376"/>
        <v>1.9885122930995065</v>
      </c>
      <c r="F1369" s="369">
        <f t="shared" si="2376"/>
        <v>2.1241454989278497</v>
      </c>
      <c r="G1369" s="369">
        <f t="shared" si="2376"/>
        <v>2.0314199158945785</v>
      </c>
      <c r="H1369" s="369">
        <f t="shared" si="2376"/>
        <v>1.8702153584615666</v>
      </c>
      <c r="I1369" s="369">
        <f t="shared" si="2376"/>
        <v>1.6082595430713738</v>
      </c>
      <c r="J1369" s="369">
        <f t="shared" si="2376"/>
        <v>1.6137638600198629</v>
      </c>
      <c r="K1369" s="369">
        <f t="shared" si="2376"/>
        <v>1.3335132957007958</v>
      </c>
      <c r="L1369" s="369">
        <f t="shared" si="2376"/>
        <v>1.7033158308947465</v>
      </c>
      <c r="M1369" s="369">
        <f t="shared" si="2376"/>
        <v>1.8449845386177166</v>
      </c>
      <c r="N1369" s="369">
        <f t="shared" si="2376"/>
        <v>1.7319426009622201</v>
      </c>
      <c r="O1369" s="369">
        <f t="shared" si="2376"/>
        <v>1.5922439082497311</v>
      </c>
      <c r="P1369" s="369">
        <f t="shared" si="2376"/>
        <v>1.8471476282160468</v>
      </c>
      <c r="Q1369" s="369">
        <f t="shared" si="2376"/>
        <v>1.9311885124022117</v>
      </c>
      <c r="R1369" s="369">
        <f t="shared" si="2376"/>
        <v>1.6893934977276068</v>
      </c>
      <c r="S1369" s="369">
        <f t="shared" si="2376"/>
        <v>1.7804583966015941</v>
      </c>
      <c r="T1369" s="369">
        <f t="shared" si="2376"/>
        <v>1.4934432258504295</v>
      </c>
      <c r="U1369" s="369">
        <f t="shared" si="2376"/>
        <v>1.6187245567574247</v>
      </c>
      <c r="V1369" s="369">
        <f t="shared" si="2376"/>
        <v>1.5836124688467956</v>
      </c>
      <c r="W1369" s="369">
        <f t="shared" si="2376"/>
        <v>1.5158776167471819</v>
      </c>
      <c r="X1369" s="369">
        <f t="shared" si="2376"/>
        <v>1.5824568906860552</v>
      </c>
      <c r="Y1369" s="369">
        <f t="shared" si="2376"/>
        <v>1.5802168888389057</v>
      </c>
      <c r="Z1369" s="369">
        <f t="shared" si="2376"/>
        <v>1.5896170859956784</v>
      </c>
      <c r="AA1369" s="369">
        <f t="shared" si="2376"/>
        <v>1.5208298092172612</v>
      </c>
      <c r="AB1369" s="369">
        <f t="shared" si="2376"/>
        <v>1.7671852552175682</v>
      </c>
      <c r="AC1369" s="369">
        <f t="shared" si="2376"/>
        <v>1.4380864070202091</v>
      </c>
      <c r="AD1369" s="369">
        <f t="shared" si="2376"/>
        <v>1.7277596511997229</v>
      </c>
      <c r="AE1369" s="369">
        <f t="shared" si="2376"/>
        <v>1.7323870761227738</v>
      </c>
      <c r="AF1369" s="369">
        <f t="shared" si="2376"/>
        <v>2.0239557387022349</v>
      </c>
      <c r="AG1369" s="369">
        <f t="shared" ref="AG1369:AH1369" si="2377">AG199*100/AG$5</f>
        <v>1.9393718871252599</v>
      </c>
      <c r="AH1369" s="369">
        <f t="shared" si="2377"/>
        <v>1.9922780946498784</v>
      </c>
      <c r="AI1369" s="369">
        <f t="shared" ref="AI1369:AJ1369" si="2378">AI199*100/AI$5</f>
        <v>1.5109225647253597</v>
      </c>
      <c r="AJ1369" s="369">
        <f t="shared" si="2378"/>
        <v>1.5676404487906159</v>
      </c>
      <c r="AK1369" s="369">
        <f t="shared" ref="AK1369:AL1369" si="2379">AK199*100/AK$5</f>
        <v>1.5682073349282615</v>
      </c>
      <c r="AL1369" s="369">
        <f t="shared" si="2379"/>
        <v>1.5269133701924755</v>
      </c>
      <c r="AM1369" s="369">
        <f t="shared" ref="AM1369:AN1369" si="2380">AM199*100/AM$5</f>
        <v>1.759318703498276</v>
      </c>
      <c r="AN1369" s="369">
        <f t="shared" si="2380"/>
        <v>1.7484313818378439</v>
      </c>
      <c r="AO1369" s="369">
        <f t="shared" ref="AO1369:AT1369" si="2381">AO199*100/AO$5</f>
        <v>1.6514035766895347</v>
      </c>
      <c r="AP1369" s="369">
        <f t="shared" si="2381"/>
        <v>1.8324677592687422</v>
      </c>
      <c r="AQ1369" s="369">
        <f t="shared" si="2381"/>
        <v>1.725800465602753</v>
      </c>
      <c r="AR1369" s="369">
        <f t="shared" si="2381"/>
        <v>1.8704797711495378</v>
      </c>
      <c r="AS1369" s="369">
        <f t="shared" si="2381"/>
        <v>2.059159293695163</v>
      </c>
      <c r="AT1369" s="369">
        <f t="shared" si="2381"/>
        <v>1.5644171262860789</v>
      </c>
      <c r="AU1369" s="369">
        <f t="shared" ref="AU1369:AV1369" si="2382">AU199*100/AU$5</f>
        <v>1.6103086152639032</v>
      </c>
      <c r="AV1369" s="369">
        <f t="shared" si="2382"/>
        <v>1.5316464874385158</v>
      </c>
      <c r="AW1369" s="369">
        <f t="shared" ref="AW1369:AX1369" si="2383">AW199*100/AW$5</f>
        <v>1.8965626955424282</v>
      </c>
      <c r="AX1369" s="369">
        <f t="shared" si="2383"/>
        <v>2.0103536766207588</v>
      </c>
      <c r="AY1369" s="369">
        <f t="shared" ref="AY1369" si="2384">AY199*100/AY$5</f>
        <v>1.7963963690153455</v>
      </c>
    </row>
    <row r="1370" spans="1:51" s="325" customFormat="1" ht="13.8">
      <c r="A1370" s="327"/>
      <c r="B1370" s="327" t="s">
        <v>371</v>
      </c>
      <c r="C1370" s="369">
        <f t="shared" ref="C1370:AF1370" si="2385">C200*100/C$5</f>
        <v>1.5290287480893618</v>
      </c>
      <c r="D1370" s="369">
        <f t="shared" si="2385"/>
        <v>1.2757067721153361</v>
      </c>
      <c r="E1370" s="369">
        <f t="shared" si="2385"/>
        <v>1.1847233861472475</v>
      </c>
      <c r="F1370" s="369">
        <f t="shared" si="2385"/>
        <v>1.4249082813521012</v>
      </c>
      <c r="G1370" s="369">
        <f t="shared" si="2385"/>
        <v>1.3053238295365845</v>
      </c>
      <c r="H1370" s="369">
        <f t="shared" si="2385"/>
        <v>1.1258321096027795</v>
      </c>
      <c r="I1370" s="369">
        <f t="shared" si="2385"/>
        <v>0.96750032360645488</v>
      </c>
      <c r="J1370" s="369">
        <f t="shared" si="2385"/>
        <v>1.0127693998334664</v>
      </c>
      <c r="K1370" s="369">
        <f t="shared" si="2385"/>
        <v>0.71923477280993575</v>
      </c>
      <c r="L1370" s="369">
        <f t="shared" si="2385"/>
        <v>1.1056833333408587</v>
      </c>
      <c r="M1370" s="369">
        <f t="shared" si="2385"/>
        <v>1.1860250207201242</v>
      </c>
      <c r="N1370" s="369">
        <f t="shared" si="2385"/>
        <v>1.1574723129583309</v>
      </c>
      <c r="O1370" s="369">
        <f t="shared" si="2385"/>
        <v>0.98344239159622127</v>
      </c>
      <c r="P1370" s="369">
        <f t="shared" si="2385"/>
        <v>1.2228362228254426</v>
      </c>
      <c r="Q1370" s="369">
        <f t="shared" si="2385"/>
        <v>1.2528651222823062</v>
      </c>
      <c r="R1370" s="369">
        <f t="shared" si="2385"/>
        <v>1.1538170373354657</v>
      </c>
      <c r="S1370" s="369">
        <f t="shared" si="2385"/>
        <v>1.2290762249845673</v>
      </c>
      <c r="T1370" s="369">
        <f t="shared" si="2385"/>
        <v>0.95546406009366058</v>
      </c>
      <c r="U1370" s="369">
        <f t="shared" si="2385"/>
        <v>1.1200036067205226</v>
      </c>
      <c r="V1370" s="369">
        <f t="shared" si="2385"/>
        <v>1.0312813896115358</v>
      </c>
      <c r="W1370" s="369">
        <f t="shared" si="2385"/>
        <v>0.98207192699946322</v>
      </c>
      <c r="X1370" s="369">
        <f t="shared" si="2385"/>
        <v>1.0940866541778673</v>
      </c>
      <c r="Y1370" s="369">
        <f t="shared" si="2385"/>
        <v>1.0310635019374421</v>
      </c>
      <c r="Z1370" s="369">
        <f t="shared" si="2385"/>
        <v>1.0356947445539779</v>
      </c>
      <c r="AA1370" s="369">
        <f t="shared" si="2385"/>
        <v>0.99366175315542404</v>
      </c>
      <c r="AB1370" s="369">
        <f t="shared" si="2385"/>
        <v>1.1975257135359014</v>
      </c>
      <c r="AC1370" s="369">
        <f t="shared" si="2385"/>
        <v>0.89942571390566595</v>
      </c>
      <c r="AD1370" s="369">
        <f t="shared" si="2385"/>
        <v>1.1722121162539261</v>
      </c>
      <c r="AE1370" s="369">
        <f t="shared" si="2385"/>
        <v>1.169812644699024</v>
      </c>
      <c r="AF1370" s="369">
        <f t="shared" si="2385"/>
        <v>1.3520094845638069</v>
      </c>
      <c r="AG1370" s="369">
        <f t="shared" ref="AG1370:AH1370" si="2386">AG200*100/AG$5</f>
        <v>1.2638824865718763</v>
      </c>
      <c r="AH1370" s="369">
        <f t="shared" si="2386"/>
        <v>1.3270026498721854</v>
      </c>
      <c r="AI1370" s="369">
        <f t="shared" ref="AI1370:AJ1370" si="2387">AI200*100/AI$5</f>
        <v>0.91738811700081835</v>
      </c>
      <c r="AJ1370" s="369">
        <f t="shared" si="2387"/>
        <v>1.0125057500081949</v>
      </c>
      <c r="AK1370" s="369">
        <f t="shared" ref="AK1370:AL1370" si="2388">AK200*100/AK$5</f>
        <v>0.99171840310266635</v>
      </c>
      <c r="AL1370" s="369">
        <f t="shared" si="2388"/>
        <v>0.86529149758461954</v>
      </c>
      <c r="AM1370" s="369">
        <f t="shared" ref="AM1370:AN1370" si="2389">AM200*100/AM$5</f>
        <v>1.0939553182895931</v>
      </c>
      <c r="AN1370" s="369">
        <f t="shared" si="2389"/>
        <v>1.1048119536790035</v>
      </c>
      <c r="AO1370" s="369">
        <f t="shared" ref="AO1370:AT1370" si="2390">AO200*100/AO$5</f>
        <v>1.0043881824406418</v>
      </c>
      <c r="AP1370" s="369">
        <f t="shared" si="2390"/>
        <v>1.2352512837208751</v>
      </c>
      <c r="AQ1370" s="369">
        <f t="shared" si="2390"/>
        <v>1.0894429636627416</v>
      </c>
      <c r="AR1370" s="369">
        <f t="shared" si="2390"/>
        <v>1.1114989479166781</v>
      </c>
      <c r="AS1370" s="369">
        <f t="shared" si="2390"/>
        <v>1.3236669023469654</v>
      </c>
      <c r="AT1370" s="369">
        <f t="shared" si="2390"/>
        <v>0.89546260125792942</v>
      </c>
      <c r="AU1370" s="369">
        <f t="shared" ref="AU1370:AV1370" si="2391">AU200*100/AU$5</f>
        <v>0.90262682455788845</v>
      </c>
      <c r="AV1370" s="369">
        <f t="shared" si="2391"/>
        <v>0.86919311388099951</v>
      </c>
      <c r="AW1370" s="369">
        <f t="shared" ref="AW1370:AX1370" si="2392">AW200*100/AW$5</f>
        <v>1.1810762655240803</v>
      </c>
      <c r="AX1370" s="369">
        <f t="shared" si="2392"/>
        <v>1.1688698454462061</v>
      </c>
      <c r="AY1370" s="369">
        <f t="shared" ref="AY1370" si="2393">AY200*100/AY$5</f>
        <v>1.0652161384359493</v>
      </c>
    </row>
    <row r="1371" spans="1:51" s="325" customFormat="1" ht="13.8">
      <c r="A1371" s="329"/>
      <c r="B1371" s="329" t="s">
        <v>372</v>
      </c>
      <c r="C1371" s="369">
        <f t="shared" ref="C1371:AF1371" si="2394">C201*100/C$5</f>
        <v>0.73761431445867409</v>
      </c>
      <c r="D1371" s="369">
        <f t="shared" si="2394"/>
        <v>0.68725016422545426</v>
      </c>
      <c r="E1371" s="369">
        <f t="shared" si="2394"/>
        <v>0.71345962277267649</v>
      </c>
      <c r="F1371" s="369">
        <f t="shared" si="2394"/>
        <v>0.64297031651031644</v>
      </c>
      <c r="G1371" s="369">
        <f t="shared" si="2394"/>
        <v>0.66349585851239223</v>
      </c>
      <c r="H1371" s="369">
        <f t="shared" si="2394"/>
        <v>0.6762673808687889</v>
      </c>
      <c r="I1371" s="369">
        <f t="shared" si="2394"/>
        <v>0.59093673281760362</v>
      </c>
      <c r="J1371" s="369">
        <f t="shared" si="2394"/>
        <v>0.53975707102187664</v>
      </c>
      <c r="K1371" s="369">
        <f t="shared" si="2394"/>
        <v>0.55777870985031075</v>
      </c>
      <c r="L1371" s="369">
        <f t="shared" si="2394"/>
        <v>0.55284166667042933</v>
      </c>
      <c r="M1371" s="369">
        <f t="shared" si="2394"/>
        <v>0.60484042526034176</v>
      </c>
      <c r="N1371" s="369">
        <f t="shared" si="2394"/>
        <v>0.51879181717554179</v>
      </c>
      <c r="O1371" s="369">
        <f t="shared" si="2394"/>
        <v>0.54504230760688954</v>
      </c>
      <c r="P1371" s="369">
        <f t="shared" si="2394"/>
        <v>0.57204828732640955</v>
      </c>
      <c r="Q1371" s="369">
        <f t="shared" si="2394"/>
        <v>0.61625669877222056</v>
      </c>
      <c r="R1371" s="369">
        <f t="shared" si="2394"/>
        <v>0.49541910272017148</v>
      </c>
      <c r="S1371" s="369">
        <f t="shared" si="2394"/>
        <v>0.49569711643067266</v>
      </c>
      <c r="T1371" s="369">
        <f t="shared" si="2394"/>
        <v>0.48728340522035718</v>
      </c>
      <c r="U1371" s="369">
        <f t="shared" si="2394"/>
        <v>0.46515841184072992</v>
      </c>
      <c r="V1371" s="369">
        <f t="shared" si="2394"/>
        <v>0.52177677284323165</v>
      </c>
      <c r="W1371" s="369">
        <f t="shared" si="2394"/>
        <v>0.47304347826086957</v>
      </c>
      <c r="X1371" s="369">
        <f t="shared" si="2394"/>
        <v>0.45077147772221837</v>
      </c>
      <c r="Y1371" s="369">
        <f t="shared" si="2394"/>
        <v>0.50713610436530676</v>
      </c>
      <c r="Z1371" s="369">
        <f t="shared" si="2394"/>
        <v>0.50078363364895062</v>
      </c>
      <c r="AA1371" s="369">
        <f t="shared" si="2394"/>
        <v>0.48789649780293703</v>
      </c>
      <c r="AB1371" s="369">
        <f t="shared" si="2394"/>
        <v>0.5229344216515206</v>
      </c>
      <c r="AC1371" s="369">
        <f t="shared" si="2394"/>
        <v>0.49054326809078308</v>
      </c>
      <c r="AD1371" s="369">
        <f t="shared" si="2394"/>
        <v>0.50413542639165598</v>
      </c>
      <c r="AE1371" s="369">
        <f t="shared" si="2394"/>
        <v>0.49835792600792117</v>
      </c>
      <c r="AF1371" s="369">
        <f t="shared" si="2394"/>
        <v>0.62254748431127871</v>
      </c>
      <c r="AG1371" s="369">
        <f t="shared" ref="AG1371:AH1371" si="2395">AG201*100/AG$5</f>
        <v>0.62384921064546883</v>
      </c>
      <c r="AH1371" s="369">
        <f t="shared" si="2395"/>
        <v>0.59626023335719613</v>
      </c>
      <c r="AI1371" s="369">
        <f t="shared" ref="AI1371:AJ1371" si="2396">AI201*100/AI$5</f>
        <v>0.52618330086116361</v>
      </c>
      <c r="AJ1371" s="369">
        <f t="shared" si="2396"/>
        <v>0.48726929274088709</v>
      </c>
      <c r="AK1371" s="369">
        <f t="shared" ref="AK1371:AL1371" si="2397">AK201*100/AK$5</f>
        <v>0.50868045880615786</v>
      </c>
      <c r="AL1371" s="369">
        <f t="shared" si="2397"/>
        <v>0.59607256126120944</v>
      </c>
      <c r="AM1371" s="369">
        <f t="shared" ref="AM1371:AN1371" si="2398">AM201*100/AM$5</f>
        <v>0.59823363452709322</v>
      </c>
      <c r="AN1371" s="369">
        <f t="shared" si="2398"/>
        <v>0.5813402639493076</v>
      </c>
      <c r="AO1371" s="369">
        <f t="shared" ref="AO1371:AT1371" si="2399">AO201*100/AO$5</f>
        <v>0.59007409068440275</v>
      </c>
      <c r="AP1371" s="369">
        <f t="shared" si="2399"/>
        <v>0.5360412631165058</v>
      </c>
      <c r="AQ1371" s="369">
        <f t="shared" si="2399"/>
        <v>0.59111306049461854</v>
      </c>
      <c r="AR1371" s="369">
        <f t="shared" si="2399"/>
        <v>0.67979646227180701</v>
      </c>
      <c r="AS1371" s="369">
        <f t="shared" si="2399"/>
        <v>0.66698232256210677</v>
      </c>
      <c r="AT1371" s="369">
        <f t="shared" si="2399"/>
        <v>0.57338959288127089</v>
      </c>
      <c r="AU1371" s="369">
        <f t="shared" ref="AU1371:AV1371" si="2400">AU201*100/AU$5</f>
        <v>0.5960152278708426</v>
      </c>
      <c r="AV1371" s="369">
        <f t="shared" si="2400"/>
        <v>0.59763030150165186</v>
      </c>
      <c r="AW1371" s="369">
        <f t="shared" ref="AW1371:AX1371" si="2401">AW201*100/AW$5</f>
        <v>0.64058373723339945</v>
      </c>
      <c r="AX1371" s="369">
        <f t="shared" si="2401"/>
        <v>0.73865060678774419</v>
      </c>
      <c r="AY1371" s="369">
        <f t="shared" ref="AY1371" si="2402">AY201*100/AY$5</f>
        <v>0.66130507972562613</v>
      </c>
    </row>
    <row r="1372" spans="1:51" s="325" customFormat="1" ht="13.8">
      <c r="A1372" s="327"/>
      <c r="B1372" s="327" t="s">
        <v>373</v>
      </c>
      <c r="C1372" s="369">
        <f t="shared" ref="C1372:AF1372" si="2403">C202*100/C$5</f>
        <v>8.9767614573528276E-2</v>
      </c>
      <c r="D1372" s="369">
        <f t="shared" si="2403"/>
        <v>6.8961776579340911E-2</v>
      </c>
      <c r="E1372" s="369">
        <f t="shared" si="2403"/>
        <v>9.0329284179582983E-2</v>
      </c>
      <c r="F1372" s="369">
        <f t="shared" si="2403"/>
        <v>5.6226910375264637E-2</v>
      </c>
      <c r="G1372" s="369">
        <f t="shared" si="2403"/>
        <v>6.2600227845601875E-2</v>
      </c>
      <c r="H1372" s="369">
        <f t="shared" si="2403"/>
        <v>6.8115867989998566E-2</v>
      </c>
      <c r="I1372" s="369">
        <f t="shared" si="2403"/>
        <v>4.982248664731543E-2</v>
      </c>
      <c r="J1372" s="369">
        <f t="shared" si="2403"/>
        <v>6.1237389164519956E-2</v>
      </c>
      <c r="K1372" s="369">
        <f t="shared" si="2403"/>
        <v>5.6499813040549206E-2</v>
      </c>
      <c r="L1372" s="369">
        <f t="shared" si="2403"/>
        <v>4.4745678836196956E-2</v>
      </c>
      <c r="M1372" s="369">
        <f t="shared" si="2403"/>
        <v>5.4119092637250614E-2</v>
      </c>
      <c r="N1372" s="369">
        <f t="shared" si="2403"/>
        <v>5.5678470828347232E-2</v>
      </c>
      <c r="O1372" s="369">
        <f t="shared" si="2403"/>
        <v>6.371882956020683E-2</v>
      </c>
      <c r="P1372" s="369">
        <f t="shared" si="2403"/>
        <v>5.2219996679653394E-2</v>
      </c>
      <c r="Q1372" s="369">
        <f t="shared" si="2403"/>
        <v>6.2066691347684742E-2</v>
      </c>
      <c r="R1372" s="369">
        <f t="shared" si="2403"/>
        <v>4.0157357671969637E-2</v>
      </c>
      <c r="S1372" s="369">
        <f t="shared" si="2403"/>
        <v>5.5646545466308421E-2</v>
      </c>
      <c r="T1372" s="369">
        <f t="shared" si="2403"/>
        <v>5.0695760536411762E-2</v>
      </c>
      <c r="U1372" s="369">
        <f t="shared" si="2403"/>
        <v>3.3562538196172199E-2</v>
      </c>
      <c r="V1372" s="369">
        <f t="shared" si="2403"/>
        <v>3.0554306392028142E-2</v>
      </c>
      <c r="W1372" s="369">
        <f t="shared" si="2403"/>
        <v>6.0719269994632313E-2</v>
      </c>
      <c r="X1372" s="369">
        <f t="shared" si="2403"/>
        <v>3.7557396015027916E-2</v>
      </c>
      <c r="Y1372" s="369">
        <f t="shared" si="2403"/>
        <v>4.2017282536156927E-2</v>
      </c>
      <c r="Z1372" s="369">
        <f t="shared" si="2403"/>
        <v>5.3138707792749762E-2</v>
      </c>
      <c r="AA1372" s="369">
        <f t="shared" si="2403"/>
        <v>3.9271558258900031E-2</v>
      </c>
      <c r="AB1372" s="369">
        <f t="shared" si="2403"/>
        <v>4.6725120030146325E-2</v>
      </c>
      <c r="AC1372" s="369">
        <f t="shared" si="2403"/>
        <v>4.8117425023759909E-2</v>
      </c>
      <c r="AD1372" s="369">
        <f t="shared" si="2403"/>
        <v>5.1412108554140724E-2</v>
      </c>
      <c r="AE1372" s="369">
        <f t="shared" si="2403"/>
        <v>6.4216505415828476E-2</v>
      </c>
      <c r="AF1372" s="369">
        <f t="shared" si="2403"/>
        <v>4.9357774997417329E-2</v>
      </c>
      <c r="AG1372" s="369">
        <f t="shared" ref="AG1372:AH1372" si="2404">AG202*100/AG$5</f>
        <v>5.1640189907914524E-2</v>
      </c>
      <c r="AH1372" s="369">
        <f t="shared" si="2404"/>
        <v>6.9015211420496811E-2</v>
      </c>
      <c r="AI1372" s="369">
        <f t="shared" ref="AI1372:AJ1372" si="2405">AI202*100/AI$5</f>
        <v>6.7390602719771084E-2</v>
      </c>
      <c r="AJ1372" s="369">
        <f t="shared" si="2405"/>
        <v>6.7865406041534057E-2</v>
      </c>
      <c r="AK1372" s="369">
        <f t="shared" ref="AK1372:AL1372" si="2406">AK202*100/AK$5</f>
        <v>6.7808473019437251E-2</v>
      </c>
      <c r="AL1372" s="369">
        <f t="shared" si="2406"/>
        <v>6.5549311346646669E-2</v>
      </c>
      <c r="AM1372" s="369">
        <f t="shared" ref="AM1372:AN1372" si="2407">AM202*100/AM$5</f>
        <v>6.7092662421544422E-2</v>
      </c>
      <c r="AN1372" s="369">
        <f t="shared" si="2407"/>
        <v>6.2279164209532424E-2</v>
      </c>
      <c r="AO1372" s="369">
        <f t="shared" ref="AO1372:AT1372" si="2408">AO202*100/AO$5</f>
        <v>5.6906045791385397E-2</v>
      </c>
      <c r="AP1372" s="369">
        <f t="shared" si="2408"/>
        <v>6.1175212431360891E-2</v>
      </c>
      <c r="AQ1372" s="369">
        <f t="shared" si="2408"/>
        <v>4.5244441445392893E-2</v>
      </c>
      <c r="AR1372" s="369">
        <f t="shared" si="2408"/>
        <v>7.9184360961052316E-2</v>
      </c>
      <c r="AS1372" s="369">
        <f t="shared" si="2408"/>
        <v>6.8474681353866543E-2</v>
      </c>
      <c r="AT1372" s="369">
        <f t="shared" si="2408"/>
        <v>9.5564932146878487E-2</v>
      </c>
      <c r="AU1372" s="369">
        <f t="shared" ref="AU1372:AV1372" si="2409">AU202*100/AU$5</f>
        <v>0.11166656283517226</v>
      </c>
      <c r="AV1372" s="369">
        <f t="shared" si="2409"/>
        <v>6.482307205586435E-2</v>
      </c>
      <c r="AW1372" s="369">
        <f t="shared" ref="AW1372:AX1372" si="2410">AW202*100/AW$5</f>
        <v>7.4869550000530291E-2</v>
      </c>
      <c r="AX1372" s="369">
        <f t="shared" si="2410"/>
        <v>0.10283322438680867</v>
      </c>
      <c r="AY1372" s="369">
        <f t="shared" ref="AY1372" si="2411">AY202*100/AY$5</f>
        <v>6.9846478243653531E-2</v>
      </c>
    </row>
    <row r="1373" spans="1:51" s="325" customFormat="1" ht="13.8">
      <c r="A1373" s="329"/>
      <c r="B1373" s="329" t="s">
        <v>374</v>
      </c>
      <c r="C1373" s="369">
        <f t="shared" ref="C1373:AF1373" si="2412">C203*100/C$5</f>
        <v>2.424243732674721</v>
      </c>
      <c r="D1373" s="369">
        <f t="shared" si="2412"/>
        <v>1.9841792558499132</v>
      </c>
      <c r="E1373" s="369">
        <f t="shared" si="2412"/>
        <v>1.9637481953723213</v>
      </c>
      <c r="F1373" s="369">
        <f t="shared" si="2412"/>
        <v>1.8962385556642414</v>
      </c>
      <c r="G1373" s="369">
        <f t="shared" si="2412"/>
        <v>2.1206428041352385</v>
      </c>
      <c r="H1373" s="369">
        <f t="shared" si="2412"/>
        <v>2.0047079658971385</v>
      </c>
      <c r="I1373" s="369">
        <f t="shared" si="2412"/>
        <v>1.8105366261657669</v>
      </c>
      <c r="J1373" s="369">
        <f t="shared" si="2412"/>
        <v>1.7214307884377682</v>
      </c>
      <c r="K1373" s="369">
        <f t="shared" si="2412"/>
        <v>1.5379327581600051</v>
      </c>
      <c r="L1373" s="369">
        <f t="shared" si="2412"/>
        <v>1.6326077248831579</v>
      </c>
      <c r="M1373" s="369">
        <f t="shared" si="2412"/>
        <v>1.6845418512473769</v>
      </c>
      <c r="N1373" s="369">
        <f t="shared" si="2412"/>
        <v>1.5477992784461219</v>
      </c>
      <c r="O1373" s="369">
        <f t="shared" si="2412"/>
        <v>1.5967664107280219</v>
      </c>
      <c r="P1373" s="369">
        <f t="shared" si="2412"/>
        <v>1.4059296215882902</v>
      </c>
      <c r="Q1373" s="369">
        <f t="shared" si="2412"/>
        <v>1.5804752916709657</v>
      </c>
      <c r="R1373" s="369">
        <f t="shared" si="2412"/>
        <v>1.4627632960880728</v>
      </c>
      <c r="S1373" s="369">
        <f t="shared" si="2412"/>
        <v>1.6376643546714407</v>
      </c>
      <c r="T1373" s="369">
        <f t="shared" si="2412"/>
        <v>1.5459349714622053</v>
      </c>
      <c r="U1373" s="369">
        <f t="shared" si="2412"/>
        <v>1.5466736352069357</v>
      </c>
      <c r="V1373" s="369">
        <f t="shared" si="2412"/>
        <v>1.6808230750156554</v>
      </c>
      <c r="W1373" s="369">
        <f t="shared" si="2412"/>
        <v>1.4905421363392377</v>
      </c>
      <c r="X1373" s="369">
        <f t="shared" si="2412"/>
        <v>1.4381421828706009</v>
      </c>
      <c r="Y1373" s="369">
        <f t="shared" si="2412"/>
        <v>1.5589739504563132</v>
      </c>
      <c r="Z1373" s="369">
        <f t="shared" si="2412"/>
        <v>1.5603119696562213</v>
      </c>
      <c r="AA1373" s="369">
        <f t="shared" si="2412"/>
        <v>1.5871427539011469</v>
      </c>
      <c r="AB1373" s="369">
        <f t="shared" si="2412"/>
        <v>1.5723780941197845</v>
      </c>
      <c r="AC1373" s="369">
        <f t="shared" si="2412"/>
        <v>1.4772974817390903</v>
      </c>
      <c r="AD1373" s="369">
        <f t="shared" si="2412"/>
        <v>1.7129215231458756</v>
      </c>
      <c r="AE1373" s="369">
        <f t="shared" si="2412"/>
        <v>1.7988505679159517</v>
      </c>
      <c r="AF1373" s="369">
        <f t="shared" si="2412"/>
        <v>1.9851336349459607</v>
      </c>
      <c r="AG1373" s="369">
        <f t="shared" ref="AG1373:AH1373" si="2413">AG203*100/AG$5</f>
        <v>2.0749087832596493</v>
      </c>
      <c r="AH1373" s="369">
        <f t="shared" si="2413"/>
        <v>1.9254464153421205</v>
      </c>
      <c r="AI1373" s="369">
        <f t="shared" ref="AI1373:AJ1373" si="2414">AI203*100/AI$5</f>
        <v>1.8436143458337377</v>
      </c>
      <c r="AJ1373" s="369">
        <f t="shared" si="2414"/>
        <v>1.7385647331149681</v>
      </c>
      <c r="AK1373" s="369">
        <f t="shared" ref="AK1373:AL1373" si="2415">AK203*100/AK$5</f>
        <v>1.9037813356008904</v>
      </c>
      <c r="AL1373" s="369">
        <f t="shared" si="2415"/>
        <v>1.9820244712017321</v>
      </c>
      <c r="AM1373" s="369">
        <f t="shared" ref="AM1373:AN1373" si="2416">AM203*100/AM$5</f>
        <v>1.914421807006788</v>
      </c>
      <c r="AN1373" s="369">
        <f t="shared" si="2416"/>
        <v>1.5849536806373465</v>
      </c>
      <c r="AO1373" s="369">
        <f t="shared" ref="AO1373:AT1373" si="2417">AO203*100/AO$5</f>
        <v>1.5946385619905692</v>
      </c>
      <c r="AP1373" s="369">
        <f t="shared" si="2417"/>
        <v>1.6514867319504365</v>
      </c>
      <c r="AQ1373" s="369">
        <f t="shared" si="2417"/>
        <v>1.68612301359695</v>
      </c>
      <c r="AR1373" s="369">
        <f t="shared" si="2417"/>
        <v>1.667904948128955</v>
      </c>
      <c r="AS1373" s="369">
        <f t="shared" si="2417"/>
        <v>1.7216693525727726</v>
      </c>
      <c r="AT1373" s="369">
        <f t="shared" si="2417"/>
        <v>1.5262450117899322</v>
      </c>
      <c r="AU1373" s="369">
        <f t="shared" ref="AU1373:AV1373" si="2418">AU203*100/AU$5</f>
        <v>1.497564449892324</v>
      </c>
      <c r="AV1373" s="369">
        <f t="shared" si="2418"/>
        <v>1.572796124001703</v>
      </c>
      <c r="AW1373" s="369">
        <f t="shared" ref="AW1373:AX1373" si="2419">AW203*100/AW$5</f>
        <v>1.5234743713476653</v>
      </c>
      <c r="AX1373" s="369">
        <f t="shared" si="2419"/>
        <v>1.7499407453854829</v>
      </c>
      <c r="AY1373" s="369">
        <f t="shared" ref="AY1373" si="2420">AY203*100/AY$5</f>
        <v>1.6260523923135615</v>
      </c>
    </row>
    <row r="1374" spans="1:51" s="325" customFormat="1" ht="13.8">
      <c r="A1374" s="327"/>
      <c r="B1374" s="327" t="s">
        <v>375</v>
      </c>
      <c r="C1374" s="369">
        <f t="shared" ref="C1374:AF1374" si="2421">C204*100/C$5</f>
        <v>0.8507845490893704</v>
      </c>
      <c r="D1374" s="369">
        <f t="shared" si="2421"/>
        <v>0.7638313131234864</v>
      </c>
      <c r="E1374" s="369">
        <f t="shared" si="2421"/>
        <v>0.73859667377888572</v>
      </c>
      <c r="F1374" s="369">
        <f t="shared" si="2421"/>
        <v>0.66556505645485731</v>
      </c>
      <c r="G1374" s="369">
        <f t="shared" si="2421"/>
        <v>0.83136652267011968</v>
      </c>
      <c r="H1374" s="369">
        <f t="shared" si="2421"/>
        <v>0.69474562165330978</v>
      </c>
      <c r="I1374" s="369">
        <f t="shared" si="2421"/>
        <v>0.62814686533214192</v>
      </c>
      <c r="J1374" s="369">
        <f t="shared" si="2421"/>
        <v>0.54993290876869083</v>
      </c>
      <c r="K1374" s="369">
        <f t="shared" si="2421"/>
        <v>0.56641062573150591</v>
      </c>
      <c r="L1374" s="369">
        <f t="shared" si="2421"/>
        <v>0.5687351873064953</v>
      </c>
      <c r="M1374" s="369">
        <f t="shared" si="2421"/>
        <v>0.56203869004566087</v>
      </c>
      <c r="N1374" s="369">
        <f t="shared" si="2421"/>
        <v>0.50172834327443627</v>
      </c>
      <c r="O1374" s="369">
        <f t="shared" si="2421"/>
        <v>0.51907829784312987</v>
      </c>
      <c r="P1374" s="369">
        <f t="shared" si="2421"/>
        <v>0.49214436177116777</v>
      </c>
      <c r="Q1374" s="369">
        <f t="shared" si="2421"/>
        <v>0.45846002585437795</v>
      </c>
      <c r="R1374" s="369">
        <f t="shared" si="2421"/>
        <v>0.40544573796867289</v>
      </c>
      <c r="S1374" s="369">
        <f t="shared" si="2421"/>
        <v>0.48734050718071492</v>
      </c>
      <c r="T1374" s="369">
        <f t="shared" si="2421"/>
        <v>0.51144756805252767</v>
      </c>
      <c r="U1374" s="369">
        <f t="shared" si="2421"/>
        <v>0.53073894356484252</v>
      </c>
      <c r="V1374" s="369">
        <f t="shared" si="2421"/>
        <v>0.5809521007661691</v>
      </c>
      <c r="W1374" s="369">
        <f t="shared" si="2421"/>
        <v>0.48850241545893719</v>
      </c>
      <c r="X1374" s="369">
        <f t="shared" si="2421"/>
        <v>0.43923126462949502</v>
      </c>
      <c r="Y1374" s="369">
        <f t="shared" si="2421"/>
        <v>0.46664175307349004</v>
      </c>
      <c r="Z1374" s="369">
        <f t="shared" si="2421"/>
        <v>0.52582281533139819</v>
      </c>
      <c r="AA1374" s="369">
        <f t="shared" si="2421"/>
        <v>0.48114607828421807</v>
      </c>
      <c r="AB1374" s="369">
        <f t="shared" si="2421"/>
        <v>0.47532610853349572</v>
      </c>
      <c r="AC1374" s="369">
        <f t="shared" si="2421"/>
        <v>0.43922572585791098</v>
      </c>
      <c r="AD1374" s="369">
        <f t="shared" si="2421"/>
        <v>0.45424723369169423</v>
      </c>
      <c r="AE1374" s="369">
        <f t="shared" si="2421"/>
        <v>0.50829197104462398</v>
      </c>
      <c r="AF1374" s="369">
        <f t="shared" si="2421"/>
        <v>0.62640099830609375</v>
      </c>
      <c r="AG1374" s="369">
        <f t="shared" ref="AG1374:AH1374" si="2422">AG204*100/AG$5</f>
        <v>0.6771264094553634</v>
      </c>
      <c r="AH1374" s="369">
        <f t="shared" si="2422"/>
        <v>0.57551667828617681</v>
      </c>
      <c r="AI1374" s="369">
        <f t="shared" ref="AI1374:AJ1374" si="2423">AI204*100/AI$5</f>
        <v>0.617286873273313</v>
      </c>
      <c r="AJ1374" s="369">
        <f t="shared" si="2423"/>
        <v>0.53287311654586689</v>
      </c>
      <c r="AK1374" s="369">
        <f t="shared" ref="AK1374:AL1374" si="2424">AK204*100/AK$5</f>
        <v>0.62496809299581346</v>
      </c>
      <c r="AL1374" s="369">
        <f t="shared" si="2424"/>
        <v>0.48518666739183552</v>
      </c>
      <c r="AM1374" s="369">
        <f t="shared" ref="AM1374:AN1374" si="2425">AM204*100/AM$5</f>
        <v>0.48259243970654286</v>
      </c>
      <c r="AN1374" s="369">
        <f t="shared" si="2425"/>
        <v>0.41847514469185493</v>
      </c>
      <c r="AO1374" s="369">
        <f t="shared" ref="AO1374:AT1374" si="2426">AO204*100/AO$5</f>
        <v>0.46670714259019114</v>
      </c>
      <c r="AP1374" s="369">
        <f t="shared" si="2426"/>
        <v>0.50968886391530421</v>
      </c>
      <c r="AQ1374" s="369">
        <f t="shared" si="2426"/>
        <v>0.53557812341846889</v>
      </c>
      <c r="AR1374" s="369">
        <f t="shared" si="2426"/>
        <v>0.56038163141667785</v>
      </c>
      <c r="AS1374" s="369">
        <f t="shared" si="2426"/>
        <v>0.63884931394385147</v>
      </c>
      <c r="AT1374" s="369">
        <f t="shared" si="2426"/>
        <v>0.49404949246908619</v>
      </c>
      <c r="AU1374" s="369">
        <f t="shared" ref="AU1374:AV1374" si="2427">AU204*100/AU$5</f>
        <v>0.4809138069508731</v>
      </c>
      <c r="AV1374" s="369">
        <f t="shared" si="2427"/>
        <v>0.56683004642348311</v>
      </c>
      <c r="AW1374" s="369">
        <f t="shared" ref="AW1374:AX1374" si="2428">AW204*100/AW$5</f>
        <v>0.48776235828145376</v>
      </c>
      <c r="AX1374" s="369">
        <f t="shared" si="2428"/>
        <v>0.53482839385500625</v>
      </c>
      <c r="AY1374" s="369">
        <f t="shared" ref="AY1374" si="2429">AY204*100/AY$5</f>
        <v>0.47025947851977079</v>
      </c>
    </row>
    <row r="1375" spans="1:51" s="325" customFormat="1" ht="13.8">
      <c r="A1375" s="329"/>
      <c r="B1375" s="329" t="s">
        <v>376</v>
      </c>
      <c r="C1375" s="369">
        <f t="shared" ref="C1375:AF1375" si="2430">C205*100/C$5</f>
        <v>1.2537241254242264</v>
      </c>
      <c r="D1375" s="369">
        <f t="shared" si="2430"/>
        <v>0.92073872612704299</v>
      </c>
      <c r="E1375" s="369">
        <f t="shared" si="2430"/>
        <v>0.9140711915596198</v>
      </c>
      <c r="F1375" s="369">
        <f t="shared" si="2430"/>
        <v>0.96101627541108436</v>
      </c>
      <c r="G1375" s="369">
        <f t="shared" si="2430"/>
        <v>1.023567340355553</v>
      </c>
      <c r="H1375" s="369">
        <f t="shared" si="2430"/>
        <v>1.0586582695743447</v>
      </c>
      <c r="I1375" s="369">
        <f t="shared" si="2430"/>
        <v>0.9768673936348915</v>
      </c>
      <c r="J1375" s="369">
        <f t="shared" si="2430"/>
        <v>0.97487443417418351</v>
      </c>
      <c r="K1375" s="369">
        <f t="shared" si="2430"/>
        <v>0.78177692696732148</v>
      </c>
      <c r="L1375" s="369">
        <f t="shared" si="2430"/>
        <v>0.82691459354804342</v>
      </c>
      <c r="M1375" s="369">
        <f t="shared" si="2430"/>
        <v>0.88215822856977533</v>
      </c>
      <c r="N1375" s="369">
        <f t="shared" si="2430"/>
        <v>0.80478274953886408</v>
      </c>
      <c r="O1375" s="369">
        <f t="shared" si="2430"/>
        <v>0.81800763576088076</v>
      </c>
      <c r="P1375" s="369">
        <f t="shared" si="2430"/>
        <v>0.6718311711552436</v>
      </c>
      <c r="Q1375" s="369">
        <f t="shared" si="2430"/>
        <v>0.8504431456564443</v>
      </c>
      <c r="R1375" s="369">
        <f t="shared" si="2430"/>
        <v>0.76681844958663581</v>
      </c>
      <c r="S1375" s="369">
        <f t="shared" si="2430"/>
        <v>0.76811487603528561</v>
      </c>
      <c r="T1375" s="369">
        <f t="shared" si="2430"/>
        <v>0.74014994026308734</v>
      </c>
      <c r="U1375" s="369">
        <f t="shared" si="2430"/>
        <v>0.71850548188123875</v>
      </c>
      <c r="V1375" s="369">
        <f t="shared" si="2430"/>
        <v>0.81231586512396137</v>
      </c>
      <c r="W1375" s="369">
        <f t="shared" si="2430"/>
        <v>0.74756843800322059</v>
      </c>
      <c r="X1375" s="369">
        <f t="shared" si="2430"/>
        <v>0.74564667176531751</v>
      </c>
      <c r="Y1375" s="369">
        <f t="shared" si="2430"/>
        <v>0.7933690792631044</v>
      </c>
      <c r="Z1375" s="369">
        <f t="shared" si="2430"/>
        <v>0.74306090085411425</v>
      </c>
      <c r="AA1375" s="369">
        <f t="shared" si="2430"/>
        <v>0.80167188037303616</v>
      </c>
      <c r="AB1375" s="369">
        <f t="shared" si="2430"/>
        <v>0.75294313582332095</v>
      </c>
      <c r="AC1375" s="369">
        <f t="shared" si="2430"/>
        <v>0.74932865010959437</v>
      </c>
      <c r="AD1375" s="369">
        <f t="shared" si="2430"/>
        <v>0.81280859296047125</v>
      </c>
      <c r="AE1375" s="369">
        <f t="shared" si="2430"/>
        <v>0.8159320006733074</v>
      </c>
      <c r="AF1375" s="369">
        <f t="shared" si="2430"/>
        <v>0.88692314125342508</v>
      </c>
      <c r="AG1375" s="369">
        <f t="shared" ref="AG1375:AH1375" si="2431">AG205*100/AG$5</f>
        <v>0.92989546582018423</v>
      </c>
      <c r="AH1375" s="369">
        <f t="shared" si="2431"/>
        <v>0.88932143620265047</v>
      </c>
      <c r="AI1375" s="369">
        <f t="shared" ref="AI1375:AJ1375" si="2432">AI205*100/AI$5</f>
        <v>0.76422048248199437</v>
      </c>
      <c r="AJ1375" s="369">
        <f t="shared" si="2432"/>
        <v>0.73628922478182379</v>
      </c>
      <c r="AK1375" s="369">
        <f t="shared" ref="AK1375:AL1375" si="2433">AK205*100/AK$5</f>
        <v>0.8359147967051318</v>
      </c>
      <c r="AL1375" s="369">
        <f t="shared" si="2433"/>
        <v>0.95722288470545835</v>
      </c>
      <c r="AM1375" s="369">
        <f t="shared" ref="AM1375:AN1375" si="2434">AM205*100/AM$5</f>
        <v>0.85573742402006325</v>
      </c>
      <c r="AN1375" s="369">
        <f t="shared" si="2434"/>
        <v>0.73934556645860661</v>
      </c>
      <c r="AO1375" s="369">
        <f t="shared" ref="AO1375:AT1375" si="2435">AO205*100/AO$5</f>
        <v>0.72437094844114802</v>
      </c>
      <c r="AP1375" s="369">
        <f t="shared" si="2435"/>
        <v>0.77363114797813304</v>
      </c>
      <c r="AQ1375" s="369">
        <f t="shared" si="2435"/>
        <v>0.75889874827085935</v>
      </c>
      <c r="AR1375" s="369">
        <f t="shared" si="2435"/>
        <v>0.72987482597495068</v>
      </c>
      <c r="AS1375" s="369">
        <f t="shared" si="2435"/>
        <v>0.74947042707676459</v>
      </c>
      <c r="AT1375" s="369">
        <f t="shared" si="2435"/>
        <v>0.73466172740599611</v>
      </c>
      <c r="AU1375" s="369">
        <f t="shared" ref="AU1375:AV1375" si="2436">AU205*100/AU$5</f>
        <v>0.77237161796969578</v>
      </c>
      <c r="AV1375" s="369">
        <f t="shared" si="2436"/>
        <v>0.72402289754174309</v>
      </c>
      <c r="AW1375" s="369">
        <f t="shared" ref="AW1375:AX1375" si="2437">AW205*100/AW$5</f>
        <v>0.74070808896053619</v>
      </c>
      <c r="AX1375" s="369">
        <f t="shared" si="2437"/>
        <v>0.78250243678198605</v>
      </c>
      <c r="AY1375" s="369">
        <f t="shared" ref="AY1375" si="2438">AY205*100/AY$5</f>
        <v>0.71509489630407197</v>
      </c>
    </row>
    <row r="1376" spans="1:51" s="325" customFormat="1" ht="13.8">
      <c r="A1376" s="327"/>
      <c r="B1376" s="327" t="s">
        <v>377</v>
      </c>
      <c r="C1376" s="369">
        <f t="shared" ref="C1376:AF1376" si="2439">C206*100/C$5</f>
        <v>0.31973505816112402</v>
      </c>
      <c r="D1376" s="369">
        <f t="shared" si="2439"/>
        <v>0.29960921659938372</v>
      </c>
      <c r="E1376" s="369">
        <f t="shared" si="2439"/>
        <v>0.31108033003381569</v>
      </c>
      <c r="F1376" s="369">
        <f t="shared" si="2439"/>
        <v>0.26965722379829982</v>
      </c>
      <c r="G1376" s="369">
        <f t="shared" si="2439"/>
        <v>0.26567196519235053</v>
      </c>
      <c r="H1376" s="369">
        <f t="shared" si="2439"/>
        <v>0.25134030651415962</v>
      </c>
      <c r="I1376" s="369">
        <f t="shared" si="2439"/>
        <v>0.20552236719873346</v>
      </c>
      <c r="J1376" s="369">
        <f t="shared" si="2439"/>
        <v>0.1965869729581671</v>
      </c>
      <c r="K1376" s="369">
        <f t="shared" si="2439"/>
        <v>0.18974520546117776</v>
      </c>
      <c r="L1376" s="369">
        <f t="shared" si="2439"/>
        <v>0.23695794402861917</v>
      </c>
      <c r="M1376" s="369">
        <f t="shared" si="2439"/>
        <v>0.24034493263194082</v>
      </c>
      <c r="N1376" s="369">
        <f t="shared" si="2439"/>
        <v>0.24128818563282159</v>
      </c>
      <c r="O1376" s="369">
        <f t="shared" si="2439"/>
        <v>0.25964009763759816</v>
      </c>
      <c r="P1376" s="369">
        <f t="shared" si="2439"/>
        <v>0.24191096727733735</v>
      </c>
      <c r="Q1376" s="369">
        <f t="shared" si="2439"/>
        <v>0.27157212016014343</v>
      </c>
      <c r="R1376" s="369">
        <f t="shared" si="2439"/>
        <v>0.29049910853276412</v>
      </c>
      <c r="S1376" s="369">
        <f t="shared" si="2439"/>
        <v>0.38220897145544019</v>
      </c>
      <c r="T1376" s="369">
        <f t="shared" si="2439"/>
        <v>0.29433746314659032</v>
      </c>
      <c r="U1376" s="369">
        <f t="shared" si="2439"/>
        <v>0.29742920976085441</v>
      </c>
      <c r="V1376" s="369">
        <f t="shared" si="2439"/>
        <v>0.28755510912552479</v>
      </c>
      <c r="W1376" s="369">
        <f t="shared" si="2439"/>
        <v>0.25447128287707999</v>
      </c>
      <c r="X1376" s="369">
        <f t="shared" si="2439"/>
        <v>0.25330560924673018</v>
      </c>
      <c r="Y1376" s="369">
        <f t="shared" si="2439"/>
        <v>0.29896311811971882</v>
      </c>
      <c r="Z1376" s="369">
        <f t="shared" si="2439"/>
        <v>0.29142825347070878</v>
      </c>
      <c r="AA1376" s="369">
        <f t="shared" si="2439"/>
        <v>0.30432479524389267</v>
      </c>
      <c r="AB1376" s="369">
        <f t="shared" si="2439"/>
        <v>0.34406679294925929</v>
      </c>
      <c r="AC1376" s="369">
        <f t="shared" si="2439"/>
        <v>0.28870455014255947</v>
      </c>
      <c r="AD1376" s="369">
        <f t="shared" si="2439"/>
        <v>0.44582559344491607</v>
      </c>
      <c r="AE1376" s="369">
        <f t="shared" si="2439"/>
        <v>0.47462659619802017</v>
      </c>
      <c r="AF1376" s="369">
        <f t="shared" si="2439"/>
        <v>0.47185049021617392</v>
      </c>
      <c r="AG1376" s="369">
        <f t="shared" ref="AG1376:AH1376" si="2440">AG206*100/AG$5</f>
        <v>0.46788690798410165</v>
      </c>
      <c r="AH1376" s="369">
        <f t="shared" si="2440"/>
        <v>0.46060830085329313</v>
      </c>
      <c r="AI1376" s="369">
        <f t="shared" ref="AI1376:AJ1376" si="2441">AI206*100/AI$5</f>
        <v>0.46210699007843037</v>
      </c>
      <c r="AJ1376" s="369">
        <f t="shared" si="2441"/>
        <v>0.46940239178727722</v>
      </c>
      <c r="AK1376" s="369">
        <f t="shared" ref="AK1376:AL1376" si="2442">AK206*100/AK$5</f>
        <v>0.44285947551315236</v>
      </c>
      <c r="AL1376" s="369">
        <f t="shared" si="2442"/>
        <v>0.53961491910443804</v>
      </c>
      <c r="AM1376" s="369">
        <f t="shared" ref="AM1376:AN1376" si="2443">AM206*100/AM$5</f>
        <v>0.57612903154022721</v>
      </c>
      <c r="AN1376" s="369">
        <f t="shared" si="2443"/>
        <v>0.42713296948688501</v>
      </c>
      <c r="AO1376" s="369">
        <f t="shared" ref="AO1376:AT1376" si="2444">AO206*100/AO$5</f>
        <v>0.40359572873233496</v>
      </c>
      <c r="AP1376" s="369">
        <f t="shared" si="2444"/>
        <v>0.36816672005699924</v>
      </c>
      <c r="AQ1376" s="369">
        <f t="shared" si="2444"/>
        <v>0.3916461419076217</v>
      </c>
      <c r="AR1376" s="369">
        <f t="shared" si="2444"/>
        <v>0.37761201705655212</v>
      </c>
      <c r="AS1376" s="369">
        <f t="shared" si="2444"/>
        <v>0.33334961155215648</v>
      </c>
      <c r="AT1376" s="369">
        <f t="shared" si="2444"/>
        <v>0.29753379191484991</v>
      </c>
      <c r="AU1376" s="369">
        <f t="shared" ref="AU1376:AV1376" si="2445">AU206*100/AU$5</f>
        <v>0.24427902497175508</v>
      </c>
      <c r="AV1376" s="369">
        <f t="shared" si="2445"/>
        <v>0.28194318003647695</v>
      </c>
      <c r="AW1376" s="369">
        <f t="shared" ref="AW1376:AX1376" si="2446">AW206*100/AW$5</f>
        <v>0.29500392410567511</v>
      </c>
      <c r="AX1376" s="369">
        <f t="shared" si="2446"/>
        <v>0.43260991474849064</v>
      </c>
      <c r="AY1376" s="369">
        <f t="shared" ref="AY1376" si="2447">AY206*100/AY$5</f>
        <v>0.44069801748971871</v>
      </c>
    </row>
    <row r="1377" spans="1:51" s="325" customFormat="1" ht="27.6">
      <c r="A1377" s="329"/>
      <c r="B1377" s="329" t="s">
        <v>378</v>
      </c>
      <c r="C1377" s="369">
        <f t="shared" ref="C1377:AF1377" si="2448">C207*100/C$5</f>
        <v>0.88549987478302927</v>
      </c>
      <c r="D1377" s="369">
        <f t="shared" si="2448"/>
        <v>0.85862147044415349</v>
      </c>
      <c r="E1377" s="369">
        <f t="shared" si="2448"/>
        <v>0.80069339473636125</v>
      </c>
      <c r="F1377" s="369">
        <f t="shared" si="2448"/>
        <v>0.80097353336143351</v>
      </c>
      <c r="G1377" s="369">
        <f t="shared" si="2448"/>
        <v>0.77697494844632742</v>
      </c>
      <c r="H1377" s="369">
        <f t="shared" si="2448"/>
        <v>0.72369486554905926</v>
      </c>
      <c r="I1377" s="369">
        <f t="shared" si="2448"/>
        <v>0.75305342512078544</v>
      </c>
      <c r="J1377" s="369">
        <f t="shared" si="2448"/>
        <v>0.78368539665160231</v>
      </c>
      <c r="K1377" s="369">
        <f t="shared" si="2448"/>
        <v>0.65021868174165376</v>
      </c>
      <c r="L1377" s="369">
        <f t="shared" si="2448"/>
        <v>0.81910328937179511</v>
      </c>
      <c r="M1377" s="369">
        <f t="shared" si="2448"/>
        <v>0.69810225785535218</v>
      </c>
      <c r="N1377" s="369">
        <f t="shared" si="2448"/>
        <v>0.74337201794686414</v>
      </c>
      <c r="O1377" s="369">
        <f t="shared" si="2448"/>
        <v>0.71633208897216039</v>
      </c>
      <c r="P1377" s="369">
        <f t="shared" si="2448"/>
        <v>0.76932862160338245</v>
      </c>
      <c r="Q1377" s="369">
        <f t="shared" si="2448"/>
        <v>0.71603274887873325</v>
      </c>
      <c r="R1377" s="369">
        <f t="shared" si="2448"/>
        <v>0.67588792138033404</v>
      </c>
      <c r="S1377" s="369">
        <f t="shared" si="2448"/>
        <v>0.63779798340000005</v>
      </c>
      <c r="T1377" s="369">
        <f t="shared" si="2448"/>
        <v>0.79076406511425523</v>
      </c>
      <c r="U1377" s="369">
        <f t="shared" si="2448"/>
        <v>0.68456724363063182</v>
      </c>
      <c r="V1377" s="369">
        <f t="shared" si="2448"/>
        <v>0.65975447282263788</v>
      </c>
      <c r="W1377" s="369">
        <f t="shared" si="2448"/>
        <v>0.69195920558239388</v>
      </c>
      <c r="X1377" s="369">
        <f t="shared" si="2448"/>
        <v>0.68848332232394238</v>
      </c>
      <c r="Y1377" s="369">
        <f t="shared" si="2448"/>
        <v>0.60452560496491214</v>
      </c>
      <c r="Z1377" s="369">
        <f t="shared" si="2448"/>
        <v>0.7520100898628409</v>
      </c>
      <c r="AA1377" s="369">
        <f t="shared" si="2448"/>
        <v>0.68949579131197181</v>
      </c>
      <c r="AB1377" s="369">
        <f t="shared" si="2448"/>
        <v>0.77813516723471399</v>
      </c>
      <c r="AC1377" s="369">
        <f t="shared" si="2448"/>
        <v>0.66739793843051598</v>
      </c>
      <c r="AD1377" s="369">
        <f t="shared" si="2448"/>
        <v>0.6479048563187968</v>
      </c>
      <c r="AE1377" s="369">
        <f t="shared" si="2448"/>
        <v>0.69991654613752896</v>
      </c>
      <c r="AF1377" s="369">
        <f t="shared" si="2448"/>
        <v>0.67149531101137527</v>
      </c>
      <c r="AG1377" s="369">
        <f t="shared" ref="AG1377:AH1377" si="2449">AG207*100/AG$5</f>
        <v>0.76106032042961069</v>
      </c>
      <c r="AH1377" s="369">
        <f t="shared" si="2449"/>
        <v>0.86077955215756363</v>
      </c>
      <c r="AI1377" s="369">
        <f t="shared" ref="AI1377:AJ1377" si="2450">AI207*100/AI$5</f>
        <v>0.73920546952863675</v>
      </c>
      <c r="AJ1377" s="369">
        <f t="shared" si="2450"/>
        <v>0.73600104895999141</v>
      </c>
      <c r="AK1377" s="369">
        <f t="shared" ref="AK1377:AL1377" si="2451">AK207*100/AK$5</f>
        <v>0.91182911017746726</v>
      </c>
      <c r="AL1377" s="369">
        <f t="shared" si="2451"/>
        <v>0.7561508794972307</v>
      </c>
      <c r="AM1377" s="369">
        <f t="shared" ref="AM1377:AN1377" si="2452">AM207*100/AM$5</f>
        <v>0.95494851964064442</v>
      </c>
      <c r="AN1377" s="369">
        <f t="shared" si="2452"/>
        <v>0.86472067080173087</v>
      </c>
      <c r="AO1377" s="369">
        <f t="shared" ref="AO1377:AT1377" si="2453">AO207*100/AO$5</f>
        <v>0.89674620115123682</v>
      </c>
      <c r="AP1377" s="369">
        <f t="shared" si="2453"/>
        <v>0.78178784296898118</v>
      </c>
      <c r="AQ1377" s="369">
        <f t="shared" si="2453"/>
        <v>0.77961469685212048</v>
      </c>
      <c r="AR1377" s="369">
        <f t="shared" si="2453"/>
        <v>0.95907543596078793</v>
      </c>
      <c r="AS1377" s="369">
        <f t="shared" si="2453"/>
        <v>1.1695900224427096</v>
      </c>
      <c r="AT1377" s="369">
        <f t="shared" si="2453"/>
        <v>0.80289354053094253</v>
      </c>
      <c r="AU1377" s="369">
        <f t="shared" ref="AU1377:AV1377" si="2454">AU207*100/AU$5</f>
        <v>0.74543155455952159</v>
      </c>
      <c r="AV1377" s="369">
        <f t="shared" si="2454"/>
        <v>0.71816651101279549</v>
      </c>
      <c r="AW1377" s="369">
        <f t="shared" ref="AW1377:AX1377" si="2455">AW207*100/AW$5</f>
        <v>0.92862767661126966</v>
      </c>
      <c r="AX1377" s="369">
        <f t="shared" si="2455"/>
        <v>1.0316791903941269</v>
      </c>
      <c r="AY1377" s="369">
        <f t="shared" ref="AY1377" si="2456">AY207*100/AY$5</f>
        <v>0.84627208758679551</v>
      </c>
    </row>
    <row r="1378" spans="1:51" s="325" customFormat="1" ht="13.8">
      <c r="A1378" s="327"/>
      <c r="B1378" s="327" t="s">
        <v>379</v>
      </c>
      <c r="C1378" s="369">
        <f t="shared" ref="C1378:AF1378" si="2457">C208*100/C$5</f>
        <v>0.15803245278456637</v>
      </c>
      <c r="D1378" s="369">
        <f t="shared" si="2457"/>
        <v>0.1097706181506363</v>
      </c>
      <c r="E1378" s="369">
        <f t="shared" si="2457"/>
        <v>0.1538432275973492</v>
      </c>
      <c r="F1378" s="369">
        <f t="shared" si="2457"/>
        <v>0.13296904480636909</v>
      </c>
      <c r="G1378" s="369">
        <f t="shared" si="2457"/>
        <v>0.1286392159922321</v>
      </c>
      <c r="H1378" s="369">
        <f t="shared" si="2457"/>
        <v>9.8840472274848976E-2</v>
      </c>
      <c r="I1378" s="369">
        <f t="shared" si="2457"/>
        <v>0.10772130532702322</v>
      </c>
      <c r="J1378" s="369">
        <f t="shared" si="2457"/>
        <v>7.2872128380411474E-2</v>
      </c>
      <c r="K1378" s="369">
        <f t="shared" si="2457"/>
        <v>7.3018161158654213E-2</v>
      </c>
      <c r="L1378" s="369">
        <f t="shared" si="2457"/>
        <v>8.5698585702423627E-2</v>
      </c>
      <c r="M1378" s="369">
        <f t="shared" si="2457"/>
        <v>4.8843332034248191E-2</v>
      </c>
      <c r="N1378" s="369">
        <f t="shared" si="2457"/>
        <v>0.10424716086456712</v>
      </c>
      <c r="O1378" s="369">
        <f t="shared" si="2457"/>
        <v>7.7811270318452821E-2</v>
      </c>
      <c r="P1378" s="369">
        <f t="shared" si="2457"/>
        <v>9.3487161685787412E-2</v>
      </c>
      <c r="Q1378" s="369">
        <f t="shared" si="2457"/>
        <v>0.11992547141756035</v>
      </c>
      <c r="R1378" s="369">
        <f t="shared" si="2457"/>
        <v>6.4869577777797116E-2</v>
      </c>
      <c r="S1378" s="369">
        <f t="shared" si="2457"/>
        <v>8.4105228580219793E-2</v>
      </c>
      <c r="T1378" s="369">
        <f t="shared" si="2457"/>
        <v>0.16012839660575146</v>
      </c>
      <c r="U1378" s="369">
        <f t="shared" si="2457"/>
        <v>0.10532124859321203</v>
      </c>
      <c r="V1378" s="369">
        <f t="shared" si="2457"/>
        <v>0.11145807503666937</v>
      </c>
      <c r="W1378" s="369">
        <f t="shared" si="2457"/>
        <v>8.987654320987655E-2</v>
      </c>
      <c r="X1378" s="369">
        <f t="shared" si="2457"/>
        <v>0.1052682520465265</v>
      </c>
      <c r="Y1378" s="369">
        <f t="shared" si="2457"/>
        <v>7.8450483843066229E-2</v>
      </c>
      <c r="Z1378" s="369">
        <f t="shared" si="2457"/>
        <v>0.11249084215114391</v>
      </c>
      <c r="AA1378" s="369">
        <f t="shared" si="2457"/>
        <v>0.11856913342879222</v>
      </c>
      <c r="AB1378" s="369">
        <f t="shared" si="2457"/>
        <v>9.7824148685976914E-2</v>
      </c>
      <c r="AC1378" s="369">
        <f t="shared" si="2457"/>
        <v>0.14558605520009407</v>
      </c>
      <c r="AD1378" s="369">
        <f t="shared" si="2457"/>
        <v>9.4001546373561506E-2</v>
      </c>
      <c r="AE1378" s="369">
        <f t="shared" si="2457"/>
        <v>5.4479564447314277E-2</v>
      </c>
      <c r="AF1378" s="369">
        <f t="shared" si="2457"/>
        <v>0.13401209839415054</v>
      </c>
      <c r="AG1378" s="369">
        <f t="shared" ref="AG1378:AH1378" si="2458">AG208*100/AG$5</f>
        <v>0.13654142432424088</v>
      </c>
      <c r="AH1378" s="369">
        <f t="shared" si="2458"/>
        <v>0.14228051213186038</v>
      </c>
      <c r="AI1378" s="369">
        <f t="shared" ref="AI1378:AJ1378" si="2459">AI208*100/AI$5</f>
        <v>0.1489853137411333</v>
      </c>
      <c r="AJ1378" s="369">
        <f t="shared" si="2459"/>
        <v>0.11851230672858123</v>
      </c>
      <c r="AK1378" s="369">
        <f t="shared" ref="AK1378:AL1378" si="2460">AK208*100/AK$5</f>
        <v>0.12704346094446292</v>
      </c>
      <c r="AL1378" s="369">
        <f t="shared" si="2460"/>
        <v>9.1606684649771855E-2</v>
      </c>
      <c r="AM1378" s="369">
        <f t="shared" ref="AM1378:AN1378" si="2461">AM208*100/AM$5</f>
        <v>0.11022630885396906</v>
      </c>
      <c r="AN1378" s="369">
        <f t="shared" si="2461"/>
        <v>0.10356718717073721</v>
      </c>
      <c r="AO1378" s="369">
        <f t="shared" ref="AO1378:AT1378" si="2462">AO208*100/AO$5</f>
        <v>0.10538548381068832</v>
      </c>
      <c r="AP1378" s="369">
        <f t="shared" si="2462"/>
        <v>0.12043325296316344</v>
      </c>
      <c r="AQ1378" s="369">
        <f t="shared" si="2462"/>
        <v>9.8080232126589964E-2</v>
      </c>
      <c r="AR1378" s="369">
        <f t="shared" si="2462"/>
        <v>0.10497125326849772</v>
      </c>
      <c r="AS1378" s="369">
        <f t="shared" si="2462"/>
        <v>0.12265284008914801</v>
      </c>
      <c r="AT1378" s="369">
        <f t="shared" si="2462"/>
        <v>0.10179230532305761</v>
      </c>
      <c r="AU1378" s="369">
        <f t="shared" ref="AU1378:AV1378" si="2463">AU208*100/AU$5</f>
        <v>0.15672381888868872</v>
      </c>
      <c r="AV1378" s="369">
        <f t="shared" si="2463"/>
        <v>0.10814174066681004</v>
      </c>
      <c r="AW1378" s="369">
        <f t="shared" ref="AW1378:AX1378" si="2464">AW208*100/AW$5</f>
        <v>9.445693559163848E-2</v>
      </c>
      <c r="AX1378" s="369">
        <f t="shared" si="2464"/>
        <v>0.13032599942213943</v>
      </c>
      <c r="AY1378" s="369">
        <f t="shared" ref="AY1378" si="2465">AY208*100/AY$5</f>
        <v>0.12942816206562072</v>
      </c>
    </row>
    <row r="1379" spans="1:51" s="325" customFormat="1" ht="13.8">
      <c r="A1379" s="329"/>
      <c r="B1379" s="329" t="s">
        <v>380</v>
      </c>
      <c r="C1379" s="369">
        <f t="shared" ref="C1379:AF1379" si="2466">C209*100/C$5</f>
        <v>0.23337852658485825</v>
      </c>
      <c r="D1379" s="369">
        <f t="shared" si="2466"/>
        <v>0.29254945919675457</v>
      </c>
      <c r="E1379" s="369">
        <f t="shared" si="2466"/>
        <v>0.20523618944683944</v>
      </c>
      <c r="F1379" s="369">
        <f t="shared" si="2466"/>
        <v>0.22206830249917819</v>
      </c>
      <c r="G1379" s="369">
        <f t="shared" si="2466"/>
        <v>0.21627213979263166</v>
      </c>
      <c r="H1379" s="369">
        <f t="shared" si="2466"/>
        <v>0.1935505142566874</v>
      </c>
      <c r="I1379" s="369">
        <f t="shared" si="2466"/>
        <v>0.21485255899871183</v>
      </c>
      <c r="J1379" s="369">
        <f t="shared" si="2466"/>
        <v>0.28262568709700125</v>
      </c>
      <c r="K1379" s="369">
        <f t="shared" si="2466"/>
        <v>0.1995934367619957</v>
      </c>
      <c r="L1379" s="369">
        <f t="shared" si="2466"/>
        <v>0.23266849953877183</v>
      </c>
      <c r="M1379" s="369">
        <f t="shared" si="2466"/>
        <v>0.18924663840447384</v>
      </c>
      <c r="N1379" s="369">
        <f t="shared" si="2466"/>
        <v>0.14966088567428051</v>
      </c>
      <c r="O1379" s="369">
        <f t="shared" si="2466"/>
        <v>0.20916573962095777</v>
      </c>
      <c r="P1379" s="369">
        <f t="shared" si="2466"/>
        <v>0.20060068088666191</v>
      </c>
      <c r="Q1379" s="369">
        <f t="shared" si="2466"/>
        <v>0.12619687764891049</v>
      </c>
      <c r="R1379" s="369">
        <f t="shared" si="2466"/>
        <v>0.13991989412031888</v>
      </c>
      <c r="S1379" s="369">
        <f t="shared" si="2466"/>
        <v>0.12107455982427244</v>
      </c>
      <c r="T1379" s="369">
        <f t="shared" si="2466"/>
        <v>0.14706668696674038</v>
      </c>
      <c r="U1379" s="369">
        <f t="shared" si="2466"/>
        <v>0.16192672346138307</v>
      </c>
      <c r="V1379" s="369">
        <f t="shared" si="2466"/>
        <v>0.15571348718358219</v>
      </c>
      <c r="W1379" s="369">
        <f t="shared" si="2466"/>
        <v>0.18245840042941491</v>
      </c>
      <c r="X1379" s="369">
        <f t="shared" si="2466"/>
        <v>0.15879167764503543</v>
      </c>
      <c r="Y1379" s="369">
        <f t="shared" si="2466"/>
        <v>0.15416750135013713</v>
      </c>
      <c r="Z1379" s="369">
        <f t="shared" si="2466"/>
        <v>0.18774749376338901</v>
      </c>
      <c r="AA1379" s="369">
        <f t="shared" si="2466"/>
        <v>0.15613323263295745</v>
      </c>
      <c r="AB1379" s="369">
        <f t="shared" si="2466"/>
        <v>0.1640215734631599</v>
      </c>
      <c r="AC1379" s="369">
        <f t="shared" si="2466"/>
        <v>0.12360934665558836</v>
      </c>
      <c r="AD1379" s="369">
        <f t="shared" si="2466"/>
        <v>0.16193611103090505</v>
      </c>
      <c r="AE1379" s="369">
        <f t="shared" si="2466"/>
        <v>0.15590931793714033</v>
      </c>
      <c r="AF1379" s="369">
        <f t="shared" si="2466"/>
        <v>0.17525289710461717</v>
      </c>
      <c r="AG1379" s="369">
        <f t="shared" ref="AG1379:AH1379" si="2467">AG209*100/AG$5</f>
        <v>0.14595422551062584</v>
      </c>
      <c r="AH1379" s="369">
        <f t="shared" si="2467"/>
        <v>0.20150882068990256</v>
      </c>
      <c r="AI1379" s="369">
        <f t="shared" ref="AI1379:AJ1379" si="2468">AI209*100/AI$5</f>
        <v>0.19049287466689394</v>
      </c>
      <c r="AJ1379" s="369">
        <f t="shared" si="2468"/>
        <v>0.16642153710822047</v>
      </c>
      <c r="AK1379" s="369">
        <f t="shared" ref="AK1379:AL1379" si="2469">AK209*100/AK$5</f>
        <v>0.1874085900864792</v>
      </c>
      <c r="AL1379" s="369">
        <f t="shared" si="2469"/>
        <v>0.16949468989696378</v>
      </c>
      <c r="AM1379" s="369">
        <f t="shared" ref="AM1379:AN1379" si="2470">AM209*100/AM$5</f>
        <v>0.21377673089982424</v>
      </c>
      <c r="AN1379" s="369">
        <f t="shared" si="2470"/>
        <v>0.19096221104509747</v>
      </c>
      <c r="AO1379" s="369">
        <f t="shared" ref="AO1379:AT1379" si="2471">AO209*100/AO$5</f>
        <v>0.15735544136738105</v>
      </c>
      <c r="AP1379" s="369">
        <f t="shared" si="2471"/>
        <v>0.13615406253954168</v>
      </c>
      <c r="AQ1379" s="369">
        <f t="shared" si="2471"/>
        <v>0.15547083234926953</v>
      </c>
      <c r="AR1379" s="369">
        <f t="shared" si="2471"/>
        <v>0.15151166993653215</v>
      </c>
      <c r="AS1379" s="369">
        <f t="shared" si="2471"/>
        <v>0.17902501962233117</v>
      </c>
      <c r="AT1379" s="369">
        <f t="shared" si="2471"/>
        <v>0.15218353583516647</v>
      </c>
      <c r="AU1379" s="369">
        <f t="shared" ref="AU1379:AV1379" si="2472">AU209*100/AU$5</f>
        <v>0.15578091666933261</v>
      </c>
      <c r="AV1379" s="369">
        <f t="shared" si="2472"/>
        <v>0.14953926660688402</v>
      </c>
      <c r="AW1379" s="369">
        <f t="shared" ref="AW1379:AX1379" si="2473">AW209*100/AW$5</f>
        <v>0.15341794907147174</v>
      </c>
      <c r="AX1379" s="369">
        <f t="shared" si="2473"/>
        <v>0.19521577900863446</v>
      </c>
      <c r="AY1379" s="369">
        <f t="shared" ref="AY1379" si="2474">AY209*100/AY$5</f>
        <v>0.14766394209967804</v>
      </c>
    </row>
    <row r="1380" spans="1:51" s="325" customFormat="1" ht="13.8">
      <c r="A1380" s="327"/>
      <c r="B1380" s="327" t="s">
        <v>381</v>
      </c>
      <c r="C1380" s="369">
        <f t="shared" ref="C1380:AF1380" si="2475">C210*100/C$5</f>
        <v>3.9680826259294123E-2</v>
      </c>
      <c r="D1380" s="369">
        <f t="shared" si="2475"/>
        <v>2.5182671222793031E-2</v>
      </c>
      <c r="E1380" s="369">
        <f t="shared" si="2475"/>
        <v>3.598999142580412E-2</v>
      </c>
      <c r="F1380" s="369">
        <f t="shared" si="2475"/>
        <v>4.1790271224858851E-2</v>
      </c>
      <c r="G1380" s="369">
        <f t="shared" si="2475"/>
        <v>3.0357228033809303E-2</v>
      </c>
      <c r="H1380" s="369">
        <f t="shared" si="2475"/>
        <v>2.9637648944584483E-2</v>
      </c>
      <c r="I1380" s="369">
        <f t="shared" si="2475"/>
        <v>7.0511172812484896E-2</v>
      </c>
      <c r="J1380" s="369">
        <f t="shared" si="2475"/>
        <v>3.2095832319700757E-2</v>
      </c>
      <c r="K1380" s="369">
        <f t="shared" si="2475"/>
        <v>7.1841081720309438E-2</v>
      </c>
      <c r="L1380" s="369">
        <f t="shared" si="2475"/>
        <v>7.6171503730236387E-2</v>
      </c>
      <c r="M1380" s="369">
        <f t="shared" si="2475"/>
        <v>8.1050999586448444E-2</v>
      </c>
      <c r="N1380" s="369">
        <f t="shared" si="2475"/>
        <v>7.8874130662662675E-2</v>
      </c>
      <c r="O1380" s="369">
        <f t="shared" si="2475"/>
        <v>4.0621763331792182E-2</v>
      </c>
      <c r="P1380" s="369">
        <f t="shared" si="2475"/>
        <v>1.8197224276477072E-2</v>
      </c>
      <c r="Q1380" s="369">
        <f t="shared" si="2475"/>
        <v>2.6178063430216447E-2</v>
      </c>
      <c r="R1380" s="369">
        <f t="shared" si="2475"/>
        <v>3.2587064893071789E-2</v>
      </c>
      <c r="S1380" s="369">
        <f t="shared" si="2475"/>
        <v>7.6672852611363362E-2</v>
      </c>
      <c r="T1380" s="369">
        <f t="shared" si="2475"/>
        <v>2.6654051232106988E-2</v>
      </c>
      <c r="U1380" s="369">
        <f t="shared" si="2475"/>
        <v>5.610454146225801E-2</v>
      </c>
      <c r="V1380" s="369">
        <f t="shared" si="2475"/>
        <v>4.3835132829278339E-2</v>
      </c>
      <c r="W1380" s="369">
        <f t="shared" si="2475"/>
        <v>5.6511003757380572E-2</v>
      </c>
      <c r="X1380" s="369">
        <f t="shared" si="2475"/>
        <v>2.3080426185446673E-2</v>
      </c>
      <c r="Y1380" s="369">
        <f t="shared" si="2475"/>
        <v>1.2730143221921151E-2</v>
      </c>
      <c r="Z1380" s="369">
        <f t="shared" si="2475"/>
        <v>1.9938607636023034E-3</v>
      </c>
      <c r="AA1380" s="369">
        <f t="shared" si="2475"/>
        <v>2.7279636525646432E-2</v>
      </c>
      <c r="AB1380" s="369">
        <f t="shared" si="2475"/>
        <v>2.3131247539676402E-3</v>
      </c>
      <c r="AC1380" s="369">
        <f t="shared" si="2475"/>
        <v>2.467560257628713E-2</v>
      </c>
      <c r="AD1380" s="369">
        <f t="shared" si="2475"/>
        <v>7.4992701245119465E-3</v>
      </c>
      <c r="AE1380" s="369">
        <f t="shared" si="2475"/>
        <v>4.5885827074293645E-2</v>
      </c>
      <c r="AF1380" s="369">
        <f t="shared" si="2475"/>
        <v>8.8548832221280252E-3</v>
      </c>
      <c r="AG1380" s="369">
        <f t="shared" ref="AG1380:AH1380" si="2476">AG210*100/AG$5</f>
        <v>6.9572878334149971E-3</v>
      </c>
      <c r="AH1380" s="369">
        <f t="shared" si="2476"/>
        <v>3.0803399447566375E-2</v>
      </c>
      <c r="AI1380" s="369">
        <f t="shared" ref="AI1380:AJ1380" si="2477">AI210*100/AI$5</f>
        <v>1.6532003828796306E-2</v>
      </c>
      <c r="AJ1380" s="369">
        <f t="shared" si="2477"/>
        <v>3.0906856891526658E-2</v>
      </c>
      <c r="AK1380" s="369">
        <f t="shared" ref="AK1380:AL1380" si="2478">AK210*100/AK$5</f>
        <v>2.4473402905865863E-2</v>
      </c>
      <c r="AL1380" s="369">
        <f t="shared" si="2478"/>
        <v>1.8670392086351376E-3</v>
      </c>
      <c r="AM1380" s="369">
        <f t="shared" ref="AM1380:AN1380" si="2479">AM210*100/AM$5</f>
        <v>2.662937071236534E-2</v>
      </c>
      <c r="AN1380" s="369">
        <f t="shared" si="2479"/>
        <v>1.2088283676079737E-2</v>
      </c>
      <c r="AO1380" s="369">
        <f t="shared" ref="AO1380:AT1380" si="2480">AO210*100/AO$5</f>
        <v>3.088580923993408E-2</v>
      </c>
      <c r="AP1380" s="369">
        <f t="shared" si="2480"/>
        <v>6.5880998003004032E-3</v>
      </c>
      <c r="AQ1380" s="369">
        <f t="shared" si="2480"/>
        <v>9.6157090320186239E-3</v>
      </c>
      <c r="AR1380" s="369">
        <f t="shared" si="2480"/>
        <v>7.2217887933156873E-3</v>
      </c>
      <c r="AS1380" s="369">
        <f t="shared" si="2480"/>
        <v>3.9917023548920648E-2</v>
      </c>
      <c r="AT1380" s="369">
        <f t="shared" si="2480"/>
        <v>2.4673862368320511E-2</v>
      </c>
      <c r="AU1380" s="369">
        <f t="shared" ref="AU1380:AV1380" si="2481">AU210*100/AU$5</f>
        <v>1.1281151553010469E-2</v>
      </c>
      <c r="AV1380" s="369">
        <f t="shared" si="2481"/>
        <v>4.9515903033112443E-2</v>
      </c>
      <c r="AW1380" s="369">
        <f t="shared" ref="AW1380:AX1380" si="2482">AW210*100/AW$5</f>
        <v>3.0623932802341738E-2</v>
      </c>
      <c r="AX1380" s="369">
        <f t="shared" si="2482"/>
        <v>9.0401708718659102E-2</v>
      </c>
      <c r="AY1380" s="369">
        <f t="shared" ref="AY1380" si="2483">AY210*100/AY$5</f>
        <v>5.8205398536377937E-3</v>
      </c>
    </row>
    <row r="1381" spans="1:51" s="325" customFormat="1" ht="13.8">
      <c r="A1381" s="329"/>
      <c r="B1381" s="329" t="s">
        <v>382</v>
      </c>
      <c r="C1381" s="369">
        <f t="shared" ref="C1381:AF1381" si="2484">C211*100/C$5</f>
        <v>0.45445124742009863</v>
      </c>
      <c r="D1381" s="369">
        <f t="shared" si="2484"/>
        <v>0.43107567457273405</v>
      </c>
      <c r="E1381" s="369">
        <f t="shared" si="2484"/>
        <v>0.40562398626636847</v>
      </c>
      <c r="F1381" s="369">
        <f t="shared" si="2484"/>
        <v>0.40414591483102735</v>
      </c>
      <c r="G1381" s="369">
        <f t="shared" si="2484"/>
        <v>0.40170636462765436</v>
      </c>
      <c r="H1381" s="369">
        <f t="shared" si="2484"/>
        <v>0.40166623007293834</v>
      </c>
      <c r="I1381" s="369">
        <f t="shared" si="2484"/>
        <v>0.36000526621102386</v>
      </c>
      <c r="J1381" s="369">
        <f t="shared" si="2484"/>
        <v>0.39612822139121573</v>
      </c>
      <c r="K1381" s="369">
        <f t="shared" si="2484"/>
        <v>0.30580523808197257</v>
      </c>
      <c r="L1381" s="369">
        <f t="shared" si="2484"/>
        <v>0.4245647004003632</v>
      </c>
      <c r="M1381" s="369">
        <f t="shared" si="2484"/>
        <v>0.37896128783018174</v>
      </c>
      <c r="N1381" s="369">
        <f t="shared" si="2484"/>
        <v>0.41058984074535387</v>
      </c>
      <c r="O1381" s="369">
        <f t="shared" si="2484"/>
        <v>0.38877369518737093</v>
      </c>
      <c r="P1381" s="369">
        <f t="shared" si="2484"/>
        <v>0.45708667613899751</v>
      </c>
      <c r="Q1381" s="369">
        <f t="shared" si="2484"/>
        <v>0.44373233638204601</v>
      </c>
      <c r="R1381" s="369">
        <f t="shared" si="2484"/>
        <v>0.43846787715938246</v>
      </c>
      <c r="S1381" s="369">
        <f t="shared" si="2484"/>
        <v>0.35590683266409856</v>
      </c>
      <c r="T1381" s="369">
        <f t="shared" si="2484"/>
        <v>0.4569557481522783</v>
      </c>
      <c r="U1381" s="369">
        <f t="shared" si="2484"/>
        <v>0.36125647456427146</v>
      </c>
      <c r="V1381" s="369">
        <f t="shared" si="2484"/>
        <v>0.348747777773108</v>
      </c>
      <c r="W1381" s="369">
        <f t="shared" si="2484"/>
        <v>0.36307031669350509</v>
      </c>
      <c r="X1381" s="369">
        <f t="shared" si="2484"/>
        <v>0.40134296644693379</v>
      </c>
      <c r="Y1381" s="369">
        <f t="shared" si="2484"/>
        <v>0.3591774765497876</v>
      </c>
      <c r="Z1381" s="369">
        <f t="shared" si="2484"/>
        <v>0.44982426203967318</v>
      </c>
      <c r="AA1381" s="369">
        <f t="shared" si="2484"/>
        <v>0.38751378872457576</v>
      </c>
      <c r="AB1381" s="369">
        <f t="shared" si="2484"/>
        <v>0.51401837714531806</v>
      </c>
      <c r="AC1381" s="369">
        <f t="shared" si="2484"/>
        <v>0.37352693399854647</v>
      </c>
      <c r="AD1381" s="369">
        <f t="shared" si="2484"/>
        <v>0.38446792878981834</v>
      </c>
      <c r="AE1381" s="369">
        <f t="shared" si="2484"/>
        <v>0.44360241586514293</v>
      </c>
      <c r="AF1381" s="369">
        <f t="shared" si="2484"/>
        <v>0.3534164271202116</v>
      </c>
      <c r="AG1381" s="369">
        <f t="shared" ref="AG1381:AH1381" si="2485">AG211*100/AG$5</f>
        <v>0.47160738276132891</v>
      </c>
      <c r="AH1381" s="369">
        <f t="shared" si="2485"/>
        <v>0.48618681988823437</v>
      </c>
      <c r="AI1381" s="369">
        <f t="shared" ref="AI1381:AJ1381" si="2486">AI211*100/AI$5</f>
        <v>0.38315582143541987</v>
      </c>
      <c r="AJ1381" s="369">
        <f t="shared" si="2486"/>
        <v>0.4201963702093921</v>
      </c>
      <c r="AK1381" s="369">
        <f t="shared" ref="AK1381:AL1381" si="2487">AK211*100/AK$5</f>
        <v>0.57290365624065931</v>
      </c>
      <c r="AL1381" s="369">
        <f t="shared" si="2487"/>
        <v>0.49318246574185992</v>
      </c>
      <c r="AM1381" s="369">
        <f t="shared" ref="AM1381:AN1381" si="2488">AM211*100/AM$5</f>
        <v>0.60435319743453086</v>
      </c>
      <c r="AN1381" s="369">
        <f t="shared" si="2488"/>
        <v>0.55810298890981647</v>
      </c>
      <c r="AO1381" s="369">
        <f t="shared" ref="AO1381:AT1381" si="2489">AO211*100/AO$5</f>
        <v>0.60315472450633822</v>
      </c>
      <c r="AP1381" s="369">
        <f t="shared" si="2489"/>
        <v>0.51861242766597571</v>
      </c>
      <c r="AQ1381" s="369">
        <f t="shared" si="2489"/>
        <v>0.51644792334424239</v>
      </c>
      <c r="AR1381" s="369">
        <f t="shared" si="2489"/>
        <v>0.69537072396244237</v>
      </c>
      <c r="AS1381" s="369">
        <f t="shared" si="2489"/>
        <v>0.82795975175008552</v>
      </c>
      <c r="AT1381" s="369">
        <f t="shared" si="2489"/>
        <v>0.52424383700439792</v>
      </c>
      <c r="AU1381" s="369">
        <f t="shared" ref="AU1381:AV1381" si="2490">AU211*100/AU$5</f>
        <v>0.42161199236922703</v>
      </c>
      <c r="AV1381" s="369">
        <f t="shared" si="2490"/>
        <v>0.41096960070598898</v>
      </c>
      <c r="AW1381" s="369">
        <f t="shared" ref="AW1381:AX1381" si="2491">AW211*100/AW$5</f>
        <v>0.65012885914581764</v>
      </c>
      <c r="AX1381" s="369">
        <f t="shared" si="2491"/>
        <v>0.61576985576026577</v>
      </c>
      <c r="AY1381" s="369">
        <f t="shared" ref="AY1381" si="2492">AY211*100/AY$5</f>
        <v>0.56333077095774264</v>
      </c>
    </row>
    <row r="1382" spans="1:51" s="325" customFormat="1" ht="13.8">
      <c r="A1382" s="327"/>
      <c r="B1382" s="327" t="s">
        <v>383</v>
      </c>
      <c r="C1382" s="369">
        <f t="shared" ref="C1382:AF1382" si="2493">C212*100/C$5</f>
        <v>6.8653442603131293E-3</v>
      </c>
      <c r="D1382" s="369">
        <f t="shared" si="2493"/>
        <v>5.5100545581495859E-3</v>
      </c>
      <c r="E1382" s="369">
        <f t="shared" si="2493"/>
        <v>4.9229832831151742E-3</v>
      </c>
      <c r="F1382" s="369">
        <f t="shared" si="2493"/>
        <v>4.1190410872348916E-3</v>
      </c>
      <c r="G1382" s="369">
        <f t="shared" si="2493"/>
        <v>2.0336754468447157E-3</v>
      </c>
      <c r="H1382" s="369">
        <f t="shared" si="2493"/>
        <v>3.0797067974201479E-3</v>
      </c>
      <c r="I1382" s="369">
        <f t="shared" si="2493"/>
        <v>3.2452841043403092E-3</v>
      </c>
      <c r="J1382" s="369">
        <f t="shared" si="2493"/>
        <v>3.7201987461471324E-3</v>
      </c>
      <c r="K1382" s="369">
        <f t="shared" si="2493"/>
        <v>4.7083177533791005E-3</v>
      </c>
      <c r="L1382" s="369">
        <f t="shared" si="2493"/>
        <v>3.5218596864009712E-3</v>
      </c>
      <c r="M1382" s="369">
        <f t="shared" si="2493"/>
        <v>5.6161322548090257E-3</v>
      </c>
      <c r="N1382" s="369">
        <f t="shared" si="2493"/>
        <v>3.1105290965557112E-3</v>
      </c>
      <c r="O1382" s="369">
        <f t="shared" si="2493"/>
        <v>5.2089537473172885E-3</v>
      </c>
      <c r="P1382" s="369">
        <f t="shared" si="2493"/>
        <v>1.8973409198222537E-3</v>
      </c>
      <c r="Q1382" s="369">
        <f t="shared" si="2493"/>
        <v>4.0865292217184867E-3</v>
      </c>
      <c r="R1382" s="369">
        <f t="shared" si="2493"/>
        <v>3.089027513228434E-3</v>
      </c>
      <c r="S1382" s="369">
        <f t="shared" si="2493"/>
        <v>3.8894817246347062E-3</v>
      </c>
      <c r="T1382" s="369">
        <f t="shared" si="2493"/>
        <v>2.4082527146926684E-3</v>
      </c>
      <c r="U1382" s="369">
        <f t="shared" si="2493"/>
        <v>4.0492116977968954E-3</v>
      </c>
      <c r="V1382" s="369">
        <f t="shared" si="2493"/>
        <v>2.2695083152262994E-3</v>
      </c>
      <c r="W1382" s="369">
        <f t="shared" si="2493"/>
        <v>3.4782608695652175E-3</v>
      </c>
      <c r="X1382" s="369">
        <f t="shared" si="2493"/>
        <v>4.5912675745243391E-3</v>
      </c>
      <c r="Y1382" s="369">
        <f t="shared" si="2493"/>
        <v>3.0458624886805208E-3</v>
      </c>
      <c r="Z1382" s="369">
        <f t="shared" si="2493"/>
        <v>5.4715248861644606E-3</v>
      </c>
      <c r="AA1382" s="369">
        <f t="shared" si="2493"/>
        <v>2.9781262582583442E-3</v>
      </c>
      <c r="AB1382" s="369">
        <f t="shared" si="2493"/>
        <v>2.9019201458866752E-3</v>
      </c>
      <c r="AC1382" s="369">
        <f t="shared" si="2493"/>
        <v>3.1230059510613402E-3</v>
      </c>
      <c r="AD1382" s="369">
        <f t="shared" si="2493"/>
        <v>3.2884500011228857E-3</v>
      </c>
      <c r="AE1382" s="369">
        <f t="shared" si="2493"/>
        <v>2.3258280046248498E-3</v>
      </c>
      <c r="AF1382" s="369">
        <f t="shared" si="2493"/>
        <v>3.03361740017349E-3</v>
      </c>
      <c r="AG1382" s="369">
        <f t="shared" ref="AG1382:AH1382" si="2494">AG212*100/AG$5</f>
        <v>2.9019703262372718E-3</v>
      </c>
      <c r="AH1382" s="369">
        <f t="shared" si="2494"/>
        <v>3.8211811972930442E-3</v>
      </c>
      <c r="AI1382" s="369">
        <f t="shared" ref="AI1382:AJ1382" si="2495">AI212*100/AI$5</f>
        <v>3.9850414957241691E-3</v>
      </c>
      <c r="AJ1382" s="369">
        <f t="shared" si="2495"/>
        <v>3.5661757951761528E-3</v>
      </c>
      <c r="AK1382" s="369">
        <f t="shared" ref="AK1382:AL1382" si="2496">AK212*100/AK$5</f>
        <v>3.7411571321068833E-3</v>
      </c>
      <c r="AL1382" s="369">
        <f t="shared" si="2496"/>
        <v>4.1805443149873734E-3</v>
      </c>
      <c r="AM1382" s="369">
        <f t="shared" ref="AM1382:AN1382" si="2497">AM212*100/AM$5</f>
        <v>3.1895903638766284E-3</v>
      </c>
      <c r="AN1382" s="369">
        <f t="shared" si="2497"/>
        <v>3.2262649000347945E-3</v>
      </c>
      <c r="AO1382" s="369">
        <f t="shared" ref="AO1382:AT1382" si="2498">AO212*100/AO$5</f>
        <v>2.9263951677106492E-3</v>
      </c>
      <c r="AP1382" s="369">
        <f t="shared" si="2498"/>
        <v>3.8343437991166375E-3</v>
      </c>
      <c r="AQ1382" s="369">
        <f t="shared" si="2498"/>
        <v>1.7881844866560949E-3</v>
      </c>
      <c r="AR1382" s="369">
        <f t="shared" si="2498"/>
        <v>2.9908418234943757E-3</v>
      </c>
      <c r="AS1382" s="369">
        <f t="shared" si="2498"/>
        <v>3.0787066035071779E-3</v>
      </c>
      <c r="AT1382" s="369">
        <f t="shared" si="2498"/>
        <v>3.9047312888474475E-3</v>
      </c>
      <c r="AU1382" s="369">
        <f t="shared" ref="AU1382:AV1382" si="2499">AU212*100/AU$5</f>
        <v>4.3777603041533159E-3</v>
      </c>
      <c r="AV1382" s="369">
        <f t="shared" si="2499"/>
        <v>3.2225618995267171E-3</v>
      </c>
      <c r="AW1382" s="369">
        <f t="shared" ref="AW1382:AX1382" si="2500">AW212*100/AW$5</f>
        <v>2.8502794599582137E-3</v>
      </c>
      <c r="AX1382" s="369">
        <f t="shared" si="2500"/>
        <v>3.2444889793247504E-3</v>
      </c>
      <c r="AY1382" s="369">
        <f t="shared" ref="AY1382" si="2501">AY212*100/AY$5</f>
        <v>3.0106240622264457E-3</v>
      </c>
    </row>
    <row r="1383" spans="1:51" s="325" customFormat="1" ht="13.8">
      <c r="A1383" s="329"/>
      <c r="B1383" s="329" t="s">
        <v>384</v>
      </c>
      <c r="C1383" s="369">
        <f t="shared" ref="C1383:AF1383" si="2502">C213*100/C$5</f>
        <v>6.6408172782148375E-2</v>
      </c>
      <c r="D1383" s="369">
        <f t="shared" si="2502"/>
        <v>6.5087519468141994E-2</v>
      </c>
      <c r="E1383" s="369">
        <f t="shared" si="2502"/>
        <v>7.5672220313944619E-2</v>
      </c>
      <c r="F1383" s="369">
        <f t="shared" si="2502"/>
        <v>6.5064852902244355E-2</v>
      </c>
      <c r="G1383" s="369">
        <f t="shared" si="2502"/>
        <v>5.8421949200266374E-2</v>
      </c>
      <c r="H1383" s="369">
        <f t="shared" si="2502"/>
        <v>6.5434711484009256E-2</v>
      </c>
      <c r="I1383" s="369">
        <f t="shared" si="2502"/>
        <v>5.8488870335042395E-2</v>
      </c>
      <c r="J1383" s="369">
        <f t="shared" si="2502"/>
        <v>5.9231399644538649E-2</v>
      </c>
      <c r="K1383" s="369">
        <f t="shared" si="2502"/>
        <v>5.1830731268448269E-2</v>
      </c>
      <c r="L1383" s="369">
        <f t="shared" si="2502"/>
        <v>5.7614012305738961E-2</v>
      </c>
      <c r="M1383" s="369">
        <f t="shared" si="2502"/>
        <v>5.939485324025303E-2</v>
      </c>
      <c r="N1383" s="369">
        <f t="shared" si="2502"/>
        <v>5.1190421703316849E-2</v>
      </c>
      <c r="O1383" s="369">
        <f t="shared" si="2502"/>
        <v>7.2037003761349166E-2</v>
      </c>
      <c r="P1383" s="369">
        <f t="shared" si="2502"/>
        <v>6.0844273587936364E-2</v>
      </c>
      <c r="Q1383" s="369">
        <f t="shared" si="2502"/>
        <v>5.9639050225871779E-2</v>
      </c>
      <c r="R1383" s="369">
        <f t="shared" si="2502"/>
        <v>5.2295930576064471E-2</v>
      </c>
      <c r="S1383" s="369">
        <f t="shared" si="2502"/>
        <v>6.4349742196679147E-2</v>
      </c>
      <c r="T1383" s="369">
        <f t="shared" si="2502"/>
        <v>6.3635016647557108E-2</v>
      </c>
      <c r="U1383" s="369">
        <f t="shared" si="2502"/>
        <v>4.992636278933079E-2</v>
      </c>
      <c r="V1383" s="369">
        <f t="shared" si="2502"/>
        <v>6.119266864758318E-2</v>
      </c>
      <c r="W1383" s="369">
        <f t="shared" si="2502"/>
        <v>4.989801395598497E-2</v>
      </c>
      <c r="X1383" s="369">
        <f t="shared" si="2502"/>
        <v>5.2489356324967436E-2</v>
      </c>
      <c r="Y1383" s="369">
        <f t="shared" si="2502"/>
        <v>5.5997010368818809E-2</v>
      </c>
      <c r="Z1383" s="369">
        <f t="shared" si="2502"/>
        <v>6.0140404892841573E-2</v>
      </c>
      <c r="AA1383" s="369">
        <f t="shared" si="2502"/>
        <v>5.281210564644797E-2</v>
      </c>
      <c r="AB1383" s="369">
        <f t="shared" si="2502"/>
        <v>5.4337403311385285E-2</v>
      </c>
      <c r="AC1383" s="369">
        <f t="shared" si="2502"/>
        <v>4.6806533636894652E-2</v>
      </c>
      <c r="AD1383" s="369">
        <f t="shared" si="2502"/>
        <v>5.478076465285197E-2</v>
      </c>
      <c r="AE1383" s="369">
        <f t="shared" si="2502"/>
        <v>5.6844813265576839E-2</v>
      </c>
      <c r="AF1383" s="369">
        <f t="shared" si="2502"/>
        <v>6.4853820636141368E-2</v>
      </c>
      <c r="AG1383" s="369">
        <f t="shared" ref="AG1383:AH1383" si="2503">AG213*100/AG$5</f>
        <v>5.5509483676230889E-2</v>
      </c>
      <c r="AH1383" s="369">
        <f t="shared" si="2503"/>
        <v>6.2776548241242874E-2</v>
      </c>
      <c r="AI1383" s="369">
        <f t="shared" ref="AI1383:AJ1383" si="2504">AI213*100/AI$5</f>
        <v>5.6895344919151006E-2</v>
      </c>
      <c r="AJ1383" s="369">
        <f t="shared" si="2504"/>
        <v>7.0098768660735278E-2</v>
      </c>
      <c r="AK1383" s="369">
        <f t="shared" ref="AK1383:AL1383" si="2505">AK213*100/AK$5</f>
        <v>6.4262167821294278E-2</v>
      </c>
      <c r="AL1383" s="369">
        <f t="shared" si="2505"/>
        <v>6.380403556466166E-2</v>
      </c>
      <c r="AM1383" s="369">
        <f t="shared" ref="AM1383:AN1383" si="2506">AM213*100/AM$5</f>
        <v>7.0616047125826739E-2</v>
      </c>
      <c r="AN1383" s="369">
        <f t="shared" si="2506"/>
        <v>5.42747601537499E-2</v>
      </c>
      <c r="AO1383" s="369">
        <f t="shared" ref="AO1383:AT1383" si="2507">AO213*100/AO$5</f>
        <v>5.2216761968427367E-2</v>
      </c>
      <c r="AP1383" s="369">
        <f t="shared" si="2507"/>
        <v>6.0164339975230144E-2</v>
      </c>
      <c r="AQ1383" s="369">
        <f t="shared" si="2507"/>
        <v>5.5298761766591313E-2</v>
      </c>
      <c r="AR1383" s="369">
        <f t="shared" si="2507"/>
        <v>6.149462578550631E-2</v>
      </c>
      <c r="AS1383" s="369">
        <f t="shared" si="2507"/>
        <v>5.520439426978388E-2</v>
      </c>
      <c r="AT1383" s="369">
        <f t="shared" si="2507"/>
        <v>5.6517619258404012E-2</v>
      </c>
      <c r="AU1383" s="369">
        <f t="shared" ref="AU1383:AV1383" si="2508">AU213*100/AU$5</f>
        <v>5.9234464423120636E-2</v>
      </c>
      <c r="AV1383" s="369">
        <f t="shared" si="2508"/>
        <v>5.1622962736649146E-2</v>
      </c>
      <c r="AW1383" s="369">
        <f t="shared" ref="AW1383:AX1383" si="2509">AW213*100/AW$5</f>
        <v>5.3293597344334961E-2</v>
      </c>
      <c r="AX1383" s="369">
        <f t="shared" si="2509"/>
        <v>5.8537411690132865E-2</v>
      </c>
      <c r="AY1383" s="369">
        <f t="shared" ref="AY1383" si="2510">AY213*100/AY$5</f>
        <v>5.1668043429829093E-2</v>
      </c>
    </row>
    <row r="1384" spans="1:51" s="325" customFormat="1" ht="12.75" customHeight="1">
      <c r="A1384" s="327"/>
      <c r="B1384" s="327" t="s">
        <v>385</v>
      </c>
      <c r="C1384" s="369">
        <f t="shared" ref="C1384:AF1384" si="2511">C214*100/C$5</f>
        <v>3.6269743262031624E-3</v>
      </c>
      <c r="D1384" s="369">
        <f t="shared" si="2511"/>
        <v>3.2715948939013167E-3</v>
      </c>
      <c r="E1384" s="369">
        <f t="shared" si="2511"/>
        <v>3.1328075438005658E-3</v>
      </c>
      <c r="F1384" s="369">
        <f t="shared" si="2511"/>
        <v>2.6393855510437169E-3</v>
      </c>
      <c r="G1384" s="369">
        <f t="shared" si="2511"/>
        <v>3.179928880520828E-3</v>
      </c>
      <c r="H1384" s="369">
        <f t="shared" si="2511"/>
        <v>3.5869526228775842E-3</v>
      </c>
      <c r="I1384" s="369">
        <f t="shared" si="2511"/>
        <v>3.0240147335898336E-3</v>
      </c>
      <c r="J1384" s="369">
        <f t="shared" si="2511"/>
        <v>4.1943417235972566E-3</v>
      </c>
      <c r="K1384" s="369">
        <f t="shared" si="2511"/>
        <v>4.2767219593193503E-3</v>
      </c>
      <c r="L1384" s="369">
        <f t="shared" si="2511"/>
        <v>3.97338015901648E-3</v>
      </c>
      <c r="M1384" s="369">
        <f t="shared" si="2511"/>
        <v>5.4884928853815478E-3</v>
      </c>
      <c r="N1384" s="369">
        <f t="shared" si="2511"/>
        <v>3.3771458762604867E-3</v>
      </c>
      <c r="O1384" s="369">
        <f t="shared" si="2511"/>
        <v>4.9666768288374142E-3</v>
      </c>
      <c r="P1384" s="369">
        <f t="shared" si="2511"/>
        <v>3.8809246087273372E-3</v>
      </c>
      <c r="Q1384" s="369">
        <f t="shared" si="2511"/>
        <v>5.0171249850801229E-3</v>
      </c>
      <c r="R1384" s="369">
        <f t="shared" si="2511"/>
        <v>5.5254435800001561E-3</v>
      </c>
      <c r="S1384" s="369">
        <f t="shared" si="2511"/>
        <v>5.0832830460572397E-3</v>
      </c>
      <c r="T1384" s="369">
        <f t="shared" si="2511"/>
        <v>4.5715983736538792E-3</v>
      </c>
      <c r="U1384" s="369">
        <f t="shared" si="2511"/>
        <v>4.5084006532171619E-3</v>
      </c>
      <c r="V1384" s="369">
        <f t="shared" si="2511"/>
        <v>5.5897149245388482E-3</v>
      </c>
      <c r="W1384" s="369">
        <f t="shared" si="2511"/>
        <v>4.4659151905528721E-3</v>
      </c>
      <c r="X1384" s="369">
        <f t="shared" si="2511"/>
        <v>4.7980814292326408E-3</v>
      </c>
      <c r="Y1384" s="369">
        <f t="shared" si="2511"/>
        <v>6.872715359073996E-3</v>
      </c>
      <c r="Z1384" s="369">
        <f t="shared" si="2511"/>
        <v>5.4715248861644606E-3</v>
      </c>
      <c r="AA1384" s="369">
        <f t="shared" si="2511"/>
        <v>8.1402117725728057E-3</v>
      </c>
      <c r="AB1384" s="369">
        <f t="shared" si="2511"/>
        <v>4.7103631353522853E-3</v>
      </c>
      <c r="AC1384" s="369">
        <f t="shared" si="2511"/>
        <v>4.3182304508502488E-3</v>
      </c>
      <c r="AD1384" s="369">
        <f t="shared" si="2511"/>
        <v>4.7722628065076022E-3</v>
      </c>
      <c r="AE1384" s="369">
        <f t="shared" si="2511"/>
        <v>5.1247057729022112E-3</v>
      </c>
      <c r="AF1384" s="369">
        <f t="shared" si="2511"/>
        <v>4.5914209299923103E-3</v>
      </c>
      <c r="AG1384" s="369">
        <f t="shared" ref="AG1384:AH1384" si="2512">AG214*100/AG$5</f>
        <v>6.3248071212863612E-3</v>
      </c>
      <c r="AH1384" s="369">
        <f t="shared" si="2512"/>
        <v>4.9909305434031595E-3</v>
      </c>
      <c r="AI1384" s="369">
        <f t="shared" ref="AI1384:AJ1384" si="2513">AI214*100/AI$5</f>
        <v>5.2870847567033528E-3</v>
      </c>
      <c r="AJ1384" s="369">
        <f t="shared" si="2513"/>
        <v>4.9350109488801308E-3</v>
      </c>
      <c r="AK1384" s="369">
        <f t="shared" ref="AK1384:AL1384" si="2514">AK214*100/AK$5</f>
        <v>5.7286468585386651E-3</v>
      </c>
      <c r="AL1384" s="369">
        <f t="shared" si="2514"/>
        <v>5.8852322880890203E-3</v>
      </c>
      <c r="AM1384" s="369">
        <f t="shared" ref="AM1384:AN1384" si="2515">AM214*100/AM$5</f>
        <v>6.0082981273024859E-3</v>
      </c>
      <c r="AN1384" s="369">
        <f t="shared" si="2515"/>
        <v>4.3697511937180128E-3</v>
      </c>
      <c r="AO1384" s="369">
        <f t="shared" ref="AO1384:AT1384" si="2516">AO214*100/AO$5</f>
        <v>4.5482527305382376E-3</v>
      </c>
      <c r="AP1384" s="369">
        <f t="shared" si="2516"/>
        <v>7.3201108892226707E-3</v>
      </c>
      <c r="AQ1384" s="369">
        <f t="shared" si="2516"/>
        <v>6.1742973784540637E-3</v>
      </c>
      <c r="AR1384" s="369">
        <f t="shared" si="2516"/>
        <v>5.9816836469887514E-3</v>
      </c>
      <c r="AS1384" s="369">
        <f t="shared" si="2516"/>
        <v>7.4313607670862909E-3</v>
      </c>
      <c r="AT1384" s="369">
        <f t="shared" si="2516"/>
        <v>7.674816671182914E-3</v>
      </c>
      <c r="AU1384" s="369">
        <f t="shared" ref="AU1384:AV1384" si="2517">AU214*100/AU$5</f>
        <v>8.115694102314993E-3</v>
      </c>
      <c r="AV1384" s="369">
        <f t="shared" si="2517"/>
        <v>5.7634280126150905E-3</v>
      </c>
      <c r="AW1384" s="369">
        <f t="shared" ref="AW1384:AX1384" si="2518">AW214*100/AW$5</f>
        <v>6.5954140992056341E-3</v>
      </c>
      <c r="AX1384" s="369">
        <f t="shared" si="2518"/>
        <v>8.6405864396753868E-3</v>
      </c>
      <c r="AY1384" s="369">
        <f t="shared" ref="AY1384" si="2519">AY214*100/AY$5</f>
        <v>4.8169984995623128E-3</v>
      </c>
    </row>
    <row r="1385" spans="1:51" s="325" customFormat="1" ht="13.8">
      <c r="A1385" s="329"/>
      <c r="B1385" s="329" t="s">
        <v>386</v>
      </c>
      <c r="C1385" s="369">
        <f t="shared" ref="C1385:AF1385" si="2520">C215*100/C$5</f>
        <v>6.2781198455945222E-2</v>
      </c>
      <c r="D1385" s="369">
        <f t="shared" si="2520"/>
        <v>6.1772877273005129E-2</v>
      </c>
      <c r="E1385" s="369">
        <f t="shared" si="2520"/>
        <v>7.2539412770144043E-2</v>
      </c>
      <c r="F1385" s="369">
        <f t="shared" si="2520"/>
        <v>6.2425467351200643E-2</v>
      </c>
      <c r="G1385" s="369">
        <f t="shared" si="2520"/>
        <v>5.5242020319745545E-2</v>
      </c>
      <c r="H1385" s="369">
        <f t="shared" si="2520"/>
        <v>6.1847758861131676E-2</v>
      </c>
      <c r="I1385" s="369">
        <f t="shared" si="2520"/>
        <v>5.5464855601452562E-2</v>
      </c>
      <c r="J1385" s="369">
        <f t="shared" si="2520"/>
        <v>5.5073530457668336E-2</v>
      </c>
      <c r="K1385" s="369">
        <f t="shared" si="2520"/>
        <v>4.7554009309128918E-2</v>
      </c>
      <c r="L1385" s="369">
        <f t="shared" si="2520"/>
        <v>5.3640632146722482E-2</v>
      </c>
      <c r="M1385" s="369">
        <f t="shared" si="2520"/>
        <v>5.390636035487148E-2</v>
      </c>
      <c r="N1385" s="369">
        <f t="shared" si="2520"/>
        <v>4.7813275827056363E-2</v>
      </c>
      <c r="O1385" s="369">
        <f t="shared" si="2520"/>
        <v>6.7070326932511748E-2</v>
      </c>
      <c r="P1385" s="369">
        <f t="shared" si="2520"/>
        <v>5.696334897920903E-2</v>
      </c>
      <c r="Q1385" s="369">
        <f t="shared" si="2520"/>
        <v>5.4621925240791659E-2</v>
      </c>
      <c r="R1385" s="369">
        <f t="shared" si="2520"/>
        <v>4.6770486996064314E-2</v>
      </c>
      <c r="S1385" s="369">
        <f t="shared" si="2520"/>
        <v>5.9304968870667801E-2</v>
      </c>
      <c r="T1385" s="369">
        <f t="shared" si="2520"/>
        <v>5.9063418273903233E-2</v>
      </c>
      <c r="U1385" s="369">
        <f t="shared" si="2520"/>
        <v>4.5417962136113627E-2</v>
      </c>
      <c r="V1385" s="369">
        <f t="shared" si="2520"/>
        <v>5.5602953723044336E-2</v>
      </c>
      <c r="W1385" s="369">
        <f t="shared" si="2520"/>
        <v>4.5432098765432097E-2</v>
      </c>
      <c r="X1385" s="369">
        <f t="shared" si="2520"/>
        <v>4.7691274895734791E-2</v>
      </c>
      <c r="Y1385" s="369">
        <f t="shared" si="2520"/>
        <v>4.9124295009744808E-2</v>
      </c>
      <c r="Z1385" s="369">
        <f t="shared" si="2520"/>
        <v>5.4668880006677113E-2</v>
      </c>
      <c r="AA1385" s="369">
        <f t="shared" si="2520"/>
        <v>4.4711602223985278E-2</v>
      </c>
      <c r="AB1385" s="369">
        <f t="shared" si="2520"/>
        <v>4.9627040176032998E-2</v>
      </c>
      <c r="AC1385" s="369">
        <f t="shared" si="2520"/>
        <v>4.2488303186044407E-2</v>
      </c>
      <c r="AD1385" s="369">
        <f t="shared" si="2520"/>
        <v>5.0008501846344366E-2</v>
      </c>
      <c r="AE1385" s="369">
        <f t="shared" si="2520"/>
        <v>5.1759528306312336E-2</v>
      </c>
      <c r="AF1385" s="369">
        <f t="shared" si="2520"/>
        <v>6.0221404876416987E-2</v>
      </c>
      <c r="AG1385" s="369">
        <f t="shared" ref="AG1385:AH1385" si="2521">AG215*100/AG$5</f>
        <v>4.9184676554944531E-2</v>
      </c>
      <c r="AH1385" s="369">
        <f t="shared" si="2521"/>
        <v>5.782460934271004E-2</v>
      </c>
      <c r="AI1385" s="369">
        <f t="shared" ref="AI1385:AJ1385" si="2522">AI215*100/AI$5</f>
        <v>5.1608260162447656E-2</v>
      </c>
      <c r="AJ1385" s="369">
        <f t="shared" si="2522"/>
        <v>6.5163757711855147E-2</v>
      </c>
      <c r="AK1385" s="369">
        <f t="shared" ref="AK1385:AL1385" si="2523">AK215*100/AK$5</f>
        <v>5.8533520962755617E-2</v>
      </c>
      <c r="AL1385" s="369">
        <f t="shared" si="2523"/>
        <v>5.7918803276572638E-2</v>
      </c>
      <c r="AM1385" s="369">
        <f t="shared" ref="AM1385:AN1385" si="2524">AM215*100/AM$5</f>
        <v>6.460774899852427E-2</v>
      </c>
      <c r="AN1385" s="369">
        <f t="shared" si="2524"/>
        <v>4.9905008960031888E-2</v>
      </c>
      <c r="AO1385" s="369">
        <f t="shared" ref="AO1385:AT1385" si="2525">AO215*100/AO$5</f>
        <v>4.766850923788913E-2</v>
      </c>
      <c r="AP1385" s="369">
        <f t="shared" si="2525"/>
        <v>5.2809371415106408E-2</v>
      </c>
      <c r="AQ1385" s="369">
        <f t="shared" si="2525"/>
        <v>4.915820371807416E-2</v>
      </c>
      <c r="AR1385" s="369">
        <f t="shared" si="2525"/>
        <v>5.5512942138517561E-2</v>
      </c>
      <c r="AS1385" s="369">
        <f t="shared" si="2525"/>
        <v>4.7808420934921804E-2</v>
      </c>
      <c r="AT1385" s="369">
        <f t="shared" si="2525"/>
        <v>4.8809141110593098E-2</v>
      </c>
      <c r="AU1385" s="369">
        <f t="shared" ref="AU1385:AV1385" si="2526">AU215*100/AU$5</f>
        <v>5.1118770320805647E-2</v>
      </c>
      <c r="AV1385" s="369">
        <f t="shared" si="2526"/>
        <v>4.5890520896144885E-2</v>
      </c>
      <c r="AW1385" s="369">
        <f t="shared" ref="AW1385:AX1385" si="2527">AW215*100/AW$5</f>
        <v>4.6698183245129338E-2</v>
      </c>
      <c r="AX1385" s="369">
        <f t="shared" si="2527"/>
        <v>4.9896825250457473E-2</v>
      </c>
      <c r="AY1385" s="369">
        <f t="shared" ref="AY1385" si="2528">AY215*100/AY$5</f>
        <v>4.6822372320150331E-2</v>
      </c>
    </row>
    <row r="1386" spans="1:51" s="325" customFormat="1" ht="13.8">
      <c r="A1386" s="327"/>
      <c r="B1386" s="327" t="s">
        <v>387</v>
      </c>
      <c r="C1386" s="369">
        <f t="shared" ref="C1386:AF1386" si="2529">C216*100/C$5</f>
        <v>0.39486524063247525</v>
      </c>
      <c r="D1386" s="369">
        <f t="shared" si="2529"/>
        <v>0.37102468934915067</v>
      </c>
      <c r="E1386" s="369">
        <f t="shared" si="2529"/>
        <v>0.32566280324364927</v>
      </c>
      <c r="F1386" s="369">
        <f t="shared" si="2529"/>
        <v>0.31764605199909463</v>
      </c>
      <c r="G1386" s="369">
        <f t="shared" si="2529"/>
        <v>0.32923356688555178</v>
      </c>
      <c r="H1386" s="369">
        <f t="shared" si="2529"/>
        <v>0.34641266694275336</v>
      </c>
      <c r="I1386" s="369">
        <f t="shared" si="2529"/>
        <v>0.31213732567200431</v>
      </c>
      <c r="J1386" s="369">
        <f t="shared" si="2529"/>
        <v>0.33959578946447011</v>
      </c>
      <c r="K1386" s="369">
        <f t="shared" si="2529"/>
        <v>0.33790027076750678</v>
      </c>
      <c r="L1386" s="369">
        <f t="shared" si="2529"/>
        <v>0.3816251034546283</v>
      </c>
      <c r="M1386" s="369">
        <f t="shared" si="2529"/>
        <v>0.4113391412082853</v>
      </c>
      <c r="N1386" s="369">
        <f t="shared" si="2529"/>
        <v>0.36762010308293425</v>
      </c>
      <c r="O1386" s="369">
        <f t="shared" si="2529"/>
        <v>0.40791357174728093</v>
      </c>
      <c r="P1386" s="369">
        <f t="shared" si="2529"/>
        <v>0.35325038216327054</v>
      </c>
      <c r="Q1386" s="369">
        <f t="shared" si="2529"/>
        <v>0.36803039406684512</v>
      </c>
      <c r="R1386" s="369">
        <f t="shared" si="2529"/>
        <v>0.36315651623827799</v>
      </c>
      <c r="S1386" s="369">
        <f t="shared" si="2529"/>
        <v>0.40392845356132112</v>
      </c>
      <c r="T1386" s="369">
        <f t="shared" si="2529"/>
        <v>0.45789455853258221</v>
      </c>
      <c r="U1386" s="369">
        <f t="shared" si="2529"/>
        <v>0.45651731058873035</v>
      </c>
      <c r="V1386" s="369">
        <f t="shared" si="2529"/>
        <v>0.46672018223311212</v>
      </c>
      <c r="W1386" s="369">
        <f t="shared" si="2529"/>
        <v>0.39665056360708534</v>
      </c>
      <c r="X1386" s="369">
        <f t="shared" si="2529"/>
        <v>0.42603654069910524</v>
      </c>
      <c r="Y1386" s="369">
        <f t="shared" si="2529"/>
        <v>0.40908276194124532</v>
      </c>
      <c r="Z1386" s="369">
        <f t="shared" si="2529"/>
        <v>0.40869508768350471</v>
      </c>
      <c r="AA1386" s="369">
        <f t="shared" si="2529"/>
        <v>0.38282820341158263</v>
      </c>
      <c r="AB1386" s="369">
        <f t="shared" si="2529"/>
        <v>0.42515232977925216</v>
      </c>
      <c r="AC1386" s="369">
        <f t="shared" si="2529"/>
        <v>0.3864816253510972</v>
      </c>
      <c r="AD1386" s="369">
        <f t="shared" si="2529"/>
        <v>0.37813164708033764</v>
      </c>
      <c r="AE1386" s="369">
        <f t="shared" si="2529"/>
        <v>0.46788563706597192</v>
      </c>
      <c r="AF1386" s="369">
        <f t="shared" si="2529"/>
        <v>0.40133938307700634</v>
      </c>
      <c r="AG1386" s="369">
        <f t="shared" ref="AG1386:AH1386" si="2530">AG216*100/AG$5</f>
        <v>0.35936065873238215</v>
      </c>
      <c r="AH1386" s="369">
        <f t="shared" si="2530"/>
        <v>0.367964152641372</v>
      </c>
      <c r="AI1386" s="369">
        <f t="shared" ref="AI1386:AJ1386" si="2531">AI216*100/AI$5</f>
        <v>0.3390047181313075</v>
      </c>
      <c r="AJ1386" s="369">
        <f t="shared" si="2531"/>
        <v>0.31029331615805433</v>
      </c>
      <c r="AK1386" s="369">
        <f t="shared" ref="AK1386:AL1386" si="2532">AK216*100/AK$5</f>
        <v>0.28721175066278887</v>
      </c>
      <c r="AL1386" s="369">
        <f t="shared" si="2532"/>
        <v>0.2653630944794898</v>
      </c>
      <c r="AM1386" s="369">
        <f t="shared" ref="AM1386:AN1386" si="2533">AM216*100/AM$5</f>
        <v>0.3066828223127423</v>
      </c>
      <c r="AN1386" s="369">
        <f t="shared" si="2533"/>
        <v>0.29207907044365633</v>
      </c>
      <c r="AO1386" s="369">
        <f t="shared" ref="AO1386:AT1386" si="2534">AO216*100/AO$5</f>
        <v>0.31076201214700799</v>
      </c>
      <c r="AP1386" s="369">
        <f t="shared" si="2534"/>
        <v>0.30354059820643342</v>
      </c>
      <c r="AQ1386" s="369">
        <f t="shared" si="2534"/>
        <v>0.26974594284557507</v>
      </c>
      <c r="AR1386" s="369">
        <f t="shared" si="2534"/>
        <v>0.35000144071039058</v>
      </c>
      <c r="AS1386" s="369">
        <f t="shared" si="2534"/>
        <v>0.36148262017041172</v>
      </c>
      <c r="AT1386" s="369">
        <f t="shared" si="2534"/>
        <v>0.28312667991806795</v>
      </c>
      <c r="AU1386" s="369">
        <f t="shared" ref="AU1386:AV1386" si="2535">AU216*100/AU$5</f>
        <v>0.31489566618567427</v>
      </c>
      <c r="AV1386" s="369">
        <f t="shared" si="2535"/>
        <v>0.28367840567468361</v>
      </c>
      <c r="AW1386" s="369">
        <f t="shared" ref="AW1386:AX1386" si="2536">AW216*100/AW$5</f>
        <v>0.28539251662442067</v>
      </c>
      <c r="AX1386" s="369">
        <f t="shared" si="2536"/>
        <v>0.31727686966238872</v>
      </c>
      <c r="AY1386" s="369">
        <f t="shared" ref="AY1386" si="2537">AY216*100/AY$5</f>
        <v>0.274970331016682</v>
      </c>
    </row>
    <row r="1387" spans="1:51" s="325" customFormat="1" ht="27.6">
      <c r="A1387" s="329"/>
      <c r="B1387" s="329" t="s">
        <v>388</v>
      </c>
      <c r="C1387" s="369">
        <f t="shared" ref="C1387:AF1387" si="2538">C217*100/C$5</f>
        <v>3.0224786051693024E-4</v>
      </c>
      <c r="D1387" s="369">
        <f t="shared" si="2538"/>
        <v>4.7352031359098007E-4</v>
      </c>
      <c r="E1387" s="369">
        <f t="shared" si="2538"/>
        <v>3.7295327902387684E-4</v>
      </c>
      <c r="F1387" s="369">
        <f t="shared" si="2538"/>
        <v>4.7988828200794855E-4</v>
      </c>
      <c r="G1387" s="369">
        <f t="shared" si="2538"/>
        <v>3.327832549382262E-4</v>
      </c>
      <c r="H1387" s="369">
        <f t="shared" si="2538"/>
        <v>4.3478213610637382E-4</v>
      </c>
      <c r="I1387" s="369">
        <f t="shared" si="2538"/>
        <v>4.0566051304253864E-4</v>
      </c>
      <c r="J1387" s="369">
        <f t="shared" si="2538"/>
        <v>4.0119790399625936E-4</v>
      </c>
      <c r="K1387" s="369">
        <f t="shared" si="2538"/>
        <v>3.9235981278159171E-4</v>
      </c>
      <c r="L1387" s="369">
        <f t="shared" si="2538"/>
        <v>1.0836491342772218E-3</v>
      </c>
      <c r="M1387" s="369">
        <f t="shared" si="2538"/>
        <v>4.6801102123408546E-4</v>
      </c>
      <c r="N1387" s="369">
        <f t="shared" si="2538"/>
        <v>2.6661677970477526E-4</v>
      </c>
      <c r="O1387" s="369">
        <f t="shared" si="2538"/>
        <v>4.8455383695974774E-4</v>
      </c>
      <c r="P1387" s="369">
        <f t="shared" si="2538"/>
        <v>3.4497107633131888E-4</v>
      </c>
      <c r="Q1387" s="369">
        <f t="shared" si="2538"/>
        <v>6.4737096581679002E-4</v>
      </c>
      <c r="R1387" s="369">
        <f t="shared" si="2538"/>
        <v>3.9156686787402681E-4</v>
      </c>
      <c r="S1387" s="369">
        <f t="shared" si="2538"/>
        <v>3.465874804129936E-4</v>
      </c>
      <c r="T1387" s="369">
        <f t="shared" si="2538"/>
        <v>3.6736058359718664E-4</v>
      </c>
      <c r="U1387" s="369">
        <f t="shared" si="2538"/>
        <v>3.7570005443476347E-4</v>
      </c>
      <c r="V1387" s="369">
        <f t="shared" si="2538"/>
        <v>5.4636311292484982E-4</v>
      </c>
      <c r="W1387" s="369">
        <f t="shared" si="2538"/>
        <v>3.4353193773483629E-4</v>
      </c>
      <c r="X1387" s="369">
        <f t="shared" si="2538"/>
        <v>6.2044156412491053E-4</v>
      </c>
      <c r="Y1387" s="369">
        <f t="shared" si="2538"/>
        <v>3.9049519085647703E-4</v>
      </c>
      <c r="Z1387" s="369">
        <f t="shared" si="2538"/>
        <v>2.7821312980497257E-4</v>
      </c>
      <c r="AA1387" s="369">
        <f t="shared" si="2538"/>
        <v>4.3679185121122381E-4</v>
      </c>
      <c r="AB1387" s="369">
        <f t="shared" si="2538"/>
        <v>5.4673857821053301E-4</v>
      </c>
      <c r="AC1387" s="369">
        <f t="shared" si="2538"/>
        <v>3.8555629025448641E-4</v>
      </c>
      <c r="AD1387" s="369">
        <f t="shared" si="2538"/>
        <v>4.8123658553017839E-4</v>
      </c>
      <c r="AE1387" s="369">
        <f t="shared" si="2538"/>
        <v>5.5189139092793054E-4</v>
      </c>
      <c r="AF1387" s="369">
        <f t="shared" si="2538"/>
        <v>4.9193795678489026E-4</v>
      </c>
      <c r="AG1387" s="369">
        <f t="shared" ref="AG1387:AH1387" si="2539">AG217*100/AG$5</f>
        <v>7.4409495544545425E-4</v>
      </c>
      <c r="AH1387" s="369">
        <f t="shared" si="2539"/>
        <v>4.6789973844404623E-4</v>
      </c>
      <c r="AI1387" s="369">
        <f t="shared" ref="AI1387:AJ1387" si="2540">AI217*100/AI$5</f>
        <v>3.5510270753977746E-4</v>
      </c>
      <c r="AJ1387" s="369">
        <f t="shared" si="2540"/>
        <v>4.3226373274862459E-4</v>
      </c>
      <c r="AK1387" s="369">
        <f t="shared" ref="AK1387:AL1387" si="2541">AK217*100/AK$5</f>
        <v>7.7940773585560071E-4</v>
      </c>
      <c r="AL1387" s="369">
        <f t="shared" si="2541"/>
        <v>4.4646589771709814E-4</v>
      </c>
      <c r="AM1387" s="369">
        <f t="shared" ref="AM1387:AN1387" si="2542">AM217*100/AM$5</f>
        <v>3.3379434040569365E-4</v>
      </c>
      <c r="AN1387" s="369">
        <f t="shared" si="2542"/>
        <v>2.8587157342080464E-4</v>
      </c>
      <c r="AO1387" s="369">
        <f t="shared" ref="AO1387:AT1387" si="2543">AO217*100/AO$5</f>
        <v>2.8206218483958062E-4</v>
      </c>
      <c r="AP1387" s="369">
        <f t="shared" si="2543"/>
        <v>3.4857670901060334E-4</v>
      </c>
      <c r="AQ1387" s="369">
        <f t="shared" si="2543"/>
        <v>8.7722257835959382E-4</v>
      </c>
      <c r="AR1387" s="369">
        <f t="shared" si="2543"/>
        <v>4.0121048851753821E-4</v>
      </c>
      <c r="AS1387" s="369">
        <f t="shared" si="2543"/>
        <v>4.6003661891486563E-4</v>
      </c>
      <c r="AT1387" s="369">
        <f t="shared" si="2543"/>
        <v>3.3661476627995241E-4</v>
      </c>
      <c r="AU1387" s="369">
        <f t="shared" ref="AU1387:AV1387" si="2544">AU217*100/AU$5</f>
        <v>5.0512618894076728E-4</v>
      </c>
      <c r="AV1387" s="369">
        <f t="shared" si="2544"/>
        <v>3.0986172110833822E-4</v>
      </c>
      <c r="AW1387" s="369">
        <f t="shared" ref="AW1387:AX1387" si="2545">AW217*100/AW$5</f>
        <v>4.308561974355439E-4</v>
      </c>
      <c r="AX1387" s="369">
        <f t="shared" si="2545"/>
        <v>5.4644024914943159E-4</v>
      </c>
      <c r="AY1387" s="369">
        <f t="shared" ref="AY1387" si="2546">AY217*100/AY$5</f>
        <v>3.7274393151375039E-4</v>
      </c>
    </row>
    <row r="1388" spans="1:51" s="325" customFormat="1" ht="13.8">
      <c r="A1388" s="327"/>
      <c r="B1388" s="327" t="s">
        <v>389</v>
      </c>
      <c r="C1388" s="369">
        <f t="shared" ref="C1388:AF1388" si="2547">C218*100/C$5</f>
        <v>9.7366989352239655E-2</v>
      </c>
      <c r="D1388" s="369">
        <f t="shared" si="2547"/>
        <v>7.8948750465987039E-2</v>
      </c>
      <c r="E1388" s="369">
        <f t="shared" si="2547"/>
        <v>7.7313214741649677E-2</v>
      </c>
      <c r="F1388" s="369">
        <f t="shared" si="2547"/>
        <v>7.3302935076714135E-2</v>
      </c>
      <c r="G1388" s="369">
        <f t="shared" si="2547"/>
        <v>8.4526946754309454E-2</v>
      </c>
      <c r="H1388" s="369">
        <f t="shared" si="2547"/>
        <v>8.7608600425434321E-2</v>
      </c>
      <c r="I1388" s="369">
        <f t="shared" si="2547"/>
        <v>7.110122446781951E-2</v>
      </c>
      <c r="J1388" s="369">
        <f t="shared" si="2547"/>
        <v>6.8750731730268091E-2</v>
      </c>
      <c r="K1388" s="369">
        <f t="shared" si="2547"/>
        <v>6.1796670513100692E-2</v>
      </c>
      <c r="L1388" s="369">
        <f t="shared" si="2547"/>
        <v>7.4591182076082105E-2</v>
      </c>
      <c r="M1388" s="369">
        <f t="shared" si="2547"/>
        <v>8.0114977543980254E-2</v>
      </c>
      <c r="N1388" s="369">
        <f t="shared" si="2547"/>
        <v>6.3543665829638107E-2</v>
      </c>
      <c r="O1388" s="369">
        <f t="shared" si="2547"/>
        <v>6.6464634636312067E-2</v>
      </c>
      <c r="P1388" s="369">
        <f t="shared" si="2547"/>
        <v>7.4298145564857795E-2</v>
      </c>
      <c r="Q1388" s="369">
        <f t="shared" si="2547"/>
        <v>7.6349313281017669E-2</v>
      </c>
      <c r="R1388" s="369">
        <f t="shared" si="2547"/>
        <v>5.5471972948820468E-2</v>
      </c>
      <c r="S1388" s="369">
        <f t="shared" si="2547"/>
        <v>6.515844631764281E-2</v>
      </c>
      <c r="T1388" s="369">
        <f t="shared" si="2547"/>
        <v>6.053286060829198E-2</v>
      </c>
      <c r="U1388" s="369">
        <f t="shared" si="2547"/>
        <v>5.7941297283939076E-2</v>
      </c>
      <c r="V1388" s="369">
        <f t="shared" si="2547"/>
        <v>6.7496858412100666E-2</v>
      </c>
      <c r="W1388" s="369">
        <f t="shared" si="2547"/>
        <v>5.2903918411164791E-2</v>
      </c>
      <c r="X1388" s="369">
        <f t="shared" si="2547"/>
        <v>6.2250970267199363E-2</v>
      </c>
      <c r="Y1388" s="369">
        <f t="shared" si="2547"/>
        <v>5.9316219491098859E-2</v>
      </c>
      <c r="Z1388" s="369">
        <f t="shared" si="2547"/>
        <v>6.5936511763778502E-2</v>
      </c>
      <c r="AA1388" s="369">
        <f t="shared" si="2547"/>
        <v>5.805360786098266E-2</v>
      </c>
      <c r="AB1388" s="369">
        <f t="shared" si="2547"/>
        <v>6.0940323063620183E-2</v>
      </c>
      <c r="AC1388" s="369">
        <f t="shared" si="2547"/>
        <v>5.5481550167620595E-2</v>
      </c>
      <c r="AD1388" s="369">
        <f t="shared" si="2547"/>
        <v>5.4299528067321794E-2</v>
      </c>
      <c r="AE1388" s="369">
        <f t="shared" si="2547"/>
        <v>6.0668632188434643E-2</v>
      </c>
      <c r="AF1388" s="369">
        <f t="shared" si="2547"/>
        <v>5.6695849519458608E-2</v>
      </c>
      <c r="AG1388" s="369">
        <f t="shared" ref="AG1388:AH1388" si="2548">AG218*100/AG$5</f>
        <v>5.7890587533656342E-2</v>
      </c>
      <c r="AH1388" s="369">
        <f t="shared" si="2548"/>
        <v>6.8079411943608725E-2</v>
      </c>
      <c r="AI1388" s="369">
        <f t="shared" ref="AI1388:AJ1388" si="2549">AI218*100/AI$5</f>
        <v>5.5474934088991901E-2</v>
      </c>
      <c r="AJ1388" s="369">
        <f t="shared" si="2549"/>
        <v>5.5473845702740152E-2</v>
      </c>
      <c r="AK1388" s="369">
        <f t="shared" ref="AK1388:AL1388" si="2550">AK218*100/AK$5</f>
        <v>5.9468810245782336E-2</v>
      </c>
      <c r="AL1388" s="369">
        <f t="shared" si="2550"/>
        <v>6.0516423045108479E-2</v>
      </c>
      <c r="AM1388" s="369">
        <f t="shared" ref="AM1388:AN1388" si="2551">AM218*100/AM$5</f>
        <v>6.3235483376856402E-2</v>
      </c>
      <c r="AN1388" s="369">
        <f t="shared" si="2551"/>
        <v>5.3948049784126123E-2</v>
      </c>
      <c r="AO1388" s="369">
        <f t="shared" ref="AO1388:AT1388" si="2552">AO218*100/AO$5</f>
        <v>6.0185018690145524E-2</v>
      </c>
      <c r="AP1388" s="369">
        <f t="shared" si="2552"/>
        <v>5.514483536547745E-2</v>
      </c>
      <c r="AQ1388" s="369">
        <f t="shared" si="2552"/>
        <v>5.6445898984446172E-2</v>
      </c>
      <c r="AR1388" s="369">
        <f t="shared" si="2552"/>
        <v>8.4217728907908698E-2</v>
      </c>
      <c r="AS1388" s="369">
        <f t="shared" si="2552"/>
        <v>0.10071263211013136</v>
      </c>
      <c r="AT1388" s="369">
        <f t="shared" si="2552"/>
        <v>7.7118442954737104E-2</v>
      </c>
      <c r="AU1388" s="369">
        <f t="shared" ref="AU1388:AV1388" si="2553">AU218*100/AU$5</f>
        <v>7.1727918829588941E-2</v>
      </c>
      <c r="AV1388" s="369">
        <f t="shared" si="2553"/>
        <v>8.0997853897719602E-2</v>
      </c>
      <c r="AW1388" s="369">
        <f t="shared" ref="AW1388:AX1388" si="2554">AW218*100/AW$5</f>
        <v>0.10141692031944341</v>
      </c>
      <c r="AX1388" s="369">
        <f t="shared" si="2554"/>
        <v>8.4698238618161906E-2</v>
      </c>
      <c r="AY1388" s="369">
        <f t="shared" ref="AY1388" si="2555">AY218*100/AY$5</f>
        <v>7.4176042371236331E-2</v>
      </c>
    </row>
    <row r="1389" spans="1:51" s="325" customFormat="1" ht="13.8">
      <c r="A1389" s="329"/>
      <c r="B1389" s="329" t="s">
        <v>390</v>
      </c>
      <c r="C1389" s="369">
        <f t="shared" ref="C1389:AF1389" si="2556">C219*100/C$5</f>
        <v>0.29719600341971864</v>
      </c>
      <c r="D1389" s="369">
        <f t="shared" si="2556"/>
        <v>0.29160241856957259</v>
      </c>
      <c r="E1389" s="369">
        <f t="shared" si="2556"/>
        <v>0.24801393055087811</v>
      </c>
      <c r="F1389" s="369">
        <f t="shared" si="2556"/>
        <v>0.24386322864037252</v>
      </c>
      <c r="G1389" s="369">
        <f t="shared" si="2556"/>
        <v>0.2443738368763041</v>
      </c>
      <c r="H1389" s="369">
        <f t="shared" si="2556"/>
        <v>0.25836928438121265</v>
      </c>
      <c r="I1389" s="369">
        <f t="shared" si="2556"/>
        <v>0.24063044069114226</v>
      </c>
      <c r="J1389" s="369">
        <f t="shared" si="2556"/>
        <v>0.2704438598302058</v>
      </c>
      <c r="K1389" s="369">
        <f t="shared" si="2556"/>
        <v>0.27571124044162448</v>
      </c>
      <c r="L1389" s="369">
        <f t="shared" si="2556"/>
        <v>0.30595027224426902</v>
      </c>
      <c r="M1389" s="369">
        <f t="shared" si="2556"/>
        <v>0.3307561526430709</v>
      </c>
      <c r="N1389" s="369">
        <f t="shared" si="2556"/>
        <v>0.3038098204735914</v>
      </c>
      <c r="O1389" s="369">
        <f t="shared" si="2556"/>
        <v>0.34092400378759585</v>
      </c>
      <c r="P1389" s="369">
        <f t="shared" si="2556"/>
        <v>0.27860726552208143</v>
      </c>
      <c r="Q1389" s="369">
        <f t="shared" si="2556"/>
        <v>0.29107417050537421</v>
      </c>
      <c r="R1389" s="369">
        <f t="shared" si="2556"/>
        <v>0.30733648385134726</v>
      </c>
      <c r="S1389" s="369">
        <f t="shared" si="2556"/>
        <v>0.33842341976326534</v>
      </c>
      <c r="T1389" s="369">
        <f t="shared" si="2556"/>
        <v>0.39699433734069306</v>
      </c>
      <c r="U1389" s="369">
        <f t="shared" si="2556"/>
        <v>0.39820031325035654</v>
      </c>
      <c r="V1389" s="369">
        <f t="shared" si="2556"/>
        <v>0.39867696070808656</v>
      </c>
      <c r="W1389" s="369">
        <f t="shared" si="2556"/>
        <v>0.34340311325818573</v>
      </c>
      <c r="X1389" s="369">
        <f t="shared" si="2556"/>
        <v>0.36320649163872265</v>
      </c>
      <c r="Y1389" s="369">
        <f t="shared" si="2556"/>
        <v>0.34937604725929</v>
      </c>
      <c r="Z1389" s="369">
        <f t="shared" si="2556"/>
        <v>0.34243399393495372</v>
      </c>
      <c r="AA1389" s="369">
        <f t="shared" si="2556"/>
        <v>0.3243378036993888</v>
      </c>
      <c r="AB1389" s="369">
        <f t="shared" si="2556"/>
        <v>0.36366526813742145</v>
      </c>
      <c r="AC1389" s="369">
        <f t="shared" si="2556"/>
        <v>0.33057596326419669</v>
      </c>
      <c r="AD1389" s="369">
        <f t="shared" si="2556"/>
        <v>0.32331077937869152</v>
      </c>
      <c r="AE1389" s="369">
        <f t="shared" si="2556"/>
        <v>0.40666511348660933</v>
      </c>
      <c r="AF1389" s="369">
        <f t="shared" si="2556"/>
        <v>0.34415159560076286</v>
      </c>
      <c r="AG1389" s="369">
        <f t="shared" ref="AG1389:AH1389" si="2557">AG219*100/AG$5</f>
        <v>0.30072597624328035</v>
      </c>
      <c r="AH1389" s="369">
        <f t="shared" si="2557"/>
        <v>0.29937784931444889</v>
      </c>
      <c r="AI1389" s="369">
        <f t="shared" ref="AI1389:AJ1389" si="2558">AI219*100/AI$5</f>
        <v>0.28317468133477586</v>
      </c>
      <c r="AJ1389" s="369">
        <f t="shared" si="2558"/>
        <v>0.2544232287002946</v>
      </c>
      <c r="AK1389" s="369">
        <f t="shared" ref="AK1389:AL1389" si="2559">AK219*100/AK$5</f>
        <v>0.2270025030679437</v>
      </c>
      <c r="AL1389" s="369">
        <f t="shared" si="2559"/>
        <v>0.20440020553666419</v>
      </c>
      <c r="AM1389" s="369">
        <f t="shared" ref="AM1389:AN1389" si="2560">AM219*100/AM$5</f>
        <v>0.24311354459548021</v>
      </c>
      <c r="AN1389" s="369">
        <f t="shared" si="2560"/>
        <v>0.2378451490861094</v>
      </c>
      <c r="AO1389" s="369">
        <f t="shared" ref="AO1389:AT1389" si="2561">AO219*100/AO$5</f>
        <v>0.25033018904512783</v>
      </c>
      <c r="AP1389" s="369">
        <f t="shared" si="2561"/>
        <v>0.24804718613194535</v>
      </c>
      <c r="AQ1389" s="369">
        <f t="shared" si="2561"/>
        <v>0.21242282128276932</v>
      </c>
      <c r="AR1389" s="369">
        <f t="shared" si="2561"/>
        <v>0.2653825013139644</v>
      </c>
      <c r="AS1389" s="369">
        <f t="shared" si="2561"/>
        <v>0.26030995144136548</v>
      </c>
      <c r="AT1389" s="369">
        <f t="shared" si="2561"/>
        <v>0.20567162219705093</v>
      </c>
      <c r="AU1389" s="369">
        <f t="shared" ref="AU1389:AV1389" si="2562">AU219*100/AU$5</f>
        <v>0.24266262116714457</v>
      </c>
      <c r="AV1389" s="369">
        <f t="shared" si="2562"/>
        <v>0.20237069005585567</v>
      </c>
      <c r="AW1389" s="369">
        <f t="shared" ref="AW1389:AX1389" si="2563">AW219*100/AW$5</f>
        <v>0.18354474010754171</v>
      </c>
      <c r="AX1389" s="369">
        <f t="shared" si="2563"/>
        <v>0.23203219079507742</v>
      </c>
      <c r="AY1389" s="369">
        <f t="shared" ref="AY1389" si="2564">AY219*100/AY$5</f>
        <v>0.20042154471393198</v>
      </c>
    </row>
    <row r="1390" spans="1:51" s="325" customFormat="1" ht="13.8">
      <c r="A1390" s="327"/>
      <c r="B1390" s="327" t="s">
        <v>391</v>
      </c>
      <c r="C1390" s="369">
        <f t="shared" ref="C1390:AF1390" si="2565">C220*100/C$5</f>
        <v>0.67362412456066112</v>
      </c>
      <c r="D1390" s="369">
        <f t="shared" si="2565"/>
        <v>0.92164271945298937</v>
      </c>
      <c r="E1390" s="369">
        <f t="shared" si="2565"/>
        <v>1.2340278096342037</v>
      </c>
      <c r="F1390" s="369">
        <f t="shared" si="2565"/>
        <v>1.6920460916698592</v>
      </c>
      <c r="G1390" s="369">
        <f t="shared" si="2565"/>
        <v>2.0622208549349721</v>
      </c>
      <c r="H1390" s="369">
        <f t="shared" si="2565"/>
        <v>2.0195992540587819</v>
      </c>
      <c r="I1390" s="369">
        <f t="shared" si="2565"/>
        <v>1.9900598423013194</v>
      </c>
      <c r="J1390" s="369">
        <f t="shared" si="2565"/>
        <v>1.4497833348955738</v>
      </c>
      <c r="K1390" s="369">
        <f t="shared" si="2565"/>
        <v>0.90984316985923297</v>
      </c>
      <c r="L1390" s="369">
        <f t="shared" si="2565"/>
        <v>1.2281808375614462</v>
      </c>
      <c r="M1390" s="369">
        <f t="shared" si="2565"/>
        <v>0.74920055208281922</v>
      </c>
      <c r="N1390" s="369">
        <f t="shared" si="2565"/>
        <v>0.75372563622539968</v>
      </c>
      <c r="O1390" s="369">
        <f t="shared" si="2565"/>
        <v>0.72057193504555817</v>
      </c>
      <c r="P1390" s="369">
        <f t="shared" si="2565"/>
        <v>0.77165717636861886</v>
      </c>
      <c r="Q1390" s="369">
        <f t="shared" si="2565"/>
        <v>1.1244024462530371</v>
      </c>
      <c r="R1390" s="369">
        <f t="shared" si="2565"/>
        <v>1.0937767842614483</v>
      </c>
      <c r="S1390" s="369">
        <f t="shared" si="2565"/>
        <v>1.1919143451402852</v>
      </c>
      <c r="T1390" s="369">
        <f t="shared" si="2565"/>
        <v>1.3413967620838161</v>
      </c>
      <c r="U1390" s="369">
        <f t="shared" si="2565"/>
        <v>1.1110285498645809</v>
      </c>
      <c r="V1390" s="369">
        <f t="shared" si="2565"/>
        <v>1.5264544816485035</v>
      </c>
      <c r="W1390" s="369">
        <f t="shared" si="2565"/>
        <v>1.1461084272678475</v>
      </c>
      <c r="X1390" s="369">
        <f t="shared" si="2565"/>
        <v>0.82100964042102331</v>
      </c>
      <c r="Y1390" s="369">
        <f t="shared" si="2565"/>
        <v>0.88673647939688804</v>
      </c>
      <c r="Z1390" s="369">
        <f t="shared" si="2565"/>
        <v>0.77282970574324639</v>
      </c>
      <c r="AA1390" s="369">
        <f t="shared" si="2565"/>
        <v>1.1358176465496226</v>
      </c>
      <c r="AB1390" s="369">
        <f t="shared" si="2565"/>
        <v>0.79920563090267382</v>
      </c>
      <c r="AC1390" s="369">
        <f t="shared" si="2565"/>
        <v>1.1416707310725598</v>
      </c>
      <c r="AD1390" s="369">
        <f t="shared" si="2565"/>
        <v>1.4623576742798294</v>
      </c>
      <c r="AE1390" s="369">
        <f t="shared" si="2565"/>
        <v>1.2755786876889981</v>
      </c>
      <c r="AF1390" s="369">
        <f t="shared" si="2565"/>
        <v>1.1729850631238388</v>
      </c>
      <c r="AG1390" s="369">
        <f t="shared" ref="AG1390:AH1390" si="2566">AG220*100/AG$5</f>
        <v>1.5125962254295195</v>
      </c>
      <c r="AH1390" s="369">
        <f t="shared" si="2566"/>
        <v>1.228665721509195</v>
      </c>
      <c r="AI1390" s="369">
        <f t="shared" ref="AI1390:AJ1390" si="2567">AI220*100/AI$5</f>
        <v>1.2912323563274173</v>
      </c>
      <c r="AJ1390" s="369">
        <f t="shared" si="2567"/>
        <v>0.85058696011610602</v>
      </c>
      <c r="AK1390" s="369">
        <f t="shared" ref="AK1390:AL1390" si="2568">AK220*100/AK$5</f>
        <v>0.63463274892042287</v>
      </c>
      <c r="AL1390" s="369">
        <f t="shared" si="2568"/>
        <v>0.56303408483014405</v>
      </c>
      <c r="AM1390" s="369">
        <f t="shared" ref="AM1390:AN1390" si="2569">AM220*100/AM$5</f>
        <v>1.0227087707430003</v>
      </c>
      <c r="AN1390" s="369">
        <f t="shared" si="2569"/>
        <v>0.90131223219959389</v>
      </c>
      <c r="AO1390" s="369">
        <f t="shared" ref="AO1390:AT1390" si="2570">AO220*100/AO$5</f>
        <v>0.98136485660311079</v>
      </c>
      <c r="AP1390" s="369">
        <f t="shared" si="2570"/>
        <v>1.136394929045468</v>
      </c>
      <c r="AQ1390" s="369">
        <f t="shared" si="2570"/>
        <v>1.4115523465703972</v>
      </c>
      <c r="AR1390" s="369">
        <f t="shared" si="2570"/>
        <v>1.4866307546805764</v>
      </c>
      <c r="AS1390" s="369">
        <f t="shared" si="2570"/>
        <v>1.6705699004409982</v>
      </c>
      <c r="AT1390" s="369">
        <f t="shared" si="2570"/>
        <v>1.4081605517789249</v>
      </c>
      <c r="AU1390" s="369">
        <f t="shared" ref="AU1390:AV1390" si="2571">AU220*100/AU$5</f>
        <v>0.90767808644729608</v>
      </c>
      <c r="AV1390" s="369">
        <f t="shared" si="2571"/>
        <v>0.80399820775980524</v>
      </c>
      <c r="AW1390" s="369">
        <f t="shared" ref="AW1390:AX1390" si="2572">AW220*100/AW$5</f>
        <v>0.58778728165533622</v>
      </c>
      <c r="AX1390" s="369">
        <f t="shared" si="2572"/>
        <v>0.54155643942265863</v>
      </c>
      <c r="AY1390" s="369">
        <f t="shared" ref="AY1390" si="2573">AY220*100/AY$5</f>
        <v>0.50392112279647405</v>
      </c>
    </row>
    <row r="1391" spans="1:51" s="325" customFormat="1" ht="13.8">
      <c r="A1391" s="329"/>
      <c r="B1391" s="329" t="s">
        <v>392</v>
      </c>
      <c r="C1391" s="369">
        <f t="shared" ref="C1391:AF1391" si="2574">C221*100/C$5</f>
        <v>0.38985656180105183</v>
      </c>
      <c r="D1391" s="369">
        <f t="shared" si="2574"/>
        <v>0.6994755977763486</v>
      </c>
      <c r="E1391" s="369">
        <f t="shared" si="2574"/>
        <v>0.9208962365657567</v>
      </c>
      <c r="F1391" s="369">
        <f t="shared" si="2574"/>
        <v>1.4046729921274328</v>
      </c>
      <c r="G1391" s="369">
        <f t="shared" si="2574"/>
        <v>1.7258139601096409</v>
      </c>
      <c r="H1391" s="369">
        <f t="shared" si="2574"/>
        <v>1.5639838072639778</v>
      </c>
      <c r="I1391" s="369">
        <f t="shared" si="2574"/>
        <v>1.6404542365155679</v>
      </c>
      <c r="J1391" s="369">
        <f t="shared" si="2574"/>
        <v>1.134806507721783</v>
      </c>
      <c r="K1391" s="369">
        <f t="shared" si="2574"/>
        <v>0.66277419575066476</v>
      </c>
      <c r="L1391" s="369">
        <f t="shared" si="2574"/>
        <v>0.91622534303139114</v>
      </c>
      <c r="M1391" s="369">
        <f t="shared" si="2574"/>
        <v>0.50885561945087843</v>
      </c>
      <c r="N1391" s="369">
        <f t="shared" si="2574"/>
        <v>0.49661818833009469</v>
      </c>
      <c r="O1391" s="369">
        <f t="shared" si="2574"/>
        <v>0.46811938598952962</v>
      </c>
      <c r="P1391" s="369">
        <f t="shared" si="2574"/>
        <v>0.53595568846524533</v>
      </c>
      <c r="Q1391" s="369">
        <f t="shared" si="2574"/>
        <v>0.74196804819676843</v>
      </c>
      <c r="R1391" s="369">
        <f t="shared" si="2574"/>
        <v>0.84430518199592941</v>
      </c>
      <c r="S1391" s="369">
        <f t="shared" si="2574"/>
        <v>0.90455481415786743</v>
      </c>
      <c r="T1391" s="369">
        <f t="shared" si="2574"/>
        <v>1.060978183271297</v>
      </c>
      <c r="U1391" s="369">
        <f t="shared" si="2574"/>
        <v>0.83881298820134853</v>
      </c>
      <c r="V1391" s="369">
        <f t="shared" si="2574"/>
        <v>1.2114971610132093</v>
      </c>
      <c r="W1391" s="369">
        <f t="shared" si="2574"/>
        <v>0.94063338701019861</v>
      </c>
      <c r="X1391" s="369">
        <f t="shared" si="2574"/>
        <v>0.62246833990105188</v>
      </c>
      <c r="Y1391" s="369">
        <f t="shared" si="2574"/>
        <v>0.66833251915086045</v>
      </c>
      <c r="Z1391" s="369">
        <f t="shared" si="2574"/>
        <v>0.5374150290732721</v>
      </c>
      <c r="AA1391" s="369">
        <f t="shared" si="2574"/>
        <v>0.93771268785027728</v>
      </c>
      <c r="AB1391" s="369">
        <f t="shared" si="2574"/>
        <v>0.57992140422654148</v>
      </c>
      <c r="AC1391" s="369">
        <f t="shared" si="2574"/>
        <v>0.88442757421476648</v>
      </c>
      <c r="AD1391" s="369">
        <f t="shared" si="2574"/>
        <v>1.1310262851423016</v>
      </c>
      <c r="AE1391" s="369">
        <f t="shared" si="2574"/>
        <v>0.97511324614237771</v>
      </c>
      <c r="AF1391" s="369">
        <f t="shared" si="2574"/>
        <v>0.93091059355594075</v>
      </c>
      <c r="AG1391" s="369">
        <f t="shared" ref="AG1391:AH1391" si="2575">AG221*100/AG$5</f>
        <v>1.1795393233721343</v>
      </c>
      <c r="AH1391" s="369">
        <f t="shared" si="2575"/>
        <v>0.97061901575730347</v>
      </c>
      <c r="AI1391" s="369">
        <f t="shared" ref="AI1391:AJ1391" si="2576">AI221*100/AI$5</f>
        <v>1.0867326526408989</v>
      </c>
      <c r="AJ1391" s="369">
        <f t="shared" si="2576"/>
        <v>0.60235951158520828</v>
      </c>
      <c r="AK1391" s="369">
        <f t="shared" ref="AK1391:AL1391" si="2577">AK221*100/AK$5</f>
        <v>0.40872141668267703</v>
      </c>
      <c r="AL1391" s="369">
        <f t="shared" si="2577"/>
        <v>0.32612304437789846</v>
      </c>
      <c r="AM1391" s="369">
        <f t="shared" ref="AM1391:AN1391" si="2578">AM221*100/AM$5</f>
        <v>0.75975300702340387</v>
      </c>
      <c r="AN1391" s="369">
        <f t="shared" si="2578"/>
        <v>0.70246813348732284</v>
      </c>
      <c r="AO1391" s="369">
        <f t="shared" ref="AO1391:AT1391" si="2579">AO221*100/AO$5</f>
        <v>0.64606343437505953</v>
      </c>
      <c r="AP1391" s="369">
        <f t="shared" si="2579"/>
        <v>0.83846641585410531</v>
      </c>
      <c r="AQ1391" s="369">
        <f t="shared" si="2579"/>
        <v>1.1254090893754849</v>
      </c>
      <c r="AR1391" s="369">
        <f t="shared" si="2579"/>
        <v>1.1868900460772012</v>
      </c>
      <c r="AS1391" s="369">
        <f t="shared" si="2579"/>
        <v>1.4045271849793091</v>
      </c>
      <c r="AT1391" s="369">
        <f t="shared" si="2579"/>
        <v>1.2052491706653696</v>
      </c>
      <c r="AU1391" s="369">
        <f t="shared" ref="AU1391:AV1391" si="2580">AU221*100/AU$5</f>
        <v>0.71775063940556749</v>
      </c>
      <c r="AV1391" s="369">
        <f t="shared" si="2580"/>
        <v>0.62610659367150812</v>
      </c>
      <c r="AW1391" s="369">
        <f t="shared" ref="AW1391:AX1391" si="2581">AW221*100/AW$5</f>
        <v>0.42634877875467969</v>
      </c>
      <c r="AX1391" s="369">
        <f t="shared" si="2581"/>
        <v>0.36953021848730316</v>
      </c>
      <c r="AY1391" s="369">
        <f t="shared" ref="AY1391" si="2582">AY221*100/AY$5</f>
        <v>0.35889506082750877</v>
      </c>
    </row>
    <row r="1392" spans="1:51" s="325" customFormat="1" ht="13.8">
      <c r="A1392" s="327"/>
      <c r="B1392" s="327" t="s">
        <v>393</v>
      </c>
      <c r="C1392" s="369">
        <f t="shared" ref="C1392:AF1392" si="2583">C222*100/C$5</f>
        <v>0.28381074102539744</v>
      </c>
      <c r="D1392" s="369">
        <f t="shared" si="2583"/>
        <v>0.22216712167664074</v>
      </c>
      <c r="E1392" s="369">
        <f t="shared" si="2583"/>
        <v>0.31313157306844702</v>
      </c>
      <c r="F1392" s="369">
        <f t="shared" si="2583"/>
        <v>0.28737309954242651</v>
      </c>
      <c r="G1392" s="369">
        <f t="shared" si="2583"/>
        <v>0.33640689482533132</v>
      </c>
      <c r="H1392" s="369">
        <f t="shared" si="2583"/>
        <v>0.4556154467948042</v>
      </c>
      <c r="I1392" s="369">
        <f t="shared" si="2583"/>
        <v>0.34960560578575151</v>
      </c>
      <c r="J1392" s="369">
        <f t="shared" si="2583"/>
        <v>0.3149403546370636</v>
      </c>
      <c r="K1392" s="369">
        <f t="shared" si="2583"/>
        <v>0.24706897410856829</v>
      </c>
      <c r="L1392" s="369">
        <f t="shared" si="2583"/>
        <v>0.31195549453005522</v>
      </c>
      <c r="M1392" s="369">
        <f t="shared" si="2583"/>
        <v>0.24034493263194082</v>
      </c>
      <c r="N1392" s="369">
        <f t="shared" si="2583"/>
        <v>0.25710744789530493</v>
      </c>
      <c r="O1392" s="369">
        <f t="shared" si="2583"/>
        <v>0.25245254905602854</v>
      </c>
      <c r="P1392" s="369">
        <f t="shared" si="2583"/>
        <v>0.23570148790337361</v>
      </c>
      <c r="Q1392" s="369">
        <f t="shared" si="2583"/>
        <v>0.38243439805626872</v>
      </c>
      <c r="R1392" s="369">
        <f t="shared" si="2583"/>
        <v>0.24947160226551887</v>
      </c>
      <c r="S1392" s="369">
        <f t="shared" si="2583"/>
        <v>0.2873980407024635</v>
      </c>
      <c r="T1392" s="369">
        <f t="shared" si="2583"/>
        <v>0.28041857881251914</v>
      </c>
      <c r="U1392" s="369">
        <f t="shared" si="2583"/>
        <v>0.27221556166323246</v>
      </c>
      <c r="V1392" s="369">
        <f t="shared" si="2583"/>
        <v>0.31495732063529419</v>
      </c>
      <c r="W1392" s="369">
        <f t="shared" si="2583"/>
        <v>0.20547504025764896</v>
      </c>
      <c r="X1392" s="369">
        <f t="shared" si="2583"/>
        <v>0.19854130051997138</v>
      </c>
      <c r="Y1392" s="369">
        <f t="shared" si="2583"/>
        <v>0.2184039602460276</v>
      </c>
      <c r="Z1392" s="369">
        <f t="shared" si="2583"/>
        <v>0.23541467666997432</v>
      </c>
      <c r="AA1392" s="369">
        <f t="shared" si="2583"/>
        <v>0.19810495869934505</v>
      </c>
      <c r="AB1392" s="369">
        <f t="shared" si="2583"/>
        <v>0.21928422667613226</v>
      </c>
      <c r="AC1392" s="369">
        <f t="shared" si="2583"/>
        <v>0.25724315685779336</v>
      </c>
      <c r="AD1392" s="369">
        <f t="shared" si="2583"/>
        <v>0.331371492186322</v>
      </c>
      <c r="AE1392" s="369">
        <f t="shared" si="2583"/>
        <v>0.30046544154662042</v>
      </c>
      <c r="AF1392" s="369">
        <f t="shared" si="2583"/>
        <v>0.2420744695678981</v>
      </c>
      <c r="AG1392" s="369">
        <f t="shared" ref="AG1392:AH1392" si="2584">AG222*100/AG$5</f>
        <v>0.33305690205738536</v>
      </c>
      <c r="AH1392" s="369">
        <f t="shared" si="2584"/>
        <v>0.25804670575189154</v>
      </c>
      <c r="AI1392" s="369">
        <f t="shared" ref="AI1392:AJ1392" si="2585">AI222*100/AI$5</f>
        <v>0.20449970368651849</v>
      </c>
      <c r="AJ1392" s="369">
        <f t="shared" si="2585"/>
        <v>0.24822744853089765</v>
      </c>
      <c r="AK1392" s="369">
        <f t="shared" ref="AK1392:AL1392" si="2586">AK222*100/AK$5</f>
        <v>0.22591133223774587</v>
      </c>
      <c r="AL1392" s="369">
        <f t="shared" si="2586"/>
        <v>0.23691104045224562</v>
      </c>
      <c r="AM1392" s="369">
        <f t="shared" ref="AM1392:AN1392" si="2587">AM222*100/AM$5</f>
        <v>0.2629557637195965</v>
      </c>
      <c r="AN1392" s="369">
        <f t="shared" si="2587"/>
        <v>0.19884409871227107</v>
      </c>
      <c r="AO1392" s="369">
        <f t="shared" ref="AO1392:AT1392" si="2588">AO222*100/AO$5</f>
        <v>0.33530142222805148</v>
      </c>
      <c r="AP1392" s="369">
        <f t="shared" si="2588"/>
        <v>0.29796337086226377</v>
      </c>
      <c r="AQ1392" s="369">
        <f t="shared" si="2588"/>
        <v>0.28614325719491213</v>
      </c>
      <c r="AR1392" s="369">
        <f t="shared" si="2588"/>
        <v>0.29974070860337537</v>
      </c>
      <c r="AS1392" s="369">
        <f t="shared" si="2588"/>
        <v>0.26600732802946503</v>
      </c>
      <c r="AT1392" s="369">
        <f t="shared" si="2588"/>
        <v>0.20291138111355531</v>
      </c>
      <c r="AU1392" s="369">
        <f t="shared" ref="AU1392:AV1392" si="2589">AU222*100/AU$5</f>
        <v>0.1899611221209912</v>
      </c>
      <c r="AV1392" s="369">
        <f t="shared" si="2589"/>
        <v>0.17789161408829696</v>
      </c>
      <c r="AW1392" s="369">
        <f t="shared" ref="AW1392:AX1392" si="2590">AW222*100/AW$5</f>
        <v>0.16140536011623838</v>
      </c>
      <c r="AX1392" s="369">
        <f t="shared" si="2590"/>
        <v>0.17202622093535544</v>
      </c>
      <c r="AY1392" s="369">
        <f t="shared" ref="AY1392" si="2591">AY222*100/AY$5</f>
        <v>0.14502606196896534</v>
      </c>
    </row>
    <row r="1393" spans="1:51" s="325" customFormat="1" ht="27.6">
      <c r="A1393" s="329"/>
      <c r="B1393" s="329" t="s">
        <v>394</v>
      </c>
      <c r="C1393" s="369">
        <f t="shared" ref="C1393:AF1393" si="2592">C223*100/C$5</f>
        <v>3.3981295175260579E-2</v>
      </c>
      <c r="D1393" s="369">
        <f t="shared" si="2592"/>
        <v>3.7020679062567535E-2</v>
      </c>
      <c r="E1393" s="369">
        <f t="shared" si="2592"/>
        <v>3.3006365193613101E-2</v>
      </c>
      <c r="F1393" s="369">
        <f t="shared" si="2592"/>
        <v>4.2430122267536119E-2</v>
      </c>
      <c r="G1393" s="369">
        <f t="shared" si="2592"/>
        <v>5.2949513452393321E-2</v>
      </c>
      <c r="H1393" s="369">
        <f t="shared" si="2592"/>
        <v>4.0869520793999137E-2</v>
      </c>
      <c r="I1393" s="369">
        <f t="shared" si="2592"/>
        <v>3.8353357596749113E-2</v>
      </c>
      <c r="J1393" s="369">
        <f t="shared" si="2592"/>
        <v>5.5182948067849132E-2</v>
      </c>
      <c r="K1393" s="369">
        <f t="shared" si="2592"/>
        <v>4.029535277266947E-2</v>
      </c>
      <c r="L1393" s="369">
        <f t="shared" si="2592"/>
        <v>4.4158702221796783E-2</v>
      </c>
      <c r="M1393" s="369">
        <f t="shared" si="2592"/>
        <v>4.6801102123408544E-2</v>
      </c>
      <c r="N1393" s="369">
        <f t="shared" si="2592"/>
        <v>3.8126199497782863E-2</v>
      </c>
      <c r="O1393" s="369">
        <f t="shared" si="2592"/>
        <v>4.7001722185095532E-2</v>
      </c>
      <c r="P1393" s="369">
        <f t="shared" si="2592"/>
        <v>4.4889361307612868E-2</v>
      </c>
      <c r="Q1393" s="369">
        <f t="shared" si="2592"/>
        <v>4.1229438385456812E-2</v>
      </c>
      <c r="R1393" s="369">
        <f t="shared" si="2592"/>
        <v>3.102079742157568E-2</v>
      </c>
      <c r="S1393" s="369">
        <f t="shared" si="2592"/>
        <v>3.7431447884603314E-2</v>
      </c>
      <c r="T1393" s="369">
        <f t="shared" si="2592"/>
        <v>3.3593084477831624E-2</v>
      </c>
      <c r="U1393" s="369">
        <f t="shared" si="2592"/>
        <v>3.7528260992983592E-2</v>
      </c>
      <c r="V1393" s="369">
        <f t="shared" si="2592"/>
        <v>4.2322127285794139E-2</v>
      </c>
      <c r="W1393" s="369">
        <f t="shared" si="2592"/>
        <v>3.5040257648953299E-2</v>
      </c>
      <c r="X1393" s="369">
        <f t="shared" si="2592"/>
        <v>4.0039162271527561E-2</v>
      </c>
      <c r="Y1393" s="369">
        <f t="shared" si="2592"/>
        <v>2.9872882100520495E-2</v>
      </c>
      <c r="Z1393" s="369">
        <f t="shared" si="2592"/>
        <v>3.7095083973996343E-2</v>
      </c>
      <c r="AA1393" s="369">
        <f t="shared" si="2592"/>
        <v>3.8914183107909034E-2</v>
      </c>
      <c r="AB1393" s="369">
        <f t="shared" si="2592"/>
        <v>3.6925882436065226E-2</v>
      </c>
      <c r="AC1393" s="369">
        <f t="shared" si="2592"/>
        <v>3.4160287316547501E-2</v>
      </c>
      <c r="AD1393" s="369">
        <f t="shared" si="2592"/>
        <v>3.2643881718463767E-2</v>
      </c>
      <c r="AE1393" s="369">
        <f t="shared" si="2592"/>
        <v>3.7134406446722175E-2</v>
      </c>
      <c r="AF1393" s="369">
        <f t="shared" si="2592"/>
        <v>3.746927437511581E-2</v>
      </c>
      <c r="AG1393" s="369">
        <f t="shared" ref="AG1393:AH1393" si="2593">AG223*100/AG$5</f>
        <v>4.163211275717317E-2</v>
      </c>
      <c r="AH1393" s="369">
        <f t="shared" si="2593"/>
        <v>2.76840678579394E-2</v>
      </c>
      <c r="AI1393" s="369">
        <f t="shared" ref="AI1393:AJ1393" si="2594">AI223*100/AI$5</f>
        <v>3.1209582407107105E-2</v>
      </c>
      <c r="AJ1393" s="369">
        <f t="shared" si="2594"/>
        <v>3.2707955777979261E-2</v>
      </c>
      <c r="AK1393" s="369">
        <f t="shared" ref="AK1393:AL1393" si="2595">AK223*100/AK$5</f>
        <v>3.2891006453106351E-2</v>
      </c>
      <c r="AL1393" s="369">
        <f t="shared" si="2595"/>
        <v>2.950733705821185E-2</v>
      </c>
      <c r="AM1393" s="369">
        <f t="shared" ref="AM1393:AN1393" si="2596">AM223*100/AM$5</f>
        <v>3.3379434040569367E-2</v>
      </c>
      <c r="AN1393" s="369">
        <f t="shared" si="2596"/>
        <v>3.1854261038318225E-2</v>
      </c>
      <c r="AO1393" s="369">
        <f t="shared" ref="AO1393:AT1393" si="2597">AO223*100/AO$5</f>
        <v>2.3834254618944565E-2</v>
      </c>
      <c r="AP1393" s="369">
        <f t="shared" si="2597"/>
        <v>2.4016935250830571E-2</v>
      </c>
      <c r="AQ1393" s="369">
        <f t="shared" si="2597"/>
        <v>2.7531293228516482E-2</v>
      </c>
      <c r="AR1393" s="369">
        <f t="shared" si="2597"/>
        <v>3.2425102208371949E-2</v>
      </c>
      <c r="AS1393" s="369">
        <f t="shared" si="2597"/>
        <v>3.248566278183436E-2</v>
      </c>
      <c r="AT1393" s="369">
        <f t="shared" si="2597"/>
        <v>2.6154967339952304E-2</v>
      </c>
      <c r="AU1393" s="369">
        <f t="shared" ref="AU1393:AV1393" si="2598">AU223*100/AU$5</f>
        <v>2.9970820543818857E-2</v>
      </c>
      <c r="AV1393" s="369">
        <f t="shared" si="2598"/>
        <v>2.3146670566792864E-2</v>
      </c>
      <c r="AW1393" s="369">
        <f t="shared" ref="AW1393:AX1393" si="2599">AW223*100/AW$5</f>
        <v>3.0126791036069956E-2</v>
      </c>
      <c r="AX1393" s="369">
        <f t="shared" si="2599"/>
        <v>2.8790570627060679E-2</v>
      </c>
      <c r="AY1393" s="369">
        <f t="shared" ref="AY1393" si="2600">AY223*100/AY$5</f>
        <v>2.2966760703270313E-2</v>
      </c>
    </row>
    <row r="1394" spans="1:51" s="325" customFormat="1" ht="13.8">
      <c r="A1394" s="327"/>
      <c r="B1394" s="327" t="s">
        <v>395</v>
      </c>
      <c r="C1394" s="369">
        <f t="shared" ref="C1394:AF1394" si="2601">C224*100/C$5</f>
        <v>1.843711949153274E-2</v>
      </c>
      <c r="D1394" s="369">
        <f t="shared" si="2601"/>
        <v>1.7477204301630717E-2</v>
      </c>
      <c r="E1394" s="369">
        <f t="shared" si="2601"/>
        <v>1.6633716244464906E-2</v>
      </c>
      <c r="F1394" s="369">
        <f t="shared" si="2601"/>
        <v>1.7435940912955465E-2</v>
      </c>
      <c r="G1394" s="369">
        <f t="shared" si="2601"/>
        <v>2.1409056067692549E-2</v>
      </c>
      <c r="H1394" s="369">
        <f t="shared" si="2601"/>
        <v>1.5905779812558172E-2</v>
      </c>
      <c r="I1394" s="369">
        <f t="shared" si="2601"/>
        <v>1.7480280289287574E-2</v>
      </c>
      <c r="J1394" s="369">
        <f t="shared" si="2601"/>
        <v>1.8929246561278056E-2</v>
      </c>
      <c r="K1394" s="369">
        <f t="shared" si="2601"/>
        <v>1.6557584099383169E-2</v>
      </c>
      <c r="L1394" s="369">
        <f t="shared" si="2601"/>
        <v>1.7157777959389345E-2</v>
      </c>
      <c r="M1394" s="369">
        <f t="shared" si="2601"/>
        <v>2.0422299108396456E-2</v>
      </c>
      <c r="N1394" s="369">
        <f t="shared" si="2601"/>
        <v>1.9862950088005756E-2</v>
      </c>
      <c r="O1394" s="369">
        <f t="shared" si="2601"/>
        <v>1.7847732994684042E-2</v>
      </c>
      <c r="P1394" s="369">
        <f t="shared" si="2601"/>
        <v>1.6558611663903305E-2</v>
      </c>
      <c r="Q1394" s="369">
        <f t="shared" si="2601"/>
        <v>2.1727388040226014E-2</v>
      </c>
      <c r="R1394" s="369">
        <f t="shared" si="2601"/>
        <v>1.2399617482677516E-2</v>
      </c>
      <c r="S1394" s="369">
        <f t="shared" si="2601"/>
        <v>1.8446155901980437E-2</v>
      </c>
      <c r="T1394" s="369">
        <f t="shared" si="2601"/>
        <v>1.7347583114311591E-2</v>
      </c>
      <c r="U1394" s="369">
        <f t="shared" si="2601"/>
        <v>1.7115224702028111E-2</v>
      </c>
      <c r="V1394" s="369">
        <f t="shared" si="2601"/>
        <v>1.9206764815896643E-2</v>
      </c>
      <c r="W1394" s="369">
        <f t="shared" si="2601"/>
        <v>1.790660225442834E-2</v>
      </c>
      <c r="X1394" s="369">
        <f t="shared" si="2601"/>
        <v>1.9316414029755549E-2</v>
      </c>
      <c r="Y1394" s="369">
        <f t="shared" si="2601"/>
        <v>1.6127451382372503E-2</v>
      </c>
      <c r="Z1394" s="369">
        <f t="shared" si="2601"/>
        <v>1.664641893333086E-2</v>
      </c>
      <c r="AA1394" s="369">
        <f t="shared" si="2601"/>
        <v>1.9536508254174738E-2</v>
      </c>
      <c r="AB1394" s="369">
        <f t="shared" si="2601"/>
        <v>1.6654498228567006E-2</v>
      </c>
      <c r="AC1394" s="369">
        <f t="shared" si="2601"/>
        <v>1.5422251610179457E-2</v>
      </c>
      <c r="AD1394" s="369">
        <f t="shared" si="2601"/>
        <v>1.6161528664055156E-2</v>
      </c>
      <c r="AE1394" s="369">
        <f t="shared" si="2601"/>
        <v>1.5886587895996854E-2</v>
      </c>
      <c r="AF1394" s="369">
        <f t="shared" si="2601"/>
        <v>1.7258823317203235E-2</v>
      </c>
      <c r="AG1394" s="369">
        <f t="shared" ref="AG1394:AH1394" si="2602">AG224*100/AG$5</f>
        <v>1.767225519182954E-2</v>
      </c>
      <c r="AH1394" s="369">
        <f t="shared" si="2602"/>
        <v>1.259430129311891E-2</v>
      </c>
      <c r="AI1394" s="369">
        <f t="shared" ref="AI1394:AJ1394" si="2603">AI224*100/AI$5</f>
        <v>1.3651726312084778E-2</v>
      </c>
      <c r="AJ1394" s="369">
        <f t="shared" si="2603"/>
        <v>1.2031340561503383E-2</v>
      </c>
      <c r="AK1394" s="369">
        <f t="shared" ref="AK1394:AL1394" si="2604">AK224*100/AK$5</f>
        <v>1.4652865434085293E-2</v>
      </c>
      <c r="AL1394" s="369">
        <f t="shared" si="2604"/>
        <v>1.3637503784813178E-2</v>
      </c>
      <c r="AM1394" s="369">
        <f t="shared" ref="AM1394:AN1394" si="2605">AM224*100/AM$5</f>
        <v>1.4909480538120981E-2</v>
      </c>
      <c r="AN1394" s="369">
        <f t="shared" si="2605"/>
        <v>1.2700865619124318E-2</v>
      </c>
      <c r="AO1394" s="369">
        <f t="shared" ref="AO1394:AT1394" si="2606">AO224*100/AO$5</f>
        <v>1.0154238654224903E-2</v>
      </c>
      <c r="AP1394" s="369">
        <f t="shared" si="2606"/>
        <v>1.0073866890406437E-2</v>
      </c>
      <c r="AQ1394" s="369">
        <f t="shared" si="2606"/>
        <v>1.3057120685583184E-2</v>
      </c>
      <c r="AR1394" s="369">
        <f t="shared" si="2606"/>
        <v>1.345878820572469E-2</v>
      </c>
      <c r="AS1394" s="369">
        <f t="shared" si="2606"/>
        <v>1.4154972889688174E-2</v>
      </c>
      <c r="AT1394" s="369">
        <f t="shared" si="2606"/>
        <v>9.8291511753746102E-3</v>
      </c>
      <c r="AU1394" s="369">
        <f t="shared" ref="AU1394:AV1394" si="2607">AU224*100/AU$5</f>
        <v>1.2830205199095487E-2</v>
      </c>
      <c r="AV1394" s="369">
        <f t="shared" si="2607"/>
        <v>9.4817686659151492E-3</v>
      </c>
      <c r="AW1394" s="369">
        <f t="shared" ref="AW1394:AX1394" si="2608">AW224*100/AW$5</f>
        <v>1.0572548229379886E-2</v>
      </c>
      <c r="AX1394" s="369">
        <f t="shared" si="2608"/>
        <v>1.4480666602459938E-2</v>
      </c>
      <c r="AY1394" s="369">
        <f t="shared" ref="AY1394" si="2609">AY224*100/AY$5</f>
        <v>9.5479791687752991E-3</v>
      </c>
    </row>
    <row r="1395" spans="1:51" s="325" customFormat="1" ht="13.8">
      <c r="A1395" s="329"/>
      <c r="B1395" s="329" t="s">
        <v>396</v>
      </c>
      <c r="C1395" s="369">
        <f t="shared" ref="C1395:AF1395" si="2610">C225*100/C$5</f>
        <v>1.5544175683727839E-2</v>
      </c>
      <c r="D1395" s="369">
        <f t="shared" si="2610"/>
        <v>1.9543474760936815E-2</v>
      </c>
      <c r="E1395" s="369">
        <f t="shared" si="2610"/>
        <v>1.6372648949148191E-2</v>
      </c>
      <c r="F1395" s="369">
        <f t="shared" si="2610"/>
        <v>2.4954190664413324E-2</v>
      </c>
      <c r="G1395" s="369">
        <f t="shared" si="2610"/>
        <v>3.1540457384700765E-2</v>
      </c>
      <c r="H1395" s="369">
        <f t="shared" si="2610"/>
        <v>2.4963740981440965E-2</v>
      </c>
      <c r="I1395" s="369">
        <f t="shared" si="2610"/>
        <v>2.0873077307461536E-2</v>
      </c>
      <c r="J1395" s="369">
        <f t="shared" si="2610"/>
        <v>3.6253701506571076E-2</v>
      </c>
      <c r="K1395" s="369">
        <f t="shared" si="2610"/>
        <v>2.3737768673286298E-2</v>
      </c>
      <c r="L1395" s="369">
        <f t="shared" si="2610"/>
        <v>2.7046076309668994E-2</v>
      </c>
      <c r="M1395" s="369">
        <f t="shared" si="2610"/>
        <v>2.6421349471487915E-2</v>
      </c>
      <c r="N1395" s="369">
        <f t="shared" si="2610"/>
        <v>1.8263249409777107E-2</v>
      </c>
      <c r="O1395" s="369">
        <f t="shared" si="2610"/>
        <v>2.9113609703998174E-2</v>
      </c>
      <c r="P1395" s="369">
        <f t="shared" si="2610"/>
        <v>2.8330749643709564E-2</v>
      </c>
      <c r="Q1395" s="369">
        <f t="shared" si="2610"/>
        <v>1.9502050345230799E-2</v>
      </c>
      <c r="R1395" s="369">
        <f t="shared" si="2610"/>
        <v>1.8621179938898166E-2</v>
      </c>
      <c r="S1395" s="369">
        <f t="shared" si="2610"/>
        <v>1.8985291982622873E-2</v>
      </c>
      <c r="T1395" s="369">
        <f t="shared" si="2610"/>
        <v>1.6245501363520033E-2</v>
      </c>
      <c r="U1395" s="369">
        <f t="shared" si="2610"/>
        <v>2.0454780741448235E-2</v>
      </c>
      <c r="V1395" s="369">
        <f t="shared" si="2610"/>
        <v>2.3115362469897493E-2</v>
      </c>
      <c r="W1395" s="369">
        <f t="shared" si="2610"/>
        <v>1.7133655394524959E-2</v>
      </c>
      <c r="X1395" s="369">
        <f t="shared" si="2610"/>
        <v>2.0722748241772011E-2</v>
      </c>
      <c r="Y1395" s="369">
        <f t="shared" si="2610"/>
        <v>1.3745430718147992E-2</v>
      </c>
      <c r="Z1395" s="369">
        <f t="shared" si="2610"/>
        <v>2.0448665040665486E-2</v>
      </c>
      <c r="AA1395" s="369">
        <f t="shared" si="2610"/>
        <v>1.9337966503624182E-2</v>
      </c>
      <c r="AB1395" s="369">
        <f t="shared" si="2610"/>
        <v>2.0271384207498223E-2</v>
      </c>
      <c r="AC1395" s="369">
        <f t="shared" si="2610"/>
        <v>1.8738035706368044E-2</v>
      </c>
      <c r="AD1395" s="369">
        <f t="shared" si="2610"/>
        <v>1.6442250005614424E-2</v>
      </c>
      <c r="AE1395" s="369">
        <f t="shared" si="2610"/>
        <v>2.1247818550725321E-2</v>
      </c>
      <c r="AF1395" s="369">
        <f t="shared" si="2610"/>
        <v>2.0210451057912575E-2</v>
      </c>
      <c r="AG1395" s="369">
        <f t="shared" ref="AG1395:AH1395" si="2611">AG225*100/AG$5</f>
        <v>2.3959857565343627E-2</v>
      </c>
      <c r="AH1395" s="369">
        <f t="shared" si="2611"/>
        <v>1.508976656482049E-2</v>
      </c>
      <c r="AI1395" s="369">
        <f t="shared" ref="AI1395:AJ1395" si="2612">AI225*100/AI$5</f>
        <v>1.755785609502233E-2</v>
      </c>
      <c r="AJ1395" s="369">
        <f t="shared" si="2612"/>
        <v>2.0640593238746823E-2</v>
      </c>
      <c r="AK1395" s="369">
        <f t="shared" ref="AK1395:AL1395" si="2613">AK225*100/AK$5</f>
        <v>1.8238141019021058E-2</v>
      </c>
      <c r="AL1395" s="369">
        <f t="shared" si="2613"/>
        <v>1.5829245464515296E-2</v>
      </c>
      <c r="AM1395" s="369">
        <f t="shared" ref="AM1395:AN1395" si="2614">AM225*100/AM$5</f>
        <v>1.8469953502448386E-2</v>
      </c>
      <c r="AN1395" s="369">
        <f t="shared" si="2614"/>
        <v>1.9153395419193909E-2</v>
      </c>
      <c r="AO1395" s="369">
        <f t="shared" ref="AO1395:AT1395" si="2615">AO225*100/AO$5</f>
        <v>1.3680015964719662E-2</v>
      </c>
      <c r="AP1395" s="369">
        <f t="shared" si="2615"/>
        <v>1.3943068360424134E-2</v>
      </c>
      <c r="AQ1395" s="369">
        <f t="shared" si="2615"/>
        <v>1.4474172542933298E-2</v>
      </c>
      <c r="AR1395" s="369">
        <f t="shared" si="2615"/>
        <v>1.8966314002647259E-2</v>
      </c>
      <c r="AS1395" s="369">
        <f t="shared" si="2615"/>
        <v>1.8330689892146184E-2</v>
      </c>
      <c r="AT1395" s="369">
        <f t="shared" si="2615"/>
        <v>1.635947764120569E-2</v>
      </c>
      <c r="AU1395" s="369">
        <f t="shared" ref="AU1395:AV1395" si="2616">AU225*100/AU$5</f>
        <v>1.7140615344723369E-2</v>
      </c>
      <c r="AV1395" s="369">
        <f t="shared" si="2616"/>
        <v>1.3664901900877715E-2</v>
      </c>
      <c r="AW1395" s="369">
        <f t="shared" ref="AW1395:AX1395" si="2617">AW225*100/AW$5</f>
        <v>1.9554242806690072E-2</v>
      </c>
      <c r="AX1395" s="369">
        <f t="shared" si="2617"/>
        <v>1.4309904024600743E-2</v>
      </c>
      <c r="AY1395" s="369">
        <f t="shared" ref="AY1395" si="2618">AY225*100/AY$5</f>
        <v>1.3418781534495014E-2</v>
      </c>
    </row>
    <row r="1396" spans="1:51" s="325" customFormat="1" ht="13.8">
      <c r="A1396" s="327"/>
      <c r="B1396" s="327" t="s">
        <v>397</v>
      </c>
      <c r="C1396" s="369">
        <f t="shared" ref="C1396:AF1396" si="2619">C226*100/C$5</f>
        <v>6.9905612310987159E-2</v>
      </c>
      <c r="D1396" s="369">
        <f t="shared" si="2619"/>
        <v>7.0984999737411458E-2</v>
      </c>
      <c r="E1396" s="369">
        <f t="shared" si="2619"/>
        <v>7.8282893267111756E-2</v>
      </c>
      <c r="F1396" s="369">
        <f t="shared" si="2619"/>
        <v>7.7381985473781709E-2</v>
      </c>
      <c r="G1396" s="369">
        <f t="shared" si="2619"/>
        <v>7.4247641768439787E-2</v>
      </c>
      <c r="H1396" s="369">
        <f t="shared" si="2619"/>
        <v>7.8550639256551535E-2</v>
      </c>
      <c r="I1396" s="369">
        <f t="shared" si="2619"/>
        <v>7.1875667265446155E-2</v>
      </c>
      <c r="J1396" s="369">
        <f t="shared" si="2619"/>
        <v>7.8853624403628433E-2</v>
      </c>
      <c r="K1396" s="369">
        <f t="shared" si="2619"/>
        <v>7.4352184522111633E-2</v>
      </c>
      <c r="L1396" s="369">
        <f t="shared" si="2619"/>
        <v>9.4232322634856758E-2</v>
      </c>
      <c r="M1396" s="369">
        <f t="shared" si="2619"/>
        <v>8.7007503493064076E-2</v>
      </c>
      <c r="N1396" s="369">
        <f t="shared" si="2619"/>
        <v>9.2915947727114173E-2</v>
      </c>
      <c r="O1396" s="369">
        <f t="shared" si="2619"/>
        <v>9.44879982071508E-2</v>
      </c>
      <c r="P1396" s="369">
        <f t="shared" si="2619"/>
        <v>9.7324964909973333E-2</v>
      </c>
      <c r="Q1396" s="369">
        <f t="shared" si="2619"/>
        <v>0.10216323054296217</v>
      </c>
      <c r="R1396" s="369">
        <f t="shared" si="2619"/>
        <v>7.7747776987876216E-2</v>
      </c>
      <c r="S1396" s="369">
        <f t="shared" si="2619"/>
        <v>8.7263025623982624E-2</v>
      </c>
      <c r="T1396" s="369">
        <f t="shared" si="2619"/>
        <v>9.5350480364780901E-2</v>
      </c>
      <c r="U1396" s="369">
        <f t="shared" si="2619"/>
        <v>8.7329390430836124E-2</v>
      </c>
      <c r="V1396" s="369">
        <f t="shared" si="2619"/>
        <v>9.973228207466682E-2</v>
      </c>
      <c r="W1396" s="369">
        <f t="shared" si="2619"/>
        <v>8.3478260869565224E-2</v>
      </c>
      <c r="X1396" s="369">
        <f t="shared" si="2619"/>
        <v>0.10042880784635219</v>
      </c>
      <c r="Y1396" s="369">
        <f t="shared" si="2619"/>
        <v>8.7431873232765203E-2</v>
      </c>
      <c r="Z1396" s="369">
        <f t="shared" si="2619"/>
        <v>9.1578488560803473E-2</v>
      </c>
      <c r="AA1396" s="369">
        <f t="shared" si="2619"/>
        <v>8.4936160885527981E-2</v>
      </c>
      <c r="AB1396" s="369">
        <f t="shared" si="2619"/>
        <v>8.2136957172705458E-2</v>
      </c>
      <c r="AC1396" s="369">
        <f t="shared" si="2619"/>
        <v>8.2200601082256505E-2</v>
      </c>
      <c r="AD1396" s="369">
        <f t="shared" si="2619"/>
        <v>7.4952598196325285E-2</v>
      </c>
      <c r="AE1396" s="369">
        <f t="shared" si="2619"/>
        <v>7.2100668143370336E-2</v>
      </c>
      <c r="AF1396" s="369">
        <f t="shared" si="2619"/>
        <v>7.8095150639601332E-2</v>
      </c>
      <c r="AG1396" s="369">
        <f t="shared" ref="AG1396:AH1396" si="2620">AG226*100/AG$5</f>
        <v>7.5897685455436334E-2</v>
      </c>
      <c r="AH1396" s="369">
        <f t="shared" si="2620"/>
        <v>8.3520103312262242E-2</v>
      </c>
      <c r="AI1396" s="369">
        <f t="shared" ref="AI1396:AJ1396" si="2621">AI226*100/AI$5</f>
        <v>7.6938919966951777E-2</v>
      </c>
      <c r="AJ1396" s="369">
        <f t="shared" si="2621"/>
        <v>7.4565493899137733E-2</v>
      </c>
      <c r="AK1396" s="369">
        <f t="shared" ref="AK1396:AL1396" si="2622">AK226*100/AK$5</f>
        <v>7.829150706669509E-2</v>
      </c>
      <c r="AL1396" s="369">
        <f t="shared" si="2622"/>
        <v>7.2814529136770376E-2</v>
      </c>
      <c r="AM1396" s="369">
        <f t="shared" ref="AM1396:AN1396" si="2623">AM226*100/AM$5</f>
        <v>7.6735610033264456E-2</v>
      </c>
      <c r="AN1396" s="369">
        <f t="shared" si="2623"/>
        <v>7.5633450567904298E-2</v>
      </c>
      <c r="AO1396" s="369">
        <f t="shared" ref="AO1396:AT1396" si="2624">AO226*100/AO$5</f>
        <v>8.1515971418638811E-2</v>
      </c>
      <c r="AP1396" s="369">
        <f t="shared" si="2624"/>
        <v>9.3871707736555482E-2</v>
      </c>
      <c r="AQ1396" s="369">
        <f t="shared" si="2624"/>
        <v>7.8545160093120556E-2</v>
      </c>
      <c r="AR1396" s="369">
        <f t="shared" si="2624"/>
        <v>7.7032413795367335E-2</v>
      </c>
      <c r="AS1396" s="369">
        <f t="shared" si="2624"/>
        <v>7.6507628468764577E-2</v>
      </c>
      <c r="AT1396" s="369">
        <f t="shared" si="2624"/>
        <v>6.9308980377042195E-2</v>
      </c>
      <c r="AU1396" s="369">
        <f t="shared" ref="AU1396:AV1396" si="2625">AU226*100/AU$5</f>
        <v>6.8057335189952703E-2</v>
      </c>
      <c r="AV1396" s="369">
        <f t="shared" si="2625"/>
        <v>6.8510426537053581E-2</v>
      </c>
      <c r="AW1396" s="369">
        <f t="shared" ref="AW1396:AX1396" si="2626">AW226*100/AW$5</f>
        <v>6.5324428088112077E-2</v>
      </c>
      <c r="AX1396" s="369">
        <f t="shared" si="2626"/>
        <v>7.4896466649043966E-2</v>
      </c>
      <c r="AY1396" s="369">
        <f t="shared" ref="AY1396" si="2627">AY226*100/AY$5</f>
        <v>6.5803640217235171E-2</v>
      </c>
    </row>
    <row r="1397" spans="1:51" s="325" customFormat="1" ht="27.6">
      <c r="A1397" s="329"/>
      <c r="B1397" s="329" t="s">
        <v>398</v>
      </c>
      <c r="C1397" s="369">
        <f t="shared" ref="C1397:AF1397" si="2628">C227*100/C$5</f>
        <v>4.4387257230200608E-2</v>
      </c>
      <c r="D1397" s="369">
        <f t="shared" si="2628"/>
        <v>4.4295672971374406E-2</v>
      </c>
      <c r="E1397" s="369">
        <f t="shared" si="2628"/>
        <v>4.2553969136624348E-2</v>
      </c>
      <c r="F1397" s="369">
        <f t="shared" si="2628"/>
        <v>4.4669600916906547E-2</v>
      </c>
      <c r="G1397" s="369">
        <f t="shared" si="2628"/>
        <v>4.1597906867278274E-2</v>
      </c>
      <c r="H1397" s="369">
        <f t="shared" si="2628"/>
        <v>5.2282551866791455E-2</v>
      </c>
      <c r="I1397" s="369">
        <f t="shared" si="2628"/>
        <v>5.0375660074191621E-2</v>
      </c>
      <c r="J1397" s="369">
        <f t="shared" si="2628"/>
        <v>5.0660353513709483E-2</v>
      </c>
      <c r="K1397" s="369">
        <f t="shared" si="2628"/>
        <v>4.8221020990857622E-2</v>
      </c>
      <c r="L1397" s="369">
        <f t="shared" si="2628"/>
        <v>5.1608790019952694E-2</v>
      </c>
      <c r="M1397" s="369">
        <f t="shared" si="2628"/>
        <v>6.1777454802899284E-2</v>
      </c>
      <c r="N1397" s="369">
        <f t="shared" si="2628"/>
        <v>5.7100426986772701E-2</v>
      </c>
      <c r="O1397" s="369">
        <f t="shared" si="2628"/>
        <v>7.0098788413510166E-2</v>
      </c>
      <c r="P1397" s="369">
        <f t="shared" si="2628"/>
        <v>4.06203442380128E-2</v>
      </c>
      <c r="Q1397" s="369">
        <f t="shared" si="2628"/>
        <v>6.2147612718411842E-2</v>
      </c>
      <c r="R1397" s="369">
        <f t="shared" si="2628"/>
        <v>6.4173458901576622E-2</v>
      </c>
      <c r="S1397" s="369">
        <f t="shared" si="2628"/>
        <v>5.7764580068832269E-2</v>
      </c>
      <c r="T1397" s="369">
        <f t="shared" si="2628"/>
        <v>5.9594050227988062E-2</v>
      </c>
      <c r="U1397" s="369">
        <f t="shared" si="2628"/>
        <v>5.9485841952170881E-2</v>
      </c>
      <c r="V1397" s="369">
        <f t="shared" si="2628"/>
        <v>6.2117283146379085E-2</v>
      </c>
      <c r="W1397" s="369">
        <f t="shared" si="2628"/>
        <v>5.8185721953837893E-2</v>
      </c>
      <c r="X1397" s="369">
        <f t="shared" si="2628"/>
        <v>6.1010087138949537E-2</v>
      </c>
      <c r="Y1397" s="369">
        <f t="shared" si="2628"/>
        <v>5.8066634880358133E-2</v>
      </c>
      <c r="Z1397" s="369">
        <f t="shared" si="2628"/>
        <v>6.1114150847158981E-2</v>
      </c>
      <c r="AA1397" s="369">
        <f t="shared" si="2628"/>
        <v>5.9919900316157883E-2</v>
      </c>
      <c r="AB1397" s="369">
        <f t="shared" si="2628"/>
        <v>5.8038402917733503E-2</v>
      </c>
      <c r="AC1397" s="369">
        <f t="shared" si="2628"/>
        <v>4.773186873350542E-2</v>
      </c>
      <c r="AD1397" s="369">
        <f t="shared" si="2628"/>
        <v>5.6986432336531959E-2</v>
      </c>
      <c r="AE1397" s="369">
        <f t="shared" si="2628"/>
        <v>6.0037899170231293E-2</v>
      </c>
      <c r="AF1397" s="369">
        <f t="shared" si="2628"/>
        <v>5.5097051159907713E-2</v>
      </c>
      <c r="AG1397" s="369">
        <f t="shared" ref="AG1397:AH1397" si="2629">AG227*100/AG$5</f>
        <v>6.1387833824249977E-2</v>
      </c>
      <c r="AH1397" s="369">
        <f t="shared" si="2629"/>
        <v>5.493922762230509E-2</v>
      </c>
      <c r="AI1397" s="369">
        <f t="shared" ref="AI1397:AJ1397" si="2630">AI227*100/AI$5</f>
        <v>5.4133434971619404E-2</v>
      </c>
      <c r="AJ1397" s="369">
        <f t="shared" si="2630"/>
        <v>5.4177054504494282E-2</v>
      </c>
      <c r="AK1397" s="369">
        <f t="shared" ref="AK1397:AL1397" si="2631">AK227*100/AK$5</f>
        <v>5.1479880953262426E-2</v>
      </c>
      <c r="AL1397" s="369">
        <f t="shared" si="2631"/>
        <v>5.7999978894339381E-2</v>
      </c>
      <c r="AM1397" s="369">
        <f t="shared" ref="AM1397:AN1397" si="2632">AM227*100/AM$5</f>
        <v>5.8376921310951312E-2</v>
      </c>
      <c r="AN1397" s="369">
        <f t="shared" si="2632"/>
        <v>4.1778088515640438E-2</v>
      </c>
      <c r="AO1397" s="369">
        <f t="shared" ref="AO1397:AT1397" si="2633">AO227*100/AO$5</f>
        <v>3.9735510289275924E-2</v>
      </c>
      <c r="AP1397" s="369">
        <f t="shared" si="2633"/>
        <v>4.3467515613622242E-2</v>
      </c>
      <c r="AQ1397" s="369">
        <f t="shared" si="2633"/>
        <v>5.7964168831607002E-2</v>
      </c>
      <c r="AR1397" s="369">
        <f t="shared" si="2633"/>
        <v>5.1646731976439465E-2</v>
      </c>
      <c r="AS1397" s="369">
        <f t="shared" si="2633"/>
        <v>5.7009153313219117E-2</v>
      </c>
      <c r="AT1397" s="369">
        <f t="shared" si="2633"/>
        <v>4.2750075317553954E-2</v>
      </c>
      <c r="AU1397" s="369">
        <f t="shared" ref="AU1397:AV1397" si="2634">AU227*100/AU$5</f>
        <v>5.1186120479331076E-2</v>
      </c>
      <c r="AV1397" s="369">
        <f t="shared" si="2634"/>
        <v>4.5828548551923219E-2</v>
      </c>
      <c r="AW1397" s="369">
        <f t="shared" ref="AW1397:AX1397" si="2635">AW227*100/AW$5</f>
        <v>4.6764468813965572E-2</v>
      </c>
      <c r="AX1397" s="369">
        <f t="shared" si="2635"/>
        <v>5.2424111402773595E-2</v>
      </c>
      <c r="AY1397" s="369">
        <f t="shared" ref="AY1397" si="2636">AY227*100/AY$5</f>
        <v>4.4012456528738989E-2</v>
      </c>
    </row>
    <row r="1398" spans="1:51" s="325" customFormat="1" ht="13.8">
      <c r="A1398" s="327"/>
      <c r="B1398" s="327" t="s">
        <v>399</v>
      </c>
      <c r="C1398" s="369">
        <f t="shared" ref="C1398:AF1398" si="2637">C228*100/C$5</f>
        <v>0.12733270580920389</v>
      </c>
      <c r="D1398" s="369">
        <f t="shared" si="2637"/>
        <v>8.7601258014331329E-2</v>
      </c>
      <c r="E1398" s="369">
        <f t="shared" si="2637"/>
        <v>8.5443596224370186E-2</v>
      </c>
      <c r="F1398" s="369">
        <f t="shared" si="2637"/>
        <v>9.8497069882131444E-2</v>
      </c>
      <c r="G1398" s="369">
        <f t="shared" si="2637"/>
        <v>0.11255469200355116</v>
      </c>
      <c r="H1398" s="369">
        <f t="shared" si="2637"/>
        <v>0.13394912976543866</v>
      </c>
      <c r="I1398" s="369">
        <f t="shared" si="2637"/>
        <v>0.11668271484241749</v>
      </c>
      <c r="J1398" s="369">
        <f t="shared" si="2637"/>
        <v>0.14508775109973818</v>
      </c>
      <c r="K1398" s="369">
        <f t="shared" si="2637"/>
        <v>0.12174924990612791</v>
      </c>
      <c r="L1398" s="369">
        <f t="shared" si="2637"/>
        <v>9.7392965943165308E-2</v>
      </c>
      <c r="M1398" s="369">
        <f t="shared" si="2637"/>
        <v>0.13912691267595087</v>
      </c>
      <c r="N1398" s="369">
        <f t="shared" si="2637"/>
        <v>0.11837785018892021</v>
      </c>
      <c r="O1398" s="369">
        <f t="shared" si="2637"/>
        <v>0.14956561767490881</v>
      </c>
      <c r="P1398" s="369">
        <f t="shared" si="2637"/>
        <v>8.3094908011306437E-2</v>
      </c>
      <c r="Q1398" s="369">
        <f t="shared" si="2637"/>
        <v>0.11587940288120541</v>
      </c>
      <c r="R1398" s="369">
        <f t="shared" si="2637"/>
        <v>0.12099416217307429</v>
      </c>
      <c r="S1398" s="369">
        <f t="shared" si="2637"/>
        <v>0.11321857693491125</v>
      </c>
      <c r="T1398" s="369">
        <f t="shared" si="2637"/>
        <v>0.12559650174761594</v>
      </c>
      <c r="U1398" s="369">
        <f t="shared" si="2637"/>
        <v>0.10482031518729901</v>
      </c>
      <c r="V1398" s="369">
        <f t="shared" si="2637"/>
        <v>0.11931729827643452</v>
      </c>
      <c r="W1398" s="369">
        <f t="shared" si="2637"/>
        <v>0.11675791733762748</v>
      </c>
      <c r="X1398" s="369">
        <f t="shared" si="2637"/>
        <v>0.1215651837975408</v>
      </c>
      <c r="Y1398" s="369">
        <f t="shared" si="2637"/>
        <v>0.12480226299773006</v>
      </c>
      <c r="Z1398" s="369">
        <f t="shared" si="2637"/>
        <v>0.12051265406052063</v>
      </c>
      <c r="AA1398" s="369">
        <f t="shared" si="2637"/>
        <v>0.12079280103495844</v>
      </c>
      <c r="AB1398" s="369">
        <f t="shared" si="2637"/>
        <v>9.5342796677175254E-2</v>
      </c>
      <c r="AC1398" s="369">
        <f t="shared" si="2637"/>
        <v>7.9154706389246071E-2</v>
      </c>
      <c r="AD1398" s="369">
        <f t="shared" si="2637"/>
        <v>0.10234298052275127</v>
      </c>
      <c r="AE1398" s="369">
        <f t="shared" si="2637"/>
        <v>0.11388673059934222</v>
      </c>
      <c r="AF1398" s="369">
        <f t="shared" si="2637"/>
        <v>0.10330697092482696</v>
      </c>
      <c r="AG1398" s="369">
        <f t="shared" ref="AG1398:AH1398" si="2638">AG228*100/AG$5</f>
        <v>0.10547545993439314</v>
      </c>
      <c r="AH1398" s="369">
        <f t="shared" si="2638"/>
        <v>0.12481225522994932</v>
      </c>
      <c r="AI1398" s="369">
        <f t="shared" ref="AI1398:AJ1398" si="2639">AI228*100/AI$5</f>
        <v>0.1393975406375593</v>
      </c>
      <c r="AJ1398" s="369">
        <f t="shared" si="2639"/>
        <v>8.5840372928331021E-2</v>
      </c>
      <c r="AK1398" s="369">
        <f t="shared" ref="AK1398:AL1398" si="2640">AK228*100/AK$5</f>
        <v>0.11028619462356751</v>
      </c>
      <c r="AL1398" s="369">
        <f t="shared" si="2640"/>
        <v>9.4934884978208414E-2</v>
      </c>
      <c r="AM1398" s="369">
        <f t="shared" ref="AM1398:AN1398" si="2641">AM228*100/AM$5</f>
        <v>0.10636912980928104</v>
      </c>
      <c r="AN1398" s="369">
        <f t="shared" si="2641"/>
        <v>6.8976726786819847E-2</v>
      </c>
      <c r="AO1398" s="369">
        <f t="shared" ref="AO1398:AT1398" si="2642">AO228*100/AO$5</f>
        <v>6.9352039697431894E-2</v>
      </c>
      <c r="AP1398" s="369">
        <f t="shared" si="2642"/>
        <v>9.0141936950142026E-2</v>
      </c>
      <c r="AQ1398" s="369">
        <f t="shared" si="2642"/>
        <v>8.684503525759979E-2</v>
      </c>
      <c r="AR1398" s="369">
        <f t="shared" si="2642"/>
        <v>9.7895359198279325E-2</v>
      </c>
      <c r="AS1398" s="369">
        <f t="shared" si="2642"/>
        <v>9.0768763655125415E-2</v>
      </c>
      <c r="AT1398" s="369">
        <f t="shared" si="2642"/>
        <v>8.6005072784527847E-2</v>
      </c>
      <c r="AU1398" s="369">
        <f t="shared" ref="AU1398:AV1398" si="2643">AU228*100/AU$5</f>
        <v>8.6915379577074681E-2</v>
      </c>
      <c r="AV1398" s="369">
        <f t="shared" si="2643"/>
        <v>7.5947107843653688E-2</v>
      </c>
      <c r="AW1398" s="369">
        <f t="shared" ref="AW1398:AX1398" si="2644">AW228*100/AW$5</f>
        <v>7.6493546437018112E-2</v>
      </c>
      <c r="AX1398" s="369">
        <f t="shared" si="2644"/>
        <v>9.4773230711854548E-2</v>
      </c>
      <c r="AY1398" s="369">
        <f t="shared" ref="AY1398" si="2645">AY228*100/AY$5</f>
        <v>6.7409306383755932E-2</v>
      </c>
    </row>
    <row r="1399" spans="1:51" s="325" customFormat="1" ht="13.8">
      <c r="A1399" s="329"/>
      <c r="B1399" s="329" t="s">
        <v>400</v>
      </c>
      <c r="C1399" s="369">
        <f t="shared" ref="C1399:AF1399" si="2646">C229*100/C$5</f>
        <v>1.1255710325650481</v>
      </c>
      <c r="D1399" s="369">
        <f t="shared" si="2646"/>
        <v>0.79844134331686345</v>
      </c>
      <c r="E1399" s="369">
        <f t="shared" si="2646"/>
        <v>0.84630558076098139</v>
      </c>
      <c r="F1399" s="369">
        <f t="shared" si="2646"/>
        <v>0.96461543752614387</v>
      </c>
      <c r="G1399" s="369">
        <f t="shared" si="2646"/>
        <v>0.89522393170104375</v>
      </c>
      <c r="H1399" s="369">
        <f t="shared" si="2646"/>
        <v>0.86434688657947112</v>
      </c>
      <c r="I1399" s="369">
        <f t="shared" si="2646"/>
        <v>0.8199136533158875</v>
      </c>
      <c r="J1399" s="369">
        <f t="shared" si="2646"/>
        <v>0.89638553513782426</v>
      </c>
      <c r="K1399" s="369">
        <f t="shared" si="2646"/>
        <v>0.82658441758697931</v>
      </c>
      <c r="L1399" s="369">
        <f t="shared" si="2646"/>
        <v>0.94611599831853777</v>
      </c>
      <c r="M1399" s="369">
        <f t="shared" si="2646"/>
        <v>0.94533971643637682</v>
      </c>
      <c r="N1399" s="369">
        <f t="shared" si="2646"/>
        <v>0.81806915239415201</v>
      </c>
      <c r="O1399" s="369">
        <f t="shared" si="2646"/>
        <v>0.89896850601957201</v>
      </c>
      <c r="P1399" s="369">
        <f t="shared" si="2646"/>
        <v>0.77381324559568965</v>
      </c>
      <c r="Q1399" s="369">
        <f t="shared" si="2646"/>
        <v>1.0074710655523795</v>
      </c>
      <c r="R1399" s="369">
        <f t="shared" si="2646"/>
        <v>0.83716996351466932</v>
      </c>
      <c r="S1399" s="369">
        <f t="shared" si="2646"/>
        <v>0.88337446813262899</v>
      </c>
      <c r="T1399" s="369">
        <f t="shared" si="2646"/>
        <v>0.84431707463420069</v>
      </c>
      <c r="U1399" s="369">
        <f t="shared" si="2646"/>
        <v>0.79548224858987249</v>
      </c>
      <c r="V1399" s="369">
        <f t="shared" si="2646"/>
        <v>0.91717555487376912</v>
      </c>
      <c r="W1399" s="369">
        <f t="shared" si="2646"/>
        <v>0.88571121846484169</v>
      </c>
      <c r="X1399" s="369">
        <f t="shared" si="2646"/>
        <v>0.86493690316106697</v>
      </c>
      <c r="Y1399" s="369">
        <f t="shared" si="2646"/>
        <v>0.84085329447125201</v>
      </c>
      <c r="Z1399" s="369">
        <f t="shared" si="2646"/>
        <v>0.83292374178112039</v>
      </c>
      <c r="AA1399" s="369">
        <f t="shared" si="2646"/>
        <v>0.88760075001131689</v>
      </c>
      <c r="AB1399" s="369">
        <f t="shared" si="2646"/>
        <v>0.75071412469677035</v>
      </c>
      <c r="AC1399" s="369">
        <f t="shared" si="2646"/>
        <v>0.73147739387081168</v>
      </c>
      <c r="AD1399" s="369">
        <f t="shared" si="2646"/>
        <v>0.79343882039288161</v>
      </c>
      <c r="AE1399" s="369">
        <f t="shared" si="2646"/>
        <v>0.83445978308303081</v>
      </c>
      <c r="AF1399" s="369">
        <f t="shared" si="2646"/>
        <v>0.88249569964236108</v>
      </c>
      <c r="AG1399" s="369">
        <f t="shared" ref="AG1399:AH1399" si="2647">AG229*100/AG$5</f>
        <v>0.90627045098479109</v>
      </c>
      <c r="AH1399" s="369">
        <f t="shared" si="2647"/>
        <v>0.93809998393544225</v>
      </c>
      <c r="AI1399" s="369">
        <f t="shared" ref="AI1399:AJ1399" si="2648">AI229*100/AI$5</f>
        <v>0.91131191511624887</v>
      </c>
      <c r="AJ1399" s="369">
        <f t="shared" si="2648"/>
        <v>0.84068091624061669</v>
      </c>
      <c r="AK1399" s="369">
        <f t="shared" ref="AK1399:AL1399" si="2649">AK229*100/AK$5</f>
        <v>0.93443193451727968</v>
      </c>
      <c r="AL1399" s="369">
        <f t="shared" si="2649"/>
        <v>0.9140780438624333</v>
      </c>
      <c r="AM1399" s="369">
        <f t="shared" ref="AM1399:AN1399" si="2650">AM229*100/AM$5</f>
        <v>0.97757235826814148</v>
      </c>
      <c r="AN1399" s="369">
        <f t="shared" si="2650"/>
        <v>0.8313962131001057</v>
      </c>
      <c r="AO1399" s="369">
        <f t="shared" ref="AO1399:AT1399" si="2651">AO229*100/AO$5</f>
        <v>0.87005606691079151</v>
      </c>
      <c r="AP1399" s="369">
        <f t="shared" si="2651"/>
        <v>0.93944908845447705</v>
      </c>
      <c r="AQ1399" s="369">
        <f t="shared" si="2651"/>
        <v>0.87098080232126573</v>
      </c>
      <c r="AR1399" s="369">
        <f t="shared" si="2651"/>
        <v>0.93153780697617505</v>
      </c>
      <c r="AS1399" s="369">
        <f t="shared" si="2651"/>
        <v>0.95319587439160158</v>
      </c>
      <c r="AT1399" s="369">
        <f t="shared" si="2651"/>
        <v>0.89037971828710216</v>
      </c>
      <c r="AU1399" s="369">
        <f t="shared" ref="AU1399:AV1399" si="2652">AU229*100/AU$5</f>
        <v>0.86225040452188961</v>
      </c>
      <c r="AV1399" s="369">
        <f t="shared" si="2652"/>
        <v>0.83430268408420061</v>
      </c>
      <c r="AW1399" s="369">
        <f t="shared" ref="AW1399:AX1399" si="2653">AW229*100/AW$5</f>
        <v>0.9124208550308095</v>
      </c>
      <c r="AX1399" s="369">
        <f t="shared" si="2653"/>
        <v>0.99202811981522143</v>
      </c>
      <c r="AY1399" s="369">
        <f t="shared" ref="AY1399" si="2654">AY229*100/AY$5</f>
        <v>0.9648906756385176</v>
      </c>
    </row>
    <row r="1400" spans="1:51" s="325" customFormat="1" ht="13.8">
      <c r="A1400" s="327"/>
      <c r="B1400" s="327" t="s">
        <v>401</v>
      </c>
      <c r="C1400" s="369">
        <f t="shared" ref="C1400:AF1400" si="2655">C230*100/C$5</f>
        <v>0.97194276289087134</v>
      </c>
      <c r="D1400" s="369">
        <f t="shared" si="2655"/>
        <v>0.70860162563828388</v>
      </c>
      <c r="E1400" s="369">
        <f t="shared" si="2655"/>
        <v>0.75500661805593627</v>
      </c>
      <c r="F1400" s="369">
        <f t="shared" si="2655"/>
        <v>0.88315440165529469</v>
      </c>
      <c r="G1400" s="369">
        <f t="shared" si="2655"/>
        <v>0.7776774908734192</v>
      </c>
      <c r="H1400" s="369">
        <f t="shared" si="2655"/>
        <v>0.77043394518049435</v>
      </c>
      <c r="I1400" s="369">
        <f t="shared" si="2655"/>
        <v>0.73970350641884008</v>
      </c>
      <c r="J1400" s="369">
        <f t="shared" si="2655"/>
        <v>0.80188519247834167</v>
      </c>
      <c r="K1400" s="369">
        <f t="shared" si="2655"/>
        <v>0.74226629382021525</v>
      </c>
      <c r="L1400" s="369">
        <f t="shared" si="2655"/>
        <v>0.84655573410681806</v>
      </c>
      <c r="M1400" s="369">
        <f t="shared" si="2655"/>
        <v>0.86918155934464836</v>
      </c>
      <c r="N1400" s="369">
        <f t="shared" si="2655"/>
        <v>0.7319963686794605</v>
      </c>
      <c r="O1400" s="369">
        <f t="shared" si="2655"/>
        <v>0.80573227189123386</v>
      </c>
      <c r="P1400" s="369">
        <f t="shared" si="2655"/>
        <v>0.67963614175723963</v>
      </c>
      <c r="Q1400" s="369">
        <f t="shared" si="2655"/>
        <v>0.89062060622244887</v>
      </c>
      <c r="R1400" s="369">
        <f t="shared" si="2655"/>
        <v>0.74863234394537548</v>
      </c>
      <c r="S1400" s="369">
        <f t="shared" si="2655"/>
        <v>0.79014243590153366</v>
      </c>
      <c r="T1400" s="369">
        <f t="shared" si="2655"/>
        <v>0.76292629644611287</v>
      </c>
      <c r="U1400" s="369">
        <f t="shared" si="2655"/>
        <v>0.69775848998634127</v>
      </c>
      <c r="V1400" s="369">
        <f t="shared" si="2655"/>
        <v>0.81689690968617745</v>
      </c>
      <c r="W1400" s="369">
        <f t="shared" si="2655"/>
        <v>0.7766398282340311</v>
      </c>
      <c r="X1400" s="369">
        <f t="shared" si="2655"/>
        <v>0.76388765375058987</v>
      </c>
      <c r="Y1400" s="369">
        <f t="shared" si="2655"/>
        <v>0.75033650923072059</v>
      </c>
      <c r="Z1400" s="369">
        <f t="shared" si="2655"/>
        <v>0.73151505596720789</v>
      </c>
      <c r="AA1400" s="369">
        <f t="shared" si="2655"/>
        <v>0.77391574364606841</v>
      </c>
      <c r="AB1400" s="369">
        <f t="shared" si="2655"/>
        <v>0.65082919213907686</v>
      </c>
      <c r="AC1400" s="369">
        <f t="shared" si="2655"/>
        <v>0.64384044909596694</v>
      </c>
      <c r="AD1400" s="369">
        <f t="shared" si="2655"/>
        <v>0.70765839902212735</v>
      </c>
      <c r="AE1400" s="369">
        <f t="shared" si="2655"/>
        <v>0.75159723281656587</v>
      </c>
      <c r="AF1400" s="369">
        <f t="shared" si="2655"/>
        <v>0.79739043311857505</v>
      </c>
      <c r="AG1400" s="369">
        <f t="shared" ref="AG1400:AH1400" si="2656">AG230*100/AG$5</f>
        <v>0.81630937087143562</v>
      </c>
      <c r="AH1400" s="369">
        <f t="shared" si="2656"/>
        <v>0.86101350202678573</v>
      </c>
      <c r="AI1400" s="369">
        <f t="shared" ref="AI1400:AJ1400" si="2657">AI230*100/AI$5</f>
        <v>0.83271584918077812</v>
      </c>
      <c r="AJ1400" s="369">
        <f t="shared" si="2657"/>
        <v>0.76910524649299028</v>
      </c>
      <c r="AK1400" s="369">
        <f t="shared" ref="AK1400:AL1400" si="2658">AK230*100/AK$5</f>
        <v>0.84328019980896718</v>
      </c>
      <c r="AL1400" s="369">
        <f t="shared" si="2658"/>
        <v>0.83257772362462124</v>
      </c>
      <c r="AM1400" s="369">
        <f t="shared" ref="AM1400:AN1400" si="2659">AM230*100/AM$5</f>
        <v>0.87735987962634321</v>
      </c>
      <c r="AN1400" s="369">
        <f t="shared" si="2659"/>
        <v>0.74526719190803759</v>
      </c>
      <c r="AO1400" s="369">
        <f t="shared" ref="AO1400:AT1400" si="2660">AO230*100/AO$5</f>
        <v>0.78392132721540453</v>
      </c>
      <c r="AP1400" s="369">
        <f t="shared" si="2660"/>
        <v>0.86192562837051889</v>
      </c>
      <c r="AQ1400" s="369">
        <f t="shared" si="2660"/>
        <v>0.79365025810587397</v>
      </c>
      <c r="AR1400" s="369">
        <f t="shared" si="2660"/>
        <v>0.84804955168375284</v>
      </c>
      <c r="AS1400" s="369">
        <f t="shared" si="2660"/>
        <v>0.86228556100757936</v>
      </c>
      <c r="AT1400" s="369">
        <f t="shared" si="2660"/>
        <v>0.81356422862201694</v>
      </c>
      <c r="AU1400" s="369">
        <f t="shared" ref="AU1400:AV1400" si="2661">AU230*100/AU$5</f>
        <v>0.78658250141856279</v>
      </c>
      <c r="AV1400" s="369">
        <f t="shared" si="2661"/>
        <v>0.76585422989136864</v>
      </c>
      <c r="AW1400" s="369">
        <f t="shared" ref="AW1400:AX1400" si="2662">AW230*100/AW$5</f>
        <v>0.83847930299398654</v>
      </c>
      <c r="AX1400" s="369">
        <f t="shared" si="2662"/>
        <v>0.90886674439779214</v>
      </c>
      <c r="AY1400" s="369">
        <f t="shared" ref="AY1400" si="2663">AY230*100/AY$5</f>
        <v>0.8772098339024369</v>
      </c>
    </row>
    <row r="1401" spans="1:51" s="325" customFormat="1" ht="13.8">
      <c r="A1401" s="329"/>
      <c r="B1401" s="329" t="s">
        <v>402</v>
      </c>
      <c r="C1401" s="369">
        <f t="shared" ref="C1401:AF1401" si="2664">C231*100/C$5</f>
        <v>0.15362826967417681</v>
      </c>
      <c r="D1401" s="369">
        <f t="shared" si="2664"/>
        <v>8.9839717678579581E-2</v>
      </c>
      <c r="E1401" s="369">
        <f t="shared" si="2664"/>
        <v>9.1261667377142669E-2</v>
      </c>
      <c r="F1401" s="369">
        <f t="shared" si="2664"/>
        <v>8.1461035870849269E-2</v>
      </c>
      <c r="G1401" s="369">
        <f t="shared" si="2664"/>
        <v>0.11758341674483991</v>
      </c>
      <c r="H1401" s="369">
        <f t="shared" si="2664"/>
        <v>9.3949173243652276E-2</v>
      </c>
      <c r="I1401" s="369">
        <f t="shared" si="2664"/>
        <v>8.0210146897047419E-2</v>
      </c>
      <c r="J1401" s="369">
        <f t="shared" si="2664"/>
        <v>9.4500342659482553E-2</v>
      </c>
      <c r="K1401" s="369">
        <f t="shared" si="2664"/>
        <v>8.4318123766764064E-2</v>
      </c>
      <c r="L1401" s="369">
        <f t="shared" si="2664"/>
        <v>9.9605416258981311E-2</v>
      </c>
      <c r="M1401" s="369">
        <f t="shared" si="2664"/>
        <v>7.6158157091728448E-2</v>
      </c>
      <c r="N1401" s="369">
        <f t="shared" si="2664"/>
        <v>8.6072783714691611E-2</v>
      </c>
      <c r="O1401" s="369">
        <f t="shared" si="2664"/>
        <v>9.3236234128338119E-2</v>
      </c>
      <c r="P1401" s="369">
        <f t="shared" si="2664"/>
        <v>9.4177103838450058E-2</v>
      </c>
      <c r="Q1401" s="369">
        <f t="shared" si="2664"/>
        <v>0.11689092001529415</v>
      </c>
      <c r="R1401" s="369">
        <f t="shared" si="2664"/>
        <v>8.8537619569293846E-2</v>
      </c>
      <c r="S1401" s="369">
        <f t="shared" si="2664"/>
        <v>9.3232032231095288E-2</v>
      </c>
      <c r="T1401" s="369">
        <f t="shared" si="2664"/>
        <v>8.1390778188087806E-2</v>
      </c>
      <c r="U1401" s="369">
        <f t="shared" si="2664"/>
        <v>9.7723758603531247E-2</v>
      </c>
      <c r="V1401" s="369">
        <f t="shared" si="2664"/>
        <v>0.10027864518759166</v>
      </c>
      <c r="W1401" s="369">
        <f t="shared" si="2664"/>
        <v>0.10907139023081051</v>
      </c>
      <c r="X1401" s="369">
        <f t="shared" si="2664"/>
        <v>0.1010492494104771</v>
      </c>
      <c r="Y1401" s="369">
        <f t="shared" si="2664"/>
        <v>9.0516785240531375E-2</v>
      </c>
      <c r="Z1401" s="369">
        <f t="shared" si="2664"/>
        <v>0.10140868581391251</v>
      </c>
      <c r="AA1401" s="369">
        <f t="shared" si="2664"/>
        <v>0.11372471471535864</v>
      </c>
      <c r="AB1401" s="369">
        <f t="shared" si="2664"/>
        <v>9.9926989371402042E-2</v>
      </c>
      <c r="AC1401" s="369">
        <f t="shared" si="2664"/>
        <v>8.7636944774844766E-2</v>
      </c>
      <c r="AD1401" s="369">
        <f t="shared" si="2664"/>
        <v>8.5780421370754298E-2</v>
      </c>
      <c r="AE1401" s="369">
        <f t="shared" si="2664"/>
        <v>8.2862550266464982E-2</v>
      </c>
      <c r="AF1401" s="369">
        <f t="shared" si="2664"/>
        <v>8.5105266523786027E-2</v>
      </c>
      <c r="AG1401" s="369">
        <f t="shared" ref="AG1401:AH1401" si="2665">AG231*100/AG$5</f>
        <v>8.9961080113355421E-2</v>
      </c>
      <c r="AH1401" s="369">
        <f t="shared" si="2665"/>
        <v>7.7086481908656607E-2</v>
      </c>
      <c r="AI1401" s="369">
        <f t="shared" ref="AI1401:AJ1401" si="2666">AI231*100/AI$5</f>
        <v>7.8596065935470749E-2</v>
      </c>
      <c r="AJ1401" s="369">
        <f t="shared" si="2666"/>
        <v>7.1575669747626414E-2</v>
      </c>
      <c r="AK1401" s="369">
        <f t="shared" ref="AK1401:AL1401" si="2667">AK231*100/AK$5</f>
        <v>9.1151734708312504E-2</v>
      </c>
      <c r="AL1401" s="369">
        <f t="shared" si="2667"/>
        <v>8.1500320237812091E-2</v>
      </c>
      <c r="AM1401" s="369">
        <f t="shared" ref="AM1401:AN1401" si="2668">AM231*100/AM$5</f>
        <v>0.10021247864179825</v>
      </c>
      <c r="AN1401" s="369">
        <f t="shared" si="2668"/>
        <v>8.6169859988271091E-2</v>
      </c>
      <c r="AO1401" s="369">
        <f t="shared" ref="AO1401:AT1401" si="2669">AO231*100/AO$5</f>
        <v>8.6134739695386944E-2</v>
      </c>
      <c r="AP1401" s="369">
        <f t="shared" si="2669"/>
        <v>7.752346008395819E-2</v>
      </c>
      <c r="AQ1401" s="369">
        <f t="shared" si="2669"/>
        <v>7.7364283545328788E-2</v>
      </c>
      <c r="AR1401" s="369">
        <f t="shared" si="2669"/>
        <v>8.3488255292422264E-2</v>
      </c>
      <c r="AS1401" s="369">
        <f t="shared" si="2669"/>
        <v>9.0910313384022293E-2</v>
      </c>
      <c r="AT1401" s="369">
        <f t="shared" si="2669"/>
        <v>7.681548966508514E-2</v>
      </c>
      <c r="AU1401" s="369">
        <f t="shared" ref="AU1401:AV1401" si="2670">AU231*100/AU$5</f>
        <v>7.5634228024064207E-2</v>
      </c>
      <c r="AV1401" s="369">
        <f t="shared" si="2670"/>
        <v>6.8448454192831909E-2</v>
      </c>
      <c r="AW1401" s="369">
        <f t="shared" ref="AW1401:AX1401" si="2671">AW231*100/AW$5</f>
        <v>7.3941552036822955E-2</v>
      </c>
      <c r="AX1401" s="369">
        <f t="shared" si="2671"/>
        <v>8.3161375417429129E-2</v>
      </c>
      <c r="AY1401" s="369">
        <f t="shared" ref="AY1401" si="2672">AY231*100/AY$5</f>
        <v>8.7680841736080678E-2</v>
      </c>
    </row>
    <row r="1402" spans="1:51" s="325" customFormat="1" ht="27.6">
      <c r="A1402" s="327"/>
      <c r="B1402" s="327" t="s">
        <v>403</v>
      </c>
      <c r="C1402" s="369">
        <f t="shared" ref="C1402:AF1402" si="2673">C232*100/C$5</f>
        <v>9.3850551386454111</v>
      </c>
      <c r="D1402" s="369">
        <f t="shared" si="2673"/>
        <v>7.2020287332126296</v>
      </c>
      <c r="E1402" s="369">
        <f t="shared" si="2673"/>
        <v>7.627938825219549</v>
      </c>
      <c r="F1402" s="369">
        <f t="shared" si="2673"/>
        <v>8.2274046601951074</v>
      </c>
      <c r="G1402" s="369">
        <f t="shared" si="2673"/>
        <v>7.6051696769377131</v>
      </c>
      <c r="H1402" s="369">
        <f t="shared" si="2673"/>
        <v>7.4917672190936031</v>
      </c>
      <c r="I1402" s="369">
        <f t="shared" si="2673"/>
        <v>8.2554864662433296</v>
      </c>
      <c r="J1402" s="369">
        <f t="shared" si="2673"/>
        <v>8.180352317410275</v>
      </c>
      <c r="K1402" s="369">
        <f t="shared" si="2673"/>
        <v>8.4782677785097462</v>
      </c>
      <c r="L1402" s="369">
        <f t="shared" si="2673"/>
        <v>9.360786982122951</v>
      </c>
      <c r="M1402" s="369">
        <f t="shared" si="2673"/>
        <v>7.9776733214997453</v>
      </c>
      <c r="N1402" s="369">
        <f t="shared" si="2673"/>
        <v>8.4414427344927905</v>
      </c>
      <c r="O1402" s="369">
        <f t="shared" si="2673"/>
        <v>9.0199292955192902</v>
      </c>
      <c r="P1402" s="369">
        <f t="shared" si="2673"/>
        <v>7.5075624128139511</v>
      </c>
      <c r="Q1402" s="369">
        <f t="shared" si="2673"/>
        <v>8.811689901215237</v>
      </c>
      <c r="R1402" s="369">
        <f t="shared" si="2673"/>
        <v>9.0404958454755313</v>
      </c>
      <c r="S1402" s="369">
        <f t="shared" si="2673"/>
        <v>8.6916823240770089</v>
      </c>
      <c r="T1402" s="369">
        <f t="shared" si="2673"/>
        <v>7.959520129115</v>
      </c>
      <c r="U1402" s="369">
        <f t="shared" si="2673"/>
        <v>9.3369812417137261</v>
      </c>
      <c r="V1402" s="369">
        <f t="shared" si="2673"/>
        <v>8.815989106360087</v>
      </c>
      <c r="W1402" s="369">
        <f t="shared" si="2673"/>
        <v>8.8619645732689207</v>
      </c>
      <c r="X1402" s="369">
        <f t="shared" si="2673"/>
        <v>9.9456369101513733</v>
      </c>
      <c r="Y1402" s="369">
        <f t="shared" si="2673"/>
        <v>8.4812040997309097</v>
      </c>
      <c r="Z1402" s="369">
        <f t="shared" si="2673"/>
        <v>9.5775333623911507</v>
      </c>
      <c r="AA1402" s="369">
        <f t="shared" si="2673"/>
        <v>10.702432771777847</v>
      </c>
      <c r="AB1402" s="369">
        <f t="shared" si="2673"/>
        <v>9.2117459633870205</v>
      </c>
      <c r="AC1402" s="369">
        <f t="shared" si="2673"/>
        <v>10.806217480736644</v>
      </c>
      <c r="AD1402" s="369">
        <f t="shared" si="2673"/>
        <v>9.8893717295963697</v>
      </c>
      <c r="AE1402" s="369">
        <f t="shared" si="2673"/>
        <v>12.361854686208352</v>
      </c>
      <c r="AF1402" s="369">
        <f t="shared" si="2673"/>
        <v>9.7014674509250902</v>
      </c>
      <c r="AG1402" s="369">
        <f t="shared" ref="AG1402:AH1402" si="2674">AG232*100/AG$5</f>
        <v>10.744173085415776</v>
      </c>
      <c r="AH1402" s="369">
        <f t="shared" si="2674"/>
        <v>8.627447310590286</v>
      </c>
      <c r="AI1402" s="369">
        <f t="shared" ref="AI1402:AJ1402" si="2675">AI232*100/AI$5</f>
        <v>10.030349444737734</v>
      </c>
      <c r="AJ1402" s="369">
        <f t="shared" si="2675"/>
        <v>10.44122239860984</v>
      </c>
      <c r="AK1402" s="369">
        <f t="shared" ref="AK1402:AL1402" si="2676">AK232*100/AK$5</f>
        <v>7.9626242814347812</v>
      </c>
      <c r="AL1402" s="369">
        <f t="shared" si="2676"/>
        <v>9.8010223257301554</v>
      </c>
      <c r="AM1402" s="369">
        <f t="shared" ref="AM1402:AN1402" si="2677">AM232*100/AM$5</f>
        <v>9.7177917204910038</v>
      </c>
      <c r="AN1402" s="369">
        <f t="shared" si="2677"/>
        <v>9.570939439332335</v>
      </c>
      <c r="AO1402" s="369">
        <f t="shared" ref="AO1402:AT1402" si="2678">AO232*100/AO$5</f>
        <v>10.286279014502933</v>
      </c>
      <c r="AP1402" s="369">
        <f t="shared" si="2678"/>
        <v>11.991561655028271</v>
      </c>
      <c r="AQ1402" s="369">
        <f t="shared" si="2678"/>
        <v>9.9381558082256483</v>
      </c>
      <c r="AR1402" s="369">
        <f t="shared" si="2678"/>
        <v>10.555191426642493</v>
      </c>
      <c r="AS1402" s="369">
        <f t="shared" si="2678"/>
        <v>11.229104605957405</v>
      </c>
      <c r="AT1402" s="369">
        <f t="shared" si="2678"/>
        <v>14.693335532549806</v>
      </c>
      <c r="AU1402" s="369">
        <f t="shared" ref="AU1402:AV1402" si="2679">AU232*100/AU$5</f>
        <v>16.562515259020291</v>
      </c>
      <c r="AV1402" s="369">
        <f t="shared" si="2679"/>
        <v>12.151227393263483</v>
      </c>
      <c r="AW1402" s="369">
        <f t="shared" ref="AW1402:AX1402" si="2680">AW232*100/AW$5</f>
        <v>17.378617866347081</v>
      </c>
      <c r="AX1402" s="369">
        <f t="shared" si="2680"/>
        <v>13.301619307373324</v>
      </c>
      <c r="AY1402" s="369">
        <f t="shared" ref="AY1402" si="2681">AY232*100/AY$5</f>
        <v>20.230848918569503</v>
      </c>
    </row>
    <row r="1403" spans="1:51" s="325" customFormat="1" ht="13.8">
      <c r="A1403" s="329"/>
      <c r="B1403" s="329" t="s">
        <v>404</v>
      </c>
      <c r="C1403" s="369">
        <f t="shared" ref="C1403:AF1403" si="2682">C233*100/C$5</f>
        <v>0.92099240926087445</v>
      </c>
      <c r="D1403" s="369">
        <f t="shared" si="2682"/>
        <v>0.66499470948667816</v>
      </c>
      <c r="E1403" s="369">
        <f t="shared" si="2682"/>
        <v>0.63886896696790108</v>
      </c>
      <c r="F1403" s="369">
        <f t="shared" si="2682"/>
        <v>0.69551808339018673</v>
      </c>
      <c r="G1403" s="369">
        <f t="shared" si="2682"/>
        <v>0.71293265982932652</v>
      </c>
      <c r="H1403" s="369">
        <f t="shared" si="2682"/>
        <v>0.82989040229304101</v>
      </c>
      <c r="I1403" s="369">
        <f t="shared" si="2682"/>
        <v>0.6147231901732797</v>
      </c>
      <c r="J1403" s="369">
        <f t="shared" si="2682"/>
        <v>0.65063358267175198</v>
      </c>
      <c r="K1403" s="369">
        <f t="shared" si="2682"/>
        <v>0.72205976346196321</v>
      </c>
      <c r="L1403" s="369">
        <f t="shared" si="2682"/>
        <v>0.79607574526840408</v>
      </c>
      <c r="M1403" s="369">
        <f t="shared" si="2682"/>
        <v>0.78430137867537564</v>
      </c>
      <c r="N1403" s="369">
        <f t="shared" si="2682"/>
        <v>0.69618084793911894</v>
      </c>
      <c r="O1403" s="369">
        <f t="shared" si="2682"/>
        <v>0.77359020070623719</v>
      </c>
      <c r="P1403" s="369">
        <f t="shared" si="2682"/>
        <v>0.70451718063763591</v>
      </c>
      <c r="Q1403" s="369">
        <f t="shared" si="2682"/>
        <v>0.77134250577070529</v>
      </c>
      <c r="R1403" s="369">
        <f t="shared" si="2682"/>
        <v>0.61928475525765525</v>
      </c>
      <c r="S1403" s="369">
        <f t="shared" si="2682"/>
        <v>0.61453811249228363</v>
      </c>
      <c r="T1403" s="369">
        <f t="shared" si="2682"/>
        <v>0.57377641373618371</v>
      </c>
      <c r="U1403" s="369">
        <f t="shared" si="2682"/>
        <v>0.70306003519892069</v>
      </c>
      <c r="V1403" s="369">
        <f t="shared" si="2682"/>
        <v>0.67042956749055427</v>
      </c>
      <c r="W1403" s="369">
        <f t="shared" si="2682"/>
        <v>0.67383789586688125</v>
      </c>
      <c r="X1403" s="369">
        <f t="shared" si="2682"/>
        <v>0.71048831646490596</v>
      </c>
      <c r="Y1403" s="369">
        <f t="shared" si="2682"/>
        <v>0.73420905784834811</v>
      </c>
      <c r="Z1403" s="369">
        <f t="shared" si="2682"/>
        <v>0.71259656314046982</v>
      </c>
      <c r="AA1403" s="369">
        <f t="shared" si="2682"/>
        <v>0.87187624336771286</v>
      </c>
      <c r="AB1403" s="369">
        <f t="shared" si="2682"/>
        <v>0.72131641191452711</v>
      </c>
      <c r="AC1403" s="369">
        <f t="shared" si="2682"/>
        <v>0.74994554017400161</v>
      </c>
      <c r="AD1403" s="369">
        <f t="shared" si="2682"/>
        <v>0.8190646685723636</v>
      </c>
      <c r="AE1403" s="369">
        <f t="shared" si="2682"/>
        <v>0.94747925578234349</v>
      </c>
      <c r="AF1403" s="369">
        <f t="shared" si="2682"/>
        <v>0.98342497044272781</v>
      </c>
      <c r="AG1403" s="369">
        <f t="shared" ref="AG1403:AH1403" si="2683">AG233*100/AG$5</f>
        <v>1.0501784153679419</v>
      </c>
      <c r="AH1403" s="369">
        <f t="shared" si="2683"/>
        <v>0.99857602512933541</v>
      </c>
      <c r="AI1403" s="369">
        <f t="shared" ref="AI1403:AJ1403" si="2684">AI233*100/AI$5</f>
        <v>0.88945337067435581</v>
      </c>
      <c r="AJ1403" s="369">
        <f t="shared" si="2684"/>
        <v>0.92594493752528284</v>
      </c>
      <c r="AK1403" s="369">
        <f t="shared" ref="AK1403:AL1403" si="2685">AK233*100/AK$5</f>
        <v>0.89924167524339937</v>
      </c>
      <c r="AL1403" s="369">
        <f t="shared" si="2685"/>
        <v>0.80570859414382867</v>
      </c>
      <c r="AM1403" s="369">
        <f t="shared" ref="AM1403:AN1403" si="2686">AM233*100/AM$5</f>
        <v>0.9657412033137619</v>
      </c>
      <c r="AN1403" s="369">
        <f t="shared" si="2686"/>
        <v>0.87578798457273632</v>
      </c>
      <c r="AO1403" s="369">
        <f t="shared" ref="AO1403:AT1403" si="2687">AO233*100/AO$5</f>
        <v>0.87915257237186795</v>
      </c>
      <c r="AP1403" s="369">
        <f t="shared" si="2687"/>
        <v>0.87468353592030701</v>
      </c>
      <c r="AQ1403" s="369">
        <f t="shared" si="2687"/>
        <v>0.92165727588650093</v>
      </c>
      <c r="AR1403" s="369">
        <f t="shared" si="2687"/>
        <v>1.0241444824621779</v>
      </c>
      <c r="AS1403" s="369">
        <f t="shared" si="2687"/>
        <v>1.0993105820454077</v>
      </c>
      <c r="AT1403" s="369">
        <f t="shared" si="2687"/>
        <v>1.0044921240560061</v>
      </c>
      <c r="AU1403" s="369">
        <f t="shared" ref="AU1403:AV1403" si="2688">AU233*100/AU$5</f>
        <v>1.0614384983608656</v>
      </c>
      <c r="AV1403" s="369">
        <f t="shared" si="2688"/>
        <v>1.1366037791974954</v>
      </c>
      <c r="AW1403" s="369">
        <f t="shared" ref="AW1403:AX1403" si="2689">AW233*100/AW$5</f>
        <v>1.1947973782731813</v>
      </c>
      <c r="AX1403" s="369">
        <f t="shared" si="2689"/>
        <v>1.2832807726118685</v>
      </c>
      <c r="AY1403" s="369">
        <f t="shared" ref="AY1403" si="2690">AY233*100/AY$5</f>
        <v>1.3498778116719889</v>
      </c>
    </row>
    <row r="1404" spans="1:51" s="325" customFormat="1" ht="27.6">
      <c r="A1404" s="327"/>
      <c r="B1404" s="327" t="s">
        <v>405</v>
      </c>
      <c r="C1404" s="369">
        <f t="shared" ref="C1404:AF1404" si="2691">C234*100/C$5</f>
        <v>0.96892028428570198</v>
      </c>
      <c r="D1404" s="369">
        <f t="shared" si="2691"/>
        <v>0.88733402036826114</v>
      </c>
      <c r="E1404" s="369">
        <f t="shared" si="2691"/>
        <v>0.91988926271239224</v>
      </c>
      <c r="F1404" s="369">
        <f t="shared" si="2691"/>
        <v>0.92710417014918933</v>
      </c>
      <c r="G1404" s="369">
        <f t="shared" si="2691"/>
        <v>0.8451955157086638</v>
      </c>
      <c r="H1404" s="369">
        <f t="shared" si="2691"/>
        <v>0.90789756387945963</v>
      </c>
      <c r="I1404" s="369">
        <f t="shared" si="2691"/>
        <v>0.9039591359726098</v>
      </c>
      <c r="J1404" s="369">
        <f t="shared" si="2691"/>
        <v>0.99201652643584171</v>
      </c>
      <c r="K1404" s="369">
        <f t="shared" si="2691"/>
        <v>0.91408065583727416</v>
      </c>
      <c r="L1404" s="369">
        <f t="shared" si="2691"/>
        <v>1.0080194551141242</v>
      </c>
      <c r="M1404" s="369">
        <f t="shared" si="2691"/>
        <v>0.98737561543449293</v>
      </c>
      <c r="N1404" s="369">
        <f t="shared" si="2691"/>
        <v>1.233013733874684</v>
      </c>
      <c r="O1404" s="369">
        <f t="shared" si="2691"/>
        <v>1.1013504919230932</v>
      </c>
      <c r="P1404" s="369">
        <f t="shared" si="2691"/>
        <v>1.0565601640337468</v>
      </c>
      <c r="Q1404" s="369">
        <f t="shared" si="2691"/>
        <v>1.2730550042787177</v>
      </c>
      <c r="R1404" s="369">
        <f t="shared" si="2691"/>
        <v>1.3209290750581475</v>
      </c>
      <c r="S1404" s="369">
        <f t="shared" si="2691"/>
        <v>1.1372305426751239</v>
      </c>
      <c r="T1404" s="369">
        <f t="shared" si="2691"/>
        <v>1.029385173081939</v>
      </c>
      <c r="U1404" s="369">
        <f t="shared" si="2691"/>
        <v>1.1762751259847515</v>
      </c>
      <c r="V1404" s="369">
        <f t="shared" si="2691"/>
        <v>1.5956744852629057</v>
      </c>
      <c r="W1404" s="369">
        <f t="shared" si="2691"/>
        <v>1.3532581857219539</v>
      </c>
      <c r="X1404" s="369">
        <f t="shared" si="2691"/>
        <v>1.3502462946195721</v>
      </c>
      <c r="Y1404" s="369">
        <f t="shared" si="2691"/>
        <v>1.2487255213208421</v>
      </c>
      <c r="Z1404" s="369">
        <f t="shared" si="2691"/>
        <v>1.2297020337379789</v>
      </c>
      <c r="AA1404" s="369">
        <f t="shared" si="2691"/>
        <v>1.1882723770450794</v>
      </c>
      <c r="AB1404" s="369">
        <f t="shared" si="2691"/>
        <v>1.0398547189427254</v>
      </c>
      <c r="AC1404" s="369">
        <f t="shared" si="2691"/>
        <v>1.0962136444515558</v>
      </c>
      <c r="AD1404" s="369">
        <f t="shared" si="2691"/>
        <v>0.91679579848378401</v>
      </c>
      <c r="AE1404" s="369">
        <f t="shared" si="2691"/>
        <v>1.0926266915963891</v>
      </c>
      <c r="AF1404" s="369">
        <f t="shared" si="2691"/>
        <v>0.98231811003996172</v>
      </c>
      <c r="AG1404" s="369">
        <f t="shared" ref="AG1404:AH1404" si="2692">AG234*100/AG$5</f>
        <v>0.87628342428033923</v>
      </c>
      <c r="AH1404" s="369">
        <f t="shared" si="2692"/>
        <v>0.96492623560623425</v>
      </c>
      <c r="AI1404" s="369">
        <f t="shared" ref="AI1404:AJ1404" si="2693">AI234*100/AI$5</f>
        <v>0.9793732673947062</v>
      </c>
      <c r="AJ1404" s="369">
        <f t="shared" si="2693"/>
        <v>0.96175078338796061</v>
      </c>
      <c r="AK1404" s="369">
        <f t="shared" ref="AK1404:AL1404" si="2694">AK234*100/AK$5</f>
        <v>0.9744934921402576</v>
      </c>
      <c r="AL1404" s="369">
        <f t="shared" si="2694"/>
        <v>0.95730406032322513</v>
      </c>
      <c r="AM1404" s="369">
        <f t="shared" ref="AM1404:AN1404" si="2695">AM234*100/AM$5</f>
        <v>0.97078520667989232</v>
      </c>
      <c r="AN1404" s="369">
        <f t="shared" si="2695"/>
        <v>1.004838580574128</v>
      </c>
      <c r="AO1404" s="369">
        <f t="shared" ref="AO1404:AT1404" si="2696">AO234*100/AO$5</f>
        <v>1.0807917767590633</v>
      </c>
      <c r="AP1404" s="369">
        <f t="shared" si="2696"/>
        <v>1.1782938494685424</v>
      </c>
      <c r="AQ1404" s="369">
        <f t="shared" si="2696"/>
        <v>1.1509835014676608</v>
      </c>
      <c r="AR1404" s="369">
        <f t="shared" si="2696"/>
        <v>1.1684708372861685</v>
      </c>
      <c r="AS1404" s="369">
        <f t="shared" si="2696"/>
        <v>1.2576339538165699</v>
      </c>
      <c r="AT1404" s="369">
        <f t="shared" si="2696"/>
        <v>0.96938320393300692</v>
      </c>
      <c r="AU1404" s="369">
        <f t="shared" ref="AU1404:AV1404" si="2697">AU234*100/AU$5</f>
        <v>1.2261433110348183</v>
      </c>
      <c r="AV1404" s="369">
        <f t="shared" si="2697"/>
        <v>1.1719899877480675</v>
      </c>
      <c r="AW1404" s="369">
        <f t="shared" ref="AW1404:AX1404" si="2698">AW234*100/AW$5</f>
        <v>1.1078638547444559</v>
      </c>
      <c r="AX1404" s="369">
        <f t="shared" si="2698"/>
        <v>1.500388314102052</v>
      </c>
      <c r="AY1404" s="369">
        <f t="shared" ref="AY1404" si="2699">AY234*100/AY$5</f>
        <v>1.2764759297738966</v>
      </c>
    </row>
    <row r="1405" spans="1:51" s="325" customFormat="1" ht="13.8">
      <c r="A1405" s="329"/>
      <c r="B1405" s="329" t="s">
        <v>406</v>
      </c>
      <c r="C1405" s="369">
        <f t="shared" ref="C1405:AF1405" si="2700">C235*100/C$5</f>
        <v>7.234043471877996</v>
      </c>
      <c r="D1405" s="369">
        <f t="shared" si="2700"/>
        <v>5.458613033173112</v>
      </c>
      <c r="E1405" s="369">
        <f t="shared" si="2700"/>
        <v>5.8566345218235476</v>
      </c>
      <c r="F1405" s="369">
        <f t="shared" si="2700"/>
        <v>6.4253441798749256</v>
      </c>
      <c r="G1405" s="369">
        <f t="shared" si="2700"/>
        <v>5.9001731582203192</v>
      </c>
      <c r="H1405" s="369">
        <f t="shared" si="2700"/>
        <v>5.6463706742347748</v>
      </c>
      <c r="I1405" s="369">
        <f t="shared" si="2700"/>
        <v>6.6152534990985119</v>
      </c>
      <c r="J1405" s="369">
        <f t="shared" si="2700"/>
        <v>6.3799949594954244</v>
      </c>
      <c r="K1405" s="369">
        <f t="shared" si="2700"/>
        <v>6.7003285228712413</v>
      </c>
      <c r="L1405" s="369">
        <f t="shared" si="2700"/>
        <v>7.4321172833458027</v>
      </c>
      <c r="M1405" s="369">
        <f t="shared" si="2700"/>
        <v>6.0588706808964705</v>
      </c>
      <c r="N1405" s="369">
        <f t="shared" si="2700"/>
        <v>6.4108893402612228</v>
      </c>
      <c r="O1405" s="369">
        <f t="shared" si="2700"/>
        <v>7.0197314360358654</v>
      </c>
      <c r="P1405" s="369">
        <f t="shared" si="2700"/>
        <v>5.6156979088284569</v>
      </c>
      <c r="Q1405" s="369">
        <f t="shared" si="2700"/>
        <v>6.6292809933907471</v>
      </c>
      <c r="R1405" s="369">
        <f t="shared" si="2700"/>
        <v>6.9954726168587804</v>
      </c>
      <c r="S1405" s="369">
        <f t="shared" si="2700"/>
        <v>6.8130241413583992</v>
      </c>
      <c r="T1405" s="369">
        <f t="shared" si="2700"/>
        <v>6.2696206267253194</v>
      </c>
      <c r="U1405" s="369">
        <f t="shared" si="2700"/>
        <v>7.3624269889560887</v>
      </c>
      <c r="V1405" s="369">
        <f t="shared" si="2700"/>
        <v>6.440780542748711</v>
      </c>
      <c r="W1405" s="369">
        <f t="shared" si="2700"/>
        <v>6.7419431025228125</v>
      </c>
      <c r="X1405" s="369">
        <f t="shared" si="2700"/>
        <v>7.7709478651226211</v>
      </c>
      <c r="Y1405" s="369">
        <f t="shared" si="2700"/>
        <v>6.3749120897701586</v>
      </c>
      <c r="Z1405" s="369">
        <f t="shared" si="2700"/>
        <v>7.4998377090076138</v>
      </c>
      <c r="AA1405" s="369">
        <f t="shared" si="2700"/>
        <v>8.4778121652089737</v>
      </c>
      <c r="AB1405" s="369">
        <f t="shared" si="2700"/>
        <v>7.2724642264742592</v>
      </c>
      <c r="AC1405" s="369">
        <f t="shared" si="2700"/>
        <v>8.8264244859088823</v>
      </c>
      <c r="AD1405" s="369">
        <f t="shared" si="2700"/>
        <v>8.0031248295620436</v>
      </c>
      <c r="AE1405" s="369">
        <f t="shared" si="2700"/>
        <v>10.185470986084059</v>
      </c>
      <c r="AF1405" s="369">
        <f t="shared" si="2700"/>
        <v>7.6174132918356339</v>
      </c>
      <c r="AG1405" s="369">
        <f t="shared" ref="AG1405:AH1405" si="2701">AG235*100/AG$5</f>
        <v>8.6433697977066242</v>
      </c>
      <c r="AH1405" s="369">
        <f t="shared" si="2701"/>
        <v>6.5209236964703203</v>
      </c>
      <c r="AI1405" s="369">
        <f t="shared" ref="AI1405:AJ1405" si="2702">AI235*100/AI$5</f>
        <v>8.0257157489629023</v>
      </c>
      <c r="AJ1405" s="369">
        <f t="shared" si="2702"/>
        <v>8.4232351842506148</v>
      </c>
      <c r="AK1405" s="369">
        <f t="shared" ref="AK1405:AL1405" si="2703">AK235*100/AK$5</f>
        <v>5.9494530701065571</v>
      </c>
      <c r="AL1405" s="369">
        <f t="shared" si="2703"/>
        <v>7.8849124561550195</v>
      </c>
      <c r="AM1405" s="369">
        <f t="shared" ref="AM1405:AN1405" si="2704">AM235*100/AM$5</f>
        <v>7.558216514586257</v>
      </c>
      <c r="AN1405" s="369">
        <f t="shared" si="2704"/>
        <v>7.4792171366123075</v>
      </c>
      <c r="AO1405" s="369">
        <f t="shared" ref="AO1405:AT1405" si="2705">AO235*100/AO$5</f>
        <v>8.1166566887168781</v>
      </c>
      <c r="AP1405" s="369">
        <f t="shared" si="2705"/>
        <v>9.7703262922000036</v>
      </c>
      <c r="AQ1405" s="369">
        <f t="shared" si="2705"/>
        <v>7.5956678700361024</v>
      </c>
      <c r="AR1405" s="369">
        <f t="shared" si="2705"/>
        <v>8.2446202232699886</v>
      </c>
      <c r="AS1405" s="369">
        <f t="shared" si="2705"/>
        <v>8.6406201010523507</v>
      </c>
      <c r="AT1405" s="369">
        <f t="shared" si="2705"/>
        <v>12.548325257384066</v>
      </c>
      <c r="AU1405" s="369">
        <f t="shared" ref="AU1405:AV1405" si="2706">AU235*100/AU$5</f>
        <v>14.144610892877889</v>
      </c>
      <c r="AV1405" s="369">
        <f t="shared" si="2706"/>
        <v>9.65907154273334</v>
      </c>
      <c r="AW1405" s="369">
        <f t="shared" ref="AW1405:AX1405" si="2707">AW235*100/AW$5</f>
        <v>14.9333763747627</v>
      </c>
      <c r="AX1405" s="369">
        <f t="shared" si="2707"/>
        <v>10.370684573513632</v>
      </c>
      <c r="AY1405" s="369">
        <f t="shared" ref="AY1405" si="2708">AY235*100/AY$5</f>
        <v>17.405937352067252</v>
      </c>
    </row>
    <row r="1406" spans="1:51" s="325" customFormat="1" ht="13.8">
      <c r="A1406" s="327"/>
      <c r="B1406" s="327" t="s">
        <v>407</v>
      </c>
      <c r="C1406" s="369">
        <f t="shared" ref="C1406:AF1406" si="2709">C236*100/C$5</f>
        <v>0.23109007849808721</v>
      </c>
      <c r="D1406" s="369">
        <f t="shared" si="2709"/>
        <v>0.17158654272487697</v>
      </c>
      <c r="E1406" s="369">
        <f t="shared" si="2709"/>
        <v>0.18878894984188646</v>
      </c>
      <c r="F1406" s="369">
        <f t="shared" si="2709"/>
        <v>0.15744334718877442</v>
      </c>
      <c r="G1406" s="369">
        <f t="shared" si="2709"/>
        <v>0.12386932267145086</v>
      </c>
      <c r="H1406" s="369">
        <f t="shared" si="2709"/>
        <v>8.7499904891407729E-2</v>
      </c>
      <c r="I1406" s="369">
        <f t="shared" si="2709"/>
        <v>0.10252147511438704</v>
      </c>
      <c r="J1406" s="369">
        <f t="shared" si="2709"/>
        <v>0.13571430916091648</v>
      </c>
      <c r="K1406" s="369">
        <f t="shared" si="2709"/>
        <v>0.11986592280477627</v>
      </c>
      <c r="L1406" s="369">
        <f t="shared" si="2709"/>
        <v>0.10082452153504319</v>
      </c>
      <c r="M1406" s="369">
        <f t="shared" si="2709"/>
        <v>0.1231294450410403</v>
      </c>
      <c r="N1406" s="369">
        <f t="shared" si="2709"/>
        <v>7.3230742158911608E-2</v>
      </c>
      <c r="O1406" s="369">
        <f t="shared" si="2709"/>
        <v>9.8687464794135288E-2</v>
      </c>
      <c r="P1406" s="369">
        <f t="shared" si="2709"/>
        <v>0.11453039734199787</v>
      </c>
      <c r="Q1406" s="369">
        <f t="shared" si="2709"/>
        <v>0.11167149160339628</v>
      </c>
      <c r="R1406" s="369">
        <f t="shared" si="2709"/>
        <v>8.1141356509451104E-2</v>
      </c>
      <c r="S1406" s="369">
        <f t="shared" si="2709"/>
        <v>0.10763466752825747</v>
      </c>
      <c r="T1406" s="369">
        <f t="shared" si="2709"/>
        <v>6.4451373499995301E-2</v>
      </c>
      <c r="U1406" s="369">
        <f t="shared" si="2709"/>
        <v>7.7895144619474291E-2</v>
      </c>
      <c r="V1406" s="369">
        <f t="shared" si="2709"/>
        <v>8.6619567364470421E-2</v>
      </c>
      <c r="W1406" s="369">
        <f t="shared" si="2709"/>
        <v>7.3043478260869571E-2</v>
      </c>
      <c r="X1406" s="369">
        <f t="shared" si="2709"/>
        <v>9.1453086552011814E-2</v>
      </c>
      <c r="Y1406" s="369">
        <f t="shared" si="2709"/>
        <v>0.10176304673719791</v>
      </c>
      <c r="Z1406" s="369">
        <f t="shared" si="2709"/>
        <v>0.11731320306776344</v>
      </c>
      <c r="AA1406" s="369">
        <f t="shared" si="2709"/>
        <v>0.14433985265025442</v>
      </c>
      <c r="AB1406" s="369">
        <f t="shared" si="2709"/>
        <v>0.15481113126099785</v>
      </c>
      <c r="AC1406" s="369">
        <f t="shared" si="2709"/>
        <v>0.11732477912444023</v>
      </c>
      <c r="AD1406" s="369">
        <f t="shared" si="2709"/>
        <v>0.12628450065287763</v>
      </c>
      <c r="AE1406" s="369">
        <f t="shared" si="2709"/>
        <v>0.11171858584926821</v>
      </c>
      <c r="AF1406" s="369">
        <f t="shared" si="2709"/>
        <v>9.7157746465015835E-2</v>
      </c>
      <c r="AG1406" s="369">
        <f t="shared" ref="AG1406:AH1406" si="2710">AG236*100/AG$5</f>
        <v>0.15272548960517948</v>
      </c>
      <c r="AH1406" s="369">
        <f t="shared" si="2710"/>
        <v>0.12329158108000618</v>
      </c>
      <c r="AI1406" s="369">
        <f t="shared" ref="AI1406:AJ1406" si="2711">AI236*100/AI$5</f>
        <v>0.11663151149862024</v>
      </c>
      <c r="AJ1406" s="369">
        <f t="shared" si="2711"/>
        <v>0.11152404304914514</v>
      </c>
      <c r="AK1406" s="369">
        <f t="shared" ref="AK1406:AL1406" si="2712">AK236*100/AK$5</f>
        <v>0.11882070933118634</v>
      </c>
      <c r="AL1406" s="369">
        <f t="shared" si="2712"/>
        <v>0.1317886154443107</v>
      </c>
      <c r="AM1406" s="369">
        <f t="shared" ref="AM1406:AN1406" si="2713">AM236*100/AM$5</f>
        <v>0.20157469334499389</v>
      </c>
      <c r="AN1406" s="369">
        <f t="shared" si="2713"/>
        <v>0.18822601169949832</v>
      </c>
      <c r="AO1406" s="369">
        <f t="shared" ref="AO1406:AT1406" si="2714">AO236*100/AO$5</f>
        <v>0.1866546508175925</v>
      </c>
      <c r="AP1406" s="369">
        <f t="shared" si="2714"/>
        <v>0.14514734163201523</v>
      </c>
      <c r="AQ1406" s="369">
        <f t="shared" si="2714"/>
        <v>0.24046020446033942</v>
      </c>
      <c r="AR1406" s="369">
        <f t="shared" si="2714"/>
        <v>8.7974518027663831E-2</v>
      </c>
      <c r="AS1406" s="369">
        <f t="shared" si="2714"/>
        <v>0.20372544731483705</v>
      </c>
      <c r="AT1406" s="369">
        <f t="shared" si="2714"/>
        <v>0.14595616265898737</v>
      </c>
      <c r="AU1406" s="369">
        <f t="shared" ref="AU1406:AV1406" si="2715">AU236*100/AU$5</f>
        <v>0.10446009587295066</v>
      </c>
      <c r="AV1406" s="369">
        <f t="shared" si="2715"/>
        <v>0.16242951420499088</v>
      </c>
      <c r="AW1406" s="369">
        <f t="shared" ref="AW1406:AX1406" si="2716">AW236*100/AW$5</f>
        <v>0.12133573375473279</v>
      </c>
      <c r="AX1406" s="369">
        <f t="shared" si="2716"/>
        <v>0.12103651518659911</v>
      </c>
      <c r="AY1406" s="369">
        <f t="shared" ref="AY1406" si="2717">AY236*100/AY$5</f>
        <v>0.17177760720760604</v>
      </c>
    </row>
    <row r="1407" spans="1:51" s="325" customFormat="1" ht="27.6">
      <c r="A1407" s="329"/>
      <c r="B1407" s="329" t="s">
        <v>408</v>
      </c>
      <c r="C1407" s="369">
        <f t="shared" ref="C1407:AF1407" si="2718">C237*100/C$5</f>
        <v>3.0008894722752356E-2</v>
      </c>
      <c r="D1407" s="369">
        <f t="shared" si="2718"/>
        <v>1.9500427459701271E-2</v>
      </c>
      <c r="E1407" s="369">
        <f t="shared" si="2718"/>
        <v>2.3794419201723344E-2</v>
      </c>
      <c r="F1407" s="369">
        <f t="shared" si="2718"/>
        <v>2.1994879592030975E-2</v>
      </c>
      <c r="G1407" s="369">
        <f t="shared" si="2718"/>
        <v>2.2999020507952963E-2</v>
      </c>
      <c r="H1407" s="369">
        <f t="shared" si="2718"/>
        <v>2.0144905639595319E-2</v>
      </c>
      <c r="I1407" s="369">
        <f t="shared" si="2718"/>
        <v>1.899228765608249E-2</v>
      </c>
      <c r="J1407" s="369">
        <f t="shared" si="2718"/>
        <v>2.1992939646340401E-2</v>
      </c>
      <c r="K1407" s="369">
        <f t="shared" si="2718"/>
        <v>2.1932913534490978E-2</v>
      </c>
      <c r="L1407" s="369">
        <f t="shared" si="2718"/>
        <v>2.3749976859575778E-2</v>
      </c>
      <c r="M1407" s="369">
        <f t="shared" si="2718"/>
        <v>2.4038747908841664E-2</v>
      </c>
      <c r="N1407" s="369">
        <f t="shared" si="2718"/>
        <v>2.8128070258853787E-2</v>
      </c>
      <c r="O1407" s="369">
        <f t="shared" si="2718"/>
        <v>2.65697020599595E-2</v>
      </c>
      <c r="P1407" s="369">
        <f t="shared" si="2718"/>
        <v>1.6256761972113402E-2</v>
      </c>
      <c r="Q1407" s="369">
        <f t="shared" si="2718"/>
        <v>2.6339906171670643E-2</v>
      </c>
      <c r="R1407" s="369">
        <f t="shared" si="2718"/>
        <v>2.3668041791496734E-2</v>
      </c>
      <c r="S1407" s="369">
        <f t="shared" si="2718"/>
        <v>1.929336974298998E-2</v>
      </c>
      <c r="T1407" s="369">
        <f t="shared" si="2718"/>
        <v>2.2327359914184566E-2</v>
      </c>
      <c r="U1407" s="369">
        <f t="shared" si="2718"/>
        <v>1.7323946954491874E-2</v>
      </c>
      <c r="V1407" s="369">
        <f t="shared" si="2718"/>
        <v>2.2484943493445743E-2</v>
      </c>
      <c r="W1407" s="369">
        <f t="shared" si="2718"/>
        <v>1.9881910896403648E-2</v>
      </c>
      <c r="X1407" s="369">
        <f t="shared" si="2718"/>
        <v>2.2459984621321764E-2</v>
      </c>
      <c r="Y1407" s="369">
        <f t="shared" si="2718"/>
        <v>2.1594384054363178E-2</v>
      </c>
      <c r="Z1407" s="369">
        <f t="shared" si="2718"/>
        <v>1.808385343732322E-2</v>
      </c>
      <c r="AA1407" s="369">
        <f t="shared" si="2718"/>
        <v>2.0171841855936519E-2</v>
      </c>
      <c r="AB1407" s="369">
        <f t="shared" si="2718"/>
        <v>2.3299474794510406E-2</v>
      </c>
      <c r="AC1407" s="369">
        <f t="shared" si="2718"/>
        <v>1.6309031077764779E-2</v>
      </c>
      <c r="AD1407" s="369">
        <f t="shared" si="2718"/>
        <v>2.41019323253031E-2</v>
      </c>
      <c r="AE1407" s="369">
        <f t="shared" si="2718"/>
        <v>2.4559166896292905E-2</v>
      </c>
      <c r="AF1407" s="369">
        <f t="shared" si="2718"/>
        <v>2.1153332141750282E-2</v>
      </c>
      <c r="AG1407" s="369">
        <f t="shared" ref="AG1407:AH1407" si="2719">AG237*100/AG$5</f>
        <v>2.1615958455690448E-2</v>
      </c>
      <c r="AH1407" s="369">
        <f t="shared" si="2719"/>
        <v>1.9768763949260953E-2</v>
      </c>
      <c r="AI1407" s="369">
        <f t="shared" ref="AI1407:AJ1407" si="2720">AI237*100/AI$5</f>
        <v>1.913609035075467E-2</v>
      </c>
      <c r="AJ1407" s="369">
        <f t="shared" si="2720"/>
        <v>1.8731428419107063E-2</v>
      </c>
      <c r="AK1407" s="369">
        <f t="shared" ref="AK1407:AL1407" si="2721">AK237*100/AK$5</f>
        <v>2.061533461338064E-2</v>
      </c>
      <c r="AL1407" s="369">
        <f t="shared" si="2721"/>
        <v>2.1308599663770592E-2</v>
      </c>
      <c r="AM1407" s="369">
        <f t="shared" ref="AM1407:AN1407" si="2722">AM237*100/AM$5</f>
        <v>2.1474102566099624E-2</v>
      </c>
      <c r="AN1407" s="369">
        <f t="shared" si="2722"/>
        <v>2.2869725873664367E-2</v>
      </c>
      <c r="AO1407" s="369">
        <f t="shared" ref="AO1407:AT1407" si="2723">AO237*100/AO$5</f>
        <v>2.305858361063572E-2</v>
      </c>
      <c r="AP1407" s="369">
        <f t="shared" si="2723"/>
        <v>2.3110635807403003E-2</v>
      </c>
      <c r="AQ1407" s="369">
        <f t="shared" si="2723"/>
        <v>2.935321704510948E-2</v>
      </c>
      <c r="AR1407" s="369">
        <f t="shared" si="2723"/>
        <v>2.9944891915718082E-2</v>
      </c>
      <c r="AS1407" s="369">
        <f t="shared" si="2723"/>
        <v>2.781452172823726E-2</v>
      </c>
      <c r="AT1407" s="369">
        <f t="shared" si="2723"/>
        <v>2.517878451774044E-2</v>
      </c>
      <c r="AU1407" s="369">
        <f t="shared" ref="AU1407:AV1407" si="2724">AU237*100/AU$5</f>
        <v>2.5862460873767281E-2</v>
      </c>
      <c r="AV1407" s="369">
        <f t="shared" si="2724"/>
        <v>2.110158320747783E-2</v>
      </c>
      <c r="AW1407" s="369">
        <f t="shared" ref="AW1407:AX1407" si="2725">AW237*100/AW$5</f>
        <v>2.1244524812014127E-2</v>
      </c>
      <c r="AX1407" s="369">
        <f t="shared" si="2725"/>
        <v>2.6263284474744557E-2</v>
      </c>
      <c r="AY1407" s="369">
        <f t="shared" ref="AY1407" si="2726">AY237*100/AY$5</f>
        <v>2.6780217848757143E-2</v>
      </c>
    </row>
    <row r="1408" spans="1:51" s="325" customFormat="1" ht="13.8">
      <c r="A1408" s="327"/>
      <c r="B1408" s="327" t="s">
        <v>409</v>
      </c>
      <c r="C1408" s="369">
        <f t="shared" ref="C1408:AF1408" si="2727">C238*100/C$5</f>
        <v>0.225822330071935</v>
      </c>
      <c r="D1408" s="369">
        <f t="shared" si="2727"/>
        <v>0.18153046931028755</v>
      </c>
      <c r="E1408" s="369">
        <f t="shared" si="2727"/>
        <v>0.169022426053621</v>
      </c>
      <c r="F1408" s="369">
        <f t="shared" si="2727"/>
        <v>0.18983580622431098</v>
      </c>
      <c r="G1408" s="369">
        <f t="shared" si="2727"/>
        <v>0.23753329219146274</v>
      </c>
      <c r="H1408" s="369">
        <f t="shared" si="2727"/>
        <v>0.2147099115471976</v>
      </c>
      <c r="I1408" s="369">
        <f t="shared" si="2727"/>
        <v>0.16716900960198433</v>
      </c>
      <c r="J1408" s="369">
        <f t="shared" si="2727"/>
        <v>0.20603335997044267</v>
      </c>
      <c r="K1408" s="369">
        <f t="shared" si="2727"/>
        <v>0.17546330827592782</v>
      </c>
      <c r="L1408" s="369">
        <f t="shared" si="2727"/>
        <v>0.19307015409039169</v>
      </c>
      <c r="M1408" s="369">
        <f t="shared" si="2727"/>
        <v>0.18575782897345611</v>
      </c>
      <c r="N1408" s="369">
        <f t="shared" si="2727"/>
        <v>0.19711867246173051</v>
      </c>
      <c r="O1408" s="369">
        <f t="shared" si="2727"/>
        <v>0.20884270372965127</v>
      </c>
      <c r="P1408" s="369">
        <f t="shared" si="2727"/>
        <v>0.17373605831736047</v>
      </c>
      <c r="Q1408" s="369">
        <f t="shared" si="2727"/>
        <v>0.2050142927371047</v>
      </c>
      <c r="R1408" s="369">
        <f t="shared" si="2727"/>
        <v>0.20109134036819465</v>
      </c>
      <c r="S1408" s="369">
        <f t="shared" si="2727"/>
        <v>0.20602700224550177</v>
      </c>
      <c r="T1408" s="369">
        <f t="shared" si="2727"/>
        <v>0.2229470564008704</v>
      </c>
      <c r="U1408" s="369">
        <f t="shared" si="2727"/>
        <v>0.18342511546515008</v>
      </c>
      <c r="V1408" s="369">
        <f t="shared" si="2727"/>
        <v>0.21665398824058468</v>
      </c>
      <c r="W1408" s="369">
        <f t="shared" si="2727"/>
        <v>0.19860440150295222</v>
      </c>
      <c r="X1408" s="369">
        <f t="shared" si="2727"/>
        <v>0.18973103030939764</v>
      </c>
      <c r="Y1408" s="369">
        <f t="shared" si="2727"/>
        <v>0.17295032003033367</v>
      </c>
      <c r="Z1408" s="369">
        <f t="shared" si="2727"/>
        <v>0.19363633834426092</v>
      </c>
      <c r="AA1408" s="369">
        <f t="shared" si="2727"/>
        <v>0.1757094492372423</v>
      </c>
      <c r="AB1408" s="369">
        <f t="shared" si="2727"/>
        <v>0.19018091158984848</v>
      </c>
      <c r="AC1408" s="369">
        <f t="shared" si="2727"/>
        <v>0.18726469017660408</v>
      </c>
      <c r="AD1408" s="369">
        <f t="shared" si="2727"/>
        <v>0.20869626592492069</v>
      </c>
      <c r="AE1408" s="369">
        <f t="shared" si="2727"/>
        <v>0.22856187747143863</v>
      </c>
      <c r="AF1408" s="369">
        <f t="shared" si="2727"/>
        <v>0.22719334637515518</v>
      </c>
      <c r="AG1408" s="369">
        <f t="shared" ref="AG1408:AH1408" si="2728">AG238*100/AG$5</f>
        <v>0.19543654004774857</v>
      </c>
      <c r="AH1408" s="369">
        <f t="shared" si="2728"/>
        <v>0.2190550608815543</v>
      </c>
      <c r="AI1408" s="369">
        <f t="shared" ref="AI1408:AJ1408" si="2729">AI238*100/AI$5</f>
        <v>0.20323711628193261</v>
      </c>
      <c r="AJ1408" s="369">
        <f t="shared" si="2729"/>
        <v>0.20186716319360767</v>
      </c>
      <c r="AK1408" s="369">
        <f t="shared" ref="AK1408:AL1408" si="2730">AK238*100/AK$5</f>
        <v>0.19590413440730525</v>
      </c>
      <c r="AL1408" s="369">
        <f t="shared" si="2730"/>
        <v>0.19238621410718593</v>
      </c>
      <c r="AM1408" s="369">
        <f t="shared" ref="AM1408:AN1408" si="2731">AM238*100/AM$5</f>
        <v>0.21993338206730703</v>
      </c>
      <c r="AN1408" s="369">
        <f t="shared" si="2731"/>
        <v>0.16282428046124967</v>
      </c>
      <c r="AO1408" s="369">
        <f t="shared" ref="AO1408:AT1408" si="2732">AO238*100/AO$5</f>
        <v>0.18524433989339459</v>
      </c>
      <c r="AP1408" s="369">
        <f t="shared" si="2732"/>
        <v>0.19213548200664457</v>
      </c>
      <c r="AQ1408" s="369">
        <f t="shared" si="2732"/>
        <v>0.19882587131819562</v>
      </c>
      <c r="AR1408" s="369">
        <f t="shared" si="2732"/>
        <v>0.23565645148289222</v>
      </c>
      <c r="AS1408" s="369">
        <f t="shared" si="2732"/>
        <v>0.23150458161085008</v>
      </c>
      <c r="AT1408" s="369">
        <f t="shared" si="2732"/>
        <v>0.21139407322381012</v>
      </c>
      <c r="AU1408" s="369">
        <f t="shared" ref="AU1408:AV1408" si="2733">AU238*100/AU$5</f>
        <v>0.190701973864771</v>
      </c>
      <c r="AV1408" s="369">
        <f t="shared" si="2733"/>
        <v>0.19561570453569391</v>
      </c>
      <c r="AW1408" s="369">
        <f t="shared" ref="AW1408:AX1408" si="2734">AW238*100/AW$5</f>
        <v>0.17897103585784133</v>
      </c>
      <c r="AX1408" s="369">
        <f t="shared" si="2734"/>
        <v>0.21997635279821806</v>
      </c>
      <c r="AY1408" s="369">
        <f t="shared" ref="AY1408" si="2735">AY238*100/AY$5</f>
        <v>0.18700276317943693</v>
      </c>
    </row>
    <row r="1409" spans="1:51" s="325" customFormat="1" ht="13.8">
      <c r="A1409" s="329"/>
      <c r="B1409" s="329" t="s">
        <v>410</v>
      </c>
      <c r="C1409" s="369">
        <f t="shared" ref="C1409:AF1409" si="2736">C239*100/C$5</f>
        <v>12.926320607259131</v>
      </c>
      <c r="D1409" s="369">
        <f t="shared" si="2736"/>
        <v>10.605047037786061</v>
      </c>
      <c r="E1409" s="369">
        <f t="shared" si="2736"/>
        <v>10.990075340291897</v>
      </c>
      <c r="F1409" s="369">
        <f t="shared" si="2736"/>
        <v>10.440689407505934</v>
      </c>
      <c r="G1409" s="369">
        <f t="shared" si="2736"/>
        <v>10.461337426320863</v>
      </c>
      <c r="H1409" s="369">
        <f t="shared" si="2736"/>
        <v>9.4804607096441558</v>
      </c>
      <c r="I1409" s="369">
        <f t="shared" si="2736"/>
        <v>9.0025287401253937</v>
      </c>
      <c r="J1409" s="369">
        <f t="shared" si="2736"/>
        <v>10.092206220099358</v>
      </c>
      <c r="K1409" s="369">
        <f t="shared" si="2736"/>
        <v>11.163970696999742</v>
      </c>
      <c r="L1409" s="369">
        <f t="shared" si="2736"/>
        <v>12.085577578215762</v>
      </c>
      <c r="M1409" s="369">
        <f t="shared" si="2736"/>
        <v>11.284511558170365</v>
      </c>
      <c r="N1409" s="369">
        <f t="shared" si="2736"/>
        <v>12.042591141835238</v>
      </c>
      <c r="O1409" s="369">
        <f t="shared" si="2736"/>
        <v>12.814753049155968</v>
      </c>
      <c r="P1409" s="369">
        <f t="shared" si="2736"/>
        <v>10.888839538859914</v>
      </c>
      <c r="Q1409" s="369">
        <f t="shared" si="2736"/>
        <v>12.110490039590781</v>
      </c>
      <c r="R1409" s="369">
        <f t="shared" si="2736"/>
        <v>11.126459565499999</v>
      </c>
      <c r="S1409" s="369">
        <f t="shared" si="2736"/>
        <v>10.546425970647121</v>
      </c>
      <c r="T1409" s="369">
        <f t="shared" si="2736"/>
        <v>10.408427415059089</v>
      </c>
      <c r="U1409" s="369">
        <f t="shared" si="2736"/>
        <v>10.895719023113069</v>
      </c>
      <c r="V1409" s="369">
        <f t="shared" si="2736"/>
        <v>11.845908790982486</v>
      </c>
      <c r="W1409" s="369">
        <f t="shared" si="2736"/>
        <v>11.707267847557702</v>
      </c>
      <c r="X1409" s="369">
        <f t="shared" si="2736"/>
        <v>12.198873857198341</v>
      </c>
      <c r="Y1409" s="369">
        <f t="shared" si="2736"/>
        <v>11.35149995060236</v>
      </c>
      <c r="Z1409" s="369">
        <f t="shared" si="2736"/>
        <v>11.653930687835594</v>
      </c>
      <c r="AA1409" s="369">
        <f t="shared" si="2736"/>
        <v>12.577937564178621</v>
      </c>
      <c r="AB1409" s="369">
        <f t="shared" si="2736"/>
        <v>11.887863076472746</v>
      </c>
      <c r="AC1409" s="369">
        <f t="shared" si="2736"/>
        <v>10.739631909409693</v>
      </c>
      <c r="AD1409" s="369">
        <f t="shared" si="2736"/>
        <v>11.071128371463313</v>
      </c>
      <c r="AE1409" s="369">
        <f t="shared" si="2736"/>
        <v>11.016106950244231</v>
      </c>
      <c r="AF1409" s="369">
        <f t="shared" si="2736"/>
        <v>10.586709804159499</v>
      </c>
      <c r="AG1409" s="369">
        <f t="shared" ref="AG1409:AH1409" si="2737">AG239*100/AG$5</f>
        <v>11.466131215936727</v>
      </c>
      <c r="AH1409" s="369">
        <f t="shared" si="2737"/>
        <v>10.892744902622265</v>
      </c>
      <c r="AI1409" s="369">
        <f t="shared" ref="AI1409:AJ1409" si="2738">AI239*100/AI$5</f>
        <v>11.854788244364324</v>
      </c>
      <c r="AJ1409" s="369">
        <f t="shared" si="2738"/>
        <v>12.339004273287218</v>
      </c>
      <c r="AK1409" s="369">
        <f t="shared" ref="AK1409:AL1409" si="2739">AK239*100/AK$5</f>
        <v>12.340089889094177</v>
      </c>
      <c r="AL1409" s="369">
        <f t="shared" si="2739"/>
        <v>11.560057374926638</v>
      </c>
      <c r="AM1409" s="369">
        <f t="shared" ref="AM1409:AN1409" si="2740">AM239*100/AM$5</f>
        <v>12.799603600676638</v>
      </c>
      <c r="AN1409" s="369">
        <f t="shared" si="2740"/>
        <v>12.744481453469092</v>
      </c>
      <c r="AO1409" s="369">
        <f t="shared" ref="AO1409:AT1409" si="2741">AO239*100/AO$5</f>
        <v>11.685095904668623</v>
      </c>
      <c r="AP1409" s="369">
        <f t="shared" si="2741"/>
        <v>10.762515036727786</v>
      </c>
      <c r="AQ1409" s="369">
        <f t="shared" si="2741"/>
        <v>10.391612402577685</v>
      </c>
      <c r="AR1409" s="369">
        <f t="shared" si="2741"/>
        <v>11.283534358024921</v>
      </c>
      <c r="AS1409" s="369">
        <f t="shared" si="2741"/>
        <v>11.503427980559561</v>
      </c>
      <c r="AT1409" s="369">
        <f t="shared" si="2741"/>
        <v>10.99478078804883</v>
      </c>
      <c r="AU1409" s="369">
        <f t="shared" ref="AU1409:AV1409" si="2742">AU239*100/AU$5</f>
        <v>11.797525218424983</v>
      </c>
      <c r="AV1409" s="369">
        <f t="shared" si="2742"/>
        <v>10.330789781751996</v>
      </c>
      <c r="AW1409" s="369">
        <f t="shared" ref="AW1409:AX1409" si="2743">AW239*100/AW$5</f>
        <v>11.358927075268589</v>
      </c>
      <c r="AX1409" s="369">
        <f t="shared" si="2743"/>
        <v>12.372226901116857</v>
      </c>
      <c r="AY1409" s="369">
        <f t="shared" ref="AY1409" si="2744">AY239*100/AY$5</f>
        <v>10.67911363786895</v>
      </c>
    </row>
    <row r="1410" spans="1:51" s="325" customFormat="1" ht="13.8">
      <c r="A1410" s="327"/>
      <c r="B1410" s="327" t="s">
        <v>411</v>
      </c>
      <c r="C1410" s="369">
        <f t="shared" ref="C1410:AF1410" si="2745">C240*100/C$5</f>
        <v>3.065656870957435E-3</v>
      </c>
      <c r="D1410" s="369">
        <f t="shared" si="2745"/>
        <v>1.4119514805258315E-2</v>
      </c>
      <c r="E1410" s="369">
        <f t="shared" si="2745"/>
        <v>3.6400240032730381E-2</v>
      </c>
      <c r="F1410" s="369">
        <f t="shared" si="2745"/>
        <v>1.9835382322995206E-2</v>
      </c>
      <c r="G1410" s="369">
        <f t="shared" si="2745"/>
        <v>2.7029395484427038E-2</v>
      </c>
      <c r="H1410" s="369">
        <f t="shared" si="2745"/>
        <v>4.510864662103628E-2</v>
      </c>
      <c r="I1410" s="369">
        <f t="shared" si="2745"/>
        <v>2.8469992369894531E-2</v>
      </c>
      <c r="J1410" s="369">
        <f t="shared" si="2745"/>
        <v>3.8150273416371575E-2</v>
      </c>
      <c r="K1410" s="369">
        <f t="shared" si="2745"/>
        <v>4.0452296697782109E-2</v>
      </c>
      <c r="L1410" s="369">
        <f t="shared" si="2745"/>
        <v>2.5736666939084021E-2</v>
      </c>
      <c r="M1410" s="369">
        <f t="shared" si="2745"/>
        <v>4.3567571431245775E-2</v>
      </c>
      <c r="N1410" s="369">
        <f t="shared" si="2745"/>
        <v>5.954441413406647E-2</v>
      </c>
      <c r="O1410" s="369">
        <f t="shared" si="2745"/>
        <v>3.4039907046422277E-2</v>
      </c>
      <c r="P1410" s="369">
        <f t="shared" si="2745"/>
        <v>4.419941915495023E-2</v>
      </c>
      <c r="Q1410" s="369">
        <f t="shared" si="2745"/>
        <v>3.1761638010386263E-2</v>
      </c>
      <c r="R1410" s="369">
        <f t="shared" si="2745"/>
        <v>1.7838046203150111E-3</v>
      </c>
      <c r="S1410" s="369">
        <f t="shared" si="2745"/>
        <v>2.1565443225697385E-3</v>
      </c>
      <c r="T1410" s="369">
        <f t="shared" si="2745"/>
        <v>2.20416350158312E-3</v>
      </c>
      <c r="U1410" s="369">
        <f t="shared" si="2745"/>
        <v>1.3316479707187728E-2</v>
      </c>
      <c r="V1410" s="369">
        <f t="shared" si="2745"/>
        <v>1.4709776117207496E-3</v>
      </c>
      <c r="W1410" s="369">
        <f t="shared" si="2745"/>
        <v>1.5029522275899088E-3</v>
      </c>
      <c r="X1410" s="369">
        <f t="shared" si="2745"/>
        <v>1.5717852957831068E-3</v>
      </c>
      <c r="Y1410" s="369">
        <f t="shared" si="2745"/>
        <v>2.7334663359953391E-3</v>
      </c>
      <c r="Z1410" s="369">
        <f t="shared" si="2745"/>
        <v>2.8285001530172211E-3</v>
      </c>
      <c r="AA1410" s="369">
        <f t="shared" si="2745"/>
        <v>2.0648342057257851E-3</v>
      </c>
      <c r="AB1410" s="369">
        <f t="shared" si="2745"/>
        <v>2.3551815676761427E-3</v>
      </c>
      <c r="AC1410" s="369">
        <f t="shared" si="2745"/>
        <v>1.9663370802978811E-3</v>
      </c>
      <c r="AD1410" s="369">
        <f t="shared" si="2745"/>
        <v>1.8447402445323504E-3</v>
      </c>
      <c r="AE1410" s="369">
        <f t="shared" si="2745"/>
        <v>2.4046696319002686E-3</v>
      </c>
      <c r="AF1410" s="369">
        <f t="shared" si="2745"/>
        <v>2.3777001244603027E-3</v>
      </c>
      <c r="AG1410" s="369">
        <f t="shared" ref="AG1410:AH1410" si="2746">AG240*100/AG$5</f>
        <v>1.8230326408413631E-3</v>
      </c>
      <c r="AH1410" s="369">
        <f t="shared" si="2746"/>
        <v>2.1055488229982078E-3</v>
      </c>
      <c r="AI1410" s="369">
        <f t="shared" ref="AI1410:AJ1410" si="2747">AI240*100/AI$5</f>
        <v>2.2489838144185903E-3</v>
      </c>
      <c r="AJ1410" s="369">
        <f t="shared" si="2747"/>
        <v>1.7650769087235504E-3</v>
      </c>
      <c r="AK1410" s="369">
        <f t="shared" ref="AK1410:AL1410" si="2748">AK240*100/AK$5</f>
        <v>2.3771935943595821E-3</v>
      </c>
      <c r="AL1410" s="369">
        <f t="shared" si="2748"/>
        <v>2.6382075774192162E-3</v>
      </c>
      <c r="AM1410" s="369">
        <f t="shared" ref="AM1410:AN1410" si="2749">AM240*100/AM$5</f>
        <v>1.9656777823890848E-3</v>
      </c>
      <c r="AN1410" s="369">
        <f t="shared" si="2749"/>
        <v>2.2869725873664371E-3</v>
      </c>
      <c r="AO1410" s="369">
        <f t="shared" ref="AO1410:AT1410" si="2750">AO240*100/AO$5</f>
        <v>2.1507241594018026E-3</v>
      </c>
      <c r="AP1410" s="369">
        <f t="shared" si="2750"/>
        <v>2.1960332667668009E-3</v>
      </c>
      <c r="AQ1410" s="369">
        <f t="shared" si="2750"/>
        <v>2.4629710853942442E-3</v>
      </c>
      <c r="AR1410" s="369">
        <f t="shared" si="2750"/>
        <v>2.516683973428194E-3</v>
      </c>
      <c r="AS1410" s="369">
        <f t="shared" si="2750"/>
        <v>2.1586333656774463E-3</v>
      </c>
      <c r="AT1410" s="369">
        <f t="shared" si="2750"/>
        <v>1.8513812145397384E-3</v>
      </c>
      <c r="AU1410" s="369">
        <f t="shared" ref="AU1410:AV1410" si="2751">AU240*100/AU$5</f>
        <v>2.761356499542861E-3</v>
      </c>
      <c r="AV1410" s="369">
        <f t="shared" si="2751"/>
        <v>2.6957969736425423E-3</v>
      </c>
      <c r="AW1410" s="369">
        <f t="shared" ref="AW1410:AX1410" si="2752">AW240*100/AW$5</f>
        <v>2.7177083222857386E-3</v>
      </c>
      <c r="AX1410" s="369">
        <f t="shared" si="2752"/>
        <v>2.5955911834598003E-3</v>
      </c>
      <c r="AY1410" s="369">
        <f t="shared" ref="AY1410" si="2753">AY240*100/AY$5</f>
        <v>2.637880130712695E-3</v>
      </c>
    </row>
    <row r="1411" spans="1:51" s="325" customFormat="1" ht="13.8">
      <c r="A1411" s="329"/>
      <c r="B1411" s="329" t="s">
        <v>412</v>
      </c>
      <c r="C1411" s="369">
        <f t="shared" ref="C1411:AF1411" si="2754">C241*100/C$5</f>
        <v>4.7496092366946174E-4</v>
      </c>
      <c r="D1411" s="369">
        <f t="shared" si="2754"/>
        <v>1.1536676731125696E-2</v>
      </c>
      <c r="E1411" s="369">
        <f t="shared" si="2754"/>
        <v>3.3603090440051303E-2</v>
      </c>
      <c r="F1411" s="369">
        <f t="shared" si="2754"/>
        <v>1.7515922293290121E-2</v>
      </c>
      <c r="G1411" s="369">
        <f t="shared" si="2754"/>
        <v>2.4588984948213377E-2</v>
      </c>
      <c r="H1411" s="369">
        <f t="shared" si="2754"/>
        <v>4.3224590697908662E-2</v>
      </c>
      <c r="I1411" s="369">
        <f t="shared" si="2754"/>
        <v>2.6626080946973902E-2</v>
      </c>
      <c r="J1411" s="369">
        <f t="shared" si="2754"/>
        <v>3.6363119116751878E-2</v>
      </c>
      <c r="K1411" s="369">
        <f t="shared" si="2754"/>
        <v>3.8451261652595992E-2</v>
      </c>
      <c r="L1411" s="369">
        <f t="shared" si="2754"/>
        <v>2.3479064576006473E-2</v>
      </c>
      <c r="M1411" s="369">
        <f t="shared" si="2754"/>
        <v>4.1652980889833602E-2</v>
      </c>
      <c r="N1411" s="369">
        <f t="shared" si="2754"/>
        <v>5.6478321167461557E-2</v>
      </c>
      <c r="O1411" s="369">
        <f t="shared" si="2754"/>
        <v>3.2667004508369658E-2</v>
      </c>
      <c r="P1411" s="369">
        <f t="shared" si="2754"/>
        <v>4.221583546604514E-2</v>
      </c>
      <c r="Q1411" s="369">
        <f t="shared" si="2754"/>
        <v>2.9091232776392001E-2</v>
      </c>
      <c r="R1411" s="369">
        <f t="shared" si="2754"/>
        <v>3.0455200834646532E-4</v>
      </c>
      <c r="S1411" s="369">
        <f t="shared" si="2754"/>
        <v>0</v>
      </c>
      <c r="T1411" s="369">
        <f t="shared" si="2754"/>
        <v>0</v>
      </c>
      <c r="U1411" s="369">
        <f t="shared" si="2754"/>
        <v>9.3925013608690874E-3</v>
      </c>
      <c r="V1411" s="369">
        <f t="shared" si="2754"/>
        <v>0</v>
      </c>
      <c r="W1411" s="369">
        <f t="shared" si="2754"/>
        <v>0</v>
      </c>
      <c r="X1411" s="369">
        <f t="shared" si="2754"/>
        <v>0</v>
      </c>
      <c r="Y1411" s="369">
        <f t="shared" si="2754"/>
        <v>0</v>
      </c>
      <c r="Z1411" s="369">
        <f t="shared" si="2754"/>
        <v>0</v>
      </c>
      <c r="AA1411" s="369">
        <f t="shared" si="2754"/>
        <v>0</v>
      </c>
      <c r="AB1411" s="369">
        <f t="shared" si="2754"/>
        <v>0</v>
      </c>
      <c r="AC1411" s="369">
        <f t="shared" si="2754"/>
        <v>0</v>
      </c>
      <c r="AD1411" s="369">
        <f t="shared" si="2754"/>
        <v>0</v>
      </c>
      <c r="AE1411" s="369">
        <f t="shared" si="2754"/>
        <v>0</v>
      </c>
      <c r="AF1411" s="369">
        <f t="shared" si="2754"/>
        <v>0</v>
      </c>
      <c r="AG1411" s="369">
        <f t="shared" ref="AG1411:AH1411" si="2755">AG241*100/AG$5</f>
        <v>0</v>
      </c>
      <c r="AH1411" s="369">
        <f t="shared" si="2755"/>
        <v>0</v>
      </c>
      <c r="AI1411" s="369">
        <f t="shared" ref="AI1411:AJ1411" si="2756">AI241*100/AI$5</f>
        <v>0</v>
      </c>
      <c r="AJ1411" s="369">
        <f t="shared" si="2756"/>
        <v>0</v>
      </c>
      <c r="AK1411" s="369">
        <f t="shared" ref="AK1411:AL1411" si="2757">AK241*100/AK$5</f>
        <v>0</v>
      </c>
      <c r="AL1411" s="369">
        <f t="shared" si="2757"/>
        <v>0</v>
      </c>
      <c r="AM1411" s="369">
        <f t="shared" ref="AM1411:AN1411" si="2758">AM241*100/AM$5</f>
        <v>0</v>
      </c>
      <c r="AN1411" s="369">
        <f t="shared" si="2758"/>
        <v>0</v>
      </c>
      <c r="AO1411" s="369">
        <f t="shared" ref="AO1411:AT1411" si="2759">AO241*100/AO$5</f>
        <v>0</v>
      </c>
      <c r="AP1411" s="369">
        <f t="shared" si="2759"/>
        <v>0</v>
      </c>
      <c r="AQ1411" s="369">
        <f t="shared" si="2759"/>
        <v>0</v>
      </c>
      <c r="AR1411" s="369">
        <f t="shared" si="2759"/>
        <v>0</v>
      </c>
      <c r="AS1411" s="369">
        <f t="shared" si="2759"/>
        <v>0</v>
      </c>
      <c r="AT1411" s="369">
        <f t="shared" si="2759"/>
        <v>0</v>
      </c>
      <c r="AU1411" s="369">
        <f t="shared" ref="AU1411:AV1411" si="2760">AU241*100/AU$5</f>
        <v>0</v>
      </c>
      <c r="AV1411" s="369">
        <f t="shared" si="2760"/>
        <v>0</v>
      </c>
      <c r="AW1411" s="369">
        <f t="shared" ref="AW1411:AX1411" si="2761">AW241*100/AW$5</f>
        <v>0</v>
      </c>
      <c r="AX1411" s="369">
        <f t="shared" si="2761"/>
        <v>0</v>
      </c>
      <c r="AY1411" s="369">
        <f t="shared" ref="AY1411" si="2762">AY241*100/AY$5</f>
        <v>0</v>
      </c>
    </row>
    <row r="1412" spans="1:51" s="325" customFormat="1" ht="13.8">
      <c r="A1412" s="327"/>
      <c r="B1412" s="327" t="s">
        <v>413</v>
      </c>
      <c r="C1412" s="369">
        <f t="shared" ref="C1412:AF1412" si="2763">C242*100/C$5</f>
        <v>4.3178265788132889E-5</v>
      </c>
      <c r="D1412" s="369">
        <f t="shared" si="2763"/>
        <v>4.304730123554364E-5</v>
      </c>
      <c r="E1412" s="369">
        <f t="shared" si="2763"/>
        <v>2.2377196741432611E-4</v>
      </c>
      <c r="F1412" s="369">
        <f t="shared" si="2763"/>
        <v>1.5996276066931618E-4</v>
      </c>
      <c r="G1412" s="369">
        <f t="shared" si="2763"/>
        <v>3.327832549382262E-4</v>
      </c>
      <c r="H1412" s="369">
        <f t="shared" si="2763"/>
        <v>2.5362291272871808E-4</v>
      </c>
      <c r="I1412" s="369">
        <f t="shared" si="2763"/>
        <v>2.2126937075047563E-4</v>
      </c>
      <c r="J1412" s="369">
        <f t="shared" si="2763"/>
        <v>1.0941761018079802E-4</v>
      </c>
      <c r="K1412" s="369">
        <f t="shared" si="2763"/>
        <v>3.9235981278159172E-5</v>
      </c>
      <c r="L1412" s="369">
        <f t="shared" si="2763"/>
        <v>9.0304094523101824E-5</v>
      </c>
      <c r="M1412" s="369">
        <f t="shared" si="2763"/>
        <v>8.5092912951651903E-5</v>
      </c>
      <c r="N1412" s="369">
        <f t="shared" si="2763"/>
        <v>3.9992516955716288E-4</v>
      </c>
      <c r="O1412" s="369">
        <f t="shared" si="2763"/>
        <v>4.0379486413312312E-5</v>
      </c>
      <c r="P1412" s="369">
        <f t="shared" si="2763"/>
        <v>4.3121384541414861E-5</v>
      </c>
      <c r="Q1412" s="369">
        <f t="shared" si="2763"/>
        <v>1.618427414541975E-4</v>
      </c>
      <c r="R1412" s="369">
        <f t="shared" si="2763"/>
        <v>1.7402971905512303E-4</v>
      </c>
      <c r="S1412" s="369">
        <f t="shared" si="2763"/>
        <v>2.6956804032121732E-4</v>
      </c>
      <c r="T1412" s="369">
        <f t="shared" si="2763"/>
        <v>3.6736058359718664E-4</v>
      </c>
      <c r="U1412" s="369">
        <f t="shared" si="2763"/>
        <v>3.7570005443476347E-4</v>
      </c>
      <c r="V1412" s="369">
        <f t="shared" si="2763"/>
        <v>4.2027931763449988E-5</v>
      </c>
      <c r="W1412" s="369">
        <f t="shared" si="2763"/>
        <v>1.7176596886741814E-4</v>
      </c>
      <c r="X1412" s="369">
        <f t="shared" si="2763"/>
        <v>1.6545108376664282E-4</v>
      </c>
      <c r="Y1412" s="369">
        <f t="shared" si="2763"/>
        <v>0</v>
      </c>
      <c r="Z1412" s="369">
        <f t="shared" si="2763"/>
        <v>2.3184427483747714E-4</v>
      </c>
      <c r="AA1412" s="369">
        <f t="shared" si="2763"/>
        <v>2.3825010066066754E-4</v>
      </c>
      <c r="AB1412" s="369">
        <f t="shared" si="2763"/>
        <v>0</v>
      </c>
      <c r="AC1412" s="369">
        <f t="shared" si="2763"/>
        <v>1.5422251610179458E-4</v>
      </c>
      <c r="AD1412" s="369">
        <f t="shared" si="2763"/>
        <v>1.6041219517672612E-4</v>
      </c>
      <c r="AE1412" s="369">
        <f t="shared" si="2763"/>
        <v>3.5478732273938385E-4</v>
      </c>
      <c r="AF1412" s="369">
        <f t="shared" si="2763"/>
        <v>3.689534675886677E-4</v>
      </c>
      <c r="AG1412" s="369">
        <f t="shared" ref="AG1412:AH1412" si="2764">AG242*100/AG$5</f>
        <v>1.4881899108909087E-4</v>
      </c>
      <c r="AH1412" s="369">
        <f t="shared" si="2764"/>
        <v>1.1697493461101156E-4</v>
      </c>
      <c r="AI1412" s="369">
        <f t="shared" ref="AI1412:AJ1412" si="2765">AI242*100/AI$5</f>
        <v>4.7347027671970323E-4</v>
      </c>
      <c r="AJ1412" s="369">
        <f t="shared" si="2765"/>
        <v>1.0806593318715615E-4</v>
      </c>
      <c r="AK1412" s="369">
        <f t="shared" ref="AK1412:AL1412" si="2766">AK242*100/AK$5</f>
        <v>1.5588154717112015E-4</v>
      </c>
      <c r="AL1412" s="369">
        <f t="shared" si="2766"/>
        <v>2.0293904441686278E-4</v>
      </c>
      <c r="AM1412" s="369">
        <f t="shared" ref="AM1412:AN1412" si="2767">AM242*100/AM$5</f>
        <v>3.7088260045077073E-5</v>
      </c>
      <c r="AN1412" s="369">
        <f t="shared" si="2767"/>
        <v>4.0838796202972081E-5</v>
      </c>
      <c r="AO1412" s="369">
        <f t="shared" ref="AO1412:AT1412" si="2768">AO242*100/AO$5</f>
        <v>1.0577331931484275E-4</v>
      </c>
      <c r="AP1412" s="369">
        <f t="shared" si="2768"/>
        <v>2.0914602540636202E-4</v>
      </c>
      <c r="AQ1412" s="369">
        <f t="shared" si="2768"/>
        <v>5.0608994905361178E-4</v>
      </c>
      <c r="AR1412" s="369">
        <f t="shared" si="2768"/>
        <v>3.282631269688949E-4</v>
      </c>
      <c r="AS1412" s="369">
        <f t="shared" si="2768"/>
        <v>1.4154972889688175E-4</v>
      </c>
      <c r="AT1412" s="369">
        <f t="shared" si="2768"/>
        <v>3.3661476627995239E-5</v>
      </c>
      <c r="AU1412" s="369">
        <f t="shared" ref="AU1412:AV1412" si="2769">AU242*100/AU$5</f>
        <v>1.0102523778815344E-4</v>
      </c>
      <c r="AV1412" s="369">
        <f t="shared" si="2769"/>
        <v>6.1972344221667645E-5</v>
      </c>
      <c r="AW1412" s="369">
        <f t="shared" ref="AW1412:AX1412" si="2770">AW242*100/AW$5</f>
        <v>6.6285568836237519E-5</v>
      </c>
      <c r="AX1412" s="369">
        <f t="shared" si="2770"/>
        <v>3.4152515571839474E-5</v>
      </c>
      <c r="AY1412" s="369">
        <f t="shared" ref="AY1412" si="2771">AY242*100/AY$5</f>
        <v>5.7345220232884678E-5</v>
      </c>
    </row>
    <row r="1413" spans="1:51" s="325" customFormat="1" ht="13.8">
      <c r="A1413" s="329"/>
      <c r="B1413" s="329" t="s">
        <v>414</v>
      </c>
      <c r="C1413" s="369">
        <f t="shared" ref="C1413:AF1413" si="2772">C243*100/C$5</f>
        <v>2.3316263525591757E-3</v>
      </c>
      <c r="D1413" s="369">
        <f t="shared" si="2772"/>
        <v>2.2384596642482696E-3</v>
      </c>
      <c r="E1413" s="369">
        <f t="shared" si="2772"/>
        <v>2.3123103299480365E-3</v>
      </c>
      <c r="F1413" s="369">
        <f t="shared" si="2772"/>
        <v>1.719599677195149E-3</v>
      </c>
      <c r="G1413" s="369">
        <f t="shared" si="2772"/>
        <v>1.8857717779832816E-3</v>
      </c>
      <c r="H1413" s="369">
        <f t="shared" si="2772"/>
        <v>1.3768100976701838E-3</v>
      </c>
      <c r="I1413" s="369">
        <f t="shared" si="2772"/>
        <v>1.3644944529612663E-3</v>
      </c>
      <c r="J1413" s="369">
        <f t="shared" si="2772"/>
        <v>1.3130113221695762E-3</v>
      </c>
      <c r="K1413" s="369">
        <f t="shared" si="2772"/>
        <v>1.6479112136826852E-3</v>
      </c>
      <c r="L1413" s="369">
        <f t="shared" si="2772"/>
        <v>1.8512339377235872E-3</v>
      </c>
      <c r="M1413" s="369">
        <f t="shared" si="2772"/>
        <v>1.4891259766539084E-3</v>
      </c>
      <c r="N1413" s="369">
        <f t="shared" si="2772"/>
        <v>2.3106787574413857E-3</v>
      </c>
      <c r="O1413" s="369">
        <f t="shared" si="2772"/>
        <v>1.0902461331594323E-3</v>
      </c>
      <c r="P1413" s="369">
        <f t="shared" si="2772"/>
        <v>1.2505201517010308E-3</v>
      </c>
      <c r="Q1413" s="369">
        <f t="shared" si="2772"/>
        <v>1.9016522120868207E-3</v>
      </c>
      <c r="R1413" s="369">
        <f t="shared" si="2772"/>
        <v>1.0441783143307381E-3</v>
      </c>
      <c r="S1413" s="369">
        <f t="shared" si="2772"/>
        <v>1.7329374020649681E-3</v>
      </c>
      <c r="T1413" s="369">
        <f t="shared" si="2772"/>
        <v>1.5102601770106564E-3</v>
      </c>
      <c r="U1413" s="369">
        <f t="shared" si="2772"/>
        <v>1.001866811826036E-3</v>
      </c>
      <c r="V1413" s="369">
        <f t="shared" si="2772"/>
        <v>1.1767820893765998E-3</v>
      </c>
      <c r="W1413" s="369">
        <f t="shared" si="2772"/>
        <v>1.0305958132045088E-3</v>
      </c>
      <c r="X1413" s="369">
        <f t="shared" si="2772"/>
        <v>1.1581575863664998E-3</v>
      </c>
      <c r="Y1413" s="369">
        <f t="shared" si="2772"/>
        <v>2.2258225878819186E-3</v>
      </c>
      <c r="Z1413" s="369">
        <f t="shared" si="2772"/>
        <v>2.1793361834722851E-3</v>
      </c>
      <c r="AA1413" s="369">
        <f t="shared" si="2772"/>
        <v>1.5883340044044502E-3</v>
      </c>
      <c r="AB1413" s="369">
        <f t="shared" si="2772"/>
        <v>2.1028406854251272E-3</v>
      </c>
      <c r="AC1413" s="369">
        <f t="shared" si="2772"/>
        <v>1.6578920480942918E-3</v>
      </c>
      <c r="AD1413" s="369">
        <f t="shared" si="2772"/>
        <v>1.4036067077963536E-3</v>
      </c>
      <c r="AE1413" s="369">
        <f t="shared" si="2772"/>
        <v>1.8133574273346287E-3</v>
      </c>
      <c r="AF1413" s="369">
        <f t="shared" si="2772"/>
        <v>1.8037725082112644E-3</v>
      </c>
      <c r="AG1413" s="369">
        <f t="shared" ref="AG1413:AH1413" si="2773">AG243*100/AG$5</f>
        <v>1.4137804153463631E-3</v>
      </c>
      <c r="AH1413" s="369">
        <f t="shared" si="2773"/>
        <v>1.5986574396838246E-3</v>
      </c>
      <c r="AI1413" s="369">
        <f t="shared" ref="AI1413:AJ1413" si="2774">AI243*100/AI$5</f>
        <v>1.4598666865524184E-3</v>
      </c>
      <c r="AJ1413" s="369">
        <f t="shared" si="2774"/>
        <v>1.4769010868911339E-3</v>
      </c>
      <c r="AK1413" s="369">
        <f t="shared" ref="AK1413:AL1413" si="2775">AK243*100/AK$5</f>
        <v>1.8316081792606616E-3</v>
      </c>
      <c r="AL1413" s="369">
        <f t="shared" si="2775"/>
        <v>2.0699782530520005E-3</v>
      </c>
      <c r="AM1413" s="369">
        <f t="shared" ref="AM1413:AN1413" si="2776">AM243*100/AM$5</f>
        <v>1.7431482221186225E-3</v>
      </c>
      <c r="AN1413" s="369">
        <f t="shared" si="2776"/>
        <v>2.0827786063515761E-3</v>
      </c>
      <c r="AO1413" s="369">
        <f t="shared" ref="AO1413:AT1413" si="2777">AO243*100/AO$5</f>
        <v>1.7628886552473791E-3</v>
      </c>
      <c r="AP1413" s="369">
        <f t="shared" si="2777"/>
        <v>1.7428835450530168E-3</v>
      </c>
      <c r="AQ1413" s="369">
        <f t="shared" si="2777"/>
        <v>1.7544451567191876E-3</v>
      </c>
      <c r="AR1413" s="369">
        <f t="shared" si="2777"/>
        <v>1.8601577194904044E-3</v>
      </c>
      <c r="AS1413" s="369">
        <f t="shared" si="2777"/>
        <v>1.6985967467625807E-3</v>
      </c>
      <c r="AT1413" s="369">
        <f t="shared" si="2777"/>
        <v>1.6494123547717667E-3</v>
      </c>
      <c r="AU1413" s="369">
        <f t="shared" ref="AU1413:AV1413" si="2778">AU243*100/AU$5</f>
        <v>2.4919558654411182E-3</v>
      </c>
      <c r="AV1413" s="369">
        <f t="shared" si="2778"/>
        <v>2.4479075967558717E-3</v>
      </c>
      <c r="AW1413" s="369">
        <f t="shared" ref="AW1413:AX1413" si="2779">AW243*100/AW$5</f>
        <v>2.4194232625226698E-3</v>
      </c>
      <c r="AX1413" s="369">
        <f t="shared" si="2779"/>
        <v>2.2882185433132449E-3</v>
      </c>
      <c r="AY1413" s="369">
        <f t="shared" ref="AY1413" si="2780">AY243*100/AY$5</f>
        <v>2.4084992497811564E-3</v>
      </c>
    </row>
    <row r="1414" spans="1:51" s="325" customFormat="1" ht="13.8">
      <c r="A1414" s="327"/>
      <c r="B1414" s="327" t="s">
        <v>415</v>
      </c>
      <c r="C1414" s="369">
        <f t="shared" ref="C1414:AF1414" si="2781">C244*100/C$5</f>
        <v>2.1589132894066443E-4</v>
      </c>
      <c r="D1414" s="369">
        <f t="shared" si="2781"/>
        <v>3.0133110864880556E-4</v>
      </c>
      <c r="E1414" s="369">
        <f t="shared" si="2781"/>
        <v>2.6106729531671382E-4</v>
      </c>
      <c r="F1414" s="369">
        <f t="shared" si="2781"/>
        <v>4.398975918406195E-4</v>
      </c>
      <c r="G1414" s="369">
        <f t="shared" si="2781"/>
        <v>2.2185550329215079E-4</v>
      </c>
      <c r="H1414" s="369">
        <f t="shared" si="2781"/>
        <v>2.5362291272871808E-4</v>
      </c>
      <c r="I1414" s="369">
        <f t="shared" si="2781"/>
        <v>2.5814759920888826E-4</v>
      </c>
      <c r="J1414" s="369">
        <f t="shared" si="2781"/>
        <v>3.647253672693267E-4</v>
      </c>
      <c r="K1414" s="369">
        <f t="shared" si="2781"/>
        <v>3.1388785022527338E-4</v>
      </c>
      <c r="L1414" s="369">
        <f t="shared" si="2781"/>
        <v>2.7091228356930546E-4</v>
      </c>
      <c r="M1414" s="369">
        <f t="shared" si="2781"/>
        <v>3.4037165180660761E-4</v>
      </c>
      <c r="N1414" s="369">
        <f t="shared" si="2781"/>
        <v>3.5548903960636703E-4</v>
      </c>
      <c r="O1414" s="369">
        <f t="shared" si="2781"/>
        <v>2.0189743206656155E-4</v>
      </c>
      <c r="P1414" s="369">
        <f t="shared" si="2781"/>
        <v>6.8994215266263777E-4</v>
      </c>
      <c r="Q1414" s="369">
        <f t="shared" si="2781"/>
        <v>6.069102804532406E-4</v>
      </c>
      <c r="R1414" s="369">
        <f t="shared" si="2781"/>
        <v>2.1753714881890378E-4</v>
      </c>
      <c r="S1414" s="369">
        <f t="shared" si="2781"/>
        <v>1.925486002294409E-4</v>
      </c>
      <c r="T1414" s="369">
        <f t="shared" si="2781"/>
        <v>3.2654274097527705E-4</v>
      </c>
      <c r="U1414" s="369">
        <f t="shared" si="2781"/>
        <v>2.5464114800578413E-3</v>
      </c>
      <c r="V1414" s="369">
        <f t="shared" si="2781"/>
        <v>2.5216759058069993E-4</v>
      </c>
      <c r="W1414" s="369">
        <f t="shared" si="2781"/>
        <v>3.0059044551798177E-4</v>
      </c>
      <c r="X1414" s="369">
        <f t="shared" si="2781"/>
        <v>2.0681385470830351E-4</v>
      </c>
      <c r="Y1414" s="369">
        <f t="shared" si="2781"/>
        <v>5.0764374811342018E-4</v>
      </c>
      <c r="Z1414" s="369">
        <f t="shared" si="2781"/>
        <v>4.1731969470745886E-4</v>
      </c>
      <c r="AA1414" s="369">
        <f t="shared" si="2781"/>
        <v>2.3825010066066754E-4</v>
      </c>
      <c r="AB1414" s="369">
        <f t="shared" si="2781"/>
        <v>2.5234088225101523E-4</v>
      </c>
      <c r="AC1414" s="369">
        <f t="shared" si="2781"/>
        <v>1.9277814512724321E-4</v>
      </c>
      <c r="AD1414" s="369">
        <f t="shared" si="2781"/>
        <v>2.406182927650892E-4</v>
      </c>
      <c r="AE1414" s="369">
        <f t="shared" si="2781"/>
        <v>2.365248818262559E-4</v>
      </c>
      <c r="AF1414" s="369">
        <f t="shared" si="2781"/>
        <v>2.0497414866037095E-4</v>
      </c>
      <c r="AG1414" s="369">
        <f t="shared" ref="AG1414:AH1414" si="2782">AG244*100/AG$5</f>
        <v>2.6043323440590904E-4</v>
      </c>
      <c r="AH1414" s="369">
        <f t="shared" si="2782"/>
        <v>3.8991644870337185E-4</v>
      </c>
      <c r="AI1414" s="369">
        <f t="shared" ref="AI1414:AJ1414" si="2783">AI244*100/AI$5</f>
        <v>3.1564685114646884E-4</v>
      </c>
      <c r="AJ1414" s="369">
        <f t="shared" si="2783"/>
        <v>2.1613186637431229E-4</v>
      </c>
      <c r="AK1414" s="369">
        <f t="shared" ref="AK1414:AL1414" si="2784">AK244*100/AK$5</f>
        <v>4.2867425472058039E-4</v>
      </c>
      <c r="AL1414" s="369">
        <f t="shared" si="2784"/>
        <v>3.2470247106698046E-4</v>
      </c>
      <c r="AM1414" s="369">
        <f t="shared" ref="AM1414:AN1414" si="2785">AM244*100/AM$5</f>
        <v>1.8544130022538535E-4</v>
      </c>
      <c r="AN1414" s="369">
        <f t="shared" si="2785"/>
        <v>1.6335518481188832E-4</v>
      </c>
      <c r="AO1414" s="369">
        <f t="shared" ref="AO1414:AT1414" si="2786">AO244*100/AO$5</f>
        <v>2.4680441173463309E-4</v>
      </c>
      <c r="AP1414" s="369">
        <f t="shared" si="2786"/>
        <v>2.0914602540636202E-4</v>
      </c>
      <c r="AQ1414" s="369">
        <f t="shared" si="2786"/>
        <v>2.3617530955835221E-4</v>
      </c>
      <c r="AR1414" s="369">
        <f t="shared" si="2786"/>
        <v>3.282631269688949E-4</v>
      </c>
      <c r="AS1414" s="369">
        <f t="shared" si="2786"/>
        <v>3.1848689001798389E-4</v>
      </c>
      <c r="AT1414" s="369">
        <f t="shared" si="2786"/>
        <v>1.6830738313997621E-4</v>
      </c>
      <c r="AU1414" s="369">
        <f t="shared" ref="AU1414:AV1414" si="2787">AU244*100/AU$5</f>
        <v>1.6837539631358908E-4</v>
      </c>
      <c r="AV1414" s="369">
        <f t="shared" si="2787"/>
        <v>2.1690320477583676E-4</v>
      </c>
      <c r="AW1414" s="369">
        <f t="shared" ref="AW1414:AX1414" si="2788">AW244*100/AW$5</f>
        <v>2.3199949092683137E-4</v>
      </c>
      <c r="AX1414" s="369">
        <f t="shared" si="2788"/>
        <v>2.7322012457471579E-4</v>
      </c>
      <c r="AY1414" s="369">
        <f t="shared" ref="AY1414" si="2789">AY244*100/AY$5</f>
        <v>1.7203566069865403E-4</v>
      </c>
    </row>
    <row r="1415" spans="1:51" s="325" customFormat="1" ht="13.8">
      <c r="A1415" s="329"/>
      <c r="B1415" s="329" t="s">
        <v>416</v>
      </c>
      <c r="C1415" s="369">
        <f t="shared" ref="C1415:AF1415" si="2790">C245*100/C$5</f>
        <v>0.3147263793297006</v>
      </c>
      <c r="D1415" s="369">
        <f t="shared" si="2790"/>
        <v>0.41445941629581418</v>
      </c>
      <c r="E1415" s="369">
        <f t="shared" si="2790"/>
        <v>0.38283654091800962</v>
      </c>
      <c r="F1415" s="369">
        <f t="shared" si="2790"/>
        <v>0.28865280162778112</v>
      </c>
      <c r="G1415" s="369">
        <f t="shared" si="2790"/>
        <v>0.38854293809898671</v>
      </c>
      <c r="H1415" s="369">
        <f t="shared" si="2790"/>
        <v>0.30840546187812118</v>
      </c>
      <c r="I1415" s="369">
        <f t="shared" si="2790"/>
        <v>0.30985087550758272</v>
      </c>
      <c r="J1415" s="369">
        <f t="shared" si="2790"/>
        <v>0.2579702522695948</v>
      </c>
      <c r="K1415" s="369">
        <f t="shared" si="2790"/>
        <v>0.22537147646174627</v>
      </c>
      <c r="L1415" s="369">
        <f t="shared" si="2790"/>
        <v>0.27475020758653729</v>
      </c>
      <c r="M1415" s="369">
        <f t="shared" si="2790"/>
        <v>0.28531653712688881</v>
      </c>
      <c r="N1415" s="369">
        <f t="shared" si="2790"/>
        <v>0.33784789601590104</v>
      </c>
      <c r="O1415" s="369">
        <f t="shared" si="2790"/>
        <v>0.33918768587182341</v>
      </c>
      <c r="P1415" s="369">
        <f t="shared" si="2790"/>
        <v>0.37330182597502842</v>
      </c>
      <c r="Q1415" s="369">
        <f t="shared" si="2790"/>
        <v>0.32688187705211547</v>
      </c>
      <c r="R1415" s="369">
        <f t="shared" si="2790"/>
        <v>0.35132249534252963</v>
      </c>
      <c r="S1415" s="369">
        <f t="shared" si="2790"/>
        <v>0.32902704807206862</v>
      </c>
      <c r="T1415" s="369">
        <f t="shared" si="2790"/>
        <v>0.27923486137648379</v>
      </c>
      <c r="U1415" s="369">
        <f t="shared" si="2790"/>
        <v>0.22955273325964048</v>
      </c>
      <c r="V1415" s="369">
        <f t="shared" si="2790"/>
        <v>0.28133497522453421</v>
      </c>
      <c r="W1415" s="369">
        <f t="shared" si="2790"/>
        <v>0.17880837359098228</v>
      </c>
      <c r="X1415" s="369">
        <f t="shared" si="2790"/>
        <v>0.20379437242956228</v>
      </c>
      <c r="Y1415" s="369">
        <f t="shared" si="2790"/>
        <v>0.31009223105912842</v>
      </c>
      <c r="Z1415" s="369">
        <f t="shared" si="2790"/>
        <v>0.32337639454331307</v>
      </c>
      <c r="AA1415" s="369">
        <f t="shared" si="2790"/>
        <v>0.31437100782175081</v>
      </c>
      <c r="AB1415" s="369">
        <f t="shared" si="2790"/>
        <v>0.37632436906368072</v>
      </c>
      <c r="AC1415" s="369">
        <f t="shared" si="2790"/>
        <v>0.2624481667762289</v>
      </c>
      <c r="AD1415" s="369">
        <f t="shared" si="2790"/>
        <v>0.3239925312081926</v>
      </c>
      <c r="AE1415" s="369">
        <f t="shared" si="2790"/>
        <v>0.29675988506467577</v>
      </c>
      <c r="AF1415" s="369">
        <f t="shared" si="2790"/>
        <v>0.21231222318241225</v>
      </c>
      <c r="AG1415" s="369">
        <f t="shared" ref="AG1415:AH1415" si="2791">AG245*100/AG$5</f>
        <v>0.29280136496778625</v>
      </c>
      <c r="AH1415" s="369">
        <f t="shared" si="2791"/>
        <v>0.2868225396662003</v>
      </c>
      <c r="AI1415" s="369">
        <f t="shared" ref="AI1415:AJ1415" si="2792">AI245*100/AI$5</f>
        <v>0.1990547955042419</v>
      </c>
      <c r="AJ1415" s="369">
        <f t="shared" si="2792"/>
        <v>0.21969804216948843</v>
      </c>
      <c r="AK1415" s="369">
        <f t="shared" ref="AK1415:AL1415" si="2793">AK245*100/AK$5</f>
        <v>0.24481196983224418</v>
      </c>
      <c r="AL1415" s="369">
        <f t="shared" si="2793"/>
        <v>0.27701179562901768</v>
      </c>
      <c r="AM1415" s="369">
        <f t="shared" ref="AM1415:AN1415" si="2794">AM245*100/AM$5</f>
        <v>0.41193930432067105</v>
      </c>
      <c r="AN1415" s="369">
        <f t="shared" si="2794"/>
        <v>0.34173904662647042</v>
      </c>
      <c r="AO1415" s="369">
        <f t="shared" ref="AO1415:AT1415" si="2795">AO245*100/AO$5</f>
        <v>0.38949261949035591</v>
      </c>
      <c r="AP1415" s="369">
        <f t="shared" si="2795"/>
        <v>0.29904395866019662</v>
      </c>
      <c r="AQ1415" s="369">
        <f t="shared" si="2795"/>
        <v>0.27156786666216803</v>
      </c>
      <c r="AR1415" s="369">
        <f t="shared" si="2795"/>
        <v>0.24798455558461291</v>
      </c>
      <c r="AS1415" s="369">
        <f t="shared" si="2795"/>
        <v>0.25910677874574201</v>
      </c>
      <c r="AT1415" s="369">
        <f t="shared" si="2795"/>
        <v>0.23468781505038283</v>
      </c>
      <c r="AU1415" s="369">
        <f t="shared" ref="AU1415:AV1415" si="2796">AU245*100/AU$5</f>
        <v>0.1729888821725814</v>
      </c>
      <c r="AV1415" s="369">
        <f t="shared" si="2796"/>
        <v>0.19945798987743729</v>
      </c>
      <c r="AW1415" s="369">
        <f t="shared" ref="AW1415:AX1415" si="2797">AW245*100/AW$5</f>
        <v>0.26726341354770972</v>
      </c>
      <c r="AX1415" s="369">
        <f t="shared" si="2797"/>
        <v>0.31239305993561567</v>
      </c>
      <c r="AY1415" s="369">
        <f t="shared" ref="AY1415" si="2798">AY245*100/AY$5</f>
        <v>0.23766726525519055</v>
      </c>
    </row>
    <row r="1416" spans="1:51" s="325" customFormat="1" ht="13.8">
      <c r="A1416" s="327"/>
      <c r="B1416" s="327" t="s">
        <v>417</v>
      </c>
      <c r="C1416" s="369">
        <f t="shared" ref="C1416:AF1416" si="2799">C246*100/C$5</f>
        <v>3.411082997262498E-3</v>
      </c>
      <c r="D1416" s="369">
        <f t="shared" si="2799"/>
        <v>3.831209809963384E-3</v>
      </c>
      <c r="E1416" s="369">
        <f t="shared" si="2799"/>
        <v>4.5500300040912977E-3</v>
      </c>
      <c r="F1416" s="369">
        <f t="shared" si="2799"/>
        <v>1.4396648460238456E-3</v>
      </c>
      <c r="G1416" s="369">
        <f t="shared" si="2799"/>
        <v>7.46913527750241E-3</v>
      </c>
      <c r="H1416" s="369">
        <f t="shared" si="2799"/>
        <v>3.2970978654733346E-3</v>
      </c>
      <c r="I1416" s="369">
        <f t="shared" si="2799"/>
        <v>3.5403099320076101E-3</v>
      </c>
      <c r="J1416" s="369">
        <f t="shared" si="2799"/>
        <v>5.4708805090399005E-3</v>
      </c>
      <c r="K1416" s="369">
        <f t="shared" si="2799"/>
        <v>3.609710277590644E-3</v>
      </c>
      <c r="L1416" s="369">
        <f t="shared" si="2799"/>
        <v>3.5670117336625219E-3</v>
      </c>
      <c r="M1416" s="369">
        <f t="shared" si="2799"/>
        <v>5.0204818641474622E-3</v>
      </c>
      <c r="N1416" s="369">
        <f t="shared" si="2799"/>
        <v>6.443238842865402E-3</v>
      </c>
      <c r="O1416" s="369">
        <f t="shared" si="2799"/>
        <v>4.2802255598111049E-3</v>
      </c>
      <c r="P1416" s="369">
        <f t="shared" si="2799"/>
        <v>5.9507510667152503E-3</v>
      </c>
      <c r="Q1416" s="369">
        <f t="shared" si="2799"/>
        <v>3.5200796266287955E-3</v>
      </c>
      <c r="R1416" s="369">
        <f t="shared" si="2799"/>
        <v>2.8714903644095299E-3</v>
      </c>
      <c r="S1416" s="369">
        <f t="shared" si="2799"/>
        <v>6.0460260472044447E-3</v>
      </c>
      <c r="T1416" s="369">
        <f t="shared" si="2799"/>
        <v>3.5919701507280475E-3</v>
      </c>
      <c r="U1416" s="369">
        <f t="shared" si="2799"/>
        <v>4.7588673561736695E-3</v>
      </c>
      <c r="V1416" s="369">
        <f t="shared" si="2799"/>
        <v>3.8245417904739488E-3</v>
      </c>
      <c r="W1416" s="369">
        <f t="shared" si="2799"/>
        <v>4.0794417606011806E-3</v>
      </c>
      <c r="X1416" s="369">
        <f t="shared" si="2799"/>
        <v>2.6885801112079459E-3</v>
      </c>
      <c r="Y1416" s="369">
        <f t="shared" si="2799"/>
        <v>4.1392490230786564E-3</v>
      </c>
      <c r="Z1416" s="369">
        <f t="shared" si="2799"/>
        <v>3.24581984772468E-3</v>
      </c>
      <c r="AA1416" s="369">
        <f t="shared" si="2799"/>
        <v>2.5413344070471205E-3</v>
      </c>
      <c r="AB1416" s="369">
        <f t="shared" si="2799"/>
        <v>8.2431354868664972E-3</v>
      </c>
      <c r="AC1416" s="369">
        <f t="shared" si="2799"/>
        <v>2.1976708544505725E-3</v>
      </c>
      <c r="AD1416" s="369">
        <f t="shared" si="2799"/>
        <v>3.007728659563615E-3</v>
      </c>
      <c r="AE1416" s="369">
        <f t="shared" si="2799"/>
        <v>7.2140088957008052E-3</v>
      </c>
      <c r="AF1416" s="369">
        <f t="shared" si="2799"/>
        <v>6.2722089490073515E-3</v>
      </c>
      <c r="AG1416" s="369">
        <f t="shared" ref="AG1416:AH1416" si="2800">AG246*100/AG$5</f>
        <v>6.548035607919998E-3</v>
      </c>
      <c r="AH1416" s="369">
        <f t="shared" si="2800"/>
        <v>5.7707634408099033E-3</v>
      </c>
      <c r="AI1416" s="369">
        <f t="shared" ref="AI1416:AJ1416" si="2801">AI246*100/AI$5</f>
        <v>6.0367460281762165E-3</v>
      </c>
      <c r="AJ1416" s="369">
        <f t="shared" si="2801"/>
        <v>6.5199779689584202E-3</v>
      </c>
      <c r="AK1416" s="369">
        <f t="shared" ref="AK1416:AL1416" si="2802">AK246*100/AK$5</f>
        <v>6.8587880755292862E-3</v>
      </c>
      <c r="AL1416" s="369">
        <f t="shared" si="2802"/>
        <v>2.8411466218360788E-3</v>
      </c>
      <c r="AM1416" s="369">
        <f t="shared" ref="AM1416:AN1416" si="2803">AM246*100/AM$5</f>
        <v>7.4176520090154146E-3</v>
      </c>
      <c r="AN1416" s="369">
        <f t="shared" si="2803"/>
        <v>2.0011010139456319E-3</v>
      </c>
      <c r="AO1416" s="369">
        <f t="shared" ref="AO1416:AT1416" si="2804">AO246*100/AO$5</f>
        <v>8.4266077720824718E-3</v>
      </c>
      <c r="AP1416" s="369">
        <f t="shared" si="2804"/>
        <v>6.6578151421025243E-3</v>
      </c>
      <c r="AQ1416" s="369">
        <f t="shared" si="2804"/>
        <v>1.0762846249873477E-2</v>
      </c>
      <c r="AR1416" s="369">
        <f t="shared" si="2804"/>
        <v>3.3555786312375923E-3</v>
      </c>
      <c r="AS1416" s="369">
        <f t="shared" si="2804"/>
        <v>1.2881025329616238E-2</v>
      </c>
      <c r="AT1416" s="369">
        <f t="shared" si="2804"/>
        <v>1.329628326805812E-2</v>
      </c>
      <c r="AU1416" s="369">
        <f t="shared" ref="AU1416:AV1416" si="2805">AU246*100/AU$5</f>
        <v>4.4451104626787516E-3</v>
      </c>
      <c r="AV1416" s="369">
        <f t="shared" si="2805"/>
        <v>5.8873727010584258E-3</v>
      </c>
      <c r="AW1416" s="369">
        <f t="shared" ref="AW1416:AX1416" si="2806">AW246*100/AW$5</f>
        <v>5.0045604471359332E-3</v>
      </c>
      <c r="AX1416" s="369">
        <f t="shared" si="2806"/>
        <v>4.5081320554828108E-3</v>
      </c>
      <c r="AY1416" s="369">
        <f t="shared" ref="AY1416" si="2807">AY246*100/AY$5</f>
        <v>3.7847845353703889E-3</v>
      </c>
    </row>
    <row r="1417" spans="1:51" s="325" customFormat="1" ht="27.6">
      <c r="A1417" s="329"/>
      <c r="B1417" s="329" t="s">
        <v>418</v>
      </c>
      <c r="C1417" s="369">
        <f t="shared" ref="C1417:AF1417" si="2808">C247*100/C$5</f>
        <v>5.4318258361471174E-2</v>
      </c>
      <c r="D1417" s="369">
        <f t="shared" si="2808"/>
        <v>0.11889664601257154</v>
      </c>
      <c r="E1417" s="369">
        <f t="shared" si="2808"/>
        <v>0.11259459493730843</v>
      </c>
      <c r="F1417" s="369">
        <f t="shared" si="2808"/>
        <v>8.9939062186323027E-2</v>
      </c>
      <c r="G1417" s="369">
        <f t="shared" si="2808"/>
        <v>0.10564019548427914</v>
      </c>
      <c r="H1417" s="369">
        <f t="shared" si="2808"/>
        <v>8.8514396542322599E-2</v>
      </c>
      <c r="I1417" s="369">
        <f t="shared" si="2808"/>
        <v>7.9066921814836627E-2</v>
      </c>
      <c r="J1417" s="369">
        <f t="shared" si="2808"/>
        <v>4.0192735473079805E-2</v>
      </c>
      <c r="K1417" s="369">
        <f t="shared" si="2808"/>
        <v>5.167378734333563E-2</v>
      </c>
      <c r="L1417" s="369">
        <f t="shared" si="2808"/>
        <v>8.7143451214793263E-2</v>
      </c>
      <c r="M1417" s="369">
        <f t="shared" si="2808"/>
        <v>8.0753174391117663E-2</v>
      </c>
      <c r="N1417" s="369">
        <f t="shared" si="2808"/>
        <v>9.5582115524161931E-2</v>
      </c>
      <c r="O1417" s="369">
        <f t="shared" si="2808"/>
        <v>4.2681117138871114E-2</v>
      </c>
      <c r="P1417" s="369">
        <f t="shared" si="2808"/>
        <v>0.11246057088400994</v>
      </c>
      <c r="Q1417" s="369">
        <f t="shared" si="2808"/>
        <v>0.14517293908441517</v>
      </c>
      <c r="R1417" s="369">
        <f t="shared" si="2808"/>
        <v>0.12403968225653894</v>
      </c>
      <c r="S1417" s="369">
        <f t="shared" si="2808"/>
        <v>0.11275646029436059</v>
      </c>
      <c r="T1417" s="369">
        <f t="shared" si="2808"/>
        <v>5.196111365769096E-2</v>
      </c>
      <c r="U1417" s="369">
        <f t="shared" si="2808"/>
        <v>6.1197364422373696E-2</v>
      </c>
      <c r="V1417" s="369">
        <f t="shared" si="2808"/>
        <v>6.346217696280948E-2</v>
      </c>
      <c r="W1417" s="369">
        <f t="shared" si="2808"/>
        <v>4.5689747718733228E-2</v>
      </c>
      <c r="X1417" s="369">
        <f t="shared" si="2808"/>
        <v>4.4671792616993562E-2</v>
      </c>
      <c r="Y1417" s="369">
        <f t="shared" si="2808"/>
        <v>8.9032903515276762E-2</v>
      </c>
      <c r="Z1417" s="369">
        <f t="shared" si="2808"/>
        <v>4.8548191150967715E-2</v>
      </c>
      <c r="AA1417" s="369">
        <f t="shared" si="2808"/>
        <v>7.2030947099741824E-2</v>
      </c>
      <c r="AB1417" s="369">
        <f t="shared" si="2808"/>
        <v>0.13449769023979113</v>
      </c>
      <c r="AC1417" s="369">
        <f t="shared" si="2808"/>
        <v>9.1993730854720471E-2</v>
      </c>
      <c r="AD1417" s="369">
        <f t="shared" si="2808"/>
        <v>0.10366638113295926</v>
      </c>
      <c r="AE1417" s="369">
        <f t="shared" si="2808"/>
        <v>6.575391714769914E-2</v>
      </c>
      <c r="AF1417" s="369">
        <f t="shared" si="2808"/>
        <v>2.7507530750221783E-2</v>
      </c>
      <c r="AG1417" s="369">
        <f t="shared" ref="AG1417:AH1417" si="2809">AG247*100/AG$5</f>
        <v>4.0776403558410897E-2</v>
      </c>
      <c r="AH1417" s="369">
        <f t="shared" si="2809"/>
        <v>3.9576519543392238E-2</v>
      </c>
      <c r="AI1417" s="369">
        <f t="shared" ref="AI1417:AJ1417" si="2810">AI247*100/AI$5</f>
        <v>3.9298032967735375E-2</v>
      </c>
      <c r="AJ1417" s="369">
        <f t="shared" si="2810"/>
        <v>4.8989889711510783E-2</v>
      </c>
      <c r="AK1417" s="369">
        <f t="shared" ref="AK1417:AL1417" si="2811">AK247*100/AK$5</f>
        <v>6.605480561376216E-2</v>
      </c>
      <c r="AL1417" s="369">
        <f t="shared" si="2811"/>
        <v>7.6792134407340881E-2</v>
      </c>
      <c r="AM1417" s="369">
        <f t="shared" ref="AM1417:AN1417" si="2812">AM247*100/AM$5</f>
        <v>8.9790677569131588E-2</v>
      </c>
      <c r="AN1417" s="369">
        <f t="shared" si="2812"/>
        <v>9.30307777503704E-2</v>
      </c>
      <c r="AO1417" s="369">
        <f t="shared" ref="AO1417:AT1417" si="2813">AO247*100/AO$5</f>
        <v>0.12999540943794172</v>
      </c>
      <c r="AP1417" s="369">
        <f t="shared" si="2813"/>
        <v>7.5606288184399864E-2</v>
      </c>
      <c r="AQ1417" s="369">
        <f t="shared" si="2813"/>
        <v>4.915820371807416E-2</v>
      </c>
      <c r="AR1417" s="369">
        <f t="shared" si="2813"/>
        <v>3.6035996605029798E-2</v>
      </c>
      <c r="AS1417" s="369">
        <f t="shared" si="2813"/>
        <v>3.3936547503027395E-2</v>
      </c>
      <c r="AT1417" s="369">
        <f t="shared" si="2813"/>
        <v>4.5880592643957517E-2</v>
      </c>
      <c r="AU1417" s="369">
        <f t="shared" ref="AU1417:AV1417" si="2814">AU247*100/AU$5</f>
        <v>4.9401341278407035E-2</v>
      </c>
      <c r="AV1417" s="369">
        <f t="shared" si="2814"/>
        <v>4.5456714486593212E-2</v>
      </c>
      <c r="AW1417" s="369">
        <f t="shared" ref="AW1417:AX1417" si="2815">AW247*100/AW$5</f>
        <v>7.3477553054969294E-2</v>
      </c>
      <c r="AX1417" s="369">
        <f t="shared" si="2815"/>
        <v>6.2635713558753595E-2</v>
      </c>
      <c r="AY1417" s="369">
        <f t="shared" ref="AY1417" si="2816">AY247*100/AY$5</f>
        <v>1.2214531909604436E-2</v>
      </c>
    </row>
    <row r="1418" spans="1:51" s="325" customFormat="1" ht="27.6">
      <c r="A1418" s="327"/>
      <c r="B1418" s="327" t="s">
        <v>419</v>
      </c>
      <c r="C1418" s="369">
        <f t="shared" ref="C1418:AF1418" si="2817">C248*100/C$5</f>
        <v>0.12253991830672113</v>
      </c>
      <c r="D1418" s="369">
        <f t="shared" si="2817"/>
        <v>0.16009291329498682</v>
      </c>
      <c r="E1418" s="369">
        <f t="shared" si="2817"/>
        <v>0.15141903128369399</v>
      </c>
      <c r="F1418" s="369">
        <f t="shared" si="2817"/>
        <v>8.4380356253064281E-2</v>
      </c>
      <c r="G1418" s="369">
        <f t="shared" si="2817"/>
        <v>0.13577556801479629</v>
      </c>
      <c r="H1418" s="369">
        <f t="shared" si="2817"/>
        <v>6.8043404300647509E-2</v>
      </c>
      <c r="I1418" s="369">
        <f t="shared" si="2817"/>
        <v>0.10720501012860545</v>
      </c>
      <c r="J1418" s="369">
        <f t="shared" si="2817"/>
        <v>8.0421943482886546E-2</v>
      </c>
      <c r="K1418" s="369">
        <f t="shared" si="2817"/>
        <v>6.5681032659638441E-2</v>
      </c>
      <c r="L1418" s="369">
        <f t="shared" si="2817"/>
        <v>6.2535585457248008E-2</v>
      </c>
      <c r="M1418" s="369">
        <f t="shared" si="2817"/>
        <v>8.1519010607682518E-2</v>
      </c>
      <c r="N1418" s="369">
        <f t="shared" si="2817"/>
        <v>0.10104775950810982</v>
      </c>
      <c r="O1418" s="369">
        <f t="shared" si="2817"/>
        <v>0.12921435652259938</v>
      </c>
      <c r="P1418" s="369">
        <f t="shared" si="2817"/>
        <v>0.12302531009665658</v>
      </c>
      <c r="Q1418" s="369">
        <f t="shared" si="2817"/>
        <v>5.0899542187345118E-2</v>
      </c>
      <c r="R1418" s="369">
        <f t="shared" si="2817"/>
        <v>9.7152090662522436E-2</v>
      </c>
      <c r="S1418" s="369">
        <f t="shared" si="2817"/>
        <v>7.8405790013428331E-2</v>
      </c>
      <c r="T1418" s="369">
        <f t="shared" si="2817"/>
        <v>8.2656131309366998E-2</v>
      </c>
      <c r="U1418" s="369">
        <f t="shared" si="2817"/>
        <v>5.9068397447243369E-2</v>
      </c>
      <c r="V1418" s="369">
        <f t="shared" si="2817"/>
        <v>8.3677612141028923E-2</v>
      </c>
      <c r="W1418" s="369">
        <f t="shared" si="2817"/>
        <v>2.9973161567364466E-2</v>
      </c>
      <c r="X1418" s="369">
        <f t="shared" si="2817"/>
        <v>6.4525922668990696E-2</v>
      </c>
      <c r="Y1418" s="369">
        <f t="shared" si="2817"/>
        <v>0.10344217605788077</v>
      </c>
      <c r="Z1418" s="369">
        <f t="shared" si="2817"/>
        <v>0.15102336062913263</v>
      </c>
      <c r="AA1418" s="369">
        <f t="shared" si="2817"/>
        <v>0.13258618101766148</v>
      </c>
      <c r="AB1418" s="369">
        <f t="shared" si="2817"/>
        <v>9.7361523735183378E-2</v>
      </c>
      <c r="AC1418" s="369">
        <f t="shared" si="2817"/>
        <v>6.4233677956397436E-2</v>
      </c>
      <c r="AD1418" s="369">
        <f t="shared" si="2817"/>
        <v>9.0592787226056085E-2</v>
      </c>
      <c r="AE1418" s="369">
        <f t="shared" si="2817"/>
        <v>6.8355690847787962E-2</v>
      </c>
      <c r="AF1418" s="369">
        <f t="shared" si="2817"/>
        <v>5.4482128713926603E-2</v>
      </c>
      <c r="AG1418" s="369">
        <f t="shared" ref="AG1418:AH1418" si="2818">AG248*100/AG$5</f>
        <v>8.2110878333405884E-2</v>
      </c>
      <c r="AH1418" s="369">
        <f t="shared" si="2818"/>
        <v>8.3754053181484267E-2</v>
      </c>
      <c r="AI1418" s="369">
        <f t="shared" ref="AI1418:AJ1418" si="2819">AI248*100/AI$5</f>
        <v>4.7623218666723484E-2</v>
      </c>
      <c r="AJ1418" s="369">
        <f t="shared" si="2819"/>
        <v>6.2858351137195817E-2</v>
      </c>
      <c r="AK1418" s="369">
        <f t="shared" ref="AK1418:AL1418" si="2820">AK248*100/AK$5</f>
        <v>6.2547470802411964E-2</v>
      </c>
      <c r="AL1418" s="369">
        <f t="shared" si="2820"/>
        <v>6.8552809204016255E-2</v>
      </c>
      <c r="AM1418" s="369">
        <f t="shared" ref="AM1418:AN1418" si="2821">AM248*100/AM$5</f>
        <v>0.16422681547960127</v>
      </c>
      <c r="AN1418" s="369">
        <f t="shared" si="2821"/>
        <v>0.12300645416335192</v>
      </c>
      <c r="AO1418" s="369">
        <f t="shared" ref="AO1418:AT1418" si="2822">AO248*100/AO$5</f>
        <v>0.12245024599348293</v>
      </c>
      <c r="AP1418" s="369">
        <f t="shared" si="2822"/>
        <v>0.10063409589136119</v>
      </c>
      <c r="AQ1418" s="369">
        <f t="shared" si="2822"/>
        <v>7.6048449677789398E-2</v>
      </c>
      <c r="AR1418" s="369">
        <f t="shared" si="2822"/>
        <v>6.4376046566677711E-2</v>
      </c>
      <c r="AS1418" s="369">
        <f t="shared" si="2822"/>
        <v>5.1559488750689171E-2</v>
      </c>
      <c r="AT1418" s="369">
        <f t="shared" si="2822"/>
        <v>4.7395359092217301E-2</v>
      </c>
      <c r="AU1418" s="369">
        <f t="shared" ref="AU1418:AV1418" si="2823">AU248*100/AU$5</f>
        <v>3.4314905768709457E-2</v>
      </c>
      <c r="AV1418" s="369">
        <f t="shared" si="2823"/>
        <v>3.7431295909887252E-2</v>
      </c>
      <c r="AW1418" s="369">
        <f t="shared" ref="AW1418:AX1418" si="2824">AW248*100/AW$5</f>
        <v>5.2829598362481307E-2</v>
      </c>
      <c r="AX1418" s="369">
        <f t="shared" si="2824"/>
        <v>9.9042295158334487E-2</v>
      </c>
      <c r="AY1418" s="369">
        <f t="shared" ref="AY1418" si="2825">AY248*100/AY$5</f>
        <v>0.10261927160674714</v>
      </c>
    </row>
    <row r="1419" spans="1:51" s="325" customFormat="1" ht="13.8">
      <c r="A1419" s="329"/>
      <c r="B1419" s="329" t="s">
        <v>420</v>
      </c>
      <c r="C1419" s="369">
        <f t="shared" ref="C1419:AF1419" si="2826">C249*100/C$5</f>
        <v>7.2755377853003927E-2</v>
      </c>
      <c r="D1419" s="369">
        <f t="shared" si="2826"/>
        <v>7.5074493354788122E-2</v>
      </c>
      <c r="E1419" s="369">
        <f t="shared" si="2826"/>
        <v>6.1089747104111032E-2</v>
      </c>
      <c r="F1419" s="369">
        <f t="shared" si="2826"/>
        <v>6.7464294312284095E-2</v>
      </c>
      <c r="G1419" s="369">
        <f t="shared" si="2826"/>
        <v>7.3027436500332971E-2</v>
      </c>
      <c r="H1419" s="369">
        <f t="shared" si="2826"/>
        <v>7.2173834593658059E-2</v>
      </c>
      <c r="I1419" s="369">
        <f t="shared" si="2826"/>
        <v>6.5385099056765553E-2</v>
      </c>
      <c r="J1419" s="369">
        <f t="shared" si="2826"/>
        <v>6.5796456255386535E-2</v>
      </c>
      <c r="K1419" s="369">
        <f t="shared" si="2826"/>
        <v>4.9947404167096622E-2</v>
      </c>
      <c r="L1419" s="369">
        <f t="shared" si="2826"/>
        <v>5.8110684825616023E-2</v>
      </c>
      <c r="M1419" s="369">
        <f t="shared" si="2826"/>
        <v>6.4755706756207093E-2</v>
      </c>
      <c r="N1419" s="369">
        <f t="shared" si="2826"/>
        <v>6.7142992355652562E-2</v>
      </c>
      <c r="O1419" s="369">
        <f t="shared" si="2826"/>
        <v>8.4756541981542532E-2</v>
      </c>
      <c r="P1419" s="369">
        <f t="shared" si="2826"/>
        <v>6.390589189037682E-2</v>
      </c>
      <c r="Q1419" s="369">
        <f t="shared" si="2826"/>
        <v>6.0852870786778264E-2</v>
      </c>
      <c r="R1419" s="369">
        <f t="shared" si="2826"/>
        <v>6.1301968537167087E-2</v>
      </c>
      <c r="S1419" s="369">
        <f t="shared" si="2826"/>
        <v>8.2988446698889023E-2</v>
      </c>
      <c r="T1419" s="369">
        <f t="shared" si="2826"/>
        <v>7.355375240468115E-2</v>
      </c>
      <c r="U1419" s="369">
        <f t="shared" si="2826"/>
        <v>5.9068397447243369E-2</v>
      </c>
      <c r="V1419" s="369">
        <f t="shared" si="2826"/>
        <v>7.2540210223714693E-2</v>
      </c>
      <c r="W1419" s="369">
        <f t="shared" si="2826"/>
        <v>5.9173376274825551E-2</v>
      </c>
      <c r="X1419" s="369">
        <f t="shared" si="2826"/>
        <v>5.2241179699317471E-2</v>
      </c>
      <c r="Y1419" s="369">
        <f t="shared" si="2826"/>
        <v>7.0054837239651988E-2</v>
      </c>
      <c r="Z1419" s="369">
        <f t="shared" si="2826"/>
        <v>7.2474520314195365E-2</v>
      </c>
      <c r="AA1419" s="369">
        <f t="shared" si="2826"/>
        <v>7.2745697401723819E-2</v>
      </c>
      <c r="AB1419" s="369">
        <f t="shared" si="2826"/>
        <v>7.6501344135766133E-2</v>
      </c>
      <c r="AC1419" s="369">
        <f t="shared" si="2826"/>
        <v>6.1496228295590587E-2</v>
      </c>
      <c r="AD1419" s="369">
        <f t="shared" si="2826"/>
        <v>6.9498583560316587E-2</v>
      </c>
      <c r="AE1419" s="369">
        <f t="shared" si="2826"/>
        <v>8.4794170134712743E-2</v>
      </c>
      <c r="AF1419" s="369">
        <f t="shared" si="2826"/>
        <v>7.1781946860861923E-2</v>
      </c>
      <c r="AG1419" s="369">
        <f t="shared" ref="AG1419:AH1419" si="2827">AG249*100/AG$5</f>
        <v>8.6426629074989519E-2</v>
      </c>
      <c r="AH1419" s="369">
        <f t="shared" si="2827"/>
        <v>9.0577591033793273E-2</v>
      </c>
      <c r="AI1419" s="369">
        <f t="shared" ref="AI1419:AJ1419" si="2828">AI249*100/AI$5</f>
        <v>6.2774267521753996E-2</v>
      </c>
      <c r="AJ1419" s="369">
        <f t="shared" si="2828"/>
        <v>6.0300790718433118E-2</v>
      </c>
      <c r="AK1419" s="369">
        <f t="shared" ref="AK1419:AL1419" si="2829">AK249*100/AK$5</f>
        <v>6.5626131359041578E-2</v>
      </c>
      <c r="AL1419" s="369">
        <f t="shared" si="2829"/>
        <v>7.7279188113941355E-2</v>
      </c>
      <c r="AM1419" s="369">
        <f t="shared" ref="AM1419:AN1419" si="2830">AM249*100/AM$5</f>
        <v>8.8010441086967886E-2</v>
      </c>
      <c r="AN1419" s="369">
        <f t="shared" si="2830"/>
        <v>7.9921524169216371E-2</v>
      </c>
      <c r="AO1419" s="369">
        <f t="shared" ref="AO1419:AT1419" si="2831">AO249*100/AO$5</f>
        <v>7.855431847782321E-2</v>
      </c>
      <c r="AP1419" s="369">
        <f t="shared" si="2831"/>
        <v>6.3963826103445726E-2</v>
      </c>
      <c r="AQ1419" s="369">
        <f t="shared" si="2831"/>
        <v>8.0367083909713546E-2</v>
      </c>
      <c r="AR1419" s="369">
        <f t="shared" si="2831"/>
        <v>8.1044518680542715E-2</v>
      </c>
      <c r="AS1419" s="369">
        <f t="shared" si="2831"/>
        <v>8.8610130289447961E-2</v>
      </c>
      <c r="AT1419" s="369">
        <f t="shared" si="2831"/>
        <v>7.8330256113344932E-2</v>
      </c>
      <c r="AU1419" s="369">
        <f t="shared" ref="AU1419:AV1419" si="2832">AU249*100/AU$5</f>
        <v>4.5360331766880896E-2</v>
      </c>
      <c r="AV1419" s="369">
        <f t="shared" si="2832"/>
        <v>6.3831514548317675E-2</v>
      </c>
      <c r="AW1419" s="369">
        <f t="shared" ref="AW1419:AX1419" si="2833">AW249*100/AW$5</f>
        <v>6.7677565781798524E-2</v>
      </c>
      <c r="AX1419" s="369">
        <f t="shared" si="2833"/>
        <v>9.0606623812090129E-2</v>
      </c>
      <c r="AY1419" s="369">
        <f t="shared" ref="AY1419" si="2834">AY249*100/AY$5</f>
        <v>7.4376750642051431E-2</v>
      </c>
    </row>
    <row r="1420" spans="1:51" s="325" customFormat="1" ht="13.8">
      <c r="A1420" s="327"/>
      <c r="B1420" s="327" t="s">
        <v>421</v>
      </c>
      <c r="C1420" s="369">
        <f t="shared" ref="C1420:AF1420" si="2835">C250*100/C$5</f>
        <v>6.1701741811241897E-2</v>
      </c>
      <c r="D1420" s="369">
        <f t="shared" si="2835"/>
        <v>5.6564153823504347E-2</v>
      </c>
      <c r="E1420" s="369">
        <f t="shared" si="2835"/>
        <v>5.3183137588804844E-2</v>
      </c>
      <c r="F1420" s="369">
        <f t="shared" si="2835"/>
        <v>4.5429424030085798E-2</v>
      </c>
      <c r="G1420" s="369">
        <f t="shared" si="2835"/>
        <v>6.6630602822075946E-2</v>
      </c>
      <c r="H1420" s="369">
        <f t="shared" si="2835"/>
        <v>7.6340496731344132E-2</v>
      </c>
      <c r="I1420" s="369">
        <f t="shared" si="2835"/>
        <v>5.4653534575367479E-2</v>
      </c>
      <c r="J1420" s="369">
        <f t="shared" si="2835"/>
        <v>6.6088236549201998E-2</v>
      </c>
      <c r="K1420" s="369">
        <f t="shared" si="2835"/>
        <v>5.4498777995363089E-2</v>
      </c>
      <c r="L1420" s="369">
        <f t="shared" si="2835"/>
        <v>6.3393474355217486E-2</v>
      </c>
      <c r="M1420" s="369">
        <f t="shared" si="2835"/>
        <v>5.3268163507734091E-2</v>
      </c>
      <c r="N1420" s="369">
        <f t="shared" si="2835"/>
        <v>6.7676225915062116E-2</v>
      </c>
      <c r="O1420" s="369">
        <f t="shared" si="2835"/>
        <v>7.8255444668999252E-2</v>
      </c>
      <c r="P1420" s="369">
        <f t="shared" si="2835"/>
        <v>6.7916180652728406E-2</v>
      </c>
      <c r="Q1420" s="369">
        <f t="shared" si="2835"/>
        <v>6.643644536694808E-2</v>
      </c>
      <c r="R1420" s="369">
        <f t="shared" si="2835"/>
        <v>6.5913756092127851E-2</v>
      </c>
      <c r="S1420" s="369">
        <f t="shared" si="2835"/>
        <v>4.883032501818621E-2</v>
      </c>
      <c r="T1420" s="369">
        <f t="shared" si="2835"/>
        <v>6.7471893854016612E-2</v>
      </c>
      <c r="U1420" s="369">
        <f t="shared" si="2835"/>
        <v>4.5459706586606377E-2</v>
      </c>
      <c r="V1420" s="369">
        <f t="shared" si="2835"/>
        <v>5.7872462038270636E-2</v>
      </c>
      <c r="W1420" s="369">
        <f t="shared" si="2835"/>
        <v>3.9892646269457856E-2</v>
      </c>
      <c r="X1420" s="369">
        <f t="shared" si="2835"/>
        <v>3.9666897333052613E-2</v>
      </c>
      <c r="Y1420" s="369">
        <f t="shared" si="2835"/>
        <v>4.3423065223240243E-2</v>
      </c>
      <c r="Z1420" s="369">
        <f t="shared" si="2835"/>
        <v>4.8038133746325269E-2</v>
      </c>
      <c r="AA1420" s="369">
        <f t="shared" si="2835"/>
        <v>3.4427139545466459E-2</v>
      </c>
      <c r="AB1420" s="369">
        <f t="shared" si="2835"/>
        <v>5.9762732279782113E-2</v>
      </c>
      <c r="AC1420" s="369">
        <f t="shared" si="2835"/>
        <v>4.2526858815069853E-2</v>
      </c>
      <c r="AD1420" s="369">
        <f t="shared" si="2835"/>
        <v>5.7186947580502863E-2</v>
      </c>
      <c r="AE1420" s="369">
        <f t="shared" si="2835"/>
        <v>7.0602677225137384E-2</v>
      </c>
      <c r="AF1420" s="369">
        <f t="shared" si="2835"/>
        <v>5.2227413078662521E-2</v>
      </c>
      <c r="AG1420" s="369">
        <f t="shared" ref="AG1420:AH1420" si="2836">AG250*100/AG$5</f>
        <v>7.6939418393059969E-2</v>
      </c>
      <c r="AH1420" s="369">
        <f t="shared" si="2836"/>
        <v>6.7104620821850286E-2</v>
      </c>
      <c r="AI1420" s="369">
        <f t="shared" ref="AI1420:AJ1420" si="2837">AI250*100/AI$5</f>
        <v>4.3283074463459539E-2</v>
      </c>
      <c r="AJ1420" s="369">
        <f t="shared" si="2837"/>
        <v>4.1065054611119332E-2</v>
      </c>
      <c r="AK1420" s="369">
        <f t="shared" ref="AK1420:AL1420" si="2838">AK250*100/AK$5</f>
        <v>4.3724773981499203E-2</v>
      </c>
      <c r="AL1420" s="369">
        <f t="shared" si="2838"/>
        <v>5.1546517281883149E-2</v>
      </c>
      <c r="AM1420" s="369">
        <f t="shared" ref="AM1420:AN1420" si="2839">AM250*100/AM$5</f>
        <v>6.2493718175954872E-2</v>
      </c>
      <c r="AN1420" s="369">
        <f t="shared" si="2839"/>
        <v>4.3820028325789045E-2</v>
      </c>
      <c r="AO1420" s="369">
        <f t="shared" ref="AO1420:AT1420" si="2840">AO250*100/AO$5</f>
        <v>5.0030780035920618E-2</v>
      </c>
      <c r="AP1420" s="369">
        <f t="shared" si="2840"/>
        <v>5.2181933338887321E-2</v>
      </c>
      <c r="AQ1420" s="369">
        <f t="shared" si="2840"/>
        <v>5.5231283106717502E-2</v>
      </c>
      <c r="AR1420" s="369">
        <f t="shared" si="2840"/>
        <v>6.3172415101125104E-2</v>
      </c>
      <c r="AS1420" s="369">
        <f t="shared" si="2840"/>
        <v>7.2119586872961244E-2</v>
      </c>
      <c r="AT1420" s="369">
        <f t="shared" si="2840"/>
        <v>4.9751662456176966E-2</v>
      </c>
      <c r="AU1420" s="369">
        <f t="shared" ref="AU1420:AV1420" si="2841">AU250*100/AU$5</f>
        <v>3.9467192895905279E-2</v>
      </c>
      <c r="AV1420" s="369">
        <f t="shared" si="2841"/>
        <v>4.6851092231580738E-2</v>
      </c>
      <c r="AW1420" s="369">
        <f t="shared" ref="AW1420:AX1420" si="2842">AW250*100/AW$5</f>
        <v>6.824099311690654E-2</v>
      </c>
      <c r="AX1420" s="369">
        <f t="shared" si="2842"/>
        <v>5.5566142835382831E-2</v>
      </c>
      <c r="AY1420" s="369">
        <f t="shared" ref="AY1420" si="2843">AY250*100/AY$5</f>
        <v>4.464325395130072E-2</v>
      </c>
    </row>
    <row r="1421" spans="1:51" s="325" customFormat="1" ht="13.8">
      <c r="A1421" s="329"/>
      <c r="B1421" s="329" t="s">
        <v>422</v>
      </c>
      <c r="C1421" s="369">
        <f t="shared" ref="C1421:AF1421" si="2844">C251*100/C$5</f>
        <v>7.888669159491879E-2</v>
      </c>
      <c r="D1421" s="369">
        <f t="shared" si="2844"/>
        <v>7.2491655280655501E-2</v>
      </c>
      <c r="E1421" s="369">
        <f t="shared" si="2844"/>
        <v>6.7802906126540816E-2</v>
      </c>
      <c r="F1421" s="369">
        <f t="shared" si="2844"/>
        <v>8.6139946620426761E-2</v>
      </c>
      <c r="G1421" s="369">
        <f t="shared" si="2844"/>
        <v>6.3561601693201214E-2</v>
      </c>
      <c r="H1421" s="369">
        <f t="shared" si="2844"/>
        <v>8.0905709160461067E-2</v>
      </c>
      <c r="I1421" s="369">
        <f t="shared" si="2844"/>
        <v>7.9620095241712818E-2</v>
      </c>
      <c r="J1421" s="369">
        <f t="shared" si="2844"/>
        <v>9.0488363619519951E-2</v>
      </c>
      <c r="K1421" s="369">
        <f t="shared" si="2844"/>
        <v>4.5592210245220956E-2</v>
      </c>
      <c r="L1421" s="369">
        <f t="shared" si="2844"/>
        <v>7.364298908358953E-2</v>
      </c>
      <c r="M1421" s="369">
        <f t="shared" si="2844"/>
        <v>9.7388838873165601E-2</v>
      </c>
      <c r="N1421" s="369">
        <f t="shared" si="2844"/>
        <v>5.8566819275148965E-2</v>
      </c>
      <c r="O1421" s="369">
        <f t="shared" si="2844"/>
        <v>9.3074716182684869E-2</v>
      </c>
      <c r="P1421" s="369">
        <f t="shared" si="2844"/>
        <v>5.9636874820776752E-2</v>
      </c>
      <c r="Q1421" s="369">
        <f t="shared" si="2844"/>
        <v>6.287590505495573E-2</v>
      </c>
      <c r="R1421" s="369">
        <f t="shared" si="2844"/>
        <v>6.9481365332757866E-2</v>
      </c>
      <c r="S1421" s="369">
        <f t="shared" si="2844"/>
        <v>8.4682874380908116E-2</v>
      </c>
      <c r="T1421" s="369">
        <f t="shared" si="2844"/>
        <v>5.4655091270736991E-2</v>
      </c>
      <c r="U1421" s="369">
        <f t="shared" si="2844"/>
        <v>6.0320730962025913E-2</v>
      </c>
      <c r="V1421" s="369">
        <f t="shared" si="2844"/>
        <v>7.8970483783522533E-2</v>
      </c>
      <c r="W1421" s="369">
        <f t="shared" si="2844"/>
        <v>8.480944712828771E-2</v>
      </c>
      <c r="X1421" s="369">
        <f t="shared" si="2844"/>
        <v>9.174262594860344E-2</v>
      </c>
      <c r="Y1421" s="369">
        <f t="shared" si="2844"/>
        <v>5.3888336338193829E-2</v>
      </c>
      <c r="Z1421" s="369">
        <f t="shared" si="2844"/>
        <v>6.5843774053843507E-2</v>
      </c>
      <c r="AA1421" s="369">
        <f t="shared" si="2844"/>
        <v>8.3546368631674084E-2</v>
      </c>
      <c r="AB1421" s="369">
        <f t="shared" si="2844"/>
        <v>5.4547687379927795E-2</v>
      </c>
      <c r="AC1421" s="369">
        <f t="shared" si="2844"/>
        <v>7.2985805745174284E-2</v>
      </c>
      <c r="AD1421" s="369">
        <f t="shared" si="2844"/>
        <v>6.6691370144723885E-2</v>
      </c>
      <c r="AE1421" s="369">
        <f t="shared" si="2844"/>
        <v>9.4373427848676111E-2</v>
      </c>
      <c r="AF1421" s="369">
        <f t="shared" si="2844"/>
        <v>8.7073018350925582E-2</v>
      </c>
      <c r="AG1421" s="369">
        <f t="shared" ref="AG1421:AH1421" si="2845">AG251*100/AG$5</f>
        <v>0.10793097328736315</v>
      </c>
      <c r="AH1421" s="369">
        <f t="shared" si="2845"/>
        <v>7.6540598880471891E-2</v>
      </c>
      <c r="AI1421" s="369">
        <f t="shared" ref="AI1421:AJ1421" si="2846">AI251*100/AI$5</f>
        <v>4.6834101538857316E-2</v>
      </c>
      <c r="AJ1421" s="369">
        <f t="shared" si="2846"/>
        <v>6.5884197266436198E-2</v>
      </c>
      <c r="AK1421" s="369">
        <f t="shared" ref="AK1421:AL1421" si="2847">AK251*100/AK$5</f>
        <v>5.6974705491044414E-2</v>
      </c>
      <c r="AL1421" s="369">
        <f t="shared" si="2847"/>
        <v>7.2936292563420491E-2</v>
      </c>
      <c r="AM1421" s="369">
        <f t="shared" ref="AM1421:AN1421" si="2848">AM251*100/AM$5</f>
        <v>5.9081598251807775E-2</v>
      </c>
      <c r="AN1421" s="369">
        <f t="shared" si="2848"/>
        <v>5.2559530713225069E-2</v>
      </c>
      <c r="AO1421" s="369">
        <f t="shared" ref="AO1421:AT1421" si="2849">AO251*100/AO$5</f>
        <v>4.4107474154289422E-2</v>
      </c>
      <c r="AP1421" s="369">
        <f t="shared" si="2849"/>
        <v>5.0927057186449153E-2</v>
      </c>
      <c r="AQ1421" s="369">
        <f t="shared" si="2849"/>
        <v>4.052093525422585E-2</v>
      </c>
      <c r="AR1421" s="369">
        <f t="shared" si="2849"/>
        <v>8.1883413338352112E-2</v>
      </c>
      <c r="AS1421" s="369">
        <f t="shared" si="2849"/>
        <v>5.6655278990976922E-2</v>
      </c>
      <c r="AT1421" s="369">
        <f t="shared" si="2849"/>
        <v>5.8133370136547784E-2</v>
      </c>
      <c r="AU1421" s="369">
        <f t="shared" ref="AU1421:AV1421" si="2850">AU251*100/AU$5</f>
        <v>5.7247634746620285E-2</v>
      </c>
      <c r="AV1421" s="369">
        <f t="shared" si="2850"/>
        <v>4.0189065227751467E-2</v>
      </c>
      <c r="AW1421" s="369">
        <f t="shared" ref="AW1421:AX1421" si="2851">AW251*100/AW$5</f>
        <v>5.6243305157547538E-2</v>
      </c>
      <c r="AX1421" s="369">
        <f t="shared" si="2851"/>
        <v>3.8489885049463088E-2</v>
      </c>
      <c r="AY1421" s="369">
        <f t="shared" ref="AY1421" si="2852">AY251*100/AY$5</f>
        <v>5.7803981994747754E-2</v>
      </c>
    </row>
    <row r="1422" spans="1:51" s="325" customFormat="1" ht="13.8">
      <c r="A1422" s="327"/>
      <c r="B1422" s="327" t="s">
        <v>423</v>
      </c>
      <c r="C1422" s="369">
        <f t="shared" ref="C1422:AF1422" si="2853">C252*100/C$5</f>
        <v>0.16338655774229485</v>
      </c>
      <c r="D1422" s="369">
        <f t="shared" si="2853"/>
        <v>0.14136733725752534</v>
      </c>
      <c r="E1422" s="369">
        <f t="shared" si="2853"/>
        <v>0.14653334332848122</v>
      </c>
      <c r="F1422" s="369">
        <f t="shared" si="2853"/>
        <v>0.13416876551138893</v>
      </c>
      <c r="G1422" s="369">
        <f t="shared" si="2853"/>
        <v>0.1175094649104092</v>
      </c>
      <c r="H1422" s="369">
        <f t="shared" si="2853"/>
        <v>0.13242739228906633</v>
      </c>
      <c r="I1422" s="369">
        <f t="shared" si="2853"/>
        <v>0.10960209497840226</v>
      </c>
      <c r="J1422" s="369">
        <f t="shared" si="2853"/>
        <v>0.1406745741557793</v>
      </c>
      <c r="K1422" s="369">
        <f t="shared" si="2853"/>
        <v>0.14427070315979129</v>
      </c>
      <c r="L1422" s="369">
        <f t="shared" si="2853"/>
        <v>0.1532460484057038</v>
      </c>
      <c r="M1422" s="369">
        <f t="shared" si="2853"/>
        <v>0.17197277707528849</v>
      </c>
      <c r="N1422" s="369">
        <f t="shared" si="2853"/>
        <v>0.14730577078688833</v>
      </c>
      <c r="O1422" s="369">
        <f t="shared" si="2853"/>
        <v>0.15231142275101403</v>
      </c>
      <c r="P1422" s="369">
        <f t="shared" si="2853"/>
        <v>0.15027802512683078</v>
      </c>
      <c r="Q1422" s="369">
        <f t="shared" si="2853"/>
        <v>0.1748710821412604</v>
      </c>
      <c r="R1422" s="369">
        <f t="shared" si="2853"/>
        <v>0.15314615276850829</v>
      </c>
      <c r="S1422" s="369">
        <f t="shared" si="2853"/>
        <v>0.16089361035172081</v>
      </c>
      <c r="T1422" s="369">
        <f t="shared" si="2853"/>
        <v>0.1661694373137941</v>
      </c>
      <c r="U1422" s="369">
        <f t="shared" si="2853"/>
        <v>0.11579910566689265</v>
      </c>
      <c r="V1422" s="369">
        <f t="shared" si="2853"/>
        <v>0.16037858760932514</v>
      </c>
      <c r="W1422" s="369">
        <f t="shared" si="2853"/>
        <v>0.15802469135802466</v>
      </c>
      <c r="X1422" s="369">
        <f t="shared" si="2853"/>
        <v>0.17603995312770795</v>
      </c>
      <c r="Y1422" s="369">
        <f t="shared" si="2853"/>
        <v>0.16849867485456985</v>
      </c>
      <c r="Z1422" s="369">
        <f t="shared" si="2853"/>
        <v>0.19312628093961848</v>
      </c>
      <c r="AA1422" s="369">
        <f t="shared" si="2853"/>
        <v>0.14771506240961388</v>
      </c>
      <c r="AB1422" s="369">
        <f t="shared" si="2853"/>
        <v>0.14829232513617996</v>
      </c>
      <c r="AC1422" s="369">
        <f t="shared" si="2853"/>
        <v>0.16027574985879001</v>
      </c>
      <c r="AD1422" s="369">
        <f t="shared" si="2853"/>
        <v>0.14244602931693282</v>
      </c>
      <c r="AE1422" s="369">
        <f t="shared" si="2853"/>
        <v>0.15417480213708115</v>
      </c>
      <c r="AF1422" s="369">
        <f t="shared" si="2853"/>
        <v>0.1454496558893992</v>
      </c>
      <c r="AG1422" s="369">
        <f t="shared" ref="AG1422:AH1422" si="2854">AG252*100/AG$5</f>
        <v>0.15317194657844677</v>
      </c>
      <c r="AH1422" s="369">
        <f t="shared" si="2854"/>
        <v>0.16626037372711774</v>
      </c>
      <c r="AI1422" s="369">
        <f t="shared" ref="AI1422:AJ1422" si="2855">AI252*100/AI$5</f>
        <v>0.17380304741252439</v>
      </c>
      <c r="AJ1422" s="369">
        <f t="shared" si="2855"/>
        <v>0.20881940489531473</v>
      </c>
      <c r="AK1422" s="369">
        <f t="shared" ref="AK1422:AL1422" si="2856">AK252*100/AK$5</f>
        <v>0.18374537372795788</v>
      </c>
      <c r="AL1422" s="369">
        <f t="shared" si="2856"/>
        <v>0.16486767968425931</v>
      </c>
      <c r="AM1422" s="369">
        <f t="shared" ref="AM1422:AN1422" si="2857">AM252*100/AM$5</f>
        <v>0.1700125840466333</v>
      </c>
      <c r="AN1422" s="369">
        <f t="shared" si="2857"/>
        <v>0.16866422831827471</v>
      </c>
      <c r="AO1422" s="369">
        <f t="shared" ref="AO1422:AT1422" si="2858">AO252*100/AO$5</f>
        <v>0.17516061678537959</v>
      </c>
      <c r="AP1422" s="369">
        <f t="shared" si="2858"/>
        <v>0.14347417342876434</v>
      </c>
      <c r="AQ1422" s="369">
        <f t="shared" si="2858"/>
        <v>0.15111845878740848</v>
      </c>
      <c r="AR1422" s="369">
        <f t="shared" si="2858"/>
        <v>0.16146898478792196</v>
      </c>
      <c r="AS1422" s="369">
        <f t="shared" si="2858"/>
        <v>0.17467236545875206</v>
      </c>
      <c r="AT1422" s="369">
        <f t="shared" si="2858"/>
        <v>0.16292154687949698</v>
      </c>
      <c r="AU1422" s="369">
        <f t="shared" ref="AU1422:AV1422" si="2859">AU252*100/AU$5</f>
        <v>0.16187610601588454</v>
      </c>
      <c r="AV1422" s="369">
        <f t="shared" si="2859"/>
        <v>0.15511677758683409</v>
      </c>
      <c r="AW1422" s="369">
        <f t="shared" ref="AW1422:AX1422" si="2860">AW252*100/AW$5</f>
        <v>0.14778367572039156</v>
      </c>
      <c r="AX1422" s="369">
        <f t="shared" si="2860"/>
        <v>0.17909579165872622</v>
      </c>
      <c r="AY1422" s="369">
        <f t="shared" ref="AY1422" si="2861">AY252*100/AY$5</f>
        <v>0.13656764198461485</v>
      </c>
    </row>
    <row r="1423" spans="1:51" s="325" customFormat="1" ht="13.8">
      <c r="A1423" s="329"/>
      <c r="B1423" s="329" t="s">
        <v>424</v>
      </c>
      <c r="C1423" s="369">
        <f t="shared" ref="C1423:AF1423" si="2862">C253*100/C$5</f>
        <v>2.24526982098291E-3</v>
      </c>
      <c r="D1423" s="369">
        <f t="shared" si="2862"/>
        <v>3.1855002914302297E-3</v>
      </c>
      <c r="E1423" s="369">
        <f t="shared" si="2862"/>
        <v>1.8274710672169967E-3</v>
      </c>
      <c r="F1423" s="369">
        <f t="shared" si="2862"/>
        <v>9.1978587384856805E-4</v>
      </c>
      <c r="G1423" s="369">
        <f t="shared" si="2862"/>
        <v>1.8857717779832816E-3</v>
      </c>
      <c r="H1423" s="369">
        <f t="shared" si="2862"/>
        <v>1.4855056316967772E-3</v>
      </c>
      <c r="I1423" s="369">
        <f t="shared" si="2862"/>
        <v>1.6595202806285673E-3</v>
      </c>
      <c r="J1423" s="369">
        <f t="shared" si="2862"/>
        <v>2.0789345934351619E-3</v>
      </c>
      <c r="K1423" s="369">
        <f t="shared" si="2862"/>
        <v>1.4517313072918894E-3</v>
      </c>
      <c r="L1423" s="369">
        <f t="shared" si="2862"/>
        <v>3.5218596864009712E-3</v>
      </c>
      <c r="M1423" s="369">
        <f t="shared" si="2862"/>
        <v>2.8080661274045128E-3</v>
      </c>
      <c r="N1423" s="369">
        <f t="shared" si="2862"/>
        <v>2.4884232772445693E-3</v>
      </c>
      <c r="O1423" s="369">
        <f t="shared" si="2862"/>
        <v>1.4132820244659309E-3</v>
      </c>
      <c r="P1423" s="369">
        <f t="shared" si="2862"/>
        <v>2.5872830724848915E-3</v>
      </c>
      <c r="Q1423" s="369">
        <f t="shared" si="2862"/>
        <v>2.5085624925400615E-3</v>
      </c>
      <c r="R1423" s="369">
        <f t="shared" si="2862"/>
        <v>3.7851463894489259E-3</v>
      </c>
      <c r="S1423" s="369">
        <f t="shared" si="2862"/>
        <v>3.8894817246347062E-3</v>
      </c>
      <c r="T1423" s="369">
        <f t="shared" si="2862"/>
        <v>2.653159770424126E-3</v>
      </c>
      <c r="U1423" s="369">
        <f t="shared" si="2862"/>
        <v>1.9202447226665687E-3</v>
      </c>
      <c r="V1423" s="369">
        <f t="shared" si="2862"/>
        <v>2.773843496387699E-3</v>
      </c>
      <c r="W1423" s="369">
        <f t="shared" si="2862"/>
        <v>2.662372517444981E-3</v>
      </c>
      <c r="X1423" s="369">
        <f t="shared" si="2862"/>
        <v>3.0194822787412315E-3</v>
      </c>
      <c r="Y1423" s="369">
        <f t="shared" si="2862"/>
        <v>2.1086740306249761E-3</v>
      </c>
      <c r="Z1423" s="369">
        <f t="shared" si="2862"/>
        <v>2.5734714506959966E-2</v>
      </c>
      <c r="AA1423" s="369">
        <f t="shared" si="2862"/>
        <v>4.4076268622223504E-3</v>
      </c>
      <c r="AB1423" s="369">
        <f t="shared" si="2862"/>
        <v>5.2150448998543155E-3</v>
      </c>
      <c r="AC1423" s="369">
        <f t="shared" si="2862"/>
        <v>2.7374496608068536E-3</v>
      </c>
      <c r="AD1423" s="369">
        <f t="shared" si="2862"/>
        <v>2.4462859764450735E-3</v>
      </c>
      <c r="AE1423" s="369">
        <f t="shared" si="2862"/>
        <v>3.3507691592052921E-3</v>
      </c>
      <c r="AF1423" s="369">
        <f t="shared" si="2862"/>
        <v>3.8535139948149741E-3</v>
      </c>
      <c r="AG1423" s="369">
        <f t="shared" ref="AG1423:AH1423" si="2863">AG253*100/AG$5</f>
        <v>2.7903560829204534E-3</v>
      </c>
      <c r="AH1423" s="369">
        <f t="shared" si="2863"/>
        <v>4.6789973844404619E-3</v>
      </c>
      <c r="AI1423" s="369">
        <f t="shared" ref="AI1423:AJ1423" si="2864">AI253*100/AI$5</f>
        <v>4.4190559160505643E-3</v>
      </c>
      <c r="AJ1423" s="369">
        <f t="shared" si="2864"/>
        <v>5.7274944589192755E-3</v>
      </c>
      <c r="AK1423" s="369">
        <f t="shared" ref="AK1423:AL1423" si="2865">AK253*100/AK$5</f>
        <v>5.1051206698541846E-3</v>
      </c>
      <c r="AL1423" s="369">
        <f t="shared" si="2865"/>
        <v>5.9258200969723937E-3</v>
      </c>
      <c r="AM1423" s="369">
        <f t="shared" ref="AM1423:AN1423" si="2866">AM253*100/AM$5</f>
        <v>4.7472972857698654E-3</v>
      </c>
      <c r="AN1423" s="369">
        <f t="shared" si="2866"/>
        <v>3.9205244354853204E-3</v>
      </c>
      <c r="AO1423" s="369">
        <f t="shared" ref="AO1423:AT1423" si="2867">AO253*100/AO$5</f>
        <v>9.4138254190210043E-3</v>
      </c>
      <c r="AP1423" s="369">
        <f t="shared" si="2867"/>
        <v>5.6469426859717745E-3</v>
      </c>
      <c r="AQ1423" s="369">
        <f t="shared" si="2867"/>
        <v>4.1836769121765243E-3</v>
      </c>
      <c r="AR1423" s="369">
        <f t="shared" si="2867"/>
        <v>6.5652625393778979E-3</v>
      </c>
      <c r="AS1423" s="369">
        <f t="shared" si="2867"/>
        <v>9.4838318360910764E-3</v>
      </c>
      <c r="AT1423" s="369">
        <f t="shared" si="2867"/>
        <v>9.0212757363027241E-3</v>
      </c>
      <c r="AU1423" s="369">
        <f t="shared" ref="AU1423:AV1423" si="2868">AU253*100/AU$5</f>
        <v>5.5900631576111578E-3</v>
      </c>
      <c r="AV1423" s="369">
        <f t="shared" si="2868"/>
        <v>1.1898690090560188E-2</v>
      </c>
      <c r="AW1423" s="369">
        <f t="shared" ref="AW1423:AX1423" si="2869">AW253*100/AW$5</f>
        <v>8.0205538291847414E-3</v>
      </c>
      <c r="AX1423" s="369">
        <f t="shared" si="2869"/>
        <v>1.1406940200994385E-2</v>
      </c>
      <c r="AY1423" s="369">
        <f t="shared" ref="AY1423" si="2870">AY253*100/AY$5</f>
        <v>6.4800098863159678E-3</v>
      </c>
    </row>
    <row r="1424" spans="1:51" s="325" customFormat="1" ht="13.8">
      <c r="A1424" s="327"/>
      <c r="B1424" s="327" t="s">
        <v>425</v>
      </c>
      <c r="C1424" s="369">
        <f t="shared" ref="C1424:AF1424" si="2871">C254*100/C$5</f>
        <v>0.16114128792131194</v>
      </c>
      <c r="D1424" s="369">
        <f t="shared" si="2871"/>
        <v>0.13813878966485957</v>
      </c>
      <c r="E1424" s="369">
        <f t="shared" si="2871"/>
        <v>0.14470587226126422</v>
      </c>
      <c r="F1424" s="369">
        <f t="shared" si="2871"/>
        <v>0.1332889703277077</v>
      </c>
      <c r="G1424" s="369">
        <f t="shared" si="2871"/>
        <v>0.11562369313242592</v>
      </c>
      <c r="H1424" s="369">
        <f t="shared" si="2871"/>
        <v>0.1309781185020451</v>
      </c>
      <c r="I1424" s="369">
        <f t="shared" si="2871"/>
        <v>0.10790569646931529</v>
      </c>
      <c r="J1424" s="369">
        <f t="shared" si="2871"/>
        <v>0.13859563956234416</v>
      </c>
      <c r="K1424" s="369">
        <f t="shared" si="2871"/>
        <v>0.14281897185249939</v>
      </c>
      <c r="L1424" s="369">
        <f t="shared" si="2871"/>
        <v>0.14972418871930279</v>
      </c>
      <c r="M1424" s="369">
        <f t="shared" si="2871"/>
        <v>0.16916471094788399</v>
      </c>
      <c r="N1424" s="369">
        <f t="shared" si="2871"/>
        <v>0.14477291137969295</v>
      </c>
      <c r="O1424" s="369">
        <f t="shared" si="2871"/>
        <v>0.15089814072654809</v>
      </c>
      <c r="P1424" s="369">
        <f t="shared" si="2871"/>
        <v>0.1476907420543459</v>
      </c>
      <c r="Q1424" s="369">
        <f t="shared" si="2871"/>
        <v>0.17236251964872035</v>
      </c>
      <c r="R1424" s="369">
        <f t="shared" si="2871"/>
        <v>0.14940451380882314</v>
      </c>
      <c r="S1424" s="369">
        <f t="shared" si="2871"/>
        <v>0.15700412862708613</v>
      </c>
      <c r="T1424" s="369">
        <f t="shared" si="2871"/>
        <v>0.16351627754336998</v>
      </c>
      <c r="U1424" s="369">
        <f t="shared" si="2871"/>
        <v>0.11387886094422608</v>
      </c>
      <c r="V1424" s="369">
        <f t="shared" si="2871"/>
        <v>0.15760474411293746</v>
      </c>
      <c r="W1424" s="369">
        <f t="shared" si="2871"/>
        <v>0.15536231884057972</v>
      </c>
      <c r="X1424" s="369">
        <f t="shared" si="2871"/>
        <v>0.17302047084896671</v>
      </c>
      <c r="Y1424" s="369">
        <f t="shared" si="2871"/>
        <v>0.16635095130485922</v>
      </c>
      <c r="Z1424" s="369">
        <f t="shared" si="2871"/>
        <v>0.16739156643265851</v>
      </c>
      <c r="AA1424" s="369">
        <f t="shared" si="2871"/>
        <v>0.14334714389750164</v>
      </c>
      <c r="AB1424" s="369">
        <f t="shared" si="2871"/>
        <v>0.14307728023632565</v>
      </c>
      <c r="AC1424" s="369">
        <f t="shared" si="2871"/>
        <v>0.15753830019798315</v>
      </c>
      <c r="AD1424" s="369">
        <f t="shared" si="2871"/>
        <v>0.1399997433404877</v>
      </c>
      <c r="AE1424" s="369">
        <f t="shared" si="2871"/>
        <v>0.15082403297787586</v>
      </c>
      <c r="AF1424" s="369">
        <f t="shared" si="2871"/>
        <v>0.14163713672431633</v>
      </c>
      <c r="AG1424" s="369">
        <f t="shared" ref="AG1424:AH1424" si="2872">AG254*100/AG$5</f>
        <v>0.15038159049552632</v>
      </c>
      <c r="AH1424" s="369">
        <f t="shared" si="2872"/>
        <v>0.16162036798754761</v>
      </c>
      <c r="AI1424" s="369">
        <f t="shared" ref="AI1424:AJ1424" si="2873">AI254*100/AI$5</f>
        <v>0.16938399149647385</v>
      </c>
      <c r="AJ1424" s="369">
        <f t="shared" si="2873"/>
        <v>0.2031279324141245</v>
      </c>
      <c r="AK1424" s="369">
        <f t="shared" ref="AK1424:AL1424" si="2874">AK254*100/AK$5</f>
        <v>0.1786012826713109</v>
      </c>
      <c r="AL1424" s="369">
        <f t="shared" si="2874"/>
        <v>0.1589418595872869</v>
      </c>
      <c r="AM1424" s="369">
        <f t="shared" ref="AM1424:AN1424" si="2875">AM254*100/AM$5</f>
        <v>0.16526528676086344</v>
      </c>
      <c r="AN1424" s="369">
        <f t="shared" si="2875"/>
        <v>0.16474370388278942</v>
      </c>
      <c r="AO1424" s="369">
        <f t="shared" ref="AO1424:AT1424" si="2876">AO254*100/AO$5</f>
        <v>0.16574679136635859</v>
      </c>
      <c r="AP1424" s="369">
        <f t="shared" si="2876"/>
        <v>0.13782723074279257</v>
      </c>
      <c r="AQ1424" s="369">
        <f t="shared" si="2876"/>
        <v>0.14690104254529504</v>
      </c>
      <c r="AR1424" s="369">
        <f t="shared" si="2876"/>
        <v>0.1549401959293184</v>
      </c>
      <c r="AS1424" s="369">
        <f t="shared" si="2876"/>
        <v>0.16518853362266098</v>
      </c>
      <c r="AT1424" s="369">
        <f t="shared" si="2876"/>
        <v>0.15393393261982224</v>
      </c>
      <c r="AU1424" s="369">
        <f t="shared" ref="AU1424:AV1424" si="2877">AU254*100/AU$5</f>
        <v>0.1563197179375361</v>
      </c>
      <c r="AV1424" s="369">
        <f t="shared" si="2877"/>
        <v>0.1431871013241631</v>
      </c>
      <c r="AW1424" s="369">
        <f t="shared" ref="AW1424:AX1424" si="2878">AW254*100/AW$5</f>
        <v>0.13972997910678869</v>
      </c>
      <c r="AX1424" s="369">
        <f t="shared" si="2878"/>
        <v>0.16765469894215998</v>
      </c>
      <c r="AY1424" s="369">
        <f t="shared" ref="AY1424" si="2879">AY254*100/AY$5</f>
        <v>0.13008763209829888</v>
      </c>
    </row>
    <row r="1425" spans="1:51" s="325" customFormat="1" ht="27.6">
      <c r="A1425" s="329"/>
      <c r="B1425" s="329" t="s">
        <v>426</v>
      </c>
      <c r="C1425" s="369">
        <f t="shared" ref="C1425:AF1425" si="2880">C255*100/C$5</f>
        <v>1.5580877209647752</v>
      </c>
      <c r="D1425" s="369">
        <f t="shared" si="2880"/>
        <v>1.1123853112276834</v>
      </c>
      <c r="E1425" s="369">
        <f t="shared" si="2880"/>
        <v>1.0140972609938237</v>
      </c>
      <c r="F1425" s="369">
        <f t="shared" si="2880"/>
        <v>0.77813884927588861</v>
      </c>
      <c r="G1425" s="369">
        <f t="shared" si="2880"/>
        <v>0.68131825061019502</v>
      </c>
      <c r="H1425" s="369">
        <f t="shared" si="2880"/>
        <v>0.67981810164699097</v>
      </c>
      <c r="I1425" s="369">
        <f t="shared" si="2880"/>
        <v>0.70828325577227247</v>
      </c>
      <c r="J1425" s="369">
        <f t="shared" si="2880"/>
        <v>0.82624884701193269</v>
      </c>
      <c r="K1425" s="369">
        <f t="shared" si="2880"/>
        <v>0.94080035908770066</v>
      </c>
      <c r="L1425" s="369">
        <f t="shared" si="2880"/>
        <v>1.0747090289194348</v>
      </c>
      <c r="M1425" s="369">
        <f t="shared" si="2880"/>
        <v>0.92334319843837487</v>
      </c>
      <c r="N1425" s="369">
        <f t="shared" si="2880"/>
        <v>1.2963796551845188</v>
      </c>
      <c r="O1425" s="369">
        <f t="shared" si="2880"/>
        <v>1.4125955731969047</v>
      </c>
      <c r="P1425" s="369">
        <f t="shared" si="2880"/>
        <v>1.1600083655486011</v>
      </c>
      <c r="Q1425" s="369">
        <f t="shared" si="2880"/>
        <v>1.023938564495344</v>
      </c>
      <c r="R1425" s="369">
        <f t="shared" si="2880"/>
        <v>0.79327096688301457</v>
      </c>
      <c r="S1425" s="369">
        <f t="shared" si="2880"/>
        <v>0.75221036165633381</v>
      </c>
      <c r="T1425" s="369">
        <f t="shared" si="2880"/>
        <v>0.71859811935871898</v>
      </c>
      <c r="U1425" s="369">
        <f t="shared" si="2880"/>
        <v>0.92347073380064859</v>
      </c>
      <c r="V1425" s="369">
        <f t="shared" si="2880"/>
        <v>1.1668634974804255</v>
      </c>
      <c r="W1425" s="369">
        <f t="shared" si="2880"/>
        <v>1.0540418679549115</v>
      </c>
      <c r="X1425" s="369">
        <f t="shared" si="2880"/>
        <v>1.0361374120886007</v>
      </c>
      <c r="Y1425" s="369">
        <f t="shared" si="2880"/>
        <v>0.94898141281941051</v>
      </c>
      <c r="Z1425" s="369">
        <f t="shared" si="2880"/>
        <v>1.3102447348165185</v>
      </c>
      <c r="AA1425" s="369">
        <f t="shared" si="2880"/>
        <v>1.500777092411655</v>
      </c>
      <c r="AB1425" s="369">
        <f t="shared" si="2880"/>
        <v>1.2959386576137972</v>
      </c>
      <c r="AC1425" s="369">
        <f t="shared" si="2880"/>
        <v>1.1507698595225657</v>
      </c>
      <c r="AD1425" s="369">
        <f t="shared" si="2880"/>
        <v>0.93083186556174757</v>
      </c>
      <c r="AE1425" s="369">
        <f t="shared" si="2880"/>
        <v>0.90182995358987605</v>
      </c>
      <c r="AF1425" s="369">
        <f t="shared" si="2880"/>
        <v>0.85101167040812808</v>
      </c>
      <c r="AG1425" s="369">
        <f t="shared" ref="AG1425:AH1425" si="2881">AG255*100/AG$5</f>
        <v>0.99187857560879067</v>
      </c>
      <c r="AH1425" s="369">
        <f t="shared" si="2881"/>
        <v>1.2000458541743675</v>
      </c>
      <c r="AI1425" s="369">
        <f t="shared" ref="AI1425:AJ1425" si="2882">AI255*100/AI$5</f>
        <v>1.1389722065056396</v>
      </c>
      <c r="AJ1425" s="369">
        <f t="shared" si="2882"/>
        <v>1.0715457715061114</v>
      </c>
      <c r="AK1425" s="369">
        <f t="shared" ref="AK1425:AL1425" si="2883">AK255*100/AK$5</f>
        <v>1.0478357600842696</v>
      </c>
      <c r="AL1425" s="369">
        <f t="shared" si="2883"/>
        <v>1.0704222836811845</v>
      </c>
      <c r="AM1425" s="369">
        <f t="shared" ref="AM1425:AN1425" si="2884">AM255*100/AM$5</f>
        <v>1.3751214176913227</v>
      </c>
      <c r="AN1425" s="369">
        <f t="shared" si="2884"/>
        <v>1.3369805100929</v>
      </c>
      <c r="AO1425" s="369">
        <f t="shared" ref="AO1425:AT1425" si="2885">AO255*100/AO$5</f>
        <v>1.3966661660062885</v>
      </c>
      <c r="AP1425" s="369">
        <f t="shared" si="2885"/>
        <v>0.98350918447341729</v>
      </c>
      <c r="AQ1425" s="369">
        <f t="shared" si="2885"/>
        <v>0.82863794325044704</v>
      </c>
      <c r="AR1425" s="369">
        <f t="shared" si="2885"/>
        <v>0.84159371018669782</v>
      </c>
      <c r="AS1425" s="369">
        <f t="shared" si="2885"/>
        <v>0.7906967856179814</v>
      </c>
      <c r="AT1425" s="369">
        <f t="shared" si="2885"/>
        <v>0.82615362088088717</v>
      </c>
      <c r="AU1425" s="369">
        <f t="shared" ref="AU1425:AV1425" si="2886">AU255*100/AU$5</f>
        <v>0.75829543483787976</v>
      </c>
      <c r="AV1425" s="369">
        <f t="shared" si="2886"/>
        <v>0.78695581309884655</v>
      </c>
      <c r="AW1425" s="369">
        <f t="shared" ref="AW1425:AX1425" si="2887">AW255*100/AW$5</f>
        <v>0.80679480109026502</v>
      </c>
      <c r="AX1425" s="369">
        <f t="shared" si="2887"/>
        <v>1.0234484341413137</v>
      </c>
      <c r="AY1425" s="369">
        <f t="shared" ref="AY1425" si="2888">AY255*100/AY$5</f>
        <v>0.87359708502776512</v>
      </c>
    </row>
    <row r="1426" spans="1:51" s="325" customFormat="1" ht="13.8">
      <c r="A1426" s="327"/>
      <c r="B1426" s="327" t="s">
        <v>427</v>
      </c>
      <c r="C1426" s="369">
        <f t="shared" ref="C1426:AF1426" si="2889">C256*100/C$5</f>
        <v>0.7874420331781794</v>
      </c>
      <c r="D1426" s="369">
        <f t="shared" si="2889"/>
        <v>0.71398253829272684</v>
      </c>
      <c r="E1426" s="369">
        <f t="shared" si="2889"/>
        <v>0.61149419628754853</v>
      </c>
      <c r="F1426" s="369">
        <f t="shared" si="2889"/>
        <v>0.41898246088310642</v>
      </c>
      <c r="G1426" s="369">
        <f t="shared" si="2889"/>
        <v>0.35079052662210575</v>
      </c>
      <c r="H1426" s="369">
        <f t="shared" si="2889"/>
        <v>0.3471735356809395</v>
      </c>
      <c r="I1426" s="369">
        <f t="shared" si="2889"/>
        <v>0.28835086831632817</v>
      </c>
      <c r="J1426" s="369">
        <f t="shared" si="2889"/>
        <v>0.28860718312021821</v>
      </c>
      <c r="K1426" s="369">
        <f t="shared" si="2889"/>
        <v>0.29458374743641907</v>
      </c>
      <c r="L1426" s="369">
        <f t="shared" si="2889"/>
        <v>0.41178667102534433</v>
      </c>
      <c r="M1426" s="369">
        <f t="shared" si="2889"/>
        <v>0.34471139036714188</v>
      </c>
      <c r="N1426" s="369">
        <f t="shared" si="2889"/>
        <v>0.70217972548247654</v>
      </c>
      <c r="O1426" s="369">
        <f t="shared" si="2889"/>
        <v>0.88435113193795289</v>
      </c>
      <c r="P1426" s="369">
        <f t="shared" si="2889"/>
        <v>0.80210087385485773</v>
      </c>
      <c r="Q1426" s="369">
        <f t="shared" si="2889"/>
        <v>0.61306030462850025</v>
      </c>
      <c r="R1426" s="369">
        <f t="shared" si="2889"/>
        <v>0.38817328835245191</v>
      </c>
      <c r="S1426" s="369">
        <f t="shared" si="2889"/>
        <v>0.39018048350493906</v>
      </c>
      <c r="T1426" s="369">
        <f t="shared" si="2889"/>
        <v>0.34348214566336954</v>
      </c>
      <c r="U1426" s="369">
        <f t="shared" si="2889"/>
        <v>0.40103893588386363</v>
      </c>
      <c r="V1426" s="369">
        <f t="shared" si="2889"/>
        <v>0.49336589097113942</v>
      </c>
      <c r="W1426" s="369">
        <f t="shared" si="2889"/>
        <v>0.39905528717122918</v>
      </c>
      <c r="X1426" s="369">
        <f t="shared" si="2889"/>
        <v>0.40361791884872517</v>
      </c>
      <c r="Y1426" s="369">
        <f t="shared" si="2889"/>
        <v>0.37881938464986836</v>
      </c>
      <c r="Z1426" s="369">
        <f t="shared" si="2889"/>
        <v>0.59328949930910402</v>
      </c>
      <c r="AA1426" s="369">
        <f t="shared" si="2889"/>
        <v>0.87485436962597118</v>
      </c>
      <c r="AB1426" s="369">
        <f t="shared" si="2889"/>
        <v>0.82221070800122464</v>
      </c>
      <c r="AC1426" s="369">
        <f t="shared" si="2889"/>
        <v>0.72137581906614412</v>
      </c>
      <c r="AD1426" s="369">
        <f t="shared" si="2889"/>
        <v>0.4353185946608405</v>
      </c>
      <c r="AE1426" s="369">
        <f t="shared" si="2889"/>
        <v>0.46063220735663335</v>
      </c>
      <c r="AF1426" s="369">
        <f t="shared" si="2889"/>
        <v>0.41007128180993813</v>
      </c>
      <c r="AG1426" s="369">
        <f t="shared" ref="AG1426:AH1426" si="2890">AG256*100/AG$5</f>
        <v>0.4261059762358394</v>
      </c>
      <c r="AH1426" s="369">
        <f t="shared" si="2890"/>
        <v>0.41420824345759188</v>
      </c>
      <c r="AI1426" s="369">
        <f t="shared" ref="AI1426:AJ1426" si="2891">AI256*100/AI$5</f>
        <v>0.37869730966297599</v>
      </c>
      <c r="AJ1426" s="369">
        <f t="shared" si="2891"/>
        <v>0.40283377694398903</v>
      </c>
      <c r="AK1426" s="369">
        <f t="shared" ref="AK1426:AL1426" si="2892">AK256*100/AK$5</f>
        <v>0.3974979452863564</v>
      </c>
      <c r="AL1426" s="369">
        <f t="shared" si="2892"/>
        <v>0.41570033858350175</v>
      </c>
      <c r="AM1426" s="369">
        <f t="shared" ref="AM1426:AN1426" si="2893">AM256*100/AM$5</f>
        <v>0.6374730136547847</v>
      </c>
      <c r="AN1426" s="369">
        <f t="shared" si="2893"/>
        <v>0.90102636062617303</v>
      </c>
      <c r="AO1426" s="369">
        <f t="shared" ref="AO1426:AT1426" si="2894">AO256*100/AO$5</f>
        <v>0.91211859022499397</v>
      </c>
      <c r="AP1426" s="369">
        <f t="shared" si="2894"/>
        <v>0.55709529634074628</v>
      </c>
      <c r="AQ1426" s="369">
        <f t="shared" si="2894"/>
        <v>0.43392152231856679</v>
      </c>
      <c r="AR1426" s="369">
        <f t="shared" si="2894"/>
        <v>0.44085737951922582</v>
      </c>
      <c r="AS1426" s="369">
        <f t="shared" si="2894"/>
        <v>0.37220501213435053</v>
      </c>
      <c r="AT1426" s="369">
        <f t="shared" si="2894"/>
        <v>0.32809841269306961</v>
      </c>
      <c r="AU1426" s="369">
        <f t="shared" ref="AU1426:AV1426" si="2895">AU256*100/AU$5</f>
        <v>0.31907137601425128</v>
      </c>
      <c r="AV1426" s="369">
        <f t="shared" si="2895"/>
        <v>0.32414634645143259</v>
      </c>
      <c r="AW1426" s="369">
        <f t="shared" ref="AW1426:AX1426" si="2896">AW256*100/AW$5</f>
        <v>0.30617304245458116</v>
      </c>
      <c r="AX1426" s="369">
        <f t="shared" si="2896"/>
        <v>0.43530796347866596</v>
      </c>
      <c r="AY1426" s="369">
        <f t="shared" ref="AY1426" si="2897">AY256*100/AY$5</f>
        <v>0.44448280202508916</v>
      </c>
    </row>
    <row r="1427" spans="1:51" s="325" customFormat="1" ht="13.8">
      <c r="A1427" s="329"/>
      <c r="B1427" s="329" t="s">
        <v>428</v>
      </c>
      <c r="C1427" s="369">
        <f t="shared" ref="C1427:AF1427" si="2898">C257*100/C$5</f>
        <v>0.74728624599521587</v>
      </c>
      <c r="D1427" s="369">
        <f t="shared" si="2898"/>
        <v>0.3807533794283835</v>
      </c>
      <c r="E1427" s="369">
        <f t="shared" si="2898"/>
        <v>0.37795085296279679</v>
      </c>
      <c r="F1427" s="369">
        <f t="shared" si="2898"/>
        <v>0.3342821791087035</v>
      </c>
      <c r="G1427" s="369">
        <f t="shared" si="2898"/>
        <v>0.30667825738418308</v>
      </c>
      <c r="H1427" s="369">
        <f t="shared" si="2898"/>
        <v>0.31416632518153059</v>
      </c>
      <c r="I1427" s="369">
        <f t="shared" si="2898"/>
        <v>0.40186205551132215</v>
      </c>
      <c r="J1427" s="369">
        <f t="shared" si="2898"/>
        <v>0.51893125255079808</v>
      </c>
      <c r="K1427" s="369">
        <f t="shared" si="2898"/>
        <v>0.62008544812002753</v>
      </c>
      <c r="L1427" s="369">
        <f t="shared" si="2898"/>
        <v>0.6389917728454686</v>
      </c>
      <c r="M1427" s="369">
        <f t="shared" si="2898"/>
        <v>0.55961354202653879</v>
      </c>
      <c r="N1427" s="369">
        <f t="shared" si="2898"/>
        <v>0.56722719882190931</v>
      </c>
      <c r="O1427" s="369">
        <f t="shared" si="2898"/>
        <v>0.50789318010664219</v>
      </c>
      <c r="P1427" s="369">
        <f t="shared" si="2898"/>
        <v>0.33772668372836112</v>
      </c>
      <c r="Q1427" s="369">
        <f t="shared" si="2898"/>
        <v>0.38975778210707113</v>
      </c>
      <c r="R1427" s="369">
        <f t="shared" si="2898"/>
        <v>0.38116859216048321</v>
      </c>
      <c r="S1427" s="369">
        <f t="shared" si="2898"/>
        <v>0.33661346292110861</v>
      </c>
      <c r="T1427" s="369">
        <f t="shared" si="2898"/>
        <v>0.34993136479763126</v>
      </c>
      <c r="U1427" s="369">
        <f t="shared" si="2898"/>
        <v>0.50452342865539457</v>
      </c>
      <c r="V1427" s="369">
        <f t="shared" si="2898"/>
        <v>0.64954168540411961</v>
      </c>
      <c r="W1427" s="369">
        <f t="shared" si="2898"/>
        <v>0.63364465915190549</v>
      </c>
      <c r="X1427" s="369">
        <f t="shared" si="2898"/>
        <v>0.610762675724562</v>
      </c>
      <c r="Y1427" s="369">
        <f t="shared" si="2898"/>
        <v>0.54845049555792191</v>
      </c>
      <c r="Z1427" s="369">
        <f t="shared" si="2898"/>
        <v>0.69006129962626706</v>
      </c>
      <c r="AA1427" s="369">
        <f t="shared" si="2898"/>
        <v>0.61111150819461224</v>
      </c>
      <c r="AB1427" s="369">
        <f t="shared" si="2898"/>
        <v>0.44681158883913097</v>
      </c>
      <c r="AC1427" s="369">
        <f t="shared" si="2898"/>
        <v>0.40776433257314487</v>
      </c>
      <c r="AD1427" s="369">
        <f t="shared" si="2898"/>
        <v>0.46956659833107156</v>
      </c>
      <c r="AE1427" s="369">
        <f t="shared" si="2898"/>
        <v>0.4155347965550939</v>
      </c>
      <c r="AF1427" s="369">
        <f t="shared" si="2898"/>
        <v>0.42224674624036418</v>
      </c>
      <c r="AG1427" s="369">
        <f t="shared" ref="AG1427:AH1427" si="2899">AG257*100/AG$5</f>
        <v>0.53749699106602389</v>
      </c>
      <c r="AH1427" s="369">
        <f t="shared" si="2899"/>
        <v>0.75682782693324469</v>
      </c>
      <c r="AI1427" s="369">
        <f t="shared" ref="AI1427:AJ1427" si="2900">AI257*100/AI$5</f>
        <v>0.73671975057585826</v>
      </c>
      <c r="AJ1427" s="369">
        <f t="shared" si="2900"/>
        <v>0.6454417969491546</v>
      </c>
      <c r="AK1427" s="369">
        <f t="shared" ref="AK1427:AL1427" si="2901">AK257*100/AK$5</f>
        <v>0.62535779686374127</v>
      </c>
      <c r="AL1427" s="369">
        <f t="shared" si="2901"/>
        <v>0.6319521843141106</v>
      </c>
      <c r="AM1427" s="369">
        <f t="shared" ref="AM1427:AN1427" si="2902">AM257*100/AM$5</f>
        <v>0.71287344632642646</v>
      </c>
      <c r="AN1427" s="369">
        <f t="shared" si="2902"/>
        <v>0.41782172395260736</v>
      </c>
      <c r="AO1427" s="369">
        <f t="shared" ref="AO1427:AT1427" si="2903">AO257*100/AO$5</f>
        <v>0.46233517872517765</v>
      </c>
      <c r="AP1427" s="369">
        <f t="shared" si="2903"/>
        <v>0.40386097505968505</v>
      </c>
      <c r="AQ1427" s="369">
        <f t="shared" si="2903"/>
        <v>0.37103141131617123</v>
      </c>
      <c r="AR1427" s="369">
        <f t="shared" si="2903"/>
        <v>0.38282775340728009</v>
      </c>
      <c r="AS1427" s="369">
        <f t="shared" si="2903"/>
        <v>0.38901404244085525</v>
      </c>
      <c r="AT1427" s="369">
        <f t="shared" si="2903"/>
        <v>0.47826225993055643</v>
      </c>
      <c r="AU1427" s="369">
        <f t="shared" ref="AU1427:AV1427" si="2904">AU257*100/AU$5</f>
        <v>0.41898533618673506</v>
      </c>
      <c r="AV1427" s="369">
        <f t="shared" si="2904"/>
        <v>0.44678961566611286</v>
      </c>
      <c r="AW1427" s="369">
        <f t="shared" ref="AW1427:AX1427" si="2905">AW257*100/AW$5</f>
        <v>0.48355322466035278</v>
      </c>
      <c r="AX1427" s="369">
        <f t="shared" si="2905"/>
        <v>0.57082514526772499</v>
      </c>
      <c r="AY1427" s="369">
        <f t="shared" ref="AY1427" si="2906">AY257*100/AY$5</f>
        <v>0.4162402810603934</v>
      </c>
    </row>
    <row r="1428" spans="1:51" s="325" customFormat="1" ht="13.8">
      <c r="A1428" s="327"/>
      <c r="B1428" s="327" t="s">
        <v>429</v>
      </c>
      <c r="C1428" s="369">
        <f t="shared" ref="C1428:AF1428" si="2907">C258*100/C$5</f>
        <v>0.19399994818608107</v>
      </c>
      <c r="D1428" s="369">
        <f t="shared" si="2907"/>
        <v>6.6163701999030586E-2</v>
      </c>
      <c r="E1428" s="369">
        <f t="shared" si="2907"/>
        <v>8.2534560647983951E-2</v>
      </c>
      <c r="F1428" s="369">
        <f t="shared" si="2907"/>
        <v>0.10345591546288024</v>
      </c>
      <c r="G1428" s="369">
        <f t="shared" si="2907"/>
        <v>7.454344910616266E-2</v>
      </c>
      <c r="H1428" s="369">
        <f t="shared" si="2907"/>
        <v>5.5289794974860536E-2</v>
      </c>
      <c r="I1428" s="369">
        <f t="shared" si="2907"/>
        <v>9.9718729751547691E-2</v>
      </c>
      <c r="J1428" s="369">
        <f t="shared" si="2907"/>
        <v>0.11175185253132171</v>
      </c>
      <c r="K1428" s="369">
        <f t="shared" si="2907"/>
        <v>0.10982151159756752</v>
      </c>
      <c r="L1428" s="369">
        <f t="shared" si="2907"/>
        <v>0.15383302502010396</v>
      </c>
      <c r="M1428" s="369">
        <f t="shared" si="2907"/>
        <v>0.12683098675443716</v>
      </c>
      <c r="N1428" s="369">
        <f t="shared" si="2907"/>
        <v>0.14259554101210398</v>
      </c>
      <c r="O1428" s="369">
        <f t="shared" si="2907"/>
        <v>0.11334521836216765</v>
      </c>
      <c r="P1428" s="369">
        <f t="shared" si="2907"/>
        <v>7.425502418031639E-2</v>
      </c>
      <c r="Q1428" s="369">
        <f t="shared" si="2907"/>
        <v>0.12178666294428361</v>
      </c>
      <c r="R1428" s="369">
        <f t="shared" si="2907"/>
        <v>0.10363469769732576</v>
      </c>
      <c r="S1428" s="369">
        <f t="shared" si="2907"/>
        <v>7.6942420651684579E-2</v>
      </c>
      <c r="T1428" s="369">
        <f t="shared" si="2907"/>
        <v>6.7186168955663247E-2</v>
      </c>
      <c r="U1428" s="369">
        <f t="shared" si="2907"/>
        <v>9.1253368777154772E-2</v>
      </c>
      <c r="V1428" s="369">
        <f t="shared" si="2907"/>
        <v>0.12347806352101606</v>
      </c>
      <c r="W1428" s="369">
        <f t="shared" si="2907"/>
        <v>8.8287707997852932E-2</v>
      </c>
      <c r="X1428" s="369">
        <f t="shared" si="2907"/>
        <v>8.6861818977487473E-2</v>
      </c>
      <c r="Y1428" s="369">
        <f t="shared" si="2907"/>
        <v>0.10746427652370248</v>
      </c>
      <c r="Z1428" s="369">
        <f t="shared" si="2907"/>
        <v>0.16692787788298355</v>
      </c>
      <c r="AA1428" s="369">
        <f t="shared" si="2907"/>
        <v>0.14334714389750164</v>
      </c>
      <c r="AB1428" s="369">
        <f t="shared" si="2907"/>
        <v>8.9034274620899884E-2</v>
      </c>
      <c r="AC1428" s="369">
        <f t="shared" si="2907"/>
        <v>7.4643697793268571E-2</v>
      </c>
      <c r="AD1428" s="369">
        <f t="shared" si="2907"/>
        <v>0.11830399394283551</v>
      </c>
      <c r="AE1428" s="369">
        <f t="shared" si="2907"/>
        <v>9.5989681207822183E-2</v>
      </c>
      <c r="AF1428" s="369">
        <f t="shared" si="2907"/>
        <v>6.6616598314620565E-2</v>
      </c>
      <c r="AG1428" s="369">
        <f t="shared" ref="AG1428:AH1428" si="2908">AG258*100/AG$5</f>
        <v>8.9254189905682235E-2</v>
      </c>
      <c r="AH1428" s="369">
        <f t="shared" si="2908"/>
        <v>0.13537899098981071</v>
      </c>
      <c r="AI1428" s="369">
        <f t="shared" ref="AI1428:AJ1428" si="2909">AI258*100/AI$5</f>
        <v>9.090629313018303E-2</v>
      </c>
      <c r="AJ1428" s="369">
        <f t="shared" si="2909"/>
        <v>9.0126988278088224E-2</v>
      </c>
      <c r="AK1428" s="369">
        <f t="shared" ref="AK1428:AL1428" si="2910">AK258*100/AK$5</f>
        <v>0.11823615352929463</v>
      </c>
      <c r="AL1428" s="369">
        <f t="shared" si="2910"/>
        <v>0.12326517557880246</v>
      </c>
      <c r="AM1428" s="369">
        <f t="shared" ref="AM1428:AN1428" si="2911">AM258*100/AM$5</f>
        <v>0.11986925646568909</v>
      </c>
      <c r="AN1428" s="369">
        <f t="shared" si="2911"/>
        <v>5.219198154739832E-2</v>
      </c>
      <c r="AO1428" s="369">
        <f t="shared" ref="AO1428:AT1428" si="2912">AO258*100/AO$5</f>
        <v>8.1515971418638811E-2</v>
      </c>
      <c r="AP1428" s="369">
        <f t="shared" si="2912"/>
        <v>7.5850291880707285E-2</v>
      </c>
      <c r="AQ1428" s="369">
        <f t="shared" si="2912"/>
        <v>4.3996086237727321E-2</v>
      </c>
      <c r="AR1428" s="369">
        <f t="shared" si="2912"/>
        <v>5.8941468131303791E-2</v>
      </c>
      <c r="AS1428" s="369">
        <f t="shared" si="2912"/>
        <v>7.4348995103087137E-2</v>
      </c>
      <c r="AT1428" s="369">
        <f t="shared" si="2912"/>
        <v>7.5199738786941375E-2</v>
      </c>
      <c r="AU1428" s="369">
        <f t="shared" ref="AU1428:AV1428" si="2913">AU258*100/AU$5</f>
        <v>5.1388170954907386E-2</v>
      </c>
      <c r="AV1428" s="369">
        <f t="shared" si="2913"/>
        <v>6.4017431580982678E-2</v>
      </c>
      <c r="AW1428" s="369">
        <f t="shared" ref="AW1428:AX1428" si="2914">AW258*100/AW$5</f>
        <v>7.1488985989882167E-2</v>
      </c>
      <c r="AX1428" s="369">
        <f t="shared" si="2914"/>
        <v>0.10109144609264485</v>
      </c>
      <c r="AY1428" s="369">
        <f t="shared" ref="AY1428" si="2915">AY258*100/AY$5</f>
        <v>7.9881891784408354E-2</v>
      </c>
    </row>
    <row r="1429" spans="1:51" s="325" customFormat="1" ht="13.8">
      <c r="A1429" s="329"/>
      <c r="B1429" s="329" t="s">
        <v>430</v>
      </c>
      <c r="C1429" s="369">
        <f t="shared" ref="C1429:AF1429" si="2916">C259*100/C$5</f>
        <v>9.3567301962883972E-2</v>
      </c>
      <c r="D1429" s="369">
        <f t="shared" si="2916"/>
        <v>2.3116400763486936E-2</v>
      </c>
      <c r="E1429" s="369">
        <f t="shared" si="2916"/>
        <v>3.4572768965513388E-2</v>
      </c>
      <c r="F1429" s="369">
        <f t="shared" si="2916"/>
        <v>2.343454443805482E-2</v>
      </c>
      <c r="G1429" s="369">
        <f t="shared" si="2916"/>
        <v>3.7900315145742422E-2</v>
      </c>
      <c r="H1429" s="369">
        <f t="shared" si="2916"/>
        <v>4.4818791863632038E-2</v>
      </c>
      <c r="I1429" s="369">
        <f t="shared" si="2916"/>
        <v>6.1254737469423337E-2</v>
      </c>
      <c r="J1429" s="369">
        <f t="shared" si="2916"/>
        <v>0.11722273304036161</v>
      </c>
      <c r="K1429" s="369">
        <f t="shared" si="2916"/>
        <v>0.1482727732501635</v>
      </c>
      <c r="L1429" s="369">
        <f t="shared" si="2916"/>
        <v>0.14042286698342332</v>
      </c>
      <c r="M1429" s="369">
        <f t="shared" si="2916"/>
        <v>0.14657254255922042</v>
      </c>
      <c r="N1429" s="369">
        <f t="shared" si="2916"/>
        <v>0.10313625761579723</v>
      </c>
      <c r="O1429" s="369">
        <f t="shared" si="2916"/>
        <v>9.9939228872947969E-2</v>
      </c>
      <c r="P1429" s="369">
        <f t="shared" si="2916"/>
        <v>5.6359649595629217E-2</v>
      </c>
      <c r="Q1429" s="369">
        <f t="shared" si="2916"/>
        <v>3.9853775083096135E-2</v>
      </c>
      <c r="R1429" s="369">
        <f t="shared" si="2916"/>
        <v>6.4478010909923084E-2</v>
      </c>
      <c r="S1429" s="369">
        <f t="shared" si="2916"/>
        <v>5.3066394223233913E-2</v>
      </c>
      <c r="T1429" s="369">
        <f t="shared" si="2916"/>
        <v>4.1266838890750633E-2</v>
      </c>
      <c r="U1429" s="369">
        <f t="shared" si="2916"/>
        <v>9.6095725034313947E-2</v>
      </c>
      <c r="V1429" s="369">
        <f t="shared" si="2916"/>
        <v>0.16722914048676751</v>
      </c>
      <c r="W1429" s="369">
        <f t="shared" si="2916"/>
        <v>0.1974020397208803</v>
      </c>
      <c r="X1429" s="369">
        <f t="shared" si="2916"/>
        <v>0.14679647407195384</v>
      </c>
      <c r="Y1429" s="369">
        <f t="shared" si="2916"/>
        <v>0.110510139012383</v>
      </c>
      <c r="Z1429" s="369">
        <f t="shared" si="2916"/>
        <v>0.10154779237881499</v>
      </c>
      <c r="AA1429" s="369">
        <f t="shared" si="2916"/>
        <v>7.8304866417139393E-2</v>
      </c>
      <c r="AB1429" s="369">
        <f t="shared" si="2916"/>
        <v>6.0141243603158631E-2</v>
      </c>
      <c r="AC1429" s="369">
        <f t="shared" si="2916"/>
        <v>4.688364489494555E-2</v>
      </c>
      <c r="AD1429" s="369">
        <f t="shared" si="2916"/>
        <v>4.7522112821105113E-2</v>
      </c>
      <c r="AE1429" s="369">
        <f t="shared" si="2916"/>
        <v>2.0341139837058007E-2</v>
      </c>
      <c r="AF1429" s="369">
        <f t="shared" si="2916"/>
        <v>4.9439764656881477E-2</v>
      </c>
      <c r="AG1429" s="369">
        <f t="shared" ref="AG1429:AH1429" si="2917">AG259*100/AG$5</f>
        <v>9.0667970321028607E-2</v>
      </c>
      <c r="AH1429" s="369">
        <f t="shared" si="2917"/>
        <v>0.17515046875755463</v>
      </c>
      <c r="AI1429" s="369">
        <f t="shared" ref="AI1429:AJ1429" si="2918">AI259*100/AI$5</f>
        <v>0.13931862892477268</v>
      </c>
      <c r="AJ1429" s="369">
        <f t="shared" si="2918"/>
        <v>0.12474410887570725</v>
      </c>
      <c r="AK1429" s="369">
        <f t="shared" ref="AK1429:AL1429" si="2919">AK259*100/AK$5</f>
        <v>7.2056245179850278E-2</v>
      </c>
      <c r="AL1429" s="369">
        <f t="shared" si="2919"/>
        <v>7.4843919580939E-2</v>
      </c>
      <c r="AM1429" s="369">
        <f t="shared" ref="AM1429:AN1429" si="2920">AM259*100/AM$5</f>
        <v>8.1890878179530183E-2</v>
      </c>
      <c r="AN1429" s="369">
        <f t="shared" si="2920"/>
        <v>4.194144370045233E-2</v>
      </c>
      <c r="AO1429" s="369">
        <f t="shared" ref="AO1429:AT1429" si="2921">AO259*100/AO$5</f>
        <v>5.1194286548383885E-2</v>
      </c>
      <c r="AP1429" s="369">
        <f t="shared" si="2921"/>
        <v>2.6875264264717518E-2</v>
      </c>
      <c r="AQ1429" s="369">
        <f t="shared" si="2921"/>
        <v>2.2031782448800566E-2</v>
      </c>
      <c r="AR1429" s="369">
        <f t="shared" si="2921"/>
        <v>2.8048260515453352E-2</v>
      </c>
      <c r="AS1429" s="369">
        <f t="shared" si="2921"/>
        <v>4.0872484218974603E-2</v>
      </c>
      <c r="AT1429" s="369">
        <f t="shared" si="2921"/>
        <v>7.762336510415703E-2</v>
      </c>
      <c r="AU1429" s="369">
        <f t="shared" ref="AU1429:AV1429" si="2922">AU259*100/AU$5</f>
        <v>9.5906625740220339E-2</v>
      </c>
      <c r="AV1429" s="369">
        <f t="shared" si="2922"/>
        <v>8.5552821198012177E-2</v>
      </c>
      <c r="AW1429" s="369">
        <f t="shared" ref="AW1429:AX1429" si="2923">AW259*100/AW$5</f>
        <v>7.8316399580014642E-2</v>
      </c>
      <c r="AX1429" s="369">
        <f t="shared" si="2923"/>
        <v>6.5641134929075473E-2</v>
      </c>
      <c r="AY1429" s="369">
        <f t="shared" ref="AY1429" si="2924">AY259*100/AY$5</f>
        <v>3.3432263395771766E-2</v>
      </c>
    </row>
    <row r="1430" spans="1:51" s="325" customFormat="1" ht="13.8">
      <c r="A1430" s="327"/>
      <c r="B1430" s="327" t="s">
        <v>431</v>
      </c>
      <c r="C1430" s="369">
        <f t="shared" ref="C1430:AF1430" si="2925">C260*100/C$5</f>
        <v>0.10047582448898523</v>
      </c>
      <c r="D1430" s="369">
        <f t="shared" si="2925"/>
        <v>2.587142804256173E-2</v>
      </c>
      <c r="E1430" s="369">
        <f t="shared" si="2925"/>
        <v>5.5085199311826614E-2</v>
      </c>
      <c r="F1430" s="369">
        <f t="shared" si="2925"/>
        <v>4.6589154044938338E-2</v>
      </c>
      <c r="G1430" s="369">
        <f t="shared" si="2925"/>
        <v>8.9111960489013896E-3</v>
      </c>
      <c r="H1430" s="369">
        <f t="shared" si="2925"/>
        <v>1.351447806397312E-2</v>
      </c>
      <c r="I1430" s="369">
        <f t="shared" si="2925"/>
        <v>1.8918531199165665E-2</v>
      </c>
      <c r="J1430" s="369">
        <f t="shared" si="2925"/>
        <v>2.797443566955736E-2</v>
      </c>
      <c r="K1430" s="369">
        <f t="shared" si="2925"/>
        <v>4.2531803705524542E-2</v>
      </c>
      <c r="L1430" s="369">
        <f t="shared" si="2925"/>
        <v>3.0116415523454457E-2</v>
      </c>
      <c r="M1430" s="369">
        <f t="shared" si="2925"/>
        <v>2.9739973076602342E-2</v>
      </c>
      <c r="N1430" s="369">
        <f t="shared" si="2925"/>
        <v>4.4036204781238715E-2</v>
      </c>
      <c r="O1430" s="369">
        <f t="shared" si="2925"/>
        <v>6.6787670527618567E-2</v>
      </c>
      <c r="P1430" s="369">
        <f t="shared" si="2925"/>
        <v>1.517872735857803E-2</v>
      </c>
      <c r="Q1430" s="369">
        <f t="shared" si="2925"/>
        <v>3.0426435393389132E-2</v>
      </c>
      <c r="R1430" s="369">
        <f t="shared" si="2925"/>
        <v>2.5669383560630647E-2</v>
      </c>
      <c r="S1430" s="369">
        <f t="shared" si="2925"/>
        <v>1.3709460336336193E-2</v>
      </c>
      <c r="T1430" s="369">
        <f t="shared" si="2925"/>
        <v>2.4368252045280051E-2</v>
      </c>
      <c r="U1430" s="369">
        <f t="shared" si="2925"/>
        <v>2.508841474614365E-2</v>
      </c>
      <c r="V1430" s="369">
        <f t="shared" si="2925"/>
        <v>5.614931683596918E-2</v>
      </c>
      <c r="W1430" s="369">
        <f t="shared" si="2925"/>
        <v>4.3972088030059045E-2</v>
      </c>
      <c r="X1430" s="369">
        <f t="shared" si="2925"/>
        <v>3.0525724954945599E-2</v>
      </c>
      <c r="Y1430" s="369">
        <f t="shared" si="2925"/>
        <v>3.8190429665763449E-2</v>
      </c>
      <c r="Z1430" s="369">
        <f t="shared" si="2925"/>
        <v>7.2520889169162855E-2</v>
      </c>
      <c r="AA1430" s="369">
        <f t="shared" si="2925"/>
        <v>6.4367235528490344E-2</v>
      </c>
      <c r="AB1430" s="369">
        <f t="shared" si="2925"/>
        <v>3.1921121604753432E-2</v>
      </c>
      <c r="AC1430" s="369">
        <f t="shared" si="2925"/>
        <v>4.2218413782866268E-2</v>
      </c>
      <c r="AD1430" s="369">
        <f t="shared" si="2925"/>
        <v>4.5316445137425131E-2</v>
      </c>
      <c r="AE1430" s="369">
        <f t="shared" si="2925"/>
        <v>3.1142442773790361E-2</v>
      </c>
      <c r="AF1430" s="369">
        <f t="shared" si="2925"/>
        <v>3.6772362269670553E-2</v>
      </c>
      <c r="AG1430" s="369">
        <f t="shared" ref="AG1430:AH1430" si="2926">AG260*100/AG$5</f>
        <v>3.9585851629698167E-2</v>
      </c>
      <c r="AH1430" s="369">
        <f t="shared" si="2926"/>
        <v>3.5716346701228863E-2</v>
      </c>
      <c r="AI1430" s="369">
        <f t="shared" ref="AI1430:AJ1430" si="2927">AI260*100/AI$5</f>
        <v>3.6970137440530161E-2</v>
      </c>
      <c r="AJ1430" s="369">
        <f t="shared" si="2927"/>
        <v>2.1829318503805539E-2</v>
      </c>
      <c r="AK1430" s="369">
        <f t="shared" ref="AK1430:AL1430" si="2928">AK260*100/AK$5</f>
        <v>2.4707225226622543E-2</v>
      </c>
      <c r="AL1430" s="369">
        <f t="shared" si="2928"/>
        <v>6.1044064560592325E-2</v>
      </c>
      <c r="AM1430" s="369">
        <f t="shared" ref="AM1430:AN1430" si="2929">AM260*100/AM$5</f>
        <v>8.1408730798944173E-2</v>
      </c>
      <c r="AN1430" s="369">
        <f t="shared" si="2929"/>
        <v>3.2262649000347948E-2</v>
      </c>
      <c r="AO1430" s="369">
        <f t="shared" ref="AO1430:AT1430" si="2930">AO260*100/AO$5</f>
        <v>3.4552617642848636E-2</v>
      </c>
      <c r="AP1430" s="369">
        <f t="shared" si="2930"/>
        <v>3.2591922292491415E-2</v>
      </c>
      <c r="AQ1430" s="369">
        <f t="shared" si="2930"/>
        <v>1.9163939404163433E-2</v>
      </c>
      <c r="AR1430" s="369">
        <f t="shared" si="2930"/>
        <v>2.6479892242157521E-2</v>
      </c>
      <c r="AS1430" s="369">
        <f t="shared" si="2930"/>
        <v>2.700061078708019E-2</v>
      </c>
      <c r="AT1430" s="369">
        <f t="shared" si="2930"/>
        <v>4.3591612233253835E-2</v>
      </c>
      <c r="AU1430" s="369">
        <f t="shared" ref="AU1430:AV1430" si="2931">AU260*100/AU$5</f>
        <v>1.9666246289427203E-2</v>
      </c>
      <c r="AV1430" s="369">
        <f t="shared" si="2931"/>
        <v>3.1698854069382998E-2</v>
      </c>
      <c r="AW1430" s="369">
        <f t="shared" ref="AW1430:AX1430" si="2932">AW260*100/AW$5</f>
        <v>3.4402210226007278E-2</v>
      </c>
      <c r="AX1430" s="369">
        <f t="shared" si="2932"/>
        <v>5.1741061091336811E-2</v>
      </c>
      <c r="AY1430" s="369">
        <f t="shared" ref="AY1430" si="2933">AY260*100/AY$5</f>
        <v>3.1597216348319454E-2</v>
      </c>
    </row>
    <row r="1431" spans="1:51" s="325" customFormat="1" ht="27.6">
      <c r="A1431" s="329"/>
      <c r="B1431" s="329" t="s">
        <v>432</v>
      </c>
      <c r="C1431" s="369">
        <f t="shared" ref="C1431:AF1431" si="2934">C261*100/C$5</f>
        <v>0.35924317135726563</v>
      </c>
      <c r="D1431" s="369">
        <f t="shared" si="2934"/>
        <v>0.26560184862330427</v>
      </c>
      <c r="E1431" s="369">
        <f t="shared" si="2934"/>
        <v>0.20575832403747288</v>
      </c>
      <c r="F1431" s="369">
        <f t="shared" si="2934"/>
        <v>0.16076257447266279</v>
      </c>
      <c r="G1431" s="369">
        <f t="shared" si="2934"/>
        <v>0.18532329708337661</v>
      </c>
      <c r="H1431" s="369">
        <f t="shared" si="2934"/>
        <v>0.20057949212374046</v>
      </c>
      <c r="I1431" s="369">
        <f t="shared" si="2934"/>
        <v>0.22197005709118547</v>
      </c>
      <c r="J1431" s="369">
        <f t="shared" si="2934"/>
        <v>0.26201870384628428</v>
      </c>
      <c r="K1431" s="369">
        <f t="shared" si="2934"/>
        <v>0.31945935956677196</v>
      </c>
      <c r="L1431" s="369">
        <f t="shared" si="2934"/>
        <v>0.31461946531848678</v>
      </c>
      <c r="M1431" s="369">
        <f t="shared" si="2934"/>
        <v>0.25651258609275468</v>
      </c>
      <c r="N1431" s="369">
        <f t="shared" si="2934"/>
        <v>0.27745919541276942</v>
      </c>
      <c r="O1431" s="369">
        <f t="shared" si="2934"/>
        <v>0.22782106234390806</v>
      </c>
      <c r="P1431" s="369">
        <f t="shared" si="2934"/>
        <v>0.19193328259383755</v>
      </c>
      <c r="Q1431" s="369">
        <f t="shared" si="2934"/>
        <v>0.19769090868630224</v>
      </c>
      <c r="R1431" s="369">
        <f t="shared" si="2934"/>
        <v>0.18738649999260373</v>
      </c>
      <c r="S1431" s="369">
        <f t="shared" si="2934"/>
        <v>0.19289518770985389</v>
      </c>
      <c r="T1431" s="369">
        <f t="shared" si="2934"/>
        <v>0.21711010490593732</v>
      </c>
      <c r="U1431" s="369">
        <f t="shared" si="2934"/>
        <v>0.29208592009778223</v>
      </c>
      <c r="V1431" s="369">
        <f t="shared" si="2934"/>
        <v>0.30264313662860343</v>
      </c>
      <c r="W1431" s="369">
        <f t="shared" si="2934"/>
        <v>0.30398282340311328</v>
      </c>
      <c r="X1431" s="369">
        <f t="shared" si="2934"/>
        <v>0.34662002049111668</v>
      </c>
      <c r="Y1431" s="369">
        <f t="shared" si="2934"/>
        <v>0.29228565035607301</v>
      </c>
      <c r="Z1431" s="369">
        <f t="shared" si="2934"/>
        <v>0.34906474019530559</v>
      </c>
      <c r="AA1431" s="369">
        <f t="shared" si="2934"/>
        <v>0.32509226235148087</v>
      </c>
      <c r="AB1431" s="369">
        <f t="shared" si="2934"/>
        <v>0.26567289219661055</v>
      </c>
      <c r="AC1431" s="369">
        <f t="shared" si="2934"/>
        <v>0.24401857610206446</v>
      </c>
      <c r="AD1431" s="369">
        <f t="shared" si="2934"/>
        <v>0.25842404642970579</v>
      </c>
      <c r="AE1431" s="369">
        <f t="shared" si="2934"/>
        <v>0.26806153273642336</v>
      </c>
      <c r="AF1431" s="369">
        <f t="shared" si="2934"/>
        <v>0.2694180209991916</v>
      </c>
      <c r="AG1431" s="369">
        <f t="shared" ref="AG1431:AH1431" si="2935">AG261*100/AG$5</f>
        <v>0.31798897920961489</v>
      </c>
      <c r="AH1431" s="369">
        <f t="shared" si="2935"/>
        <v>0.41054302883978022</v>
      </c>
      <c r="AI1431" s="369">
        <f t="shared" ref="AI1431:AJ1431" si="2936">AI261*100/AI$5</f>
        <v>0.46952469108037237</v>
      </c>
      <c r="AJ1431" s="369">
        <f t="shared" si="2936"/>
        <v>0.40870535931382451</v>
      </c>
      <c r="AK1431" s="369">
        <f t="shared" ref="AK1431:AL1431" si="2937">AK261*100/AK$5</f>
        <v>0.41035817292797377</v>
      </c>
      <c r="AL1431" s="369">
        <f t="shared" si="2937"/>
        <v>0.37275843678489357</v>
      </c>
      <c r="AM1431" s="369">
        <f t="shared" ref="AM1431:AN1431" si="2938">AM261*100/AM$5</f>
        <v>0.42974166914230805</v>
      </c>
      <c r="AN1431" s="369">
        <f t="shared" si="2938"/>
        <v>0.29142564970440876</v>
      </c>
      <c r="AO1431" s="369">
        <f t="shared" ref="AO1431:AT1431" si="2939">AO261*100/AO$5</f>
        <v>0.2950723031153063</v>
      </c>
      <c r="AP1431" s="369">
        <f t="shared" si="2939"/>
        <v>0.26854349662176885</v>
      </c>
      <c r="AQ1431" s="369">
        <f t="shared" si="2939"/>
        <v>0.28587334255541685</v>
      </c>
      <c r="AR1431" s="369">
        <f t="shared" si="2939"/>
        <v>0.26935813251836538</v>
      </c>
      <c r="AS1431" s="369">
        <f t="shared" si="2939"/>
        <v>0.24675656489948908</v>
      </c>
      <c r="AT1431" s="369">
        <f t="shared" si="2939"/>
        <v>0.28184754380620414</v>
      </c>
      <c r="AU1431" s="369">
        <f t="shared" ref="AU1431:AV1431" si="2940">AU261*100/AU$5</f>
        <v>0.25205796828144283</v>
      </c>
      <c r="AV1431" s="369">
        <f t="shared" si="2940"/>
        <v>0.26552050881773498</v>
      </c>
      <c r="AW1431" s="369">
        <f t="shared" ref="AW1431:AX1431" si="2941">AW261*100/AW$5</f>
        <v>0.29931248608003053</v>
      </c>
      <c r="AX1431" s="369">
        <f t="shared" si="2941"/>
        <v>0.3523515031546679</v>
      </c>
      <c r="AY1431" s="369">
        <f t="shared" ref="AY1431" si="2942">AY261*100/AY$5</f>
        <v>0.2713002369217774</v>
      </c>
    </row>
    <row r="1432" spans="1:51" s="325" customFormat="1" ht="13.8">
      <c r="A1432" s="327"/>
      <c r="B1432" s="327" t="s">
        <v>433</v>
      </c>
      <c r="C1432" s="369">
        <f t="shared" ref="C1432:AF1432" si="2943">C262*100/C$5</f>
        <v>2.335944179137989E-2</v>
      </c>
      <c r="D1432" s="369">
        <f t="shared" si="2943"/>
        <v>1.7649393506572891E-2</v>
      </c>
      <c r="E1432" s="369">
        <f t="shared" si="2943"/>
        <v>2.4652211743478262E-2</v>
      </c>
      <c r="F1432" s="369">
        <f t="shared" si="2943"/>
        <v>2.4874209284078668E-2</v>
      </c>
      <c r="G1432" s="369">
        <f t="shared" si="2943"/>
        <v>2.3849466603906209E-2</v>
      </c>
      <c r="H1432" s="369">
        <f t="shared" si="2943"/>
        <v>1.8478240784520886E-2</v>
      </c>
      <c r="I1432" s="369">
        <f t="shared" si="2943"/>
        <v>1.8070331944622178E-2</v>
      </c>
      <c r="J1432" s="369">
        <f t="shared" si="2943"/>
        <v>1.8710411340916461E-2</v>
      </c>
      <c r="K1432" s="369">
        <f t="shared" si="2943"/>
        <v>2.6170399512532166E-2</v>
      </c>
      <c r="L1432" s="369">
        <f t="shared" si="2943"/>
        <v>2.3930585048621982E-2</v>
      </c>
      <c r="M1432" s="369">
        <f t="shared" si="2943"/>
        <v>1.9018266044694202E-2</v>
      </c>
      <c r="N1432" s="369">
        <f t="shared" si="2943"/>
        <v>2.6972730880133095E-2</v>
      </c>
      <c r="O1432" s="369">
        <f t="shared" si="2943"/>
        <v>2.0351261152309404E-2</v>
      </c>
      <c r="P1432" s="369">
        <f t="shared" si="2943"/>
        <v>2.0180807965382155E-2</v>
      </c>
      <c r="Q1432" s="369">
        <f t="shared" si="2943"/>
        <v>2.1120477759772775E-2</v>
      </c>
      <c r="R1432" s="369">
        <f t="shared" si="2943"/>
        <v>2.3929086370079417E-2</v>
      </c>
      <c r="S1432" s="369">
        <f t="shared" si="2943"/>
        <v>2.5416415230286198E-2</v>
      </c>
      <c r="T1432" s="369">
        <f t="shared" si="2943"/>
        <v>2.5184608897718241E-2</v>
      </c>
      <c r="U1432" s="369">
        <f t="shared" si="2943"/>
        <v>1.7866624810897642E-2</v>
      </c>
      <c r="V1432" s="369">
        <f t="shared" si="2943"/>
        <v>2.3955921105166492E-2</v>
      </c>
      <c r="W1432" s="369">
        <f t="shared" si="2943"/>
        <v>2.1341921631776704E-2</v>
      </c>
      <c r="X1432" s="369">
        <f t="shared" si="2943"/>
        <v>2.1756817515313529E-2</v>
      </c>
      <c r="Y1432" s="369">
        <f t="shared" si="2943"/>
        <v>2.175058213070577E-2</v>
      </c>
      <c r="Z1432" s="369">
        <f t="shared" si="2943"/>
        <v>2.689393588114735E-2</v>
      </c>
      <c r="AA1432" s="369">
        <f t="shared" si="2943"/>
        <v>1.4771506240961388E-2</v>
      </c>
      <c r="AB1432" s="369">
        <f t="shared" si="2943"/>
        <v>2.6916360773441627E-2</v>
      </c>
      <c r="AC1432" s="369">
        <f t="shared" si="2943"/>
        <v>2.1629707883276689E-2</v>
      </c>
      <c r="AD1432" s="369">
        <f t="shared" si="2943"/>
        <v>2.594667256983545E-2</v>
      </c>
      <c r="AE1432" s="369">
        <f t="shared" si="2943"/>
        <v>2.5662949678148767E-2</v>
      </c>
      <c r="AF1432" s="369">
        <f t="shared" si="2943"/>
        <v>1.8693642357825828E-2</v>
      </c>
      <c r="AG1432" s="369">
        <f t="shared" ref="AG1432:AH1432" si="2944">AG262*100/AG$5</f>
        <v>2.8275608306927262E-2</v>
      </c>
      <c r="AH1432" s="369">
        <f t="shared" si="2944"/>
        <v>2.9048775428401202E-2</v>
      </c>
      <c r="AI1432" s="369">
        <f t="shared" ref="AI1432:AJ1432" si="2945">AI262*100/AI$5</f>
        <v>2.3555146266805237E-2</v>
      </c>
      <c r="AJ1432" s="369">
        <f t="shared" si="2945"/>
        <v>2.3306219590696675E-2</v>
      </c>
      <c r="AK1432" s="369">
        <f t="shared" ref="AK1432:AL1432" si="2946">AK262*100/AK$5</f>
        <v>2.4980017934172004E-2</v>
      </c>
      <c r="AL1432" s="369">
        <f t="shared" si="2946"/>
        <v>2.2810348592455378E-2</v>
      </c>
      <c r="AM1432" s="369">
        <f t="shared" ref="AM1432:AN1432" si="2947">AM262*100/AM$5</f>
        <v>2.4774957710111484E-2</v>
      </c>
      <c r="AN1432" s="369">
        <f t="shared" si="2947"/>
        <v>1.8132425514119609E-2</v>
      </c>
      <c r="AO1432" s="369">
        <f t="shared" ref="AO1432:AT1432" si="2948">AO262*100/AO$5</f>
        <v>2.2212397056116977E-2</v>
      </c>
      <c r="AP1432" s="369">
        <f t="shared" si="2948"/>
        <v>2.2552913072986038E-2</v>
      </c>
      <c r="AQ1432" s="369">
        <f t="shared" si="2948"/>
        <v>2.3685009615709032E-2</v>
      </c>
      <c r="AR1432" s="369">
        <f t="shared" si="2948"/>
        <v>1.7908577260191932E-2</v>
      </c>
      <c r="AS1432" s="369">
        <f t="shared" si="2948"/>
        <v>2.947773104277562E-2</v>
      </c>
      <c r="AT1432" s="369">
        <f t="shared" si="2948"/>
        <v>1.9792948257261203E-2</v>
      </c>
      <c r="AU1432" s="369">
        <f t="shared" ref="AU1432:AV1432" si="2949">AU262*100/AU$5</f>
        <v>2.0238722636893407E-2</v>
      </c>
      <c r="AV1432" s="369">
        <f t="shared" si="2949"/>
        <v>1.6019850981301084E-2</v>
      </c>
      <c r="AW1432" s="369">
        <f t="shared" ref="AW1432:AX1432" si="2950">AW262*100/AW$5</f>
        <v>1.7035391190913043E-2</v>
      </c>
      <c r="AX1432" s="369">
        <f t="shared" si="2950"/>
        <v>1.7315325394922615E-2</v>
      </c>
      <c r="AY1432" s="369">
        <f t="shared" ref="AY1432" si="2951">AY262*100/AY$5</f>
        <v>1.2874001942282611E-2</v>
      </c>
    </row>
    <row r="1433" spans="1:51" s="325" customFormat="1" ht="13.8">
      <c r="A1433" s="329"/>
      <c r="B1433" s="329" t="s">
        <v>434</v>
      </c>
      <c r="C1433" s="369">
        <f t="shared" ref="C1433:AF1433" si="2952">C263*100/C$5</f>
        <v>0.49503881726094356</v>
      </c>
      <c r="D1433" s="369">
        <f t="shared" si="2952"/>
        <v>0.43206576250115153</v>
      </c>
      <c r="E1433" s="369">
        <f t="shared" si="2952"/>
        <v>0.43531106727666907</v>
      </c>
      <c r="F1433" s="369">
        <f t="shared" si="2952"/>
        <v>0.42246165092766402</v>
      </c>
      <c r="G1433" s="369">
        <f t="shared" si="2952"/>
        <v>0.38636135898328061</v>
      </c>
      <c r="H1433" s="369">
        <f t="shared" si="2952"/>
        <v>0.40445608211295425</v>
      </c>
      <c r="I1433" s="369">
        <f t="shared" si="2952"/>
        <v>0.38829086743862634</v>
      </c>
      <c r="J1433" s="369">
        <f t="shared" si="2952"/>
        <v>0.38066386581899631</v>
      </c>
      <c r="K1433" s="369">
        <f t="shared" si="2952"/>
        <v>0.37007377541559733</v>
      </c>
      <c r="L1433" s="369">
        <f t="shared" si="2952"/>
        <v>0.43472391103421215</v>
      </c>
      <c r="M1433" s="369">
        <f t="shared" si="2952"/>
        <v>0.4239754387816056</v>
      </c>
      <c r="N1433" s="369">
        <f t="shared" si="2952"/>
        <v>0.47555546273341748</v>
      </c>
      <c r="O1433" s="369">
        <f t="shared" si="2952"/>
        <v>0.41938134588866166</v>
      </c>
      <c r="P1433" s="369">
        <f t="shared" si="2952"/>
        <v>0.38908425271718627</v>
      </c>
      <c r="Q1433" s="369">
        <f t="shared" si="2952"/>
        <v>0.43725862672387811</v>
      </c>
      <c r="R1433" s="369">
        <f t="shared" si="2952"/>
        <v>0.4757102370371788</v>
      </c>
      <c r="S1433" s="369">
        <f t="shared" si="2952"/>
        <v>0.40042406903714528</v>
      </c>
      <c r="T1433" s="369">
        <f t="shared" si="2952"/>
        <v>0.37385062057407031</v>
      </c>
      <c r="U1433" s="369">
        <f t="shared" si="2952"/>
        <v>0.38809815623111066</v>
      </c>
      <c r="V1433" s="369">
        <f t="shared" si="2952"/>
        <v>0.44923656261951694</v>
      </c>
      <c r="W1433" s="369">
        <f t="shared" si="2952"/>
        <v>0.37148684916800861</v>
      </c>
      <c r="X1433" s="369">
        <f t="shared" si="2952"/>
        <v>0.37834526580337047</v>
      </c>
      <c r="Y1433" s="369">
        <f t="shared" si="2952"/>
        <v>0.36390246835915097</v>
      </c>
      <c r="Z1433" s="369">
        <f t="shared" si="2952"/>
        <v>0.45923713959807477</v>
      </c>
      <c r="AA1433" s="369">
        <f t="shared" si="2952"/>
        <v>0.44274810372774048</v>
      </c>
      <c r="AB1433" s="369">
        <f t="shared" si="2952"/>
        <v>0.44613867981979494</v>
      </c>
      <c r="AC1433" s="369">
        <f t="shared" si="2952"/>
        <v>0.41069456037907898</v>
      </c>
      <c r="AD1433" s="369">
        <f t="shared" si="2952"/>
        <v>0.45408682149651747</v>
      </c>
      <c r="AE1433" s="369">
        <f t="shared" si="2952"/>
        <v>0.42196038917804052</v>
      </c>
      <c r="AF1433" s="369">
        <f t="shared" si="2952"/>
        <v>0.39022978421961424</v>
      </c>
      <c r="AG1433" s="369">
        <f t="shared" ref="AG1433:AH1433" si="2953">AG263*100/AG$5</f>
        <v>0.44664299700613391</v>
      </c>
      <c r="AH1433" s="369">
        <f t="shared" si="2953"/>
        <v>0.45011954838317242</v>
      </c>
      <c r="AI1433" s="369">
        <f t="shared" ref="AI1433:AJ1433" si="2954">AI263*100/AI$5</f>
        <v>0.43989334292899762</v>
      </c>
      <c r="AJ1433" s="369">
        <f t="shared" si="2954"/>
        <v>0.41962001856572728</v>
      </c>
      <c r="AK1433" s="369">
        <f t="shared" ref="AK1433:AL1433" si="2955">AK263*100/AK$5</f>
        <v>0.47220417676811571</v>
      </c>
      <c r="AL1433" s="369">
        <f t="shared" si="2955"/>
        <v>0.4782867398816622</v>
      </c>
      <c r="AM1433" s="369">
        <f t="shared" ref="AM1433:AN1433" si="2956">AM263*100/AM$5</f>
        <v>0.48563367703023919</v>
      </c>
      <c r="AN1433" s="369">
        <f t="shared" si="2956"/>
        <v>0.37367498525719456</v>
      </c>
      <c r="AO1433" s="369">
        <f t="shared" ref="AO1433:AT1433" si="2957">AO263*100/AO$5</f>
        <v>0.42048420204960485</v>
      </c>
      <c r="AP1433" s="369">
        <f t="shared" si="2957"/>
        <v>0.40218780685643413</v>
      </c>
      <c r="AQ1433" s="369">
        <f t="shared" si="2957"/>
        <v>0.44151287155437097</v>
      </c>
      <c r="AR1433" s="369">
        <f t="shared" si="2957"/>
        <v>0.4135385926192589</v>
      </c>
      <c r="AS1433" s="369">
        <f t="shared" si="2957"/>
        <v>0.40210739236381676</v>
      </c>
      <c r="AT1433" s="369">
        <f t="shared" si="2957"/>
        <v>0.37478688077609901</v>
      </c>
      <c r="AU1433" s="369">
        <f t="shared" ref="AU1433:AV1433" si="2958">AU263*100/AU$5</f>
        <v>0.40022831703740125</v>
      </c>
      <c r="AV1433" s="369">
        <f t="shared" si="2958"/>
        <v>0.38816377803241525</v>
      </c>
      <c r="AW1433" s="369">
        <f t="shared" ref="AW1433:AX1433" si="2959">AW263*100/AW$5</f>
        <v>0.42495678180911878</v>
      </c>
      <c r="AX1433" s="369">
        <f t="shared" si="2959"/>
        <v>0.53564805422873041</v>
      </c>
      <c r="AY1433" s="369">
        <f t="shared" ref="AY1433" si="2960">AY263*100/AY$5</f>
        <v>0.39404768083026703</v>
      </c>
    </row>
    <row r="1434" spans="1:51" s="325" customFormat="1" ht="13.8">
      <c r="A1434" s="327"/>
      <c r="B1434" s="327" t="s">
        <v>435</v>
      </c>
      <c r="C1434" s="369">
        <f t="shared" ref="C1434:AF1434" si="2961">C264*100/C$5</f>
        <v>0.40743011597682194</v>
      </c>
      <c r="D1434" s="369">
        <f t="shared" si="2961"/>
        <v>0.34773609938072153</v>
      </c>
      <c r="E1434" s="369">
        <f t="shared" si="2961"/>
        <v>0.34479530645757417</v>
      </c>
      <c r="F1434" s="369">
        <f t="shared" si="2961"/>
        <v>0.32400457173569991</v>
      </c>
      <c r="G1434" s="369">
        <f t="shared" si="2961"/>
        <v>0.2957703618056523</v>
      </c>
      <c r="H1434" s="369">
        <f t="shared" si="2961"/>
        <v>0.30315184440016912</v>
      </c>
      <c r="I1434" s="369">
        <f t="shared" si="2961"/>
        <v>0.28989975391158151</v>
      </c>
      <c r="J1434" s="369">
        <f t="shared" si="2961"/>
        <v>0.28313630261117834</v>
      </c>
      <c r="K1434" s="369">
        <f t="shared" si="2961"/>
        <v>0.26751092035448926</v>
      </c>
      <c r="L1434" s="369">
        <f t="shared" si="2961"/>
        <v>0.33444121406630756</v>
      </c>
      <c r="M1434" s="369">
        <f t="shared" si="2961"/>
        <v>0.3225021400867607</v>
      </c>
      <c r="N1434" s="369">
        <f t="shared" si="2961"/>
        <v>0.37366341675624254</v>
      </c>
      <c r="O1434" s="369">
        <f t="shared" si="2961"/>
        <v>0.32630662970597679</v>
      </c>
      <c r="P1434" s="369">
        <f t="shared" si="2961"/>
        <v>0.30262587671164953</v>
      </c>
      <c r="Q1434" s="369">
        <f t="shared" si="2961"/>
        <v>0.33825132963927279</v>
      </c>
      <c r="R1434" s="369">
        <f t="shared" si="2961"/>
        <v>0.3837355305165463</v>
      </c>
      <c r="S1434" s="369">
        <f t="shared" si="2961"/>
        <v>0.31381570865394276</v>
      </c>
      <c r="T1434" s="369">
        <f t="shared" si="2961"/>
        <v>0.28670452657629319</v>
      </c>
      <c r="U1434" s="369">
        <f t="shared" si="2961"/>
        <v>0.31638119028456363</v>
      </c>
      <c r="V1434" s="369">
        <f t="shared" si="2961"/>
        <v>0.36123007350685266</v>
      </c>
      <c r="W1434" s="369">
        <f t="shared" si="2961"/>
        <v>0.2994310252281267</v>
      </c>
      <c r="X1434" s="369">
        <f t="shared" si="2961"/>
        <v>0.29959054993044854</v>
      </c>
      <c r="Y1434" s="369">
        <f t="shared" si="2961"/>
        <v>0.28701396527951062</v>
      </c>
      <c r="Z1434" s="369">
        <f t="shared" si="2961"/>
        <v>0.35448989622650257</v>
      </c>
      <c r="AA1434" s="369">
        <f t="shared" si="2961"/>
        <v>0.3542381913323025</v>
      </c>
      <c r="AB1434" s="369">
        <f t="shared" si="2961"/>
        <v>0.34574906549759937</v>
      </c>
      <c r="AC1434" s="369">
        <f t="shared" si="2961"/>
        <v>0.31087403683219239</v>
      </c>
      <c r="AD1434" s="369">
        <f t="shared" si="2961"/>
        <v>0.34468570438599028</v>
      </c>
      <c r="AE1434" s="369">
        <f t="shared" si="2961"/>
        <v>0.31552419235622542</v>
      </c>
      <c r="AF1434" s="369">
        <f t="shared" si="2961"/>
        <v>0.29881131391708876</v>
      </c>
      <c r="AG1434" s="369">
        <f t="shared" ref="AG1434:AH1434" si="2962">AG264*100/AG$5</f>
        <v>0.34697147772421533</v>
      </c>
      <c r="AH1434" s="369">
        <f t="shared" si="2962"/>
        <v>0.33501621272593707</v>
      </c>
      <c r="AI1434" s="369">
        <f t="shared" ref="AI1434:AJ1434" si="2963">AI264*100/AI$5</f>
        <v>0.32768088734642797</v>
      </c>
      <c r="AJ1434" s="369">
        <f t="shared" si="2963"/>
        <v>0.31436379964143724</v>
      </c>
      <c r="AK1434" s="369">
        <f t="shared" ref="AK1434:AL1434" si="2964">AK264*100/AK$5</f>
        <v>0.35396802323882109</v>
      </c>
      <c r="AL1434" s="369">
        <f t="shared" si="2964"/>
        <v>0.36212443085744994</v>
      </c>
      <c r="AM1434" s="369">
        <f t="shared" ref="AM1434:AN1434" si="2965">AM264*100/AM$5</f>
        <v>0.36758174530675886</v>
      </c>
      <c r="AN1434" s="369">
        <f t="shared" si="2965"/>
        <v>0.27717290982957155</v>
      </c>
      <c r="AO1434" s="369">
        <f t="shared" ref="AO1434:AT1434" si="2966">AO264*100/AO$5</f>
        <v>0.32606388567455524</v>
      </c>
      <c r="AP1434" s="369">
        <f t="shared" si="2966"/>
        <v>0.30580634681500229</v>
      </c>
      <c r="AQ1434" s="369">
        <f t="shared" si="2966"/>
        <v>0.30719659907554236</v>
      </c>
      <c r="AR1434" s="369">
        <f t="shared" si="2966"/>
        <v>0.30163734000364006</v>
      </c>
      <c r="AS1434" s="369">
        <f t="shared" si="2966"/>
        <v>0.28968152018746846</v>
      </c>
      <c r="AT1434" s="369">
        <f t="shared" si="2966"/>
        <v>0.27679832231200485</v>
      </c>
      <c r="AU1434" s="369">
        <f t="shared" ref="AU1434:AV1434" si="2967">AU264*100/AU$5</f>
        <v>0.298226501950629</v>
      </c>
      <c r="AV1434" s="369">
        <f t="shared" si="2967"/>
        <v>0.29430666270869965</v>
      </c>
      <c r="AW1434" s="369">
        <f t="shared" ref="AW1434:AX1434" si="2968">AW264*100/AW$5</f>
        <v>0.32904156370308307</v>
      </c>
      <c r="AX1434" s="369">
        <f t="shared" si="2968"/>
        <v>0.41423586137084101</v>
      </c>
      <c r="AY1434" s="369">
        <f t="shared" ref="AY1434" si="2969">AY264*100/AY$5</f>
        <v>0.28985141566711559</v>
      </c>
    </row>
    <row r="1435" spans="1:51" s="325" customFormat="1" ht="13.8">
      <c r="A1435" s="329"/>
      <c r="B1435" s="329" t="s">
        <v>436</v>
      </c>
      <c r="C1435" s="369">
        <f t="shared" ref="C1435:AF1435" si="2970">C265*100/C$5</f>
        <v>8.7651879549909759E-2</v>
      </c>
      <c r="D1435" s="369">
        <f t="shared" si="2970"/>
        <v>8.4329663120429998E-2</v>
      </c>
      <c r="E1435" s="369">
        <f t="shared" si="2970"/>
        <v>9.0515760819094918E-2</v>
      </c>
      <c r="F1435" s="369">
        <f t="shared" si="2970"/>
        <v>9.8417088501796784E-2</v>
      </c>
      <c r="G1435" s="369">
        <f t="shared" si="2970"/>
        <v>9.0590997177628238E-2</v>
      </c>
      <c r="H1435" s="369">
        <f t="shared" si="2970"/>
        <v>0.1013042377127851</v>
      </c>
      <c r="I1435" s="369">
        <f t="shared" si="2970"/>
        <v>9.842799175550325E-2</v>
      </c>
      <c r="J1435" s="369">
        <f t="shared" si="2970"/>
        <v>9.7527563207817969E-2</v>
      </c>
      <c r="K1435" s="369">
        <f t="shared" si="2970"/>
        <v>0.10256285506110807</v>
      </c>
      <c r="L1435" s="369">
        <f t="shared" si="2970"/>
        <v>0.10028269696790457</v>
      </c>
      <c r="M1435" s="369">
        <f t="shared" si="2970"/>
        <v>0.10151584515132073</v>
      </c>
      <c r="N1435" s="369">
        <f t="shared" si="2970"/>
        <v>0.10189204597717494</v>
      </c>
      <c r="O1435" s="369">
        <f t="shared" si="2970"/>
        <v>9.3074716182684869E-2</v>
      </c>
      <c r="P1435" s="369">
        <f t="shared" si="2970"/>
        <v>8.6501497390078202E-2</v>
      </c>
      <c r="Q1435" s="369">
        <f t="shared" si="2970"/>
        <v>9.9007297084605317E-2</v>
      </c>
      <c r="R1435" s="369">
        <f t="shared" si="2970"/>
        <v>9.2018213950396305E-2</v>
      </c>
      <c r="S1435" s="369">
        <f t="shared" si="2970"/>
        <v>8.6608360383202521E-2</v>
      </c>
      <c r="T1435" s="369">
        <f t="shared" si="2970"/>
        <v>8.7146093997777063E-2</v>
      </c>
      <c r="U1435" s="369">
        <f t="shared" si="2970"/>
        <v>7.171696594654707E-2</v>
      </c>
      <c r="V1435" s="369">
        <f t="shared" si="2970"/>
        <v>8.8006489112664274E-2</v>
      </c>
      <c r="W1435" s="369">
        <f t="shared" si="2970"/>
        <v>7.2055823939881913E-2</v>
      </c>
      <c r="X1435" s="369">
        <f t="shared" si="2970"/>
        <v>7.8754715872921974E-2</v>
      </c>
      <c r="Y1435" s="369">
        <f t="shared" si="2970"/>
        <v>7.6888503079640333E-2</v>
      </c>
      <c r="Z1435" s="369">
        <f t="shared" si="2970"/>
        <v>0.10470087451660469</v>
      </c>
      <c r="AA1435" s="369">
        <f t="shared" si="2970"/>
        <v>8.8549620745548105E-2</v>
      </c>
      <c r="AB1435" s="369">
        <f t="shared" si="2970"/>
        <v>0.10034755750848706</v>
      </c>
      <c r="AC1435" s="369">
        <f t="shared" si="2970"/>
        <v>9.9820523546886544E-2</v>
      </c>
      <c r="AD1435" s="369">
        <f t="shared" si="2970"/>
        <v>0.10940111711052722</v>
      </c>
      <c r="AE1435" s="369">
        <f t="shared" si="2970"/>
        <v>0.10647561763545287</v>
      </c>
      <c r="AF1435" s="369">
        <f t="shared" si="2970"/>
        <v>9.1418470302525451E-2</v>
      </c>
      <c r="AG1435" s="369">
        <f t="shared" ref="AG1435:AH1435" si="2971">AG265*100/AG$5</f>
        <v>9.96715192819186E-2</v>
      </c>
      <c r="AH1435" s="369">
        <f t="shared" si="2971"/>
        <v>0.1151423273021057</v>
      </c>
      <c r="AI1435" s="369">
        <f t="shared" ref="AI1435:AJ1435" si="2972">AI265*100/AI$5</f>
        <v>0.11221245558256968</v>
      </c>
      <c r="AJ1435" s="369">
        <f t="shared" si="2972"/>
        <v>0.10529224090201914</v>
      </c>
      <c r="AK1435" s="369">
        <f t="shared" ref="AK1435:AL1435" si="2973">AK265*100/AK$5</f>
        <v>0.11823615352929463</v>
      </c>
      <c r="AL1435" s="369">
        <f t="shared" si="2973"/>
        <v>0.11616230902421226</v>
      </c>
      <c r="AM1435" s="369">
        <f t="shared" ref="AM1435:AN1435" si="2974">AM265*100/AM$5</f>
        <v>0.11805193172348032</v>
      </c>
      <c r="AN1435" s="369">
        <f t="shared" si="2974"/>
        <v>9.6502075427623027E-2</v>
      </c>
      <c r="AO1435" s="369">
        <f t="shared" ref="AO1435:AT1435" si="2975">AO265*100/AO$5</f>
        <v>9.4385058601944669E-2</v>
      </c>
      <c r="AP1435" s="369">
        <f t="shared" si="2975"/>
        <v>9.6381460041431832E-2</v>
      </c>
      <c r="AQ1435" s="369">
        <f t="shared" si="2975"/>
        <v>0.13431627247882857</v>
      </c>
      <c r="AR1435" s="369">
        <f t="shared" si="2975"/>
        <v>0.11190125261561884</v>
      </c>
      <c r="AS1435" s="369">
        <f t="shared" si="2975"/>
        <v>0.11242587217634832</v>
      </c>
      <c r="AT1435" s="369">
        <f t="shared" si="2975"/>
        <v>9.7988558464094141E-2</v>
      </c>
      <c r="AU1435" s="369">
        <f t="shared" ref="AU1435:AV1435" si="2976">AU265*100/AU$5</f>
        <v>0.10200181508677227</v>
      </c>
      <c r="AV1435" s="369">
        <f t="shared" si="2976"/>
        <v>9.3888101495826479E-2</v>
      </c>
      <c r="AW1435" s="369">
        <f t="shared" ref="AW1435:AX1435" si="2977">AW265*100/AW$5</f>
        <v>9.5915218106035705E-2</v>
      </c>
      <c r="AX1435" s="369">
        <f t="shared" si="2977"/>
        <v>0.12144634537346118</v>
      </c>
      <c r="AY1435" s="369">
        <f t="shared" ref="AY1435" si="2978">AY265*100/AY$5</f>
        <v>0.10419626516315147</v>
      </c>
    </row>
    <row r="1436" spans="1:51" s="325" customFormat="1" ht="13.8">
      <c r="A1436" s="327"/>
      <c r="B1436" s="327" t="s">
        <v>437</v>
      </c>
      <c r="C1436" s="369">
        <f t="shared" ref="C1436:AF1436" si="2979">C266*100/C$5</f>
        <v>0.1780239898444719</v>
      </c>
      <c r="D1436" s="369">
        <f t="shared" si="2979"/>
        <v>0.15936110917398258</v>
      </c>
      <c r="E1436" s="369">
        <f t="shared" si="2979"/>
        <v>0.20068615944274815</v>
      </c>
      <c r="F1436" s="369">
        <f t="shared" si="2979"/>
        <v>0.15812318892161906</v>
      </c>
      <c r="G1436" s="369">
        <f t="shared" si="2979"/>
        <v>0.2151628622761709</v>
      </c>
      <c r="H1436" s="369">
        <f t="shared" si="2979"/>
        <v>0.20757223814611797</v>
      </c>
      <c r="I1436" s="369">
        <f t="shared" si="2979"/>
        <v>0.19888428607621919</v>
      </c>
      <c r="J1436" s="369">
        <f t="shared" si="2979"/>
        <v>0.24509544680498754</v>
      </c>
      <c r="K1436" s="369">
        <f t="shared" si="2979"/>
        <v>0.22262495777227514</v>
      </c>
      <c r="L1436" s="369">
        <f t="shared" si="2979"/>
        <v>0.30653724885866912</v>
      </c>
      <c r="M1436" s="369">
        <f t="shared" si="2979"/>
        <v>0.26374548369364509</v>
      </c>
      <c r="N1436" s="369">
        <f t="shared" si="2979"/>
        <v>0.21933673743712845</v>
      </c>
      <c r="O1436" s="369">
        <f t="shared" si="2979"/>
        <v>0.13478672564763652</v>
      </c>
      <c r="P1436" s="369">
        <f t="shared" si="2979"/>
        <v>0.18158415030389796</v>
      </c>
      <c r="Q1436" s="369">
        <f t="shared" si="2979"/>
        <v>0.26687868065797166</v>
      </c>
      <c r="R1436" s="369">
        <f t="shared" si="2979"/>
        <v>0.21379550985921864</v>
      </c>
      <c r="S1436" s="369">
        <f t="shared" si="2979"/>
        <v>0.22197002634449947</v>
      </c>
      <c r="T1436" s="369">
        <f t="shared" si="2979"/>
        <v>0.20788527247338576</v>
      </c>
      <c r="U1436" s="369">
        <f t="shared" si="2979"/>
        <v>0.26766541655952258</v>
      </c>
      <c r="V1436" s="369">
        <f t="shared" si="2979"/>
        <v>0.27082799228367171</v>
      </c>
      <c r="W1436" s="369">
        <f t="shared" si="2979"/>
        <v>0.29041331186258723</v>
      </c>
      <c r="X1436" s="369">
        <f t="shared" si="2979"/>
        <v>0.28693354202230031</v>
      </c>
      <c r="Y1436" s="369">
        <f t="shared" si="2979"/>
        <v>0.26299851104183725</v>
      </c>
      <c r="Z1436" s="369">
        <f t="shared" si="2979"/>
        <v>0.25220020216820765</v>
      </c>
      <c r="AA1436" s="369">
        <f t="shared" si="2979"/>
        <v>0.23161880619227895</v>
      </c>
      <c r="AB1436" s="369">
        <f t="shared" si="2979"/>
        <v>0.23476113412086119</v>
      </c>
      <c r="AC1436" s="369">
        <f t="shared" si="2979"/>
        <v>0.25099714495567066</v>
      </c>
      <c r="AD1436" s="369">
        <f t="shared" si="2979"/>
        <v>0.30434203729904363</v>
      </c>
      <c r="AE1436" s="369">
        <f t="shared" si="2979"/>
        <v>0.27618222034579148</v>
      </c>
      <c r="AF1436" s="369">
        <f t="shared" si="2979"/>
        <v>0.19603727577877877</v>
      </c>
      <c r="AG1436" s="369">
        <f t="shared" ref="AG1436:AH1436" si="2980">AG266*100/AG$5</f>
        <v>0.23152514538685309</v>
      </c>
      <c r="AH1436" s="369">
        <f t="shared" si="2980"/>
        <v>0.30507062946551811</v>
      </c>
      <c r="AI1436" s="369">
        <f t="shared" ref="AI1436:AJ1436" si="2981">AI266*100/AI$5</f>
        <v>0.27441548121546133</v>
      </c>
      <c r="AJ1436" s="369">
        <f t="shared" si="2981"/>
        <v>0.26159160226837597</v>
      </c>
      <c r="AK1436" s="369">
        <f t="shared" ref="AK1436:AL1436" si="2982">AK266*100/AK$5</f>
        <v>0.28105442954952964</v>
      </c>
      <c r="AL1436" s="369">
        <f t="shared" si="2982"/>
        <v>0.26576897256832349</v>
      </c>
      <c r="AM1436" s="369">
        <f t="shared" ref="AM1436:AN1436" si="2983">AM266*100/AM$5</f>
        <v>0.27571412517510296</v>
      </c>
      <c r="AN1436" s="369">
        <f t="shared" si="2983"/>
        <v>0.29836824505891402</v>
      </c>
      <c r="AO1436" s="369">
        <f t="shared" ref="AO1436:AT1436" si="2984">AO266*100/AO$5</f>
        <v>0.3021943732825057</v>
      </c>
      <c r="AP1436" s="369">
        <f t="shared" si="2984"/>
        <v>0.26066566299812921</v>
      </c>
      <c r="AQ1436" s="369">
        <f t="shared" si="2984"/>
        <v>0.30739903505516381</v>
      </c>
      <c r="AR1436" s="369">
        <f t="shared" si="2984"/>
        <v>0.34675528312147597</v>
      </c>
      <c r="AS1436" s="369">
        <f t="shared" si="2984"/>
        <v>0.33044784210977041</v>
      </c>
      <c r="AT1436" s="369">
        <f t="shared" si="2984"/>
        <v>0.3367830736630924</v>
      </c>
      <c r="AU1436" s="369">
        <f t="shared" ref="AU1436:AV1436" si="2985">AU266*100/AU$5</f>
        <v>0.32109188077001438</v>
      </c>
      <c r="AV1436" s="369">
        <f t="shared" si="2985"/>
        <v>0.27057125487180089</v>
      </c>
      <c r="AW1436" s="369">
        <f t="shared" ref="AW1436:AX1436" si="2986">AW266*100/AW$5</f>
        <v>0.27163826109090139</v>
      </c>
      <c r="AX1436" s="369">
        <f t="shared" si="2986"/>
        <v>0.37028157382988364</v>
      </c>
      <c r="AY1436" s="369">
        <f t="shared" ref="AY1436" si="2987">AY266*100/AY$5</f>
        <v>0.26266978127672824</v>
      </c>
    </row>
    <row r="1437" spans="1:51" s="325" customFormat="1" ht="12.75" customHeight="1">
      <c r="A1437" s="329"/>
      <c r="B1437" s="329" t="s">
        <v>438</v>
      </c>
      <c r="C1437" s="369">
        <f t="shared" ref="C1437:AF1437" si="2988">C267*100/C$5</f>
        <v>0.14274734669556732</v>
      </c>
      <c r="D1437" s="369">
        <f t="shared" si="2988"/>
        <v>0.11416144287666175</v>
      </c>
      <c r="E1437" s="369">
        <f t="shared" si="2988"/>
        <v>0.1375078739761034</v>
      </c>
      <c r="F1437" s="369">
        <f t="shared" si="2988"/>
        <v>0.13852775073962781</v>
      </c>
      <c r="G1437" s="369">
        <f t="shared" si="2988"/>
        <v>0.13773529162721027</v>
      </c>
      <c r="H1437" s="369">
        <f t="shared" si="2988"/>
        <v>0.13253608782309295</v>
      </c>
      <c r="I1437" s="369">
        <f t="shared" si="2988"/>
        <v>0.13707637517991966</v>
      </c>
      <c r="J1437" s="369">
        <f t="shared" si="2988"/>
        <v>0.17550584673000003</v>
      </c>
      <c r="K1437" s="369">
        <f t="shared" si="2988"/>
        <v>0.14780194147482559</v>
      </c>
      <c r="L1437" s="369">
        <f t="shared" si="2988"/>
        <v>0.22467658717347733</v>
      </c>
      <c r="M1437" s="369">
        <f t="shared" si="2988"/>
        <v>0.21588072015834089</v>
      </c>
      <c r="N1437" s="369">
        <f t="shared" si="2988"/>
        <v>0.21795921740865376</v>
      </c>
      <c r="O1437" s="369">
        <f t="shared" si="2988"/>
        <v>0.16680765837339315</v>
      </c>
      <c r="P1437" s="369">
        <f t="shared" si="2988"/>
        <v>0.17610773446713829</v>
      </c>
      <c r="Q1437" s="369">
        <f t="shared" si="2988"/>
        <v>0.22095580277034313</v>
      </c>
      <c r="R1437" s="369">
        <f t="shared" si="2988"/>
        <v>0.18651635139732811</v>
      </c>
      <c r="S1437" s="369">
        <f t="shared" si="2988"/>
        <v>0.1704440209231011</v>
      </c>
      <c r="T1437" s="369">
        <f t="shared" si="2988"/>
        <v>0.17788415814628217</v>
      </c>
      <c r="U1437" s="369">
        <f t="shared" si="2988"/>
        <v>0.16864757999071603</v>
      </c>
      <c r="V1437" s="369">
        <f t="shared" si="2988"/>
        <v>0.1645393528539067</v>
      </c>
      <c r="W1437" s="369">
        <f t="shared" si="2988"/>
        <v>0.13230273752012883</v>
      </c>
      <c r="X1437" s="369">
        <f t="shared" si="2988"/>
        <v>0.21008151361269473</v>
      </c>
      <c r="Y1437" s="369">
        <f t="shared" si="2988"/>
        <v>0.15416750135013713</v>
      </c>
      <c r="Z1437" s="369">
        <f t="shared" si="2988"/>
        <v>0.1765262308612551</v>
      </c>
      <c r="AA1437" s="369">
        <f t="shared" si="2988"/>
        <v>0.16419402770531005</v>
      </c>
      <c r="AB1437" s="369">
        <f t="shared" si="2988"/>
        <v>0.14867083645955648</v>
      </c>
      <c r="AC1437" s="369">
        <f t="shared" si="2988"/>
        <v>0.16089263992319719</v>
      </c>
      <c r="AD1437" s="369">
        <f t="shared" si="2988"/>
        <v>0.16682868298379516</v>
      </c>
      <c r="AE1437" s="369">
        <f t="shared" si="2988"/>
        <v>0.12401787970423352</v>
      </c>
      <c r="AF1437" s="369">
        <f t="shared" si="2988"/>
        <v>0.15733815651170077</v>
      </c>
      <c r="AG1437" s="369">
        <f t="shared" ref="AG1437:AH1437" si="2989">AG267*100/AG$5</f>
        <v>0.15808297328438675</v>
      </c>
      <c r="AH1437" s="369">
        <f t="shared" si="2989"/>
        <v>0.14419110273050689</v>
      </c>
      <c r="AI1437" s="369">
        <f t="shared" ref="AI1437:AJ1437" si="2990">AI267*100/AI$5</f>
        <v>0.13545195499822843</v>
      </c>
      <c r="AJ1437" s="369">
        <f t="shared" si="2990"/>
        <v>0.13998140545509624</v>
      </c>
      <c r="AK1437" s="369">
        <f t="shared" ref="AK1437:AL1437" si="2991">AK267*100/AK$5</f>
        <v>0.16850795249198089</v>
      </c>
      <c r="AL1437" s="369">
        <f t="shared" si="2991"/>
        <v>0.19396913865363746</v>
      </c>
      <c r="AM1437" s="369">
        <f t="shared" ref="AM1437:AN1437" si="2992">AM267*100/AM$5</f>
        <v>0.16793564148410897</v>
      </c>
      <c r="AN1437" s="369">
        <f t="shared" si="2992"/>
        <v>0.1503684476193432</v>
      </c>
      <c r="AO1437" s="369">
        <f t="shared" ref="AO1437:AT1437" si="2993">AO267*100/AO$5</f>
        <v>0.14864677141045901</v>
      </c>
      <c r="AP1437" s="369">
        <f t="shared" si="2993"/>
        <v>0.13291229914574307</v>
      </c>
      <c r="AQ1437" s="369">
        <f t="shared" si="2993"/>
        <v>0.13600323897567396</v>
      </c>
      <c r="AR1437" s="369">
        <f t="shared" si="2993"/>
        <v>0.1748183519513237</v>
      </c>
      <c r="AS1437" s="369">
        <f t="shared" si="2993"/>
        <v>0.15566931435434569</v>
      </c>
      <c r="AT1437" s="369">
        <f t="shared" si="2993"/>
        <v>0.14141186331420802</v>
      </c>
      <c r="AU1437" s="369">
        <f t="shared" ref="AU1437:AV1437" si="2994">AU267*100/AU$5</f>
        <v>0.128167351673904</v>
      </c>
      <c r="AV1437" s="369">
        <f t="shared" si="2994"/>
        <v>0.12090804357647358</v>
      </c>
      <c r="AW1437" s="369">
        <f t="shared" ref="AW1437:AX1437" si="2995">AW267*100/AW$5</f>
        <v>0.14393911272788978</v>
      </c>
      <c r="AX1437" s="369">
        <f t="shared" si="2995"/>
        <v>0.15662343641245585</v>
      </c>
      <c r="AY1437" s="369">
        <f t="shared" ref="AY1437" si="2996">AY267*100/AY$5</f>
        <v>0.14969969741794545</v>
      </c>
    </row>
    <row r="1438" spans="1:51" s="325" customFormat="1" ht="13.8">
      <c r="A1438" s="327"/>
      <c r="B1438" s="327" t="s">
        <v>439</v>
      </c>
      <c r="C1438" s="369">
        <f t="shared" ref="C1438:AF1438" si="2997">C268*100/C$5</f>
        <v>0.12577828824083109</v>
      </c>
      <c r="D1438" s="369">
        <f t="shared" si="2997"/>
        <v>9.2766934162596557E-2</v>
      </c>
      <c r="E1438" s="369">
        <f t="shared" si="2997"/>
        <v>0.1172192155972045</v>
      </c>
      <c r="F1438" s="369">
        <f t="shared" si="2997"/>
        <v>0.12125177258734167</v>
      </c>
      <c r="G1438" s="369">
        <f t="shared" si="2997"/>
        <v>0.12305585249271296</v>
      </c>
      <c r="H1438" s="369">
        <f t="shared" si="2997"/>
        <v>0.11753610412742306</v>
      </c>
      <c r="I1438" s="369">
        <f t="shared" si="2997"/>
        <v>0.1199648771752162</v>
      </c>
      <c r="J1438" s="369">
        <f t="shared" si="2997"/>
        <v>0.15544595153018703</v>
      </c>
      <c r="K1438" s="369">
        <f t="shared" si="2997"/>
        <v>0.1298318620494287</v>
      </c>
      <c r="L1438" s="369">
        <f t="shared" si="2997"/>
        <v>0.20223601968448654</v>
      </c>
      <c r="M1438" s="369">
        <f t="shared" si="2997"/>
        <v>0.19154414705416845</v>
      </c>
      <c r="N1438" s="369">
        <f t="shared" si="2997"/>
        <v>0.20174002997661328</v>
      </c>
      <c r="O1438" s="369">
        <f t="shared" si="2997"/>
        <v>0.14653715619391036</v>
      </c>
      <c r="P1438" s="369">
        <f t="shared" si="2997"/>
        <v>0.15463328496551368</v>
      </c>
      <c r="Q1438" s="369">
        <f t="shared" si="2997"/>
        <v>0.19647708812539577</v>
      </c>
      <c r="R1438" s="369">
        <f t="shared" si="2997"/>
        <v>0.16737308230126458</v>
      </c>
      <c r="S1438" s="369">
        <f t="shared" si="2997"/>
        <v>0.14687607225501753</v>
      </c>
      <c r="T1438" s="369">
        <f t="shared" si="2997"/>
        <v>0.15751605467794927</v>
      </c>
      <c r="U1438" s="369">
        <f t="shared" si="2997"/>
        <v>0.14585511002167373</v>
      </c>
      <c r="V1438" s="369">
        <f t="shared" si="2997"/>
        <v>0.14276888420043959</v>
      </c>
      <c r="W1438" s="369">
        <f t="shared" si="2997"/>
        <v>0.11426731078904992</v>
      </c>
      <c r="X1438" s="369">
        <f t="shared" si="2997"/>
        <v>0.18968966753845598</v>
      </c>
      <c r="Y1438" s="369">
        <f t="shared" si="2997"/>
        <v>0.14018777351747524</v>
      </c>
      <c r="Z1438" s="369">
        <f t="shared" si="2997"/>
        <v>0.15714404948484201</v>
      </c>
      <c r="AA1438" s="369">
        <f t="shared" si="2997"/>
        <v>0.15001814671600033</v>
      </c>
      <c r="AB1438" s="369">
        <f t="shared" si="2997"/>
        <v>0.13138548602536193</v>
      </c>
      <c r="AC1438" s="369">
        <f t="shared" si="2997"/>
        <v>0.14304138368441446</v>
      </c>
      <c r="AD1438" s="369">
        <f t="shared" si="2997"/>
        <v>0.14601520065961493</v>
      </c>
      <c r="AE1438" s="369">
        <f t="shared" si="2997"/>
        <v>0.1028094819671459</v>
      </c>
      <c r="AF1438" s="369">
        <f t="shared" si="2997"/>
        <v>0.13569288641316557</v>
      </c>
      <c r="AG1438" s="369">
        <f t="shared" ref="AG1438:AH1438" si="2998">AG268*100/AG$5</f>
        <v>0.13977823738042858</v>
      </c>
      <c r="AH1438" s="369">
        <f t="shared" si="2998"/>
        <v>0.1273077205016509</v>
      </c>
      <c r="AI1438" s="369">
        <f t="shared" ref="AI1438:AJ1438" si="2999">AI268*100/AI$5</f>
        <v>0.11809137818517265</v>
      </c>
      <c r="AJ1438" s="369">
        <f t="shared" si="2999"/>
        <v>0.12013329572638858</v>
      </c>
      <c r="AK1438" s="369">
        <f t="shared" ref="AK1438:AL1438" si="3000">AK268*100/AK$5</f>
        <v>0.14333308262384498</v>
      </c>
      <c r="AL1438" s="369">
        <f t="shared" si="3000"/>
        <v>0.17359405859418442</v>
      </c>
      <c r="AM1438" s="369">
        <f t="shared" ref="AM1438:AN1438" si="3001">AM268*100/AM$5</f>
        <v>0.14308650725390734</v>
      </c>
      <c r="AN1438" s="369">
        <f t="shared" si="3001"/>
        <v>0.10920294104674735</v>
      </c>
      <c r="AO1438" s="369">
        <f t="shared" ref="AO1438:AT1438" si="3002">AO268*100/AO$5</f>
        <v>0.11007476763364635</v>
      </c>
      <c r="AP1438" s="369">
        <f t="shared" si="3002"/>
        <v>0.10185411437289831</v>
      </c>
      <c r="AQ1438" s="369">
        <f t="shared" si="3002"/>
        <v>9.7304227538041091E-2</v>
      </c>
      <c r="AR1438" s="369">
        <f t="shared" si="3002"/>
        <v>0.13141467182988092</v>
      </c>
      <c r="AS1438" s="369">
        <f t="shared" si="3002"/>
        <v>0.11423063121978357</v>
      </c>
      <c r="AT1438" s="369">
        <f t="shared" si="3002"/>
        <v>0.11865670511368323</v>
      </c>
      <c r="AU1438" s="369">
        <f t="shared" ref="AU1438:AV1438" si="3003">AU268*100/AU$5</f>
        <v>0.10715410221396809</v>
      </c>
      <c r="AV1438" s="369">
        <f t="shared" si="3003"/>
        <v>9.8721944345116552E-2</v>
      </c>
      <c r="AW1438" s="369">
        <f t="shared" ref="AW1438:AX1438" si="3004">AW268*100/AW$5</f>
        <v>0.12385458537050981</v>
      </c>
      <c r="AX1438" s="369">
        <f t="shared" si="3004"/>
        <v>0.12817439094111355</v>
      </c>
      <c r="AY1438" s="369">
        <f t="shared" ref="AY1438" si="3005">AY268*100/AY$5</f>
        <v>0.13212338741656629</v>
      </c>
    </row>
    <row r="1439" spans="1:51" s="325" customFormat="1" ht="13.8">
      <c r="A1439" s="329"/>
      <c r="B1439" s="329" t="s">
        <v>440</v>
      </c>
      <c r="C1439" s="369">
        <f t="shared" ref="C1439:AF1439" si="3006">C269*100/C$5</f>
        <v>1.6969058454736223E-2</v>
      </c>
      <c r="D1439" s="369">
        <f t="shared" si="3006"/>
        <v>2.1437556015300736E-2</v>
      </c>
      <c r="E1439" s="369">
        <f t="shared" si="3006"/>
        <v>2.0288658378898903E-2</v>
      </c>
      <c r="F1439" s="369">
        <f t="shared" si="3006"/>
        <v>1.7275978152286146E-2</v>
      </c>
      <c r="G1439" s="369">
        <f t="shared" si="3006"/>
        <v>1.4716415051712669E-2</v>
      </c>
      <c r="H1439" s="369">
        <f t="shared" si="3006"/>
        <v>1.4999983695669895E-2</v>
      </c>
      <c r="I1439" s="369">
        <f t="shared" si="3006"/>
        <v>1.7111498004703445E-2</v>
      </c>
      <c r="J1439" s="369">
        <f t="shared" si="3006"/>
        <v>2.0059895199812969E-2</v>
      </c>
      <c r="K1439" s="369">
        <f t="shared" si="3006"/>
        <v>1.800931540667506E-2</v>
      </c>
      <c r="L1439" s="369">
        <f t="shared" si="3006"/>
        <v>2.2395415441729252E-2</v>
      </c>
      <c r="M1439" s="369">
        <f t="shared" si="3006"/>
        <v>2.4336573104172445E-2</v>
      </c>
      <c r="N1439" s="369">
        <f t="shared" si="3006"/>
        <v>1.6219187432040493E-2</v>
      </c>
      <c r="O1439" s="369">
        <f t="shared" si="3006"/>
        <v>2.0270502179482779E-2</v>
      </c>
      <c r="P1439" s="369">
        <f t="shared" si="3006"/>
        <v>2.1474449501624603E-2</v>
      </c>
      <c r="Q1439" s="369">
        <f t="shared" si="3006"/>
        <v>2.4438253959583822E-2</v>
      </c>
      <c r="R1439" s="369">
        <f t="shared" si="3006"/>
        <v>1.9143269096063537E-2</v>
      </c>
      <c r="S1439" s="369">
        <f t="shared" si="3006"/>
        <v>2.3567948668083566E-2</v>
      </c>
      <c r="T1439" s="369">
        <f t="shared" si="3006"/>
        <v>2.0368103468332906E-2</v>
      </c>
      <c r="U1439" s="369">
        <f t="shared" si="3006"/>
        <v>2.2792469969042318E-2</v>
      </c>
      <c r="V1439" s="369">
        <f t="shared" si="3006"/>
        <v>2.1770468653467094E-2</v>
      </c>
      <c r="W1439" s="369">
        <f t="shared" si="3006"/>
        <v>1.8035426731078906E-2</v>
      </c>
      <c r="X1439" s="369">
        <f t="shared" si="3006"/>
        <v>2.0433208845180389E-2</v>
      </c>
      <c r="Y1439" s="369">
        <f t="shared" si="3006"/>
        <v>1.3940678313576231E-2</v>
      </c>
      <c r="Z1439" s="369">
        <f t="shared" si="3006"/>
        <v>1.938218137641309E-2</v>
      </c>
      <c r="AA1439" s="369">
        <f t="shared" si="3006"/>
        <v>1.4175880989309719E-2</v>
      </c>
      <c r="AB1439" s="369">
        <f t="shared" si="3006"/>
        <v>1.7327407247903048E-2</v>
      </c>
      <c r="AC1439" s="369">
        <f t="shared" si="3006"/>
        <v>1.7851256238782722E-2</v>
      </c>
      <c r="AD1439" s="369">
        <f t="shared" si="3006"/>
        <v>2.0773379275386035E-2</v>
      </c>
      <c r="AE1439" s="369">
        <f t="shared" si="3006"/>
        <v>2.1247818550725321E-2</v>
      </c>
      <c r="AF1439" s="369">
        <f t="shared" si="3006"/>
        <v>2.1645270098535174E-2</v>
      </c>
      <c r="AG1439" s="369">
        <f t="shared" ref="AG1439:AH1439" si="3007">AG269*100/AG$5</f>
        <v>1.8304735903958175E-2</v>
      </c>
      <c r="AH1439" s="369">
        <f t="shared" si="3007"/>
        <v>1.6883382228855999E-2</v>
      </c>
      <c r="AI1439" s="369">
        <f t="shared" ref="AI1439:AJ1439" si="3008">AI269*100/AI$5</f>
        <v>1.7360576813055788E-2</v>
      </c>
      <c r="AJ1439" s="369">
        <f t="shared" si="3008"/>
        <v>1.9848109728707677E-2</v>
      </c>
      <c r="AK1439" s="369">
        <f t="shared" ref="AK1439:AL1439" si="3009">AK269*100/AK$5</f>
        <v>2.5213840254928684E-2</v>
      </c>
      <c r="AL1439" s="369">
        <f t="shared" si="3009"/>
        <v>2.0415667868336398E-2</v>
      </c>
      <c r="AM1439" s="369">
        <f t="shared" ref="AM1439:AN1439" si="3010">AM269*100/AM$5</f>
        <v>2.4886222490246714E-2</v>
      </c>
      <c r="AN1439" s="369">
        <f t="shared" si="3010"/>
        <v>4.1165506572595857E-2</v>
      </c>
      <c r="AO1439" s="369">
        <f t="shared" ref="AO1439:AT1439" si="3011">AO269*100/AO$5</f>
        <v>3.8572003776812656E-2</v>
      </c>
      <c r="AP1439" s="369">
        <f t="shared" si="3011"/>
        <v>3.1093042443745819E-2</v>
      </c>
      <c r="AQ1439" s="369">
        <f t="shared" si="3011"/>
        <v>3.8699011437632852E-2</v>
      </c>
      <c r="AR1439" s="369">
        <f t="shared" si="3011"/>
        <v>4.3440153802217094E-2</v>
      </c>
      <c r="AS1439" s="369">
        <f t="shared" si="3011"/>
        <v>4.1438683134562129E-2</v>
      </c>
      <c r="AT1439" s="369">
        <f t="shared" si="3011"/>
        <v>2.2755158200524782E-2</v>
      </c>
      <c r="AU1439" s="369">
        <f t="shared" ref="AU1439:AV1439" si="3012">AU269*100/AU$5</f>
        <v>2.1046924539198635E-2</v>
      </c>
      <c r="AV1439" s="369">
        <f t="shared" si="3012"/>
        <v>2.2186099231357014E-2</v>
      </c>
      <c r="AW1439" s="369">
        <f t="shared" ref="AW1439:AX1439" si="3013">AW269*100/AW$5</f>
        <v>2.0084527357379971E-2</v>
      </c>
      <c r="AX1439" s="369">
        <f t="shared" si="3013"/>
        <v>2.8449045471342284E-2</v>
      </c>
      <c r="AY1439" s="369">
        <f t="shared" ref="AY1439" si="3014">AY269*100/AY$5</f>
        <v>1.7576310001379155E-2</v>
      </c>
    </row>
    <row r="1440" spans="1:51" s="325" customFormat="1" ht="13.8">
      <c r="A1440" s="327"/>
      <c r="B1440" s="327" t="s">
        <v>441</v>
      </c>
      <c r="C1440" s="369">
        <f t="shared" ref="C1440:AF1440" si="3015">C270*100/C$5</f>
        <v>0.10211659858893428</v>
      </c>
      <c r="D1440" s="369">
        <f t="shared" si="3015"/>
        <v>8.5534987555025213E-2</v>
      </c>
      <c r="E1440" s="369">
        <f t="shared" si="3015"/>
        <v>8.1341110155107546E-2</v>
      </c>
      <c r="F1440" s="369">
        <f t="shared" si="3015"/>
        <v>9.5017879837573815E-2</v>
      </c>
      <c r="G1440" s="369">
        <f t="shared" si="3015"/>
        <v>9.8097108372346004E-2</v>
      </c>
      <c r="H1440" s="369">
        <f t="shared" si="3015"/>
        <v>8.8224541784918356E-2</v>
      </c>
      <c r="I1440" s="369">
        <f t="shared" si="3015"/>
        <v>8.0283903353964237E-2</v>
      </c>
      <c r="J1440" s="369">
        <f t="shared" si="3015"/>
        <v>0.106718642463005</v>
      </c>
      <c r="K1440" s="369">
        <f t="shared" si="3015"/>
        <v>0.11986592280477627</v>
      </c>
      <c r="L1440" s="369">
        <f t="shared" si="3015"/>
        <v>0.11446043980803156</v>
      </c>
      <c r="M1440" s="369">
        <f t="shared" si="3015"/>
        <v>0.12874557729584934</v>
      </c>
      <c r="N1440" s="369">
        <f t="shared" si="3015"/>
        <v>0.11895551987828056</v>
      </c>
      <c r="O1440" s="369">
        <f t="shared" si="3015"/>
        <v>0.10672298259038443</v>
      </c>
      <c r="P1440" s="369">
        <f t="shared" si="3015"/>
        <v>0.10116276813415925</v>
      </c>
      <c r="Q1440" s="369">
        <f t="shared" si="3015"/>
        <v>0.12275771939300881</v>
      </c>
      <c r="R1440" s="369">
        <f t="shared" si="3015"/>
        <v>0.11829670152771989</v>
      </c>
      <c r="S1440" s="369">
        <f t="shared" si="3015"/>
        <v>0.11421982965610435</v>
      </c>
      <c r="T1440" s="369">
        <f t="shared" si="3015"/>
        <v>0.10343241320391901</v>
      </c>
      <c r="U1440" s="369">
        <f t="shared" si="3015"/>
        <v>0.10160599249935715</v>
      </c>
      <c r="V1440" s="369">
        <f t="shared" si="3015"/>
        <v>0.12473890147391957</v>
      </c>
      <c r="W1440" s="369">
        <f t="shared" si="3015"/>
        <v>0.11619967793880838</v>
      </c>
      <c r="X1440" s="369">
        <f t="shared" si="3015"/>
        <v>0.12892775702515641</v>
      </c>
      <c r="Y1440" s="369">
        <f t="shared" si="3015"/>
        <v>0.10043536308828589</v>
      </c>
      <c r="Z1440" s="369">
        <f t="shared" si="3015"/>
        <v>0.11040424367760662</v>
      </c>
      <c r="AA1440" s="369">
        <f t="shared" si="3015"/>
        <v>9.6372165717240013E-2</v>
      </c>
      <c r="AB1440" s="369">
        <f t="shared" si="3015"/>
        <v>0.1175487943152646</v>
      </c>
      <c r="AC1440" s="369">
        <f t="shared" si="3015"/>
        <v>9.3651622902814757E-2</v>
      </c>
      <c r="AD1440" s="369">
        <f t="shared" si="3015"/>
        <v>0.10527050308472652</v>
      </c>
      <c r="AE1440" s="369">
        <f t="shared" si="3015"/>
        <v>0.10371616068081321</v>
      </c>
      <c r="AF1440" s="369">
        <f t="shared" si="3015"/>
        <v>0.10867729361972868</v>
      </c>
      <c r="AG1440" s="369">
        <f t="shared" ref="AG1440:AH1440" si="3016">AG270*100/AG$5</f>
        <v>0.11663688426607496</v>
      </c>
      <c r="AH1440" s="369">
        <f t="shared" si="3016"/>
        <v>0.1192364500134911</v>
      </c>
      <c r="AI1440" s="369">
        <f t="shared" ref="AI1440:AJ1440" si="3017">AI270*100/AI$5</f>
        <v>0.1315458252152909</v>
      </c>
      <c r="AJ1440" s="369">
        <f t="shared" si="3017"/>
        <v>0.13673942745948156</v>
      </c>
      <c r="AK1440" s="369">
        <f t="shared" ref="AK1440:AL1440" si="3018">AK270*100/AK$5</f>
        <v>0.11040310578394584</v>
      </c>
      <c r="AL1440" s="369">
        <f t="shared" si="3018"/>
        <v>0.11827287508614763</v>
      </c>
      <c r="AM1440" s="369">
        <f t="shared" ref="AM1440:AN1440" si="3019">AM270*100/AM$5</f>
        <v>0.1234297294300165</v>
      </c>
      <c r="AN1440" s="369">
        <f t="shared" si="3019"/>
        <v>0.10381221994795503</v>
      </c>
      <c r="AO1440" s="369">
        <f t="shared" ref="AO1440:AT1440" si="3020">AO270*100/AO$5</f>
        <v>0.10972218990259687</v>
      </c>
      <c r="AP1440" s="369">
        <f t="shared" si="3020"/>
        <v>0.10276041381632586</v>
      </c>
      <c r="AQ1440" s="369">
        <f t="shared" si="3020"/>
        <v>0.11626573096258308</v>
      </c>
      <c r="AR1440" s="369">
        <f t="shared" si="3020"/>
        <v>0.12247862004017211</v>
      </c>
      <c r="AS1440" s="369">
        <f t="shared" si="3020"/>
        <v>0.11667236404325478</v>
      </c>
      <c r="AT1440" s="369">
        <f t="shared" si="3020"/>
        <v>0.10552872922876508</v>
      </c>
      <c r="AU1440" s="369">
        <f t="shared" ref="AU1440:AV1440" si="3021">AU270*100/AU$5</f>
        <v>0.12005165757158902</v>
      </c>
      <c r="AV1440" s="369">
        <f t="shared" si="3021"/>
        <v>0.11390516867942513</v>
      </c>
      <c r="AW1440" s="369">
        <f t="shared" ref="AW1440:AX1440" si="3022">AW270*100/AW$5</f>
        <v>0.13383056348036357</v>
      </c>
      <c r="AX1440" s="369">
        <f t="shared" si="3022"/>
        <v>0.12568125730436927</v>
      </c>
      <c r="AY1440" s="369">
        <f t="shared" ref="AY1440" si="3023">AY270*100/AY$5</f>
        <v>0.10173042069313741</v>
      </c>
    </row>
    <row r="1441" spans="1:51" s="325" customFormat="1" ht="13.8">
      <c r="A1441" s="329"/>
      <c r="B1441" s="329" t="s">
        <v>442</v>
      </c>
      <c r="C1441" s="369">
        <f t="shared" ref="C1441:AF1441" si="3024">C271*100/C$5</f>
        <v>0.40842321608994897</v>
      </c>
      <c r="D1441" s="369">
        <f t="shared" si="3024"/>
        <v>0.40529034113264339</v>
      </c>
      <c r="E1441" s="369">
        <f t="shared" si="3024"/>
        <v>0.40513914700363746</v>
      </c>
      <c r="F1441" s="369">
        <f t="shared" si="3024"/>
        <v>0.3644351594948696</v>
      </c>
      <c r="G1441" s="369">
        <f t="shared" si="3024"/>
        <v>0.35434021467478016</v>
      </c>
      <c r="H1441" s="369">
        <f t="shared" si="3024"/>
        <v>0.40358651784074151</v>
      </c>
      <c r="I1441" s="369">
        <f t="shared" si="3024"/>
        <v>0.31243235149967158</v>
      </c>
      <c r="J1441" s="369">
        <f t="shared" si="3024"/>
        <v>0.3732964134001559</v>
      </c>
      <c r="K1441" s="369">
        <f t="shared" si="3024"/>
        <v>0.35347695533493595</v>
      </c>
      <c r="L1441" s="369">
        <f t="shared" si="3024"/>
        <v>0.3681246413234246</v>
      </c>
      <c r="M1441" s="369">
        <f t="shared" si="3024"/>
        <v>0.33960581559004271</v>
      </c>
      <c r="N1441" s="369">
        <f t="shared" si="3024"/>
        <v>0.40139156184553915</v>
      </c>
      <c r="O1441" s="369">
        <f t="shared" si="3024"/>
        <v>0.35610669067900125</v>
      </c>
      <c r="P1441" s="369">
        <f t="shared" si="3024"/>
        <v>0.3647637918358283</v>
      </c>
      <c r="Q1441" s="369">
        <f t="shared" si="3024"/>
        <v>0.36325603319394628</v>
      </c>
      <c r="R1441" s="369">
        <f t="shared" si="3024"/>
        <v>0.35737002807969515</v>
      </c>
      <c r="S1441" s="369">
        <f t="shared" si="3024"/>
        <v>0.35082354961804135</v>
      </c>
      <c r="T1441" s="369">
        <f t="shared" si="3024"/>
        <v>0.34393114193221053</v>
      </c>
      <c r="U1441" s="369">
        <f t="shared" si="3024"/>
        <v>0.33616805981812781</v>
      </c>
      <c r="V1441" s="369">
        <f t="shared" si="3024"/>
        <v>0.43688035068106262</v>
      </c>
      <c r="W1441" s="369">
        <f t="shared" si="3024"/>
        <v>0.32777241009125069</v>
      </c>
      <c r="X1441" s="369">
        <f t="shared" si="3024"/>
        <v>0.31592884445240443</v>
      </c>
      <c r="Y1441" s="369">
        <f t="shared" si="3024"/>
        <v>0.37073613419913931</v>
      </c>
      <c r="Z1441" s="369">
        <f t="shared" si="3024"/>
        <v>0.38110561897784495</v>
      </c>
      <c r="AA1441" s="369">
        <f t="shared" si="3024"/>
        <v>0.33966522684189171</v>
      </c>
      <c r="AB1441" s="369">
        <f t="shared" si="3024"/>
        <v>0.39924533253481465</v>
      </c>
      <c r="AC1441" s="369">
        <f t="shared" si="3024"/>
        <v>0.40892100144390831</v>
      </c>
      <c r="AD1441" s="369">
        <f t="shared" si="3024"/>
        <v>0.38911988244994339</v>
      </c>
      <c r="AE1441" s="369">
        <f t="shared" si="3024"/>
        <v>0.40197403666372189</v>
      </c>
      <c r="AF1441" s="369">
        <f t="shared" si="3024"/>
        <v>0.39022978421961424</v>
      </c>
      <c r="AG1441" s="369">
        <f t="shared" ref="AG1441:AH1441" si="3025">AG271*100/AG$5</f>
        <v>0.37755378039302351</v>
      </c>
      <c r="AH1441" s="369">
        <f t="shared" si="3025"/>
        <v>0.38223509466391542</v>
      </c>
      <c r="AI1441" s="369">
        <f t="shared" ref="AI1441:AJ1441" si="3026">AI271*100/AI$5</f>
        <v>0.39380890266161317</v>
      </c>
      <c r="AJ1441" s="369">
        <f t="shared" si="3026"/>
        <v>0.36976560138871928</v>
      </c>
      <c r="AK1441" s="369">
        <f t="shared" ref="AK1441:AL1441" si="3027">AK271*100/AK$5</f>
        <v>0.40225233247507552</v>
      </c>
      <c r="AL1441" s="369">
        <f t="shared" si="3027"/>
        <v>0.40908452573551202</v>
      </c>
      <c r="AM1441" s="369">
        <f t="shared" ref="AM1441:AN1441" si="3028">AM271*100/AM$5</f>
        <v>0.39569464642092728</v>
      </c>
      <c r="AN1441" s="369">
        <f t="shared" si="3028"/>
        <v>0.37718712173065017</v>
      </c>
      <c r="AO1441" s="369">
        <f t="shared" ref="AO1441:AT1441" si="3029">AO271*100/AO$5</f>
        <v>0.3621325875609166</v>
      </c>
      <c r="AP1441" s="369">
        <f t="shared" si="3029"/>
        <v>0.34983158516304153</v>
      </c>
      <c r="AQ1441" s="369">
        <f t="shared" si="3029"/>
        <v>0.32538209791153549</v>
      </c>
      <c r="AR1441" s="369">
        <f t="shared" si="3029"/>
        <v>0.39759959412088036</v>
      </c>
      <c r="AS1441" s="369">
        <f t="shared" si="3029"/>
        <v>0.39485296875785159</v>
      </c>
      <c r="AT1441" s="369">
        <f t="shared" si="3029"/>
        <v>0.34957443478173056</v>
      </c>
      <c r="AU1441" s="369">
        <f t="shared" ref="AU1441:AV1441" si="3030">AU271*100/AU$5</f>
        <v>0.37958549344935522</v>
      </c>
      <c r="AV1441" s="369">
        <f t="shared" si="3030"/>
        <v>0.35014374485242217</v>
      </c>
      <c r="AW1441" s="369">
        <f t="shared" ref="AW1441:AX1441" si="3031">AW271*100/AW$5</f>
        <v>0.31856844382695754</v>
      </c>
      <c r="AX1441" s="369">
        <f t="shared" si="3031"/>
        <v>0.35542522955613343</v>
      </c>
      <c r="AY1441" s="369">
        <f t="shared" ref="AY1441" si="3032">AY271*100/AY$5</f>
        <v>0.30694029129651523</v>
      </c>
    </row>
    <row r="1442" spans="1:51" s="325" customFormat="1" ht="13.8">
      <c r="A1442" s="327"/>
      <c r="B1442" s="327" t="s">
        <v>443</v>
      </c>
      <c r="C1442" s="369">
        <f t="shared" ref="C1442:AF1442" si="3033">C272*100/C$5</f>
        <v>7.5216539002927504E-2</v>
      </c>
      <c r="D1442" s="369">
        <f t="shared" si="3033"/>
        <v>0.12470803167936993</v>
      </c>
      <c r="E1442" s="369">
        <f t="shared" si="3033"/>
        <v>0.11375075010228244</v>
      </c>
      <c r="F1442" s="369">
        <f t="shared" si="3033"/>
        <v>8.3140644857877088E-2</v>
      </c>
      <c r="G1442" s="369">
        <f t="shared" si="3033"/>
        <v>8.6449694449508091E-2</v>
      </c>
      <c r="H1442" s="369">
        <f t="shared" si="3033"/>
        <v>5.9565152646573222E-2</v>
      </c>
      <c r="I1442" s="369">
        <f t="shared" si="3033"/>
        <v>6.4389386888388411E-2</v>
      </c>
      <c r="J1442" s="369">
        <f t="shared" si="3033"/>
        <v>4.6101286422842898E-2</v>
      </c>
      <c r="K1442" s="369">
        <f t="shared" si="3033"/>
        <v>0.15282414707842998</v>
      </c>
      <c r="L1442" s="369">
        <f t="shared" si="3033"/>
        <v>5.20603104925682E-2</v>
      </c>
      <c r="M1442" s="369">
        <f t="shared" si="3033"/>
        <v>5.4331824919629741E-2</v>
      </c>
      <c r="N1442" s="369">
        <f t="shared" si="3033"/>
        <v>8.9805418630558465E-2</v>
      </c>
      <c r="O1442" s="369">
        <f t="shared" si="3033"/>
        <v>8.3827813794036352E-2</v>
      </c>
      <c r="P1442" s="369">
        <f t="shared" si="3033"/>
        <v>6.1534215740599002E-2</v>
      </c>
      <c r="Q1442" s="369">
        <f t="shared" si="3033"/>
        <v>0.10098987066741924</v>
      </c>
      <c r="R1442" s="369">
        <f t="shared" si="3033"/>
        <v>0.10515745773905809</v>
      </c>
      <c r="S1442" s="369">
        <f t="shared" si="3033"/>
        <v>5.4837841345344772E-2</v>
      </c>
      <c r="T1442" s="369">
        <f t="shared" si="3033"/>
        <v>9.4534123512342708E-2</v>
      </c>
      <c r="U1442" s="369">
        <f t="shared" si="3033"/>
        <v>6.6540654085445877E-2</v>
      </c>
      <c r="V1442" s="369">
        <f t="shared" si="3033"/>
        <v>8.1071880371695021E-2</v>
      </c>
      <c r="W1442" s="369">
        <f t="shared" si="3033"/>
        <v>4.5346215780998386E-2</v>
      </c>
      <c r="X1442" s="369">
        <f t="shared" si="3033"/>
        <v>4.0328701668119186E-2</v>
      </c>
      <c r="Y1442" s="369">
        <f t="shared" si="3033"/>
        <v>4.3032570032383768E-2</v>
      </c>
      <c r="Z1442" s="369">
        <f t="shared" si="3033"/>
        <v>8.7173447338891416E-2</v>
      </c>
      <c r="AA1442" s="369">
        <f t="shared" si="3033"/>
        <v>7.3063364202604703E-2</v>
      </c>
      <c r="AB1442" s="369">
        <f t="shared" si="3033"/>
        <v>6.2033800220041249E-2</v>
      </c>
      <c r="AC1442" s="369">
        <f t="shared" si="3033"/>
        <v>4.7346312443250937E-2</v>
      </c>
      <c r="AD1442" s="369">
        <f t="shared" si="3033"/>
        <v>3.6814598793058644E-2</v>
      </c>
      <c r="AE1442" s="369">
        <f t="shared" si="3033"/>
        <v>5.0064433319890835E-2</v>
      </c>
      <c r="AF1442" s="369">
        <f t="shared" si="3033"/>
        <v>4.8947826700096585E-2</v>
      </c>
      <c r="AG1442" s="369">
        <f t="shared" ref="AG1442:AH1442" si="3034">AG272*100/AG$5</f>
        <v>6.3285275960635892E-2</v>
      </c>
      <c r="AH1442" s="369">
        <f t="shared" si="3034"/>
        <v>5.9696208296486225E-2</v>
      </c>
      <c r="AI1442" s="369">
        <f t="shared" ref="AI1442:AJ1442" si="3035">AI272*100/AI$5</f>
        <v>5.251574485949375E-2</v>
      </c>
      <c r="AJ1442" s="369">
        <f t="shared" si="3035"/>
        <v>5.8067428099231898E-2</v>
      </c>
      <c r="AK1442" s="369">
        <f t="shared" ref="AK1442:AL1442" si="3036">AK272*100/AK$5</f>
        <v>5.9273958311818434E-2</v>
      </c>
      <c r="AL1442" s="369">
        <f t="shared" si="3036"/>
        <v>6.4940494213396094E-2</v>
      </c>
      <c r="AM1442" s="369">
        <f t="shared" ref="AM1442:AN1442" si="3037">AM272*100/AM$5</f>
        <v>5.6819214389058077E-2</v>
      </c>
      <c r="AN1442" s="369">
        <f t="shared" si="3037"/>
        <v>7.0283568265314955E-2</v>
      </c>
      <c r="AO1442" s="369">
        <f t="shared" ref="AO1442:AT1442" si="3038">AO272*100/AO$5</f>
        <v>7.5804212175637306E-2</v>
      </c>
      <c r="AP1442" s="369">
        <f t="shared" si="3038"/>
        <v>7.4002835322951085E-2</v>
      </c>
      <c r="AQ1442" s="369">
        <f t="shared" si="3038"/>
        <v>6.5825432706906453E-2</v>
      </c>
      <c r="AR1442" s="369">
        <f t="shared" si="3038"/>
        <v>9.3299675420714795E-2</v>
      </c>
      <c r="AS1442" s="369">
        <f t="shared" si="3038"/>
        <v>0.10888712895392627</v>
      </c>
      <c r="AT1442" s="369">
        <f t="shared" si="3038"/>
        <v>0.10256651928550151</v>
      </c>
      <c r="AU1442" s="369">
        <f t="shared" ref="AU1442:AV1442" si="3039">AU272*100/AU$5</f>
        <v>7.6072004054479544E-2</v>
      </c>
      <c r="AV1442" s="369">
        <f t="shared" si="3039"/>
        <v>7.4955550336107013E-2</v>
      </c>
      <c r="AW1442" s="369">
        <f t="shared" ref="AW1442:AX1442" si="3040">AW272*100/AW$5</f>
        <v>7.6493546437018112E-2</v>
      </c>
      <c r="AX1442" s="369">
        <f t="shared" si="3040"/>
        <v>5.8469106658989183E-2</v>
      </c>
      <c r="AY1442" s="369">
        <f t="shared" ref="AY1442" si="3041">AY272*100/AY$5</f>
        <v>6.0728588226624872E-2</v>
      </c>
    </row>
    <row r="1443" spans="1:51" s="325" customFormat="1" ht="13.8">
      <c r="A1443" s="329"/>
      <c r="B1443" s="329" t="s">
        <v>444</v>
      </c>
      <c r="C1443" s="369">
        <f t="shared" ref="C1443:AF1443" si="3042">C273*100/C$5</f>
        <v>0.37655765593830692</v>
      </c>
      <c r="D1443" s="369">
        <f t="shared" si="3042"/>
        <v>0.32225209704927971</v>
      </c>
      <c r="E1443" s="369">
        <f t="shared" si="3042"/>
        <v>0.42356303898741693</v>
      </c>
      <c r="F1443" s="369">
        <f t="shared" si="3042"/>
        <v>0.37631239447456633</v>
      </c>
      <c r="G1443" s="369">
        <f t="shared" si="3042"/>
        <v>0.31740127337663704</v>
      </c>
      <c r="H1443" s="369">
        <f t="shared" si="3042"/>
        <v>0.36257206966804023</v>
      </c>
      <c r="I1443" s="369">
        <f t="shared" si="3042"/>
        <v>0.30225396044514974</v>
      </c>
      <c r="J1443" s="369">
        <f t="shared" si="3042"/>
        <v>0.42855230654145887</v>
      </c>
      <c r="K1443" s="369">
        <f t="shared" si="3042"/>
        <v>0.39455702773316864</v>
      </c>
      <c r="L1443" s="369">
        <f t="shared" si="3042"/>
        <v>0.40126624401340294</v>
      </c>
      <c r="M1443" s="369">
        <f t="shared" si="3042"/>
        <v>0.43061268599183444</v>
      </c>
      <c r="N1443" s="369">
        <f t="shared" si="3042"/>
        <v>0.44778288151417001</v>
      </c>
      <c r="O1443" s="369">
        <f t="shared" si="3042"/>
        <v>0.42144069969574061</v>
      </c>
      <c r="P1443" s="369">
        <f t="shared" si="3042"/>
        <v>0.48446875532279593</v>
      </c>
      <c r="Q1443" s="369">
        <f t="shared" si="3042"/>
        <v>0.66003516033558096</v>
      </c>
      <c r="R1443" s="369">
        <f t="shared" si="3042"/>
        <v>0.49520156557135259</v>
      </c>
      <c r="S1443" s="369">
        <f t="shared" si="3042"/>
        <v>0.51040782948820196</v>
      </c>
      <c r="T1443" s="369">
        <f t="shared" si="3042"/>
        <v>0.47205834992238488</v>
      </c>
      <c r="U1443" s="369">
        <f t="shared" si="3042"/>
        <v>0.33842226014473636</v>
      </c>
      <c r="V1443" s="369">
        <f t="shared" si="3042"/>
        <v>0.43902377520099856</v>
      </c>
      <c r="W1443" s="369">
        <f t="shared" si="3042"/>
        <v>0.40399355877616749</v>
      </c>
      <c r="X1443" s="369">
        <f t="shared" si="3042"/>
        <v>0.4195839484322062</v>
      </c>
      <c r="Y1443" s="369">
        <f t="shared" si="3042"/>
        <v>0.38042041493237994</v>
      </c>
      <c r="Z1443" s="369">
        <f t="shared" si="3042"/>
        <v>0.43990132707662916</v>
      </c>
      <c r="AA1443" s="369">
        <f t="shared" si="3042"/>
        <v>0.46919386490107462</v>
      </c>
      <c r="AB1443" s="369">
        <f t="shared" si="3042"/>
        <v>0.55771540658845231</v>
      </c>
      <c r="AC1443" s="369">
        <f t="shared" si="3042"/>
        <v>0.45187197217825809</v>
      </c>
      <c r="AD1443" s="369">
        <f t="shared" si="3042"/>
        <v>0.49238523309496085</v>
      </c>
      <c r="AE1443" s="369">
        <f t="shared" si="3042"/>
        <v>0.53683264011832543</v>
      </c>
      <c r="AF1443" s="369">
        <f t="shared" si="3042"/>
        <v>0.47135855225938905</v>
      </c>
      <c r="AG1443" s="369">
        <f t="shared" ref="AG1443:AH1443" si="3043">AG273*100/AG$5</f>
        <v>0.42800341837222527</v>
      </c>
      <c r="AH1443" s="369">
        <f t="shared" si="3043"/>
        <v>0.44126844499760592</v>
      </c>
      <c r="AI1443" s="369">
        <f t="shared" ref="AI1443:AJ1443" si="3044">AI273*100/AI$5</f>
        <v>0.45062533586797759</v>
      </c>
      <c r="AJ1443" s="369">
        <f t="shared" si="3044"/>
        <v>0.43438902943463864</v>
      </c>
      <c r="AK1443" s="369">
        <f t="shared" ref="AK1443:AL1443" si="3045">AK273*100/AK$5</f>
        <v>0.4831938258436797</v>
      </c>
      <c r="AL1443" s="369">
        <f t="shared" si="3045"/>
        <v>0.42073322688503995</v>
      </c>
      <c r="AM1443" s="369">
        <f t="shared" ref="AM1443:AN1443" si="3046">AM273*100/AM$5</f>
        <v>0.48248117492640763</v>
      </c>
      <c r="AN1443" s="369">
        <f t="shared" si="3046"/>
        <v>0.440364739456648</v>
      </c>
      <c r="AO1443" s="369">
        <f t="shared" ref="AO1443:AT1443" si="3047">AO273*100/AO$5</f>
        <v>0.46127744553202926</v>
      </c>
      <c r="AP1443" s="369">
        <f t="shared" si="3047"/>
        <v>0.44478388069752989</v>
      </c>
      <c r="AQ1443" s="369">
        <f t="shared" si="3047"/>
        <v>0.38648402442727486</v>
      </c>
      <c r="AR1443" s="369">
        <f t="shared" si="3047"/>
        <v>0.46897858739622789</v>
      </c>
      <c r="AS1443" s="369">
        <f t="shared" si="3047"/>
        <v>0.47412081694010533</v>
      </c>
      <c r="AT1443" s="369">
        <f t="shared" si="3047"/>
        <v>0.43594978380916638</v>
      </c>
      <c r="AU1443" s="369">
        <f t="shared" ref="AU1443:AV1443" si="3048">AU273*100/AU$5</f>
        <v>0.4399312354881455</v>
      </c>
      <c r="AV1443" s="369">
        <f t="shared" si="3048"/>
        <v>0.36511006598195489</v>
      </c>
      <c r="AW1443" s="369">
        <f t="shared" ref="AW1443:AX1443" si="3049">AW273*100/AW$5</f>
        <v>0.39476370520421261</v>
      </c>
      <c r="AX1443" s="369">
        <f t="shared" si="3049"/>
        <v>0.46877742873906864</v>
      </c>
      <c r="AY1443" s="369">
        <f t="shared" ref="AY1443" si="3050">AY273*100/AY$5</f>
        <v>0.4105057590371049</v>
      </c>
    </row>
    <row r="1444" spans="1:51" s="325" customFormat="1" ht="13.8">
      <c r="A1444" s="327"/>
      <c r="B1444" s="327" t="s">
        <v>445</v>
      </c>
      <c r="C1444" s="369">
        <f t="shared" ref="C1444:AF1444" si="3051">C274*100/C$5</f>
        <v>7.590739125553761E-2</v>
      </c>
      <c r="D1444" s="369">
        <f t="shared" si="3051"/>
        <v>6.1213262356943063E-2</v>
      </c>
      <c r="E1444" s="369">
        <f t="shared" si="3051"/>
        <v>7.0227102440196004E-2</v>
      </c>
      <c r="F1444" s="369">
        <f t="shared" si="3051"/>
        <v>7.3382916457048808E-2</v>
      </c>
      <c r="G1444" s="369">
        <f t="shared" si="3051"/>
        <v>7.1548399811718635E-2</v>
      </c>
      <c r="H1444" s="369">
        <f t="shared" si="3051"/>
        <v>6.5724566241413512E-2</v>
      </c>
      <c r="I1444" s="369">
        <f t="shared" si="3051"/>
        <v>5.5538612058369387E-2</v>
      </c>
      <c r="J1444" s="369">
        <f t="shared" si="3051"/>
        <v>7.236151286623442E-2</v>
      </c>
      <c r="K1444" s="369">
        <f t="shared" si="3051"/>
        <v>6.3326873782948906E-2</v>
      </c>
      <c r="L1444" s="369">
        <f t="shared" si="3051"/>
        <v>6.3167714118909729E-2</v>
      </c>
      <c r="M1444" s="369">
        <f t="shared" si="3051"/>
        <v>7.13078610534843E-2</v>
      </c>
      <c r="N1444" s="369">
        <f t="shared" si="3051"/>
        <v>6.5765472327177901E-2</v>
      </c>
      <c r="O1444" s="369">
        <f t="shared" si="3051"/>
        <v>6.9170060226003985E-2</v>
      </c>
      <c r="P1444" s="369">
        <f t="shared" si="3051"/>
        <v>6.8218030344518302E-2</v>
      </c>
      <c r="Q1444" s="369">
        <f t="shared" si="3051"/>
        <v>7.3921672159204713E-2</v>
      </c>
      <c r="R1444" s="369">
        <f t="shared" si="3051"/>
        <v>6.4652040628978211E-2</v>
      </c>
      <c r="S1444" s="369">
        <f t="shared" si="3051"/>
        <v>6.7045422599891324E-2</v>
      </c>
      <c r="T1444" s="369">
        <f t="shared" si="3051"/>
        <v>6.6369812103225068E-2</v>
      </c>
      <c r="U1444" s="369">
        <f t="shared" si="3051"/>
        <v>6.6582398535938642E-2</v>
      </c>
      <c r="V1444" s="369">
        <f t="shared" si="3051"/>
        <v>8.2164606597544723E-2</v>
      </c>
      <c r="W1444" s="369">
        <f t="shared" si="3051"/>
        <v>6.6344605475040258E-2</v>
      </c>
      <c r="X1444" s="369">
        <f t="shared" si="3051"/>
        <v>7.6562489013013976E-2</v>
      </c>
      <c r="Y1444" s="369">
        <f t="shared" si="3051"/>
        <v>7.0523431468679745E-2</v>
      </c>
      <c r="Z1444" s="369">
        <f t="shared" si="3051"/>
        <v>8.0125381383832101E-2</v>
      </c>
      <c r="AA1444" s="369">
        <f t="shared" si="3051"/>
        <v>6.8218945489171137E-2</v>
      </c>
      <c r="AB1444" s="369">
        <f t="shared" si="3051"/>
        <v>7.1538640118162827E-2</v>
      </c>
      <c r="AC1444" s="369">
        <f t="shared" si="3051"/>
        <v>6.8821797810425842E-2</v>
      </c>
      <c r="AD1444" s="369">
        <f t="shared" si="3051"/>
        <v>6.8816831730815514E-2</v>
      </c>
      <c r="AE1444" s="369">
        <f t="shared" si="3051"/>
        <v>7.4387075334357483E-2</v>
      </c>
      <c r="AF1444" s="369">
        <f t="shared" si="3051"/>
        <v>7.641436262058629E-2</v>
      </c>
      <c r="AG1444" s="369">
        <f t="shared" ref="AG1444:AH1444" si="3052">AG274*100/AG$5</f>
        <v>6.5852403556922706E-2</v>
      </c>
      <c r="AH1444" s="369">
        <f t="shared" si="3052"/>
        <v>7.248546781395683E-2</v>
      </c>
      <c r="AI1444" s="369">
        <f t="shared" ref="AI1444:AJ1444" si="3053">AI274*100/AI$5</f>
        <v>6.7627337858130951E-2</v>
      </c>
      <c r="AJ1444" s="369">
        <f t="shared" si="3053"/>
        <v>6.7793362086075948E-2</v>
      </c>
      <c r="AK1444" s="369">
        <f t="shared" ref="AK1444:AL1444" si="3054">AK274*100/AK$5</f>
        <v>7.1783452472300835E-2</v>
      </c>
      <c r="AL1444" s="369">
        <f t="shared" si="3054"/>
        <v>6.563048696441344E-2</v>
      </c>
      <c r="AM1444" s="369">
        <f t="shared" ref="AM1444:AN1444" si="3055">AM274*100/AM$5</f>
        <v>7.1135282766457822E-2</v>
      </c>
      <c r="AN1444" s="369">
        <f t="shared" si="3055"/>
        <v>6.4116910038666167E-2</v>
      </c>
      <c r="AO1444" s="369">
        <f t="shared" ref="AO1444:AT1444" si="3056">AO274*100/AO$5</f>
        <v>6.8787915327752733E-2</v>
      </c>
      <c r="AP1444" s="369">
        <f t="shared" si="3056"/>
        <v>6.2743807621908607E-2</v>
      </c>
      <c r="AQ1444" s="369">
        <f t="shared" si="3056"/>
        <v>5.9145045379398763E-2</v>
      </c>
      <c r="AR1444" s="369">
        <f t="shared" si="3056"/>
        <v>7.7944255814725374E-2</v>
      </c>
      <c r="AS1444" s="369">
        <f t="shared" si="3056"/>
        <v>8.0258696284531944E-2</v>
      </c>
      <c r="AT1444" s="369">
        <f t="shared" si="3056"/>
        <v>7.1395991927977909E-2</v>
      </c>
      <c r="AU1444" s="369">
        <f t="shared" ref="AU1444:AV1444" si="3057">AU274*100/AU$5</f>
        <v>6.4622477105155493E-2</v>
      </c>
      <c r="AV1444" s="369">
        <f t="shared" si="3057"/>
        <v>5.9307533420135929E-2</v>
      </c>
      <c r="AW1444" s="369">
        <f t="shared" ref="AW1444:AX1444" si="3058">AW274*100/AW$5</f>
        <v>6.2010149646300208E-2</v>
      </c>
      <c r="AX1444" s="369">
        <f t="shared" si="3058"/>
        <v>7.0115114468986453E-2</v>
      </c>
      <c r="AY1444" s="369">
        <f t="shared" ref="AY1444" si="3059">AY274*100/AY$5</f>
        <v>6.1101332158138622E-2</v>
      </c>
    </row>
    <row r="1445" spans="1:51" s="325" customFormat="1" ht="13.8">
      <c r="A1445" s="329"/>
      <c r="B1445" s="329" t="s">
        <v>446</v>
      </c>
      <c r="C1445" s="369">
        <f t="shared" ref="C1445:AF1445" si="3060">C275*100/C$5</f>
        <v>0.30060708641698114</v>
      </c>
      <c r="D1445" s="369">
        <f t="shared" si="3060"/>
        <v>0.26103883469233663</v>
      </c>
      <c r="E1445" s="369">
        <f t="shared" si="3060"/>
        <v>0.35333593654722095</v>
      </c>
      <c r="F1445" s="369">
        <f t="shared" si="3060"/>
        <v>0.30292947801751752</v>
      </c>
      <c r="G1445" s="369">
        <f t="shared" si="3060"/>
        <v>0.24585287356491839</v>
      </c>
      <c r="H1445" s="369">
        <f t="shared" si="3060"/>
        <v>0.29684750342662675</v>
      </c>
      <c r="I1445" s="369">
        <f t="shared" si="3060"/>
        <v>0.24671534838678036</v>
      </c>
      <c r="J1445" s="369">
        <f t="shared" si="3060"/>
        <v>0.35619079367522449</v>
      </c>
      <c r="K1445" s="369">
        <f t="shared" si="3060"/>
        <v>0.33123015395021971</v>
      </c>
      <c r="L1445" s="369">
        <f t="shared" si="3060"/>
        <v>0.33809852989449324</v>
      </c>
      <c r="M1445" s="369">
        <f t="shared" si="3060"/>
        <v>0.35934737139482598</v>
      </c>
      <c r="N1445" s="369">
        <f t="shared" si="3060"/>
        <v>0.38201740918699212</v>
      </c>
      <c r="O1445" s="369">
        <f t="shared" si="3060"/>
        <v>0.35227063946973658</v>
      </c>
      <c r="P1445" s="369">
        <f t="shared" si="3060"/>
        <v>0.41625072497827764</v>
      </c>
      <c r="Q1445" s="369">
        <f t="shared" si="3060"/>
        <v>0.58607302749101275</v>
      </c>
      <c r="R1445" s="369">
        <f t="shared" si="3060"/>
        <v>0.43054952494237436</v>
      </c>
      <c r="S1445" s="369">
        <f t="shared" si="3060"/>
        <v>0.44336240688831063</v>
      </c>
      <c r="T1445" s="369">
        <f t="shared" si="3060"/>
        <v>0.40568853781915981</v>
      </c>
      <c r="U1445" s="369">
        <f t="shared" si="3060"/>
        <v>0.27183986160879775</v>
      </c>
      <c r="V1445" s="369">
        <f t="shared" si="3060"/>
        <v>0.3568171406716904</v>
      </c>
      <c r="W1445" s="369">
        <f t="shared" si="3060"/>
        <v>0.33769189479334405</v>
      </c>
      <c r="X1445" s="369">
        <f t="shared" si="3060"/>
        <v>0.34298009664825058</v>
      </c>
      <c r="Y1445" s="369">
        <f t="shared" si="3060"/>
        <v>0.30989698346370015</v>
      </c>
      <c r="Z1445" s="369">
        <f t="shared" si="3060"/>
        <v>0.35977594569279703</v>
      </c>
      <c r="AA1445" s="369">
        <f t="shared" si="3060"/>
        <v>0.40097491941190344</v>
      </c>
      <c r="AB1445" s="369">
        <f t="shared" si="3060"/>
        <v>0.48617676647028935</v>
      </c>
      <c r="AC1445" s="369">
        <f t="shared" si="3060"/>
        <v>0.38305017436783229</v>
      </c>
      <c r="AD1445" s="369">
        <f t="shared" si="3060"/>
        <v>0.42360850441293951</v>
      </c>
      <c r="AE1445" s="369">
        <f t="shared" si="3060"/>
        <v>0.46244556478396798</v>
      </c>
      <c r="AF1445" s="369">
        <f t="shared" si="3060"/>
        <v>0.39494418963880273</v>
      </c>
      <c r="AG1445" s="369">
        <f t="shared" ref="AG1445:AH1445" si="3061">AG275*100/AG$5</f>
        <v>0.3621510148153026</v>
      </c>
      <c r="AH1445" s="369">
        <f t="shared" si="3061"/>
        <v>0.36882196882851942</v>
      </c>
      <c r="AI1445" s="369">
        <f t="shared" ref="AI1445:AJ1445" si="3062">AI275*100/AI$5</f>
        <v>0.38299799800984663</v>
      </c>
      <c r="AJ1445" s="369">
        <f t="shared" si="3062"/>
        <v>0.36659566734856269</v>
      </c>
      <c r="AK1445" s="369">
        <f t="shared" ref="AK1445:AL1445" si="3063">AK275*100/AK$5</f>
        <v>0.41141037337137887</v>
      </c>
      <c r="AL1445" s="369">
        <f t="shared" si="3063"/>
        <v>0.35510273992062652</v>
      </c>
      <c r="AM1445" s="369">
        <f t="shared" ref="AM1445:AN1445" si="3064">AM275*100/AM$5</f>
        <v>0.41138298041999488</v>
      </c>
      <c r="AN1445" s="369">
        <f t="shared" si="3064"/>
        <v>0.37620699062177881</v>
      </c>
      <c r="AO1445" s="369">
        <f t="shared" ref="AO1445:AT1445" si="3065">AO275*100/AO$5</f>
        <v>0.39252478797738144</v>
      </c>
      <c r="AP1445" s="369">
        <f t="shared" si="3065"/>
        <v>0.38204007307562127</v>
      </c>
      <c r="AQ1445" s="369">
        <f t="shared" si="3065"/>
        <v>0.32733897904787612</v>
      </c>
      <c r="AR1445" s="369">
        <f t="shared" si="3065"/>
        <v>0.39107080526227678</v>
      </c>
      <c r="AS1445" s="369">
        <f t="shared" si="3065"/>
        <v>0.39382673322334921</v>
      </c>
      <c r="AT1445" s="369">
        <f t="shared" si="3065"/>
        <v>0.36455379188118847</v>
      </c>
      <c r="AU1445" s="369">
        <f t="shared" ref="AU1445:AV1445" si="3066">AU275*100/AU$5</f>
        <v>0.37530875838299005</v>
      </c>
      <c r="AV1445" s="369">
        <f t="shared" si="3066"/>
        <v>0.305802532561819</v>
      </c>
      <c r="AW1445" s="369">
        <f t="shared" ref="AW1445:AX1445" si="3067">AW275*100/AW$5</f>
        <v>0.33275355555791236</v>
      </c>
      <c r="AX1445" s="369">
        <f t="shared" si="3067"/>
        <v>0.39869646678565407</v>
      </c>
      <c r="AY1445" s="369">
        <f t="shared" ref="AY1445" si="3068">AY275*100/AY$5</f>
        <v>0.34940442687896633</v>
      </c>
    </row>
    <row r="1446" spans="1:51" s="325" customFormat="1" ht="27.6">
      <c r="A1446" s="327"/>
      <c r="B1446" s="327" t="s">
        <v>447</v>
      </c>
      <c r="C1446" s="369">
        <f t="shared" ref="C1446:AF1446" si="3069">C276*100/C$5</f>
        <v>0.75713089059491012</v>
      </c>
      <c r="D1446" s="369">
        <f t="shared" si="3069"/>
        <v>0.66663050693362891</v>
      </c>
      <c r="E1446" s="369">
        <f t="shared" si="3069"/>
        <v>0.63237957991288563</v>
      </c>
      <c r="F1446" s="369">
        <f t="shared" si="3069"/>
        <v>0.64572967413186211</v>
      </c>
      <c r="G1446" s="369">
        <f t="shared" si="3069"/>
        <v>0.67022547544558753</v>
      </c>
      <c r="H1446" s="369">
        <f t="shared" si="3069"/>
        <v>0.74492672652892045</v>
      </c>
      <c r="I1446" s="369">
        <f t="shared" si="3069"/>
        <v>0.76072409664013518</v>
      </c>
      <c r="J1446" s="369">
        <f t="shared" si="3069"/>
        <v>0.82427933002867837</v>
      </c>
      <c r="K1446" s="369">
        <f t="shared" si="3069"/>
        <v>0.80610323535978012</v>
      </c>
      <c r="L1446" s="369">
        <f t="shared" si="3069"/>
        <v>0.80488039448440651</v>
      </c>
      <c r="M1446" s="369">
        <f t="shared" si="3069"/>
        <v>0.95635924866361577</v>
      </c>
      <c r="N1446" s="369">
        <f t="shared" si="3069"/>
        <v>0.9403573820187423</v>
      </c>
      <c r="O1446" s="369">
        <f t="shared" si="3069"/>
        <v>0.90724630073430101</v>
      </c>
      <c r="P1446" s="369">
        <f t="shared" si="3069"/>
        <v>0.85233728684560606</v>
      </c>
      <c r="Q1446" s="369">
        <f t="shared" si="3069"/>
        <v>0.87848240061338401</v>
      </c>
      <c r="R1446" s="369">
        <f t="shared" si="3069"/>
        <v>0.78317724317781745</v>
      </c>
      <c r="S1446" s="369">
        <f t="shared" si="3069"/>
        <v>0.86123137910624326</v>
      </c>
      <c r="T1446" s="369">
        <f t="shared" si="3069"/>
        <v>0.89035960111171475</v>
      </c>
      <c r="U1446" s="369">
        <f t="shared" si="3069"/>
        <v>0.87609078249137562</v>
      </c>
      <c r="V1446" s="369">
        <f t="shared" si="3069"/>
        <v>1.0010212787418518</v>
      </c>
      <c r="W1446" s="369">
        <f t="shared" si="3069"/>
        <v>0.88360708534621579</v>
      </c>
      <c r="X1446" s="369">
        <f t="shared" si="3069"/>
        <v>0.88189563924714787</v>
      </c>
      <c r="Y1446" s="369">
        <f t="shared" si="3069"/>
        <v>0.98049437472152823</v>
      </c>
      <c r="Z1446" s="369">
        <f t="shared" si="3069"/>
        <v>1.111322347005963</v>
      </c>
      <c r="AA1446" s="369">
        <f t="shared" si="3069"/>
        <v>1.0527477781192696</v>
      </c>
      <c r="AB1446" s="369">
        <f t="shared" si="3069"/>
        <v>0.9662973517665544</v>
      </c>
      <c r="AC1446" s="369">
        <f t="shared" si="3069"/>
        <v>0.84120671407723846</v>
      </c>
      <c r="AD1446" s="369">
        <f t="shared" si="3069"/>
        <v>0.85575895821903969</v>
      </c>
      <c r="AE1446" s="369">
        <f t="shared" si="3069"/>
        <v>0.89717829758062639</v>
      </c>
      <c r="AF1446" s="369">
        <f t="shared" si="3069"/>
        <v>0.88930084137788545</v>
      </c>
      <c r="AG1446" s="369">
        <f t="shared" ref="AG1446:AH1446" si="3070">AG276*100/AG$5</f>
        <v>0.85920644505286603</v>
      </c>
      <c r="AH1446" s="369">
        <f t="shared" si="3070"/>
        <v>0.96753867581254682</v>
      </c>
      <c r="AI1446" s="369">
        <f t="shared" ref="AI1446:AJ1446" si="3071">AI276*100/AI$5</f>
        <v>0.79527224146352826</v>
      </c>
      <c r="AJ1446" s="369">
        <f t="shared" si="3071"/>
        <v>0.88725733344428093</v>
      </c>
      <c r="AK1446" s="369">
        <f t="shared" ref="AK1446:AL1446" si="3072">AK276*100/AK$5</f>
        <v>1.0742576823297747</v>
      </c>
      <c r="AL1446" s="369">
        <f t="shared" si="3072"/>
        <v>1.0219604398744375</v>
      </c>
      <c r="AM1446" s="369">
        <f t="shared" ref="AM1446:AN1446" si="3073">AM276*100/AM$5</f>
        <v>1.114428037834476</v>
      </c>
      <c r="AN1446" s="369">
        <f t="shared" si="3073"/>
        <v>1.0143131812932176</v>
      </c>
      <c r="AO1446" s="369">
        <f t="shared" ref="AO1446:AT1446" si="3074">AO276*100/AO$5</f>
        <v>0.85990182825656658</v>
      </c>
      <c r="AP1446" s="369">
        <f t="shared" si="3074"/>
        <v>0.80217958044610149</v>
      </c>
      <c r="AQ1446" s="369">
        <f t="shared" si="3074"/>
        <v>0.83967070413981582</v>
      </c>
      <c r="AR1446" s="369">
        <f t="shared" si="3074"/>
        <v>0.98333043367571193</v>
      </c>
      <c r="AS1446" s="369">
        <f t="shared" si="3074"/>
        <v>0.95910557557304632</v>
      </c>
      <c r="AT1446" s="369">
        <f t="shared" si="3074"/>
        <v>0.89600118488397729</v>
      </c>
      <c r="AU1446" s="369">
        <f t="shared" ref="AU1446:AV1446" si="3075">AU276*100/AU$5</f>
        <v>0.79432776964898788</v>
      </c>
      <c r="AV1446" s="369">
        <f t="shared" si="3075"/>
        <v>0.80347144283392091</v>
      </c>
      <c r="AW1446" s="369">
        <f t="shared" ref="AW1446:AX1446" si="3076">AW276*100/AW$5</f>
        <v>0.93823908409252399</v>
      </c>
      <c r="AX1446" s="369">
        <f t="shared" si="3076"/>
        <v>1.0675393317445583</v>
      </c>
      <c r="AY1446" s="369">
        <f t="shared" ref="AY1446" si="3077">AY276*100/AY$5</f>
        <v>0.94312816456013782</v>
      </c>
    </row>
    <row r="1447" spans="1:51" s="325" customFormat="1" ht="13.8">
      <c r="A1447" s="329"/>
      <c r="B1447" s="329" t="s">
        <v>448</v>
      </c>
      <c r="C1447" s="369">
        <f t="shared" ref="C1447:AF1447" si="3078">C277*100/C$5</f>
        <v>0.35781828858625725</v>
      </c>
      <c r="D1447" s="369">
        <f t="shared" si="3078"/>
        <v>0.33310001696063674</v>
      </c>
      <c r="E1447" s="369">
        <f t="shared" si="3078"/>
        <v>0.32238081438823918</v>
      </c>
      <c r="F1447" s="369">
        <f t="shared" si="3078"/>
        <v>0.3290833893869507</v>
      </c>
      <c r="G1447" s="369">
        <f t="shared" si="3078"/>
        <v>0.31673570686676061</v>
      </c>
      <c r="H1447" s="369">
        <f t="shared" si="3078"/>
        <v>0.36101410034699238</v>
      </c>
      <c r="I1447" s="369">
        <f t="shared" si="3078"/>
        <v>0.3668646167042886</v>
      </c>
      <c r="J1447" s="369">
        <f t="shared" si="3078"/>
        <v>0.40659583943184541</v>
      </c>
      <c r="K1447" s="369">
        <f t="shared" si="3078"/>
        <v>0.39895145763632245</v>
      </c>
      <c r="L1447" s="369">
        <f t="shared" si="3078"/>
        <v>0.37471684022361101</v>
      </c>
      <c r="M1447" s="369">
        <f t="shared" si="3078"/>
        <v>0.49792118013659115</v>
      </c>
      <c r="N1447" s="369">
        <f t="shared" si="3078"/>
        <v>0.48195426544633208</v>
      </c>
      <c r="O1447" s="369">
        <f t="shared" si="3078"/>
        <v>0.44578953000296789</v>
      </c>
      <c r="P1447" s="369">
        <f t="shared" si="3078"/>
        <v>0.42884216926437074</v>
      </c>
      <c r="Q1447" s="369">
        <f t="shared" si="3078"/>
        <v>0.45769127283247052</v>
      </c>
      <c r="R1447" s="369">
        <f t="shared" si="3078"/>
        <v>0.368507930099223</v>
      </c>
      <c r="S1447" s="369">
        <f t="shared" si="3078"/>
        <v>0.42580197454738561</v>
      </c>
      <c r="T1447" s="369">
        <f t="shared" si="3078"/>
        <v>0.45258823899173395</v>
      </c>
      <c r="U1447" s="369">
        <f t="shared" si="3078"/>
        <v>0.4628624670636286</v>
      </c>
      <c r="V1447" s="369">
        <f t="shared" si="3078"/>
        <v>0.55174268819057148</v>
      </c>
      <c r="W1447" s="369">
        <f t="shared" si="3078"/>
        <v>0.46106280193236715</v>
      </c>
      <c r="X1447" s="369">
        <f t="shared" si="3078"/>
        <v>0.47141150042210705</v>
      </c>
      <c r="Y1447" s="369">
        <f t="shared" si="3078"/>
        <v>0.52146727786973945</v>
      </c>
      <c r="Z1447" s="369">
        <f t="shared" si="3078"/>
        <v>0.61740130389220171</v>
      </c>
      <c r="AA1447" s="369">
        <f t="shared" si="3078"/>
        <v>0.54896794027228812</v>
      </c>
      <c r="AB1447" s="369">
        <f t="shared" si="3078"/>
        <v>0.52789712566912395</v>
      </c>
      <c r="AC1447" s="369">
        <f t="shared" si="3078"/>
        <v>0.49027337868760495</v>
      </c>
      <c r="AD1447" s="369">
        <f t="shared" si="3078"/>
        <v>0.44153456722393863</v>
      </c>
      <c r="AE1447" s="369">
        <f t="shared" si="3078"/>
        <v>0.46662417102956522</v>
      </c>
      <c r="AF1447" s="369">
        <f t="shared" si="3078"/>
        <v>0.46459440535359681</v>
      </c>
      <c r="AG1447" s="369">
        <f t="shared" ref="AG1447:AH1447" si="3079">AG277*100/AG$5</f>
        <v>0.45240973291083619</v>
      </c>
      <c r="AH1447" s="369">
        <f t="shared" si="3079"/>
        <v>0.50108162822870317</v>
      </c>
      <c r="AI1447" s="369">
        <f t="shared" ref="AI1447:AJ1447" si="3080">AI277*100/AI$5</f>
        <v>0.4181137101998913</v>
      </c>
      <c r="AJ1447" s="369">
        <f t="shared" si="3080"/>
        <v>0.45535382047294692</v>
      </c>
      <c r="AK1447" s="369">
        <f t="shared" ref="AK1447:AL1447" si="3081">AK277*100/AK$5</f>
        <v>0.57313747856141595</v>
      </c>
      <c r="AL1447" s="369">
        <f t="shared" si="3081"/>
        <v>0.56766109504284867</v>
      </c>
      <c r="AM1447" s="369">
        <f t="shared" ref="AM1447:AN1447" si="3082">AM277*100/AM$5</f>
        <v>0.59307836638082745</v>
      </c>
      <c r="AN1447" s="369">
        <f t="shared" si="3082"/>
        <v>0.58440317366453054</v>
      </c>
      <c r="AO1447" s="369">
        <f t="shared" ref="AO1447:AT1447" si="3083">AO277*100/AO$5</f>
        <v>0.49304469909958698</v>
      </c>
      <c r="AP1447" s="369">
        <f t="shared" si="3083"/>
        <v>0.42292812104256505</v>
      </c>
      <c r="AQ1447" s="369">
        <f t="shared" si="3083"/>
        <v>0.42717365633118526</v>
      </c>
      <c r="AR1447" s="369">
        <f t="shared" si="3083"/>
        <v>0.51486247781032446</v>
      </c>
      <c r="AS1447" s="369">
        <f t="shared" si="3083"/>
        <v>0.50292618677062084</v>
      </c>
      <c r="AT1447" s="369">
        <f t="shared" si="3083"/>
        <v>0.4841530183404556</v>
      </c>
      <c r="AU1447" s="369">
        <f t="shared" ref="AU1447:AV1447" si="3084">AU277*100/AU$5</f>
        <v>0.42636017854527025</v>
      </c>
      <c r="AV1447" s="369">
        <f t="shared" si="3084"/>
        <v>0.42844580177649927</v>
      </c>
      <c r="AW1447" s="369">
        <f t="shared" ref="AW1447:AX1447" si="3085">AW277*100/AW$5</f>
        <v>0.53031769347431834</v>
      </c>
      <c r="AX1447" s="369">
        <f t="shared" si="3085"/>
        <v>0.58195886534414465</v>
      </c>
      <c r="AY1447" s="369">
        <f t="shared" ref="AY1447" si="3086">AY277*100/AY$5</f>
        <v>0.51587760121503057</v>
      </c>
    </row>
    <row r="1448" spans="1:51" s="325" customFormat="1" ht="13.8">
      <c r="A1448" s="327"/>
      <c r="B1448" s="327" t="s">
        <v>449</v>
      </c>
      <c r="C1448" s="369">
        <f t="shared" ref="C1448:AF1448" si="3087">C278*100/C$5</f>
        <v>2.4179828841354419E-3</v>
      </c>
      <c r="D1448" s="369">
        <f t="shared" si="3087"/>
        <v>2.1093177605416387E-3</v>
      </c>
      <c r="E1448" s="369">
        <f t="shared" si="3087"/>
        <v>2.0885383625337105E-3</v>
      </c>
      <c r="F1448" s="369">
        <f t="shared" si="3087"/>
        <v>2.1195065788684395E-3</v>
      </c>
      <c r="G1448" s="369">
        <f t="shared" si="3087"/>
        <v>1.9597236124139984E-3</v>
      </c>
      <c r="H1448" s="369">
        <f t="shared" si="3087"/>
        <v>4.2028939823616131E-3</v>
      </c>
      <c r="I1448" s="369">
        <f t="shared" si="3087"/>
        <v>3.2821623327987221E-3</v>
      </c>
      <c r="J1448" s="369">
        <f t="shared" si="3087"/>
        <v>3.2825283054239403E-3</v>
      </c>
      <c r="K1448" s="369">
        <f t="shared" si="3087"/>
        <v>4.3551939218756689E-3</v>
      </c>
      <c r="L1448" s="369">
        <f t="shared" si="3087"/>
        <v>5.1924854350783537E-3</v>
      </c>
      <c r="M1448" s="369">
        <f t="shared" si="3087"/>
        <v>4.7226566688166813E-3</v>
      </c>
      <c r="N1448" s="369">
        <f t="shared" si="3087"/>
        <v>4.0436878255224245E-3</v>
      </c>
      <c r="O1448" s="369">
        <f t="shared" si="3087"/>
        <v>3.1899794266516727E-3</v>
      </c>
      <c r="P1448" s="369">
        <f t="shared" si="3087"/>
        <v>3.3203466096889439E-3</v>
      </c>
      <c r="Q1448" s="369">
        <f t="shared" si="3087"/>
        <v>3.8033044241736415E-3</v>
      </c>
      <c r="R1448" s="369">
        <f t="shared" si="3087"/>
        <v>3.6111166703938027E-3</v>
      </c>
      <c r="S1448" s="369">
        <f t="shared" si="3087"/>
        <v>2.7726998433039488E-3</v>
      </c>
      <c r="T1448" s="369">
        <f t="shared" si="3087"/>
        <v>2.8572489835336739E-3</v>
      </c>
      <c r="U1448" s="369">
        <f t="shared" si="3087"/>
        <v>2.2542003266085809E-3</v>
      </c>
      <c r="V1448" s="369">
        <f t="shared" si="3087"/>
        <v>2.3535641787531996E-3</v>
      </c>
      <c r="W1448" s="369">
        <f t="shared" si="3087"/>
        <v>2.1900161030595812E-3</v>
      </c>
      <c r="X1448" s="369">
        <f t="shared" si="3087"/>
        <v>3.2676589043911957E-3</v>
      </c>
      <c r="Y1448" s="369">
        <f t="shared" si="3087"/>
        <v>2.4601197023958053E-3</v>
      </c>
      <c r="Z1448" s="369">
        <f t="shared" si="3087"/>
        <v>9.4128775584015716E-3</v>
      </c>
      <c r="AA1448" s="369">
        <f t="shared" si="3087"/>
        <v>1.7074590547347841E-3</v>
      </c>
      <c r="AB1448" s="369">
        <f t="shared" si="3087"/>
        <v>1.4719884797975888E-3</v>
      </c>
      <c r="AC1448" s="369">
        <f t="shared" si="3087"/>
        <v>2.043448338348778E-3</v>
      </c>
      <c r="AD1448" s="369">
        <f t="shared" si="3087"/>
        <v>1.4036067077963536E-3</v>
      </c>
      <c r="AE1448" s="369">
        <f t="shared" si="3087"/>
        <v>1.1826244091312796E-3</v>
      </c>
      <c r="AF1448" s="369">
        <f t="shared" si="3087"/>
        <v>2.2957104649961551E-3</v>
      </c>
      <c r="AG1448" s="369">
        <f t="shared" ref="AG1448:AH1448" si="3088">AG278*100/AG$5</f>
        <v>2.6787418396036354E-3</v>
      </c>
      <c r="AH1448" s="369">
        <f t="shared" si="3088"/>
        <v>1.3647075704618014E-3</v>
      </c>
      <c r="AI1448" s="369">
        <f t="shared" ref="AI1448:AJ1448" si="3089">AI278*100/AI$5</f>
        <v>2.0122486760587388E-3</v>
      </c>
      <c r="AJ1448" s="369">
        <f t="shared" si="3089"/>
        <v>2.6656263519498516E-3</v>
      </c>
      <c r="AK1448" s="369">
        <f t="shared" ref="AK1448:AL1448" si="3090">AK278*100/AK$5</f>
        <v>2.8448382358729428E-3</v>
      </c>
      <c r="AL1448" s="369">
        <f t="shared" si="3090"/>
        <v>2.6382075774192162E-3</v>
      </c>
      <c r="AM1448" s="369">
        <f t="shared" ref="AM1448:AN1448" si="3091">AM278*100/AM$5</f>
        <v>2.1511190826144699E-3</v>
      </c>
      <c r="AN1448" s="369">
        <f t="shared" si="3091"/>
        <v>2.6545217531931853E-3</v>
      </c>
      <c r="AO1448" s="369">
        <f t="shared" ref="AO1448:AT1448" si="3092">AO278*100/AO$5</f>
        <v>1.7628886552473791E-3</v>
      </c>
      <c r="AP1448" s="369">
        <f t="shared" si="3092"/>
        <v>1.3245914942402928E-3</v>
      </c>
      <c r="AQ1448" s="369">
        <f t="shared" si="3092"/>
        <v>1.4845305172239279E-3</v>
      </c>
      <c r="AR1448" s="369">
        <f t="shared" si="3092"/>
        <v>1.4224735501985445E-3</v>
      </c>
      <c r="AS1448" s="369">
        <f t="shared" si="3092"/>
        <v>2.9725443068345163E-3</v>
      </c>
      <c r="AT1448" s="369">
        <f t="shared" si="3092"/>
        <v>2.2889804107036763E-3</v>
      </c>
      <c r="AU1448" s="369">
        <f t="shared" ref="AU1448:AV1448" si="3093">AU278*100/AU$5</f>
        <v>2.4919558654411182E-3</v>
      </c>
      <c r="AV1448" s="369">
        <f t="shared" si="3093"/>
        <v>2.8817140063075453E-3</v>
      </c>
      <c r="AW1448" s="369">
        <f t="shared" ref="AW1448:AX1448" si="3094">AW278*100/AW$5</f>
        <v>2.6514227534495012E-3</v>
      </c>
      <c r="AX1448" s="369">
        <f t="shared" si="3094"/>
        <v>2.5272861523161212E-3</v>
      </c>
      <c r="AY1448" s="369">
        <f t="shared" ref="AY1448" si="3095">AY278*100/AY$5</f>
        <v>1.8637196575687521E-3</v>
      </c>
    </row>
    <row r="1449" spans="1:51" s="325" customFormat="1" ht="13.8">
      <c r="A1449" s="329"/>
      <c r="B1449" s="329" t="s">
        <v>450</v>
      </c>
      <c r="C1449" s="369">
        <f t="shared" ref="C1449:AF1449" si="3096">C279*100/C$5</f>
        <v>1.4248827710083853E-3</v>
      </c>
      <c r="D1449" s="369">
        <f t="shared" si="3096"/>
        <v>1.5066555432440274E-3</v>
      </c>
      <c r="E1449" s="369">
        <f t="shared" si="3096"/>
        <v>1.0069738533644676E-3</v>
      </c>
      <c r="F1449" s="369">
        <f t="shared" si="3096"/>
        <v>1.1597300148525422E-3</v>
      </c>
      <c r="G1449" s="369">
        <f t="shared" si="3096"/>
        <v>1.0723015992453954E-3</v>
      </c>
      <c r="H1449" s="369">
        <f t="shared" si="3096"/>
        <v>1.0507234955904033E-3</v>
      </c>
      <c r="I1449" s="369">
        <f t="shared" si="3096"/>
        <v>5.9005165533460165E-4</v>
      </c>
      <c r="J1449" s="369">
        <f t="shared" si="3096"/>
        <v>7.6592327126558612E-4</v>
      </c>
      <c r="K1449" s="369">
        <f t="shared" si="3096"/>
        <v>1.1770794383447751E-3</v>
      </c>
      <c r="L1449" s="369">
        <f t="shared" si="3096"/>
        <v>1.2191052760618746E-3</v>
      </c>
      <c r="M1449" s="369">
        <f t="shared" si="3096"/>
        <v>1.8720440849363418E-3</v>
      </c>
      <c r="N1449" s="369">
        <f t="shared" si="3096"/>
        <v>1.1553393787206928E-3</v>
      </c>
      <c r="O1449" s="369">
        <f t="shared" si="3096"/>
        <v>1.4940409972925555E-3</v>
      </c>
      <c r="P1449" s="369">
        <f t="shared" si="3096"/>
        <v>1.3367629207838606E-3</v>
      </c>
      <c r="Q1449" s="369">
        <f t="shared" si="3096"/>
        <v>1.6588880999055245E-3</v>
      </c>
      <c r="R1449" s="369">
        <f t="shared" si="3096"/>
        <v>1.5227600417323265E-3</v>
      </c>
      <c r="S1449" s="369">
        <f t="shared" si="3096"/>
        <v>1.1167818813307571E-3</v>
      </c>
      <c r="T1449" s="369">
        <f t="shared" si="3096"/>
        <v>1.1428995934134698E-3</v>
      </c>
      <c r="U1449" s="369">
        <f t="shared" si="3096"/>
        <v>8.7663346034778141E-4</v>
      </c>
      <c r="V1449" s="369">
        <f t="shared" si="3096"/>
        <v>1.1347541576131497E-3</v>
      </c>
      <c r="W1449" s="369">
        <f t="shared" si="3096"/>
        <v>9.8765432098765434E-4</v>
      </c>
      <c r="X1449" s="369">
        <f t="shared" si="3096"/>
        <v>2.0267757761413745E-3</v>
      </c>
      <c r="Y1449" s="369">
        <f t="shared" si="3096"/>
        <v>1.2886341298263741E-3</v>
      </c>
      <c r="Z1449" s="369">
        <f t="shared" si="3096"/>
        <v>1.947491908634808E-3</v>
      </c>
      <c r="AA1449" s="369">
        <f t="shared" si="3096"/>
        <v>7.9416700220222508E-4</v>
      </c>
      <c r="AB1449" s="369">
        <f t="shared" si="3096"/>
        <v>1.093477156421066E-3</v>
      </c>
      <c r="AC1449" s="369">
        <f t="shared" si="3096"/>
        <v>1.5036695319924972E-3</v>
      </c>
      <c r="AD1449" s="369">
        <f t="shared" si="3096"/>
        <v>6.4164878070690449E-4</v>
      </c>
      <c r="AE1449" s="369">
        <f t="shared" si="3096"/>
        <v>4.7304976365251179E-4</v>
      </c>
      <c r="AF1449" s="369">
        <f t="shared" si="3096"/>
        <v>9.8387591356978053E-4</v>
      </c>
      <c r="AG1449" s="369">
        <f t="shared" ref="AG1449:AH1449" si="3097">AG279*100/AG$5</f>
        <v>1.6370089019799995E-3</v>
      </c>
      <c r="AH1449" s="369">
        <f t="shared" si="3097"/>
        <v>5.0689138331438336E-4</v>
      </c>
      <c r="AI1449" s="369">
        <f t="shared" ref="AI1449:AJ1449" si="3098">AI279*100/AI$5</f>
        <v>9.8639640983271513E-4</v>
      </c>
      <c r="AJ1449" s="369">
        <f t="shared" si="3098"/>
        <v>1.0806593318715614E-3</v>
      </c>
      <c r="AK1449" s="369">
        <f t="shared" ref="AK1449:AL1449" si="3099">AK279*100/AK$5</f>
        <v>1.0911708301978413E-3</v>
      </c>
      <c r="AL1449" s="369">
        <f t="shared" si="3099"/>
        <v>8.1175617766745113E-4</v>
      </c>
      <c r="AM1449" s="369">
        <f t="shared" ref="AM1449:AN1449" si="3100">AM279*100/AM$5</f>
        <v>8.9011824108184976E-4</v>
      </c>
      <c r="AN1449" s="369">
        <f t="shared" si="3100"/>
        <v>9.3929231266835788E-4</v>
      </c>
      <c r="AO1449" s="369">
        <f t="shared" ref="AO1449:AT1449" si="3101">AO279*100/AO$5</f>
        <v>8.1092878141379439E-4</v>
      </c>
      <c r="AP1449" s="369">
        <f t="shared" si="3101"/>
        <v>4.1829205081272405E-4</v>
      </c>
      <c r="AQ1449" s="369">
        <f t="shared" si="3101"/>
        <v>8.0974391848577889E-4</v>
      </c>
      <c r="AR1449" s="369">
        <f t="shared" si="3101"/>
        <v>7.6594729626075476E-4</v>
      </c>
      <c r="AS1449" s="369">
        <f t="shared" si="3101"/>
        <v>1.4862721534172581E-3</v>
      </c>
      <c r="AT1449" s="369">
        <f t="shared" si="3101"/>
        <v>8.0787543907188584E-4</v>
      </c>
      <c r="AU1449" s="369">
        <f t="shared" ref="AU1449:AV1449" si="3102">AU279*100/AU$5</f>
        <v>1.0439274571442522E-3</v>
      </c>
      <c r="AV1449" s="369">
        <f t="shared" si="3102"/>
        <v>1.2394468844333529E-3</v>
      </c>
      <c r="AW1449" s="369">
        <f t="shared" ref="AW1449:AX1449" si="3103">AW279*100/AW$5</f>
        <v>8.2856961045296913E-4</v>
      </c>
      <c r="AX1449" s="369">
        <f t="shared" si="3103"/>
        <v>6.8305031143678959E-4</v>
      </c>
      <c r="AY1449" s="369">
        <f t="shared" ref="AY1449" si="3104">AY279*100/AY$5</f>
        <v>6.021248124452891E-4</v>
      </c>
    </row>
    <row r="1450" spans="1:51" s="325" customFormat="1" ht="13.8">
      <c r="A1450" s="327"/>
      <c r="B1450" s="327" t="s">
        <v>451</v>
      </c>
      <c r="C1450" s="369">
        <f t="shared" ref="C1450:AF1450" si="3105">C280*100/C$5</f>
        <v>9.9310011312705635E-4</v>
      </c>
      <c r="D1450" s="369">
        <f t="shared" si="3105"/>
        <v>6.0266221729761112E-4</v>
      </c>
      <c r="E1450" s="369">
        <f t="shared" si="3105"/>
        <v>1.0815645091692427E-3</v>
      </c>
      <c r="F1450" s="369">
        <f t="shared" si="3105"/>
        <v>9.597765640158971E-4</v>
      </c>
      <c r="G1450" s="369">
        <f t="shared" si="3105"/>
        <v>8.8742201316860316E-4</v>
      </c>
      <c r="H1450" s="369">
        <f t="shared" si="3105"/>
        <v>3.1884023314467415E-3</v>
      </c>
      <c r="I1450" s="369">
        <f t="shared" si="3105"/>
        <v>2.6921106774641201E-3</v>
      </c>
      <c r="J1450" s="369">
        <f t="shared" si="3105"/>
        <v>2.5530775708852869E-3</v>
      </c>
      <c r="K1450" s="369">
        <f t="shared" si="3105"/>
        <v>3.178114483530893E-3</v>
      </c>
      <c r="L1450" s="369">
        <f t="shared" si="3105"/>
        <v>3.97338015901648E-3</v>
      </c>
      <c r="M1450" s="369">
        <f t="shared" si="3105"/>
        <v>2.8080661274045128E-3</v>
      </c>
      <c r="N1450" s="369">
        <f t="shared" si="3105"/>
        <v>2.8883484468017317E-3</v>
      </c>
      <c r="O1450" s="369">
        <f t="shared" si="3105"/>
        <v>1.7363179157724293E-3</v>
      </c>
      <c r="P1450" s="369">
        <f t="shared" si="3105"/>
        <v>2.0267050734464982E-3</v>
      </c>
      <c r="Q1450" s="369">
        <f t="shared" si="3105"/>
        <v>2.1444163242681168E-3</v>
      </c>
      <c r="R1450" s="369">
        <f t="shared" si="3105"/>
        <v>2.0883566286614762E-3</v>
      </c>
      <c r="S1450" s="369">
        <f t="shared" si="3105"/>
        <v>1.6559179619731917E-3</v>
      </c>
      <c r="T1450" s="369">
        <f t="shared" si="3105"/>
        <v>1.6735315474982948E-3</v>
      </c>
      <c r="U1450" s="369">
        <f t="shared" si="3105"/>
        <v>1.3775668662607994E-3</v>
      </c>
      <c r="V1450" s="369">
        <f t="shared" si="3105"/>
        <v>1.2188100211400494E-3</v>
      </c>
      <c r="W1450" s="369">
        <f t="shared" si="3105"/>
        <v>1.2023617820719271E-3</v>
      </c>
      <c r="X1450" s="369">
        <f t="shared" si="3105"/>
        <v>1.2408831282498211E-3</v>
      </c>
      <c r="Y1450" s="369">
        <f t="shared" si="3105"/>
        <v>1.171485572569431E-3</v>
      </c>
      <c r="Z1450" s="369">
        <f t="shared" si="3105"/>
        <v>7.4653856497667644E-3</v>
      </c>
      <c r="AA1450" s="369">
        <f t="shared" si="3105"/>
        <v>9.1329205253255893E-4</v>
      </c>
      <c r="AB1450" s="369">
        <f t="shared" si="3105"/>
        <v>4.2056813708502542E-4</v>
      </c>
      <c r="AC1450" s="369">
        <f t="shared" si="3105"/>
        <v>5.397788063562811E-4</v>
      </c>
      <c r="AD1450" s="369">
        <f t="shared" si="3105"/>
        <v>7.6195792708944911E-4</v>
      </c>
      <c r="AE1450" s="369">
        <f t="shared" si="3105"/>
        <v>7.0957464547876769E-4</v>
      </c>
      <c r="AF1450" s="369">
        <f t="shared" si="3105"/>
        <v>1.2708397216943E-3</v>
      </c>
      <c r="AG1450" s="369">
        <f t="shared" ref="AG1450:AH1450" si="3106">AG280*100/AG$5</f>
        <v>1.0417329376236361E-3</v>
      </c>
      <c r="AH1450" s="369">
        <f t="shared" si="3106"/>
        <v>8.5781618714741807E-4</v>
      </c>
      <c r="AI1450" s="369">
        <f t="shared" ref="AI1450:AJ1450" si="3107">AI280*100/AI$5</f>
        <v>1.0653081226193323E-3</v>
      </c>
      <c r="AJ1450" s="369">
        <f t="shared" si="3107"/>
        <v>1.58496702007829E-3</v>
      </c>
      <c r="AK1450" s="369">
        <f t="shared" ref="AK1450:AL1450" si="3108">AK280*100/AK$5</f>
        <v>1.7536674056751016E-3</v>
      </c>
      <c r="AL1450" s="369">
        <f t="shared" si="3108"/>
        <v>1.8264513997517651E-3</v>
      </c>
      <c r="AM1450" s="369">
        <f t="shared" ref="AM1450:AN1450" si="3109">AM280*100/AM$5</f>
        <v>1.2610008415326205E-3</v>
      </c>
      <c r="AN1450" s="369">
        <f t="shared" si="3109"/>
        <v>1.7152294405248275E-3</v>
      </c>
      <c r="AO1450" s="369">
        <f t="shared" ref="AO1450:AT1450" si="3110">AO280*100/AO$5</f>
        <v>9.8721764693853234E-4</v>
      </c>
      <c r="AP1450" s="369">
        <f t="shared" si="3110"/>
        <v>9.062994434275687E-4</v>
      </c>
      <c r="AQ1450" s="369">
        <f t="shared" si="3110"/>
        <v>6.7478659873814904E-4</v>
      </c>
      <c r="AR1450" s="369">
        <f t="shared" si="3110"/>
        <v>6.5652625393778979E-4</v>
      </c>
      <c r="AS1450" s="369">
        <f t="shared" si="3110"/>
        <v>1.4862721534172581E-3</v>
      </c>
      <c r="AT1450" s="369">
        <f t="shared" si="3110"/>
        <v>1.4811049716317907E-3</v>
      </c>
      <c r="AU1450" s="369">
        <f t="shared" ref="AU1450:AV1450" si="3111">AU280*100/AU$5</f>
        <v>1.448028408296866E-3</v>
      </c>
      <c r="AV1450" s="369">
        <f t="shared" si="3111"/>
        <v>1.6422671218741924E-3</v>
      </c>
      <c r="AW1450" s="369">
        <f t="shared" ref="AW1450:AX1450" si="3112">AW280*100/AW$5</f>
        <v>1.8228531429965323E-3</v>
      </c>
      <c r="AX1450" s="369">
        <f t="shared" si="3112"/>
        <v>1.8442358408793317E-3</v>
      </c>
      <c r="AY1450" s="369">
        <f t="shared" ref="AY1450" si="3113">AY280*100/AY$5</f>
        <v>1.2902674552399053E-3</v>
      </c>
    </row>
    <row r="1451" spans="1:51" s="325" customFormat="1" ht="13.8">
      <c r="A1451" s="329"/>
      <c r="B1451" s="329" t="s">
        <v>452</v>
      </c>
      <c r="C1451" s="369">
        <f t="shared" ref="C1451:AF1451" si="3114">C281*100/C$5</f>
        <v>6.1874454874394427E-2</v>
      </c>
      <c r="D1451" s="369">
        <f t="shared" si="3114"/>
        <v>4.8729544998635403E-2</v>
      </c>
      <c r="E1451" s="369">
        <f t="shared" si="3114"/>
        <v>4.9304423486956524E-2</v>
      </c>
      <c r="F1451" s="369">
        <f t="shared" si="3114"/>
        <v>5.0308288230499938E-2</v>
      </c>
      <c r="G1451" s="369">
        <f t="shared" si="3114"/>
        <v>4.5332474506029473E-2</v>
      </c>
      <c r="H1451" s="369">
        <f t="shared" si="3114"/>
        <v>5.463762177070098E-2</v>
      </c>
      <c r="I1451" s="369">
        <f t="shared" si="3114"/>
        <v>5.480104748920113E-2</v>
      </c>
      <c r="J1451" s="369">
        <f t="shared" si="3114"/>
        <v>6.0507938429981305E-2</v>
      </c>
      <c r="K1451" s="369">
        <f t="shared" si="3114"/>
        <v>5.9520983598967465E-2</v>
      </c>
      <c r="L1451" s="369">
        <f t="shared" si="3114"/>
        <v>6.0052222857862714E-2</v>
      </c>
      <c r="M1451" s="369">
        <f t="shared" si="3114"/>
        <v>8.3688879887949652E-2</v>
      </c>
      <c r="N1451" s="369">
        <f t="shared" si="3114"/>
        <v>8.0651575860694505E-2</v>
      </c>
      <c r="O1451" s="369">
        <f t="shared" si="3114"/>
        <v>7.0462203791229985E-2</v>
      </c>
      <c r="P1451" s="369">
        <f t="shared" si="3114"/>
        <v>7.783409909725382E-2</v>
      </c>
      <c r="Q1451" s="369">
        <f t="shared" si="3114"/>
        <v>8.330855116354817E-2</v>
      </c>
      <c r="R1451" s="369">
        <f t="shared" si="3114"/>
        <v>6.0736371950237934E-2</v>
      </c>
      <c r="S1451" s="369">
        <f t="shared" si="3114"/>
        <v>6.9124947482369289E-2</v>
      </c>
      <c r="T1451" s="369">
        <f t="shared" si="3114"/>
        <v>9.347285960417305E-2</v>
      </c>
      <c r="U1451" s="369">
        <f t="shared" si="3114"/>
        <v>8.5075190104227552E-2</v>
      </c>
      <c r="V1451" s="369">
        <f t="shared" si="3114"/>
        <v>9.9984449665247527E-2</v>
      </c>
      <c r="W1451" s="369">
        <f t="shared" si="3114"/>
        <v>8.5925925925925933E-2</v>
      </c>
      <c r="X1451" s="369">
        <f t="shared" si="3114"/>
        <v>9.4100303892278095E-2</v>
      </c>
      <c r="Y1451" s="369">
        <f t="shared" si="3114"/>
        <v>0.10957295055432746</v>
      </c>
      <c r="Z1451" s="369">
        <f t="shared" si="3114"/>
        <v>0.14787027849134293</v>
      </c>
      <c r="AA1451" s="369">
        <f t="shared" si="3114"/>
        <v>0.11777496642658998</v>
      </c>
      <c r="AB1451" s="369">
        <f t="shared" si="3114"/>
        <v>9.1389456188576024E-2</v>
      </c>
      <c r="AC1451" s="369">
        <f t="shared" si="3114"/>
        <v>8.8716502387557336E-2</v>
      </c>
      <c r="AD1451" s="369">
        <f t="shared" si="3114"/>
        <v>7.5433834781855447E-2</v>
      </c>
      <c r="AE1451" s="369">
        <f t="shared" si="3114"/>
        <v>7.1193989429703022E-2</v>
      </c>
      <c r="AF1451" s="369">
        <f t="shared" si="3114"/>
        <v>7.3134776242020361E-2</v>
      </c>
      <c r="AG1451" s="369">
        <f t="shared" ref="AG1451:AH1451" si="3115">AG281*100/AG$5</f>
        <v>6.5033899105932699E-2</v>
      </c>
      <c r="AH1451" s="369">
        <f t="shared" si="3115"/>
        <v>6.663672108340625E-2</v>
      </c>
      <c r="AI1451" s="369">
        <f t="shared" ref="AI1451:AJ1451" si="3116">AI281*100/AI$5</f>
        <v>6.3287193654866999E-2</v>
      </c>
      <c r="AJ1451" s="369">
        <f t="shared" si="3116"/>
        <v>7.085523019304539E-2</v>
      </c>
      <c r="AK1451" s="369">
        <f t="shared" ref="AK1451:AL1451" si="3117">AK281*100/AK$5</f>
        <v>0.10366122886879489</v>
      </c>
      <c r="AL1451" s="369">
        <f t="shared" si="3117"/>
        <v>0.11490408694882771</v>
      </c>
      <c r="AM1451" s="369">
        <f t="shared" ref="AM1451:AN1451" si="3118">AM281*100/AM$5</f>
        <v>0.11493651787969385</v>
      </c>
      <c r="AN1451" s="369">
        <f t="shared" si="3118"/>
        <v>0.12419077925323811</v>
      </c>
      <c r="AO1451" s="369">
        <f t="shared" ref="AO1451:AT1451" si="3119">AO281*100/AO$5</f>
        <v>0.11176714074268383</v>
      </c>
      <c r="AP1451" s="369">
        <f t="shared" si="3119"/>
        <v>9.5440302927103204E-2</v>
      </c>
      <c r="AQ1451" s="369">
        <f t="shared" si="3119"/>
        <v>8.4044670872836472E-2</v>
      </c>
      <c r="AR1451" s="369">
        <f t="shared" si="3119"/>
        <v>0.10165214831803446</v>
      </c>
      <c r="AS1451" s="369">
        <f t="shared" si="3119"/>
        <v>0.10046492008456182</v>
      </c>
      <c r="AT1451" s="369">
        <f t="shared" si="3119"/>
        <v>8.7216885943135675E-2</v>
      </c>
      <c r="AU1451" s="369">
        <f t="shared" ref="AU1451:AV1451" si="3120">AU281*100/AU$5</f>
        <v>7.5364827389962474E-2</v>
      </c>
      <c r="AV1451" s="369">
        <f t="shared" si="3120"/>
        <v>7.6009080187875361E-2</v>
      </c>
      <c r="AW1451" s="369">
        <f t="shared" ref="AW1451:AX1451" si="3121">AW281*100/AW$5</f>
        <v>9.5683218615108867E-2</v>
      </c>
      <c r="AX1451" s="369">
        <f t="shared" si="3121"/>
        <v>9.4807383227426392E-2</v>
      </c>
      <c r="AY1451" s="369">
        <f t="shared" ref="AY1451" si="3122">AY281*100/AY$5</f>
        <v>8.0770742698018066E-2</v>
      </c>
    </row>
    <row r="1452" spans="1:51" s="325" customFormat="1" ht="13.8">
      <c r="A1452" s="327"/>
      <c r="B1452" s="327" t="s">
        <v>453</v>
      </c>
      <c r="C1452" s="369">
        <f t="shared" ref="C1452:AF1452" si="3123">C282*100/C$5</f>
        <v>2.767726837019318E-2</v>
      </c>
      <c r="D1452" s="369">
        <f t="shared" si="3123"/>
        <v>2.2556785847424869E-2</v>
      </c>
      <c r="E1452" s="369">
        <f t="shared" si="3123"/>
        <v>2.8381744533717029E-2</v>
      </c>
      <c r="F1452" s="369">
        <f t="shared" si="3123"/>
        <v>2.9033241061480888E-2</v>
      </c>
      <c r="G1452" s="369">
        <f t="shared" si="3123"/>
        <v>2.3775514769475491E-2</v>
      </c>
      <c r="H1452" s="369">
        <f t="shared" si="3123"/>
        <v>2.8768084672371734E-2</v>
      </c>
      <c r="I1452" s="369">
        <f t="shared" si="3123"/>
        <v>2.688422854618279E-2</v>
      </c>
      <c r="J1452" s="369">
        <f t="shared" si="3123"/>
        <v>2.9250974455000002E-2</v>
      </c>
      <c r="K1452" s="369">
        <f t="shared" si="3123"/>
        <v>2.9348513996063062E-2</v>
      </c>
      <c r="L1452" s="369">
        <f t="shared" si="3123"/>
        <v>2.7000924262407446E-2</v>
      </c>
      <c r="M1452" s="369">
        <f t="shared" si="3123"/>
        <v>4.412067536543151E-2</v>
      </c>
      <c r="N1452" s="369">
        <f t="shared" si="3123"/>
        <v>3.643762655965261E-2</v>
      </c>
      <c r="O1452" s="369">
        <f t="shared" si="3123"/>
        <v>3.0486512242050793E-2</v>
      </c>
      <c r="P1452" s="369">
        <f t="shared" si="3123"/>
        <v>4.3293870079580514E-2</v>
      </c>
      <c r="Q1452" s="369">
        <f t="shared" si="3123"/>
        <v>4.260510168781749E-2</v>
      </c>
      <c r="R1452" s="369">
        <f t="shared" si="3123"/>
        <v>2.8714903644095301E-2</v>
      </c>
      <c r="S1452" s="369">
        <f t="shared" si="3123"/>
        <v>3.3156868959509721E-2</v>
      </c>
      <c r="T1452" s="369">
        <f t="shared" si="3123"/>
        <v>5.4777544798602723E-2</v>
      </c>
      <c r="U1452" s="369">
        <f t="shared" si="3123"/>
        <v>4.5710173289562887E-2</v>
      </c>
      <c r="V1452" s="369">
        <f t="shared" si="3123"/>
        <v>5.5813093381861585E-2</v>
      </c>
      <c r="W1452" s="369">
        <f t="shared" si="3123"/>
        <v>4.5432098765432097E-2</v>
      </c>
      <c r="X1452" s="369">
        <f t="shared" si="3123"/>
        <v>5.1000296571067645E-2</v>
      </c>
      <c r="Y1452" s="369">
        <f t="shared" si="3123"/>
        <v>6.4080260819547874E-2</v>
      </c>
      <c r="Z1452" s="369">
        <f t="shared" si="3123"/>
        <v>8.4715898025614148E-2</v>
      </c>
      <c r="AA1452" s="369">
        <f t="shared" si="3123"/>
        <v>6.6670319834876798E-2</v>
      </c>
      <c r="AB1452" s="369">
        <f t="shared" si="3123"/>
        <v>5.1141085469539091E-2</v>
      </c>
      <c r="AC1452" s="369">
        <f t="shared" si="3123"/>
        <v>4.642097734664017E-2</v>
      </c>
      <c r="AD1452" s="369">
        <f t="shared" si="3123"/>
        <v>3.3486045743141582E-2</v>
      </c>
      <c r="AE1452" s="369">
        <f t="shared" si="3123"/>
        <v>3.224622555564622E-2</v>
      </c>
      <c r="AF1452" s="369">
        <f t="shared" si="3123"/>
        <v>3.5829481185832845E-2</v>
      </c>
      <c r="AG1452" s="369">
        <f t="shared" ref="AG1452:AH1452" si="3124">AG282*100/AG$5</f>
        <v>3.2963406526233627E-2</v>
      </c>
      <c r="AH1452" s="369">
        <f t="shared" si="3124"/>
        <v>3.1154324251399409E-2</v>
      </c>
      <c r="AI1452" s="369">
        <f t="shared" ref="AI1452:AJ1452" si="3125">AI282*100/AI$5</f>
        <v>2.7934746326462492E-2</v>
      </c>
      <c r="AJ1452" s="369">
        <f t="shared" si="3125"/>
        <v>2.8529406361409222E-2</v>
      </c>
      <c r="AK1452" s="369">
        <f t="shared" ref="AK1452:AL1452" si="3126">AK282*100/AK$5</f>
        <v>3.7684364028618293E-2</v>
      </c>
      <c r="AL1452" s="369">
        <f t="shared" si="3126"/>
        <v>3.7909013497069967E-2</v>
      </c>
      <c r="AM1452" s="369">
        <f t="shared" ref="AM1452:AN1452" si="3127">AM282*100/AM$5</f>
        <v>4.5210588994948953E-2</v>
      </c>
      <c r="AN1452" s="369">
        <f t="shared" si="3127"/>
        <v>4.6597066467591146E-2</v>
      </c>
      <c r="AO1452" s="369">
        <f t="shared" ref="AO1452:AT1452" si="3128">AO282*100/AO$5</f>
        <v>4.3578607557715213E-2</v>
      </c>
      <c r="AP1452" s="369">
        <f t="shared" si="3128"/>
        <v>3.3707367761325345E-2</v>
      </c>
      <c r="AQ1452" s="369">
        <f t="shared" si="3128"/>
        <v>2.3921184925267385E-2</v>
      </c>
      <c r="AR1452" s="369">
        <f t="shared" si="3128"/>
        <v>3.2315681166048986E-2</v>
      </c>
      <c r="AS1452" s="369">
        <f t="shared" si="3128"/>
        <v>3.3405736019664088E-2</v>
      </c>
      <c r="AT1452" s="369">
        <f t="shared" si="3128"/>
        <v>2.8915208423447913E-2</v>
      </c>
      <c r="AU1452" s="369">
        <f t="shared" ref="AU1452:AV1452" si="3129">AU282*100/AU$5</f>
        <v>2.4616482941046722E-2</v>
      </c>
      <c r="AV1452" s="369">
        <f t="shared" si="3129"/>
        <v>2.1814265166027011E-2</v>
      </c>
      <c r="AW1452" s="369">
        <f t="shared" ref="AW1452:AX1452" si="3130">AW282*100/AW$5</f>
        <v>3.1154217353031637E-2</v>
      </c>
      <c r="AX1452" s="369">
        <f t="shared" si="3130"/>
        <v>3.473310833656075E-2</v>
      </c>
      <c r="AY1452" s="369">
        <f t="shared" ref="AY1452" si="3131">AY282*100/AY$5</f>
        <v>3.326022773507311E-2</v>
      </c>
    </row>
    <row r="1453" spans="1:51" s="325" customFormat="1" ht="13.8">
      <c r="A1453" s="329"/>
      <c r="B1453" s="329" t="s">
        <v>454</v>
      </c>
      <c r="C1453" s="369">
        <f t="shared" ref="C1453:AF1453" si="3132">C283*100/C$5</f>
        <v>3.4197186504201248E-2</v>
      </c>
      <c r="D1453" s="369">
        <f t="shared" si="3132"/>
        <v>2.6172759151210534E-2</v>
      </c>
      <c r="E1453" s="369">
        <f t="shared" si="3132"/>
        <v>2.0922678953239491E-2</v>
      </c>
      <c r="F1453" s="369">
        <f t="shared" si="3132"/>
        <v>2.1235056478851724E-2</v>
      </c>
      <c r="G1453" s="369">
        <f t="shared" si="3132"/>
        <v>2.1519983819338624E-2</v>
      </c>
      <c r="H1453" s="369">
        <f t="shared" si="3132"/>
        <v>2.5869537098329242E-2</v>
      </c>
      <c r="I1453" s="369">
        <f t="shared" si="3132"/>
        <v>2.7916818943018343E-2</v>
      </c>
      <c r="J1453" s="369">
        <f t="shared" si="3132"/>
        <v>3.1256963974981303E-2</v>
      </c>
      <c r="K1453" s="369">
        <f t="shared" si="3132"/>
        <v>3.0172469602904404E-2</v>
      </c>
      <c r="L1453" s="369">
        <f t="shared" si="3132"/>
        <v>3.3096450642716817E-2</v>
      </c>
      <c r="M1453" s="369">
        <f t="shared" si="3132"/>
        <v>3.9525658066042302E-2</v>
      </c>
      <c r="N1453" s="369">
        <f t="shared" si="3132"/>
        <v>4.4213949301041888E-2</v>
      </c>
      <c r="O1453" s="369">
        <f t="shared" si="3132"/>
        <v>3.9975691549179189E-2</v>
      </c>
      <c r="P1453" s="369">
        <f t="shared" si="3132"/>
        <v>3.4540229017673299E-2</v>
      </c>
      <c r="Q1453" s="369">
        <f t="shared" si="3132"/>
        <v>4.0703449475730673E-2</v>
      </c>
      <c r="R1453" s="369">
        <f t="shared" si="3132"/>
        <v>3.2021468306142636E-2</v>
      </c>
      <c r="S1453" s="369">
        <f t="shared" si="3132"/>
        <v>3.5929568802813672E-2</v>
      </c>
      <c r="T1453" s="369">
        <f t="shared" si="3132"/>
        <v>3.8736132648192236E-2</v>
      </c>
      <c r="U1453" s="369">
        <f t="shared" si="3132"/>
        <v>3.9365016814664658E-2</v>
      </c>
      <c r="V1453" s="369">
        <f t="shared" si="3132"/>
        <v>4.4171356283385935E-2</v>
      </c>
      <c r="W1453" s="369">
        <f t="shared" si="3132"/>
        <v>4.049382716049383E-2</v>
      </c>
      <c r="X1453" s="369">
        <f t="shared" si="3132"/>
        <v>4.3100007321210457E-2</v>
      </c>
      <c r="Y1453" s="369">
        <f t="shared" si="3132"/>
        <v>4.5492689734779573E-2</v>
      </c>
      <c r="Z1453" s="369">
        <f t="shared" si="3132"/>
        <v>6.3154380465728771E-2</v>
      </c>
      <c r="AA1453" s="369">
        <f t="shared" si="3132"/>
        <v>5.1064938241603075E-2</v>
      </c>
      <c r="AB1453" s="369">
        <f t="shared" si="3132"/>
        <v>4.0248370719036933E-2</v>
      </c>
      <c r="AC1453" s="369">
        <f t="shared" si="3132"/>
        <v>4.2295525040917159E-2</v>
      </c>
      <c r="AD1453" s="369">
        <f t="shared" si="3132"/>
        <v>4.1947789038713879E-2</v>
      </c>
      <c r="AE1453" s="369">
        <f t="shared" si="3132"/>
        <v>3.8908343060419091E-2</v>
      </c>
      <c r="AF1453" s="369">
        <f t="shared" si="3132"/>
        <v>3.7264300226455438E-2</v>
      </c>
      <c r="AG1453" s="369">
        <f t="shared" ref="AG1453:AH1453" si="3133">AG283*100/AG$5</f>
        <v>3.2070492579699073E-2</v>
      </c>
      <c r="AH1453" s="369">
        <f t="shared" si="3133"/>
        <v>3.5521388476877178E-2</v>
      </c>
      <c r="AI1453" s="369">
        <f t="shared" ref="AI1453:AJ1453" si="3134">AI283*100/AI$5</f>
        <v>3.5352447328404514E-2</v>
      </c>
      <c r="AJ1453" s="369">
        <f t="shared" si="3134"/>
        <v>4.2289801853907107E-2</v>
      </c>
      <c r="AK1453" s="369">
        <f t="shared" ref="AK1453:AL1453" si="3135">AK283*100/AK$5</f>
        <v>6.5976864840176605E-2</v>
      </c>
      <c r="AL1453" s="369">
        <f t="shared" si="3135"/>
        <v>7.6954485642874368E-2</v>
      </c>
      <c r="AM1453" s="369">
        <f t="shared" ref="AM1453:AN1453" si="3136">AM283*100/AM$5</f>
        <v>6.9725928884744895E-2</v>
      </c>
      <c r="AN1453" s="369">
        <f t="shared" si="3136"/>
        <v>7.7593712785646959E-2</v>
      </c>
      <c r="AO1453" s="369">
        <f t="shared" ref="AO1453:AT1453" si="3137">AO283*100/AO$5</f>
        <v>6.8153275411863667E-2</v>
      </c>
      <c r="AP1453" s="369">
        <f t="shared" si="3137"/>
        <v>6.1732935165777852E-2</v>
      </c>
      <c r="AQ1453" s="369">
        <f t="shared" si="3137"/>
        <v>6.0123485947569083E-2</v>
      </c>
      <c r="AR1453" s="369">
        <f t="shared" si="3137"/>
        <v>6.9372940832759786E-2</v>
      </c>
      <c r="AS1453" s="369">
        <f t="shared" si="3137"/>
        <v>6.705918406489772E-2</v>
      </c>
      <c r="AT1453" s="369">
        <f t="shared" si="3137"/>
        <v>5.8301677519687754E-2</v>
      </c>
      <c r="AU1453" s="369">
        <f t="shared" ref="AU1453:AV1453" si="3138">AU283*100/AU$5</f>
        <v>5.0748344448915746E-2</v>
      </c>
      <c r="AV1453" s="369">
        <f t="shared" si="3138"/>
        <v>5.4194815021848343E-2</v>
      </c>
      <c r="AW1453" s="369">
        <f t="shared" ref="AW1453:AX1453" si="3139">AW283*100/AW$5</f>
        <v>6.4529001262077237E-2</v>
      </c>
      <c r="AX1453" s="369">
        <f t="shared" si="3139"/>
        <v>6.004012237529379E-2</v>
      </c>
      <c r="AY1453" s="369">
        <f t="shared" ref="AY1453" si="3140">AY283*100/AY$5</f>
        <v>4.7481842352828506E-2</v>
      </c>
    </row>
    <row r="1454" spans="1:51" s="325" customFormat="1" ht="13.8">
      <c r="A1454" s="327"/>
      <c r="B1454" s="327" t="s">
        <v>455</v>
      </c>
      <c r="C1454" s="369">
        <f t="shared" ref="C1454:AF1454" si="3141">C284*100/C$5</f>
        <v>1.5630532215304103E-2</v>
      </c>
      <c r="D1454" s="369">
        <f t="shared" si="3141"/>
        <v>1.5453981143560168E-2</v>
      </c>
      <c r="E1454" s="369">
        <f t="shared" si="3141"/>
        <v>1.3799271323883444E-2</v>
      </c>
      <c r="F1454" s="369">
        <f t="shared" si="3141"/>
        <v>1.3636825347059204E-2</v>
      </c>
      <c r="G1454" s="369">
        <f t="shared" si="3141"/>
        <v>1.3681089369682632E-2</v>
      </c>
      <c r="H1454" s="369">
        <f t="shared" si="3141"/>
        <v>1.3297086995919933E-2</v>
      </c>
      <c r="I1454" s="369">
        <f t="shared" si="3141"/>
        <v>1.6853350405494561E-2</v>
      </c>
      <c r="J1454" s="369">
        <f t="shared" si="3141"/>
        <v>1.8929246561278056E-2</v>
      </c>
      <c r="K1454" s="369">
        <f t="shared" si="3141"/>
        <v>2.0912778021258838E-2</v>
      </c>
      <c r="L1454" s="369">
        <f t="shared" si="3141"/>
        <v>2.0634485598528766E-2</v>
      </c>
      <c r="M1454" s="369">
        <f t="shared" si="3141"/>
        <v>2.3060179409897665E-2</v>
      </c>
      <c r="N1454" s="369">
        <f t="shared" si="3141"/>
        <v>2.4350999213036139E-2</v>
      </c>
      <c r="O1454" s="369">
        <f t="shared" si="3141"/>
        <v>2.2774030337108144E-2</v>
      </c>
      <c r="P1454" s="369">
        <f t="shared" si="3141"/>
        <v>2.2336877192452895E-2</v>
      </c>
      <c r="Q1454" s="369">
        <f t="shared" si="3141"/>
        <v>2.2941208601132496E-2</v>
      </c>
      <c r="R1454" s="369">
        <f t="shared" si="3141"/>
        <v>1.496655583874058E-2</v>
      </c>
      <c r="S1454" s="369">
        <f t="shared" si="3141"/>
        <v>1.7945529541383891E-2</v>
      </c>
      <c r="T1454" s="369">
        <f t="shared" si="3141"/>
        <v>1.8245575651993605E-2</v>
      </c>
      <c r="U1454" s="369">
        <f t="shared" si="3141"/>
        <v>1.7991858162375893E-2</v>
      </c>
      <c r="V1454" s="369">
        <f t="shared" si="3141"/>
        <v>2.769640703211354E-2</v>
      </c>
      <c r="W1454" s="369">
        <f t="shared" si="3141"/>
        <v>2.5464304884594741E-2</v>
      </c>
      <c r="X1454" s="369">
        <f t="shared" si="3141"/>
        <v>2.2708161246971725E-2</v>
      </c>
      <c r="Y1454" s="369">
        <f t="shared" si="3141"/>
        <v>2.9482386909664017E-2</v>
      </c>
      <c r="Z1454" s="369">
        <f t="shared" si="3141"/>
        <v>4.2891190844933272E-2</v>
      </c>
      <c r="AA1454" s="369">
        <f t="shared" si="3141"/>
        <v>3.7881766005046134E-2</v>
      </c>
      <c r="AB1454" s="369">
        <f t="shared" si="3141"/>
        <v>3.5538007583684646E-2</v>
      </c>
      <c r="AC1454" s="369">
        <f t="shared" si="3141"/>
        <v>3.2618062155529558E-2</v>
      </c>
      <c r="AD1454" s="369">
        <f t="shared" si="3141"/>
        <v>2.7470588424014349E-2</v>
      </c>
      <c r="AE1454" s="369">
        <f t="shared" si="3141"/>
        <v>2.5150479100858544E-2</v>
      </c>
      <c r="AF1454" s="369">
        <f t="shared" si="3141"/>
        <v>2.8860360131380231E-2</v>
      </c>
      <c r="AG1454" s="369">
        <f t="shared" ref="AG1454:AH1454" si="3142">AG284*100/AG$5</f>
        <v>3.3484272995045444E-2</v>
      </c>
      <c r="AH1454" s="369">
        <f t="shared" si="3142"/>
        <v>3.1622223989843455E-2</v>
      </c>
      <c r="AI1454" s="369">
        <f t="shared" ref="AI1454:AJ1454" si="3143">AI284*100/AI$5</f>
        <v>2.4778277814997803E-2</v>
      </c>
      <c r="AJ1454" s="369">
        <f t="shared" si="3143"/>
        <v>2.795305471774439E-2</v>
      </c>
      <c r="AK1454" s="369">
        <f t="shared" ref="AK1454:AL1454" si="3144">AK284*100/AK$5</f>
        <v>2.9032938160621129E-2</v>
      </c>
      <c r="AL1454" s="369">
        <f t="shared" si="3144"/>
        <v>2.9953802955928945E-2</v>
      </c>
      <c r="AM1454" s="369">
        <f t="shared" ref="AM1454:AN1454" si="3145">AM284*100/AM$5</f>
        <v>2.5776340731328565E-2</v>
      </c>
      <c r="AN1454" s="369">
        <f t="shared" si="3145"/>
        <v>2.3400630224303005E-2</v>
      </c>
      <c r="AO1454" s="369">
        <f t="shared" ref="AO1454:AT1454" si="3146">AO284*100/AO$5</f>
        <v>2.1084148316758655E-2</v>
      </c>
      <c r="AP1454" s="369">
        <f t="shared" si="3146"/>
        <v>1.7010543399717443E-2</v>
      </c>
      <c r="AQ1454" s="369">
        <f t="shared" si="3146"/>
        <v>1.5418873781166706E-2</v>
      </c>
      <c r="AR1454" s="369">
        <f t="shared" si="3146"/>
        <v>2.0461734914394448E-2</v>
      </c>
      <c r="AS1454" s="369">
        <f t="shared" si="3146"/>
        <v>2.5691275794784033E-2</v>
      </c>
      <c r="AT1454" s="369">
        <f t="shared" si="3146"/>
        <v>2.3327403303200701E-2</v>
      </c>
      <c r="AU1454" s="369">
        <f t="shared" ref="AU1454:AV1454" si="3147">AU284*100/AU$5</f>
        <v>1.7679416612926852E-2</v>
      </c>
      <c r="AV1454" s="369">
        <f t="shared" si="3147"/>
        <v>1.9707205462490308E-2</v>
      </c>
      <c r="AW1454" s="369">
        <f t="shared" ref="AW1454:AX1454" si="3148">AW284*100/AW$5</f>
        <v>2.280223567966571E-2</v>
      </c>
      <c r="AX1454" s="369">
        <f t="shared" si="3148"/>
        <v>2.7082944848468706E-2</v>
      </c>
      <c r="AY1454" s="369">
        <f t="shared" ref="AY1454" si="3149">AY284*100/AY$5</f>
        <v>2.0787642334420695E-2</v>
      </c>
    </row>
    <row r="1455" spans="1:51" s="325" customFormat="1" ht="27.6">
      <c r="A1455" s="329"/>
      <c r="B1455" s="329" t="s">
        <v>456</v>
      </c>
      <c r="C1455" s="369">
        <f t="shared" ref="C1455:AF1455" si="3150">C285*100/C$5</f>
        <v>7.4698399813469896E-3</v>
      </c>
      <c r="D1455" s="369">
        <f t="shared" si="3150"/>
        <v>6.7584262939803519E-3</v>
      </c>
      <c r="E1455" s="369">
        <f t="shared" si="3150"/>
        <v>6.2656150876011316E-3</v>
      </c>
      <c r="F1455" s="369">
        <f t="shared" si="3150"/>
        <v>6.3985104267726472E-3</v>
      </c>
      <c r="G1455" s="369">
        <f t="shared" si="3150"/>
        <v>5.2875561617962601E-3</v>
      </c>
      <c r="H1455" s="369">
        <f t="shared" si="3150"/>
        <v>5.9057906821115775E-3</v>
      </c>
      <c r="I1455" s="369">
        <f t="shared" si="3150"/>
        <v>8.2607231746844242E-3</v>
      </c>
      <c r="J1455" s="369">
        <f t="shared" si="3150"/>
        <v>8.2063207635598504E-3</v>
      </c>
      <c r="K1455" s="369">
        <f t="shared" si="3150"/>
        <v>9.8482313008179511E-3</v>
      </c>
      <c r="L1455" s="369">
        <f t="shared" si="3150"/>
        <v>9.5722340194487939E-3</v>
      </c>
      <c r="M1455" s="369">
        <f t="shared" si="3150"/>
        <v>1.187046135675544E-2</v>
      </c>
      <c r="N1455" s="369">
        <f t="shared" si="3150"/>
        <v>1.1775574436960907E-2</v>
      </c>
      <c r="O1455" s="369">
        <f t="shared" si="3150"/>
        <v>1.1306256195727447E-2</v>
      </c>
      <c r="P1455" s="369">
        <f t="shared" si="3150"/>
        <v>1.0306010905398151E-2</v>
      </c>
      <c r="Q1455" s="369">
        <f t="shared" si="3150"/>
        <v>8.0921370727098756E-3</v>
      </c>
      <c r="R1455" s="369">
        <f t="shared" si="3150"/>
        <v>5.9605178776379634E-3</v>
      </c>
      <c r="S1455" s="369">
        <f t="shared" si="3150"/>
        <v>8.5106481301412875E-3</v>
      </c>
      <c r="T1455" s="369">
        <f t="shared" si="3150"/>
        <v>8.367657737491473E-3</v>
      </c>
      <c r="U1455" s="369">
        <f t="shared" si="3150"/>
        <v>7.9314455936227834E-3</v>
      </c>
      <c r="V1455" s="369">
        <f t="shared" si="3150"/>
        <v>1.1893904689056347E-2</v>
      </c>
      <c r="W1455" s="369">
        <f t="shared" si="3150"/>
        <v>1.1723027375201289E-2</v>
      </c>
      <c r="X1455" s="369">
        <f t="shared" si="3150"/>
        <v>1.1085222612365069E-2</v>
      </c>
      <c r="Y1455" s="369">
        <f t="shared" si="3150"/>
        <v>1.4721668695289184E-2</v>
      </c>
      <c r="Z1455" s="369">
        <f t="shared" si="3150"/>
        <v>2.9212378629522123E-2</v>
      </c>
      <c r="AA1455" s="369">
        <f t="shared" si="3150"/>
        <v>2.4817718818819536E-2</v>
      </c>
      <c r="AB1455" s="369">
        <f t="shared" si="3150"/>
        <v>2.1238690922793783E-2</v>
      </c>
      <c r="AC1455" s="369">
        <f t="shared" si="3150"/>
        <v>2.1244151593022204E-2</v>
      </c>
      <c r="AD1455" s="369">
        <f t="shared" si="3150"/>
        <v>1.8286990250146778E-2</v>
      </c>
      <c r="AE1455" s="369">
        <f t="shared" si="3150"/>
        <v>1.5334696505068924E-2</v>
      </c>
      <c r="AF1455" s="369">
        <f t="shared" si="3150"/>
        <v>1.7422802636131531E-2</v>
      </c>
      <c r="AG1455" s="369">
        <f t="shared" ref="AG1455:AH1455" si="3151">AG285*100/AG$5</f>
        <v>1.9941744805938175E-2</v>
      </c>
      <c r="AH1455" s="369">
        <f t="shared" si="3151"/>
        <v>1.9885738883871962E-2</v>
      </c>
      <c r="AI1455" s="369">
        <f t="shared" ref="AI1455:AJ1455" si="3152">AI285*100/AI$5</f>
        <v>1.160002177963273E-2</v>
      </c>
      <c r="AJ1455" s="369">
        <f t="shared" si="3152"/>
        <v>1.1923274628316228E-2</v>
      </c>
      <c r="AK1455" s="369">
        <f t="shared" ref="AK1455:AL1455" si="3153">AK285*100/AK$5</f>
        <v>1.1379352943491771E-2</v>
      </c>
      <c r="AL1455" s="369">
        <f t="shared" si="3153"/>
        <v>1.3678091593696552E-2</v>
      </c>
      <c r="AM1455" s="369">
        <f t="shared" ref="AM1455:AN1455" si="3154">AM285*100/AM$5</f>
        <v>1.2535831895236051E-2</v>
      </c>
      <c r="AN1455" s="369">
        <f t="shared" si="3154"/>
        <v>1.0944797382396518E-2</v>
      </c>
      <c r="AO1455" s="369">
        <f t="shared" ref="AO1455:AT1455" si="3155">AO285*100/AO$5</f>
        <v>1.0048465334910061E-2</v>
      </c>
      <c r="AP1455" s="369">
        <f t="shared" si="3155"/>
        <v>8.1218373199470582E-3</v>
      </c>
      <c r="AQ1455" s="369">
        <f t="shared" si="3155"/>
        <v>7.1864772765612879E-3</v>
      </c>
      <c r="AR1455" s="369">
        <f t="shared" si="3155"/>
        <v>1.0030262212938455E-2</v>
      </c>
      <c r="AS1455" s="369">
        <f t="shared" si="3155"/>
        <v>1.2774863032943576E-2</v>
      </c>
      <c r="AT1455" s="369">
        <f t="shared" si="3155"/>
        <v>1.1310256147006401E-2</v>
      </c>
      <c r="AU1455" s="369">
        <f t="shared" ref="AU1455:AV1455" si="3156">AU285*100/AU$5</f>
        <v>8.6881704497811969E-3</v>
      </c>
      <c r="AV1455" s="369">
        <f t="shared" si="3156"/>
        <v>8.5211973304793014E-3</v>
      </c>
      <c r="AW1455" s="369">
        <f t="shared" ref="AW1455:AX1455" si="3157">AW285*100/AW$5</f>
        <v>1.1301689486578498E-2</v>
      </c>
      <c r="AX1455" s="369">
        <f t="shared" si="3157"/>
        <v>1.4139141446741542E-2</v>
      </c>
      <c r="AY1455" s="369">
        <f t="shared" ref="AY1455" si="3158">AY285*100/AY$5</f>
        <v>1.0608865743083666E-2</v>
      </c>
    </row>
    <row r="1456" spans="1:51" s="325" customFormat="1" ht="27.6">
      <c r="A1456" s="327"/>
      <c r="B1456" s="327" t="s">
        <v>457</v>
      </c>
      <c r="C1456" s="369">
        <f t="shared" ref="C1456:AF1456" si="3159">C286*100/C$5</f>
        <v>8.1606922339571147E-3</v>
      </c>
      <c r="D1456" s="369">
        <f t="shared" si="3159"/>
        <v>8.6955548495798157E-3</v>
      </c>
      <c r="E1456" s="369">
        <f t="shared" si="3159"/>
        <v>7.5709515641846992E-3</v>
      </c>
      <c r="F1456" s="369">
        <f t="shared" si="3159"/>
        <v>7.2383149202865571E-3</v>
      </c>
      <c r="G1456" s="369">
        <f t="shared" si="3159"/>
        <v>8.3935332078863712E-3</v>
      </c>
      <c r="H1456" s="369">
        <f t="shared" si="3159"/>
        <v>7.3912963138083546E-3</v>
      </c>
      <c r="I1456" s="369">
        <f t="shared" si="3159"/>
        <v>8.5926272308101369E-3</v>
      </c>
      <c r="J1456" s="369">
        <f t="shared" si="3159"/>
        <v>1.0686453260991272E-2</v>
      </c>
      <c r="K1456" s="369">
        <f t="shared" si="3159"/>
        <v>1.1103782701719045E-2</v>
      </c>
      <c r="L1456" s="369">
        <f t="shared" si="3159"/>
        <v>1.1062251579079974E-2</v>
      </c>
      <c r="M1456" s="369">
        <f t="shared" si="3159"/>
        <v>1.1147171596666399E-2</v>
      </c>
      <c r="N1456" s="369">
        <f t="shared" si="3159"/>
        <v>1.2575424776075232E-2</v>
      </c>
      <c r="O1456" s="369">
        <f t="shared" si="3159"/>
        <v>1.1467774141380695E-2</v>
      </c>
      <c r="P1456" s="369">
        <f t="shared" si="3159"/>
        <v>1.2030866287054746E-2</v>
      </c>
      <c r="Q1456" s="369">
        <f t="shared" si="3159"/>
        <v>1.488953221378617E-2</v>
      </c>
      <c r="R1456" s="369">
        <f t="shared" si="3159"/>
        <v>9.0495453908663974E-3</v>
      </c>
      <c r="S1456" s="369">
        <f t="shared" si="3159"/>
        <v>9.4348814112426051E-3</v>
      </c>
      <c r="T1456" s="369">
        <f t="shared" si="3159"/>
        <v>9.8779179145021302E-3</v>
      </c>
      <c r="U1456" s="369">
        <f t="shared" si="3159"/>
        <v>1.006041256875311E-2</v>
      </c>
      <c r="V1456" s="369">
        <f t="shared" si="3159"/>
        <v>1.5802502343057197E-2</v>
      </c>
      <c r="W1456" s="369">
        <f t="shared" si="3159"/>
        <v>1.3741277509393451E-2</v>
      </c>
      <c r="X1456" s="369">
        <f t="shared" si="3159"/>
        <v>1.1664301405548319E-2</v>
      </c>
      <c r="Y1456" s="369">
        <f t="shared" si="3159"/>
        <v>1.4760718214374831E-2</v>
      </c>
      <c r="Z1456" s="369">
        <f t="shared" si="3159"/>
        <v>1.3678812215411153E-2</v>
      </c>
      <c r="AA1456" s="369">
        <f t="shared" si="3159"/>
        <v>1.3064047186226604E-2</v>
      </c>
      <c r="AB1456" s="369">
        <f t="shared" si="3159"/>
        <v>1.4299316660890864E-2</v>
      </c>
      <c r="AC1456" s="369">
        <f t="shared" si="3159"/>
        <v>1.1373910562507351E-2</v>
      </c>
      <c r="AD1456" s="369">
        <f t="shared" si="3159"/>
        <v>9.1835981738675708E-3</v>
      </c>
      <c r="AE1456" s="369">
        <f t="shared" si="3159"/>
        <v>9.8157825957896211E-3</v>
      </c>
      <c r="AF1456" s="369">
        <f t="shared" si="3159"/>
        <v>1.1396562665516625E-2</v>
      </c>
      <c r="AG1456" s="369">
        <f t="shared" ref="AG1456:AH1456" si="3160">AG286*100/AG$5</f>
        <v>1.3505323441334996E-2</v>
      </c>
      <c r="AH1456" s="369">
        <f t="shared" si="3160"/>
        <v>1.1736485105971492E-2</v>
      </c>
      <c r="AI1456" s="369">
        <f t="shared" ref="AI1456:AJ1456" si="3161">AI286*100/AI$5</f>
        <v>1.3217711891758382E-2</v>
      </c>
      <c r="AJ1456" s="369">
        <f t="shared" si="3161"/>
        <v>1.6065802067157214E-2</v>
      </c>
      <c r="AK1456" s="369">
        <f t="shared" ref="AK1456:AL1456" si="3162">AK286*100/AK$5</f>
        <v>1.7653585217129356E-2</v>
      </c>
      <c r="AL1456" s="369">
        <f t="shared" si="3162"/>
        <v>1.6275711362232395E-2</v>
      </c>
      <c r="AM1456" s="369">
        <f t="shared" ref="AM1456:AN1456" si="3163">AM286*100/AM$5</f>
        <v>1.3203420576047438E-2</v>
      </c>
      <c r="AN1456" s="369">
        <f t="shared" si="3163"/>
        <v>1.2496671638109457E-2</v>
      </c>
      <c r="AO1456" s="369">
        <f t="shared" ref="AO1456:AT1456" si="3164">AO286*100/AO$5</f>
        <v>1.1035682981848594E-2</v>
      </c>
      <c r="AP1456" s="369">
        <f t="shared" si="3164"/>
        <v>8.8887060797703844E-3</v>
      </c>
      <c r="AQ1456" s="369">
        <f t="shared" si="3164"/>
        <v>8.2323965046054177E-3</v>
      </c>
      <c r="AR1456" s="369">
        <f t="shared" si="3164"/>
        <v>1.0431472701455993E-2</v>
      </c>
      <c r="AS1456" s="369">
        <f t="shared" si="3164"/>
        <v>1.2916412761840459E-2</v>
      </c>
      <c r="AT1456" s="369">
        <f t="shared" si="3164"/>
        <v>1.2017147156194301E-2</v>
      </c>
      <c r="AU1456" s="369">
        <f t="shared" ref="AU1456:AV1456" si="3165">AU286*100/AU$5</f>
        <v>8.9912461631456563E-3</v>
      </c>
      <c r="AV1456" s="369">
        <f t="shared" si="3165"/>
        <v>1.1216994304121843E-2</v>
      </c>
      <c r="AW1456" s="369">
        <f t="shared" ref="AW1456:AX1456" si="3166">AW286*100/AW$5</f>
        <v>1.1500546193087212E-2</v>
      </c>
      <c r="AX1456" s="369">
        <f t="shared" si="3166"/>
        <v>1.2943803401727162E-2</v>
      </c>
      <c r="AY1456" s="369">
        <f t="shared" ref="AY1456" si="3167">AY286*100/AY$5</f>
        <v>1.017877659133703E-2</v>
      </c>
    </row>
    <row r="1457" spans="1:51" s="325" customFormat="1" ht="27.6">
      <c r="A1457" s="329"/>
      <c r="B1457" s="329" t="s">
        <v>458</v>
      </c>
      <c r="C1457" s="369">
        <f t="shared" ref="C1457:AF1457" si="3168">C287*100/C$5</f>
        <v>0.10993186469658633</v>
      </c>
      <c r="D1457" s="369">
        <f t="shared" si="3168"/>
        <v>9.9439265854105813E-2</v>
      </c>
      <c r="E1457" s="369">
        <f t="shared" si="3168"/>
        <v>9.804941705537723E-2</v>
      </c>
      <c r="F1457" s="369">
        <f t="shared" si="3168"/>
        <v>9.8936967473972057E-2</v>
      </c>
      <c r="G1457" s="369">
        <f t="shared" si="3168"/>
        <v>8.363952474114085E-2</v>
      </c>
      <c r="H1457" s="369">
        <f t="shared" si="3168"/>
        <v>0.10992741674556152</v>
      </c>
      <c r="I1457" s="369">
        <f t="shared" si="3168"/>
        <v>0.11432250822107907</v>
      </c>
      <c r="J1457" s="369">
        <f t="shared" si="3168"/>
        <v>0.12677853766281796</v>
      </c>
      <c r="K1457" s="369">
        <f t="shared" si="3168"/>
        <v>0.11810030364725911</v>
      </c>
      <c r="L1457" s="369">
        <f t="shared" si="3168"/>
        <v>0.10795854500236823</v>
      </c>
      <c r="M1457" s="369">
        <f t="shared" si="3168"/>
        <v>0.15840045745949999</v>
      </c>
      <c r="N1457" s="369">
        <f t="shared" si="3168"/>
        <v>0.13966275643535145</v>
      </c>
      <c r="O1457" s="369">
        <f t="shared" si="3168"/>
        <v>0.13502900256611636</v>
      </c>
      <c r="P1457" s="369">
        <f t="shared" si="3168"/>
        <v>0.12483640824739602</v>
      </c>
      <c r="Q1457" s="369">
        <f t="shared" si="3168"/>
        <v>0.14145055603096862</v>
      </c>
      <c r="R1457" s="369">
        <f t="shared" si="3168"/>
        <v>0.1080724555332314</v>
      </c>
      <c r="S1457" s="369">
        <f t="shared" si="3168"/>
        <v>0.13255045639794713</v>
      </c>
      <c r="T1457" s="369">
        <f t="shared" si="3168"/>
        <v>0.12384133451487382</v>
      </c>
      <c r="U1457" s="369">
        <f t="shared" si="3168"/>
        <v>0.13303956372039902</v>
      </c>
      <c r="V1457" s="369">
        <f t="shared" si="3168"/>
        <v>0.15230922471074276</v>
      </c>
      <c r="W1457" s="369">
        <f t="shared" si="3168"/>
        <v>0.11748792270531401</v>
      </c>
      <c r="X1457" s="369">
        <f t="shared" si="3168"/>
        <v>0.12272334138390731</v>
      </c>
      <c r="Y1457" s="369">
        <f t="shared" si="3168"/>
        <v>0.13624377208982483</v>
      </c>
      <c r="Z1457" s="369">
        <f t="shared" si="3168"/>
        <v>0.16150272185178657</v>
      </c>
      <c r="AA1457" s="369">
        <f t="shared" si="3168"/>
        <v>0.14846952106170599</v>
      </c>
      <c r="AB1457" s="369">
        <f t="shared" si="3168"/>
        <v>0.15106807484094112</v>
      </c>
      <c r="AC1457" s="369">
        <f t="shared" si="3168"/>
        <v>0.15229473465052215</v>
      </c>
      <c r="AD1457" s="369">
        <f t="shared" si="3168"/>
        <v>0.13077604211782598</v>
      </c>
      <c r="AE1457" s="369">
        <f t="shared" si="3168"/>
        <v>0.1434523408276242</v>
      </c>
      <c r="AF1457" s="369">
        <f t="shared" si="3168"/>
        <v>0.14237504365949366</v>
      </c>
      <c r="AG1457" s="369">
        <f t="shared" ref="AG1457:AH1457" si="3169">AG287*100/AG$5</f>
        <v>0.13449516319676585</v>
      </c>
      <c r="AH1457" s="369">
        <f t="shared" si="3169"/>
        <v>0.13982403850502914</v>
      </c>
      <c r="AI1457" s="369">
        <f t="shared" ref="AI1457:AJ1457" si="3170">AI287*100/AI$5</f>
        <v>0.11757845205205963</v>
      </c>
      <c r="AJ1457" s="369">
        <f t="shared" si="3170"/>
        <v>0.13320927364203444</v>
      </c>
      <c r="AK1457" s="369">
        <f t="shared" ref="AK1457:AL1457" si="3171">AK287*100/AK$5</f>
        <v>0.1798093646618871</v>
      </c>
      <c r="AL1457" s="369">
        <f t="shared" si="3171"/>
        <v>0.18544569878812922</v>
      </c>
      <c r="AM1457" s="369">
        <f t="shared" ref="AM1457:AN1457" si="3172">AM287*100/AM$5</f>
        <v>0.18996606795088478</v>
      </c>
      <c r="AN1457" s="369">
        <f t="shared" si="3172"/>
        <v>0.17548430728417105</v>
      </c>
      <c r="AO1457" s="369">
        <f t="shared" ref="AO1457:AT1457" si="3173">AO287*100/AO$5</f>
        <v>0.1565797703590722</v>
      </c>
      <c r="AP1457" s="369">
        <f t="shared" si="3173"/>
        <v>0.13399288694367592</v>
      </c>
      <c r="AQ1457" s="369">
        <f t="shared" si="3173"/>
        <v>0.13674550423428591</v>
      </c>
      <c r="AR1457" s="369">
        <f t="shared" si="3173"/>
        <v>0.15388245918686305</v>
      </c>
      <c r="AS1457" s="369">
        <f t="shared" si="3173"/>
        <v>0.13510921623207361</v>
      </c>
      <c r="AT1457" s="369">
        <f t="shared" si="3173"/>
        <v>0.13858429927745641</v>
      </c>
      <c r="AU1457" s="369">
        <f t="shared" ref="AU1457:AV1457" si="3174">AU287*100/AU$5</f>
        <v>0.11749235154762246</v>
      </c>
      <c r="AV1457" s="369">
        <f t="shared" si="3174"/>
        <v>0.12447145336921946</v>
      </c>
      <c r="AW1457" s="369">
        <f t="shared" ref="AW1457:AX1457" si="3175">AW287*100/AW$5</f>
        <v>0.15461108931052403</v>
      </c>
      <c r="AX1457" s="369">
        <f t="shared" si="3175"/>
        <v>0.17957392687673196</v>
      </c>
      <c r="AY1457" s="369">
        <f t="shared" ref="AY1457" si="3176">AY287*100/AY$5</f>
        <v>0.17272380334144866</v>
      </c>
    </row>
    <row r="1458" spans="1:51" s="325" customFormat="1" ht="27.6">
      <c r="A1458" s="327"/>
      <c r="B1458" s="327" t="s">
        <v>459</v>
      </c>
      <c r="C1458" s="369">
        <f t="shared" ref="C1458:AF1458" si="3177">C288*100/C$5</f>
        <v>3.6917417248853626E-2</v>
      </c>
      <c r="D1458" s="369">
        <f t="shared" si="3177"/>
        <v>3.4739172097083722E-2</v>
      </c>
      <c r="E1458" s="369">
        <f t="shared" si="3177"/>
        <v>3.5952696097901728E-2</v>
      </c>
      <c r="F1458" s="369">
        <f t="shared" si="3177"/>
        <v>3.6671462883440732E-2</v>
      </c>
      <c r="G1458" s="369">
        <f t="shared" si="3177"/>
        <v>2.7916817497595638E-2</v>
      </c>
      <c r="H1458" s="369">
        <f t="shared" si="3177"/>
        <v>3.8152132443334305E-2</v>
      </c>
      <c r="I1458" s="369">
        <f t="shared" si="3177"/>
        <v>4.5323342775389089E-2</v>
      </c>
      <c r="J1458" s="369">
        <f t="shared" si="3177"/>
        <v>4.850847384682045E-2</v>
      </c>
      <c r="K1458" s="369">
        <f t="shared" si="3177"/>
        <v>4.9672752298149513E-2</v>
      </c>
      <c r="L1458" s="369">
        <f t="shared" si="3177"/>
        <v>4.0501386393611172E-2</v>
      </c>
      <c r="M1458" s="369">
        <f t="shared" si="3177"/>
        <v>6.1777454802899284E-2</v>
      </c>
      <c r="N1458" s="369">
        <f t="shared" si="3177"/>
        <v>5.3101175291201071E-2</v>
      </c>
      <c r="O1458" s="369">
        <f t="shared" si="3177"/>
        <v>5.3583578470465437E-2</v>
      </c>
      <c r="P1458" s="369">
        <f t="shared" si="3177"/>
        <v>4.5536182075734087E-2</v>
      </c>
      <c r="Q1458" s="369">
        <f t="shared" si="3177"/>
        <v>5.000940710934703E-2</v>
      </c>
      <c r="R1458" s="369">
        <f t="shared" si="3177"/>
        <v>3.6241688993229368E-2</v>
      </c>
      <c r="S1458" s="369">
        <f t="shared" si="3177"/>
        <v>4.4170648892633745E-2</v>
      </c>
      <c r="T1458" s="369">
        <f t="shared" si="3177"/>
        <v>4.1919924372701187E-2</v>
      </c>
      <c r="U1458" s="369">
        <f t="shared" si="3177"/>
        <v>4.4499584225273094E-2</v>
      </c>
      <c r="V1458" s="369">
        <f t="shared" si="3177"/>
        <v>5.5392814064227081E-2</v>
      </c>
      <c r="W1458" s="369">
        <f t="shared" si="3177"/>
        <v>4.2082662372517447E-2</v>
      </c>
      <c r="X1458" s="369">
        <f t="shared" si="3177"/>
        <v>4.0535515522827498E-2</v>
      </c>
      <c r="Y1458" s="369">
        <f t="shared" si="3177"/>
        <v>4.3696411856839777E-2</v>
      </c>
      <c r="Z1458" s="369">
        <f t="shared" si="3177"/>
        <v>5.6987322755051882E-2</v>
      </c>
      <c r="AA1458" s="369">
        <f t="shared" si="3177"/>
        <v>5.062814639039185E-2</v>
      </c>
      <c r="AB1458" s="369">
        <f t="shared" si="3177"/>
        <v>5.1435483165498605E-2</v>
      </c>
      <c r="AC1458" s="369">
        <f t="shared" si="3177"/>
        <v>5.0237984620159583E-2</v>
      </c>
      <c r="AD1458" s="369">
        <f t="shared" si="3177"/>
        <v>4.4755002454306587E-2</v>
      </c>
      <c r="AE1458" s="369">
        <f t="shared" si="3177"/>
        <v>4.5885827074293645E-2</v>
      </c>
      <c r="AF1458" s="369">
        <f t="shared" si="3177"/>
        <v>5.2186418248930444E-2</v>
      </c>
      <c r="AG1458" s="369">
        <f t="shared" ref="AG1458:AH1458" si="3178">AG288*100/AG$5</f>
        <v>5.2384284863359984E-2</v>
      </c>
      <c r="AH1458" s="369">
        <f t="shared" si="3178"/>
        <v>5.4003428145416997E-2</v>
      </c>
      <c r="AI1458" s="369">
        <f t="shared" ref="AI1458:AJ1458" si="3179">AI288*100/AI$5</f>
        <v>4.5334778995911588E-2</v>
      </c>
      <c r="AJ1458" s="369">
        <f t="shared" si="3179"/>
        <v>5.2556065506686934E-2</v>
      </c>
      <c r="AK1458" s="369">
        <f t="shared" ref="AK1458:AL1458" si="3180">AK288*100/AK$5</f>
        <v>7.6771661981776679E-2</v>
      </c>
      <c r="AL1458" s="369">
        <f t="shared" si="3180"/>
        <v>7.8375058953792404E-2</v>
      </c>
      <c r="AM1458" s="369">
        <f t="shared" ref="AM1458:AN1458" si="3181">AM288*100/AM$5</f>
        <v>8.2224672519935871E-2</v>
      </c>
      <c r="AN1458" s="369">
        <f t="shared" si="3181"/>
        <v>7.1263699374186279E-2</v>
      </c>
      <c r="AO1458" s="369">
        <f t="shared" ref="AO1458:AT1458" si="3182">AO288*100/AO$5</f>
        <v>5.8245841169373404E-2</v>
      </c>
      <c r="AP1458" s="369">
        <f t="shared" si="3182"/>
        <v>4.5593833538586918E-2</v>
      </c>
      <c r="AQ1458" s="369">
        <f t="shared" si="3182"/>
        <v>4.6695232632679912E-2</v>
      </c>
      <c r="AR1458" s="369">
        <f t="shared" si="3182"/>
        <v>5.6643626242521533E-2</v>
      </c>
      <c r="AS1458" s="369">
        <f t="shared" si="3182"/>
        <v>4.7312996883782717E-2</v>
      </c>
      <c r="AT1458" s="369">
        <f t="shared" si="3182"/>
        <v>4.3322320420229876E-2</v>
      </c>
      <c r="AU1458" s="369">
        <f t="shared" ref="AU1458:AV1458" si="3183">AU288*100/AU$5</f>
        <v>3.717728750604047E-2</v>
      </c>
      <c r="AV1458" s="369">
        <f t="shared" si="3183"/>
        <v>4.0189065227751467E-2</v>
      </c>
      <c r="AW1458" s="369">
        <f t="shared" ref="AW1458:AX1458" si="3184">AW288*100/AW$5</f>
        <v>5.9657011952613775E-2</v>
      </c>
      <c r="AX1458" s="369">
        <f t="shared" si="3184"/>
        <v>6.4479949399632933E-2</v>
      </c>
      <c r="AY1458" s="369">
        <f t="shared" ref="AY1458" si="3185">AY288*100/AY$5</f>
        <v>7.0706656547146807E-2</v>
      </c>
    </row>
    <row r="1459" spans="1:51" s="325" customFormat="1" ht="27.6">
      <c r="A1459" s="329"/>
      <c r="B1459" s="329" t="s">
        <v>460</v>
      </c>
      <c r="C1459" s="369">
        <f t="shared" ref="C1459:AF1459" si="3186">C289*100/C$5</f>
        <v>7.3014447447732708E-2</v>
      </c>
      <c r="D1459" s="369">
        <f t="shared" si="3186"/>
        <v>6.4657046455786557E-2</v>
      </c>
      <c r="E1459" s="369">
        <f t="shared" si="3186"/>
        <v>6.2096720957475489E-2</v>
      </c>
      <c r="F1459" s="369">
        <f t="shared" si="3186"/>
        <v>6.2305495280698654E-2</v>
      </c>
      <c r="G1459" s="369">
        <f t="shared" si="3186"/>
        <v>5.5759683160760562E-2</v>
      </c>
      <c r="H1459" s="369">
        <f t="shared" si="3186"/>
        <v>7.1775284302227196E-2</v>
      </c>
      <c r="I1459" s="369">
        <f t="shared" si="3186"/>
        <v>6.8999165445689986E-2</v>
      </c>
      <c r="J1459" s="369">
        <f t="shared" si="3186"/>
        <v>7.8233591279270584E-2</v>
      </c>
      <c r="K1459" s="369">
        <f t="shared" si="3186"/>
        <v>6.8427551349109605E-2</v>
      </c>
      <c r="L1459" s="369">
        <f t="shared" si="3186"/>
        <v>6.7457158608757062E-2</v>
      </c>
      <c r="M1459" s="369">
        <f t="shared" si="3186"/>
        <v>9.6580456200124912E-2</v>
      </c>
      <c r="N1459" s="369">
        <f t="shared" si="3186"/>
        <v>8.6517145014199562E-2</v>
      </c>
      <c r="O1459" s="369">
        <f t="shared" si="3186"/>
        <v>8.1445424095650934E-2</v>
      </c>
      <c r="P1459" s="369">
        <f t="shared" si="3186"/>
        <v>7.9343347556203328E-2</v>
      </c>
      <c r="Q1459" s="369">
        <f t="shared" si="3186"/>
        <v>9.1441148921621584E-2</v>
      </c>
      <c r="R1459" s="369">
        <f t="shared" si="3186"/>
        <v>7.1830766540002047E-2</v>
      </c>
      <c r="S1459" s="369">
        <f t="shared" si="3186"/>
        <v>8.8418317225359269E-2</v>
      </c>
      <c r="T1459" s="369">
        <f t="shared" si="3186"/>
        <v>8.1921410142172621E-2</v>
      </c>
      <c r="U1459" s="369">
        <f t="shared" si="3186"/>
        <v>8.8498235044633167E-2</v>
      </c>
      <c r="V1459" s="369">
        <f t="shared" si="3186"/>
        <v>9.6874382714752225E-2</v>
      </c>
      <c r="W1459" s="369">
        <f t="shared" si="3186"/>
        <v>7.5448201825013425E-2</v>
      </c>
      <c r="X1459" s="369">
        <f t="shared" si="3186"/>
        <v>8.2187825861079825E-2</v>
      </c>
      <c r="Y1459" s="369">
        <f t="shared" si="3186"/>
        <v>9.2547360232985057E-2</v>
      </c>
      <c r="Z1459" s="369">
        <f t="shared" si="3186"/>
        <v>0.1045153990967347</v>
      </c>
      <c r="AA1459" s="369">
        <f t="shared" si="3186"/>
        <v>9.7841374671314138E-2</v>
      </c>
      <c r="AB1459" s="369">
        <f t="shared" si="3186"/>
        <v>9.9632591675442514E-2</v>
      </c>
      <c r="AC1459" s="369">
        <f t="shared" si="3186"/>
        <v>0.10205675003036256</v>
      </c>
      <c r="AD1459" s="369">
        <f t="shared" si="3186"/>
        <v>8.6021039663519386E-2</v>
      </c>
      <c r="AE1459" s="369">
        <f t="shared" si="3186"/>
        <v>9.7566513753330558E-2</v>
      </c>
      <c r="AF1459" s="369">
        <f t="shared" si="3186"/>
        <v>9.0229620240295294E-2</v>
      </c>
      <c r="AG1459" s="369">
        <f t="shared" ref="AG1459:AH1459" si="3187">AG289*100/AG$5</f>
        <v>8.2110878333405884E-2</v>
      </c>
      <c r="AH1459" s="369">
        <f t="shared" si="3187"/>
        <v>8.5820610359612137E-2</v>
      </c>
      <c r="AI1459" s="369">
        <f t="shared" ref="AI1459:AJ1459" si="3188">AI289*100/AI$5</f>
        <v>7.2243673056148039E-2</v>
      </c>
      <c r="AJ1459" s="369">
        <f t="shared" si="3188"/>
        <v>8.0653208135347529E-2</v>
      </c>
      <c r="AK1459" s="369">
        <f t="shared" ref="AK1459:AL1459" si="3189">AK289*100/AK$5</f>
        <v>0.10303770268011042</v>
      </c>
      <c r="AL1459" s="369">
        <f t="shared" si="3189"/>
        <v>0.1070706398343368</v>
      </c>
      <c r="AM1459" s="369">
        <f t="shared" ref="AM1459:AN1459" si="3190">AM289*100/AM$5</f>
        <v>0.10774139543094889</v>
      </c>
      <c r="AN1459" s="369">
        <f t="shared" si="3190"/>
        <v>0.10422060790998476</v>
      </c>
      <c r="AO1459" s="369">
        <f t="shared" ref="AO1459:AT1459" si="3191">AO289*100/AO$5</f>
        <v>9.8369186962803751E-2</v>
      </c>
      <c r="AP1459" s="369">
        <f t="shared" si="3191"/>
        <v>8.8433911075990065E-2</v>
      </c>
      <c r="AQ1459" s="369">
        <f t="shared" si="3191"/>
        <v>9.0050271601605988E-2</v>
      </c>
      <c r="AR1459" s="369">
        <f t="shared" si="3191"/>
        <v>9.7238832944341533E-2</v>
      </c>
      <c r="AS1459" s="369">
        <f t="shared" si="3191"/>
        <v>8.7796219348290891E-2</v>
      </c>
      <c r="AT1459" s="369">
        <f t="shared" si="3191"/>
        <v>9.5261978857226537E-2</v>
      </c>
      <c r="AU1459" s="369">
        <f t="shared" ref="AU1459:AV1459" si="3192">AU289*100/AU$5</f>
        <v>8.0315064041581993E-2</v>
      </c>
      <c r="AV1459" s="369">
        <f t="shared" si="3192"/>
        <v>8.428238814146799E-2</v>
      </c>
      <c r="AW1459" s="369">
        <f t="shared" ref="AW1459:AX1459" si="3193">AW289*100/AW$5</f>
        <v>9.4954077357910255E-2</v>
      </c>
      <c r="AX1459" s="369">
        <f t="shared" si="3193"/>
        <v>0.11509397747709905</v>
      </c>
      <c r="AY1459" s="369">
        <f t="shared" ref="AY1459" si="3194">AY289*100/AY$5</f>
        <v>0.10201714679430184</v>
      </c>
    </row>
    <row r="1460" spans="1:51" s="325" customFormat="1" ht="13.8">
      <c r="A1460" s="327"/>
      <c r="B1460" s="327" t="s">
        <v>461</v>
      </c>
      <c r="C1460" s="369">
        <f t="shared" ref="C1460:AF1460" si="3195">C290*100/C$5</f>
        <v>8.9767614573528276E-2</v>
      </c>
      <c r="D1460" s="369">
        <f t="shared" si="3195"/>
        <v>8.5061467241434249E-2</v>
      </c>
      <c r="E1460" s="369">
        <f t="shared" si="3195"/>
        <v>8.2348084008472017E-2</v>
      </c>
      <c r="F1460" s="369">
        <f t="shared" si="3195"/>
        <v>8.3260616928379078E-2</v>
      </c>
      <c r="G1460" s="369">
        <f t="shared" si="3195"/>
        <v>9.1108660018643248E-2</v>
      </c>
      <c r="H1460" s="369">
        <f t="shared" si="3195"/>
        <v>9.8405690138742605E-2</v>
      </c>
      <c r="I1460" s="369">
        <f t="shared" si="3195"/>
        <v>9.2232449374489933E-2</v>
      </c>
      <c r="J1460" s="369">
        <f t="shared" si="3195"/>
        <v>9.6506332179463847E-2</v>
      </c>
      <c r="K1460" s="369">
        <f t="shared" si="3195"/>
        <v>9.1498308340667189E-2</v>
      </c>
      <c r="L1460" s="369">
        <f t="shared" si="3195"/>
        <v>8.4660088615407955E-2</v>
      </c>
      <c r="M1460" s="369">
        <f t="shared" si="3195"/>
        <v>0.11300338839979374</v>
      </c>
      <c r="N1460" s="369">
        <f t="shared" si="3195"/>
        <v>0.11384536493393903</v>
      </c>
      <c r="O1460" s="369">
        <f t="shared" si="3195"/>
        <v>0.1141528080904339</v>
      </c>
      <c r="P1460" s="369">
        <f t="shared" si="3195"/>
        <v>0.10202519582498755</v>
      </c>
      <c r="Q1460" s="369">
        <f t="shared" si="3195"/>
        <v>0.12247449459546396</v>
      </c>
      <c r="R1460" s="369">
        <f t="shared" si="3195"/>
        <v>0.10228596737464857</v>
      </c>
      <c r="S1460" s="369">
        <f t="shared" si="3195"/>
        <v>0.11918758354202393</v>
      </c>
      <c r="T1460" s="369">
        <f t="shared" si="3195"/>
        <v>0.12935174326883161</v>
      </c>
      <c r="U1460" s="369">
        <f t="shared" si="3195"/>
        <v>0.13203769690857298</v>
      </c>
      <c r="V1460" s="369">
        <f t="shared" si="3195"/>
        <v>0.14218049315575132</v>
      </c>
      <c r="W1460" s="369">
        <f t="shared" si="3195"/>
        <v>0.11469672571121846</v>
      </c>
      <c r="X1460" s="369">
        <f t="shared" si="3195"/>
        <v>0.10828773432526773</v>
      </c>
      <c r="Y1460" s="369">
        <f t="shared" si="3195"/>
        <v>0.12476321347864441</v>
      </c>
      <c r="Z1460" s="369">
        <f t="shared" si="3195"/>
        <v>0.13799371238326641</v>
      </c>
      <c r="AA1460" s="369">
        <f t="shared" si="3195"/>
        <v>0.14342656059772185</v>
      </c>
      <c r="AB1460" s="369">
        <f t="shared" si="3195"/>
        <v>0.12810505455609875</v>
      </c>
      <c r="AC1460" s="369">
        <f t="shared" si="3195"/>
        <v>0.1180187804468983</v>
      </c>
      <c r="AD1460" s="369">
        <f t="shared" si="3195"/>
        <v>0.12075027991928058</v>
      </c>
      <c r="AE1460" s="369">
        <f t="shared" si="3195"/>
        <v>0.13170493836358682</v>
      </c>
      <c r="AF1460" s="369">
        <f t="shared" si="3195"/>
        <v>0.12273852021783013</v>
      </c>
      <c r="AG1460" s="369">
        <f t="shared" ref="AG1460:AH1460" si="3196">AG290*100/AG$5</f>
        <v>0.12348255785617314</v>
      </c>
      <c r="AH1460" s="369">
        <f t="shared" si="3196"/>
        <v>0.13167478472712868</v>
      </c>
      <c r="AI1460" s="369">
        <f t="shared" ref="AI1460:AJ1460" si="3197">AI290*100/AI$5</f>
        <v>0.10495257800620089</v>
      </c>
      <c r="AJ1460" s="369">
        <f t="shared" si="3197"/>
        <v>9.3152834407328591E-2</v>
      </c>
      <c r="AK1460" s="369">
        <f t="shared" ref="AK1460:AL1460" si="3198">AK290*100/AK$5</f>
        <v>0.12123687331233869</v>
      </c>
      <c r="AL1460" s="369">
        <f t="shared" si="3198"/>
        <v>0.11587819436202865</v>
      </c>
      <c r="AM1460" s="369">
        <f t="shared" ref="AM1460:AN1460" si="3199">AM290*100/AM$5</f>
        <v>0.14327194855413275</v>
      </c>
      <c r="AN1460" s="369">
        <f t="shared" si="3199"/>
        <v>0.1323585384938325</v>
      </c>
      <c r="AO1460" s="369">
        <f t="shared" ref="AO1460:AT1460" si="3200">AO290*100/AO$5</f>
        <v>0.11247229620478279</v>
      </c>
      <c r="AP1460" s="369">
        <f t="shared" si="3200"/>
        <v>0.10133124930938239</v>
      </c>
      <c r="AQ1460" s="369">
        <f t="shared" si="3200"/>
        <v>0.10938290765545396</v>
      </c>
      <c r="AR1460" s="369">
        <f t="shared" si="3200"/>
        <v>0.13280067169930512</v>
      </c>
      <c r="AS1460" s="369">
        <f t="shared" si="3200"/>
        <v>0.11709701322994544</v>
      </c>
      <c r="AT1460" s="369">
        <f t="shared" si="3200"/>
        <v>0.10448522345329724</v>
      </c>
      <c r="AU1460" s="369">
        <f t="shared" ref="AU1460:AV1460" si="3201">AU290*100/AU$5</f>
        <v>9.4862698283076086E-2</v>
      </c>
      <c r="AV1460" s="369">
        <f t="shared" si="3201"/>
        <v>0.10194450624464327</v>
      </c>
      <c r="AW1460" s="369">
        <f t="shared" ref="AW1460:AX1460" si="3202">AW290*100/AW$5</f>
        <v>0.14135397554327653</v>
      </c>
      <c r="AX1460" s="369">
        <f t="shared" si="3202"/>
        <v>0.15105657637424599</v>
      </c>
      <c r="AY1460" s="369">
        <f t="shared" ref="AY1460" si="3203">AY290*100/AY$5</f>
        <v>0.12587275841118187</v>
      </c>
    </row>
    <row r="1461" spans="1:51" s="325" customFormat="1" ht="27.6">
      <c r="A1461" s="329"/>
      <c r="B1461" s="329" t="s">
        <v>462</v>
      </c>
      <c r="C1461" s="369">
        <f t="shared" ref="C1461:AF1461" si="3204">C291*100/C$5</f>
        <v>3.3592690783167387E-2</v>
      </c>
      <c r="D1461" s="369">
        <f t="shared" si="3204"/>
        <v>3.4308699084728285E-2</v>
      </c>
      <c r="E1461" s="369">
        <f t="shared" si="3204"/>
        <v>3.8227711099947381E-2</v>
      </c>
      <c r="F1461" s="369">
        <f t="shared" si="3204"/>
        <v>3.2112524204365223E-2</v>
      </c>
      <c r="G1461" s="369">
        <f t="shared" si="3204"/>
        <v>4.0155846095879293E-2</v>
      </c>
      <c r="H1461" s="369">
        <f t="shared" si="3204"/>
        <v>4.224633089166932E-2</v>
      </c>
      <c r="I1461" s="369">
        <f t="shared" si="3204"/>
        <v>4.2299328041799256E-2</v>
      </c>
      <c r="J1461" s="369">
        <f t="shared" si="3204"/>
        <v>4.2271670066514964E-2</v>
      </c>
      <c r="K1461" s="369">
        <f t="shared" si="3204"/>
        <v>3.8255081746205191E-2</v>
      </c>
      <c r="L1461" s="369">
        <f t="shared" si="3204"/>
        <v>3.7069830801733303E-2</v>
      </c>
      <c r="M1461" s="369">
        <f t="shared" si="3204"/>
        <v>5.509766113619461E-2</v>
      </c>
      <c r="N1461" s="369">
        <f t="shared" si="3204"/>
        <v>4.8079892606761133E-2</v>
      </c>
      <c r="O1461" s="369">
        <f t="shared" si="3204"/>
        <v>4.8939937532934519E-2</v>
      </c>
      <c r="P1461" s="369">
        <f t="shared" si="3204"/>
        <v>5.6316528211087805E-2</v>
      </c>
      <c r="Q1461" s="369">
        <f t="shared" si="3204"/>
        <v>5.7413712530876564E-2</v>
      </c>
      <c r="R1461" s="369">
        <f t="shared" si="3204"/>
        <v>4.4551608078111496E-2</v>
      </c>
      <c r="S1461" s="369">
        <f t="shared" si="3204"/>
        <v>5.5145919105711871E-2</v>
      </c>
      <c r="T1461" s="369">
        <f t="shared" si="3204"/>
        <v>6.6247358575359336E-2</v>
      </c>
      <c r="U1461" s="369">
        <f t="shared" si="3204"/>
        <v>6.7041587491358898E-2</v>
      </c>
      <c r="V1461" s="369">
        <f t="shared" si="3204"/>
        <v>6.396651214397088E-2</v>
      </c>
      <c r="W1461" s="369">
        <f t="shared" si="3204"/>
        <v>4.745034889962426E-2</v>
      </c>
      <c r="X1461" s="369">
        <f t="shared" si="3204"/>
        <v>4.6657205622193276E-2</v>
      </c>
      <c r="Y1461" s="369">
        <f t="shared" si="3204"/>
        <v>5.6270357002418343E-2</v>
      </c>
      <c r="Z1461" s="369">
        <f t="shared" si="3204"/>
        <v>6.8069479092283294E-2</v>
      </c>
      <c r="AA1461" s="369">
        <f t="shared" si="3204"/>
        <v>6.381131862694879E-2</v>
      </c>
      <c r="AB1461" s="369">
        <f t="shared" si="3204"/>
        <v>5.9384220956405588E-2</v>
      </c>
      <c r="AC1461" s="369">
        <f t="shared" si="3204"/>
        <v>5.7717776651096619E-2</v>
      </c>
      <c r="AD1461" s="369">
        <f t="shared" si="3204"/>
        <v>5.9352512215388668E-2</v>
      </c>
      <c r="AE1461" s="369">
        <f t="shared" si="3204"/>
        <v>5.2823890274530487E-2</v>
      </c>
      <c r="AF1461" s="369">
        <f t="shared" si="3204"/>
        <v>5.4646108032854898E-2</v>
      </c>
      <c r="AG1461" s="369">
        <f t="shared" ref="AG1461:AH1461" si="3205">AG291*100/AG$5</f>
        <v>5.8746296732418615E-2</v>
      </c>
      <c r="AH1461" s="369">
        <f t="shared" si="3205"/>
        <v>6.0281082969541287E-2</v>
      </c>
      <c r="AI1461" s="369">
        <f t="shared" ref="AI1461:AJ1461" si="3206">AI291*100/AI$5</f>
        <v>4.4427294298865487E-2</v>
      </c>
      <c r="AJ1461" s="369">
        <f t="shared" si="3206"/>
        <v>4.1065054611119332E-2</v>
      </c>
      <c r="AK1461" s="369">
        <f t="shared" ref="AK1461:AL1461" si="3207">AK291*100/AK$5</f>
        <v>4.5517411773967086E-2</v>
      </c>
      <c r="AL1461" s="369">
        <f t="shared" si="3207"/>
        <v>5.1343578237466284E-2</v>
      </c>
      <c r="AM1461" s="369">
        <f t="shared" ref="AM1461:AN1461" si="3208">AM291*100/AM$5</f>
        <v>6.6499250260823192E-2</v>
      </c>
      <c r="AN1461" s="369">
        <f t="shared" si="3208"/>
        <v>6.0278063195586797E-2</v>
      </c>
      <c r="AO1461" s="369">
        <f t="shared" ref="AO1461:AT1461" si="3209">AO291*100/AO$5</f>
        <v>5.5213672682347913E-2</v>
      </c>
      <c r="AP1461" s="369">
        <f t="shared" si="3209"/>
        <v>5.1554495262668233E-2</v>
      </c>
      <c r="AQ1461" s="369">
        <f t="shared" si="3209"/>
        <v>4.8989507068389622E-2</v>
      </c>
      <c r="AR1461" s="369">
        <f t="shared" si="3209"/>
        <v>6.4376046566677711E-2</v>
      </c>
      <c r="AS1461" s="369">
        <f t="shared" si="3209"/>
        <v>4.8480782147181996E-2</v>
      </c>
      <c r="AT1461" s="369">
        <f t="shared" si="3209"/>
        <v>4.6587483653145412E-2</v>
      </c>
      <c r="AU1461" s="369">
        <f t="shared" ref="AU1461:AV1461" si="3210">AU291*100/AU$5</f>
        <v>4.3306151931855108E-2</v>
      </c>
      <c r="AV1461" s="369">
        <f t="shared" si="3210"/>
        <v>4.5146852765484878E-2</v>
      </c>
      <c r="AW1461" s="369">
        <f t="shared" ref="AW1461:AX1461" si="3211">AW291*100/AW$5</f>
        <v>5.1470744201338438E-2</v>
      </c>
      <c r="AX1461" s="369">
        <f t="shared" si="3211"/>
        <v>6.1372070482595541E-2</v>
      </c>
      <c r="AY1461" s="369">
        <f t="shared" ref="AY1461" si="3212">AY291*100/AY$5</f>
        <v>5.3273709596349861E-2</v>
      </c>
    </row>
    <row r="1462" spans="1:51" s="325" customFormat="1" ht="27.6">
      <c r="A1462" s="327"/>
      <c r="B1462" s="327" t="s">
        <v>463</v>
      </c>
      <c r="C1462" s="369">
        <f t="shared" ref="C1462:AF1462" si="3213">C292*100/C$5</f>
        <v>5.6174923790360883E-2</v>
      </c>
      <c r="D1462" s="369">
        <f t="shared" si="3213"/>
        <v>5.0752768156705957E-2</v>
      </c>
      <c r="E1462" s="369">
        <f t="shared" si="3213"/>
        <v>4.4083077580622243E-2</v>
      </c>
      <c r="F1462" s="369">
        <f t="shared" si="3213"/>
        <v>5.1188083414181178E-2</v>
      </c>
      <c r="G1462" s="369">
        <f t="shared" si="3213"/>
        <v>5.0952813922763962E-2</v>
      </c>
      <c r="H1462" s="369">
        <f t="shared" si="3213"/>
        <v>5.6159359247073284E-2</v>
      </c>
      <c r="I1462" s="369">
        <f t="shared" si="3213"/>
        <v>4.9933121332690671E-2</v>
      </c>
      <c r="J1462" s="369">
        <f t="shared" si="3213"/>
        <v>5.4271134649675812E-2</v>
      </c>
      <c r="K1462" s="369">
        <f t="shared" si="3213"/>
        <v>5.3243226594461998E-2</v>
      </c>
      <c r="L1462" s="369">
        <f t="shared" si="3213"/>
        <v>4.7590257813674659E-2</v>
      </c>
      <c r="M1462" s="369">
        <f t="shared" si="3213"/>
        <v>5.7948273720074946E-2</v>
      </c>
      <c r="N1462" s="369">
        <f t="shared" si="3213"/>
        <v>6.5809908457128696E-2</v>
      </c>
      <c r="O1462" s="369">
        <f t="shared" si="3213"/>
        <v>6.5212870557499372E-2</v>
      </c>
      <c r="P1462" s="369">
        <f t="shared" si="3213"/>
        <v>4.5708667613899752E-2</v>
      </c>
      <c r="Q1462" s="369">
        <f t="shared" si="3213"/>
        <v>6.5060782064587389E-2</v>
      </c>
      <c r="R1462" s="369">
        <f t="shared" si="3213"/>
        <v>5.7734359296537065E-2</v>
      </c>
      <c r="S1462" s="369">
        <f t="shared" si="3213"/>
        <v>6.404166443631204E-2</v>
      </c>
      <c r="T1462" s="369">
        <f t="shared" si="3213"/>
        <v>6.3104384693472293E-2</v>
      </c>
      <c r="U1462" s="369">
        <f t="shared" si="3213"/>
        <v>6.4996109417214079E-2</v>
      </c>
      <c r="V1462" s="369">
        <f t="shared" si="3213"/>
        <v>7.825600894354387E-2</v>
      </c>
      <c r="W1462" s="369">
        <f t="shared" si="3213"/>
        <v>6.7246376811594205E-2</v>
      </c>
      <c r="X1462" s="369">
        <f t="shared" si="3213"/>
        <v>6.1589165932132789E-2</v>
      </c>
      <c r="Y1462" s="369">
        <f t="shared" si="3213"/>
        <v>6.8492856476226077E-2</v>
      </c>
      <c r="Z1462" s="369">
        <f t="shared" si="3213"/>
        <v>6.9924233290983115E-2</v>
      </c>
      <c r="AA1462" s="369">
        <f t="shared" si="3213"/>
        <v>7.9615241970773062E-2</v>
      </c>
      <c r="AB1462" s="369">
        <f t="shared" si="3213"/>
        <v>6.8720833599693151E-2</v>
      </c>
      <c r="AC1462" s="369">
        <f t="shared" si="3213"/>
        <v>6.030100379580168E-2</v>
      </c>
      <c r="AD1462" s="369">
        <f t="shared" si="3213"/>
        <v>6.1357664655097746E-2</v>
      </c>
      <c r="AE1462" s="369">
        <f t="shared" si="3213"/>
        <v>7.8881048089056355E-2</v>
      </c>
      <c r="AF1462" s="369">
        <f t="shared" si="3213"/>
        <v>6.8092412184975235E-2</v>
      </c>
      <c r="AG1462" s="369">
        <f t="shared" ref="AG1462:AH1462" si="3214">AG292*100/AG$5</f>
        <v>6.473626112375451E-2</v>
      </c>
      <c r="AH1462" s="369">
        <f t="shared" si="3214"/>
        <v>7.1393701757587372E-2</v>
      </c>
      <c r="AI1462" s="369">
        <f t="shared" ref="AI1462:AJ1462" si="3215">AI292*100/AI$5</f>
        <v>6.0525283707335398E-2</v>
      </c>
      <c r="AJ1462" s="369">
        <f t="shared" si="3215"/>
        <v>5.2087779796209259E-2</v>
      </c>
      <c r="AK1462" s="369">
        <f t="shared" ref="AK1462:AL1462" si="3216">AK292*100/AK$5</f>
        <v>7.5680491151578835E-2</v>
      </c>
      <c r="AL1462" s="369">
        <f t="shared" si="3216"/>
        <v>6.4494028315678992E-2</v>
      </c>
      <c r="AM1462" s="369">
        <f t="shared" ref="AM1462:AN1462" si="3217">AM292*100/AM$5</f>
        <v>7.6772698293309544E-2</v>
      </c>
      <c r="AN1462" s="369">
        <f t="shared" si="3217"/>
        <v>7.2080475298245725E-2</v>
      </c>
      <c r="AO1462" s="369">
        <f t="shared" ref="AO1462:AT1462" si="3218">AO292*100/AO$5</f>
        <v>5.7258623522434861E-2</v>
      </c>
      <c r="AP1462" s="369">
        <f t="shared" si="3218"/>
        <v>4.977675404671416E-2</v>
      </c>
      <c r="AQ1462" s="369">
        <f t="shared" si="3218"/>
        <v>6.0359661257127432E-2</v>
      </c>
      <c r="AR1462" s="369">
        <f t="shared" si="3218"/>
        <v>6.842462513262744E-2</v>
      </c>
      <c r="AS1462" s="369">
        <f t="shared" si="3218"/>
        <v>6.8580843650539194E-2</v>
      </c>
      <c r="AT1462" s="369">
        <f t="shared" si="3218"/>
        <v>5.7931401276779808E-2</v>
      </c>
      <c r="AU1462" s="369">
        <f t="shared" ref="AU1462:AV1462" si="3219">AU292*100/AU$5</f>
        <v>5.1522871271958259E-2</v>
      </c>
      <c r="AV1462" s="369">
        <f t="shared" si="3219"/>
        <v>5.6797653479158383E-2</v>
      </c>
      <c r="AW1462" s="369">
        <f t="shared" ref="AW1462:AX1462" si="3220">AW292*100/AW$5</f>
        <v>8.9883231341938083E-2</v>
      </c>
      <c r="AX1462" s="369">
        <f t="shared" si="3220"/>
        <v>8.9650353376078629E-2</v>
      </c>
      <c r="AY1462" s="369">
        <f t="shared" ref="AY1462" si="3221">AY292*100/AY$5</f>
        <v>7.2599048814832007E-2</v>
      </c>
    </row>
    <row r="1463" spans="1:51" s="325" customFormat="1" ht="13.8">
      <c r="A1463" s="329"/>
      <c r="B1463" s="329" t="s">
        <v>464</v>
      </c>
      <c r="C1463" s="369">
        <f t="shared" ref="C1463:AF1463" si="3222">C293*100/C$5</f>
        <v>7.8152661076520538E-2</v>
      </c>
      <c r="D1463" s="369">
        <f t="shared" si="3222"/>
        <v>8.2349487263594992E-2</v>
      </c>
      <c r="E1463" s="369">
        <f t="shared" si="3222"/>
        <v>7.6791080151016253E-2</v>
      </c>
      <c r="F1463" s="369">
        <f t="shared" si="3222"/>
        <v>8.0821184828172007E-2</v>
      </c>
      <c r="G1463" s="369">
        <f t="shared" si="3222"/>
        <v>8.1014234618850392E-2</v>
      </c>
      <c r="H1463" s="369">
        <f t="shared" si="3222"/>
        <v>8.0507158869030218E-2</v>
      </c>
      <c r="I1463" s="369">
        <f t="shared" si="3222"/>
        <v>8.5373098881225185E-2</v>
      </c>
      <c r="J1463" s="369">
        <f t="shared" si="3222"/>
        <v>0.10055478375615337</v>
      </c>
      <c r="K1463" s="369">
        <f t="shared" si="3222"/>
        <v>0.10456389010629419</v>
      </c>
      <c r="L1463" s="369">
        <f t="shared" si="3222"/>
        <v>9.6173860667103442E-2</v>
      </c>
      <c r="M1463" s="369">
        <f t="shared" si="3222"/>
        <v>0.1150881647671092</v>
      </c>
      <c r="N1463" s="369">
        <f t="shared" si="3222"/>
        <v>0.11939988117778852</v>
      </c>
      <c r="O1463" s="369">
        <f t="shared" si="3222"/>
        <v>0.10018150579142784</v>
      </c>
      <c r="P1463" s="369">
        <f t="shared" si="3222"/>
        <v>9.8489242292591539E-2</v>
      </c>
      <c r="Q1463" s="369">
        <f t="shared" si="3222"/>
        <v>8.3713158017183653E-2</v>
      </c>
      <c r="R1463" s="369">
        <f t="shared" si="3222"/>
        <v>7.8835462731970729E-2</v>
      </c>
      <c r="S1463" s="369">
        <f t="shared" si="3222"/>
        <v>8.4220757740357449E-2</v>
      </c>
      <c r="T1463" s="369">
        <f t="shared" si="3222"/>
        <v>8.4819476968328214E-2</v>
      </c>
      <c r="U1463" s="369">
        <f t="shared" si="3222"/>
        <v>9.2505702291937317E-2</v>
      </c>
      <c r="V1463" s="369">
        <f t="shared" si="3222"/>
        <v>0.12721854944796313</v>
      </c>
      <c r="W1463" s="369">
        <f t="shared" si="3222"/>
        <v>0.11534084809447129</v>
      </c>
      <c r="X1463" s="369">
        <f t="shared" si="3222"/>
        <v>0.12028293789834933</v>
      </c>
      <c r="Y1463" s="369">
        <f t="shared" si="3222"/>
        <v>0.11894483513488291</v>
      </c>
      <c r="Z1463" s="369">
        <f t="shared" si="3222"/>
        <v>0.1177305227624709</v>
      </c>
      <c r="AA1463" s="369">
        <f t="shared" si="3222"/>
        <v>9.970766712648936E-2</v>
      </c>
      <c r="AB1463" s="369">
        <f t="shared" si="3222"/>
        <v>0.12032454402002576</v>
      </c>
      <c r="AC1463" s="369">
        <f t="shared" si="3222"/>
        <v>9.6504739450697957E-2</v>
      </c>
      <c r="AD1463" s="369">
        <f t="shared" si="3222"/>
        <v>8.5740318321960107E-2</v>
      </c>
      <c r="AE1463" s="369">
        <f t="shared" si="3222"/>
        <v>9.3939798898661303E-2</v>
      </c>
      <c r="AF1463" s="369">
        <f t="shared" si="3222"/>
        <v>9.5230989467608343E-2</v>
      </c>
      <c r="AG1463" s="369">
        <f t="shared" ref="AG1463:AH1463" si="3223">AG293*100/AG$5</f>
        <v>9.3272302665087695E-2</v>
      </c>
      <c r="AH1463" s="369">
        <f t="shared" si="3223"/>
        <v>0.1299201607079635</v>
      </c>
      <c r="AI1463" s="369">
        <f t="shared" ref="AI1463:AJ1463" si="3224">AI293*100/AI$5</f>
        <v>0.10550495999570721</v>
      </c>
      <c r="AJ1463" s="369">
        <f t="shared" si="3224"/>
        <v>0.12751780116084424</v>
      </c>
      <c r="AK1463" s="369">
        <f t="shared" ref="AK1463:AL1463" si="3225">AK293*100/AK$5</f>
        <v>0.13659120570869401</v>
      </c>
      <c r="AL1463" s="369">
        <f t="shared" si="3225"/>
        <v>0.11884110441051485</v>
      </c>
      <c r="AM1463" s="369">
        <f t="shared" ref="AM1463:AN1463" si="3226">AM293*100/AM$5</f>
        <v>0.11697637218217309</v>
      </c>
      <c r="AN1463" s="369">
        <f t="shared" si="3226"/>
        <v>0.12631439665579267</v>
      </c>
      <c r="AO1463" s="369">
        <f t="shared" ref="AO1463:AT1463" si="3227">AO293*100/AO$5</f>
        <v>8.9378454821042119E-2</v>
      </c>
      <c r="AP1463" s="369">
        <f t="shared" si="3227"/>
        <v>7.3828546968445791E-2</v>
      </c>
      <c r="AQ1463" s="369">
        <f t="shared" si="3227"/>
        <v>8.0130908600155204E-2</v>
      </c>
      <c r="AR1463" s="369">
        <f t="shared" si="3227"/>
        <v>0.10464299014152882</v>
      </c>
      <c r="AS1463" s="369">
        <f t="shared" si="3227"/>
        <v>0.12159121712242141</v>
      </c>
      <c r="AT1463" s="369">
        <f t="shared" si="3227"/>
        <v>0.12821656447603388</v>
      </c>
      <c r="AU1463" s="369">
        <f t="shared" ref="AU1463:AV1463" si="3228">AU293*100/AU$5</f>
        <v>0.11846892884624127</v>
      </c>
      <c r="AV1463" s="369">
        <f t="shared" si="3228"/>
        <v>0.10343184250596331</v>
      </c>
      <c r="AW1463" s="369">
        <f t="shared" ref="AW1463:AX1463" si="3229">AW293*100/AW$5</f>
        <v>0.11321575157229367</v>
      </c>
      <c r="AX1463" s="369">
        <f t="shared" si="3229"/>
        <v>0.12691074786495549</v>
      </c>
      <c r="AY1463" s="369">
        <f t="shared" ref="AY1463" si="3230">AY293*100/AY$5</f>
        <v>0.11385893477239252</v>
      </c>
    </row>
    <row r="1464" spans="1:51" s="325" customFormat="1" ht="13.8">
      <c r="A1464" s="327"/>
      <c r="B1464" s="327" t="s">
        <v>465</v>
      </c>
      <c r="C1464" s="369">
        <f t="shared" ref="C1464:AF1464" si="3231">C294*100/C$5</f>
        <v>2.1589132894066443E-4</v>
      </c>
      <c r="D1464" s="369">
        <f t="shared" si="3231"/>
        <v>4.3047301235543645E-4</v>
      </c>
      <c r="E1464" s="369">
        <f t="shared" si="3231"/>
        <v>2.9836262321910148E-4</v>
      </c>
      <c r="F1464" s="369">
        <f t="shared" si="3231"/>
        <v>7.9981380334658088E-5</v>
      </c>
      <c r="G1464" s="369">
        <f t="shared" si="3231"/>
        <v>7.395183443071693E-5</v>
      </c>
      <c r="H1464" s="369">
        <f t="shared" si="3231"/>
        <v>1.4492737870212461E-4</v>
      </c>
      <c r="I1464" s="369">
        <f t="shared" si="3231"/>
        <v>7.3756456916825207E-5</v>
      </c>
      <c r="J1464" s="369">
        <f t="shared" si="3231"/>
        <v>1.1306486385349128E-3</v>
      </c>
      <c r="K1464" s="369">
        <f t="shared" si="3231"/>
        <v>1.0593714945102977E-3</v>
      </c>
      <c r="L1464" s="369">
        <f t="shared" si="3231"/>
        <v>2.2576023630775457E-4</v>
      </c>
      <c r="M1464" s="369">
        <f t="shared" si="3231"/>
        <v>1.7018582590330381E-4</v>
      </c>
      <c r="N1464" s="369">
        <f t="shared" si="3231"/>
        <v>7.9985033911432577E-4</v>
      </c>
      <c r="O1464" s="369">
        <f t="shared" si="3231"/>
        <v>2.09973329349224E-3</v>
      </c>
      <c r="P1464" s="369">
        <f t="shared" si="3231"/>
        <v>3.0184969178990404E-4</v>
      </c>
      <c r="Q1464" s="369">
        <f t="shared" si="3231"/>
        <v>3.2368548290839501E-4</v>
      </c>
      <c r="R1464" s="369">
        <f t="shared" si="3231"/>
        <v>5.6559658692914984E-4</v>
      </c>
      <c r="S1464" s="369">
        <f t="shared" si="3231"/>
        <v>1.1552916013766455E-4</v>
      </c>
      <c r="T1464" s="369">
        <f t="shared" si="3231"/>
        <v>8.1635685243819261E-5</v>
      </c>
      <c r="U1464" s="369">
        <f t="shared" si="3231"/>
        <v>8.7663346034778141E-4</v>
      </c>
      <c r="V1464" s="369">
        <f t="shared" si="3231"/>
        <v>2.1013965881724994E-4</v>
      </c>
      <c r="W1464" s="369">
        <f t="shared" si="3231"/>
        <v>4.7235641438539991E-4</v>
      </c>
      <c r="X1464" s="369">
        <f t="shared" si="3231"/>
        <v>3.3090216753328564E-4</v>
      </c>
      <c r="Y1464" s="369">
        <f t="shared" si="3231"/>
        <v>1.1714855725694312E-4</v>
      </c>
      <c r="Z1464" s="369">
        <f t="shared" si="3231"/>
        <v>5.5642625960994514E-4</v>
      </c>
      <c r="AA1464" s="369">
        <f t="shared" si="3231"/>
        <v>4.7650020132133507E-4</v>
      </c>
      <c r="AB1464" s="369">
        <f t="shared" si="3231"/>
        <v>1.093477156421066E-3</v>
      </c>
      <c r="AC1464" s="369">
        <f t="shared" si="3231"/>
        <v>1.5422251610179458E-4</v>
      </c>
      <c r="AD1464" s="369">
        <f t="shared" si="3231"/>
        <v>2.8072134155927077E-4</v>
      </c>
      <c r="AE1464" s="369">
        <f t="shared" si="3231"/>
        <v>3.5478732273938385E-4</v>
      </c>
      <c r="AF1464" s="369">
        <f t="shared" si="3231"/>
        <v>3.689534675886677E-4</v>
      </c>
      <c r="AG1464" s="369">
        <f t="shared" ref="AG1464:AH1464" si="3232">AG294*100/AG$5</f>
        <v>2.2322848663363629E-4</v>
      </c>
      <c r="AH1464" s="369">
        <f t="shared" si="3232"/>
        <v>6.6285796279573212E-4</v>
      </c>
      <c r="AI1464" s="369">
        <f t="shared" ref="AI1464:AJ1464" si="3233">AI294*100/AI$5</f>
        <v>1.1836756917992581E-4</v>
      </c>
      <c r="AJ1464" s="369">
        <f t="shared" si="3233"/>
        <v>2.8817582183241635E-4</v>
      </c>
      <c r="AK1464" s="369">
        <f t="shared" ref="AK1464:AL1464" si="3234">AK294*100/AK$5</f>
        <v>7.7940773585560071E-4</v>
      </c>
      <c r="AL1464" s="369">
        <f t="shared" si="3234"/>
        <v>2.0293904441686278E-4</v>
      </c>
      <c r="AM1464" s="369">
        <f t="shared" ref="AM1464:AN1464" si="3235">AM294*100/AM$5</f>
        <v>4.0797086049584782E-4</v>
      </c>
      <c r="AN1464" s="369">
        <f t="shared" si="3235"/>
        <v>3.6754916582674876E-4</v>
      </c>
      <c r="AO1464" s="369">
        <f t="shared" ref="AO1464:AT1464" si="3236">AO294*100/AO$5</f>
        <v>3.5257773104947581E-4</v>
      </c>
      <c r="AP1464" s="369">
        <f t="shared" si="3236"/>
        <v>2.0914602540636202E-4</v>
      </c>
      <c r="AQ1464" s="369">
        <f t="shared" si="3236"/>
        <v>9.1096190829650123E-4</v>
      </c>
      <c r="AR1464" s="369">
        <f t="shared" si="3236"/>
        <v>4.7415785006618152E-4</v>
      </c>
      <c r="AS1464" s="369">
        <f t="shared" si="3236"/>
        <v>3.1848689001798389E-4</v>
      </c>
      <c r="AT1464" s="369">
        <f t="shared" si="3236"/>
        <v>7.7421396244389058E-4</v>
      </c>
      <c r="AU1464" s="369">
        <f t="shared" ref="AU1464:AV1464" si="3237">AU294*100/AU$5</f>
        <v>1.3470031705087126E-4</v>
      </c>
      <c r="AV1464" s="369">
        <f t="shared" si="3237"/>
        <v>1.2394468844333529E-4</v>
      </c>
      <c r="AW1464" s="369">
        <f t="shared" ref="AW1464:AX1464" si="3238">AW294*100/AW$5</f>
        <v>7.9542682603485034E-4</v>
      </c>
      <c r="AX1464" s="369">
        <f t="shared" si="3238"/>
        <v>2.7322012457471579E-4</v>
      </c>
      <c r="AY1464" s="369">
        <f t="shared" ref="AY1464" si="3239">AY294*100/AY$5</f>
        <v>3.7274393151375039E-4</v>
      </c>
    </row>
    <row r="1465" spans="1:51" s="325" customFormat="1" ht="13.8">
      <c r="A1465" s="329"/>
      <c r="B1465" s="329" t="s">
        <v>466</v>
      </c>
      <c r="C1465" s="369">
        <f t="shared" ref="C1465:AF1465" si="3240">C295*100/C$5</f>
        <v>4.3178265788132884E-3</v>
      </c>
      <c r="D1465" s="369">
        <f t="shared" si="3240"/>
        <v>3.2285475926657732E-3</v>
      </c>
      <c r="E1465" s="369">
        <f t="shared" si="3240"/>
        <v>2.1258336904360978E-3</v>
      </c>
      <c r="F1465" s="369">
        <f t="shared" si="3240"/>
        <v>2.9593110723823493E-3</v>
      </c>
      <c r="G1465" s="369">
        <f t="shared" si="3240"/>
        <v>2.3294827845675831E-3</v>
      </c>
      <c r="H1465" s="369">
        <f t="shared" si="3240"/>
        <v>3.0072431080690855E-3</v>
      </c>
      <c r="I1465" s="369">
        <f t="shared" si="3240"/>
        <v>3.3190405612571346E-3</v>
      </c>
      <c r="J1465" s="369">
        <f t="shared" si="3240"/>
        <v>4.3037593337780554E-3</v>
      </c>
      <c r="K1465" s="369">
        <f t="shared" si="3240"/>
        <v>3.0996425209745744E-3</v>
      </c>
      <c r="L1465" s="369">
        <f t="shared" si="3240"/>
        <v>3.070339213785462E-3</v>
      </c>
      <c r="M1465" s="369">
        <f t="shared" si="3240"/>
        <v>4.5099243864375506E-3</v>
      </c>
      <c r="N1465" s="369">
        <f t="shared" si="3240"/>
        <v>3.9548155656208327E-3</v>
      </c>
      <c r="O1465" s="369">
        <f t="shared" si="3240"/>
        <v>3.9975691549179191E-3</v>
      </c>
      <c r="P1465" s="369">
        <f t="shared" si="3240"/>
        <v>1.9404623043636686E-3</v>
      </c>
      <c r="Q1465" s="369">
        <f t="shared" si="3240"/>
        <v>3.5605403119923452E-3</v>
      </c>
      <c r="R1465" s="369">
        <f t="shared" si="3240"/>
        <v>1.7838046203150111E-3</v>
      </c>
      <c r="S1465" s="369">
        <f t="shared" si="3240"/>
        <v>2.5031318029827315E-3</v>
      </c>
      <c r="T1465" s="369">
        <f t="shared" si="3240"/>
        <v>2.8164311409117643E-3</v>
      </c>
      <c r="U1465" s="369">
        <f t="shared" si="3240"/>
        <v>2.4629225790723385E-3</v>
      </c>
      <c r="V1465" s="369">
        <f t="shared" si="3240"/>
        <v>3.5303462681297989E-3</v>
      </c>
      <c r="W1465" s="369">
        <f t="shared" si="3240"/>
        <v>3.9935587761674718E-3</v>
      </c>
      <c r="X1465" s="369">
        <f t="shared" si="3240"/>
        <v>3.8467376975744455E-3</v>
      </c>
      <c r="Y1465" s="369">
        <f t="shared" si="3240"/>
        <v>4.1782985421643043E-3</v>
      </c>
      <c r="Z1465" s="369">
        <f t="shared" si="3240"/>
        <v>4.497778931847057E-3</v>
      </c>
      <c r="AA1465" s="369">
        <f t="shared" si="3240"/>
        <v>4.0502517112313485E-3</v>
      </c>
      <c r="AB1465" s="369">
        <f t="shared" si="3240"/>
        <v>4.8365335764777913E-3</v>
      </c>
      <c r="AC1465" s="369">
        <f t="shared" si="3240"/>
        <v>3.4314509832649295E-3</v>
      </c>
      <c r="AD1465" s="369">
        <f t="shared" si="3240"/>
        <v>4.3712323185657875E-3</v>
      </c>
      <c r="AE1465" s="369">
        <f t="shared" si="3240"/>
        <v>3.1536650910167453E-3</v>
      </c>
      <c r="AF1465" s="369">
        <f t="shared" si="3240"/>
        <v>4.5914209299923103E-3</v>
      </c>
      <c r="AG1465" s="369">
        <f t="shared" ref="AG1465:AH1465" si="3241">AG295*100/AG$5</f>
        <v>3.385632047276817E-3</v>
      </c>
      <c r="AH1465" s="369">
        <f t="shared" si="3241"/>
        <v>6.7065629176979958E-3</v>
      </c>
      <c r="AI1465" s="369">
        <f t="shared" ref="AI1465:AJ1465" si="3242">AI295*100/AI$5</f>
        <v>3.9455856393308605E-3</v>
      </c>
      <c r="AJ1465" s="369">
        <f t="shared" si="3242"/>
        <v>4.6828571047767657E-3</v>
      </c>
      <c r="AK1465" s="369">
        <f t="shared" ref="AK1465:AL1465" si="3243">AK295*100/AK$5</f>
        <v>1.071685636801451E-2</v>
      </c>
      <c r="AL1465" s="369">
        <f t="shared" si="3243"/>
        <v>6.0069957147391388E-3</v>
      </c>
      <c r="AM1465" s="369">
        <f t="shared" ref="AM1465:AN1465" si="3244">AM295*100/AM$5</f>
        <v>4.9698268460403273E-3</v>
      </c>
      <c r="AN1465" s="369">
        <f t="shared" si="3244"/>
        <v>3.8388468430793758E-3</v>
      </c>
      <c r="AO1465" s="369">
        <f t="shared" ref="AO1465:AT1465" si="3245">AO295*100/AO$5</f>
        <v>3.6315506298096011E-3</v>
      </c>
      <c r="AP1465" s="369">
        <f t="shared" si="3245"/>
        <v>2.2308909376678615E-3</v>
      </c>
      <c r="AQ1465" s="369">
        <f t="shared" si="3245"/>
        <v>3.0702790242585782E-3</v>
      </c>
      <c r="AR1465" s="369">
        <f t="shared" si="3245"/>
        <v>4.3403680121442767E-3</v>
      </c>
      <c r="AS1465" s="369">
        <f t="shared" si="3245"/>
        <v>2.2647956623501079E-3</v>
      </c>
      <c r="AT1465" s="369">
        <f t="shared" si="3245"/>
        <v>4.2076845784994052E-3</v>
      </c>
      <c r="AU1465" s="369">
        <f t="shared" ref="AU1465:AV1465" si="3246">AU295*100/AU$5</f>
        <v>2.761356499542861E-3</v>
      </c>
      <c r="AV1465" s="369">
        <f t="shared" si="3246"/>
        <v>3.8422853417433935E-3</v>
      </c>
      <c r="AW1465" s="369">
        <f t="shared" ref="AW1465:AX1465" si="3247">AW295*100/AW$5</f>
        <v>6.263986255024446E-3</v>
      </c>
      <c r="AX1465" s="369">
        <f t="shared" si="3247"/>
        <v>7.2403333012299688E-3</v>
      </c>
      <c r="AY1465" s="369">
        <f t="shared" ref="AY1465" si="3248">AY295*100/AY$5</f>
        <v>4.9030163299116402E-3</v>
      </c>
    </row>
    <row r="1466" spans="1:51" s="325" customFormat="1" ht="13.8">
      <c r="A1466" s="327"/>
      <c r="B1466" s="327" t="s">
        <v>467</v>
      </c>
      <c r="C1466" s="369">
        <f t="shared" ref="C1466:AF1466" si="3249">C296*100/C$5</f>
        <v>7.3618943168766576E-2</v>
      </c>
      <c r="D1466" s="369">
        <f t="shared" si="3249"/>
        <v>7.8690466658573779E-2</v>
      </c>
      <c r="E1466" s="369">
        <f t="shared" si="3249"/>
        <v>7.436688383736105E-2</v>
      </c>
      <c r="F1466" s="369">
        <f t="shared" si="3249"/>
        <v>7.7781892375454992E-2</v>
      </c>
      <c r="G1466" s="369">
        <f t="shared" si="3249"/>
        <v>7.8610799999852099E-2</v>
      </c>
      <c r="H1466" s="369">
        <f t="shared" si="3249"/>
        <v>7.7391220226934537E-2</v>
      </c>
      <c r="I1466" s="369">
        <f t="shared" si="3249"/>
        <v>8.1980301863051219E-2</v>
      </c>
      <c r="J1466" s="369">
        <f t="shared" si="3249"/>
        <v>9.5156848320567339E-2</v>
      </c>
      <c r="K1466" s="369">
        <f t="shared" si="3249"/>
        <v>0.10040487609080932</v>
      </c>
      <c r="L1466" s="369">
        <f t="shared" si="3249"/>
        <v>9.2877761217010218E-2</v>
      </c>
      <c r="M1466" s="369">
        <f t="shared" si="3249"/>
        <v>0.11040805455476835</v>
      </c>
      <c r="N1466" s="369">
        <f t="shared" si="3249"/>
        <v>0.11468965140300415</v>
      </c>
      <c r="O1466" s="369">
        <f t="shared" si="3249"/>
        <v>9.4084203343017689E-2</v>
      </c>
      <c r="P1466" s="369">
        <f t="shared" si="3249"/>
        <v>9.6290051680979385E-2</v>
      </c>
      <c r="Q1466" s="369">
        <f t="shared" si="3249"/>
        <v>7.982893222228292E-2</v>
      </c>
      <c r="R1466" s="369">
        <f t="shared" si="3249"/>
        <v>7.6486061524726562E-2</v>
      </c>
      <c r="S1466" s="369">
        <f t="shared" si="3249"/>
        <v>8.1602096777237051E-2</v>
      </c>
      <c r="T1466" s="369">
        <f t="shared" si="3249"/>
        <v>8.1921410142172621E-2</v>
      </c>
      <c r="U1466" s="369">
        <f t="shared" si="3249"/>
        <v>8.9124401802024439E-2</v>
      </c>
      <c r="V1466" s="369">
        <f t="shared" si="3249"/>
        <v>0.12343603558925262</v>
      </c>
      <c r="W1466" s="369">
        <f t="shared" si="3249"/>
        <v>0.11083199141170155</v>
      </c>
      <c r="X1466" s="369">
        <f t="shared" si="3249"/>
        <v>0.1161052980332416</v>
      </c>
      <c r="Y1466" s="369">
        <f t="shared" si="3249"/>
        <v>0.11464938803546165</v>
      </c>
      <c r="Z1466" s="369">
        <f t="shared" si="3249"/>
        <v>0.1126299487160464</v>
      </c>
      <c r="AA1466" s="369">
        <f t="shared" si="3249"/>
        <v>9.52206235640468E-2</v>
      </c>
      <c r="AB1466" s="369">
        <f t="shared" si="3249"/>
        <v>0.11435247647341841</v>
      </c>
      <c r="AC1466" s="369">
        <f t="shared" si="3249"/>
        <v>9.2919065951331231E-2</v>
      </c>
      <c r="AD1466" s="369">
        <f t="shared" si="3249"/>
        <v>8.1088364661835055E-2</v>
      </c>
      <c r="AE1466" s="369">
        <f t="shared" si="3249"/>
        <v>9.0470767298542878E-2</v>
      </c>
      <c r="AF1466" s="369">
        <f t="shared" si="3249"/>
        <v>9.0270615070027371E-2</v>
      </c>
      <c r="AG1466" s="369">
        <f t="shared" ref="AG1466:AH1466" si="3250">AG296*100/AG$5</f>
        <v>8.9663442131177246E-2</v>
      </c>
      <c r="AH1466" s="369">
        <f t="shared" si="3250"/>
        <v>0.12255073982746977</v>
      </c>
      <c r="AI1466" s="369">
        <f t="shared" ref="AI1466:AJ1466" si="3251">AI296*100/AI$5</f>
        <v>0.10144100678719642</v>
      </c>
      <c r="AJ1466" s="369">
        <f t="shared" si="3251"/>
        <v>0.12251074625650601</v>
      </c>
      <c r="AK1466" s="369">
        <f t="shared" ref="AK1466:AL1466" si="3252">AK296*100/AK$5</f>
        <v>0.12505597121803116</v>
      </c>
      <c r="AL1466" s="369">
        <f t="shared" si="3252"/>
        <v>0.11267175746024222</v>
      </c>
      <c r="AM1466" s="369">
        <f t="shared" ref="AM1466:AN1466" si="3253">AM296*100/AM$5</f>
        <v>0.11159857447563691</v>
      </c>
      <c r="AN1466" s="369">
        <f t="shared" si="3253"/>
        <v>0.12210800064688652</v>
      </c>
      <c r="AO1466" s="369">
        <f t="shared" ref="AO1466:AT1466" si="3254">AO296*100/AO$5</f>
        <v>8.5359068687078099E-2</v>
      </c>
      <c r="AP1466" s="369">
        <f t="shared" si="3254"/>
        <v>7.1388510005371567E-2</v>
      </c>
      <c r="AQ1466" s="369">
        <f t="shared" si="3254"/>
        <v>7.6149667667600118E-2</v>
      </c>
      <c r="AR1466" s="369">
        <f t="shared" si="3254"/>
        <v>9.9828464279318366E-2</v>
      </c>
      <c r="AS1466" s="369">
        <f t="shared" si="3254"/>
        <v>0.11900793457005333</v>
      </c>
      <c r="AT1466" s="369">
        <f t="shared" si="3254"/>
        <v>0.12323466593509058</v>
      </c>
      <c r="AU1466" s="369">
        <f t="shared" ref="AU1466:AV1466" si="3255">AU296*100/AU$5</f>
        <v>0.11557287202964754</v>
      </c>
      <c r="AV1466" s="369">
        <f t="shared" si="3255"/>
        <v>9.9465612475776566E-2</v>
      </c>
      <c r="AW1466" s="369">
        <f t="shared" ref="AW1466:AX1466" si="3256">AW296*100/AW$5</f>
        <v>0.1061563384912344</v>
      </c>
      <c r="AX1466" s="369">
        <f t="shared" si="3256"/>
        <v>0.11943134695472266</v>
      </c>
      <c r="AY1466" s="369">
        <f t="shared" ref="AY1466" si="3257">AY296*100/AY$5</f>
        <v>0.10861184712108359</v>
      </c>
    </row>
    <row r="1467" spans="1:51" s="325" customFormat="1" ht="13.8">
      <c r="A1467" s="329"/>
      <c r="B1467" s="329" t="s">
        <v>468</v>
      </c>
      <c r="C1467" s="369">
        <f t="shared" ref="C1467:AF1467" si="3258">C297*100/C$5</f>
        <v>0.19684971372809784</v>
      </c>
      <c r="D1467" s="369">
        <f t="shared" si="3258"/>
        <v>0.16788447481862021</v>
      </c>
      <c r="E1467" s="369">
        <f t="shared" si="3258"/>
        <v>0.14675711529589555</v>
      </c>
      <c r="F1467" s="369">
        <f t="shared" si="3258"/>
        <v>0.15844311444295767</v>
      </c>
      <c r="G1467" s="369">
        <f t="shared" si="3258"/>
        <v>0.18558212850388414</v>
      </c>
      <c r="H1467" s="369">
        <f t="shared" si="3258"/>
        <v>0.2094562940692456</v>
      </c>
      <c r="I1467" s="369">
        <f t="shared" si="3258"/>
        <v>0.22621105336390293</v>
      </c>
      <c r="J1467" s="369">
        <f t="shared" si="3258"/>
        <v>0.23597731262325439</v>
      </c>
      <c r="K1467" s="369">
        <f t="shared" si="3258"/>
        <v>0.22749021945076686</v>
      </c>
      <c r="L1467" s="369">
        <f t="shared" si="3258"/>
        <v>0.23858341773003502</v>
      </c>
      <c r="M1467" s="369">
        <f t="shared" si="3258"/>
        <v>0.25846972309064264</v>
      </c>
      <c r="N1467" s="369">
        <f t="shared" si="3258"/>
        <v>0.25857384018368118</v>
      </c>
      <c r="O1467" s="369">
        <f t="shared" si="3258"/>
        <v>0.28782497915409017</v>
      </c>
      <c r="P1467" s="369">
        <f t="shared" si="3258"/>
        <v>0.271707843995455</v>
      </c>
      <c r="Q1467" s="369">
        <f t="shared" si="3258"/>
        <v>0.23964863940830294</v>
      </c>
      <c r="R1467" s="369">
        <f t="shared" si="3258"/>
        <v>0.2498196617036291</v>
      </c>
      <c r="S1467" s="369">
        <f t="shared" si="3258"/>
        <v>0.27349603176589787</v>
      </c>
      <c r="T1467" s="369">
        <f t="shared" si="3258"/>
        <v>0.27690824434703493</v>
      </c>
      <c r="U1467" s="369">
        <f t="shared" si="3258"/>
        <v>0.2548498702582479</v>
      </c>
      <c r="V1467" s="369">
        <f t="shared" si="3258"/>
        <v>0.26393541147446592</v>
      </c>
      <c r="W1467" s="369">
        <f t="shared" si="3258"/>
        <v>0.24446591519055288</v>
      </c>
      <c r="X1467" s="369">
        <f t="shared" si="3258"/>
        <v>0.23092835016729171</v>
      </c>
      <c r="Y1467" s="369">
        <f t="shared" si="3258"/>
        <v>0.2674501562176011</v>
      </c>
      <c r="Z1467" s="369">
        <f t="shared" si="3258"/>
        <v>0.28048520369837987</v>
      </c>
      <c r="AA1467" s="369">
        <f t="shared" si="3258"/>
        <v>0.31985076013694619</v>
      </c>
      <c r="AB1467" s="369">
        <f t="shared" si="3258"/>
        <v>0.27749085684869979</v>
      </c>
      <c r="AC1467" s="369">
        <f t="shared" si="3258"/>
        <v>0.21629707883276689</v>
      </c>
      <c r="AD1467" s="369">
        <f t="shared" si="3258"/>
        <v>0.24767642935286513</v>
      </c>
      <c r="AE1467" s="369">
        <f t="shared" si="3258"/>
        <v>0.25666891759512539</v>
      </c>
      <c r="AF1467" s="369">
        <f t="shared" si="3258"/>
        <v>0.26048114811759943</v>
      </c>
      <c r="AG1467" s="369">
        <f t="shared" ref="AG1467:AH1467" si="3259">AG297*100/AG$5</f>
        <v>0.24886255784873218</v>
      </c>
      <c r="AH1467" s="369">
        <f t="shared" si="3259"/>
        <v>0.28467799919833181</v>
      </c>
      <c r="AI1467" s="369">
        <f t="shared" ref="AI1467:AJ1467" si="3260">AI297*100/AI$5</f>
        <v>0.21104937584780772</v>
      </c>
      <c r="AJ1467" s="369">
        <f t="shared" si="3260"/>
        <v>0.24570591008986398</v>
      </c>
      <c r="AK1467" s="369">
        <f t="shared" ref="AK1467:AL1467" si="3261">AK297*100/AK$5</f>
        <v>0.30022785985157746</v>
      </c>
      <c r="AL1467" s="369">
        <f t="shared" si="3261"/>
        <v>0.26690543121705795</v>
      </c>
      <c r="AM1467" s="369">
        <f t="shared" ref="AM1467:AN1467" si="3262">AM297*100/AM$5</f>
        <v>0.33346054606528797</v>
      </c>
      <c r="AN1467" s="369">
        <f t="shared" si="3262"/>
        <v>0.28468724833091835</v>
      </c>
      <c r="AO1467" s="369">
        <f t="shared" ref="AO1467:AT1467" si="3263">AO297*100/AO$5</f>
        <v>0.23256027140023422</v>
      </c>
      <c r="AP1467" s="369">
        <f t="shared" si="3263"/>
        <v>0.2320823728592597</v>
      </c>
      <c r="AQ1467" s="369">
        <f t="shared" si="3263"/>
        <v>0.26438138938560679</v>
      </c>
      <c r="AR1467" s="369">
        <f t="shared" si="3263"/>
        <v>0.30419049765784262</v>
      </c>
      <c r="AS1467" s="369">
        <f t="shared" si="3263"/>
        <v>0.29888225256576578</v>
      </c>
      <c r="AT1467" s="369">
        <f t="shared" si="3263"/>
        <v>0.25650045190532372</v>
      </c>
      <c r="AU1467" s="369">
        <f t="shared" ref="AU1467:AV1467" si="3264">AU297*100/AU$5</f>
        <v>0.20794361444728252</v>
      </c>
      <c r="AV1467" s="369">
        <f t="shared" si="3264"/>
        <v>0.20711157438881325</v>
      </c>
      <c r="AW1467" s="369">
        <f t="shared" ref="AW1467:AX1467" si="3265">AW297*100/AW$5</f>
        <v>0.22503950619902643</v>
      </c>
      <c r="AX1467" s="369">
        <f t="shared" si="3265"/>
        <v>0.26912182270609508</v>
      </c>
      <c r="AY1467" s="369">
        <f t="shared" ref="AY1467" si="3266">AY297*100/AY$5</f>
        <v>0.26473420920511209</v>
      </c>
    </row>
    <row r="1468" spans="1:51" s="325" customFormat="1" ht="25.5" customHeight="1">
      <c r="A1468" s="327"/>
      <c r="B1468" s="327" t="s">
        <v>469</v>
      </c>
      <c r="C1468" s="369">
        <f t="shared" ref="C1468:AF1468" si="3267">C298*100/C$5</f>
        <v>6.4508329087470534E-2</v>
      </c>
      <c r="D1468" s="369">
        <f t="shared" si="3267"/>
        <v>4.8299071986279966E-2</v>
      </c>
      <c r="E1468" s="369">
        <f t="shared" si="3267"/>
        <v>3.3565795112148918E-2</v>
      </c>
      <c r="F1468" s="369">
        <f t="shared" si="3267"/>
        <v>3.3352235599552423E-2</v>
      </c>
      <c r="G1468" s="369">
        <f t="shared" si="3267"/>
        <v>4.5776185512613775E-2</v>
      </c>
      <c r="H1468" s="369">
        <f t="shared" si="3267"/>
        <v>4.9855018273530866E-2</v>
      </c>
      <c r="I1468" s="369">
        <f t="shared" si="3267"/>
        <v>4.8937409164313529E-2</v>
      </c>
      <c r="J1468" s="369">
        <f t="shared" si="3267"/>
        <v>6.7401247871371583E-2</v>
      </c>
      <c r="K1468" s="369">
        <f t="shared" si="3267"/>
        <v>5.1438371455666675E-2</v>
      </c>
      <c r="L1468" s="369">
        <f t="shared" si="3267"/>
        <v>5.7072187738600351E-2</v>
      </c>
      <c r="M1468" s="369">
        <f t="shared" si="3267"/>
        <v>6.8712527208458898E-2</v>
      </c>
      <c r="N1468" s="369">
        <f t="shared" si="3267"/>
        <v>6.1988401281360246E-2</v>
      </c>
      <c r="O1468" s="369">
        <f t="shared" si="3267"/>
        <v>8.4070090712516227E-2</v>
      </c>
      <c r="P1468" s="369">
        <f t="shared" si="3267"/>
        <v>8.5682191083791326E-2</v>
      </c>
      <c r="Q1468" s="369">
        <f t="shared" si="3267"/>
        <v>5.2437048231159994E-2</v>
      </c>
      <c r="R1468" s="369">
        <f t="shared" si="3267"/>
        <v>7.1656736820946906E-2</v>
      </c>
      <c r="S1468" s="369">
        <f t="shared" si="3267"/>
        <v>9.2731405870498745E-2</v>
      </c>
      <c r="T1468" s="369">
        <f t="shared" si="3267"/>
        <v>7.2165945755536226E-2</v>
      </c>
      <c r="U1468" s="369">
        <f t="shared" si="3267"/>
        <v>7.2844066109851363E-2</v>
      </c>
      <c r="V1468" s="369">
        <f t="shared" si="3267"/>
        <v>7.2203986769607084E-2</v>
      </c>
      <c r="W1468" s="369">
        <f t="shared" si="3267"/>
        <v>5.6596886741814276E-2</v>
      </c>
      <c r="X1468" s="369">
        <f t="shared" si="3267"/>
        <v>6.113417545177452E-2</v>
      </c>
      <c r="Y1468" s="369">
        <f t="shared" si="3267"/>
        <v>7.1460619926735303E-2</v>
      </c>
      <c r="Z1468" s="369">
        <f t="shared" si="3267"/>
        <v>5.9815822908069104E-2</v>
      </c>
      <c r="AA1468" s="369">
        <f t="shared" si="3267"/>
        <v>9.7563416220543361E-2</v>
      </c>
      <c r="AB1468" s="369">
        <f t="shared" si="3267"/>
        <v>7.1286299235911801E-2</v>
      </c>
      <c r="AC1468" s="369">
        <f t="shared" si="3267"/>
        <v>4.4377529008291387E-2</v>
      </c>
      <c r="AD1468" s="369">
        <f t="shared" si="3267"/>
        <v>5.1372005505346541E-2</v>
      </c>
      <c r="AE1468" s="369">
        <f t="shared" si="3267"/>
        <v>7.5096649979836255E-2</v>
      </c>
      <c r="AF1468" s="369">
        <f t="shared" si="3267"/>
        <v>6.7518484568726195E-2</v>
      </c>
      <c r="AG1468" s="369">
        <f t="shared" ref="AG1468:AH1468" si="3268">AG298*100/AG$5</f>
        <v>5.9713620174497703E-2</v>
      </c>
      <c r="AH1468" s="369">
        <f t="shared" si="3268"/>
        <v>6.924916128971885E-2</v>
      </c>
      <c r="AI1468" s="369">
        <f t="shared" ref="AI1468:AJ1468" si="3269">AI298*100/AI$5</f>
        <v>3.7877622137576263E-2</v>
      </c>
      <c r="AJ1468" s="369">
        <f t="shared" si="3269"/>
        <v>4.7188790825058183E-2</v>
      </c>
      <c r="AK1468" s="369">
        <f t="shared" ref="AK1468:AL1468" si="3270">AK298*100/AK$5</f>
        <v>6.2781293123168644E-2</v>
      </c>
      <c r="AL1468" s="369">
        <f t="shared" si="3270"/>
        <v>5.990760591185789E-2</v>
      </c>
      <c r="AM1468" s="369">
        <f t="shared" ref="AM1468:AN1468" si="3271">AM298*100/AM$5</f>
        <v>7.4250696610244304E-2</v>
      </c>
      <c r="AN1468" s="369">
        <f t="shared" si="3271"/>
        <v>5.6806765518334169E-2</v>
      </c>
      <c r="AO1468" s="369">
        <f t="shared" ref="AO1468:AT1468" si="3272">AO298*100/AO$5</f>
        <v>4.4671598523968584E-2</v>
      </c>
      <c r="AP1468" s="369">
        <f t="shared" si="3272"/>
        <v>5.3332236478622314E-2</v>
      </c>
      <c r="AQ1468" s="369">
        <f t="shared" si="3272"/>
        <v>7.0582678228010398E-2</v>
      </c>
      <c r="AR1468" s="369">
        <f t="shared" si="3272"/>
        <v>8.8631044281601623E-2</v>
      </c>
      <c r="AS1468" s="369">
        <f t="shared" si="3272"/>
        <v>7.5516780366486402E-2</v>
      </c>
      <c r="AT1468" s="369">
        <f t="shared" si="3272"/>
        <v>6.2644008004699145E-2</v>
      </c>
      <c r="AU1468" s="369">
        <f t="shared" ref="AU1468:AV1468" si="3273">AU298*100/AU$5</f>
        <v>4.2464274950287165E-2</v>
      </c>
      <c r="AV1468" s="369">
        <f t="shared" si="3273"/>
        <v>5.89047131826951E-2</v>
      </c>
      <c r="AW1468" s="369">
        <f t="shared" ref="AW1468:AX1468" si="3274">AW298*100/AW$5</f>
        <v>5.5878734528948232E-2</v>
      </c>
      <c r="AX1468" s="369">
        <f t="shared" si="3274"/>
        <v>6.5880202538078345E-2</v>
      </c>
      <c r="AY1468" s="369">
        <f t="shared" ref="AY1468" si="3275">AY298*100/AY$5</f>
        <v>7.8333570838120467E-2</v>
      </c>
    </row>
    <row r="1469" spans="1:51" s="325" customFormat="1" ht="13.8">
      <c r="A1469" s="329"/>
      <c r="B1469" s="329" t="s">
        <v>470</v>
      </c>
      <c r="C1469" s="369">
        <f t="shared" ref="C1469:AF1469" si="3276">C299*100/C$5</f>
        <v>2.3877580980837487E-2</v>
      </c>
      <c r="D1469" s="369">
        <f t="shared" si="3276"/>
        <v>2.2126312835069432E-2</v>
      </c>
      <c r="E1469" s="369">
        <f t="shared" si="3276"/>
        <v>2.6367796826988095E-2</v>
      </c>
      <c r="F1469" s="369">
        <f t="shared" si="3276"/>
        <v>2.5993948608763879E-2</v>
      </c>
      <c r="G1469" s="369">
        <f t="shared" si="3276"/>
        <v>2.747310649101134E-2</v>
      </c>
      <c r="H1469" s="369">
        <f t="shared" si="3276"/>
        <v>3.1884023314467415E-2</v>
      </c>
      <c r="I1469" s="369">
        <f t="shared" si="3276"/>
        <v>2.8396235912977706E-2</v>
      </c>
      <c r="J1469" s="369">
        <f t="shared" si="3276"/>
        <v>3.1548744268796759E-2</v>
      </c>
      <c r="K1469" s="369">
        <f t="shared" si="3276"/>
        <v>2.9230806052228584E-2</v>
      </c>
      <c r="L1469" s="369">
        <f t="shared" si="3276"/>
        <v>3.2915842453670616E-2</v>
      </c>
      <c r="M1469" s="369">
        <f t="shared" si="3276"/>
        <v>3.1526924248587031E-2</v>
      </c>
      <c r="N1469" s="369">
        <f t="shared" si="3276"/>
        <v>3.1638524524966662E-2</v>
      </c>
      <c r="O1469" s="369">
        <f t="shared" si="3276"/>
        <v>4.5063506837256538E-2</v>
      </c>
      <c r="P1469" s="369">
        <f t="shared" si="3276"/>
        <v>4.3983812232243152E-2</v>
      </c>
      <c r="Q1469" s="369">
        <f t="shared" si="3276"/>
        <v>3.4674807356561817E-2</v>
      </c>
      <c r="R1469" s="369">
        <f t="shared" si="3276"/>
        <v>3.3718258066930087E-2</v>
      </c>
      <c r="S1469" s="369">
        <f t="shared" si="3276"/>
        <v>3.8625249206025843E-2</v>
      </c>
      <c r="T1469" s="369">
        <f t="shared" si="3276"/>
        <v>4.6899701172574165E-2</v>
      </c>
      <c r="U1469" s="369">
        <f t="shared" si="3276"/>
        <v>4.2704572854084778E-2</v>
      </c>
      <c r="V1469" s="369">
        <f t="shared" si="3276"/>
        <v>4.7449534960935034E-2</v>
      </c>
      <c r="W1469" s="369">
        <f t="shared" si="3276"/>
        <v>4.0021470746108428E-2</v>
      </c>
      <c r="X1469" s="369">
        <f t="shared" si="3276"/>
        <v>3.5158355300411601E-2</v>
      </c>
      <c r="Y1469" s="369">
        <f t="shared" si="3276"/>
        <v>3.9322865719247237E-2</v>
      </c>
      <c r="Z1469" s="369">
        <f t="shared" si="3276"/>
        <v>5.1144847029147462E-2</v>
      </c>
      <c r="AA1469" s="369">
        <f t="shared" si="3276"/>
        <v>5.0985521541382854E-2</v>
      </c>
      <c r="AB1469" s="369">
        <f t="shared" si="3276"/>
        <v>4.9248528852656473E-2</v>
      </c>
      <c r="AC1469" s="369">
        <f t="shared" si="3276"/>
        <v>4.0984633654051909E-2</v>
      </c>
      <c r="AD1469" s="369">
        <f t="shared" si="3276"/>
        <v>4.2549334770626605E-2</v>
      </c>
      <c r="AE1469" s="369">
        <f t="shared" si="3276"/>
        <v>3.7292089701273019E-2</v>
      </c>
      <c r="AF1469" s="369">
        <f t="shared" si="3276"/>
        <v>4.8619868062239988E-2</v>
      </c>
      <c r="AG1469" s="369">
        <f t="shared" ref="AG1469:AH1469" si="3277">AG299*100/AG$5</f>
        <v>4.5278178038855893E-2</v>
      </c>
      <c r="AH1469" s="369">
        <f t="shared" si="3277"/>
        <v>5.3106620313399244E-2</v>
      </c>
      <c r="AI1469" s="369">
        <f t="shared" ref="AI1469:AJ1469" si="3278">AI299*100/AI$5</f>
        <v>3.9968782526421623E-2</v>
      </c>
      <c r="AJ1469" s="369">
        <f t="shared" si="3278"/>
        <v>4.0056439234705879E-2</v>
      </c>
      <c r="AK1469" s="369">
        <f t="shared" ref="AK1469:AL1469" si="3279">AK299*100/AK$5</f>
        <v>4.5361530226795961E-2</v>
      </c>
      <c r="AL1469" s="369">
        <f t="shared" si="3279"/>
        <v>5.0207119588731849E-2</v>
      </c>
      <c r="AM1469" s="369">
        <f t="shared" ref="AM1469:AN1469" si="3280">AM299*100/AM$5</f>
        <v>5.7115920469418692E-2</v>
      </c>
      <c r="AN1469" s="369">
        <f t="shared" si="3280"/>
        <v>5.4152243765140981E-2</v>
      </c>
      <c r="AO1469" s="369">
        <f t="shared" ref="AO1469:AT1469" si="3281">AO299*100/AO$5</f>
        <v>3.7479012810559278E-2</v>
      </c>
      <c r="AP1469" s="369">
        <f t="shared" si="3281"/>
        <v>4.1097193992350137E-2</v>
      </c>
      <c r="AQ1469" s="369">
        <f t="shared" si="3281"/>
        <v>4.0251020614730591E-2</v>
      </c>
      <c r="AR1469" s="369">
        <f t="shared" si="3281"/>
        <v>4.7488732368166794E-2</v>
      </c>
      <c r="AS1469" s="369">
        <f t="shared" si="3281"/>
        <v>5.081635267398054E-2</v>
      </c>
      <c r="AT1469" s="369">
        <f t="shared" si="3281"/>
        <v>4.4567795055465702E-2</v>
      </c>
      <c r="AU1469" s="369">
        <f t="shared" ref="AU1469:AV1469" si="3282">AU299*100/AU$5</f>
        <v>3.2799527201887155E-2</v>
      </c>
      <c r="AV1469" s="369">
        <f t="shared" si="3282"/>
        <v>3.3960844633473868E-2</v>
      </c>
      <c r="AW1469" s="369">
        <f t="shared" ref="AW1469:AX1469" si="3283">AW299*100/AW$5</f>
        <v>3.489935199227906E-2</v>
      </c>
      <c r="AX1469" s="369">
        <f t="shared" si="3283"/>
        <v>3.8763105174037804E-2</v>
      </c>
      <c r="AY1469" s="369">
        <f t="shared" ref="AY1469" si="3284">AY299*100/AY$5</f>
        <v>3.5869435255669366E-2</v>
      </c>
    </row>
    <row r="1470" spans="1:51" s="325" customFormat="1" ht="13.8">
      <c r="A1470" s="327"/>
      <c r="B1470" s="327" t="s">
        <v>471</v>
      </c>
      <c r="C1470" s="369">
        <f t="shared" ref="C1470:AF1470" si="3285">C300*100/C$5</f>
        <v>5.5052288879869432E-2</v>
      </c>
      <c r="D1470" s="369">
        <f t="shared" si="3285"/>
        <v>3.9474375232993519E-2</v>
      </c>
      <c r="E1470" s="369">
        <f t="shared" si="3285"/>
        <v>3.744450921399723E-2</v>
      </c>
      <c r="F1470" s="369">
        <f t="shared" si="3285"/>
        <v>4.7588921299121567E-2</v>
      </c>
      <c r="G1470" s="369">
        <f t="shared" si="3285"/>
        <v>5.169233226707113E-2</v>
      </c>
      <c r="H1470" s="369">
        <f t="shared" si="3285"/>
        <v>6.1485440414376362E-2</v>
      </c>
      <c r="I1470" s="369">
        <f t="shared" si="3285"/>
        <v>6.3430552948469679E-2</v>
      </c>
      <c r="J1470" s="369">
        <f t="shared" si="3285"/>
        <v>6.007026798925811E-2</v>
      </c>
      <c r="K1470" s="369">
        <f t="shared" si="3285"/>
        <v>6.8231371442718805E-2</v>
      </c>
      <c r="L1470" s="369">
        <f t="shared" si="3285"/>
        <v>6.1271328133924587E-2</v>
      </c>
      <c r="M1470" s="369">
        <f t="shared" si="3285"/>
        <v>7.2711894117186551E-2</v>
      </c>
      <c r="N1470" s="369">
        <f t="shared" si="3285"/>
        <v>6.6654194926193816E-2</v>
      </c>
      <c r="O1470" s="369">
        <f t="shared" si="3285"/>
        <v>6.9412337144483874E-2</v>
      </c>
      <c r="P1470" s="369">
        <f t="shared" si="3285"/>
        <v>6.00680886661909E-2</v>
      </c>
      <c r="Q1470" s="369">
        <f t="shared" si="3285"/>
        <v>6.7609805242491008E-2</v>
      </c>
      <c r="R1470" s="369">
        <f t="shared" si="3285"/>
        <v>7.2744422565041433E-2</v>
      </c>
      <c r="S1470" s="369">
        <f t="shared" si="3285"/>
        <v>6.3271470035394281E-2</v>
      </c>
      <c r="T1470" s="369">
        <f t="shared" si="3285"/>
        <v>6.5226912509811594E-2</v>
      </c>
      <c r="U1470" s="369">
        <f t="shared" si="3285"/>
        <v>5.610454146225801E-2</v>
      </c>
      <c r="V1470" s="369">
        <f t="shared" si="3285"/>
        <v>6.3167981440465329E-2</v>
      </c>
      <c r="W1470" s="369">
        <f t="shared" si="3285"/>
        <v>6.5099302200751483E-2</v>
      </c>
      <c r="X1470" s="369">
        <f t="shared" si="3285"/>
        <v>5.0834845487301009E-2</v>
      </c>
      <c r="Y1470" s="369">
        <f t="shared" si="3285"/>
        <v>6.4939350239432134E-2</v>
      </c>
      <c r="Z1470" s="369">
        <f t="shared" si="3285"/>
        <v>6.9970602145950606E-2</v>
      </c>
      <c r="AA1470" s="369">
        <f t="shared" si="3285"/>
        <v>6.2659776473755563E-2</v>
      </c>
      <c r="AB1470" s="369">
        <f t="shared" si="3285"/>
        <v>7.7300423596227671E-2</v>
      </c>
      <c r="AC1470" s="369">
        <f t="shared" si="3285"/>
        <v>5.3129656797068228E-2</v>
      </c>
      <c r="AD1470" s="369">
        <f t="shared" si="3285"/>
        <v>7.7238471977593634E-2</v>
      </c>
      <c r="AE1470" s="369">
        <f t="shared" si="3285"/>
        <v>6.7567274575033767E-2</v>
      </c>
      <c r="AF1470" s="369">
        <f t="shared" si="3285"/>
        <v>6.6165655187567743E-2</v>
      </c>
      <c r="AG1470" s="369">
        <f t="shared" ref="AG1470:AH1470" si="3286">AG300*100/AG$5</f>
        <v>6.6224451034645429E-2</v>
      </c>
      <c r="AH1470" s="369">
        <f t="shared" si="3286"/>
        <v>7.5058916375399076E-2</v>
      </c>
      <c r="AI1470" s="369">
        <f t="shared" ref="AI1470:AJ1470" si="3287">AI300*100/AI$5</f>
        <v>6.072256298930194E-2</v>
      </c>
      <c r="AJ1470" s="369">
        <f t="shared" si="3287"/>
        <v>8.1805911422677194E-2</v>
      </c>
      <c r="AK1470" s="369">
        <f t="shared" ref="AK1470:AL1470" si="3288">AK300*100/AK$5</f>
        <v>9.4308336038527688E-2</v>
      </c>
      <c r="AL1470" s="369">
        <f t="shared" si="3288"/>
        <v>7.4722156154288871E-2</v>
      </c>
      <c r="AM1470" s="369">
        <f t="shared" ref="AM1470:AN1470" si="3289">AM300*100/AM$5</f>
        <v>0.10180727382373657</v>
      </c>
      <c r="AN1470" s="369">
        <f t="shared" si="3289"/>
        <v>8.3801209808498714E-2</v>
      </c>
      <c r="AO1470" s="369">
        <f t="shared" ref="AO1470:AT1470" si="3290">AO300*100/AO$5</f>
        <v>7.7813905242619316E-2</v>
      </c>
      <c r="AP1470" s="369">
        <f t="shared" si="3290"/>
        <v>7.4525700386466998E-2</v>
      </c>
      <c r="AQ1470" s="369">
        <f t="shared" si="3290"/>
        <v>7.8005330814130025E-2</v>
      </c>
      <c r="AR1470" s="369">
        <f t="shared" si="3290"/>
        <v>7.9184360961052316E-2</v>
      </c>
      <c r="AS1470" s="369">
        <f t="shared" si="3290"/>
        <v>8.2558879379106276E-2</v>
      </c>
      <c r="AT1470" s="369">
        <f t="shared" si="3290"/>
        <v>6.200443994876724E-2</v>
      </c>
      <c r="AU1470" s="369">
        <f t="shared" ref="AU1470:AV1470" si="3291">AU300*100/AU$5</f>
        <v>6.8158360427740844E-2</v>
      </c>
      <c r="AV1470" s="369">
        <f t="shared" si="3291"/>
        <v>5.6487791758050056E-2</v>
      </c>
      <c r="AW1470" s="369">
        <f t="shared" ref="AW1470:AX1470" si="3292">AW300*100/AW$5</f>
        <v>6.2275291921645153E-2</v>
      </c>
      <c r="AX1470" s="369">
        <f t="shared" si="3292"/>
        <v>7.2813163199161771E-2</v>
      </c>
      <c r="AY1470" s="369">
        <f t="shared" ref="AY1470" si="3293">AY300*100/AY$5</f>
        <v>6.8441520347947857E-2</v>
      </c>
    </row>
    <row r="1471" spans="1:51" s="325" customFormat="1" ht="13.8">
      <c r="A1471" s="329"/>
      <c r="B1471" s="329" t="s">
        <v>472</v>
      </c>
      <c r="C1471" s="369">
        <f t="shared" ref="C1471:AF1471" si="3294">C301*100/C$5</f>
        <v>5.3454693045708511E-2</v>
      </c>
      <c r="D1471" s="369">
        <f t="shared" si="3294"/>
        <v>5.7984714764277287E-2</v>
      </c>
      <c r="E1471" s="369">
        <f t="shared" si="3294"/>
        <v>4.9379014142761295E-2</v>
      </c>
      <c r="F1471" s="369">
        <f t="shared" si="3294"/>
        <v>5.1508008935519808E-2</v>
      </c>
      <c r="G1471" s="369">
        <f t="shared" si="3294"/>
        <v>6.0677480150403237E-2</v>
      </c>
      <c r="H1471" s="369">
        <f t="shared" si="3294"/>
        <v>6.623181206687094E-2</v>
      </c>
      <c r="I1471" s="369">
        <f t="shared" si="3294"/>
        <v>8.5409977109683594E-2</v>
      </c>
      <c r="J1471" s="369">
        <f t="shared" si="3294"/>
        <v>7.6957052493827935E-2</v>
      </c>
      <c r="K1471" s="369">
        <f t="shared" si="3294"/>
        <v>7.8589670500152822E-2</v>
      </c>
      <c r="L1471" s="369">
        <f t="shared" si="3294"/>
        <v>8.7324059403839457E-2</v>
      </c>
      <c r="M1471" s="369">
        <f t="shared" si="3294"/>
        <v>8.5518377516410171E-2</v>
      </c>
      <c r="N1471" s="369">
        <f t="shared" si="3294"/>
        <v>9.8292719451160471E-2</v>
      </c>
      <c r="O1471" s="369">
        <f t="shared" si="3294"/>
        <v>8.927904445983352E-2</v>
      </c>
      <c r="P1471" s="369">
        <f t="shared" si="3294"/>
        <v>8.2016873397771056E-2</v>
      </c>
      <c r="Q1471" s="369">
        <f t="shared" si="3294"/>
        <v>8.4926978578090145E-2</v>
      </c>
      <c r="R1471" s="369">
        <f t="shared" si="3294"/>
        <v>7.1656736820946906E-2</v>
      </c>
      <c r="S1471" s="369">
        <f t="shared" si="3294"/>
        <v>7.8906416374024888E-2</v>
      </c>
      <c r="T1471" s="369">
        <f t="shared" si="3294"/>
        <v>9.2615684909112955E-2</v>
      </c>
      <c r="U1471" s="369">
        <f t="shared" si="3294"/>
        <v>8.3196689832053736E-2</v>
      </c>
      <c r="V1471" s="369">
        <f t="shared" si="3294"/>
        <v>8.1113908303458479E-2</v>
      </c>
      <c r="W1471" s="369">
        <f t="shared" si="3294"/>
        <v>8.2791196994095539E-2</v>
      </c>
      <c r="X1471" s="369">
        <f t="shared" si="3294"/>
        <v>8.3800973927804598E-2</v>
      </c>
      <c r="Y1471" s="369">
        <f t="shared" si="3294"/>
        <v>9.1688270813100811E-2</v>
      </c>
      <c r="Z1471" s="369">
        <f t="shared" si="3294"/>
        <v>9.9507562760245194E-2</v>
      </c>
      <c r="AA1471" s="369">
        <f t="shared" si="3294"/>
        <v>0.1086420459012644</v>
      </c>
      <c r="AB1471" s="369">
        <f t="shared" si="3294"/>
        <v>7.9571491536486821E-2</v>
      </c>
      <c r="AC1471" s="369">
        <f t="shared" si="3294"/>
        <v>7.7766703744329924E-2</v>
      </c>
      <c r="AD1471" s="369">
        <f t="shared" si="3294"/>
        <v>7.647651405050418E-2</v>
      </c>
      <c r="AE1471" s="369">
        <f t="shared" si="3294"/>
        <v>7.6752324152620038E-2</v>
      </c>
      <c r="AF1471" s="369">
        <f t="shared" si="3294"/>
        <v>7.8136145469333396E-2</v>
      </c>
      <c r="AG1471" s="369">
        <f t="shared" ref="AG1471:AH1471" si="3295">AG301*100/AG$5</f>
        <v>7.7683513348505429E-2</v>
      </c>
      <c r="AH1471" s="369">
        <f t="shared" si="3295"/>
        <v>8.7302292864684952E-2</v>
      </c>
      <c r="AI1471" s="369">
        <f t="shared" ref="AI1471:AJ1471" si="3296">AI301*100/AI$5</f>
        <v>7.2480408194507906E-2</v>
      </c>
      <c r="AJ1471" s="369">
        <f t="shared" si="3296"/>
        <v>7.6654768607422749E-2</v>
      </c>
      <c r="AK1471" s="369">
        <f t="shared" ref="AK1471:AL1471" si="3297">AK301*100/AK$5</f>
        <v>9.7776700463085106E-2</v>
      </c>
      <c r="AL1471" s="369">
        <f t="shared" si="3297"/>
        <v>8.2068549562179308E-2</v>
      </c>
      <c r="AM1471" s="369">
        <f t="shared" ref="AM1471:AN1471" si="3298">AM301*100/AM$5</f>
        <v>0.10028665516188841</v>
      </c>
      <c r="AN1471" s="369">
        <f t="shared" si="3298"/>
        <v>8.9927029238944522E-2</v>
      </c>
      <c r="AO1471" s="369">
        <f t="shared" ref="AO1471:AT1471" si="3299">AO301*100/AO$5</f>
        <v>7.2560497049982117E-2</v>
      </c>
      <c r="AP1471" s="369">
        <f t="shared" si="3299"/>
        <v>6.3127242001820266E-2</v>
      </c>
      <c r="AQ1471" s="369">
        <f t="shared" si="3299"/>
        <v>7.5508620398798881E-2</v>
      </c>
      <c r="AR1471" s="369">
        <f t="shared" si="3299"/>
        <v>8.8922833727796191E-2</v>
      </c>
      <c r="AS1471" s="369">
        <f t="shared" si="3299"/>
        <v>8.9990240146192557E-2</v>
      </c>
      <c r="AT1471" s="369">
        <f t="shared" si="3299"/>
        <v>8.7317870373019649E-2</v>
      </c>
      <c r="AU1471" s="369">
        <f t="shared" ref="AU1471:AV1471" si="3300">AU301*100/AU$5</f>
        <v>6.4487776788104606E-2</v>
      </c>
      <c r="AV1471" s="369">
        <f t="shared" si="3300"/>
        <v>5.7758224814594243E-2</v>
      </c>
      <c r="AW1471" s="369">
        <f t="shared" ref="AW1471:AX1471" si="3301">AW301*100/AW$5</f>
        <v>7.1986127756153956E-2</v>
      </c>
      <c r="AX1471" s="369">
        <f t="shared" si="3301"/>
        <v>9.1665351794817163E-2</v>
      </c>
      <c r="AY1471" s="369">
        <f t="shared" ref="AY1471" si="3302">AY301*100/AY$5</f>
        <v>8.2089682763374416E-2</v>
      </c>
    </row>
    <row r="1472" spans="1:51" s="325" customFormat="1" ht="13.8">
      <c r="A1472" s="327"/>
      <c r="B1472" s="327" t="s">
        <v>473</v>
      </c>
      <c r="C1472" s="369">
        <f t="shared" ref="C1472:AF1472" si="3303">C302*100/C$5</f>
        <v>0.20246288828055511</v>
      </c>
      <c r="D1472" s="369">
        <f t="shared" si="3303"/>
        <v>0.16564601515437191</v>
      </c>
      <c r="E1472" s="369">
        <f t="shared" si="3303"/>
        <v>0.16327894555665329</v>
      </c>
      <c r="F1472" s="369">
        <f t="shared" si="3303"/>
        <v>0.15816317961178636</v>
      </c>
      <c r="G1472" s="369">
        <f t="shared" si="3303"/>
        <v>0.16790764007494277</v>
      </c>
      <c r="H1472" s="369">
        <f t="shared" si="3303"/>
        <v>0.17449256395735802</v>
      </c>
      <c r="I1472" s="369">
        <f t="shared" si="3303"/>
        <v>0.1676484265719437</v>
      </c>
      <c r="J1472" s="369">
        <f t="shared" si="3303"/>
        <v>0.18170617797357858</v>
      </c>
      <c r="K1472" s="369">
        <f t="shared" si="3303"/>
        <v>0.17970079425396901</v>
      </c>
      <c r="L1472" s="369">
        <f t="shared" si="3303"/>
        <v>0.1915801365307605</v>
      </c>
      <c r="M1472" s="369">
        <f t="shared" si="3303"/>
        <v>0.19996834543638198</v>
      </c>
      <c r="N1472" s="369">
        <f t="shared" si="3303"/>
        <v>0.19982927638872905</v>
      </c>
      <c r="O1472" s="369">
        <f t="shared" si="3303"/>
        <v>0.17363179157724293</v>
      </c>
      <c r="P1472" s="369">
        <f t="shared" si="3303"/>
        <v>0.15178727358578031</v>
      </c>
      <c r="Q1472" s="369">
        <f t="shared" si="3303"/>
        <v>0.18110202768724701</v>
      </c>
      <c r="R1472" s="369">
        <f t="shared" si="3303"/>
        <v>0.16484965137496529</v>
      </c>
      <c r="S1472" s="369">
        <f t="shared" si="3303"/>
        <v>0.1619333727929598</v>
      </c>
      <c r="T1472" s="369">
        <f t="shared" si="3303"/>
        <v>0.16086311777294585</v>
      </c>
      <c r="U1472" s="369">
        <f t="shared" si="3303"/>
        <v>0.15837844516949917</v>
      </c>
      <c r="V1472" s="369">
        <f t="shared" si="3303"/>
        <v>0.18534317907681444</v>
      </c>
      <c r="W1472" s="369">
        <f t="shared" si="3303"/>
        <v>0.17807836822329576</v>
      </c>
      <c r="X1472" s="369">
        <f t="shared" si="3303"/>
        <v>0.17959715142869079</v>
      </c>
      <c r="Y1472" s="369">
        <f t="shared" si="3303"/>
        <v>0.19157694063418762</v>
      </c>
      <c r="Z1472" s="369">
        <f t="shared" si="3303"/>
        <v>0.21343583941538147</v>
      </c>
      <c r="AA1472" s="369">
        <f t="shared" si="3303"/>
        <v>0.18392907771003533</v>
      </c>
      <c r="AB1472" s="369">
        <f t="shared" si="3303"/>
        <v>0.16090936924873073</v>
      </c>
      <c r="AC1472" s="369">
        <f t="shared" si="3303"/>
        <v>0.13467481218589211</v>
      </c>
      <c r="AD1472" s="369">
        <f t="shared" si="3303"/>
        <v>0.1665479616422359</v>
      </c>
      <c r="AE1472" s="369">
        <f t="shared" si="3303"/>
        <v>0.17384578814229809</v>
      </c>
      <c r="AF1472" s="369">
        <f t="shared" si="3303"/>
        <v>0.16422528790668922</v>
      </c>
      <c r="AG1472" s="369">
        <f t="shared" ref="AG1472:AH1472" si="3304">AG302*100/AG$5</f>
        <v>0.15789694954552541</v>
      </c>
      <c r="AH1472" s="369">
        <f t="shared" si="3304"/>
        <v>0.18177904838551195</v>
      </c>
      <c r="AI1472" s="369">
        <f t="shared" ref="AI1472:AJ1472" si="3305">AI302*100/AI$5</f>
        <v>0.16610915541582921</v>
      </c>
      <c r="AJ1472" s="369">
        <f t="shared" si="3305"/>
        <v>0.18623362485919909</v>
      </c>
      <c r="AK1472" s="369">
        <f t="shared" ref="AK1472:AL1472" si="3306">AK302*100/AK$5</f>
        <v>0.20093131430357386</v>
      </c>
      <c r="AL1472" s="369">
        <f t="shared" si="3306"/>
        <v>0.18739391361453109</v>
      </c>
      <c r="AM1472" s="369">
        <f t="shared" ref="AM1472:AN1472" si="3307">AM302*100/AM$5</f>
        <v>0.18788912538836045</v>
      </c>
      <c r="AN1472" s="369">
        <f t="shared" si="3307"/>
        <v>0.14522275929776873</v>
      </c>
      <c r="AO1472" s="369">
        <f t="shared" ref="AO1472:AT1472" si="3308">AO302*100/AO$5</f>
        <v>0.13429685775674535</v>
      </c>
      <c r="AP1472" s="369">
        <f t="shared" si="3308"/>
        <v>0.14716908654427674</v>
      </c>
      <c r="AQ1472" s="369">
        <f t="shared" si="3308"/>
        <v>0.14811565842302371</v>
      </c>
      <c r="AR1472" s="369">
        <f t="shared" si="3308"/>
        <v>0.16427745820754475</v>
      </c>
      <c r="AS1472" s="369">
        <f t="shared" si="3308"/>
        <v>0.15729713623665983</v>
      </c>
      <c r="AT1472" s="369">
        <f t="shared" si="3308"/>
        <v>0.15534771463819805</v>
      </c>
      <c r="AU1472" s="369">
        <f t="shared" ref="AU1472:AV1472" si="3309">AU302*100/AU$5</f>
        <v>0.16005765173569778</v>
      </c>
      <c r="AV1472" s="369">
        <f t="shared" si="3309"/>
        <v>0.16788308049649764</v>
      </c>
      <c r="AW1472" s="369">
        <f t="shared" ref="AW1472:AX1472" si="3310">AW302*100/AW$5</f>
        <v>0.18288188441917932</v>
      </c>
      <c r="AX1472" s="369">
        <f t="shared" si="3310"/>
        <v>0.21645864369431861</v>
      </c>
      <c r="AY1472" s="369">
        <f t="shared" ref="AY1472" si="3311">AY302*100/AY$5</f>
        <v>0.16251635413999518</v>
      </c>
    </row>
    <row r="1473" spans="1:51" s="325" customFormat="1" ht="13.8">
      <c r="A1473" s="329"/>
      <c r="B1473" s="329" t="s">
        <v>474</v>
      </c>
      <c r="C1473" s="369">
        <f t="shared" ref="C1473:AF1473" si="3312">C303*100/C$5</f>
        <v>1.7935388043074638</v>
      </c>
      <c r="D1473" s="369">
        <f t="shared" si="3312"/>
        <v>1.5892633143150356</v>
      </c>
      <c r="E1473" s="369">
        <f t="shared" si="3312"/>
        <v>1.8466035704309216</v>
      </c>
      <c r="F1473" s="369">
        <f t="shared" si="3312"/>
        <v>1.7405947895329967</v>
      </c>
      <c r="G1473" s="369">
        <f t="shared" si="3312"/>
        <v>1.6286782255848942</v>
      </c>
      <c r="H1473" s="369">
        <f t="shared" si="3312"/>
        <v>1.0861220078383973</v>
      </c>
      <c r="I1473" s="369">
        <f t="shared" si="3312"/>
        <v>1.0421787362347403</v>
      </c>
      <c r="J1473" s="369">
        <f t="shared" si="3312"/>
        <v>1.1986699195306423</v>
      </c>
      <c r="K1473" s="369">
        <f t="shared" si="3312"/>
        <v>1.3546222536284453</v>
      </c>
      <c r="L1473" s="369">
        <f t="shared" si="3312"/>
        <v>1.2919355282947562</v>
      </c>
      <c r="M1473" s="369">
        <f t="shared" si="3312"/>
        <v>1.4334326651270521</v>
      </c>
      <c r="N1473" s="369">
        <f t="shared" si="3312"/>
        <v>1.774423541195181</v>
      </c>
      <c r="O1473" s="369">
        <f t="shared" si="3312"/>
        <v>1.3279197901881887</v>
      </c>
      <c r="P1473" s="369">
        <f t="shared" si="3312"/>
        <v>1.3210236154262442</v>
      </c>
      <c r="Q1473" s="369">
        <f t="shared" si="3312"/>
        <v>1.7030307076371567</v>
      </c>
      <c r="R1473" s="369">
        <f t="shared" si="3312"/>
        <v>1.4961770021466565</v>
      </c>
      <c r="S1473" s="369">
        <f t="shared" si="3312"/>
        <v>1.3695981934320132</v>
      </c>
      <c r="T1473" s="369">
        <f t="shared" si="3312"/>
        <v>1.4721771298444146</v>
      </c>
      <c r="U1473" s="369">
        <f t="shared" si="3312"/>
        <v>1.3326080930801061</v>
      </c>
      <c r="V1473" s="369">
        <f t="shared" si="3312"/>
        <v>1.4599242656669622</v>
      </c>
      <c r="W1473" s="369">
        <f t="shared" si="3312"/>
        <v>1.1971658615136878</v>
      </c>
      <c r="X1473" s="369">
        <f t="shared" si="3312"/>
        <v>1.4187016805280206</v>
      </c>
      <c r="Y1473" s="369">
        <f t="shared" si="3312"/>
        <v>1.2462654016184462</v>
      </c>
      <c r="Z1473" s="369">
        <f t="shared" si="3312"/>
        <v>1.3823946731459413</v>
      </c>
      <c r="AA1473" s="369">
        <f t="shared" si="3312"/>
        <v>1.3006072995065843</v>
      </c>
      <c r="AB1473" s="369">
        <f t="shared" si="3312"/>
        <v>1.3693698543488428</v>
      </c>
      <c r="AC1473" s="369">
        <f t="shared" si="3312"/>
        <v>1.3080382703173707</v>
      </c>
      <c r="AD1473" s="369">
        <f t="shared" si="3312"/>
        <v>1.1865690077222431</v>
      </c>
      <c r="AE1473" s="369">
        <f t="shared" si="3312"/>
        <v>1.2833445879756269</v>
      </c>
      <c r="AF1473" s="369">
        <f t="shared" si="3312"/>
        <v>1.2524330431445987</v>
      </c>
      <c r="AG1473" s="369">
        <f t="shared" ref="AG1473:AH1473" si="3313">AG303*100/AG$5</f>
        <v>1.3978939880476027</v>
      </c>
      <c r="AH1473" s="369">
        <f t="shared" si="3313"/>
        <v>1.1620290004257887</v>
      </c>
      <c r="AI1473" s="369">
        <f t="shared" ref="AI1473:AJ1473" si="3314">AI303*100/AI$5</f>
        <v>1.2281029860981236</v>
      </c>
      <c r="AJ1473" s="369">
        <f t="shared" si="3314"/>
        <v>1.3766159008934531</v>
      </c>
      <c r="AK1473" s="369">
        <f t="shared" ref="AK1473:AL1473" si="3315">AK303*100/AK$5</f>
        <v>1.3780318473794948</v>
      </c>
      <c r="AL1473" s="369">
        <f t="shared" si="3315"/>
        <v>1.3638315540990846</v>
      </c>
      <c r="AM1473" s="369">
        <f t="shared" ref="AM1473:AN1473" si="3316">AM303*100/AM$5</f>
        <v>1.4120984129562644</v>
      </c>
      <c r="AN1473" s="369">
        <f t="shared" si="3316"/>
        <v>1.1484686268199811</v>
      </c>
      <c r="AO1473" s="369">
        <f t="shared" ref="AO1473:AT1473" si="3317">AO303*100/AO$5</f>
        <v>1.2566575490065417</v>
      </c>
      <c r="AP1473" s="369">
        <f t="shared" si="3317"/>
        <v>1.161248448397924</v>
      </c>
      <c r="AQ1473" s="369">
        <f t="shared" si="3317"/>
        <v>1.2604001484530518</v>
      </c>
      <c r="AR1473" s="369">
        <f t="shared" si="3317"/>
        <v>1.3745106599803116</v>
      </c>
      <c r="AS1473" s="369">
        <f t="shared" si="3317"/>
        <v>1.4299707487485236</v>
      </c>
      <c r="AT1473" s="369">
        <f t="shared" si="3317"/>
        <v>1.1423695323242744</v>
      </c>
      <c r="AU1473" s="369">
        <f t="shared" ref="AU1473:AV1473" si="3318">AU303*100/AU$5</f>
        <v>1.4601177617521817</v>
      </c>
      <c r="AV1473" s="369">
        <f t="shared" si="3318"/>
        <v>1.0824089641756469</v>
      </c>
      <c r="AW1473" s="369">
        <f t="shared" ref="AW1473:AX1473" si="3319">AW303*100/AW$5</f>
        <v>1.2162407597917042</v>
      </c>
      <c r="AX1473" s="369">
        <f t="shared" si="3319"/>
        <v>1.1357419053415219</v>
      </c>
      <c r="AY1473" s="369">
        <f t="shared" ref="AY1473" si="3320">AY303*100/AY$5</f>
        <v>1.0677680007363126</v>
      </c>
    </row>
    <row r="1474" spans="1:51" s="325" customFormat="1" ht="13.8">
      <c r="A1474" s="327"/>
      <c r="B1474" s="327" t="s">
        <v>475</v>
      </c>
      <c r="C1474" s="369">
        <f t="shared" ref="C1474:AF1474" si="3321">C304*100/C$5</f>
        <v>0.76131918237635909</v>
      </c>
      <c r="D1474" s="369">
        <f t="shared" si="3321"/>
        <v>0.73649627683891616</v>
      </c>
      <c r="E1474" s="369">
        <f t="shared" si="3321"/>
        <v>0.85342898839033743</v>
      </c>
      <c r="F1474" s="369">
        <f t="shared" si="3321"/>
        <v>0.88007511851241027</v>
      </c>
      <c r="G1474" s="369">
        <f t="shared" si="3321"/>
        <v>0.69233707394037192</v>
      </c>
      <c r="H1474" s="369">
        <f t="shared" si="3321"/>
        <v>0.62119497696198156</v>
      </c>
      <c r="I1474" s="369">
        <f t="shared" si="3321"/>
        <v>0.6826897652221342</v>
      </c>
      <c r="J1474" s="369">
        <f t="shared" si="3321"/>
        <v>0.83226681557187665</v>
      </c>
      <c r="K1474" s="369">
        <f t="shared" si="3321"/>
        <v>0.6907494504019922</v>
      </c>
      <c r="L1474" s="369">
        <f t="shared" si="3321"/>
        <v>0.73060527673915532</v>
      </c>
      <c r="M1474" s="369">
        <f t="shared" si="3321"/>
        <v>0.8215295280917233</v>
      </c>
      <c r="N1474" s="369">
        <f t="shared" si="3321"/>
        <v>0.80136116753265285</v>
      </c>
      <c r="O1474" s="369">
        <f t="shared" si="3321"/>
        <v>0.84453695833442699</v>
      </c>
      <c r="P1474" s="369">
        <f t="shared" si="3321"/>
        <v>0.80050538262682547</v>
      </c>
      <c r="Q1474" s="369">
        <f t="shared" si="3321"/>
        <v>0.93253787625908602</v>
      </c>
      <c r="R1474" s="369">
        <f t="shared" si="3321"/>
        <v>0.89799335032443484</v>
      </c>
      <c r="S1474" s="369">
        <f t="shared" si="3321"/>
        <v>0.86843269675482437</v>
      </c>
      <c r="T1474" s="369">
        <f t="shared" si="3321"/>
        <v>0.85827677681089376</v>
      </c>
      <c r="U1474" s="369">
        <f t="shared" si="3321"/>
        <v>0.85233819016099999</v>
      </c>
      <c r="V1474" s="369">
        <f t="shared" si="3321"/>
        <v>0.98303332394709519</v>
      </c>
      <c r="W1474" s="369">
        <f t="shared" si="3321"/>
        <v>0.76229736983360175</v>
      </c>
      <c r="X1474" s="369">
        <f t="shared" si="3321"/>
        <v>0.91080821613536866</v>
      </c>
      <c r="Y1474" s="369">
        <f t="shared" si="3321"/>
        <v>0.85795698383076568</v>
      </c>
      <c r="Z1474" s="369">
        <f t="shared" si="3321"/>
        <v>0.83589134849904012</v>
      </c>
      <c r="AA1474" s="369">
        <f t="shared" si="3321"/>
        <v>0.83840210422488903</v>
      </c>
      <c r="AB1474" s="369">
        <f t="shared" si="3321"/>
        <v>0.91099264173987349</v>
      </c>
      <c r="AC1474" s="369">
        <f t="shared" si="3321"/>
        <v>0.78931083740898467</v>
      </c>
      <c r="AD1474" s="369">
        <f t="shared" si="3321"/>
        <v>0.76693070513992756</v>
      </c>
      <c r="AE1474" s="369">
        <f t="shared" si="3321"/>
        <v>0.84124016302871685</v>
      </c>
      <c r="AF1474" s="369">
        <f t="shared" si="3321"/>
        <v>0.79501273299411479</v>
      </c>
      <c r="AG1474" s="369">
        <f t="shared" ref="AG1474:AH1474" si="3322">AG304*100/AG$5</f>
        <v>0.90106178629667288</v>
      </c>
      <c r="AH1474" s="369">
        <f t="shared" si="3322"/>
        <v>0.70960894499526639</v>
      </c>
      <c r="AI1474" s="369">
        <f t="shared" ref="AI1474:AJ1474" si="3323">AI304*100/AI$5</f>
        <v>0.74867487506303076</v>
      </c>
      <c r="AJ1474" s="369">
        <f t="shared" si="3323"/>
        <v>0.88243038842858801</v>
      </c>
      <c r="AK1474" s="369">
        <f t="shared" ref="AK1474:AL1474" si="3324">AK304*100/AK$5</f>
        <v>0.75212846510065468</v>
      </c>
      <c r="AL1474" s="369">
        <f t="shared" si="3324"/>
        <v>0.86423621455365185</v>
      </c>
      <c r="AM1474" s="369">
        <f t="shared" ref="AM1474:AN1474" si="3325">AM304*100/AM$5</f>
        <v>0.88218135343220327</v>
      </c>
      <c r="AN1474" s="369">
        <f t="shared" si="3325"/>
        <v>0.74690074375615645</v>
      </c>
      <c r="AO1474" s="369">
        <f t="shared" ref="AO1474:AT1474" si="3326">AO304*100/AO$5</f>
        <v>0.76604563625119615</v>
      </c>
      <c r="AP1474" s="369">
        <f t="shared" si="3326"/>
        <v>0.73521799464516457</v>
      </c>
      <c r="AQ1474" s="369">
        <f t="shared" si="3326"/>
        <v>0.82550018556631466</v>
      </c>
      <c r="AR1474" s="369">
        <f t="shared" si="3326"/>
        <v>0.92679622847551324</v>
      </c>
      <c r="AS1474" s="369">
        <f t="shared" si="3326"/>
        <v>0.83015377254798717</v>
      </c>
      <c r="AT1474" s="369">
        <f t="shared" si="3326"/>
        <v>0.72971349034168087</v>
      </c>
      <c r="AU1474" s="369">
        <f t="shared" ref="AU1474:AV1474" si="3327">AU304*100/AU$5</f>
        <v>0.87538368543434963</v>
      </c>
      <c r="AV1474" s="369">
        <f t="shared" si="3327"/>
        <v>0.67670701272849976</v>
      </c>
      <c r="AW1474" s="369">
        <f t="shared" ref="AW1474:AX1474" si="3328">AW304*100/AW$5</f>
        <v>0.75973204721653642</v>
      </c>
      <c r="AX1474" s="369">
        <f t="shared" si="3328"/>
        <v>0.7313761209709424</v>
      </c>
      <c r="AY1474" s="369">
        <f t="shared" ref="AY1474" si="3329">AY304*100/AY$5</f>
        <v>0.7447710477745898</v>
      </c>
    </row>
    <row r="1475" spans="1:51" s="325" customFormat="1" ht="13.8">
      <c r="A1475" s="329"/>
      <c r="B1475" s="329" t="s">
        <v>476</v>
      </c>
      <c r="C1475" s="369">
        <f t="shared" ref="C1475:AF1475" si="3330">C305*100/C$5</f>
        <v>6.7401272895275435E-2</v>
      </c>
      <c r="D1475" s="369">
        <f t="shared" si="3330"/>
        <v>4.3305585042956903E-2</v>
      </c>
      <c r="E1475" s="369">
        <f t="shared" si="3330"/>
        <v>6.2395083580694601E-2</v>
      </c>
      <c r="F1475" s="369">
        <f t="shared" si="3330"/>
        <v>5.6226910375264637E-2</v>
      </c>
      <c r="G1475" s="369">
        <f t="shared" si="3330"/>
        <v>6.6963386077014173E-2</v>
      </c>
      <c r="H1475" s="369">
        <f t="shared" si="3330"/>
        <v>5.195646526471167E-2</v>
      </c>
      <c r="I1475" s="369">
        <f t="shared" si="3330"/>
        <v>4.7093497741392897E-2</v>
      </c>
      <c r="J1475" s="369">
        <f t="shared" si="3330"/>
        <v>4.2745813043965089E-2</v>
      </c>
      <c r="K1475" s="369">
        <f t="shared" si="3330"/>
        <v>4.8927268653864486E-2</v>
      </c>
      <c r="L1475" s="369">
        <f t="shared" si="3330"/>
        <v>4.199140395324235E-2</v>
      </c>
      <c r="M1475" s="369">
        <f t="shared" si="3330"/>
        <v>5.5267846962097911E-2</v>
      </c>
      <c r="N1475" s="369">
        <f t="shared" si="3330"/>
        <v>4.7991020346859543E-2</v>
      </c>
      <c r="O1475" s="369">
        <f t="shared" si="3330"/>
        <v>5.0110942638920575E-2</v>
      </c>
      <c r="P1475" s="369">
        <f t="shared" si="3330"/>
        <v>4.1267165006134018E-2</v>
      </c>
      <c r="Q1475" s="369">
        <f t="shared" si="3330"/>
        <v>5.4217318387156162E-2</v>
      </c>
      <c r="R1475" s="369">
        <f t="shared" si="3330"/>
        <v>4.2985340606615394E-2</v>
      </c>
      <c r="S1475" s="369">
        <f t="shared" si="3330"/>
        <v>4.9908597179471083E-2</v>
      </c>
      <c r="T1475" s="369">
        <f t="shared" si="3330"/>
        <v>4.1552563789104005E-2</v>
      </c>
      <c r="U1475" s="369">
        <f t="shared" si="3330"/>
        <v>3.8697105606780635E-2</v>
      </c>
      <c r="V1475" s="369">
        <f t="shared" si="3330"/>
        <v>4.3036602125772788E-2</v>
      </c>
      <c r="W1475" s="369">
        <f t="shared" si="3330"/>
        <v>2.885668276972625E-2</v>
      </c>
      <c r="X1475" s="369">
        <f t="shared" si="3330"/>
        <v>3.8550102517627777E-2</v>
      </c>
      <c r="Y1475" s="369">
        <f t="shared" si="3330"/>
        <v>3.1083417192175573E-2</v>
      </c>
      <c r="Z1475" s="369">
        <f t="shared" si="3330"/>
        <v>3.9552633287273598E-2</v>
      </c>
      <c r="AA1475" s="369">
        <f t="shared" si="3330"/>
        <v>4.5346935825747052E-2</v>
      </c>
      <c r="AB1475" s="369">
        <f t="shared" si="3330"/>
        <v>3.8397870915862824E-2</v>
      </c>
      <c r="AC1475" s="369">
        <f t="shared" si="3330"/>
        <v>4.7384868072276383E-2</v>
      </c>
      <c r="AD1475" s="369">
        <f t="shared" si="3330"/>
        <v>3.6774495744264467E-2</v>
      </c>
      <c r="AE1475" s="369">
        <f t="shared" si="3330"/>
        <v>4.3954207206045891E-2</v>
      </c>
      <c r="AF1475" s="369">
        <f t="shared" si="3330"/>
        <v>4.3618498834926939E-2</v>
      </c>
      <c r="AG1475" s="369">
        <f t="shared" ref="AG1475:AH1475" si="3331">AG305*100/AG$5</f>
        <v>4.2785459938113619E-2</v>
      </c>
      <c r="AH1475" s="369">
        <f t="shared" si="3331"/>
        <v>4.7413840162330016E-2</v>
      </c>
      <c r="AI1475" s="369">
        <f t="shared" ref="AI1475:AJ1475" si="3332">AI305*100/AI$5</f>
        <v>4.0560620372321242E-2</v>
      </c>
      <c r="AJ1475" s="369">
        <f t="shared" si="3332"/>
        <v>5.5509867680469206E-2</v>
      </c>
      <c r="AK1475" s="369">
        <f t="shared" ref="AK1475:AL1475" si="3333">AK305*100/AK$5</f>
        <v>6.5509220198663232E-2</v>
      </c>
      <c r="AL1475" s="369">
        <f t="shared" si="3333"/>
        <v>5.1465341664116405E-2</v>
      </c>
      <c r="AM1475" s="369">
        <f t="shared" ref="AM1475:AN1475" si="3334">AM305*100/AM$5</f>
        <v>5.3592535765136368E-2</v>
      </c>
      <c r="AN1475" s="369">
        <f t="shared" si="3334"/>
        <v>3.916440555865023E-2</v>
      </c>
      <c r="AO1475" s="369">
        <f t="shared" ref="AO1475:AT1475" si="3335">AO305*100/AO$5</f>
        <v>4.5165207347437848E-2</v>
      </c>
      <c r="AP1475" s="369">
        <f t="shared" si="3335"/>
        <v>4.1341197688657558E-2</v>
      </c>
      <c r="AQ1475" s="369">
        <f t="shared" si="3335"/>
        <v>5.0001686966496844E-2</v>
      </c>
      <c r="AR1475" s="369">
        <f t="shared" si="3335"/>
        <v>5.4017521226770372E-2</v>
      </c>
      <c r="AS1475" s="369">
        <f t="shared" si="3335"/>
        <v>5.6832216152098006E-2</v>
      </c>
      <c r="AT1475" s="369">
        <f t="shared" si="3335"/>
        <v>4.581326969070152E-2</v>
      </c>
      <c r="AU1475" s="369">
        <f t="shared" ref="AU1475:AV1475" si="3336">AU305*100/AU$5</f>
        <v>5.0984070003754774E-2</v>
      </c>
      <c r="AV1475" s="369">
        <f t="shared" si="3336"/>
        <v>3.2039701962602168E-2</v>
      </c>
      <c r="AW1475" s="369">
        <f t="shared" ref="AW1475:AX1475" si="3337">AW305*100/AW$5</f>
        <v>3.4468495794843512E-2</v>
      </c>
      <c r="AX1475" s="369">
        <f t="shared" si="3337"/>
        <v>3.4698955820988905E-2</v>
      </c>
      <c r="AY1475" s="369">
        <f t="shared" ref="AY1475" si="3338">AY305*100/AY$5</f>
        <v>3.9625547180923315E-2</v>
      </c>
    </row>
    <row r="1476" spans="1:51" s="325" customFormat="1" ht="13.8">
      <c r="A1476" s="327"/>
      <c r="B1476" s="327" t="s">
        <v>477</v>
      </c>
      <c r="C1476" s="369">
        <f t="shared" ref="C1476:AF1476" si="3339">C306*100/C$5</f>
        <v>2.3014015665074827E-2</v>
      </c>
      <c r="D1476" s="369">
        <f t="shared" si="3339"/>
        <v>8.9968859582286211E-3</v>
      </c>
      <c r="E1476" s="369">
        <f t="shared" si="3339"/>
        <v>1.4731654521443135E-2</v>
      </c>
      <c r="F1476" s="369">
        <f t="shared" si="3339"/>
        <v>2.7673557595791699E-2</v>
      </c>
      <c r="G1476" s="369">
        <f t="shared" si="3339"/>
        <v>1.1462534336761124E-2</v>
      </c>
      <c r="H1476" s="369">
        <f t="shared" si="3339"/>
        <v>1.3152159617217808E-2</v>
      </c>
      <c r="I1476" s="369">
        <f t="shared" si="3339"/>
        <v>1.076844270985648E-2</v>
      </c>
      <c r="J1476" s="369">
        <f t="shared" si="3339"/>
        <v>1.9768114905997509E-2</v>
      </c>
      <c r="K1476" s="369">
        <f t="shared" si="3339"/>
        <v>2.2599925216219684E-2</v>
      </c>
      <c r="L1476" s="369">
        <f t="shared" si="3339"/>
        <v>9.0755614995717323E-3</v>
      </c>
      <c r="M1476" s="369">
        <f t="shared" si="3339"/>
        <v>1.6890943220902902E-2</v>
      </c>
      <c r="N1476" s="369">
        <f t="shared" si="3339"/>
        <v>2.1995884325643957E-2</v>
      </c>
      <c r="O1476" s="369">
        <f t="shared" si="3339"/>
        <v>1.0619804926701138E-2</v>
      </c>
      <c r="P1476" s="369">
        <f t="shared" si="3339"/>
        <v>2.5355374110351936E-2</v>
      </c>
      <c r="Q1476" s="369">
        <f t="shared" si="3339"/>
        <v>1.9056982806231755E-2</v>
      </c>
      <c r="R1476" s="369">
        <f t="shared" si="3339"/>
        <v>2.1318640584252573E-2</v>
      </c>
      <c r="S1476" s="369">
        <f t="shared" si="3339"/>
        <v>1.7521922620879121E-2</v>
      </c>
      <c r="T1476" s="369">
        <f t="shared" si="3339"/>
        <v>2.0408921310954814E-2</v>
      </c>
      <c r="U1476" s="369">
        <f t="shared" si="3339"/>
        <v>2.5004925845158146E-2</v>
      </c>
      <c r="V1476" s="369">
        <f t="shared" si="3339"/>
        <v>2.4754451808672043E-2</v>
      </c>
      <c r="W1476" s="369">
        <f t="shared" si="3339"/>
        <v>1.2753623188405797E-2</v>
      </c>
      <c r="X1476" s="369">
        <f t="shared" si="3339"/>
        <v>1.4021979349222979E-2</v>
      </c>
      <c r="Y1476" s="369">
        <f t="shared" si="3339"/>
        <v>1.7845630222141001E-2</v>
      </c>
      <c r="Z1476" s="369">
        <f t="shared" si="3339"/>
        <v>8.8100824438241323E-3</v>
      </c>
      <c r="AA1476" s="369">
        <f t="shared" si="3339"/>
        <v>2.3705885015736419E-2</v>
      </c>
      <c r="AB1476" s="369">
        <f t="shared" si="3339"/>
        <v>3.8481984543279828E-2</v>
      </c>
      <c r="AC1476" s="369">
        <f t="shared" si="3339"/>
        <v>1.2761913207423502E-2</v>
      </c>
      <c r="AD1476" s="369">
        <f t="shared" si="3339"/>
        <v>1.1629884150312644E-2</v>
      </c>
      <c r="AE1476" s="369">
        <f t="shared" si="3339"/>
        <v>2.321885923261079E-2</v>
      </c>
      <c r="AF1476" s="369">
        <f t="shared" si="3339"/>
        <v>1.4102221427833522E-2</v>
      </c>
      <c r="AG1476" s="369">
        <f t="shared" ref="AG1476:AH1476" si="3340">AG306*100/AG$5</f>
        <v>1.2947252224750905E-2</v>
      </c>
      <c r="AH1476" s="369">
        <f t="shared" si="3340"/>
        <v>2.1835321127388823E-2</v>
      </c>
      <c r="AI1476" s="369">
        <f t="shared" ref="AI1476:AJ1476" si="3341">AI306*100/AI$5</f>
        <v>1.2862609184218604E-2</v>
      </c>
      <c r="AJ1476" s="369">
        <f t="shared" si="3341"/>
        <v>1.7254527332215931E-2</v>
      </c>
      <c r="AK1476" s="369">
        <f t="shared" ref="AK1476:AL1476" si="3342">AK306*100/AK$5</f>
        <v>1.0327152500086709E-2</v>
      </c>
      <c r="AL1476" s="369">
        <f t="shared" si="3342"/>
        <v>9.3351960431756874E-3</v>
      </c>
      <c r="AM1476" s="369">
        <f t="shared" ref="AM1476:AN1476" si="3343">AM306*100/AM$5</f>
        <v>3.2192609719126901E-2</v>
      </c>
      <c r="AN1476" s="369">
        <f t="shared" si="3343"/>
        <v>1.1639056917847043E-2</v>
      </c>
      <c r="AO1476" s="369">
        <f t="shared" ref="AO1476:AT1476" si="3344">AO306*100/AO$5</f>
        <v>1.152929180531786E-2</v>
      </c>
      <c r="AP1476" s="369">
        <f t="shared" si="3344"/>
        <v>6.448669116696162E-3</v>
      </c>
      <c r="AQ1476" s="369">
        <f t="shared" si="3344"/>
        <v>1.0864064239684199E-2</v>
      </c>
      <c r="AR1476" s="369">
        <f t="shared" si="3344"/>
        <v>1.8236840387160828E-2</v>
      </c>
      <c r="AS1476" s="369">
        <f t="shared" si="3344"/>
        <v>1.7198292060971131E-2</v>
      </c>
      <c r="AT1476" s="369">
        <f t="shared" si="3344"/>
        <v>1.5214987435853847E-2</v>
      </c>
      <c r="AU1476" s="369">
        <f t="shared" ref="AU1476:AV1476" si="3345">AU306*100/AU$5</f>
        <v>6.7013407732808457E-3</v>
      </c>
      <c r="AV1476" s="369">
        <f t="shared" si="3345"/>
        <v>1.8343813889613623E-2</v>
      </c>
      <c r="AW1476" s="369">
        <f t="shared" ref="AW1476:AX1476" si="3346">AW306*100/AW$5</f>
        <v>2.0515383554815515E-2</v>
      </c>
      <c r="AX1476" s="369">
        <f t="shared" si="3346"/>
        <v>2.0593966889819206E-2</v>
      </c>
      <c r="AY1476" s="369">
        <f t="shared" ref="AY1476" si="3347">AY306*100/AY$5</f>
        <v>1.275931150181684E-2</v>
      </c>
    </row>
    <row r="1477" spans="1:51" s="325" customFormat="1" ht="27.6">
      <c r="A1477" s="329"/>
      <c r="B1477" s="329" t="s">
        <v>478</v>
      </c>
      <c r="C1477" s="369">
        <f t="shared" ref="C1477:AF1477" si="3348">C307*100/C$5</f>
        <v>0.94180433337075453</v>
      </c>
      <c r="D1477" s="369">
        <f t="shared" si="3348"/>
        <v>0.80046456647493403</v>
      </c>
      <c r="E1477" s="369">
        <f t="shared" si="3348"/>
        <v>0.9160478439384464</v>
      </c>
      <c r="F1477" s="369">
        <f t="shared" si="3348"/>
        <v>0.77657921235936278</v>
      </c>
      <c r="G1477" s="369">
        <f t="shared" si="3348"/>
        <v>0.85791523123074709</v>
      </c>
      <c r="H1477" s="369">
        <f t="shared" si="3348"/>
        <v>0.39981840599448626</v>
      </c>
      <c r="I1477" s="369">
        <f t="shared" si="3348"/>
        <v>0.30159015233289826</v>
      </c>
      <c r="J1477" s="369">
        <f t="shared" si="3348"/>
        <v>0.303889176008803</v>
      </c>
      <c r="K1477" s="369">
        <f t="shared" si="3348"/>
        <v>0.59234560935636904</v>
      </c>
      <c r="L1477" s="369">
        <f t="shared" si="3348"/>
        <v>0.51026328610278682</v>
      </c>
      <c r="M1477" s="369">
        <f t="shared" si="3348"/>
        <v>0.53970180039585225</v>
      </c>
      <c r="N1477" s="369">
        <f t="shared" si="3348"/>
        <v>0.90307546899002455</v>
      </c>
      <c r="O1477" s="369">
        <f t="shared" si="3348"/>
        <v>0.42265208428813994</v>
      </c>
      <c r="P1477" s="369">
        <f t="shared" si="3348"/>
        <v>0.45393881506747419</v>
      </c>
      <c r="Q1477" s="369">
        <f t="shared" si="3348"/>
        <v>0.69721853018468283</v>
      </c>
      <c r="R1477" s="369">
        <f t="shared" si="3348"/>
        <v>0.53387967063135366</v>
      </c>
      <c r="S1477" s="369">
        <f t="shared" si="3348"/>
        <v>0.43377348659688447</v>
      </c>
      <c r="T1477" s="369">
        <f t="shared" si="3348"/>
        <v>0.55193886793346203</v>
      </c>
      <c r="U1477" s="369">
        <f t="shared" si="3348"/>
        <v>0.41652612701667441</v>
      </c>
      <c r="V1477" s="369">
        <f t="shared" si="3348"/>
        <v>0.40909988778542217</v>
      </c>
      <c r="W1477" s="369">
        <f t="shared" si="3348"/>
        <v>0.39330112721417071</v>
      </c>
      <c r="X1477" s="369">
        <f t="shared" si="3348"/>
        <v>0.4553627452967427</v>
      </c>
      <c r="Y1477" s="369">
        <f t="shared" si="3348"/>
        <v>0.33937937037336419</v>
      </c>
      <c r="Z1477" s="369">
        <f t="shared" si="3348"/>
        <v>0.49814060891580342</v>
      </c>
      <c r="AA1477" s="369">
        <f t="shared" si="3348"/>
        <v>0.39319208279032164</v>
      </c>
      <c r="AB1477" s="369">
        <f t="shared" si="3348"/>
        <v>0.38149735714982652</v>
      </c>
      <c r="AC1477" s="369">
        <f t="shared" si="3348"/>
        <v>0.4586192072577116</v>
      </c>
      <c r="AD1477" s="369">
        <f t="shared" si="3348"/>
        <v>0.37127402573653262</v>
      </c>
      <c r="AE1477" s="369">
        <f t="shared" si="3348"/>
        <v>0.3748919376946156</v>
      </c>
      <c r="AF1477" s="369">
        <f t="shared" si="3348"/>
        <v>0.39974058471745544</v>
      </c>
      <c r="AG1477" s="369">
        <f t="shared" ref="AG1477:AH1477" si="3349">AG307*100/AG$5</f>
        <v>0.44109948958806527</v>
      </c>
      <c r="AH1477" s="369">
        <f t="shared" si="3349"/>
        <v>0.38320988578567383</v>
      </c>
      <c r="AI1477" s="369">
        <f t="shared" ref="AI1477:AJ1477" si="3350">AI307*100/AI$5</f>
        <v>0.42604433733494629</v>
      </c>
      <c r="AJ1477" s="369">
        <f t="shared" si="3350"/>
        <v>0.42145713942990892</v>
      </c>
      <c r="AK1477" s="369">
        <f t="shared" ref="AK1477:AL1477" si="3351">AK307*100/AK$5</f>
        <v>0.55006700958009025</v>
      </c>
      <c r="AL1477" s="369">
        <f t="shared" si="3351"/>
        <v>0.43879480183814074</v>
      </c>
      <c r="AM1477" s="369">
        <f t="shared" ref="AM1477:AN1477" si="3352">AM307*100/AM$5</f>
        <v>0.44413191403979796</v>
      </c>
      <c r="AN1477" s="369">
        <f t="shared" si="3352"/>
        <v>0.35076442058732721</v>
      </c>
      <c r="AO1477" s="369">
        <f t="shared" ref="AO1477:AT1477" si="3353">AO307*100/AO$5</f>
        <v>0.4339174136025899</v>
      </c>
      <c r="AP1477" s="369">
        <f t="shared" si="3353"/>
        <v>0.37827544461830676</v>
      </c>
      <c r="AQ1477" s="369">
        <f t="shared" si="3353"/>
        <v>0.37400047235061912</v>
      </c>
      <c r="AR1477" s="369">
        <f t="shared" si="3353"/>
        <v>0.37546006989086711</v>
      </c>
      <c r="AS1477" s="369">
        <f t="shared" si="3353"/>
        <v>0.52578646798746731</v>
      </c>
      <c r="AT1477" s="369">
        <f t="shared" si="3353"/>
        <v>0.35166144633266627</v>
      </c>
      <c r="AU1477" s="369">
        <f t="shared" ref="AU1477:AV1477" si="3354">AU307*100/AU$5</f>
        <v>0.52704866554079655</v>
      </c>
      <c r="AV1477" s="369">
        <f t="shared" si="3354"/>
        <v>0.35531843559493143</v>
      </c>
      <c r="AW1477" s="369">
        <f t="shared" ref="AW1477:AX1477" si="3355">AW307*100/AW$5</f>
        <v>0.40155797600992693</v>
      </c>
      <c r="AX1477" s="369">
        <f t="shared" si="3355"/>
        <v>0.34907286165977131</v>
      </c>
      <c r="AY1477" s="369">
        <f t="shared" ref="AY1477" si="3356">AY307*100/AY$5</f>
        <v>0.27061209427898281</v>
      </c>
    </row>
    <row r="1478" spans="1:51" s="325" customFormat="1" ht="13.8">
      <c r="A1478" s="327"/>
      <c r="B1478" s="327" t="s">
        <v>479</v>
      </c>
      <c r="C1478" s="369">
        <f t="shared" ref="C1478:AF1478" si="3357">C308*100/C$5</f>
        <v>0.20345598839368217</v>
      </c>
      <c r="D1478" s="369">
        <f t="shared" si="3357"/>
        <v>0.16405326500865683</v>
      </c>
      <c r="E1478" s="369">
        <f t="shared" si="3357"/>
        <v>0.17215523359742155</v>
      </c>
      <c r="F1478" s="369">
        <f t="shared" si="3357"/>
        <v>0.17671885984942706</v>
      </c>
      <c r="G1478" s="369">
        <f t="shared" si="3357"/>
        <v>0.18240219962336329</v>
      </c>
      <c r="H1478" s="369">
        <f t="shared" si="3357"/>
        <v>0.17641285172516116</v>
      </c>
      <c r="I1478" s="369">
        <f t="shared" si="3357"/>
        <v>0.14990999868344723</v>
      </c>
      <c r="J1478" s="369">
        <f t="shared" si="3357"/>
        <v>0.17463050584855364</v>
      </c>
      <c r="K1478" s="369">
        <f t="shared" si="3357"/>
        <v>0.17954385032885636</v>
      </c>
      <c r="L1478" s="369">
        <f t="shared" si="3357"/>
        <v>0.18399459259081996</v>
      </c>
      <c r="M1478" s="369">
        <f t="shared" si="3357"/>
        <v>0.20264877219435901</v>
      </c>
      <c r="N1478" s="369">
        <f t="shared" si="3357"/>
        <v>0.18983114714979998</v>
      </c>
      <c r="O1478" s="369">
        <f t="shared" si="3357"/>
        <v>0.19838441674860338</v>
      </c>
      <c r="P1478" s="369">
        <f t="shared" si="3357"/>
        <v>0.2098286571785247</v>
      </c>
      <c r="Q1478" s="369">
        <f t="shared" si="3357"/>
        <v>0.23179926644777438</v>
      </c>
      <c r="R1478" s="369">
        <f t="shared" si="3357"/>
        <v>0.20557260563386409</v>
      </c>
      <c r="S1478" s="369">
        <f t="shared" si="3357"/>
        <v>0.22112281250348995</v>
      </c>
      <c r="T1478" s="369">
        <f t="shared" si="3357"/>
        <v>0.20968125754874978</v>
      </c>
      <c r="U1478" s="369">
        <f t="shared" si="3357"/>
        <v>0.20751166339946769</v>
      </c>
      <c r="V1478" s="369">
        <f t="shared" si="3357"/>
        <v>0.21203091574660518</v>
      </c>
      <c r="W1478" s="369">
        <f t="shared" si="3357"/>
        <v>0.17223832528180355</v>
      </c>
      <c r="X1478" s="369">
        <f t="shared" si="3357"/>
        <v>0.189565579225631</v>
      </c>
      <c r="Y1478" s="369">
        <f t="shared" si="3357"/>
        <v>0.18646145363396779</v>
      </c>
      <c r="Z1478" s="369">
        <f t="shared" si="3357"/>
        <v>0.23722306201370663</v>
      </c>
      <c r="AA1478" s="369">
        <f t="shared" si="3357"/>
        <v>0.21005717208248856</v>
      </c>
      <c r="AB1478" s="369">
        <f t="shared" si="3357"/>
        <v>0.18719487781654481</v>
      </c>
      <c r="AC1478" s="369">
        <f t="shared" si="3357"/>
        <v>0.20519305767343768</v>
      </c>
      <c r="AD1478" s="369">
        <f t="shared" si="3357"/>
        <v>0.18154650189125979</v>
      </c>
      <c r="AE1478" s="369">
        <f t="shared" si="3357"/>
        <v>0.22903492723509114</v>
      </c>
      <c r="AF1478" s="369">
        <f t="shared" si="3357"/>
        <v>0.20583504008474451</v>
      </c>
      <c r="AG1478" s="369">
        <f t="shared" ref="AG1478:AH1478" si="3358">AG308*100/AG$5</f>
        <v>0.19711075369750083</v>
      </c>
      <c r="AH1478" s="369">
        <f t="shared" si="3358"/>
        <v>0.19051317683646748</v>
      </c>
      <c r="AI1478" s="369">
        <f t="shared" ref="AI1478:AJ1478" si="3359">AI308*100/AI$5</f>
        <v>0.19297859361967237</v>
      </c>
      <c r="AJ1478" s="369">
        <f t="shared" si="3359"/>
        <v>0.19541922918010735</v>
      </c>
      <c r="AK1478" s="369">
        <f t="shared" ref="AK1478:AL1478" si="3360">AK308*100/AK$5</f>
        <v>0.18998063561480269</v>
      </c>
      <c r="AL1478" s="369">
        <f t="shared" si="3360"/>
        <v>0.1987585001018754</v>
      </c>
      <c r="AM1478" s="369">
        <f t="shared" ref="AM1478:AN1478" si="3361">AM308*100/AM$5</f>
        <v>0.1991268681820188</v>
      </c>
      <c r="AN1478" s="369">
        <f t="shared" si="3361"/>
        <v>0.20264210675914748</v>
      </c>
      <c r="AO1478" s="369">
        <f t="shared" ref="AO1478:AT1478" si="3362">AO308*100/AO$5</f>
        <v>0.20163920438719521</v>
      </c>
      <c r="AP1478" s="369">
        <f t="shared" si="3362"/>
        <v>0.19739899031270469</v>
      </c>
      <c r="AQ1478" s="369">
        <f t="shared" si="3362"/>
        <v>0.1869496271804042</v>
      </c>
      <c r="AR1478" s="369">
        <f t="shared" si="3362"/>
        <v>0.1970672972236599</v>
      </c>
      <c r="AS1478" s="369">
        <f t="shared" si="3362"/>
        <v>0.19441855263986707</v>
      </c>
      <c r="AT1478" s="369">
        <f t="shared" si="3362"/>
        <v>0.17756428921267489</v>
      </c>
      <c r="AU1478" s="369">
        <f t="shared" ref="AU1478:AV1478" si="3363">AU308*100/AU$5</f>
        <v>0.19774006543067901</v>
      </c>
      <c r="AV1478" s="369">
        <f t="shared" si="3363"/>
        <v>0.18786916150798544</v>
      </c>
      <c r="AW1478" s="369">
        <f t="shared" ref="AW1478:AX1478" si="3364">AW308*100/AW$5</f>
        <v>0.17224305062096321</v>
      </c>
      <c r="AX1478" s="369">
        <f t="shared" si="3364"/>
        <v>0.22161567354566636</v>
      </c>
      <c r="AY1478" s="369">
        <f t="shared" ref="AY1478" si="3365">AY308*100/AY$5</f>
        <v>0.16845158443409874</v>
      </c>
    </row>
    <row r="1479" spans="1:51" s="325" customFormat="1" ht="13.8">
      <c r="A1479" s="329"/>
      <c r="B1479" s="329" t="s">
        <v>480</v>
      </c>
      <c r="C1479" s="369">
        <f t="shared" ref="C1479:AF1479" si="3366">C309*100/C$5</f>
        <v>0.12603735783555989</v>
      </c>
      <c r="D1479" s="369">
        <f t="shared" si="3366"/>
        <v>0.10839310451109889</v>
      </c>
      <c r="E1479" s="369">
        <f t="shared" si="3366"/>
        <v>0.11087900985379859</v>
      </c>
      <c r="F1479" s="369">
        <f t="shared" si="3366"/>
        <v>0.10421573857605949</v>
      </c>
      <c r="G1479" s="369">
        <f t="shared" si="3366"/>
        <v>0.10441999021617231</v>
      </c>
      <c r="H1479" s="369">
        <f t="shared" si="3366"/>
        <v>0.10826075189048708</v>
      </c>
      <c r="I1479" s="369">
        <f t="shared" si="3366"/>
        <v>9.3191283314408652E-2</v>
      </c>
      <c r="J1479" s="369">
        <f t="shared" si="3366"/>
        <v>0.10617155441210101</v>
      </c>
      <c r="K1479" s="369">
        <f t="shared" si="3366"/>
        <v>0.10519166580674474</v>
      </c>
      <c r="L1479" s="369">
        <f t="shared" si="3366"/>
        <v>0.11563439303683189</v>
      </c>
      <c r="M1479" s="369">
        <f t="shared" si="3366"/>
        <v>0.1206617505654424</v>
      </c>
      <c r="N1479" s="369">
        <f t="shared" si="3366"/>
        <v>0.11660040499088838</v>
      </c>
      <c r="O1479" s="369">
        <f t="shared" si="3366"/>
        <v>0.1200482131067775</v>
      </c>
      <c r="P1479" s="369">
        <f t="shared" si="3366"/>
        <v>0.12423270886381621</v>
      </c>
      <c r="Q1479" s="369">
        <f t="shared" si="3366"/>
        <v>0.14043903889687989</v>
      </c>
      <c r="R1479" s="369">
        <f t="shared" si="3366"/>
        <v>0.12360460795890113</v>
      </c>
      <c r="S1479" s="369">
        <f t="shared" si="3366"/>
        <v>0.12334663330697984</v>
      </c>
      <c r="T1479" s="369">
        <f t="shared" si="3366"/>
        <v>0.12637204075743222</v>
      </c>
      <c r="U1479" s="369">
        <f t="shared" si="3366"/>
        <v>0.11930563950828378</v>
      </c>
      <c r="V1479" s="369">
        <f t="shared" si="3366"/>
        <v>0.1304126722619853</v>
      </c>
      <c r="W1479" s="369">
        <f t="shared" si="3366"/>
        <v>0.11104669887278583</v>
      </c>
      <c r="X1479" s="369">
        <f t="shared" si="3366"/>
        <v>0.11387170840239191</v>
      </c>
      <c r="Y1479" s="369">
        <f t="shared" si="3366"/>
        <v>0.11332170438654963</v>
      </c>
      <c r="Z1479" s="369">
        <f t="shared" si="3366"/>
        <v>0.13113112184807707</v>
      </c>
      <c r="AA1479" s="369">
        <f t="shared" si="3366"/>
        <v>0.11694109107427765</v>
      </c>
      <c r="AB1479" s="369">
        <f t="shared" si="3366"/>
        <v>0.1125440334839528</v>
      </c>
      <c r="AC1479" s="369">
        <f t="shared" si="3366"/>
        <v>0.1180187804468983</v>
      </c>
      <c r="AD1479" s="369">
        <f t="shared" si="3366"/>
        <v>0.10940111711052722</v>
      </c>
      <c r="AE1479" s="369">
        <f t="shared" si="3366"/>
        <v>0.13075883883628181</v>
      </c>
      <c r="AF1479" s="369">
        <f t="shared" si="3366"/>
        <v>0.12860078086951673</v>
      </c>
      <c r="AG1479" s="369">
        <f t="shared" ref="AG1479:AH1479" si="3367">AG309*100/AG$5</f>
        <v>0.11600440355394633</v>
      </c>
      <c r="AH1479" s="369">
        <f t="shared" si="3367"/>
        <v>0.11116517952533131</v>
      </c>
      <c r="AI1479" s="369">
        <f t="shared" ref="AI1479:AJ1479" si="3368">AI309*100/AI$5</f>
        <v>0.1224709782448299</v>
      </c>
      <c r="AJ1479" s="369">
        <f t="shared" si="3368"/>
        <v>0.11501817488886319</v>
      </c>
      <c r="AK1479" s="369">
        <f t="shared" ref="AK1479:AL1479" si="3369">AK309*100/AK$5</f>
        <v>0.11652145651041231</v>
      </c>
      <c r="AL1479" s="369">
        <f t="shared" si="3369"/>
        <v>0.10897826685185531</v>
      </c>
      <c r="AM1479" s="369">
        <f t="shared" ref="AM1479:AN1479" si="3370">AM309*100/AM$5</f>
        <v>0.11241451619662861</v>
      </c>
      <c r="AN1479" s="369">
        <f t="shared" si="3370"/>
        <v>0.11516540529238127</v>
      </c>
      <c r="AO1479" s="369">
        <f t="shared" ref="AO1479:AT1479" si="3371">AO309*100/AO$5</f>
        <v>0.11123827414610962</v>
      </c>
      <c r="AP1479" s="369">
        <f t="shared" si="3371"/>
        <v>0.1176794969619797</v>
      </c>
      <c r="AQ1479" s="369">
        <f t="shared" si="3371"/>
        <v>0.11521981173453895</v>
      </c>
      <c r="AR1479" s="369">
        <f t="shared" si="3371"/>
        <v>0.11350609456968899</v>
      </c>
      <c r="AS1479" s="369">
        <f t="shared" si="3371"/>
        <v>0.11348749514307493</v>
      </c>
      <c r="AT1479" s="369">
        <f t="shared" si="3371"/>
        <v>0.10344171767782938</v>
      </c>
      <c r="AU1479" s="369">
        <f t="shared" ref="AU1479:AV1479" si="3372">AU309*100/AU$5</f>
        <v>0.1141585187006134</v>
      </c>
      <c r="AV1479" s="369">
        <f t="shared" si="3372"/>
        <v>0.10990795247712756</v>
      </c>
      <c r="AW1479" s="369">
        <f t="shared" ref="AW1479:AX1479" si="3373">AW309*100/AW$5</f>
        <v>0.10234491828315075</v>
      </c>
      <c r="AX1479" s="369">
        <f t="shared" si="3373"/>
        <v>0.11427431710337489</v>
      </c>
      <c r="AY1479" s="369">
        <f t="shared" ref="AY1479" si="3374">AY309*100/AY$5</f>
        <v>9.694209480369155E-2</v>
      </c>
    </row>
    <row r="1480" spans="1:51" s="325" customFormat="1" ht="13.8">
      <c r="A1480" s="327"/>
      <c r="B1480" s="327" t="s">
        <v>481</v>
      </c>
      <c r="C1480" s="369">
        <f t="shared" ref="C1480:AF1480" si="3375">C310*100/C$5</f>
        <v>1.8566654288897141E-2</v>
      </c>
      <c r="D1480" s="369">
        <f t="shared" si="3375"/>
        <v>1.4980460829969188E-2</v>
      </c>
      <c r="E1480" s="369">
        <f t="shared" si="3375"/>
        <v>2.0288658378898903E-2</v>
      </c>
      <c r="F1480" s="369">
        <f t="shared" si="3375"/>
        <v>2.3834451339728113E-2</v>
      </c>
      <c r="G1480" s="369">
        <f t="shared" si="3375"/>
        <v>2.7768913828734205E-2</v>
      </c>
      <c r="H1480" s="369">
        <f t="shared" si="3375"/>
        <v>2.0615919620377225E-2</v>
      </c>
      <c r="I1480" s="369">
        <f t="shared" si="3375"/>
        <v>2.0356782109043757E-2</v>
      </c>
      <c r="J1480" s="369">
        <f t="shared" si="3375"/>
        <v>2.7682655375741896E-2</v>
      </c>
      <c r="K1480" s="369">
        <f t="shared" si="3375"/>
        <v>2.4444016336293162E-2</v>
      </c>
      <c r="L1480" s="369">
        <f t="shared" si="3375"/>
        <v>2.0995701976621175E-2</v>
      </c>
      <c r="M1480" s="369">
        <f t="shared" si="3375"/>
        <v>3.1909842356869465E-2</v>
      </c>
      <c r="N1480" s="369">
        <f t="shared" si="3375"/>
        <v>2.4395435342986934E-2</v>
      </c>
      <c r="O1480" s="369">
        <f t="shared" si="3375"/>
        <v>2.6327425141479625E-2</v>
      </c>
      <c r="P1480" s="369">
        <f t="shared" si="3375"/>
        <v>2.8028899951919657E-2</v>
      </c>
      <c r="Q1480" s="369">
        <f t="shared" si="3375"/>
        <v>3.8316269039281266E-2</v>
      </c>
      <c r="R1480" s="369">
        <f t="shared" si="3375"/>
        <v>3.5458555257481317E-2</v>
      </c>
      <c r="S1480" s="369">
        <f t="shared" si="3375"/>
        <v>4.1474968489421574E-2</v>
      </c>
      <c r="T1480" s="369">
        <f t="shared" si="3375"/>
        <v>3.310327036636871E-2</v>
      </c>
      <c r="U1480" s="369">
        <f t="shared" si="3375"/>
        <v>2.6173770458955189E-2</v>
      </c>
      <c r="V1480" s="369">
        <f t="shared" si="3375"/>
        <v>3.4168708523684845E-2</v>
      </c>
      <c r="W1480" s="369">
        <f t="shared" si="3375"/>
        <v>2.2243692968330651E-2</v>
      </c>
      <c r="X1480" s="369">
        <f t="shared" si="3375"/>
        <v>3.1187529290012169E-2</v>
      </c>
      <c r="Y1480" s="369">
        <f t="shared" si="3375"/>
        <v>2.6202227306469608E-2</v>
      </c>
      <c r="Z1480" s="369">
        <f t="shared" si="3375"/>
        <v>3.3942001836206659E-2</v>
      </c>
      <c r="AA1480" s="369">
        <f t="shared" si="3375"/>
        <v>4.3202684919801046E-2</v>
      </c>
      <c r="AB1480" s="369">
        <f t="shared" si="3375"/>
        <v>3.2804314692631981E-2</v>
      </c>
      <c r="AC1480" s="369">
        <f t="shared" si="3375"/>
        <v>4.2488303186044407E-2</v>
      </c>
      <c r="AD1480" s="369">
        <f t="shared" si="3375"/>
        <v>3.2523572572081223E-2</v>
      </c>
      <c r="AE1480" s="369">
        <f t="shared" si="3375"/>
        <v>4.5964668701569067E-2</v>
      </c>
      <c r="AF1480" s="369">
        <f t="shared" si="3375"/>
        <v>2.7958473877274598E-2</v>
      </c>
      <c r="AG1480" s="369">
        <f t="shared" ref="AG1480:AH1480" si="3376">AG310*100/AG$5</f>
        <v>3.1586830858659536E-2</v>
      </c>
      <c r="AH1480" s="369">
        <f t="shared" si="3376"/>
        <v>3.3337856364138295E-2</v>
      </c>
      <c r="AI1480" s="369">
        <f t="shared" ref="AI1480:AJ1480" si="3377">AI310*100/AI$5</f>
        <v>2.3949704830738324E-2</v>
      </c>
      <c r="AJ1480" s="369">
        <f t="shared" si="3377"/>
        <v>3.0654703047423293E-2</v>
      </c>
      <c r="AK1480" s="369">
        <f t="shared" ref="AK1480:AL1480" si="3378">AK310*100/AK$5</f>
        <v>2.4785166000208102E-2</v>
      </c>
      <c r="AL1480" s="369">
        <f t="shared" si="3378"/>
        <v>3.4337286315333185E-2</v>
      </c>
      <c r="AM1480" s="369">
        <f t="shared" ref="AM1480:AN1480" si="3379">AM310*100/AM$5</f>
        <v>3.1450844518225357E-2</v>
      </c>
      <c r="AN1480" s="369">
        <f t="shared" si="3379"/>
        <v>3.5774785473803548E-2</v>
      </c>
      <c r="AO1480" s="369">
        <f t="shared" ref="AO1480:AT1480" si="3380">AO310*100/AO$5</f>
        <v>3.9523963650646241E-2</v>
      </c>
      <c r="AP1480" s="369">
        <f t="shared" si="3380"/>
        <v>3.2557064621590352E-2</v>
      </c>
      <c r="AQ1480" s="369">
        <f t="shared" si="3380"/>
        <v>2.5371976112554404E-2</v>
      </c>
      <c r="AR1480" s="369">
        <f t="shared" si="3380"/>
        <v>3.246157588914627E-2</v>
      </c>
      <c r="AS1480" s="369">
        <f t="shared" si="3380"/>
        <v>2.8203783482703686E-2</v>
      </c>
      <c r="AT1480" s="369">
        <f t="shared" si="3380"/>
        <v>2.2586850817384808E-2</v>
      </c>
      <c r="AU1480" s="369">
        <f t="shared" ref="AU1480:AV1480" si="3381">AU310*100/AU$5</f>
        <v>2.9937145464556138E-2</v>
      </c>
      <c r="AV1480" s="369">
        <f t="shared" si="3381"/>
        <v>2.562556433565957E-2</v>
      </c>
      <c r="AW1480" s="369">
        <f t="shared" ref="AW1480:AX1480" si="3382">AW310*100/AW$5</f>
        <v>2.5917657414968872E-2</v>
      </c>
      <c r="AX1480" s="369">
        <f t="shared" si="3382"/>
        <v>3.254734733996302E-2</v>
      </c>
      <c r="AY1480" s="369">
        <f t="shared" ref="AY1480" si="3383">AY310*100/AY$5</f>
        <v>2.3081451143736085E-2</v>
      </c>
    </row>
    <row r="1481" spans="1:51" s="325" customFormat="1" ht="13.8">
      <c r="A1481" s="329"/>
      <c r="B1481" s="329" t="s">
        <v>482</v>
      </c>
      <c r="C1481" s="369">
        <f t="shared" ref="C1481:AF1481" si="3384">C311*100/C$5</f>
        <v>5.8808798003436989E-2</v>
      </c>
      <c r="D1481" s="369">
        <f t="shared" si="3384"/>
        <v>4.0722746968824289E-2</v>
      </c>
      <c r="E1481" s="369">
        <f t="shared" si="3384"/>
        <v>4.0950270036821682E-2</v>
      </c>
      <c r="F1481" s="369">
        <f t="shared" si="3384"/>
        <v>4.8668669933639448E-2</v>
      </c>
      <c r="G1481" s="369">
        <f t="shared" si="3384"/>
        <v>5.0213295578456794E-2</v>
      </c>
      <c r="H1481" s="369">
        <f t="shared" si="3384"/>
        <v>4.7536180214296869E-2</v>
      </c>
      <c r="I1481" s="369">
        <f t="shared" si="3384"/>
        <v>3.636193325999483E-2</v>
      </c>
      <c r="J1481" s="369">
        <f t="shared" si="3384"/>
        <v>4.0776296060710725E-2</v>
      </c>
      <c r="K1481" s="369">
        <f t="shared" si="3384"/>
        <v>4.9908168185818468E-2</v>
      </c>
      <c r="L1481" s="369">
        <f t="shared" si="3384"/>
        <v>4.7364497577366903E-2</v>
      </c>
      <c r="M1481" s="369">
        <f t="shared" si="3384"/>
        <v>5.0119725728522975E-2</v>
      </c>
      <c r="N1481" s="369">
        <f t="shared" si="3384"/>
        <v>4.8879742945875465E-2</v>
      </c>
      <c r="O1481" s="369">
        <f t="shared" si="3384"/>
        <v>5.2008778500346256E-2</v>
      </c>
      <c r="P1481" s="369">
        <f t="shared" si="3384"/>
        <v>5.7523926978247424E-2</v>
      </c>
      <c r="Q1481" s="369">
        <f t="shared" si="3384"/>
        <v>5.3043958511613233E-2</v>
      </c>
      <c r="R1481" s="369">
        <f t="shared" si="3384"/>
        <v>4.6509442417481631E-2</v>
      </c>
      <c r="S1481" s="369">
        <f t="shared" si="3384"/>
        <v>5.6301210707088517E-2</v>
      </c>
      <c r="T1481" s="369">
        <f t="shared" si="3384"/>
        <v>5.0205946424948841E-2</v>
      </c>
      <c r="U1481" s="369">
        <f t="shared" si="3384"/>
        <v>6.2073997882721471E-2</v>
      </c>
      <c r="V1481" s="369">
        <f t="shared" si="3384"/>
        <v>4.7449534960935034E-2</v>
      </c>
      <c r="W1481" s="369">
        <f t="shared" si="3384"/>
        <v>3.8947933440687067E-2</v>
      </c>
      <c r="X1481" s="369">
        <f t="shared" si="3384"/>
        <v>4.4506341533226919E-2</v>
      </c>
      <c r="Y1481" s="369">
        <f t="shared" si="3384"/>
        <v>4.6937521940948537E-2</v>
      </c>
      <c r="Z1481" s="369">
        <f t="shared" si="3384"/>
        <v>7.2149938329422889E-2</v>
      </c>
      <c r="AA1481" s="369">
        <f t="shared" si="3384"/>
        <v>4.9913396088409848E-2</v>
      </c>
      <c r="AB1481" s="369">
        <f t="shared" si="3384"/>
        <v>4.1846529639960023E-2</v>
      </c>
      <c r="AC1481" s="369">
        <f t="shared" si="3384"/>
        <v>4.4685974040494979E-2</v>
      </c>
      <c r="AD1481" s="369">
        <f t="shared" si="3384"/>
        <v>3.9621812208651359E-2</v>
      </c>
      <c r="AE1481" s="369">
        <f t="shared" si="3384"/>
        <v>5.2350840510877975E-2</v>
      </c>
      <c r="AF1481" s="369">
        <f t="shared" si="3384"/>
        <v>4.9275785337953175E-2</v>
      </c>
      <c r="AG1481" s="369">
        <f t="shared" ref="AG1481:AH1481" si="3385">AG311*100/AG$5</f>
        <v>4.9519519284894981E-2</v>
      </c>
      <c r="AH1481" s="369">
        <f t="shared" si="3385"/>
        <v>4.6010140946997874E-2</v>
      </c>
      <c r="AI1481" s="369">
        <f t="shared" ref="AI1481:AJ1481" si="3386">AI311*100/AI$5</f>
        <v>4.6597366400497463E-2</v>
      </c>
      <c r="AJ1481" s="369">
        <f t="shared" si="3386"/>
        <v>4.9746351243820874E-2</v>
      </c>
      <c r="AK1481" s="369">
        <f t="shared" ref="AK1481:AL1481" si="3387">AK311*100/AK$5</f>
        <v>4.8674013104182269E-2</v>
      </c>
      <c r="AL1481" s="369">
        <f t="shared" si="3387"/>
        <v>5.5402359125803539E-2</v>
      </c>
      <c r="AM1481" s="369">
        <f t="shared" ref="AM1481:AN1481" si="3388">AM311*100/AM$5</f>
        <v>5.5261507467164836E-2</v>
      </c>
      <c r="AN1481" s="369">
        <f t="shared" si="3388"/>
        <v>5.1701915992962658E-2</v>
      </c>
      <c r="AO1481" s="369">
        <f t="shared" ref="AO1481:AT1481" si="3389">AO311*100/AO$5</f>
        <v>5.087696659043936E-2</v>
      </c>
      <c r="AP1481" s="369">
        <f t="shared" si="3389"/>
        <v>4.7162428729134634E-2</v>
      </c>
      <c r="AQ1481" s="369">
        <f t="shared" si="3389"/>
        <v>4.6357839333310842E-2</v>
      </c>
      <c r="AR1481" s="369">
        <f t="shared" si="3389"/>
        <v>5.1099626764824636E-2</v>
      </c>
      <c r="AS1481" s="369">
        <f t="shared" si="3389"/>
        <v>5.2691886581864224E-2</v>
      </c>
      <c r="AT1481" s="369">
        <f t="shared" si="3389"/>
        <v>5.1535720717460716E-2</v>
      </c>
      <c r="AU1481" s="369">
        <f t="shared" ref="AU1481:AV1481" si="3390">AU311*100/AU$5</f>
        <v>5.3644401265509477E-2</v>
      </c>
      <c r="AV1481" s="369">
        <f t="shared" si="3390"/>
        <v>5.2304658523087487E-2</v>
      </c>
      <c r="AW1481" s="369">
        <f t="shared" ref="AW1481:AX1481" si="3391">AW311*100/AW$5</f>
        <v>4.3947332138425478E-2</v>
      </c>
      <c r="AX1481" s="369">
        <f t="shared" si="3391"/>
        <v>7.479400910232846E-2</v>
      </c>
      <c r="AY1481" s="369">
        <f t="shared" ref="AY1481" si="3392">AY311*100/AY$5</f>
        <v>4.8428038486671113E-2</v>
      </c>
    </row>
    <row r="1482" spans="1:51" s="325" customFormat="1" ht="13.8">
      <c r="A1482" s="327"/>
      <c r="B1482" s="327" t="s">
        <v>483</v>
      </c>
      <c r="C1482" s="369">
        <f t="shared" ref="C1482:AF1482" si="3393">C312*100/C$5</f>
        <v>0.88575894437775804</v>
      </c>
      <c r="D1482" s="369">
        <f t="shared" si="3393"/>
        <v>0.75591060969614632</v>
      </c>
      <c r="E1482" s="369">
        <f t="shared" si="3393"/>
        <v>0.65598752247509706</v>
      </c>
      <c r="F1482" s="369">
        <f t="shared" si="3393"/>
        <v>0.73814815910855958</v>
      </c>
      <c r="G1482" s="369">
        <f t="shared" si="3393"/>
        <v>0.76307200357335259</v>
      </c>
      <c r="H1482" s="369">
        <f t="shared" si="3393"/>
        <v>0.75670207604846806</v>
      </c>
      <c r="I1482" s="369">
        <f t="shared" si="3393"/>
        <v>0.75685188265200187</v>
      </c>
      <c r="J1482" s="369">
        <f t="shared" si="3393"/>
        <v>0.78437837484941408</v>
      </c>
      <c r="K1482" s="369">
        <f t="shared" si="3393"/>
        <v>0.78617135687047535</v>
      </c>
      <c r="L1482" s="369">
        <f t="shared" si="3393"/>
        <v>0.8318361666995524</v>
      </c>
      <c r="M1482" s="369">
        <f t="shared" si="3393"/>
        <v>0.90164450563570353</v>
      </c>
      <c r="N1482" s="369">
        <f t="shared" si="3393"/>
        <v>0.9172950305742793</v>
      </c>
      <c r="O1482" s="369">
        <f t="shared" si="3393"/>
        <v>0.85338006585894233</v>
      </c>
      <c r="P1482" s="369">
        <f t="shared" si="3393"/>
        <v>0.71137348077972096</v>
      </c>
      <c r="Q1482" s="369">
        <f t="shared" si="3393"/>
        <v>0.89349331488326089</v>
      </c>
      <c r="R1482" s="369">
        <f t="shared" si="3393"/>
        <v>0.82359564542836972</v>
      </c>
      <c r="S1482" s="369">
        <f t="shared" si="3393"/>
        <v>0.85006356029293573</v>
      </c>
      <c r="T1482" s="369">
        <f t="shared" si="3393"/>
        <v>0.85635833820766405</v>
      </c>
      <c r="U1482" s="369">
        <f t="shared" si="3393"/>
        <v>0.82566348629613184</v>
      </c>
      <c r="V1482" s="369">
        <f t="shared" si="3393"/>
        <v>0.91713352694200567</v>
      </c>
      <c r="W1482" s="369">
        <f t="shared" si="3393"/>
        <v>0.78441223832528184</v>
      </c>
      <c r="X1482" s="369">
        <f t="shared" si="3393"/>
        <v>0.86208287196609235</v>
      </c>
      <c r="Y1482" s="369">
        <f t="shared" si="3393"/>
        <v>0.81757978109620599</v>
      </c>
      <c r="Z1482" s="369">
        <f t="shared" si="3393"/>
        <v>0.94717660042102914</v>
      </c>
      <c r="AA1482" s="369">
        <f t="shared" si="3393"/>
        <v>0.96534969952691474</v>
      </c>
      <c r="AB1482" s="369">
        <f t="shared" si="3393"/>
        <v>0.83815024039674713</v>
      </c>
      <c r="AC1482" s="369">
        <f t="shared" si="3393"/>
        <v>0.7328653965157278</v>
      </c>
      <c r="AD1482" s="369">
        <f t="shared" si="3393"/>
        <v>0.78088656612030283</v>
      </c>
      <c r="AE1482" s="369">
        <f t="shared" si="3393"/>
        <v>0.84699560181982236</v>
      </c>
      <c r="AF1482" s="369">
        <f t="shared" si="3393"/>
        <v>0.83912316978582657</v>
      </c>
      <c r="AG1482" s="369">
        <f t="shared" ref="AG1482:AH1482" si="3394">AG312*100/AG$5</f>
        <v>0.84815663496450111</v>
      </c>
      <c r="AH1482" s="369">
        <f t="shared" si="3394"/>
        <v>0.83258859291630993</v>
      </c>
      <c r="AI1482" s="369">
        <f t="shared" ref="AI1482:AJ1482" si="3395">AI312*100/AI$5</f>
        <v>0.79081372969108432</v>
      </c>
      <c r="AJ1482" s="369">
        <f t="shared" si="3395"/>
        <v>0.85004663045017026</v>
      </c>
      <c r="AK1482" s="369">
        <f t="shared" ref="AK1482:AL1482" si="3396">AK312*100/AK$5</f>
        <v>0.920207743337915</v>
      </c>
      <c r="AL1482" s="369">
        <f t="shared" si="3396"/>
        <v>0.88440835556868802</v>
      </c>
      <c r="AM1482" s="369">
        <f t="shared" ref="AM1482:AN1482" si="3397">AM312*100/AM$5</f>
        <v>0.93633021309801578</v>
      </c>
      <c r="AN1482" s="369">
        <f t="shared" si="3397"/>
        <v>0.79843930456430723</v>
      </c>
      <c r="AO1482" s="369">
        <f t="shared" ref="AO1482:AT1482" si="3398">AO312*100/AO$5</f>
        <v>0.74809942974077781</v>
      </c>
      <c r="AP1482" s="369">
        <f t="shared" si="3398"/>
        <v>0.78269414241240876</v>
      </c>
      <c r="AQ1482" s="369">
        <f t="shared" si="3398"/>
        <v>0.82981881979823879</v>
      </c>
      <c r="AR1482" s="369">
        <f t="shared" si="3398"/>
        <v>0.89396991577862372</v>
      </c>
      <c r="AS1482" s="369">
        <f t="shared" si="3398"/>
        <v>0.87392802620934784</v>
      </c>
      <c r="AT1482" s="369">
        <f t="shared" si="3398"/>
        <v>0.80683193329641789</v>
      </c>
      <c r="AU1482" s="369">
        <f t="shared" ref="AU1482:AV1482" si="3399">AU312*100/AU$5</f>
        <v>0.80311696533655719</v>
      </c>
      <c r="AV1482" s="369">
        <f t="shared" si="3399"/>
        <v>0.7773500997444881</v>
      </c>
      <c r="AW1482" s="369">
        <f t="shared" ref="AW1482:AX1482" si="3400">AW312*100/AW$5</f>
        <v>0.8169364931222094</v>
      </c>
      <c r="AX1482" s="369">
        <f t="shared" si="3400"/>
        <v>0.99441879590525006</v>
      </c>
      <c r="AY1482" s="369">
        <f t="shared" ref="AY1482" si="3401">AY312*100/AY$5</f>
        <v>0.83678145363825307</v>
      </c>
    </row>
    <row r="1483" spans="1:51" s="325" customFormat="1" ht="13.8">
      <c r="A1483" s="329"/>
      <c r="B1483" s="329" t="s">
        <v>484</v>
      </c>
      <c r="C1483" s="369">
        <f t="shared" ref="C1483:AF1483" si="3402">C313*100/C$5</f>
        <v>3.2081451480582737E-2</v>
      </c>
      <c r="D1483" s="369">
        <f t="shared" si="3402"/>
        <v>2.4924387415379768E-2</v>
      </c>
      <c r="E1483" s="369">
        <f t="shared" si="3402"/>
        <v>2.6666159450207196E-2</v>
      </c>
      <c r="F1483" s="369">
        <f t="shared" si="3402"/>
        <v>2.259473994454091E-2</v>
      </c>
      <c r="G1483" s="369">
        <f t="shared" si="3402"/>
        <v>3.0246300282163224E-2</v>
      </c>
      <c r="H1483" s="369">
        <f t="shared" si="3402"/>
        <v>2.9275330497829169E-2</v>
      </c>
      <c r="I1483" s="369">
        <f t="shared" si="3402"/>
        <v>2.2569475816548515E-2</v>
      </c>
      <c r="J1483" s="369">
        <f t="shared" si="3402"/>
        <v>3.14757991953429E-2</v>
      </c>
      <c r="K1483" s="369">
        <f t="shared" si="3402"/>
        <v>2.6955119138095351E-2</v>
      </c>
      <c r="L1483" s="369">
        <f t="shared" si="3402"/>
        <v>2.4923930088376102E-2</v>
      </c>
      <c r="M1483" s="369">
        <f t="shared" si="3402"/>
        <v>2.595333845025383E-2</v>
      </c>
      <c r="N1483" s="369">
        <f t="shared" si="3402"/>
        <v>2.4039946303380567E-2</v>
      </c>
      <c r="O1483" s="369">
        <f t="shared" si="3402"/>
        <v>2.36219995517877E-2</v>
      </c>
      <c r="P1483" s="369">
        <f t="shared" si="3402"/>
        <v>2.0698264579879132E-2</v>
      </c>
      <c r="Q1483" s="369">
        <f t="shared" si="3402"/>
        <v>2.5449771093672559E-2</v>
      </c>
      <c r="R1483" s="369">
        <f t="shared" si="3402"/>
        <v>2.3755056651024294E-2</v>
      </c>
      <c r="S1483" s="369">
        <f t="shared" si="3402"/>
        <v>2.4030065308634226E-2</v>
      </c>
      <c r="T1483" s="369">
        <f t="shared" si="3402"/>
        <v>2.4368252045280051E-2</v>
      </c>
      <c r="U1483" s="369">
        <f t="shared" si="3402"/>
        <v>2.1581880904752524E-2</v>
      </c>
      <c r="V1483" s="369">
        <f t="shared" si="3402"/>
        <v>2.2695083152262992E-2</v>
      </c>
      <c r="W1483" s="369">
        <f t="shared" si="3402"/>
        <v>1.7734836285560922E-2</v>
      </c>
      <c r="X1483" s="369">
        <f t="shared" si="3402"/>
        <v>2.0185032219530424E-2</v>
      </c>
      <c r="Y1483" s="369">
        <f t="shared" si="3402"/>
        <v>1.9251412909224316E-2</v>
      </c>
      <c r="Z1483" s="369">
        <f t="shared" si="3402"/>
        <v>1.9567656796283073E-2</v>
      </c>
      <c r="AA1483" s="369">
        <f t="shared" si="3402"/>
        <v>2.5214802319920647E-2</v>
      </c>
      <c r="AB1483" s="369">
        <f t="shared" si="3402"/>
        <v>2.7042531214567133E-2</v>
      </c>
      <c r="AC1483" s="369">
        <f t="shared" si="3402"/>
        <v>2.1398374109123996E-2</v>
      </c>
      <c r="AD1483" s="369">
        <f t="shared" si="3402"/>
        <v>2.2938943910271837E-2</v>
      </c>
      <c r="AE1483" s="369">
        <f t="shared" si="3402"/>
        <v>2.53870039826848E-2</v>
      </c>
      <c r="AF1483" s="369">
        <f t="shared" si="3402"/>
        <v>2.0661394184965393E-2</v>
      </c>
      <c r="AG1483" s="369">
        <f t="shared" ref="AG1483:AH1483" si="3403">AG313*100/AG$5</f>
        <v>2.2285643915591357E-2</v>
      </c>
      <c r="AH1483" s="369">
        <f t="shared" si="3403"/>
        <v>2.3317003632461634E-2</v>
      </c>
      <c r="AI1483" s="369">
        <f t="shared" ref="AI1483:AJ1483" si="3404">AI313*100/AI$5</f>
        <v>2.2016367867466202E-2</v>
      </c>
      <c r="AJ1483" s="369">
        <f t="shared" si="3404"/>
        <v>2.1829318503805539E-2</v>
      </c>
      <c r="AK1483" s="369">
        <f t="shared" ref="AK1483:AL1483" si="3405">AK313*100/AK$5</f>
        <v>2.7785885783252168E-2</v>
      </c>
      <c r="AL1483" s="369">
        <f t="shared" si="3405"/>
        <v>2.224211926808816E-2</v>
      </c>
      <c r="AM1483" s="369">
        <f t="shared" ref="AM1483:AN1483" si="3406">AM313*100/AM$5</f>
        <v>3.2229697979171974E-2</v>
      </c>
      <c r="AN1483" s="369">
        <f t="shared" si="3406"/>
        <v>2.3849856982535698E-2</v>
      </c>
      <c r="AO1483" s="369">
        <f t="shared" ref="AO1483:AT1483" si="3407">AO313*100/AO$5</f>
        <v>2.3834254618944565E-2</v>
      </c>
      <c r="AP1483" s="369">
        <f t="shared" si="3407"/>
        <v>2.5062665377862382E-2</v>
      </c>
      <c r="AQ1483" s="369">
        <f t="shared" si="3407"/>
        <v>2.2031782448800566E-2</v>
      </c>
      <c r="AR1483" s="369">
        <f t="shared" si="3407"/>
        <v>2.5932787030542696E-2</v>
      </c>
      <c r="AS1483" s="369">
        <f t="shared" si="3407"/>
        <v>2.4205003641366778E-2</v>
      </c>
      <c r="AT1483" s="369">
        <f t="shared" si="3407"/>
        <v>2.2250236051104856E-2</v>
      </c>
      <c r="AU1483" s="369">
        <f t="shared" ref="AU1483:AV1483" si="3408">AU313*100/AU$5</f>
        <v>1.56925869364265E-2</v>
      </c>
      <c r="AV1483" s="369">
        <f t="shared" si="3408"/>
        <v>1.3788846589321051E-2</v>
      </c>
      <c r="AW1483" s="369">
        <f t="shared" ref="AW1483:AX1483" si="3409">AW313*100/AW$5</f>
        <v>1.5775965383024532E-2</v>
      </c>
      <c r="AX1483" s="369">
        <f t="shared" si="3409"/>
        <v>1.7451935457209973E-2</v>
      </c>
      <c r="AY1483" s="369">
        <f t="shared" ref="AY1483" si="3410">AY313*100/AY$5</f>
        <v>1.5167810751597998E-2</v>
      </c>
    </row>
    <row r="1484" spans="1:51" s="325" customFormat="1" ht="13.8">
      <c r="A1484" s="327"/>
      <c r="B1484" s="327" t="s">
        <v>485</v>
      </c>
      <c r="C1484" s="369">
        <f t="shared" ref="C1484:AF1484" si="3411">C314*100/C$5</f>
        <v>0.23942348379519685</v>
      </c>
      <c r="D1484" s="369">
        <f t="shared" si="3411"/>
        <v>0.18958031464133421</v>
      </c>
      <c r="E1484" s="369">
        <f t="shared" si="3411"/>
        <v>0.15421618087637309</v>
      </c>
      <c r="F1484" s="369">
        <f t="shared" si="3411"/>
        <v>0.20359260364187218</v>
      </c>
      <c r="G1484" s="369">
        <f t="shared" si="3411"/>
        <v>0.18554515258666876</v>
      </c>
      <c r="H1484" s="369">
        <f t="shared" si="3411"/>
        <v>0.18601429056417693</v>
      </c>
      <c r="I1484" s="369">
        <f t="shared" si="3411"/>
        <v>0.17583539328971132</v>
      </c>
      <c r="J1484" s="369">
        <f t="shared" si="3411"/>
        <v>0.17364574735692645</v>
      </c>
      <c r="K1484" s="369">
        <f t="shared" si="3411"/>
        <v>0.1682831237020247</v>
      </c>
      <c r="L1484" s="369">
        <f t="shared" si="3411"/>
        <v>0.17004260998700071</v>
      </c>
      <c r="M1484" s="369">
        <f t="shared" si="3411"/>
        <v>0.20779689342793395</v>
      </c>
      <c r="N1484" s="369">
        <f t="shared" si="3411"/>
        <v>0.20573928167218491</v>
      </c>
      <c r="O1484" s="369">
        <f t="shared" si="3411"/>
        <v>0.16753448912883279</v>
      </c>
      <c r="P1484" s="369">
        <f t="shared" si="3411"/>
        <v>0.13057155239140419</v>
      </c>
      <c r="Q1484" s="369">
        <f t="shared" si="3411"/>
        <v>0.16961119304399899</v>
      </c>
      <c r="R1484" s="369">
        <f t="shared" si="3411"/>
        <v>0.18394941304126505</v>
      </c>
      <c r="S1484" s="369">
        <f t="shared" si="3411"/>
        <v>0.18577088950136458</v>
      </c>
      <c r="T1484" s="369">
        <f t="shared" si="3411"/>
        <v>0.18539464118871354</v>
      </c>
      <c r="U1484" s="369">
        <f t="shared" si="3411"/>
        <v>0.18096219288607773</v>
      </c>
      <c r="V1484" s="369">
        <f t="shared" si="3411"/>
        <v>0.2014398769422158</v>
      </c>
      <c r="W1484" s="369">
        <f t="shared" si="3411"/>
        <v>0.17481481481481481</v>
      </c>
      <c r="X1484" s="369">
        <f t="shared" si="3411"/>
        <v>0.20003036027387117</v>
      </c>
      <c r="Y1484" s="369">
        <f t="shared" si="3411"/>
        <v>0.16888917004542631</v>
      </c>
      <c r="Z1484" s="369">
        <f t="shared" si="3411"/>
        <v>0.18983409223692629</v>
      </c>
      <c r="AA1484" s="369">
        <f t="shared" si="3411"/>
        <v>0.22042105146122759</v>
      </c>
      <c r="AB1484" s="369">
        <f t="shared" si="3411"/>
        <v>0.16423185753170241</v>
      </c>
      <c r="AC1484" s="369">
        <f t="shared" si="3411"/>
        <v>0.13872315323356421</v>
      </c>
      <c r="AD1484" s="369">
        <f t="shared" si="3411"/>
        <v>0.16173559578693411</v>
      </c>
      <c r="AE1484" s="369">
        <f t="shared" si="3411"/>
        <v>0.15803804187357667</v>
      </c>
      <c r="AF1484" s="369">
        <f t="shared" si="3411"/>
        <v>0.19119988587039402</v>
      </c>
      <c r="AG1484" s="369">
        <f t="shared" ref="AG1484:AH1484" si="3412">AG314*100/AG$5</f>
        <v>0.18713988129453174</v>
      </c>
      <c r="AH1484" s="369">
        <f t="shared" si="3412"/>
        <v>0.19047418519159715</v>
      </c>
      <c r="AI1484" s="369">
        <f t="shared" ref="AI1484:AJ1484" si="3413">AI314*100/AI$5</f>
        <v>0.19826567837637574</v>
      </c>
      <c r="AJ1484" s="369">
        <f t="shared" si="3413"/>
        <v>0.21332215211144623</v>
      </c>
      <c r="AK1484" s="369">
        <f t="shared" ref="AK1484:AL1484" si="3414">AK314*100/AK$5</f>
        <v>0.24691637071905431</v>
      </c>
      <c r="AL1484" s="369">
        <f t="shared" si="3414"/>
        <v>0.21978298510346239</v>
      </c>
      <c r="AM1484" s="369">
        <f t="shared" ref="AM1484:AN1484" si="3415">AM314*100/AM$5</f>
        <v>0.22045261770793811</v>
      </c>
      <c r="AN1484" s="369">
        <f t="shared" si="3415"/>
        <v>0.16600970656508152</v>
      </c>
      <c r="AO1484" s="369">
        <f t="shared" ref="AO1484:AT1484" si="3416">AO314*100/AO$5</f>
        <v>0.19092084136329115</v>
      </c>
      <c r="AP1484" s="369">
        <f t="shared" si="3416"/>
        <v>0.21911531928406527</v>
      </c>
      <c r="AQ1484" s="369">
        <f t="shared" si="3416"/>
        <v>0.23850332332399879</v>
      </c>
      <c r="AR1484" s="369">
        <f t="shared" si="3416"/>
        <v>0.26374118567911986</v>
      </c>
      <c r="AS1484" s="369">
        <f t="shared" si="3416"/>
        <v>0.2711738931342012</v>
      </c>
      <c r="AT1484" s="369">
        <f t="shared" si="3416"/>
        <v>0.25131658450461247</v>
      </c>
      <c r="AU1484" s="369">
        <f t="shared" ref="AU1484:AV1484" si="3417">AU314*100/AU$5</f>
        <v>0.25593060239665538</v>
      </c>
      <c r="AV1484" s="369">
        <f t="shared" si="3417"/>
        <v>0.25696832531514485</v>
      </c>
      <c r="AW1484" s="369">
        <f t="shared" ref="AW1484:AX1484" si="3418">AW314*100/AW$5</f>
        <v>0.26162914019662953</v>
      </c>
      <c r="AX1484" s="369">
        <f t="shared" si="3418"/>
        <v>0.31782330991153818</v>
      </c>
      <c r="AY1484" s="369">
        <f t="shared" ref="AY1484" si="3419">AY314*100/AY$5</f>
        <v>0.27780891941820984</v>
      </c>
    </row>
    <row r="1485" spans="1:51" s="325" customFormat="1" ht="13.8">
      <c r="A1485" s="329"/>
      <c r="B1485" s="329" t="s">
        <v>486</v>
      </c>
      <c r="C1485" s="369">
        <f t="shared" ref="C1485:AF1485" si="3420">C315*100/C$5</f>
        <v>0.22033869031684211</v>
      </c>
      <c r="D1485" s="369">
        <f t="shared" si="3420"/>
        <v>0.21713058743208213</v>
      </c>
      <c r="E1485" s="369">
        <f t="shared" si="3420"/>
        <v>0.20333412772381768</v>
      </c>
      <c r="F1485" s="369">
        <f t="shared" si="3420"/>
        <v>0.20583208229124261</v>
      </c>
      <c r="G1485" s="369">
        <f t="shared" si="3420"/>
        <v>0.22607075785470165</v>
      </c>
      <c r="H1485" s="369">
        <f t="shared" si="3420"/>
        <v>0.21268092824536786</v>
      </c>
      <c r="I1485" s="369">
        <f t="shared" si="3420"/>
        <v>0.24608841850298732</v>
      </c>
      <c r="J1485" s="369">
        <f t="shared" si="3420"/>
        <v>0.24702849125151499</v>
      </c>
      <c r="K1485" s="369">
        <f t="shared" si="3420"/>
        <v>0.25216965167472899</v>
      </c>
      <c r="L1485" s="369">
        <f t="shared" si="3420"/>
        <v>0.30125445932906769</v>
      </c>
      <c r="M1485" s="369">
        <f t="shared" si="3420"/>
        <v>0.31599253224595936</v>
      </c>
      <c r="N1485" s="369">
        <f t="shared" si="3420"/>
        <v>0.35077880983158266</v>
      </c>
      <c r="O1485" s="369">
        <f t="shared" si="3420"/>
        <v>0.31964401444778023</v>
      </c>
      <c r="P1485" s="369">
        <f t="shared" si="3420"/>
        <v>0.28291940397622289</v>
      </c>
      <c r="Q1485" s="369">
        <f t="shared" si="3420"/>
        <v>0.33655198085400373</v>
      </c>
      <c r="R1485" s="369">
        <f t="shared" si="3420"/>
        <v>0.29280500231024448</v>
      </c>
      <c r="S1485" s="369">
        <f t="shared" si="3420"/>
        <v>0.31839836533940347</v>
      </c>
      <c r="T1485" s="369">
        <f t="shared" si="3420"/>
        <v>0.30527664496926216</v>
      </c>
      <c r="U1485" s="369">
        <f t="shared" si="3420"/>
        <v>0.298514565473666</v>
      </c>
      <c r="V1485" s="369">
        <f t="shared" si="3420"/>
        <v>0.31424284579531558</v>
      </c>
      <c r="W1485" s="369">
        <f t="shared" si="3420"/>
        <v>0.26164251207729466</v>
      </c>
      <c r="X1485" s="369">
        <f t="shared" si="3420"/>
        <v>0.30281684606389797</v>
      </c>
      <c r="Y1485" s="369">
        <f t="shared" si="3420"/>
        <v>0.25690678606447626</v>
      </c>
      <c r="Z1485" s="369">
        <f t="shared" si="3420"/>
        <v>0.32416466507776054</v>
      </c>
      <c r="AA1485" s="369">
        <f t="shared" si="3420"/>
        <v>0.33112793156821779</v>
      </c>
      <c r="AB1485" s="369">
        <f t="shared" si="3420"/>
        <v>0.31096808056066777</v>
      </c>
      <c r="AC1485" s="369">
        <f t="shared" si="3420"/>
        <v>0.29213600112582438</v>
      </c>
      <c r="AD1485" s="369">
        <f t="shared" si="3420"/>
        <v>0.26107084765012173</v>
      </c>
      <c r="AE1485" s="369">
        <f t="shared" si="3420"/>
        <v>0.29743003889651681</v>
      </c>
      <c r="AF1485" s="369">
        <f t="shared" si="3420"/>
        <v>0.27802693524292715</v>
      </c>
      <c r="AG1485" s="369">
        <f t="shared" ref="AG1485:AH1485" si="3421">AG315*100/AG$5</f>
        <v>0.28978778039823216</v>
      </c>
      <c r="AH1485" s="369">
        <f t="shared" si="3421"/>
        <v>0.27333143054106362</v>
      </c>
      <c r="AI1485" s="369">
        <f t="shared" ref="AI1485:AJ1485" si="3422">AI315*100/AI$5</f>
        <v>0.2293174373579096</v>
      </c>
      <c r="AJ1485" s="369">
        <f t="shared" si="3422"/>
        <v>0.27790955817963658</v>
      </c>
      <c r="AK1485" s="369">
        <f t="shared" ref="AK1485:AL1485" si="3423">AK315*100/AK$5</f>
        <v>0.26838905384187611</v>
      </c>
      <c r="AL1485" s="369">
        <f t="shared" si="3423"/>
        <v>0.2647136895373558</v>
      </c>
      <c r="AM1485" s="369">
        <f t="shared" ref="AM1485:AN1485" si="3424">AM315*100/AM$5</f>
        <v>0.27901498031911481</v>
      </c>
      <c r="AN1485" s="369">
        <f t="shared" si="3424"/>
        <v>0.27284399743205651</v>
      </c>
      <c r="AO1485" s="369">
        <f t="shared" ref="AO1485:AT1485" si="3425">AO315*100/AO$5</f>
        <v>0.21923283316656406</v>
      </c>
      <c r="AP1485" s="369">
        <f t="shared" si="3425"/>
        <v>0.19673669456558454</v>
      </c>
      <c r="AQ1485" s="369">
        <f t="shared" si="3425"/>
        <v>0.21303012922163367</v>
      </c>
      <c r="AR1485" s="369">
        <f t="shared" si="3425"/>
        <v>0.21048961174861028</v>
      </c>
      <c r="AS1485" s="369">
        <f t="shared" si="3425"/>
        <v>0.22870897446513666</v>
      </c>
      <c r="AT1485" s="369">
        <f t="shared" si="3425"/>
        <v>0.20338264178634724</v>
      </c>
      <c r="AU1485" s="369">
        <f t="shared" ref="AU1485:AV1485" si="3426">AU315*100/AU$5</f>
        <v>0.18642523879840583</v>
      </c>
      <c r="AV1485" s="369">
        <f t="shared" si="3426"/>
        <v>0.19992278245909981</v>
      </c>
      <c r="AW1485" s="369">
        <f t="shared" ref="AW1485:AX1485" si="3427">AW315*100/AW$5</f>
        <v>0.19355386100181357</v>
      </c>
      <c r="AX1485" s="369">
        <f t="shared" si="3427"/>
        <v>0.26065199884427886</v>
      </c>
      <c r="AY1485" s="369">
        <f t="shared" ref="AY1485" si="3428">AY315*100/AY$5</f>
        <v>0.19964738424078801</v>
      </c>
    </row>
    <row r="1486" spans="1:51" s="325" customFormat="1" ht="13.8">
      <c r="A1486" s="327"/>
      <c r="B1486" s="327" t="s">
        <v>487</v>
      </c>
      <c r="C1486" s="369">
        <f t="shared" ref="C1486:AF1486" si="3429">C316*100/C$5</f>
        <v>2.9102151141201564E-2</v>
      </c>
      <c r="D1486" s="369">
        <f t="shared" si="3429"/>
        <v>3.2285475926657731E-2</v>
      </c>
      <c r="E1486" s="369">
        <f t="shared" si="3429"/>
        <v>2.1183746248556207E-2</v>
      </c>
      <c r="F1486" s="369">
        <f t="shared" si="3429"/>
        <v>3.0952794189512682E-2</v>
      </c>
      <c r="G1486" s="369">
        <f t="shared" si="3429"/>
        <v>3.5164097271805896E-2</v>
      </c>
      <c r="H1486" s="369">
        <f t="shared" si="3429"/>
        <v>3.3768079237595033E-2</v>
      </c>
      <c r="I1486" s="369">
        <f t="shared" si="3429"/>
        <v>3.7947697083706572E-2</v>
      </c>
      <c r="J1486" s="369">
        <f t="shared" si="3429"/>
        <v>4.176105455233791E-2</v>
      </c>
      <c r="K1486" s="369">
        <f t="shared" si="3429"/>
        <v>4.0570004641616586E-2</v>
      </c>
      <c r="L1486" s="369">
        <f t="shared" si="3429"/>
        <v>4.9306035609613594E-2</v>
      </c>
      <c r="M1486" s="369">
        <f t="shared" si="3429"/>
        <v>5.4374371376105568E-2</v>
      </c>
      <c r="N1486" s="369">
        <f t="shared" si="3429"/>
        <v>6.021095608332841E-2</v>
      </c>
      <c r="O1486" s="369">
        <f t="shared" si="3429"/>
        <v>5.6571660465050549E-2</v>
      </c>
      <c r="P1486" s="369">
        <f t="shared" si="3429"/>
        <v>3.9024853009980452E-2</v>
      </c>
      <c r="Q1486" s="369">
        <f t="shared" si="3429"/>
        <v>5.5835745801698138E-2</v>
      </c>
      <c r="R1486" s="369">
        <f t="shared" si="3429"/>
        <v>5.4210257485670821E-2</v>
      </c>
      <c r="S1486" s="369">
        <f t="shared" si="3429"/>
        <v>5.4298705264702332E-2</v>
      </c>
      <c r="T1486" s="369">
        <f t="shared" si="3429"/>
        <v>6.1839031572193087E-2</v>
      </c>
      <c r="U1486" s="369">
        <f t="shared" si="3429"/>
        <v>5.0802996249678573E-2</v>
      </c>
      <c r="V1486" s="369">
        <f t="shared" si="3429"/>
        <v>5.892316033235688E-2</v>
      </c>
      <c r="W1486" s="369">
        <f t="shared" si="3429"/>
        <v>5.1315083199141173E-2</v>
      </c>
      <c r="X1486" s="369">
        <f t="shared" si="3429"/>
        <v>4.8725344169276312E-2</v>
      </c>
      <c r="Y1486" s="369">
        <f t="shared" si="3429"/>
        <v>5.9667665162869692E-2</v>
      </c>
      <c r="Z1486" s="369">
        <f t="shared" si="3429"/>
        <v>6.1577839396833929E-2</v>
      </c>
      <c r="AA1486" s="369">
        <f t="shared" si="3429"/>
        <v>6.2024442871993782E-2</v>
      </c>
      <c r="AB1486" s="369">
        <f t="shared" si="3429"/>
        <v>5.4253289683968281E-2</v>
      </c>
      <c r="AC1486" s="369">
        <f t="shared" si="3429"/>
        <v>5.8373222344529248E-2</v>
      </c>
      <c r="AD1486" s="369">
        <f t="shared" si="3429"/>
        <v>5.7307256726885407E-2</v>
      </c>
      <c r="AE1486" s="369">
        <f t="shared" si="3429"/>
        <v>5.5070876651879916E-2</v>
      </c>
      <c r="AF1486" s="369">
        <f t="shared" si="3429"/>
        <v>5.4933071840979418E-2</v>
      </c>
      <c r="AG1486" s="369">
        <f t="shared" ref="AG1486:AH1486" si="3430">AG316*100/AG$5</f>
        <v>4.6282706228707254E-2</v>
      </c>
      <c r="AH1486" s="369">
        <f t="shared" si="3430"/>
        <v>5.2872670444177219E-2</v>
      </c>
      <c r="AI1486" s="369">
        <f t="shared" ref="AI1486:AJ1486" si="3431">AI316*100/AI$5</f>
        <v>4.9714379055568844E-2</v>
      </c>
      <c r="AJ1486" s="369">
        <f t="shared" si="3431"/>
        <v>5.3456614949913238E-2</v>
      </c>
      <c r="AK1486" s="369">
        <f t="shared" ref="AK1486:AL1486" si="3432">AK316*100/AK$5</f>
        <v>6.0248217981637937E-2</v>
      </c>
      <c r="AL1486" s="369">
        <f t="shared" si="3432"/>
        <v>5.4022373623768875E-2</v>
      </c>
      <c r="AM1486" s="369">
        <f t="shared" ref="AM1486:AN1486" si="3433">AM316*100/AM$5</f>
        <v>5.7820597410275155E-2</v>
      </c>
      <c r="AN1486" s="369">
        <f t="shared" si="3433"/>
        <v>4.7209648410635727E-2</v>
      </c>
      <c r="AO1486" s="369">
        <f t="shared" ref="AO1486:AT1486" si="3434">AO316*100/AO$5</f>
        <v>4.1110563440368883E-2</v>
      </c>
      <c r="AP1486" s="369">
        <f t="shared" si="3434"/>
        <v>4.18292050812724E-2</v>
      </c>
      <c r="AQ1486" s="369">
        <f t="shared" si="3434"/>
        <v>4.4772090826276187E-2</v>
      </c>
      <c r="AR1486" s="369">
        <f t="shared" si="3434"/>
        <v>4.3731943248411662E-2</v>
      </c>
      <c r="AS1486" s="369">
        <f t="shared" si="3434"/>
        <v>4.6357536213728769E-2</v>
      </c>
      <c r="AT1486" s="369">
        <f t="shared" si="3434"/>
        <v>4.0696725243246246E-2</v>
      </c>
      <c r="AU1486" s="369">
        <f t="shared" ref="AU1486:AV1486" si="3435">AU316*100/AU$5</f>
        <v>4.0275394798210511E-2</v>
      </c>
      <c r="AV1486" s="369">
        <f t="shared" si="3435"/>
        <v>4.1800346177514824E-2</v>
      </c>
      <c r="AW1486" s="369">
        <f t="shared" ref="AW1486:AX1486" si="3436">AW316*100/AW$5</f>
        <v>4.7129039442564878E-2</v>
      </c>
      <c r="AX1486" s="369">
        <f t="shared" si="3436"/>
        <v>6.1337917967023703E-2</v>
      </c>
      <c r="AY1486" s="369">
        <f t="shared" ref="AY1486" si="3437">AY316*100/AY$5</f>
        <v>5.0177067703774093E-2</v>
      </c>
    </row>
    <row r="1487" spans="1:51" s="325" customFormat="1" ht="13.8">
      <c r="A1487" s="329"/>
      <c r="B1487" s="329" t="s">
        <v>488</v>
      </c>
      <c r="C1487" s="369">
        <f t="shared" ref="C1487:AF1487" si="3438">C317*100/C$5</f>
        <v>0.19123653917564057</v>
      </c>
      <c r="D1487" s="369">
        <f t="shared" si="3438"/>
        <v>0.1848451115054244</v>
      </c>
      <c r="E1487" s="369">
        <f t="shared" si="3438"/>
        <v>0.18215038147526147</v>
      </c>
      <c r="F1487" s="369">
        <f t="shared" si="3438"/>
        <v>0.17487928810172992</v>
      </c>
      <c r="G1487" s="369">
        <f t="shared" si="3438"/>
        <v>0.19086968466568038</v>
      </c>
      <c r="H1487" s="369">
        <f t="shared" si="3438"/>
        <v>0.17891284900777282</v>
      </c>
      <c r="I1487" s="369">
        <f t="shared" si="3438"/>
        <v>0.20814072141928075</v>
      </c>
      <c r="J1487" s="369">
        <f t="shared" si="3438"/>
        <v>0.20526743669917707</v>
      </c>
      <c r="K1487" s="369">
        <f t="shared" si="3438"/>
        <v>0.2115996470331124</v>
      </c>
      <c r="L1487" s="369">
        <f t="shared" si="3438"/>
        <v>0.25194842371945408</v>
      </c>
      <c r="M1487" s="369">
        <f t="shared" si="3438"/>
        <v>0.26161816086985379</v>
      </c>
      <c r="N1487" s="369">
        <f t="shared" si="3438"/>
        <v>0.29061228987820509</v>
      </c>
      <c r="O1487" s="369">
        <f t="shared" si="3438"/>
        <v>0.26307235398272971</v>
      </c>
      <c r="P1487" s="369">
        <f t="shared" si="3438"/>
        <v>0.24389455096624243</v>
      </c>
      <c r="Q1487" s="369">
        <f t="shared" si="3438"/>
        <v>0.28071623505230558</v>
      </c>
      <c r="R1487" s="369">
        <f t="shared" si="3438"/>
        <v>0.23859474482457368</v>
      </c>
      <c r="S1487" s="369">
        <f t="shared" si="3438"/>
        <v>0.26413816979474702</v>
      </c>
      <c r="T1487" s="369">
        <f t="shared" si="3438"/>
        <v>0.24343761339706904</v>
      </c>
      <c r="U1487" s="369">
        <f t="shared" si="3438"/>
        <v>0.24771156922398738</v>
      </c>
      <c r="V1487" s="369">
        <f t="shared" si="3438"/>
        <v>0.25531968546295869</v>
      </c>
      <c r="W1487" s="369">
        <f t="shared" si="3438"/>
        <v>0.21032742887815351</v>
      </c>
      <c r="X1487" s="369">
        <f t="shared" si="3438"/>
        <v>0.25409150189462171</v>
      </c>
      <c r="Y1487" s="369">
        <f t="shared" si="3438"/>
        <v>0.19723912090160656</v>
      </c>
      <c r="Z1487" s="369">
        <f t="shared" si="3438"/>
        <v>0.26258682568092662</v>
      </c>
      <c r="AA1487" s="369">
        <f t="shared" si="3438"/>
        <v>0.26906378034611389</v>
      </c>
      <c r="AB1487" s="369">
        <f t="shared" si="3438"/>
        <v>0.25671479087669952</v>
      </c>
      <c r="AC1487" s="369">
        <f t="shared" si="3438"/>
        <v>0.23376277878129512</v>
      </c>
      <c r="AD1487" s="369">
        <f t="shared" si="3438"/>
        <v>0.20376359092323637</v>
      </c>
      <c r="AE1487" s="369">
        <f t="shared" si="3438"/>
        <v>0.24235916224463688</v>
      </c>
      <c r="AF1487" s="369">
        <f t="shared" si="3438"/>
        <v>0.22309386340194776</v>
      </c>
      <c r="AG1487" s="369">
        <f t="shared" ref="AG1487:AH1487" si="3439">AG317*100/AG$5</f>
        <v>0.24354227891729716</v>
      </c>
      <c r="AH1487" s="369">
        <f t="shared" si="3439"/>
        <v>0.22045876009688645</v>
      </c>
      <c r="AI1487" s="369">
        <f t="shared" ref="AI1487:AJ1487" si="3440">AI317*100/AI$5</f>
        <v>0.17960305830234077</v>
      </c>
      <c r="AJ1487" s="369">
        <f t="shared" si="3440"/>
        <v>0.22445294322972331</v>
      </c>
      <c r="AK1487" s="369">
        <f t="shared" ref="AK1487:AL1487" si="3441">AK317*100/AK$5</f>
        <v>0.20814083586023818</v>
      </c>
      <c r="AL1487" s="369">
        <f t="shared" si="3441"/>
        <v>0.2107319037224703</v>
      </c>
      <c r="AM1487" s="369">
        <f t="shared" ref="AM1487:AN1487" si="3442">AM317*100/AM$5</f>
        <v>0.22119438290883967</v>
      </c>
      <c r="AN1487" s="369">
        <f t="shared" si="3442"/>
        <v>0.22567518781762375</v>
      </c>
      <c r="AO1487" s="369">
        <f t="shared" ref="AO1487:AT1487" si="3443">AO317*100/AO$5</f>
        <v>0.17812226972619519</v>
      </c>
      <c r="AP1487" s="369">
        <f t="shared" si="3443"/>
        <v>0.15494234715521318</v>
      </c>
      <c r="AQ1487" s="369">
        <f t="shared" si="3443"/>
        <v>0.16825803839535747</v>
      </c>
      <c r="AR1487" s="369">
        <f t="shared" si="3443"/>
        <v>0.16679414218097294</v>
      </c>
      <c r="AS1487" s="369">
        <f t="shared" si="3443"/>
        <v>0.1823514382514079</v>
      </c>
      <c r="AT1487" s="369">
        <f t="shared" si="3443"/>
        <v>0.16268591654310099</v>
      </c>
      <c r="AU1487" s="369">
        <f t="shared" ref="AU1487:AV1487" si="3444">AU317*100/AU$5</f>
        <v>0.14614984400019532</v>
      </c>
      <c r="AV1487" s="369">
        <f t="shared" si="3444"/>
        <v>0.15809145010947415</v>
      </c>
      <c r="AW1487" s="369">
        <f t="shared" ref="AW1487:AX1487" si="3445">AW317*100/AW$5</f>
        <v>0.14639167877483059</v>
      </c>
      <c r="AX1487" s="369">
        <f t="shared" si="3445"/>
        <v>0.19931408087725519</v>
      </c>
      <c r="AY1487" s="369">
        <f t="shared" ref="AY1487" si="3446">AY317*100/AY$5</f>
        <v>0.14944164392689746</v>
      </c>
    </row>
    <row r="1488" spans="1:51" s="325" customFormat="1" ht="13.8">
      <c r="A1488" s="327"/>
      <c r="B1488" s="327" t="s">
        <v>489</v>
      </c>
      <c r="C1488" s="369">
        <f t="shared" ref="C1488:AF1488" si="3447">C318*100/C$5</f>
        <v>0.3939153187851363</v>
      </c>
      <c r="D1488" s="369">
        <f t="shared" si="3447"/>
        <v>0.32423227290611467</v>
      </c>
      <c r="E1488" s="369">
        <f t="shared" si="3447"/>
        <v>0.2717337590967967</v>
      </c>
      <c r="F1488" s="369">
        <f t="shared" si="3447"/>
        <v>0.30612873323090384</v>
      </c>
      <c r="G1488" s="369">
        <f t="shared" si="3447"/>
        <v>0.32120979284981899</v>
      </c>
      <c r="H1488" s="369">
        <f t="shared" si="3447"/>
        <v>0.32873152674109413</v>
      </c>
      <c r="I1488" s="369">
        <f t="shared" si="3447"/>
        <v>0.31235859504275476</v>
      </c>
      <c r="J1488" s="369">
        <f t="shared" si="3447"/>
        <v>0.33222833704562971</v>
      </c>
      <c r="K1488" s="369">
        <f t="shared" si="3447"/>
        <v>0.33872422637434813</v>
      </c>
      <c r="L1488" s="369">
        <f t="shared" si="3447"/>
        <v>0.33561516729510793</v>
      </c>
      <c r="M1488" s="369">
        <f t="shared" si="3447"/>
        <v>0.35190174151155645</v>
      </c>
      <c r="N1488" s="369">
        <f t="shared" si="3447"/>
        <v>0.33669255663718034</v>
      </c>
      <c r="O1488" s="369">
        <f t="shared" si="3447"/>
        <v>0.34261994221695496</v>
      </c>
      <c r="P1488" s="369">
        <f t="shared" si="3447"/>
        <v>0.27722738121675616</v>
      </c>
      <c r="Q1488" s="369">
        <f t="shared" si="3447"/>
        <v>0.36192083057694918</v>
      </c>
      <c r="R1488" s="369">
        <f t="shared" si="3447"/>
        <v>0.32308617342583595</v>
      </c>
      <c r="S1488" s="369">
        <f t="shared" si="3447"/>
        <v>0.3218257304234875</v>
      </c>
      <c r="T1488" s="369">
        <f t="shared" si="3447"/>
        <v>0.34131880000440834</v>
      </c>
      <c r="U1488" s="369">
        <f t="shared" si="3447"/>
        <v>0.3245631025811429</v>
      </c>
      <c r="V1488" s="369">
        <f t="shared" si="3447"/>
        <v>0.37875572105221128</v>
      </c>
      <c r="W1488" s="369">
        <f t="shared" si="3447"/>
        <v>0.33022007514761142</v>
      </c>
      <c r="X1488" s="369">
        <f t="shared" si="3447"/>
        <v>0.33909199617973446</v>
      </c>
      <c r="Y1488" s="369">
        <f t="shared" si="3447"/>
        <v>0.3725324120770791</v>
      </c>
      <c r="Z1488" s="369">
        <f t="shared" si="3447"/>
        <v>0.41361018631005925</v>
      </c>
      <c r="AA1488" s="369">
        <f t="shared" si="3447"/>
        <v>0.38858591417754873</v>
      </c>
      <c r="AB1488" s="369">
        <f t="shared" si="3447"/>
        <v>0.33594982790351829</v>
      </c>
      <c r="AC1488" s="369">
        <f t="shared" si="3447"/>
        <v>0.28060786804721521</v>
      </c>
      <c r="AD1488" s="369">
        <f t="shared" si="3447"/>
        <v>0.33514117877297506</v>
      </c>
      <c r="AE1488" s="369">
        <f t="shared" si="3447"/>
        <v>0.36614051706704415</v>
      </c>
      <c r="AF1488" s="369">
        <f t="shared" si="3447"/>
        <v>0.34927594931727213</v>
      </c>
      <c r="AG1488" s="369">
        <f t="shared" ref="AG1488:AH1488" si="3448">AG318*100/AG$5</f>
        <v>0.3489433293561458</v>
      </c>
      <c r="AH1488" s="369">
        <f t="shared" si="3448"/>
        <v>0.34546597355118747</v>
      </c>
      <c r="AI1488" s="369">
        <f t="shared" ref="AI1488:AJ1488" si="3449">AI318*100/AI$5</f>
        <v>0.34121424608933282</v>
      </c>
      <c r="AJ1488" s="369">
        <f t="shared" si="3449"/>
        <v>0.33698560165528191</v>
      </c>
      <c r="AK1488" s="369">
        <f t="shared" ref="AK1488:AL1488" si="3450">AK318*100/AK$5</f>
        <v>0.37715540338052522</v>
      </c>
      <c r="AL1488" s="369">
        <f t="shared" si="3450"/>
        <v>0.37771014946866499</v>
      </c>
      <c r="AM1488" s="369">
        <f t="shared" ref="AM1488:AN1488" si="3451">AM318*100/AM$5</f>
        <v>0.40463291709179083</v>
      </c>
      <c r="AN1488" s="369">
        <f t="shared" si="3451"/>
        <v>0.3356949047884305</v>
      </c>
      <c r="AO1488" s="369">
        <f t="shared" ref="AO1488:AT1488" si="3452">AO318*100/AO$5</f>
        <v>0.31407624281887303</v>
      </c>
      <c r="AP1488" s="369">
        <f t="shared" si="3452"/>
        <v>0.3417794631848966</v>
      </c>
      <c r="AQ1488" s="369">
        <f t="shared" si="3452"/>
        <v>0.35625358480380581</v>
      </c>
      <c r="AR1488" s="369">
        <f t="shared" si="3452"/>
        <v>0.39380633132035092</v>
      </c>
      <c r="AS1488" s="369">
        <f t="shared" si="3452"/>
        <v>0.34980476753641898</v>
      </c>
      <c r="AT1488" s="369">
        <f t="shared" si="3452"/>
        <v>0.32988247095435336</v>
      </c>
      <c r="AU1488" s="369">
        <f t="shared" ref="AU1488:AV1488" si="3453">AU318*100/AU$5</f>
        <v>0.34503486212580675</v>
      </c>
      <c r="AV1488" s="369">
        <f t="shared" si="3453"/>
        <v>0.30670113155303314</v>
      </c>
      <c r="AW1488" s="369">
        <f t="shared" ref="AW1488:AX1488" si="3454">AW318*100/AW$5</f>
        <v>0.34597752654074176</v>
      </c>
      <c r="AX1488" s="369">
        <f t="shared" si="3454"/>
        <v>0.39852570420779487</v>
      </c>
      <c r="AY1488" s="369">
        <f t="shared" ref="AY1488" si="3455">AY318*100/AY$5</f>
        <v>0.3441573392276574</v>
      </c>
    </row>
    <row r="1489" spans="1:51" s="325" customFormat="1" ht="12.75" customHeight="1">
      <c r="A1489" s="329"/>
      <c r="B1489" s="329" t="s">
        <v>490</v>
      </c>
      <c r="C1489" s="369">
        <f t="shared" ref="C1489:AF1489" si="3456">C319*100/C$5</f>
        <v>1.8696189086261542E-2</v>
      </c>
      <c r="D1489" s="369">
        <f t="shared" si="3456"/>
        <v>1.96295693634079E-2</v>
      </c>
      <c r="E1489" s="369">
        <f t="shared" si="3456"/>
        <v>1.7603394769926988E-2</v>
      </c>
      <c r="F1489" s="369">
        <f t="shared" si="3456"/>
        <v>1.8555680237640676E-2</v>
      </c>
      <c r="G1489" s="369">
        <f t="shared" si="3456"/>
        <v>1.7711464346156704E-2</v>
      </c>
      <c r="H1489" s="369">
        <f t="shared" si="3456"/>
        <v>1.6992735152824113E-2</v>
      </c>
      <c r="I1489" s="369">
        <f t="shared" si="3456"/>
        <v>1.4087483271113616E-2</v>
      </c>
      <c r="J1489" s="369">
        <f t="shared" si="3456"/>
        <v>1.4114871713322943E-2</v>
      </c>
      <c r="K1489" s="369">
        <f t="shared" si="3456"/>
        <v>2.2482217272385203E-2</v>
      </c>
      <c r="L1489" s="369">
        <f t="shared" si="3456"/>
        <v>2.3208152292437167E-2</v>
      </c>
      <c r="M1489" s="369">
        <f t="shared" si="3456"/>
        <v>1.450834165825665E-2</v>
      </c>
      <c r="N1489" s="369">
        <f t="shared" si="3456"/>
        <v>1.9729641698153371E-2</v>
      </c>
      <c r="O1489" s="369">
        <f t="shared" si="3456"/>
        <v>1.5586481755538551E-2</v>
      </c>
      <c r="P1489" s="369">
        <f t="shared" si="3456"/>
        <v>1.5308091512202275E-2</v>
      </c>
      <c r="Q1489" s="369">
        <f t="shared" si="3456"/>
        <v>1.8005004986779472E-2</v>
      </c>
      <c r="R1489" s="369">
        <f t="shared" si="3456"/>
        <v>1.6837375318583155E-2</v>
      </c>
      <c r="S1489" s="369">
        <f t="shared" si="3456"/>
        <v>1.4364125577116291E-2</v>
      </c>
      <c r="T1489" s="369">
        <f t="shared" si="3456"/>
        <v>1.5184237455350382E-2</v>
      </c>
      <c r="U1489" s="369">
        <f t="shared" si="3456"/>
        <v>1.5028002177390538E-2</v>
      </c>
      <c r="V1489" s="369">
        <f t="shared" si="3456"/>
        <v>1.6306837524218597E-2</v>
      </c>
      <c r="W1489" s="369">
        <f t="shared" si="3456"/>
        <v>1.5716586151368759E-2</v>
      </c>
      <c r="X1489" s="369">
        <f t="shared" si="3456"/>
        <v>1.6338294521955978E-2</v>
      </c>
      <c r="Y1489" s="369">
        <f t="shared" si="3456"/>
        <v>1.27691927410068E-2</v>
      </c>
      <c r="Z1489" s="369">
        <f t="shared" si="3456"/>
        <v>1.8547541986998171E-2</v>
      </c>
      <c r="AA1489" s="369">
        <f t="shared" si="3456"/>
        <v>1.8821757952192736E-2</v>
      </c>
      <c r="AB1489" s="369">
        <f t="shared" si="3456"/>
        <v>1.307966906334429E-2</v>
      </c>
      <c r="AC1489" s="369">
        <f t="shared" si="3456"/>
        <v>1.2260690030092669E-2</v>
      </c>
      <c r="AD1489" s="369">
        <f t="shared" si="3456"/>
        <v>1.620163171284934E-2</v>
      </c>
      <c r="AE1489" s="369">
        <f t="shared" si="3456"/>
        <v>1.6714424982388752E-2</v>
      </c>
      <c r="AF1489" s="369">
        <f t="shared" si="3456"/>
        <v>1.4881123192742932E-2</v>
      </c>
      <c r="AG1489" s="369">
        <f t="shared" ref="AG1489:AH1489" si="3457">AG319*100/AG$5</f>
        <v>1.4658670622275449E-2</v>
      </c>
      <c r="AH1489" s="369">
        <f t="shared" si="3457"/>
        <v>1.4426908602024759E-2</v>
      </c>
      <c r="AI1489" s="369">
        <f t="shared" ref="AI1489:AJ1489" si="3458">AI319*100/AI$5</f>
        <v>1.4440843439950949E-2</v>
      </c>
      <c r="AJ1489" s="369">
        <f t="shared" si="3458"/>
        <v>1.5453428445763329E-2</v>
      </c>
      <c r="AK1489" s="369">
        <f t="shared" ref="AK1489:AL1489" si="3459">AK319*100/AK$5</f>
        <v>1.4730806207670854E-2</v>
      </c>
      <c r="AL1489" s="369">
        <f t="shared" si="3459"/>
        <v>1.4530435580247376E-2</v>
      </c>
      <c r="AM1489" s="369">
        <f t="shared" ref="AM1489:AN1489" si="3460">AM319*100/AM$5</f>
        <v>1.6281746159788831E-2</v>
      </c>
      <c r="AN1489" s="369">
        <f t="shared" si="3460"/>
        <v>1.7438165978669078E-2</v>
      </c>
      <c r="AO1489" s="369">
        <f t="shared" ref="AO1489:AT1489" si="3461">AO319*100/AO$5</f>
        <v>1.879239306493706E-2</v>
      </c>
      <c r="AP1489" s="369">
        <f t="shared" si="3461"/>
        <v>1.4256787398533676E-2</v>
      </c>
      <c r="AQ1489" s="369">
        <f t="shared" si="3461"/>
        <v>1.4069300583690408E-2</v>
      </c>
      <c r="AR1489" s="369">
        <f t="shared" si="3461"/>
        <v>1.93675244911648E-2</v>
      </c>
      <c r="AS1489" s="369">
        <f t="shared" si="3461"/>
        <v>1.5004271263069463E-2</v>
      </c>
      <c r="AT1489" s="369">
        <f t="shared" si="3461"/>
        <v>1.4575419379921939E-2</v>
      </c>
      <c r="AU1489" s="369">
        <f t="shared" ref="AU1489:AV1489" si="3462">AU319*100/AU$5</f>
        <v>1.3503706784349844E-2</v>
      </c>
      <c r="AV1489" s="369">
        <f t="shared" si="3462"/>
        <v>1.3571943384545213E-2</v>
      </c>
      <c r="AW1489" s="369">
        <f t="shared" ref="AW1489:AX1489" si="3463">AW319*100/AW$5</f>
        <v>1.7366819035094232E-2</v>
      </c>
      <c r="AX1489" s="369">
        <f t="shared" si="3463"/>
        <v>1.560769961633064E-2</v>
      </c>
      <c r="AY1489" s="369">
        <f t="shared" ref="AY1489" si="3464">AY319*100/AY$5</f>
        <v>1.4164269397522517E-2</v>
      </c>
    </row>
    <row r="1490" spans="1:51" s="325" customFormat="1" ht="13.8">
      <c r="A1490" s="327"/>
      <c r="B1490" s="327" t="s">
        <v>491</v>
      </c>
      <c r="C1490" s="369">
        <f t="shared" ref="C1490:AF1490" si="3465">C320*100/C$5</f>
        <v>6.273802019015709E-2</v>
      </c>
      <c r="D1490" s="369">
        <f t="shared" si="3465"/>
        <v>5.755424175192185E-2</v>
      </c>
      <c r="E1490" s="369">
        <f t="shared" si="3465"/>
        <v>4.4194963564329406E-2</v>
      </c>
      <c r="F1490" s="369">
        <f t="shared" si="3465"/>
        <v>4.7748884059790879E-2</v>
      </c>
      <c r="G1490" s="369">
        <f t="shared" si="3465"/>
        <v>5.0435151081748945E-2</v>
      </c>
      <c r="H1490" s="369">
        <f t="shared" si="3465"/>
        <v>6.4565147211796514E-2</v>
      </c>
      <c r="I1490" s="369">
        <f t="shared" si="3465"/>
        <v>5.1777032755611296E-2</v>
      </c>
      <c r="J1490" s="369">
        <f t="shared" si="3465"/>
        <v>6.0434993356527439E-2</v>
      </c>
      <c r="K1490" s="369">
        <f t="shared" si="3465"/>
        <v>6.658346022903612E-2</v>
      </c>
      <c r="L1490" s="369">
        <f t="shared" si="3465"/>
        <v>5.8923421676323938E-2</v>
      </c>
      <c r="M1490" s="369">
        <f t="shared" si="3465"/>
        <v>6.4074963452593878E-2</v>
      </c>
      <c r="N1490" s="369">
        <f t="shared" si="3465"/>
        <v>5.9855467043722042E-2</v>
      </c>
      <c r="O1490" s="369">
        <f t="shared" si="3465"/>
        <v>6.8725885875457554E-2</v>
      </c>
      <c r="P1490" s="369">
        <f t="shared" si="3465"/>
        <v>4.976207776079275E-2</v>
      </c>
      <c r="Q1490" s="369">
        <f t="shared" si="3465"/>
        <v>6.8661783061943288E-2</v>
      </c>
      <c r="R1490" s="369">
        <f t="shared" si="3465"/>
        <v>5.5341450659529126E-2</v>
      </c>
      <c r="S1490" s="369">
        <f t="shared" si="3465"/>
        <v>5.695587594786862E-2</v>
      </c>
      <c r="T1490" s="369">
        <f t="shared" si="3465"/>
        <v>6.3675834490179023E-2</v>
      </c>
      <c r="U1490" s="369">
        <f t="shared" si="3465"/>
        <v>5.3683363333678423E-2</v>
      </c>
      <c r="V1490" s="369">
        <f t="shared" si="3465"/>
        <v>6.8169305320315884E-2</v>
      </c>
      <c r="W1490" s="369">
        <f t="shared" si="3465"/>
        <v>5.7498658078368223E-2</v>
      </c>
      <c r="X1490" s="369">
        <f t="shared" si="3465"/>
        <v>6.0927361597066215E-2</v>
      </c>
      <c r="Y1490" s="369">
        <f t="shared" si="3465"/>
        <v>6.0839150735439121E-2</v>
      </c>
      <c r="Z1490" s="369">
        <f t="shared" si="3465"/>
        <v>6.4591814969721134E-2</v>
      </c>
      <c r="AA1490" s="369">
        <f t="shared" si="3465"/>
        <v>6.8060112088730695E-2</v>
      </c>
      <c r="AB1490" s="369">
        <f t="shared" si="3465"/>
        <v>5.6902868947603935E-2</v>
      </c>
      <c r="AC1490" s="369">
        <f t="shared" si="3465"/>
        <v>4.0984633654051909E-2</v>
      </c>
      <c r="AD1490" s="369">
        <f t="shared" si="3465"/>
        <v>5.9352512215388668E-2</v>
      </c>
      <c r="AE1490" s="369">
        <f t="shared" si="3465"/>
        <v>6.1220523579362571E-2</v>
      </c>
      <c r="AF1490" s="369">
        <f t="shared" si="3465"/>
        <v>6.1410254938647137E-2</v>
      </c>
      <c r="AG1490" s="369">
        <f t="shared" ref="AG1490:AH1490" si="3466">AG320*100/AG$5</f>
        <v>6.1573857563111345E-2</v>
      </c>
      <c r="AH1490" s="369">
        <f t="shared" si="3466"/>
        <v>6.0515032838763312E-2</v>
      </c>
      <c r="AI1490" s="369">
        <f t="shared" ref="AI1490:AJ1490" si="3467">AI320*100/AI$5</f>
        <v>6.1314400835201573E-2</v>
      </c>
      <c r="AJ1490" s="369">
        <f t="shared" si="3467"/>
        <v>5.9400241275206815E-2</v>
      </c>
      <c r="AK1490" s="369">
        <f t="shared" ref="AK1490:AL1490" si="3468">AK320*100/AK$5</f>
        <v>6.4418049368465402E-2</v>
      </c>
      <c r="AL1490" s="369">
        <f t="shared" si="3468"/>
        <v>5.7431749569972171E-2</v>
      </c>
      <c r="AM1490" s="369">
        <f t="shared" ref="AM1490:AN1490" si="3469">AM320*100/AM$5</f>
        <v>6.5609132019741348E-2</v>
      </c>
      <c r="AN1490" s="369">
        <f t="shared" si="3469"/>
        <v>4.9700814979017023E-2</v>
      </c>
      <c r="AO1490" s="369">
        <f t="shared" ref="AO1490:AT1490" si="3470">AO320*100/AO$5</f>
        <v>4.5588300624697223E-2</v>
      </c>
      <c r="AP1490" s="369">
        <f t="shared" si="3470"/>
        <v>5.1484779920866114E-2</v>
      </c>
      <c r="AQ1490" s="369">
        <f t="shared" si="3470"/>
        <v>5.3173183980566148E-2</v>
      </c>
      <c r="AR1490" s="369">
        <f t="shared" si="3470"/>
        <v>6.2734730931833252E-2</v>
      </c>
      <c r="AS1490" s="369">
        <f t="shared" si="3470"/>
        <v>5.601830521094095E-2</v>
      </c>
      <c r="AT1490" s="369">
        <f t="shared" si="3470"/>
        <v>5.2511903539672576E-2</v>
      </c>
      <c r="AU1490" s="369">
        <f t="shared" ref="AU1490:AV1490" si="3471">AU320*100/AU$5</f>
        <v>5.0849369686703901E-2</v>
      </c>
      <c r="AV1490" s="369">
        <f t="shared" si="3471"/>
        <v>4.4744032528044035E-2</v>
      </c>
      <c r="AW1490" s="369">
        <f t="shared" ref="AW1490:AX1490" si="3472">AW320*100/AW$5</f>
        <v>5.7999872731707834E-2</v>
      </c>
      <c r="AX1490" s="369">
        <f t="shared" si="3472"/>
        <v>6.0074274890865642E-2</v>
      </c>
      <c r="AY1490" s="369">
        <f t="shared" ref="AY1490" si="3473">AY320*100/AY$5</f>
        <v>6.0671243006391991E-2</v>
      </c>
    </row>
    <row r="1491" spans="1:51" s="325" customFormat="1" ht="13.8">
      <c r="A1491" s="329"/>
      <c r="B1491" s="329" t="s">
        <v>492</v>
      </c>
      <c r="C1491" s="369">
        <f t="shared" ref="C1491:AF1491" si="3474">C321*100/C$5</f>
        <v>0.10086442888107842</v>
      </c>
      <c r="D1491" s="369">
        <f t="shared" si="3474"/>
        <v>7.8346088248689424E-2</v>
      </c>
      <c r="E1491" s="369">
        <f t="shared" si="3474"/>
        <v>6.3961487352594867E-2</v>
      </c>
      <c r="F1491" s="369">
        <f t="shared" si="3474"/>
        <v>6.7224350171280117E-2</v>
      </c>
      <c r="G1491" s="369">
        <f t="shared" si="3474"/>
        <v>7.9978908936820359E-2</v>
      </c>
      <c r="H1491" s="369">
        <f t="shared" si="3474"/>
        <v>7.3152094399897408E-2</v>
      </c>
      <c r="I1491" s="369">
        <f t="shared" si="3474"/>
        <v>7.0953711553985846E-2</v>
      </c>
      <c r="J1491" s="369">
        <f t="shared" si="3474"/>
        <v>7.8744206793447638E-2</v>
      </c>
      <c r="K1491" s="369">
        <f t="shared" si="3474"/>
        <v>8.1296953208345804E-2</v>
      </c>
      <c r="L1491" s="369">
        <f t="shared" si="3474"/>
        <v>8.547282546611587E-2</v>
      </c>
      <c r="M1491" s="369">
        <f t="shared" si="3474"/>
        <v>8.1348824781779225E-2</v>
      </c>
      <c r="N1491" s="369">
        <f t="shared" si="3474"/>
        <v>7.6163526735664136E-2</v>
      </c>
      <c r="O1491" s="369">
        <f t="shared" si="3474"/>
        <v>7.6034572916267071E-2</v>
      </c>
      <c r="P1491" s="369">
        <f t="shared" si="3474"/>
        <v>7.7446006636381085E-2</v>
      </c>
      <c r="Q1491" s="369">
        <f t="shared" si="3474"/>
        <v>9.6094127738429763E-2</v>
      </c>
      <c r="R1491" s="369">
        <f t="shared" si="3474"/>
        <v>8.2794638840474777E-2</v>
      </c>
      <c r="S1491" s="369">
        <f t="shared" si="3474"/>
        <v>7.7250498412051685E-2</v>
      </c>
      <c r="T1491" s="369">
        <f t="shared" si="3474"/>
        <v>7.5431373165289001E-2</v>
      </c>
      <c r="U1491" s="369">
        <f t="shared" si="3474"/>
        <v>7.735246676306852E-2</v>
      </c>
      <c r="V1491" s="369">
        <f t="shared" si="3474"/>
        <v>8.8889075679696727E-2</v>
      </c>
      <c r="W1491" s="369">
        <f t="shared" si="3474"/>
        <v>7.4975845410628017E-2</v>
      </c>
      <c r="X1491" s="369">
        <f t="shared" si="3474"/>
        <v>8.5745024162062644E-2</v>
      </c>
      <c r="Y1491" s="369">
        <f t="shared" si="3474"/>
        <v>9.2625459271156355E-2</v>
      </c>
      <c r="Z1491" s="369">
        <f t="shared" si="3474"/>
        <v>9.9043874210570246E-2</v>
      </c>
      <c r="AA1491" s="369">
        <f t="shared" si="3474"/>
        <v>9.5895665515918688E-2</v>
      </c>
      <c r="AB1491" s="369">
        <f t="shared" si="3474"/>
        <v>9.1431513002284526E-2</v>
      </c>
      <c r="AC1491" s="369">
        <f t="shared" si="3474"/>
        <v>8.7174277226539379E-2</v>
      </c>
      <c r="AD1491" s="369">
        <f t="shared" si="3474"/>
        <v>8.4978360394870667E-2</v>
      </c>
      <c r="AE1491" s="369">
        <f t="shared" si="3474"/>
        <v>9.6344468530561569E-2</v>
      </c>
      <c r="AF1491" s="369">
        <f t="shared" si="3474"/>
        <v>9.3222242810736711E-2</v>
      </c>
      <c r="AG1491" s="369">
        <f t="shared" ref="AG1491:AH1491" si="3475">AG321*100/AG$5</f>
        <v>8.9179780410137702E-2</v>
      </c>
      <c r="AH1491" s="369">
        <f t="shared" si="3475"/>
        <v>9.1318432286329687E-2</v>
      </c>
      <c r="AI1491" s="369">
        <f t="shared" ref="AI1491:AJ1491" si="3476">AI321*100/AI$5</f>
        <v>7.9661374058090081E-2</v>
      </c>
      <c r="AJ1491" s="369">
        <f t="shared" si="3476"/>
        <v>8.9586658612152439E-2</v>
      </c>
      <c r="AK1491" s="369">
        <f t="shared" ref="AK1491:AL1491" si="3477">AK321*100/AK$5</f>
        <v>9.1034823547934171E-2</v>
      </c>
      <c r="AL1491" s="369">
        <f t="shared" si="3477"/>
        <v>9.2418440827439316E-2</v>
      </c>
      <c r="AM1491" s="369">
        <f t="shared" ref="AM1491:AN1491" si="3478">AM321*100/AM$5</f>
        <v>0.10021247864179825</v>
      </c>
      <c r="AN1491" s="369">
        <f t="shared" si="3478"/>
        <v>8.9151092111088057E-2</v>
      </c>
      <c r="AO1491" s="369">
        <f t="shared" ref="AO1491:AT1491" si="3479">AO321*100/AO$5</f>
        <v>7.5310603352168035E-2</v>
      </c>
      <c r="AP1491" s="369">
        <f t="shared" si="3479"/>
        <v>8.4216132896961768E-2</v>
      </c>
      <c r="AQ1491" s="369">
        <f t="shared" si="3479"/>
        <v>9.1838456088262091E-2</v>
      </c>
      <c r="AR1491" s="369">
        <f t="shared" si="3479"/>
        <v>0.11146356844632697</v>
      </c>
      <c r="AS1491" s="369">
        <f t="shared" si="3479"/>
        <v>9.2892009588578642E-2</v>
      </c>
      <c r="AT1491" s="369">
        <f t="shared" si="3479"/>
        <v>8.7957438428951568E-2</v>
      </c>
      <c r="AU1491" s="369">
        <f t="shared" ref="AU1491:AV1491" si="3480">AU321*100/AU$5</f>
        <v>9.1326814960490721E-2</v>
      </c>
      <c r="AV1491" s="369">
        <f t="shared" si="3480"/>
        <v>8.4220415797246317E-2</v>
      </c>
      <c r="AW1491" s="369">
        <f t="shared" ref="AW1491:AX1491" si="3481">AW321*100/AW$5</f>
        <v>8.8922090593812647E-2</v>
      </c>
      <c r="AX1491" s="369">
        <f t="shared" si="3481"/>
        <v>9.8598312455900575E-2</v>
      </c>
      <c r="AY1491" s="369">
        <f t="shared" ref="AY1491" si="3482">AY321*100/AY$5</f>
        <v>8.1143486629531816E-2</v>
      </c>
    </row>
    <row r="1492" spans="1:51" s="325" customFormat="1" ht="13.8">
      <c r="A1492" s="327"/>
      <c r="B1492" s="327" t="s">
        <v>493</v>
      </c>
      <c r="C1492" s="369">
        <f t="shared" ref="C1492:AF1492" si="3483">C322*100/C$5</f>
        <v>0.21161668062763928</v>
      </c>
      <c r="D1492" s="369">
        <f t="shared" si="3483"/>
        <v>0.16874542084333111</v>
      </c>
      <c r="E1492" s="369">
        <f t="shared" si="3483"/>
        <v>0.14593661808204303</v>
      </c>
      <c r="F1492" s="369">
        <f t="shared" si="3483"/>
        <v>0.17259981876219216</v>
      </c>
      <c r="G1492" s="369">
        <f t="shared" si="3483"/>
        <v>0.17308426848509298</v>
      </c>
      <c r="H1492" s="369">
        <f t="shared" si="3483"/>
        <v>0.1739853181319006</v>
      </c>
      <c r="I1492" s="369">
        <f t="shared" si="3483"/>
        <v>0.17550348923358558</v>
      </c>
      <c r="J1492" s="369">
        <f t="shared" si="3483"/>
        <v>0.17889779264560476</v>
      </c>
      <c r="K1492" s="369">
        <f t="shared" si="3483"/>
        <v>0.168361595664581</v>
      </c>
      <c r="L1492" s="369">
        <f t="shared" si="3483"/>
        <v>0.1680559199074925</v>
      </c>
      <c r="M1492" s="369">
        <f t="shared" si="3483"/>
        <v>0.1919696116189267</v>
      </c>
      <c r="N1492" s="369">
        <f t="shared" si="3483"/>
        <v>0.18094392115964081</v>
      </c>
      <c r="O1492" s="369">
        <f t="shared" si="3483"/>
        <v>0.18227300166969176</v>
      </c>
      <c r="P1492" s="369">
        <f t="shared" si="3483"/>
        <v>0.13466808392283861</v>
      </c>
      <c r="Q1492" s="369">
        <f t="shared" si="3483"/>
        <v>0.17915991478979665</v>
      </c>
      <c r="R1492" s="369">
        <f t="shared" si="3483"/>
        <v>0.16815621603701264</v>
      </c>
      <c r="S1492" s="369">
        <f t="shared" si="3483"/>
        <v>0.17325523048645092</v>
      </c>
      <c r="T1492" s="369">
        <f t="shared" si="3483"/>
        <v>0.18702735489358993</v>
      </c>
      <c r="U1492" s="369">
        <f t="shared" si="3483"/>
        <v>0.17849927030700541</v>
      </c>
      <c r="V1492" s="369">
        <f t="shared" si="3483"/>
        <v>0.20543253045974355</v>
      </c>
      <c r="W1492" s="369">
        <f t="shared" si="3483"/>
        <v>0.18202898550724639</v>
      </c>
      <c r="X1492" s="369">
        <f t="shared" si="3483"/>
        <v>0.17608131589864962</v>
      </c>
      <c r="Y1492" s="369">
        <f t="shared" si="3483"/>
        <v>0.20629860932947683</v>
      </c>
      <c r="Z1492" s="369">
        <f t="shared" si="3483"/>
        <v>0.23147332399773718</v>
      </c>
      <c r="AA1492" s="369">
        <f t="shared" si="3483"/>
        <v>0.20584808697081675</v>
      </c>
      <c r="AB1492" s="369">
        <f t="shared" si="3483"/>
        <v>0.17449372007657704</v>
      </c>
      <c r="AC1492" s="369">
        <f t="shared" si="3483"/>
        <v>0.14018826713653126</v>
      </c>
      <c r="AD1492" s="369">
        <f t="shared" si="3483"/>
        <v>0.17460867444986639</v>
      </c>
      <c r="AE1492" s="369">
        <f t="shared" si="3483"/>
        <v>0.19186109997473125</v>
      </c>
      <c r="AF1492" s="369">
        <f t="shared" si="3483"/>
        <v>0.17980332320487741</v>
      </c>
      <c r="AG1492" s="369">
        <f t="shared" ref="AG1492:AH1492" si="3484">AG322*100/AG$5</f>
        <v>0.18349381601284903</v>
      </c>
      <c r="AH1492" s="369">
        <f t="shared" si="3484"/>
        <v>0.17920559982406969</v>
      </c>
      <c r="AI1492" s="369">
        <f t="shared" ref="AI1492:AJ1492" si="3485">AI322*100/AI$5</f>
        <v>0.18583708361248352</v>
      </c>
      <c r="AJ1492" s="369">
        <f t="shared" si="3485"/>
        <v>0.1725452733221593</v>
      </c>
      <c r="AK1492" s="369">
        <f t="shared" ref="AK1492:AL1492" si="3486">AK322*100/AK$5</f>
        <v>0.20693275386966201</v>
      </c>
      <c r="AL1492" s="369">
        <f t="shared" si="3486"/>
        <v>0.21328893568212279</v>
      </c>
      <c r="AM1492" s="369">
        <f t="shared" ref="AM1492:AN1492" si="3487">AM322*100/AM$5</f>
        <v>0.22252956027046245</v>
      </c>
      <c r="AN1492" s="369">
        <f t="shared" si="3487"/>
        <v>0.17940483171965635</v>
      </c>
      <c r="AO1492" s="369">
        <f t="shared" ref="AO1492:AT1492" si="3488">AO322*100/AO$5</f>
        <v>0.17438494577707073</v>
      </c>
      <c r="AP1492" s="369">
        <f t="shared" si="3488"/>
        <v>0.19185662063943609</v>
      </c>
      <c r="AQ1492" s="369">
        <f t="shared" si="3488"/>
        <v>0.19717264415128716</v>
      </c>
      <c r="AR1492" s="369">
        <f t="shared" si="3488"/>
        <v>0.2002405074510259</v>
      </c>
      <c r="AS1492" s="369">
        <f t="shared" si="3488"/>
        <v>0.18592556890605416</v>
      </c>
      <c r="AT1492" s="369">
        <f t="shared" si="3488"/>
        <v>0.17487137108243528</v>
      </c>
      <c r="AU1492" s="369">
        <f t="shared" ref="AU1492:AV1492" si="3489">AU322*100/AU$5</f>
        <v>0.18938864577352499</v>
      </c>
      <c r="AV1492" s="369">
        <f t="shared" si="3489"/>
        <v>0.16419572601530841</v>
      </c>
      <c r="AW1492" s="369">
        <f t="shared" ref="AW1492:AX1492" si="3490">AW322*100/AW$5</f>
        <v>0.18168874418012707</v>
      </c>
      <c r="AX1492" s="369">
        <f t="shared" si="3490"/>
        <v>0.22424541724469801</v>
      </c>
      <c r="AY1492" s="369">
        <f t="shared" ref="AY1492" si="3491">AY322*100/AY$5</f>
        <v>0.1882070128043275</v>
      </c>
    </row>
    <row r="1493" spans="1:51" s="325" customFormat="1" ht="13.8">
      <c r="A1493" s="329"/>
      <c r="B1493" s="329" t="s">
        <v>494</v>
      </c>
      <c r="C1493" s="369">
        <f t="shared" ref="C1493:AF1493" si="3492">C323*100/C$5</f>
        <v>8.9810792839316398E-3</v>
      </c>
      <c r="D1493" s="369">
        <f t="shared" si="3492"/>
        <v>1.0417446899001561E-2</v>
      </c>
      <c r="E1493" s="369">
        <f t="shared" si="3492"/>
        <v>9.4730132872064728E-3</v>
      </c>
      <c r="F1493" s="369">
        <f t="shared" si="3492"/>
        <v>8.7179704564777326E-3</v>
      </c>
      <c r="G1493" s="369">
        <f t="shared" si="3492"/>
        <v>6.9884483537027498E-3</v>
      </c>
      <c r="H1493" s="369">
        <f t="shared" si="3492"/>
        <v>8.369556120047696E-3</v>
      </c>
      <c r="I1493" s="369">
        <f t="shared" si="3492"/>
        <v>6.3430552948469682E-3</v>
      </c>
      <c r="J1493" s="369">
        <f t="shared" si="3492"/>
        <v>7.9874855431982545E-3</v>
      </c>
      <c r="K1493" s="369">
        <f t="shared" si="3492"/>
        <v>7.9649041994663099E-3</v>
      </c>
      <c r="L1493" s="369">
        <f t="shared" si="3492"/>
        <v>8.4434328379100199E-3</v>
      </c>
      <c r="M1493" s="369">
        <f t="shared" si="3492"/>
        <v>1.0636614118956488E-2</v>
      </c>
      <c r="N1493" s="369">
        <f t="shared" si="3492"/>
        <v>1.1286777007502153E-2</v>
      </c>
      <c r="O1493" s="369">
        <f t="shared" si="3492"/>
        <v>1.4173199731072622E-2</v>
      </c>
      <c r="P1493" s="369">
        <f t="shared" si="3492"/>
        <v>1.0090403982691077E-2</v>
      </c>
      <c r="Q1493" s="369">
        <f t="shared" si="3492"/>
        <v>8.6990473531631165E-3</v>
      </c>
      <c r="R1493" s="369">
        <f t="shared" si="3492"/>
        <v>9.0495453908663974E-3</v>
      </c>
      <c r="S1493" s="369">
        <f t="shared" si="3492"/>
        <v>9.9740174918850396E-3</v>
      </c>
      <c r="T1493" s="369">
        <f t="shared" si="3492"/>
        <v>9.5921930161487635E-3</v>
      </c>
      <c r="U1493" s="369">
        <f t="shared" si="3492"/>
        <v>9.267268009390834E-3</v>
      </c>
      <c r="V1493" s="369">
        <f t="shared" si="3492"/>
        <v>9.7084522373569477E-3</v>
      </c>
      <c r="W1493" s="369">
        <f t="shared" si="3492"/>
        <v>1.1293612453032743E-2</v>
      </c>
      <c r="X1493" s="369">
        <f t="shared" si="3492"/>
        <v>1.0464781048240158E-2</v>
      </c>
      <c r="Y1493" s="369">
        <f t="shared" si="3492"/>
        <v>1.0426221595867936E-2</v>
      </c>
      <c r="Z1493" s="369">
        <f t="shared" si="3492"/>
        <v>1.0479361222653966E-2</v>
      </c>
      <c r="AA1493" s="369">
        <f t="shared" si="3492"/>
        <v>9.1329205253255878E-3</v>
      </c>
      <c r="AB1493" s="369">
        <f t="shared" si="3492"/>
        <v>8.6637036239515242E-3</v>
      </c>
      <c r="AC1493" s="369">
        <f t="shared" si="3492"/>
        <v>1.5036695319924971E-2</v>
      </c>
      <c r="AD1493" s="369">
        <f t="shared" si="3492"/>
        <v>1.231163597981373E-2</v>
      </c>
      <c r="AE1493" s="369">
        <f t="shared" si="3492"/>
        <v>1.2614660364066981E-2</v>
      </c>
      <c r="AF1493" s="369">
        <f t="shared" si="3492"/>
        <v>2.484286681763696E-2</v>
      </c>
      <c r="AG1493" s="369">
        <f t="shared" ref="AG1493:AH1493" si="3493">AG323*100/AG$5</f>
        <v>1.644449851534454E-2</v>
      </c>
      <c r="AH1493" s="369">
        <f t="shared" si="3493"/>
        <v>1.0059844376546993E-2</v>
      </c>
      <c r="AI1493" s="369">
        <f t="shared" ref="AI1493:AJ1493" si="3494">AI323*100/AI$5</f>
        <v>1.3059888466185148E-2</v>
      </c>
      <c r="AJ1493" s="369">
        <f t="shared" si="3494"/>
        <v>1.3220065826562101E-2</v>
      </c>
      <c r="AK1493" s="369">
        <f t="shared" ref="AK1493:AL1493" si="3495">AK323*100/AK$5</f>
        <v>1.1808027198212351E-2</v>
      </c>
      <c r="AL1493" s="369">
        <f t="shared" si="3495"/>
        <v>1.014695222084314E-2</v>
      </c>
      <c r="AM1493" s="369">
        <f t="shared" ref="AM1493:AN1493" si="3496">AM323*100/AM$5</f>
        <v>1.4575686197715289E-2</v>
      </c>
      <c r="AN1493" s="369">
        <f t="shared" si="3496"/>
        <v>1.5151193391302643E-2</v>
      </c>
      <c r="AO1493" s="369">
        <f t="shared" ref="AO1493:AT1493" si="3497">AO323*100/AO$5</f>
        <v>9.6606298307556366E-3</v>
      </c>
      <c r="AP1493" s="369">
        <f t="shared" si="3497"/>
        <v>1.2304757828074298E-2</v>
      </c>
      <c r="AQ1493" s="369">
        <f t="shared" si="3497"/>
        <v>1.2483552076655758E-2</v>
      </c>
      <c r="AR1493" s="369">
        <f t="shared" si="3497"/>
        <v>1.4698893352051627E-2</v>
      </c>
      <c r="AS1493" s="369">
        <f t="shared" si="3497"/>
        <v>1.8366077324370404E-2</v>
      </c>
      <c r="AT1493" s="369">
        <f t="shared" si="3497"/>
        <v>1.322896031480213E-2</v>
      </c>
      <c r="AU1493" s="369">
        <f t="shared" ref="AU1493:AV1493" si="3498">AU323*100/AU$5</f>
        <v>1.2796530119832769E-2</v>
      </c>
      <c r="AV1493" s="369">
        <f t="shared" si="3498"/>
        <v>1.3355040179769375E-2</v>
      </c>
      <c r="AW1493" s="369">
        <f t="shared" ref="AW1493:AX1493" si="3499">AW323*100/AW$5</f>
        <v>1.4881110203735325E-2</v>
      </c>
      <c r="AX1493" s="369">
        <f t="shared" si="3499"/>
        <v>1.4241598993457063E-2</v>
      </c>
      <c r="AY1493" s="369">
        <f t="shared" ref="AY1493" si="3500">AY323*100/AY$5</f>
        <v>1.8551178745338192E-2</v>
      </c>
    </row>
    <row r="1494" spans="1:51" s="325" customFormat="1" ht="13.8">
      <c r="A1494" s="327"/>
      <c r="B1494" s="327" t="s">
        <v>495</v>
      </c>
      <c r="C1494" s="369">
        <f t="shared" ref="C1494:AF1494" si="3501">C324*100/C$5</f>
        <v>2.4179828841354419E-3</v>
      </c>
      <c r="D1494" s="369">
        <f t="shared" si="3501"/>
        <v>4.7352031359098011E-3</v>
      </c>
      <c r="E1494" s="369">
        <f t="shared" si="3501"/>
        <v>3.7668281181411564E-3</v>
      </c>
      <c r="F1494" s="369">
        <f t="shared" si="3501"/>
        <v>1.5996276066931618E-3</v>
      </c>
      <c r="G1494" s="369">
        <f t="shared" si="3501"/>
        <v>9.2439793038396158E-4</v>
      </c>
      <c r="H1494" s="369">
        <f t="shared" si="3501"/>
        <v>1.449273787021246E-3</v>
      </c>
      <c r="I1494" s="369">
        <f t="shared" si="3501"/>
        <v>9.957121683771403E-4</v>
      </c>
      <c r="J1494" s="369">
        <f t="shared" si="3501"/>
        <v>1.6047916159850374E-3</v>
      </c>
      <c r="K1494" s="369">
        <f t="shared" si="3501"/>
        <v>2.1187429890205953E-3</v>
      </c>
      <c r="L1494" s="369">
        <f t="shared" si="3501"/>
        <v>2.4382105521237492E-3</v>
      </c>
      <c r="M1494" s="369">
        <f t="shared" si="3501"/>
        <v>3.4462629745419023E-3</v>
      </c>
      <c r="N1494" s="369">
        <f t="shared" si="3501"/>
        <v>4.0881239554732204E-3</v>
      </c>
      <c r="O1494" s="369">
        <f t="shared" si="3501"/>
        <v>8.7219690652754582E-3</v>
      </c>
      <c r="P1494" s="369">
        <f t="shared" si="3501"/>
        <v>4.3552598386829011E-3</v>
      </c>
      <c r="Q1494" s="369">
        <f t="shared" si="3501"/>
        <v>2.1444163242681168E-3</v>
      </c>
      <c r="R1494" s="369">
        <f t="shared" si="3501"/>
        <v>2.9149977941733108E-3</v>
      </c>
      <c r="S1494" s="369">
        <f t="shared" si="3501"/>
        <v>2.5031318029827315E-3</v>
      </c>
      <c r="T1494" s="369">
        <f t="shared" si="3501"/>
        <v>2.653159770424126E-3</v>
      </c>
      <c r="U1494" s="369">
        <f t="shared" si="3501"/>
        <v>3.5900227423766285E-3</v>
      </c>
      <c r="V1494" s="369">
        <f t="shared" si="3501"/>
        <v>2.9419552234414992E-3</v>
      </c>
      <c r="W1494" s="369">
        <f t="shared" si="3501"/>
        <v>2.7053140096618359E-3</v>
      </c>
      <c r="X1494" s="369">
        <f t="shared" si="3501"/>
        <v>3.350384446274517E-3</v>
      </c>
      <c r="Y1494" s="369">
        <f t="shared" si="3501"/>
        <v>3.8659023894791226E-3</v>
      </c>
      <c r="Z1494" s="369">
        <f t="shared" si="3501"/>
        <v>3.0603444278546983E-3</v>
      </c>
      <c r="AA1494" s="369">
        <f t="shared" si="3501"/>
        <v>2.5810427571572318E-3</v>
      </c>
      <c r="AB1494" s="369">
        <f t="shared" si="3501"/>
        <v>2.186954312842132E-3</v>
      </c>
      <c r="AC1494" s="369">
        <f t="shared" si="3501"/>
        <v>3.2772284671631347E-3</v>
      </c>
      <c r="AD1494" s="369">
        <f t="shared" si="3501"/>
        <v>3.6092743914763379E-3</v>
      </c>
      <c r="AE1494" s="369">
        <f t="shared" si="3501"/>
        <v>3.744977295582385E-3</v>
      </c>
      <c r="AF1494" s="369">
        <f t="shared" si="3501"/>
        <v>1.3692273130512781E-2</v>
      </c>
      <c r="AG1494" s="369">
        <f t="shared" ref="AG1494:AH1494" si="3502">AG324*100/AG$5</f>
        <v>6.6968545990090883E-3</v>
      </c>
      <c r="AH1494" s="369">
        <f t="shared" si="3502"/>
        <v>2.0665571781278706E-3</v>
      </c>
      <c r="AI1494" s="369">
        <f t="shared" ref="AI1494:AJ1494" si="3503">AI324*100/AI$5</f>
        <v>3.5510270753977744E-3</v>
      </c>
      <c r="AJ1494" s="369">
        <f t="shared" si="3503"/>
        <v>2.9898241515113199E-3</v>
      </c>
      <c r="AK1494" s="369">
        <f t="shared" ref="AK1494:AL1494" si="3504">AK324*100/AK$5</f>
        <v>3.3904236509718633E-3</v>
      </c>
      <c r="AL1494" s="369">
        <f t="shared" si="3504"/>
        <v>3.0440856662529419E-3</v>
      </c>
      <c r="AM1494" s="369">
        <f t="shared" ref="AM1494:AN1494" si="3505">AM324*100/AM$5</f>
        <v>4.0055320848683242E-3</v>
      </c>
      <c r="AN1494" s="369">
        <f t="shared" si="3505"/>
        <v>3.4304588810496551E-3</v>
      </c>
      <c r="AO1494" s="369">
        <f t="shared" ref="AO1494:AT1494" si="3506">AO324*100/AO$5</f>
        <v>3.1379418063403348E-3</v>
      </c>
      <c r="AP1494" s="369">
        <f t="shared" si="3506"/>
        <v>3.6251977737102748E-3</v>
      </c>
      <c r="AQ1494" s="369">
        <f t="shared" si="3506"/>
        <v>3.7450656229967277E-3</v>
      </c>
      <c r="AR1494" s="369">
        <f t="shared" si="3506"/>
        <v>7.4041571971872949E-3</v>
      </c>
      <c r="AS1494" s="369">
        <f t="shared" si="3506"/>
        <v>9.6961564294363988E-3</v>
      </c>
      <c r="AT1494" s="369">
        <f t="shared" si="3506"/>
        <v>3.6691009524514816E-3</v>
      </c>
      <c r="AU1494" s="369">
        <f t="shared" ref="AU1494:AV1494" si="3507">AU324*100/AU$5</f>
        <v>3.502208243322653E-3</v>
      </c>
      <c r="AV1494" s="369">
        <f t="shared" si="3507"/>
        <v>3.9662300301867293E-3</v>
      </c>
      <c r="AW1494" s="369">
        <f t="shared" ref="AW1494:AX1494" si="3508">AW324*100/AW$5</f>
        <v>2.3199949092683136E-3</v>
      </c>
      <c r="AX1494" s="369">
        <f t="shared" si="3508"/>
        <v>4.9521147579167238E-3</v>
      </c>
      <c r="AY1494" s="369">
        <f t="shared" ref="AY1494" si="3509">AY324*100/AY$5</f>
        <v>8.4297473742340479E-3</v>
      </c>
    </row>
    <row r="1495" spans="1:51" s="325" customFormat="1" ht="13.8">
      <c r="A1495" s="329"/>
      <c r="B1495" s="329" t="s">
        <v>496</v>
      </c>
      <c r="C1495" s="369">
        <f t="shared" ref="C1495:AF1495" si="3510">C325*100/C$5</f>
        <v>6.5630963997961988E-3</v>
      </c>
      <c r="D1495" s="369">
        <f t="shared" si="3510"/>
        <v>5.6391964618562173E-3</v>
      </c>
      <c r="E1495" s="369">
        <f t="shared" si="3510"/>
        <v>5.7061851690653163E-3</v>
      </c>
      <c r="F1495" s="369">
        <f t="shared" si="3510"/>
        <v>7.1183428497845706E-3</v>
      </c>
      <c r="G1495" s="369">
        <f t="shared" si="3510"/>
        <v>6.1010263405341467E-3</v>
      </c>
      <c r="H1495" s="369">
        <f t="shared" si="3510"/>
        <v>6.92028233302645E-3</v>
      </c>
      <c r="I1495" s="369">
        <f t="shared" si="3510"/>
        <v>5.3473431264698277E-3</v>
      </c>
      <c r="J1495" s="369">
        <f t="shared" si="3510"/>
        <v>6.3826939272132177E-3</v>
      </c>
      <c r="K1495" s="369">
        <f t="shared" si="3510"/>
        <v>5.885397191723876E-3</v>
      </c>
      <c r="L1495" s="369">
        <f t="shared" si="3510"/>
        <v>6.0052222857862715E-3</v>
      </c>
      <c r="M1495" s="369">
        <f t="shared" si="3510"/>
        <v>7.1903511444145855E-3</v>
      </c>
      <c r="N1495" s="369">
        <f t="shared" si="3510"/>
        <v>7.1986530520289317E-3</v>
      </c>
      <c r="O1495" s="369">
        <f t="shared" si="3510"/>
        <v>5.4512306657971618E-3</v>
      </c>
      <c r="P1495" s="369">
        <f t="shared" si="3510"/>
        <v>5.7351441440081762E-3</v>
      </c>
      <c r="Q1495" s="369">
        <f t="shared" si="3510"/>
        <v>6.5950917142585481E-3</v>
      </c>
      <c r="R1495" s="369">
        <f t="shared" si="3510"/>
        <v>6.134547596693087E-3</v>
      </c>
      <c r="S1495" s="369">
        <f t="shared" si="3510"/>
        <v>7.4708856889023068E-3</v>
      </c>
      <c r="T1495" s="369">
        <f t="shared" si="3510"/>
        <v>6.9390332457246367E-3</v>
      </c>
      <c r="U1495" s="369">
        <f t="shared" si="3510"/>
        <v>5.6772452670142033E-3</v>
      </c>
      <c r="V1495" s="369">
        <f t="shared" si="3510"/>
        <v>6.8085249456788979E-3</v>
      </c>
      <c r="W1495" s="369">
        <f t="shared" si="3510"/>
        <v>8.6312399355877607E-3</v>
      </c>
      <c r="X1495" s="369">
        <f t="shared" si="3510"/>
        <v>7.1143966019656408E-3</v>
      </c>
      <c r="Y1495" s="369">
        <f t="shared" si="3510"/>
        <v>6.5603192063888142E-3</v>
      </c>
      <c r="Z1495" s="369">
        <f t="shared" si="3510"/>
        <v>7.4190167947992686E-3</v>
      </c>
      <c r="AA1495" s="369">
        <f t="shared" si="3510"/>
        <v>6.5518777681683573E-3</v>
      </c>
      <c r="AB1495" s="369">
        <f t="shared" si="3510"/>
        <v>6.5188061248178941E-3</v>
      </c>
      <c r="AC1495" s="369">
        <f t="shared" si="3510"/>
        <v>1.1759466852761837E-2</v>
      </c>
      <c r="AD1495" s="369">
        <f t="shared" si="3510"/>
        <v>8.7023615883373932E-3</v>
      </c>
      <c r="AE1495" s="369">
        <f t="shared" si="3510"/>
        <v>8.8696830684845962E-3</v>
      </c>
      <c r="AF1495" s="369">
        <f t="shared" si="3510"/>
        <v>1.1191588516856255E-2</v>
      </c>
      <c r="AG1495" s="369">
        <f t="shared" ref="AG1495:AH1495" si="3511">AG325*100/AG$5</f>
        <v>9.7476439163354505E-3</v>
      </c>
      <c r="AH1495" s="369">
        <f t="shared" si="3511"/>
        <v>7.9932871984191214E-3</v>
      </c>
      <c r="AI1495" s="369">
        <f t="shared" ref="AI1495:AJ1495" si="3512">AI325*100/AI$5</f>
        <v>9.5088613907873733E-3</v>
      </c>
      <c r="AJ1495" s="369">
        <f t="shared" si="3512"/>
        <v>1.0230241675050782E-2</v>
      </c>
      <c r="AK1495" s="369">
        <f t="shared" ref="AK1495:AL1495" si="3513">AK325*100/AK$5</f>
        <v>8.4176035472404882E-3</v>
      </c>
      <c r="AL1495" s="369">
        <f t="shared" si="3513"/>
        <v>7.1028665545901978E-3</v>
      </c>
      <c r="AM1495" s="369">
        <f t="shared" ref="AM1495:AN1495" si="3514">AM325*100/AM$5</f>
        <v>1.0570154112846966E-2</v>
      </c>
      <c r="AN1495" s="369">
        <f t="shared" si="3514"/>
        <v>1.1720734510252987E-2</v>
      </c>
      <c r="AO1495" s="369">
        <f t="shared" ref="AO1495:AT1495" si="3515">AO325*100/AO$5</f>
        <v>6.4874302513103551E-3</v>
      </c>
      <c r="AP1495" s="369">
        <f t="shared" si="3515"/>
        <v>8.7144177252650844E-3</v>
      </c>
      <c r="AQ1495" s="369">
        <f t="shared" si="3515"/>
        <v>8.772225783595938E-3</v>
      </c>
      <c r="AR1495" s="369">
        <f t="shared" si="3515"/>
        <v>7.294736154864331E-3</v>
      </c>
      <c r="AS1495" s="369">
        <f t="shared" si="3515"/>
        <v>8.6345334627097852E-3</v>
      </c>
      <c r="AT1495" s="369">
        <f t="shared" si="3515"/>
        <v>9.5598593623506482E-3</v>
      </c>
      <c r="AU1495" s="369">
        <f t="shared" ref="AU1495:AV1495" si="3516">AU325*100/AU$5</f>
        <v>9.3279969557728357E-3</v>
      </c>
      <c r="AV1495" s="369">
        <f t="shared" si="3516"/>
        <v>9.357823977471813E-3</v>
      </c>
      <c r="AW1495" s="369">
        <f t="shared" ref="AW1495:AX1495" si="3517">AW325*100/AW$5</f>
        <v>1.259425807888513E-2</v>
      </c>
      <c r="AX1495" s="369">
        <f t="shared" si="3517"/>
        <v>9.2894842355403379E-3</v>
      </c>
      <c r="AY1495" s="369">
        <f t="shared" ref="AY1495" si="3518">AY325*100/AY$5</f>
        <v>1.0121431371104146E-2</v>
      </c>
    </row>
    <row r="1496" spans="1:51" s="325" customFormat="1" ht="25.5" customHeight="1">
      <c r="A1496" s="327"/>
      <c r="B1496" s="327" t="s">
        <v>497</v>
      </c>
      <c r="C1496" s="369">
        <f t="shared" ref="C1496:AF1496" si="3519">C326*100/C$5</f>
        <v>0.58705170165545473</v>
      </c>
      <c r="D1496" s="369">
        <f t="shared" si="3519"/>
        <v>0.48410994969492382</v>
      </c>
      <c r="E1496" s="369">
        <f t="shared" si="3519"/>
        <v>0.36515855549227783</v>
      </c>
      <c r="F1496" s="369">
        <f t="shared" si="3519"/>
        <v>0.44845559953642794</v>
      </c>
      <c r="G1496" s="369">
        <f t="shared" si="3519"/>
        <v>0.47440101787304917</v>
      </c>
      <c r="H1496" s="369">
        <f t="shared" si="3519"/>
        <v>0.50086902079454265</v>
      </c>
      <c r="I1496" s="369">
        <f t="shared" si="3519"/>
        <v>0.48483806954275055</v>
      </c>
      <c r="J1496" s="369">
        <f t="shared" si="3519"/>
        <v>0.49500526845793019</v>
      </c>
      <c r="K1496" s="369">
        <f t="shared" si="3519"/>
        <v>0.47298975430820883</v>
      </c>
      <c r="L1496" s="369">
        <f t="shared" si="3519"/>
        <v>0.47111646112702221</v>
      </c>
      <c r="M1496" s="369">
        <f t="shared" si="3519"/>
        <v>0.55272101607745494</v>
      </c>
      <c r="N1496" s="369">
        <f t="shared" si="3519"/>
        <v>0.55727350571293111</v>
      </c>
      <c r="O1496" s="369">
        <f t="shared" si="3519"/>
        <v>0.55630818431620377</v>
      </c>
      <c r="P1496" s="369">
        <f t="shared" si="3519"/>
        <v>0.34359119202599364</v>
      </c>
      <c r="Q1496" s="369">
        <f t="shared" si="3519"/>
        <v>0.49544109227666211</v>
      </c>
      <c r="R1496" s="369">
        <f t="shared" si="3519"/>
        <v>0.51682475816395157</v>
      </c>
      <c r="S1496" s="369">
        <f t="shared" si="3519"/>
        <v>0.51260288353081762</v>
      </c>
      <c r="T1496" s="369">
        <f t="shared" si="3519"/>
        <v>0.52185611792111464</v>
      </c>
      <c r="U1496" s="369">
        <f t="shared" si="3519"/>
        <v>0.48561319258217817</v>
      </c>
      <c r="V1496" s="369">
        <f t="shared" si="3519"/>
        <v>0.57502616238752269</v>
      </c>
      <c r="W1496" s="369">
        <f t="shared" si="3519"/>
        <v>0.48480944712828772</v>
      </c>
      <c r="X1496" s="369">
        <f t="shared" si="3519"/>
        <v>0.50677666957722689</v>
      </c>
      <c r="Y1496" s="369">
        <f t="shared" si="3519"/>
        <v>0.57785478342941465</v>
      </c>
      <c r="Z1496" s="369">
        <f t="shared" si="3519"/>
        <v>0.59876102419526855</v>
      </c>
      <c r="AA1496" s="369">
        <f t="shared" si="3519"/>
        <v>0.59074112458812522</v>
      </c>
      <c r="AB1496" s="369">
        <f t="shared" si="3519"/>
        <v>0.55321532752164237</v>
      </c>
      <c r="AC1496" s="369">
        <f t="shared" si="3519"/>
        <v>0.31789116131482409</v>
      </c>
      <c r="AD1496" s="369">
        <f t="shared" si="3519"/>
        <v>0.53240807579155403</v>
      </c>
      <c r="AE1496" s="369">
        <f t="shared" si="3519"/>
        <v>0.56162833189644468</v>
      </c>
      <c r="AF1496" s="369">
        <f t="shared" si="3519"/>
        <v>0.52137224453251951</v>
      </c>
      <c r="AG1496" s="369">
        <f t="shared" ref="AG1496:AH1496" si="3520">AG326*100/AG$5</f>
        <v>0.5515975904717153</v>
      </c>
      <c r="AH1496" s="369">
        <f t="shared" si="3520"/>
        <v>0.54845647674616282</v>
      </c>
      <c r="AI1496" s="369">
        <f t="shared" ref="AI1496:AJ1496" si="3521">AI326*100/AI$5</f>
        <v>0.54835749215420293</v>
      </c>
      <c r="AJ1496" s="369">
        <f t="shared" si="3521"/>
        <v>0.56860691845308653</v>
      </c>
      <c r="AK1496" s="369">
        <f t="shared" ref="AK1496:AL1496" si="3522">AK326*100/AK$5</f>
        <v>0.62839748703357812</v>
      </c>
      <c r="AL1496" s="369">
        <f t="shared" si="3522"/>
        <v>0.63101866470979318</v>
      </c>
      <c r="AM1496" s="369">
        <f t="shared" ref="AM1496:AN1496" si="3523">AM326*100/AM$5</f>
        <v>0.66992524119422714</v>
      </c>
      <c r="AN1496" s="369">
        <f t="shared" si="3523"/>
        <v>0.4499618565643464</v>
      </c>
      <c r="AO1496" s="369">
        <f t="shared" ref="AO1496:AT1496" si="3524">AO326*100/AO$5</f>
        <v>0.42231760625106213</v>
      </c>
      <c r="AP1496" s="369">
        <f t="shared" si="3524"/>
        <v>0.50906142583908509</v>
      </c>
      <c r="AQ1496" s="369">
        <f t="shared" si="3524"/>
        <v>0.54370930193326361</v>
      </c>
      <c r="AR1496" s="369">
        <f t="shared" si="3524"/>
        <v>0.57577352470344167</v>
      </c>
      <c r="AS1496" s="369">
        <f t="shared" si="3524"/>
        <v>0.60392191833854592</v>
      </c>
      <c r="AT1496" s="369">
        <f t="shared" si="3524"/>
        <v>0.57227876415254708</v>
      </c>
      <c r="AU1496" s="369">
        <f t="shared" ref="AU1496:AV1496" si="3525">AU326*100/AU$5</f>
        <v>0.56116152083392967</v>
      </c>
      <c r="AV1496" s="369">
        <f t="shared" si="3525"/>
        <v>0.49785482730476693</v>
      </c>
      <c r="AW1496" s="369">
        <f t="shared" ref="AW1496:AX1496" si="3526">AW326*100/AW$5</f>
        <v>0.57227645854765663</v>
      </c>
      <c r="AX1496" s="369">
        <f t="shared" si="3526"/>
        <v>0.64647296725934944</v>
      </c>
      <c r="AY1496" s="369">
        <f t="shared" ref="AY1496" si="3527">AY326*100/AY$5</f>
        <v>0.58357363369995097</v>
      </c>
    </row>
    <row r="1497" spans="1:51" s="325" customFormat="1" ht="13.8">
      <c r="A1497" s="329"/>
      <c r="B1497" s="329" t="s">
        <v>498</v>
      </c>
      <c r="C1497" s="369">
        <f t="shared" ref="C1497:AF1497" si="3528">C327*100/C$5</f>
        <v>7.3921191029283503E-2</v>
      </c>
      <c r="D1497" s="369">
        <f t="shared" si="3528"/>
        <v>5.9448323006285768E-2</v>
      </c>
      <c r="E1497" s="369">
        <f t="shared" si="3528"/>
        <v>3.5467856835170689E-2</v>
      </c>
      <c r="F1497" s="369">
        <f t="shared" si="3528"/>
        <v>5.7666575221288485E-2</v>
      </c>
      <c r="G1497" s="369">
        <f t="shared" si="3528"/>
        <v>5.7201743932159543E-2</v>
      </c>
      <c r="H1497" s="369">
        <f t="shared" si="3528"/>
        <v>6.6376739445573069E-2</v>
      </c>
      <c r="I1497" s="369">
        <f t="shared" si="3528"/>
        <v>5.6497445998288112E-2</v>
      </c>
      <c r="J1497" s="369">
        <f t="shared" si="3528"/>
        <v>6.5541148498298007E-2</v>
      </c>
      <c r="K1497" s="369">
        <f t="shared" si="3528"/>
        <v>6.4974784996631577E-2</v>
      </c>
      <c r="L1497" s="369">
        <f t="shared" si="3528"/>
        <v>5.7072187738600351E-2</v>
      </c>
      <c r="M1497" s="369">
        <f t="shared" si="3528"/>
        <v>7.4626484658598724E-2</v>
      </c>
      <c r="N1497" s="369">
        <f t="shared" si="3528"/>
        <v>7.1231116311125789E-2</v>
      </c>
      <c r="O1497" s="369">
        <f t="shared" si="3528"/>
        <v>8.2858706120116865E-2</v>
      </c>
      <c r="P1497" s="369">
        <f t="shared" si="3528"/>
        <v>3.1306125177067184E-2</v>
      </c>
      <c r="Q1497" s="369">
        <f t="shared" si="3528"/>
        <v>5.8627533091783042E-2</v>
      </c>
      <c r="R1497" s="369">
        <f t="shared" si="3528"/>
        <v>6.5087114926616008E-2</v>
      </c>
      <c r="S1497" s="369">
        <f t="shared" si="3528"/>
        <v>6.400315471626615E-2</v>
      </c>
      <c r="T1497" s="369">
        <f t="shared" si="3528"/>
        <v>6.6328994260603152E-2</v>
      </c>
      <c r="U1497" s="369">
        <f t="shared" si="3528"/>
        <v>5.7022919373098543E-2</v>
      </c>
      <c r="V1497" s="369">
        <f t="shared" si="3528"/>
        <v>6.7833081866208275E-2</v>
      </c>
      <c r="W1497" s="369">
        <f t="shared" si="3528"/>
        <v>6.0461621041331189E-2</v>
      </c>
      <c r="X1497" s="369">
        <f t="shared" si="3528"/>
        <v>5.8652409195274875E-2</v>
      </c>
      <c r="Y1497" s="369">
        <f t="shared" si="3528"/>
        <v>7.665420596512644E-2</v>
      </c>
      <c r="Z1497" s="369">
        <f t="shared" si="3528"/>
        <v>7.4097430238057704E-2</v>
      </c>
      <c r="AA1497" s="369">
        <f t="shared" si="3528"/>
        <v>9.5300040264267014E-2</v>
      </c>
      <c r="AB1497" s="369">
        <f t="shared" si="3528"/>
        <v>6.8847004040818657E-2</v>
      </c>
      <c r="AC1497" s="369">
        <f t="shared" si="3528"/>
        <v>3.6088068767819934E-2</v>
      </c>
      <c r="AD1497" s="369">
        <f t="shared" si="3528"/>
        <v>6.3523229289983552E-2</v>
      </c>
      <c r="AE1497" s="369">
        <f t="shared" si="3528"/>
        <v>6.9577736070556936E-2</v>
      </c>
      <c r="AF1497" s="369">
        <f t="shared" si="3528"/>
        <v>6.4689841317213073E-2</v>
      </c>
      <c r="AG1497" s="369">
        <f t="shared" ref="AG1497:AH1497" si="3529">AG327*100/AG$5</f>
        <v>6.4140985159398145E-2</v>
      </c>
      <c r="AH1497" s="369">
        <f t="shared" si="3529"/>
        <v>5.9228308558042182E-2</v>
      </c>
      <c r="AI1497" s="369">
        <f t="shared" ref="AI1497:AJ1497" si="3530">AI327*100/AI$5</f>
        <v>6.8850469406323514E-2</v>
      </c>
      <c r="AJ1497" s="369">
        <f t="shared" si="3530"/>
        <v>6.0769076428910801E-2</v>
      </c>
      <c r="AK1497" s="369">
        <f t="shared" ref="AK1497:AL1497" si="3531">AK327*100/AK$5</f>
        <v>6.8393028821328958E-2</v>
      </c>
      <c r="AL1497" s="369">
        <f t="shared" si="3531"/>
        <v>6.4940494213396094E-2</v>
      </c>
      <c r="AM1497" s="369">
        <f t="shared" ref="AM1497:AN1497" si="3532">AM327*100/AM$5</f>
        <v>8.6118939824668964E-2</v>
      </c>
      <c r="AN1497" s="369">
        <f t="shared" si="3532"/>
        <v>4.3779189529586073E-2</v>
      </c>
      <c r="AO1497" s="369">
        <f t="shared" ref="AO1497:AT1497" si="3533">AO327*100/AO$5</f>
        <v>3.5222515331842633E-2</v>
      </c>
      <c r="AP1497" s="369">
        <f t="shared" si="3533"/>
        <v>5.3157948124117012E-2</v>
      </c>
      <c r="AQ1497" s="369">
        <f t="shared" si="3533"/>
        <v>6.1304362495360851E-2</v>
      </c>
      <c r="AR1497" s="369">
        <f t="shared" si="3533"/>
        <v>6.1421678423957668E-2</v>
      </c>
      <c r="AS1497" s="369">
        <f t="shared" si="3533"/>
        <v>6.5006712995892932E-2</v>
      </c>
      <c r="AT1497" s="369">
        <f t="shared" si="3533"/>
        <v>5.7123525837707925E-2</v>
      </c>
      <c r="AU1497" s="369">
        <f t="shared" ref="AU1497:AV1497" si="3534">AU327*100/AU$5</f>
        <v>5.9907966008374995E-2</v>
      </c>
      <c r="AV1497" s="369">
        <f t="shared" si="3534"/>
        <v>5.0631405229102464E-2</v>
      </c>
      <c r="AW1497" s="369">
        <f t="shared" ref="AW1497:AX1497" si="3535">AW327*100/AW$5</f>
        <v>5.5547306684767053E-2</v>
      </c>
      <c r="AX1497" s="369">
        <f t="shared" si="3535"/>
        <v>6.8202573596963439E-2</v>
      </c>
      <c r="AY1497" s="369">
        <f t="shared" ref="AY1497" si="3536">AY327*100/AY$5</f>
        <v>6.3653194458501997E-2</v>
      </c>
    </row>
    <row r="1498" spans="1:51" s="325" customFormat="1" ht="27.6">
      <c r="A1498" s="327"/>
      <c r="B1498" s="327" t="s">
        <v>499</v>
      </c>
      <c r="C1498" s="369">
        <f t="shared" ref="C1498:AF1498" si="3537">C328*100/C$5</f>
        <v>0.51313051062617121</v>
      </c>
      <c r="D1498" s="369">
        <f t="shared" si="3537"/>
        <v>0.42461857938740249</v>
      </c>
      <c r="E1498" s="369">
        <f t="shared" si="3537"/>
        <v>0.32972799398500952</v>
      </c>
      <c r="F1498" s="369">
        <f t="shared" si="3537"/>
        <v>0.39078902431513945</v>
      </c>
      <c r="G1498" s="369">
        <f t="shared" si="3537"/>
        <v>0.41719927394088957</v>
      </c>
      <c r="H1498" s="369">
        <f t="shared" si="3537"/>
        <v>0.43445604950429406</v>
      </c>
      <c r="I1498" s="369">
        <f t="shared" si="3537"/>
        <v>0.42837750177292083</v>
      </c>
      <c r="J1498" s="369">
        <f t="shared" si="3537"/>
        <v>0.42946411995963218</v>
      </c>
      <c r="K1498" s="369">
        <f t="shared" si="3537"/>
        <v>0.40801496931157721</v>
      </c>
      <c r="L1498" s="369">
        <f t="shared" si="3537"/>
        <v>0.41404427338842187</v>
      </c>
      <c r="M1498" s="369">
        <f t="shared" si="3537"/>
        <v>0.47805198496238038</v>
      </c>
      <c r="N1498" s="369">
        <f t="shared" si="3537"/>
        <v>0.48604238940180527</v>
      </c>
      <c r="O1498" s="369">
        <f t="shared" si="3537"/>
        <v>0.47344947819608685</v>
      </c>
      <c r="P1498" s="369">
        <f t="shared" si="3537"/>
        <v>0.312241945464385</v>
      </c>
      <c r="Q1498" s="369">
        <f t="shared" si="3537"/>
        <v>0.43681355918487907</v>
      </c>
      <c r="R1498" s="369">
        <f t="shared" si="3537"/>
        <v>0.45173764323733562</v>
      </c>
      <c r="S1498" s="369">
        <f t="shared" si="3537"/>
        <v>0.4485997288145514</v>
      </c>
      <c r="T1498" s="369">
        <f t="shared" si="3537"/>
        <v>0.45552712366051146</v>
      </c>
      <c r="U1498" s="369">
        <f t="shared" si="3537"/>
        <v>0.42859027320907961</v>
      </c>
      <c r="V1498" s="369">
        <f t="shared" si="3537"/>
        <v>0.5071930805213144</v>
      </c>
      <c r="W1498" s="369">
        <f t="shared" si="3537"/>
        <v>0.42430488459473964</v>
      </c>
      <c r="X1498" s="369">
        <f t="shared" si="3537"/>
        <v>0.44812426038195208</v>
      </c>
      <c r="Y1498" s="369">
        <f t="shared" si="3537"/>
        <v>0.50120057746428825</v>
      </c>
      <c r="Z1498" s="369">
        <f t="shared" si="3537"/>
        <v>0.52466359395721085</v>
      </c>
      <c r="AA1498" s="369">
        <f t="shared" si="3537"/>
        <v>0.49544108432385814</v>
      </c>
      <c r="AB1498" s="369">
        <f t="shared" si="3537"/>
        <v>0.48436832348082376</v>
      </c>
      <c r="AC1498" s="369">
        <f t="shared" si="3537"/>
        <v>0.28184164817602958</v>
      </c>
      <c r="AD1498" s="369">
        <f t="shared" si="3537"/>
        <v>0.46888484650157047</v>
      </c>
      <c r="AE1498" s="369">
        <f t="shared" si="3537"/>
        <v>0.49205059582588773</v>
      </c>
      <c r="AF1498" s="369">
        <f t="shared" si="3537"/>
        <v>0.45668240321530651</v>
      </c>
      <c r="AG1498" s="369">
        <f t="shared" ref="AG1498:AH1498" si="3538">AG328*100/AG$5</f>
        <v>0.48749381006008935</v>
      </c>
      <c r="AH1498" s="369">
        <f t="shared" si="3538"/>
        <v>0.48922816818812065</v>
      </c>
      <c r="AI1498" s="369">
        <f t="shared" ref="AI1498:AJ1498" si="3539">AI328*100/AI$5</f>
        <v>0.47950702274787949</v>
      </c>
      <c r="AJ1498" s="369">
        <f t="shared" si="3539"/>
        <v>0.5078378420241757</v>
      </c>
      <c r="AK1498" s="369">
        <f t="shared" ref="AK1498:AL1498" si="3540">AK328*100/AK$5</f>
        <v>0.5599654878254563</v>
      </c>
      <c r="AL1498" s="369">
        <f t="shared" si="3540"/>
        <v>0.56607817049639708</v>
      </c>
      <c r="AM1498" s="369">
        <f t="shared" ref="AM1498:AN1498" si="3541">AM328*100/AM$5</f>
        <v>0.58380630136955824</v>
      </c>
      <c r="AN1498" s="369">
        <f t="shared" si="3541"/>
        <v>0.40618266703476036</v>
      </c>
      <c r="AO1498" s="369">
        <f t="shared" ref="AO1498:AT1498" si="3542">AO328*100/AO$5</f>
        <v>0.38709509091921951</v>
      </c>
      <c r="AP1498" s="369">
        <f t="shared" si="3542"/>
        <v>0.45590347771496814</v>
      </c>
      <c r="AQ1498" s="369">
        <f t="shared" si="3542"/>
        <v>0.48240493943790269</v>
      </c>
      <c r="AR1498" s="369">
        <f t="shared" si="3542"/>
        <v>0.51435184627948405</v>
      </c>
      <c r="AS1498" s="369">
        <f t="shared" si="3542"/>
        <v>0.53891520534265303</v>
      </c>
      <c r="AT1498" s="369">
        <f t="shared" si="3542"/>
        <v>0.51515523831483911</v>
      </c>
      <c r="AU1498" s="369">
        <f t="shared" ref="AU1498:AV1498" si="3543">AU328*100/AU$5</f>
        <v>0.50125355482555467</v>
      </c>
      <c r="AV1498" s="369">
        <f t="shared" si="3543"/>
        <v>0.44725440824777535</v>
      </c>
      <c r="AW1498" s="369">
        <f t="shared" ref="AW1498:AX1498" si="3544">AW328*100/AW$5</f>
        <v>0.51672915186288959</v>
      </c>
      <c r="AX1498" s="369">
        <f t="shared" si="3544"/>
        <v>0.5783045461779579</v>
      </c>
      <c r="AY1498" s="369">
        <f t="shared" ref="AY1498" si="3545">AY328*100/AY$5</f>
        <v>0.51989176663133252</v>
      </c>
    </row>
    <row r="1499" spans="1:51" s="325" customFormat="1" ht="13.8">
      <c r="A1499" s="329"/>
      <c r="B1499" s="329" t="s">
        <v>500</v>
      </c>
      <c r="C1499" s="369">
        <f t="shared" ref="C1499:AF1499" si="3546">C329*100/C$5</f>
        <v>0.15146935638477016</v>
      </c>
      <c r="D1499" s="369">
        <f t="shared" si="3546"/>
        <v>0.10305523915789148</v>
      </c>
      <c r="E1499" s="369">
        <f t="shared" si="3546"/>
        <v>0.11069253321428665</v>
      </c>
      <c r="F1499" s="369">
        <f t="shared" si="3546"/>
        <v>0.12677048783043307</v>
      </c>
      <c r="G1499" s="369">
        <f t="shared" si="3546"/>
        <v>0.12205750272789828</v>
      </c>
      <c r="H1499" s="369">
        <f t="shared" si="3546"/>
        <v>0.11528972975754012</v>
      </c>
      <c r="I1499" s="369">
        <f t="shared" si="3546"/>
        <v>0.11281050085428417</v>
      </c>
      <c r="J1499" s="369">
        <f t="shared" si="3546"/>
        <v>0.13144702236386535</v>
      </c>
      <c r="K1499" s="369">
        <f t="shared" si="3546"/>
        <v>0.12649680364078517</v>
      </c>
      <c r="L1499" s="369">
        <f t="shared" si="3546"/>
        <v>0.13518522950108341</v>
      </c>
      <c r="M1499" s="369">
        <f t="shared" si="3546"/>
        <v>0.13368096624704515</v>
      </c>
      <c r="N1499" s="369">
        <f t="shared" si="3546"/>
        <v>0.13215305047366693</v>
      </c>
      <c r="O1499" s="369">
        <f t="shared" si="3546"/>
        <v>0.14056099220474016</v>
      </c>
      <c r="P1499" s="369">
        <f t="shared" si="3546"/>
        <v>0.11151190042409882</v>
      </c>
      <c r="Q1499" s="369">
        <f t="shared" si="3546"/>
        <v>0.14873347939640749</v>
      </c>
      <c r="R1499" s="369">
        <f t="shared" si="3546"/>
        <v>0.13965884954173624</v>
      </c>
      <c r="S1499" s="369">
        <f t="shared" si="3546"/>
        <v>0.14926367489786257</v>
      </c>
      <c r="T1499" s="369">
        <f t="shared" si="3546"/>
        <v>0.13433152006870458</v>
      </c>
      <c r="U1499" s="369">
        <f t="shared" si="3546"/>
        <v>0.13404143053222506</v>
      </c>
      <c r="V1499" s="369">
        <f t="shared" si="3546"/>
        <v>0.19450526820124656</v>
      </c>
      <c r="W1499" s="369">
        <f t="shared" si="3546"/>
        <v>0.1615029522275899</v>
      </c>
      <c r="X1499" s="369">
        <f t="shared" si="3546"/>
        <v>0.15581355813723588</v>
      </c>
      <c r="Y1499" s="369">
        <f t="shared" si="3546"/>
        <v>0.14627949849483629</v>
      </c>
      <c r="Z1499" s="369">
        <f t="shared" si="3546"/>
        <v>0.14161048307073104</v>
      </c>
      <c r="AA1499" s="369">
        <f t="shared" si="3546"/>
        <v>0.14779447910983409</v>
      </c>
      <c r="AB1499" s="369">
        <f t="shared" si="3546"/>
        <v>0.13727343994455229</v>
      </c>
      <c r="AC1499" s="369">
        <f t="shared" si="3546"/>
        <v>0.12742635392910776</v>
      </c>
      <c r="AD1499" s="369">
        <f t="shared" si="3546"/>
        <v>0.15078746346612257</v>
      </c>
      <c r="AE1499" s="369">
        <f t="shared" si="3546"/>
        <v>0.15362291074615322</v>
      </c>
      <c r="AF1499" s="369">
        <f t="shared" si="3546"/>
        <v>0.14889322158689347</v>
      </c>
      <c r="AG1499" s="369">
        <f t="shared" ref="AG1499:AH1499" si="3547">AG329*100/AG$5</f>
        <v>0.15655757862572359</v>
      </c>
      <c r="AH1499" s="369">
        <f t="shared" si="3547"/>
        <v>0.16879483064368966</v>
      </c>
      <c r="AI1499" s="369">
        <f t="shared" ref="AI1499:AJ1499" si="3548">AI329*100/AI$5</f>
        <v>0.16670099326172885</v>
      </c>
      <c r="AJ1499" s="369">
        <f t="shared" si="3548"/>
        <v>0.16638551513049141</v>
      </c>
      <c r="AK1499" s="369">
        <f t="shared" ref="AK1499:AL1499" si="3549">AK329*100/AK$5</f>
        <v>0.18257626212417447</v>
      </c>
      <c r="AL1499" s="369">
        <f t="shared" si="3549"/>
        <v>0.17436522696296849</v>
      </c>
      <c r="AM1499" s="369">
        <f t="shared" ref="AM1499:AN1499" si="3550">AM329*100/AM$5</f>
        <v>0.18514459414502474</v>
      </c>
      <c r="AN1499" s="369">
        <f t="shared" si="3550"/>
        <v>0.13983203819897641</v>
      </c>
      <c r="AO1499" s="369">
        <f t="shared" ref="AO1499:AT1499" si="3551">AO329*100/AO$5</f>
        <v>0.15203151762853398</v>
      </c>
      <c r="AP1499" s="369">
        <f t="shared" si="3551"/>
        <v>0.16609680184355249</v>
      </c>
      <c r="AQ1499" s="369">
        <f t="shared" si="3551"/>
        <v>0.18502648537400046</v>
      </c>
      <c r="AR1499" s="369">
        <f t="shared" si="3551"/>
        <v>0.19407645540016552</v>
      </c>
      <c r="AS1499" s="369">
        <f t="shared" si="3551"/>
        <v>0.20050519098243297</v>
      </c>
      <c r="AT1499" s="369">
        <f t="shared" si="3551"/>
        <v>0.20658048206600679</v>
      </c>
      <c r="AU1499" s="369">
        <f t="shared" ref="AU1499:AV1499" si="3552">AU329*100/AU$5</f>
        <v>0.18639156371914312</v>
      </c>
      <c r="AV1499" s="369">
        <f t="shared" si="3552"/>
        <v>0.18380997296146623</v>
      </c>
      <c r="AW1499" s="369">
        <f t="shared" ref="AW1499:AX1499" si="3553">AW329*100/AW$5</f>
        <v>0.18619616286099122</v>
      </c>
      <c r="AX1499" s="369">
        <f t="shared" si="3553"/>
        <v>0.22789973641088482</v>
      </c>
      <c r="AY1499" s="369">
        <f t="shared" ref="AY1499" si="3554">AY329*100/AY$5</f>
        <v>0.18126824115614845</v>
      </c>
    </row>
    <row r="1500" spans="1:51" s="325" customFormat="1" ht="13.8">
      <c r="A1500" s="327"/>
      <c r="B1500" s="327" t="s">
        <v>501</v>
      </c>
      <c r="C1500" s="369">
        <f t="shared" ref="C1500:AF1500" si="3555">C330*100/C$5</f>
        <v>0.1062185338388069</v>
      </c>
      <c r="D1500" s="369">
        <f t="shared" si="3555"/>
        <v>6.9392249591696348E-2</v>
      </c>
      <c r="E1500" s="369">
        <f t="shared" si="3555"/>
        <v>7.6194354904578043E-2</v>
      </c>
      <c r="F1500" s="369">
        <f t="shared" si="3555"/>
        <v>8.3500561069383042E-2</v>
      </c>
      <c r="G1500" s="369">
        <f t="shared" si="3555"/>
        <v>8.5266465098616614E-2</v>
      </c>
      <c r="H1500" s="369">
        <f t="shared" si="3555"/>
        <v>7.648542411004626E-2</v>
      </c>
      <c r="I1500" s="369">
        <f t="shared" si="3555"/>
        <v>7.7665549133416945E-2</v>
      </c>
      <c r="J1500" s="369">
        <f t="shared" si="3555"/>
        <v>8.9284769907531175E-2</v>
      </c>
      <c r="K1500" s="369">
        <f t="shared" si="3555"/>
        <v>8.404347189781694E-2</v>
      </c>
      <c r="L1500" s="369">
        <f t="shared" si="3555"/>
        <v>8.1815509637930245E-2</v>
      </c>
      <c r="M1500" s="369">
        <f t="shared" si="3555"/>
        <v>8.415689090918374E-2</v>
      </c>
      <c r="N1500" s="369">
        <f t="shared" si="3555"/>
        <v>7.7763227413892785E-2</v>
      </c>
      <c r="O1500" s="369">
        <f t="shared" si="3555"/>
        <v>8.0718593340211295E-2</v>
      </c>
      <c r="P1500" s="369">
        <f t="shared" si="3555"/>
        <v>6.1922308201471737E-2</v>
      </c>
      <c r="Q1500" s="369">
        <f t="shared" si="3555"/>
        <v>8.2458876770913625E-2</v>
      </c>
      <c r="R1500" s="369">
        <f t="shared" si="3555"/>
        <v>8.1054341649923548E-2</v>
      </c>
      <c r="S1500" s="369">
        <f t="shared" si="3555"/>
        <v>8.7956200584808603E-2</v>
      </c>
      <c r="T1500" s="369">
        <f t="shared" si="3555"/>
        <v>7.8778436260285592E-2</v>
      </c>
      <c r="U1500" s="369">
        <f t="shared" si="3555"/>
        <v>8.0608533901503132E-2</v>
      </c>
      <c r="V1500" s="369">
        <f t="shared" si="3555"/>
        <v>0.11242471746722872</v>
      </c>
      <c r="W1500" s="369">
        <f t="shared" si="3555"/>
        <v>9.0305958132045089E-2</v>
      </c>
      <c r="X1500" s="369">
        <f t="shared" si="3555"/>
        <v>8.9881301256228716E-2</v>
      </c>
      <c r="Y1500" s="369">
        <f t="shared" si="3555"/>
        <v>8.4034565072313855E-2</v>
      </c>
      <c r="Z1500" s="369">
        <f t="shared" si="3555"/>
        <v>7.9058897719579704E-2</v>
      </c>
      <c r="AA1500" s="369">
        <f t="shared" si="3555"/>
        <v>8.9859996299181774E-2</v>
      </c>
      <c r="AB1500" s="369">
        <f t="shared" si="3555"/>
        <v>7.4398503450341005E-2</v>
      </c>
      <c r="AC1500" s="369">
        <f t="shared" si="3555"/>
        <v>7.314002826127608E-2</v>
      </c>
      <c r="AD1500" s="369">
        <f t="shared" si="3555"/>
        <v>8.8186604298405191E-2</v>
      </c>
      <c r="AE1500" s="369">
        <f t="shared" si="3555"/>
        <v>8.7947835225729493E-2</v>
      </c>
      <c r="AF1500" s="369">
        <f t="shared" si="3555"/>
        <v>8.3875421631823793E-2</v>
      </c>
      <c r="AG1500" s="369">
        <f t="shared" ref="AG1500:AH1500" si="3556">AG330*100/AG$5</f>
        <v>9.1263246285384972E-2</v>
      </c>
      <c r="AH1500" s="369">
        <f t="shared" si="3556"/>
        <v>0.10473155812172567</v>
      </c>
      <c r="AI1500" s="369">
        <f t="shared" ref="AI1500:AJ1500" si="3557">AI330*100/AI$5</f>
        <v>0.10053352209015032</v>
      </c>
      <c r="AJ1500" s="369">
        <f t="shared" si="3557"/>
        <v>9.6178680536568972E-2</v>
      </c>
      <c r="AK1500" s="369">
        <f t="shared" ref="AK1500:AL1500" si="3558">AK330*100/AK$5</f>
        <v>0.10268696919897539</v>
      </c>
      <c r="AL1500" s="369">
        <f t="shared" si="3558"/>
        <v>0.10102305631071429</v>
      </c>
      <c r="AM1500" s="369">
        <f t="shared" ref="AM1500:AN1500" si="3559">AM330*100/AM$5</f>
        <v>0.11382387007834154</v>
      </c>
      <c r="AN1500" s="369">
        <f t="shared" si="3559"/>
        <v>8.1146688055305533E-2</v>
      </c>
      <c r="AO1500" s="369">
        <f t="shared" ref="AO1500:AT1500" si="3560">AO330*100/AO$5</f>
        <v>9.279845881222204E-2</v>
      </c>
      <c r="AP1500" s="369">
        <f t="shared" si="3560"/>
        <v>9.7740909206573176E-2</v>
      </c>
      <c r="AQ1500" s="369">
        <f t="shared" si="3560"/>
        <v>0.11120483147204696</v>
      </c>
      <c r="AR1500" s="369">
        <f t="shared" si="3560"/>
        <v>0.11675225215860362</v>
      </c>
      <c r="AS1500" s="369">
        <f t="shared" si="3560"/>
        <v>0.11868944768003534</v>
      </c>
      <c r="AT1500" s="369">
        <f t="shared" si="3560"/>
        <v>0.13333310892348915</v>
      </c>
      <c r="AU1500" s="369">
        <f t="shared" ref="AU1500:AV1500" si="3561">AU330*100/AU$5</f>
        <v>0.11745867646835975</v>
      </c>
      <c r="AV1500" s="369">
        <f t="shared" si="3561"/>
        <v>0.11464883681008513</v>
      </c>
      <c r="AW1500" s="369">
        <f t="shared" ref="AW1500:AX1500" si="3562">AW330*100/AW$5</f>
        <v>0.11696088621154112</v>
      </c>
      <c r="AX1500" s="369">
        <f t="shared" si="3562"/>
        <v>0.13223854029416246</v>
      </c>
      <c r="AY1500" s="369">
        <f t="shared" ref="AY1500" si="3563">AY330*100/AY$5</f>
        <v>0.11314211951948147</v>
      </c>
    </row>
    <row r="1501" spans="1:51" s="325" customFormat="1" ht="13.8">
      <c r="A1501" s="329"/>
      <c r="B1501" s="329" t="s">
        <v>502</v>
      </c>
      <c r="C1501" s="369">
        <f t="shared" ref="C1501:AF1501" si="3564">C331*100/C$5</f>
        <v>3.3506334251591122E-2</v>
      </c>
      <c r="D1501" s="369">
        <f t="shared" si="3564"/>
        <v>2.5828380741326186E-2</v>
      </c>
      <c r="E1501" s="369">
        <f t="shared" si="3564"/>
        <v>2.8530925845326582E-2</v>
      </c>
      <c r="F1501" s="369">
        <f t="shared" si="3564"/>
        <v>3.5031844586580242E-2</v>
      </c>
      <c r="G1501" s="369">
        <f t="shared" si="3564"/>
        <v>2.9247950517348544E-2</v>
      </c>
      <c r="H1501" s="369">
        <f t="shared" si="3564"/>
        <v>3.0869531663552541E-2</v>
      </c>
      <c r="I1501" s="369">
        <f t="shared" si="3564"/>
        <v>2.717925437385009E-2</v>
      </c>
      <c r="J1501" s="369">
        <f t="shared" si="3564"/>
        <v>3.3737096472412721E-2</v>
      </c>
      <c r="K1501" s="369">
        <f t="shared" si="3564"/>
        <v>3.2879752311097389E-2</v>
      </c>
      <c r="L1501" s="369">
        <f t="shared" si="3564"/>
        <v>4.0952906866226678E-2</v>
      </c>
      <c r="M1501" s="369">
        <f t="shared" si="3564"/>
        <v>3.9483111609566482E-2</v>
      </c>
      <c r="N1501" s="369">
        <f t="shared" si="3564"/>
        <v>4.41695131710911E-2</v>
      </c>
      <c r="O1501" s="369">
        <f t="shared" si="3564"/>
        <v>4.1954286383431488E-2</v>
      </c>
      <c r="P1501" s="369">
        <f t="shared" si="3564"/>
        <v>3.4152136556800571E-2</v>
      </c>
      <c r="Q1501" s="369">
        <f t="shared" si="3564"/>
        <v>4.55587317193566E-2</v>
      </c>
      <c r="R1501" s="369">
        <f t="shared" si="3564"/>
        <v>4.3855489201891001E-2</v>
      </c>
      <c r="S1501" s="369">
        <f t="shared" si="3564"/>
        <v>4.5056372453689174E-2</v>
      </c>
      <c r="T1501" s="369">
        <f t="shared" si="3564"/>
        <v>4.0409664195690531E-2</v>
      </c>
      <c r="U1501" s="369">
        <f t="shared" si="3564"/>
        <v>4.2120150547186257E-2</v>
      </c>
      <c r="V1501" s="369">
        <f t="shared" si="3564"/>
        <v>6.3840428348680534E-2</v>
      </c>
      <c r="W1501" s="369">
        <f t="shared" si="3564"/>
        <v>5.5995705850778316E-2</v>
      </c>
      <c r="X1501" s="369">
        <f t="shared" si="3564"/>
        <v>4.7608549353851469E-2</v>
      </c>
      <c r="Y1501" s="369">
        <f t="shared" si="3564"/>
        <v>4.6781323864605949E-2</v>
      </c>
      <c r="Z1501" s="369">
        <f t="shared" si="3564"/>
        <v>5.193311756359488E-2</v>
      </c>
      <c r="AA1501" s="369">
        <f t="shared" si="3564"/>
        <v>5.0032521138740182E-2</v>
      </c>
      <c r="AB1501" s="369">
        <f t="shared" si="3564"/>
        <v>4.9416756107490488E-2</v>
      </c>
      <c r="AC1501" s="369">
        <f t="shared" si="3564"/>
        <v>3.9056852202779484E-2</v>
      </c>
      <c r="AD1501" s="369">
        <f t="shared" si="3564"/>
        <v>4.7241391479545841E-2</v>
      </c>
      <c r="AE1501" s="369">
        <f t="shared" si="3564"/>
        <v>5.2942152715443613E-2</v>
      </c>
      <c r="AF1501" s="369">
        <f t="shared" si="3564"/>
        <v>5.0669609548843697E-2</v>
      </c>
      <c r="AG1501" s="369">
        <f t="shared" ref="AG1501:AH1501" si="3565">AG331*100/AG$5</f>
        <v>5.1826213646775893E-2</v>
      </c>
      <c r="AH1501" s="369">
        <f t="shared" si="3565"/>
        <v>5.5173177491527114E-2</v>
      </c>
      <c r="AI1501" s="369">
        <f t="shared" ref="AI1501:AJ1501" si="3566">AI331*100/AI$5</f>
        <v>5.5711669227351747E-2</v>
      </c>
      <c r="AJ1501" s="369">
        <f t="shared" si="3566"/>
        <v>5.5545889658198254E-2</v>
      </c>
      <c r="AK1501" s="369">
        <f t="shared" ref="AK1501:AL1501" si="3567">AK331*100/AK$5</f>
        <v>6.204085577410582E-2</v>
      </c>
      <c r="AL1501" s="369">
        <f t="shared" si="3567"/>
        <v>5.9177025351957187E-2</v>
      </c>
      <c r="AM1501" s="369">
        <f t="shared" ref="AM1501:AN1501" si="3568">AM331*100/AM$5</f>
        <v>6.2419541655864705E-2</v>
      </c>
      <c r="AN1501" s="369">
        <f t="shared" si="3568"/>
        <v>5.0150041737249719E-2</v>
      </c>
      <c r="AO1501" s="369">
        <f t="shared" ref="AO1501:AT1501" si="3569">AO331*100/AO$5</f>
        <v>4.9783975624185982E-2</v>
      </c>
      <c r="AP1501" s="369">
        <f t="shared" si="3569"/>
        <v>5.7236295619541078E-2</v>
      </c>
      <c r="AQ1501" s="369">
        <f t="shared" si="3569"/>
        <v>5.7964168831607002E-2</v>
      </c>
      <c r="AR1501" s="369">
        <f t="shared" si="3569"/>
        <v>6.0692204808471234E-2</v>
      </c>
      <c r="AS1501" s="369">
        <f t="shared" si="3569"/>
        <v>6.3095791655785022E-2</v>
      </c>
      <c r="AT1501" s="369">
        <f t="shared" si="3569"/>
        <v>5.557509791282015E-2</v>
      </c>
      <c r="AU1501" s="369">
        <f t="shared" ref="AU1501:AV1501" si="3570">AU331*100/AU$5</f>
        <v>5.2162697777949893E-2</v>
      </c>
      <c r="AV1501" s="369">
        <f t="shared" si="3570"/>
        <v>5.3544105407520838E-2</v>
      </c>
      <c r="AW1501" s="369">
        <f t="shared" ref="AW1501:AX1501" si="3571">AW331*100/AW$5</f>
        <v>5.3492454050843685E-2</v>
      </c>
      <c r="AX1501" s="369">
        <f t="shared" si="3571"/>
        <v>7.2574095590158885E-2</v>
      </c>
      <c r="AY1501" s="369">
        <f t="shared" ref="AY1501" si="3572">AY331*100/AY$5</f>
        <v>5.548150057531593E-2</v>
      </c>
    </row>
    <row r="1502" spans="1:51" s="325" customFormat="1" ht="13.8">
      <c r="A1502" s="327"/>
      <c r="B1502" s="327" t="s">
        <v>503</v>
      </c>
      <c r="C1502" s="369">
        <f t="shared" ref="C1502:AF1502" si="3573">C332*100/C$5</f>
        <v>1.1787666560160278E-2</v>
      </c>
      <c r="D1502" s="369">
        <f t="shared" si="3573"/>
        <v>7.8346088248689438E-3</v>
      </c>
      <c r="E1502" s="369">
        <f t="shared" si="3573"/>
        <v>6.0045477922844176E-3</v>
      </c>
      <c r="F1502" s="369">
        <f t="shared" si="3573"/>
        <v>8.2380821744697831E-3</v>
      </c>
      <c r="G1502" s="369">
        <f t="shared" si="3573"/>
        <v>7.5061111947177673E-3</v>
      </c>
      <c r="H1502" s="369">
        <f t="shared" si="3573"/>
        <v>7.9347739839413216E-3</v>
      </c>
      <c r="I1502" s="369">
        <f t="shared" si="3573"/>
        <v>7.9656973470171224E-3</v>
      </c>
      <c r="J1502" s="369">
        <f t="shared" si="3573"/>
        <v>8.4251559839214479E-3</v>
      </c>
      <c r="K1502" s="369">
        <f t="shared" si="3573"/>
        <v>9.5735794318708382E-3</v>
      </c>
      <c r="L1502" s="369">
        <f t="shared" si="3573"/>
        <v>1.2416812996926501E-2</v>
      </c>
      <c r="M1502" s="369">
        <f t="shared" si="3573"/>
        <v>1.0040963728294924E-2</v>
      </c>
      <c r="N1502" s="369">
        <f t="shared" si="3573"/>
        <v>1.0220309888683049E-2</v>
      </c>
      <c r="O1502" s="369">
        <f t="shared" si="3573"/>
        <v>1.7888112481097354E-2</v>
      </c>
      <c r="P1502" s="369">
        <f t="shared" si="3573"/>
        <v>1.543745566582652E-2</v>
      </c>
      <c r="Q1502" s="369">
        <f t="shared" si="3573"/>
        <v>2.0715870906137281E-2</v>
      </c>
      <c r="R1502" s="369">
        <f t="shared" si="3573"/>
        <v>1.4749018689921676E-2</v>
      </c>
      <c r="S1502" s="369">
        <f t="shared" si="3573"/>
        <v>1.6251101859364812E-2</v>
      </c>
      <c r="T1502" s="369">
        <f t="shared" si="3573"/>
        <v>1.5143419612728472E-2</v>
      </c>
      <c r="U1502" s="369">
        <f t="shared" si="3573"/>
        <v>1.1354490534028407E-2</v>
      </c>
      <c r="V1502" s="369">
        <f t="shared" si="3573"/>
        <v>1.8282150317100742E-2</v>
      </c>
      <c r="W1502" s="369">
        <f t="shared" si="3573"/>
        <v>1.5158346752549651E-2</v>
      </c>
      <c r="X1502" s="369">
        <f t="shared" si="3573"/>
        <v>1.8323707527155692E-2</v>
      </c>
      <c r="Y1502" s="369">
        <f t="shared" si="3573"/>
        <v>1.546360955791649E-2</v>
      </c>
      <c r="Z1502" s="369">
        <f t="shared" si="3573"/>
        <v>1.0618467787556454E-2</v>
      </c>
      <c r="AA1502" s="369">
        <f t="shared" si="3573"/>
        <v>7.9019616719121395E-3</v>
      </c>
      <c r="AB1502" s="369">
        <f t="shared" si="3573"/>
        <v>1.3458180386720814E-2</v>
      </c>
      <c r="AC1502" s="369">
        <f t="shared" si="3573"/>
        <v>1.5268029094077663E-2</v>
      </c>
      <c r="AD1502" s="369">
        <f t="shared" si="3573"/>
        <v>1.5359467688171527E-2</v>
      </c>
      <c r="AE1502" s="369">
        <f t="shared" si="3573"/>
        <v>1.2772343618617819E-2</v>
      </c>
      <c r="AF1502" s="369">
        <f t="shared" si="3573"/>
        <v>1.4348190406225966E-2</v>
      </c>
      <c r="AG1502" s="369">
        <f t="shared" ref="AG1502:AH1502" si="3574">AG332*100/AG$5</f>
        <v>1.343091394579045E-2</v>
      </c>
      <c r="AH1502" s="369">
        <f t="shared" si="3574"/>
        <v>8.8900950304368759E-3</v>
      </c>
      <c r="AI1502" s="369">
        <f t="shared" ref="AI1502:AJ1502" si="3575">AI332*100/AI$5</f>
        <v>1.0455801944226781E-2</v>
      </c>
      <c r="AJ1502" s="369">
        <f t="shared" si="3575"/>
        <v>1.4660944935724183E-2</v>
      </c>
      <c r="AK1502" s="369">
        <f t="shared" ref="AK1502:AL1502" si="3576">AK332*100/AK$5</f>
        <v>1.7809466764300477E-2</v>
      </c>
      <c r="AL1502" s="369">
        <f t="shared" si="3576"/>
        <v>1.412455749141365E-2</v>
      </c>
      <c r="AM1502" s="369">
        <f t="shared" ref="AM1502:AN1502" si="3577">AM332*100/AM$5</f>
        <v>8.9011824108184978E-3</v>
      </c>
      <c r="AN1502" s="369">
        <f t="shared" si="3577"/>
        <v>8.494469610218193E-3</v>
      </c>
      <c r="AO1502" s="369">
        <f t="shared" ref="AO1502:AT1502" si="3578">AO332*100/AO$5</f>
        <v>9.449083192125951E-3</v>
      </c>
      <c r="AP1502" s="369">
        <f t="shared" si="3578"/>
        <v>1.1119597017438247E-2</v>
      </c>
      <c r="AQ1502" s="369">
        <f t="shared" si="3578"/>
        <v>1.5857485070346504E-2</v>
      </c>
      <c r="AR1502" s="369">
        <f t="shared" si="3578"/>
        <v>1.6668472113864997E-2</v>
      </c>
      <c r="AS1502" s="369">
        <f t="shared" si="3578"/>
        <v>1.8719951646612609E-2</v>
      </c>
      <c r="AT1502" s="369">
        <f t="shared" si="3578"/>
        <v>1.7672275229697502E-2</v>
      </c>
      <c r="AU1502" s="369">
        <f t="shared" ref="AU1502:AV1502" si="3579">AU332*100/AU$5</f>
        <v>1.6770189472833475E-2</v>
      </c>
      <c r="AV1502" s="369">
        <f t="shared" si="3579"/>
        <v>1.5586044571749412E-2</v>
      </c>
      <c r="AW1502" s="369">
        <f t="shared" ref="AW1502:AX1502" si="3580">AW332*100/AW$5</f>
        <v>1.5742822598606411E-2</v>
      </c>
      <c r="AX1502" s="369">
        <f t="shared" si="3580"/>
        <v>2.3087100526563487E-2</v>
      </c>
      <c r="AY1502" s="369">
        <f t="shared" ref="AY1502" si="3581">AY332*100/AY$5</f>
        <v>1.2615948451234631E-2</v>
      </c>
    </row>
    <row r="1503" spans="1:51" s="325" customFormat="1" ht="13.8">
      <c r="A1503" s="329"/>
      <c r="B1503" s="329" t="s">
        <v>504</v>
      </c>
      <c r="C1503" s="369">
        <f t="shared" ref="C1503:AF1503" si="3582">C333*100/C$5</f>
        <v>6.5026468276928123E-2</v>
      </c>
      <c r="D1503" s="369">
        <f t="shared" si="3582"/>
        <v>6.2978201707600351E-2</v>
      </c>
      <c r="E1503" s="369">
        <f t="shared" si="3582"/>
        <v>8.6674342045148983E-2</v>
      </c>
      <c r="F1503" s="369">
        <f t="shared" si="3582"/>
        <v>6.8064154664794041E-2</v>
      </c>
      <c r="G1503" s="369">
        <f t="shared" si="3582"/>
        <v>6.1416998494710405E-2</v>
      </c>
      <c r="H1503" s="369">
        <f t="shared" si="3582"/>
        <v>5.249994293484464E-2</v>
      </c>
      <c r="I1503" s="369">
        <f t="shared" si="3582"/>
        <v>4.9601217276564954E-2</v>
      </c>
      <c r="J1503" s="369">
        <f t="shared" si="3582"/>
        <v>5.2483980350056116E-2</v>
      </c>
      <c r="K1503" s="369">
        <f t="shared" si="3582"/>
        <v>7.3371284990157645E-2</v>
      </c>
      <c r="L1503" s="369">
        <f t="shared" si="3582"/>
        <v>5.8336445061923779E-2</v>
      </c>
      <c r="M1503" s="369">
        <f t="shared" si="3582"/>
        <v>6.6415018558764305E-2</v>
      </c>
      <c r="N1503" s="369">
        <f t="shared" si="3582"/>
        <v>6.0166519953377615E-2</v>
      </c>
      <c r="O1503" s="369">
        <f t="shared" si="3582"/>
        <v>6.5535906448805886E-2</v>
      </c>
      <c r="P1503" s="369">
        <f t="shared" si="3582"/>
        <v>6.1663579894223247E-2</v>
      </c>
      <c r="Q1503" s="369">
        <f t="shared" si="3582"/>
        <v>7.5418717517656039E-2</v>
      </c>
      <c r="R1503" s="369">
        <f t="shared" si="3582"/>
        <v>5.4601824353544853E-2</v>
      </c>
      <c r="S1503" s="369">
        <f t="shared" si="3582"/>
        <v>6.6005660158652335E-2</v>
      </c>
      <c r="T1503" s="369">
        <f t="shared" si="3582"/>
        <v>6.3267656063959926E-2</v>
      </c>
      <c r="U1503" s="369">
        <f t="shared" si="3582"/>
        <v>6.2115742333214229E-2</v>
      </c>
      <c r="V1503" s="369">
        <f t="shared" si="3582"/>
        <v>6.8589584637950382E-2</v>
      </c>
      <c r="W1503" s="369">
        <f t="shared" si="3582"/>
        <v>6.2265163714439076E-2</v>
      </c>
      <c r="X1503" s="369">
        <f t="shared" si="3582"/>
        <v>5.9107399675633145E-2</v>
      </c>
      <c r="Y1503" s="369">
        <f t="shared" si="3582"/>
        <v>6.2323032460693734E-2</v>
      </c>
      <c r="Z1503" s="369">
        <f t="shared" si="3582"/>
        <v>6.6585675733323441E-2</v>
      </c>
      <c r="AA1503" s="369">
        <f t="shared" si="3582"/>
        <v>6.6034986233115017E-2</v>
      </c>
      <c r="AB1503" s="369">
        <f t="shared" si="3582"/>
        <v>6.7501186002146579E-2</v>
      </c>
      <c r="AC1503" s="369">
        <f t="shared" si="3582"/>
        <v>7.2214693164665306E-2</v>
      </c>
      <c r="AD1503" s="369">
        <f t="shared" si="3582"/>
        <v>5.4860970750440337E-2</v>
      </c>
      <c r="AE1503" s="369">
        <f t="shared" si="3582"/>
        <v>6.449245111129244E-2</v>
      </c>
      <c r="AF1503" s="369">
        <f t="shared" si="3582"/>
        <v>5.1530500973217257E-2</v>
      </c>
      <c r="AG1503" s="369">
        <f t="shared" ref="AG1503:AH1503" si="3583">AG333*100/AG$5</f>
        <v>5.5918735901725893E-2</v>
      </c>
      <c r="AH1503" s="369">
        <f t="shared" si="3583"/>
        <v>5.8799400464468472E-2</v>
      </c>
      <c r="AI1503" s="369">
        <f t="shared" ref="AI1503:AJ1503" si="3584">AI333*100/AI$5</f>
        <v>5.6619153924397848E-2</v>
      </c>
      <c r="AJ1503" s="369">
        <f t="shared" si="3584"/>
        <v>5.9940570941142607E-2</v>
      </c>
      <c r="AK1503" s="369">
        <f t="shared" ref="AK1503:AL1503" si="3585">AK333*100/AK$5</f>
        <v>6.5626131359041578E-2</v>
      </c>
      <c r="AL1503" s="369">
        <f t="shared" si="3585"/>
        <v>6.2545813489277111E-2</v>
      </c>
      <c r="AM1503" s="369">
        <f t="shared" ref="AM1503:AN1503" si="3586">AM333*100/AM$5</f>
        <v>6.7611898062175504E-2</v>
      </c>
      <c r="AN1503" s="369">
        <f t="shared" si="3586"/>
        <v>7.6899453250196426E-2</v>
      </c>
      <c r="AO1503" s="369">
        <f t="shared" ref="AO1503:AT1503" si="3587">AO333*100/AO$5</f>
        <v>6.9880906294006104E-2</v>
      </c>
      <c r="AP1503" s="369">
        <f t="shared" si="3587"/>
        <v>5.7201437948640008E-2</v>
      </c>
      <c r="AQ1503" s="369">
        <f t="shared" si="3587"/>
        <v>6.4239684199871791E-2</v>
      </c>
      <c r="AR1503" s="369">
        <f t="shared" si="3587"/>
        <v>6.8534046174950389E-2</v>
      </c>
      <c r="AS1503" s="369">
        <f t="shared" si="3587"/>
        <v>7.0244052965077575E-2</v>
      </c>
      <c r="AT1503" s="369">
        <f t="shared" si="3587"/>
        <v>6.7794213928782418E-2</v>
      </c>
      <c r="AU1503" s="369">
        <f t="shared" ref="AU1503:AV1503" si="3588">AU333*100/AU$5</f>
        <v>5.6978234112518553E-2</v>
      </c>
      <c r="AV1503" s="369">
        <f t="shared" si="3588"/>
        <v>5.9989229206574277E-2</v>
      </c>
      <c r="AW1503" s="369">
        <f t="shared" ref="AW1503:AX1503" si="3589">AW333*100/AW$5</f>
        <v>6.151300788002842E-2</v>
      </c>
      <c r="AX1503" s="369">
        <f t="shared" si="3589"/>
        <v>6.9876046859983568E-2</v>
      </c>
      <c r="AY1503" s="369">
        <f t="shared" ref="AY1503" si="3590">AY333*100/AY$5</f>
        <v>5.8635487688124585E-2</v>
      </c>
    </row>
    <row r="1504" spans="1:51" s="325" customFormat="1" ht="13.8">
      <c r="A1504" s="327"/>
      <c r="B1504" s="327" t="s">
        <v>505</v>
      </c>
      <c r="C1504" s="369">
        <f t="shared" ref="C1504:AF1504" si="3591">C334*100/C$5</f>
        <v>0.14197013791138094</v>
      </c>
      <c r="D1504" s="369">
        <f t="shared" si="3591"/>
        <v>0.15247354097629559</v>
      </c>
      <c r="E1504" s="369">
        <f t="shared" si="3591"/>
        <v>0.13400211315327895</v>
      </c>
      <c r="F1504" s="369">
        <f t="shared" si="3591"/>
        <v>0.13484860724423353</v>
      </c>
      <c r="G1504" s="369">
        <f t="shared" si="3591"/>
        <v>0.12479372060183481</v>
      </c>
      <c r="H1504" s="369">
        <f t="shared" si="3591"/>
        <v>0.13815202374780031</v>
      </c>
      <c r="I1504" s="369">
        <f t="shared" si="3591"/>
        <v>0.12553348967243652</v>
      </c>
      <c r="J1504" s="369">
        <f t="shared" si="3591"/>
        <v>0.14971976326405861</v>
      </c>
      <c r="K1504" s="369">
        <f t="shared" si="3591"/>
        <v>0.14258355596483044</v>
      </c>
      <c r="L1504" s="369">
        <f t="shared" si="3591"/>
        <v>0.14268046934650089</v>
      </c>
      <c r="M1504" s="369">
        <f t="shared" si="3591"/>
        <v>0.14448776619190493</v>
      </c>
      <c r="N1504" s="369">
        <f t="shared" si="3591"/>
        <v>0.12984237171622554</v>
      </c>
      <c r="O1504" s="369">
        <f t="shared" si="3591"/>
        <v>0.14286262293029897</v>
      </c>
      <c r="P1504" s="369">
        <f t="shared" si="3591"/>
        <v>0.12492265101647884</v>
      </c>
      <c r="Q1504" s="369">
        <f t="shared" si="3591"/>
        <v>0.15375060438148763</v>
      </c>
      <c r="R1504" s="369">
        <f t="shared" si="3591"/>
        <v>0.1318275121842557</v>
      </c>
      <c r="S1504" s="369">
        <f t="shared" si="3591"/>
        <v>0.13170324255693761</v>
      </c>
      <c r="T1504" s="369">
        <f t="shared" si="3591"/>
        <v>0.14490334130777918</v>
      </c>
      <c r="U1504" s="369">
        <f t="shared" si="3591"/>
        <v>0.12418974021593569</v>
      </c>
      <c r="V1504" s="369">
        <f t="shared" si="3591"/>
        <v>0.13377490680306131</v>
      </c>
      <c r="W1504" s="369">
        <f t="shared" si="3591"/>
        <v>0.13341921631776704</v>
      </c>
      <c r="X1504" s="369">
        <f t="shared" si="3591"/>
        <v>0.12040702621117431</v>
      </c>
      <c r="Y1504" s="369">
        <f t="shared" si="3591"/>
        <v>0.15334746144933856</v>
      </c>
      <c r="Z1504" s="369">
        <f t="shared" si="3591"/>
        <v>0.13748365497862394</v>
      </c>
      <c r="AA1504" s="369">
        <f t="shared" si="3591"/>
        <v>0.13397597327151539</v>
      </c>
      <c r="AB1504" s="369">
        <f t="shared" si="3591"/>
        <v>0.14719884797975891</v>
      </c>
      <c r="AC1504" s="369">
        <f t="shared" si="3591"/>
        <v>0.12137312017211233</v>
      </c>
      <c r="AD1504" s="369">
        <f t="shared" si="3591"/>
        <v>0.1381149000471612</v>
      </c>
      <c r="AE1504" s="369">
        <f t="shared" si="3591"/>
        <v>0.14577816883224903</v>
      </c>
      <c r="AF1504" s="369">
        <f t="shared" si="3591"/>
        <v>0.13524194328611275</v>
      </c>
      <c r="AG1504" s="369">
        <f t="shared" ref="AG1504:AH1504" si="3592">AG334*100/AG$5</f>
        <v>0.14755402966483358</v>
      </c>
      <c r="AH1504" s="369">
        <f t="shared" si="3592"/>
        <v>0.13756252310254957</v>
      </c>
      <c r="AI1504" s="369">
        <f t="shared" ref="AI1504:AJ1504" si="3593">AI334*100/AI$5</f>
        <v>0.13505739643429535</v>
      </c>
      <c r="AJ1504" s="369">
        <f t="shared" si="3593"/>
        <v>0.13410982308526076</v>
      </c>
      <c r="AK1504" s="369">
        <f t="shared" ref="AK1504:AL1504" si="3594">AK334*100/AK$5</f>
        <v>0.13569488681246009</v>
      </c>
      <c r="AL1504" s="369">
        <f t="shared" si="3594"/>
        <v>0.14416789715373934</v>
      </c>
      <c r="AM1504" s="369">
        <f t="shared" ref="AM1504:AN1504" si="3595">AM334*100/AM$5</f>
        <v>0.15499183872837707</v>
      </c>
      <c r="AN1504" s="369">
        <f t="shared" si="3595"/>
        <v>0.15518742557129392</v>
      </c>
      <c r="AO1504" s="369">
        <f t="shared" ref="AO1504:AT1504" si="3596">AO334*100/AO$5</f>
        <v>0.12185086385069883</v>
      </c>
      <c r="AP1504" s="369">
        <f t="shared" si="3596"/>
        <v>0.13197114203141444</v>
      </c>
      <c r="AQ1504" s="369">
        <f t="shared" si="3596"/>
        <v>0.12976146293734606</v>
      </c>
      <c r="AR1504" s="369">
        <f t="shared" si="3596"/>
        <v>0.13582798720357384</v>
      </c>
      <c r="AS1504" s="369">
        <f t="shared" si="3596"/>
        <v>0.14760097980722342</v>
      </c>
      <c r="AT1504" s="369">
        <f t="shared" si="3596"/>
        <v>0.13754079350198856</v>
      </c>
      <c r="AU1504" s="369">
        <f t="shared" ref="AU1504:AV1504" si="3597">AU334*100/AU$5</f>
        <v>0.12803265135685316</v>
      </c>
      <c r="AV1504" s="369">
        <f t="shared" si="3597"/>
        <v>0.11359530695831677</v>
      </c>
      <c r="AW1504" s="369">
        <f t="shared" ref="AW1504:AX1504" si="3598">AW334*100/AW$5</f>
        <v>0.12126944818589656</v>
      </c>
      <c r="AX1504" s="369">
        <f t="shared" si="3598"/>
        <v>0.14432853080659364</v>
      </c>
      <c r="AY1504" s="369">
        <f t="shared" ref="AY1504" si="3599">AY334*100/AY$5</f>
        <v>0.12759311501816842</v>
      </c>
    </row>
    <row r="1505" spans="1:51" s="325" customFormat="1" ht="27.6">
      <c r="A1505" s="329"/>
      <c r="B1505" s="329" t="s">
        <v>506</v>
      </c>
      <c r="C1505" s="369">
        <f t="shared" ref="C1505:AF1505" si="3600">C335*100/C$5</f>
        <v>1.2133092686465341E-2</v>
      </c>
      <c r="D1505" s="369">
        <f t="shared" si="3600"/>
        <v>1.3129426876840811E-2</v>
      </c>
      <c r="E1505" s="369">
        <f t="shared" si="3600"/>
        <v>6.7877496782345588E-3</v>
      </c>
      <c r="F1505" s="369">
        <f t="shared" si="3600"/>
        <v>1.131736531735412E-2</v>
      </c>
      <c r="G1505" s="369">
        <f t="shared" si="3600"/>
        <v>8.9851478833321077E-3</v>
      </c>
      <c r="H1505" s="369">
        <f t="shared" si="3600"/>
        <v>1.0036220975122129E-2</v>
      </c>
      <c r="I1505" s="369">
        <f t="shared" si="3600"/>
        <v>1.216981539127616E-2</v>
      </c>
      <c r="J1505" s="369">
        <f t="shared" si="3600"/>
        <v>1.4370179470411472E-2</v>
      </c>
      <c r="K1505" s="369">
        <f t="shared" si="3600"/>
        <v>1.1966974289838547E-2</v>
      </c>
      <c r="L1505" s="369">
        <f t="shared" si="3600"/>
        <v>9.3013217358794871E-3</v>
      </c>
      <c r="M1505" s="369">
        <f t="shared" si="3600"/>
        <v>8.8071164904959705E-3</v>
      </c>
      <c r="N1505" s="369">
        <f t="shared" si="3600"/>
        <v>1.0042565368879866E-2</v>
      </c>
      <c r="O1505" s="369">
        <f t="shared" si="3600"/>
        <v>1.0740943385941075E-2</v>
      </c>
      <c r="P1505" s="369">
        <f t="shared" si="3600"/>
        <v>1.1729016595264841E-2</v>
      </c>
      <c r="Q1505" s="369">
        <f t="shared" si="3600"/>
        <v>2.5854377947308049E-2</v>
      </c>
      <c r="R1505" s="369">
        <f t="shared" si="3600"/>
        <v>1.0528798002834943E-2</v>
      </c>
      <c r="S1505" s="369">
        <f t="shared" si="3600"/>
        <v>1.1976522934271224E-2</v>
      </c>
      <c r="T1505" s="369">
        <f t="shared" si="3600"/>
        <v>1.6000594307788576E-2</v>
      </c>
      <c r="U1505" s="369">
        <f t="shared" si="3600"/>
        <v>1.1271001633042904E-2</v>
      </c>
      <c r="V1505" s="369">
        <f t="shared" si="3600"/>
        <v>1.0296843282045248E-2</v>
      </c>
      <c r="W1505" s="369">
        <f t="shared" si="3600"/>
        <v>1.0305958132045089E-2</v>
      </c>
      <c r="X1505" s="369">
        <f t="shared" si="3600"/>
        <v>1.2739733450031496E-2</v>
      </c>
      <c r="Y1505" s="369">
        <f t="shared" si="3600"/>
        <v>1.1090063420323948E-2</v>
      </c>
      <c r="Z1505" s="369">
        <f t="shared" si="3600"/>
        <v>1.2565959696191262E-2</v>
      </c>
      <c r="AA1505" s="369">
        <f t="shared" si="3600"/>
        <v>1.7193715597678173E-2</v>
      </c>
      <c r="AB1505" s="369">
        <f t="shared" si="3600"/>
        <v>1.8967622982534647E-2</v>
      </c>
      <c r="AC1505" s="369">
        <f t="shared" si="3600"/>
        <v>1.5537918497255804E-2</v>
      </c>
      <c r="AD1505" s="369">
        <f t="shared" si="3600"/>
        <v>1.5199055492994801E-2</v>
      </c>
      <c r="AE1505" s="369">
        <f t="shared" si="3600"/>
        <v>1.3915547214111389E-2</v>
      </c>
      <c r="AF1505" s="369">
        <f t="shared" si="3600"/>
        <v>1.3405309322388261E-2</v>
      </c>
      <c r="AG1505" s="369">
        <f t="shared" ref="AG1505:AH1505" si="3601">AG335*100/AG$5</f>
        <v>1.685375074083954E-2</v>
      </c>
      <c r="AH1505" s="369">
        <f t="shared" si="3601"/>
        <v>1.4660858471246782E-2</v>
      </c>
      <c r="AI1505" s="369">
        <f t="shared" ref="AI1505:AJ1505" si="3602">AI335*100/AI$5</f>
        <v>1.1915668630779199E-2</v>
      </c>
      <c r="AJ1505" s="369">
        <f t="shared" si="3602"/>
        <v>1.1022725185089927E-2</v>
      </c>
      <c r="AK1505" s="369">
        <f t="shared" ref="AK1505:AL1505" si="3603">AK335*100/AK$5</f>
        <v>1.3951398471815254E-2</v>
      </c>
      <c r="AL1505" s="369">
        <f t="shared" si="3603"/>
        <v>1.5463955184564945E-2</v>
      </c>
      <c r="AM1505" s="369">
        <f t="shared" ref="AM1505:AN1505" si="3604">AM335*100/AM$5</f>
        <v>1.5354539658661907E-2</v>
      </c>
      <c r="AN1505" s="369">
        <f t="shared" si="3604"/>
        <v>3.0424903171214202E-2</v>
      </c>
      <c r="AO1505" s="369">
        <f t="shared" ref="AO1505:AT1505" si="3605">AO335*100/AO$5</f>
        <v>1.6994246636584734E-2</v>
      </c>
      <c r="AP1505" s="369">
        <f t="shared" si="3605"/>
        <v>1.3733922335017771E-2</v>
      </c>
      <c r="AQ1505" s="369">
        <f t="shared" si="3605"/>
        <v>1.1370154188737812E-2</v>
      </c>
      <c r="AR1505" s="369">
        <f t="shared" si="3605"/>
        <v>1.4188261821211124E-2</v>
      </c>
      <c r="AS1505" s="369">
        <f t="shared" si="3605"/>
        <v>1.4650396940827258E-2</v>
      </c>
      <c r="AT1505" s="369">
        <f t="shared" si="3605"/>
        <v>1.7133691603649578E-2</v>
      </c>
      <c r="AU1505" s="369">
        <f t="shared" ref="AU1505:AV1505" si="3606">AU335*100/AU$5</f>
        <v>1.3470031705087126E-2</v>
      </c>
      <c r="AV1505" s="369">
        <f t="shared" si="3606"/>
        <v>1.4780404096867731E-2</v>
      </c>
      <c r="AW1505" s="369">
        <f t="shared" ref="AW1505:AX1505" si="3607">AW335*100/AW$5</f>
        <v>1.1964545174940873E-2</v>
      </c>
      <c r="AX1505" s="369">
        <f t="shared" si="3607"/>
        <v>1.3217023526301878E-2</v>
      </c>
      <c r="AY1505" s="369">
        <f t="shared" ref="AY1505" si="3608">AY335*100/AY$5</f>
        <v>9.8633778800561647E-3</v>
      </c>
    </row>
    <row r="1506" spans="1:51" s="325" customFormat="1" ht="13.8">
      <c r="A1506" s="327"/>
      <c r="B1506" s="327" t="s">
        <v>507</v>
      </c>
      <c r="C1506" s="369">
        <f t="shared" ref="C1506:AF1506" si="3609">C336*100/C$5</f>
        <v>0.1298370452249156</v>
      </c>
      <c r="D1506" s="369">
        <f t="shared" si="3609"/>
        <v>0.13934411409945474</v>
      </c>
      <c r="E1506" s="369">
        <f t="shared" si="3609"/>
        <v>0.12721436347504439</v>
      </c>
      <c r="F1506" s="369">
        <f t="shared" si="3609"/>
        <v>0.12353124192687942</v>
      </c>
      <c r="G1506" s="369">
        <f t="shared" si="3609"/>
        <v>0.11580857271850271</v>
      </c>
      <c r="H1506" s="369">
        <f t="shared" si="3609"/>
        <v>0.12811580277267814</v>
      </c>
      <c r="I1506" s="369">
        <f t="shared" si="3609"/>
        <v>0.11336367428116034</v>
      </c>
      <c r="J1506" s="369">
        <f t="shared" si="3609"/>
        <v>0.13538605633037407</v>
      </c>
      <c r="K1506" s="369">
        <f t="shared" si="3609"/>
        <v>0.13061658167499188</v>
      </c>
      <c r="L1506" s="369">
        <f t="shared" si="3609"/>
        <v>0.13337914761062139</v>
      </c>
      <c r="M1506" s="369">
        <f t="shared" si="3609"/>
        <v>0.13572319615788478</v>
      </c>
      <c r="N1506" s="369">
        <f t="shared" si="3609"/>
        <v>0.11975537021739488</v>
      </c>
      <c r="O1506" s="369">
        <f t="shared" si="3609"/>
        <v>0.13216205903077116</v>
      </c>
      <c r="P1506" s="369">
        <f t="shared" si="3609"/>
        <v>0.11319363442121401</v>
      </c>
      <c r="Q1506" s="369">
        <f t="shared" si="3609"/>
        <v>0.12789622643417958</v>
      </c>
      <c r="R1506" s="369">
        <f t="shared" si="3609"/>
        <v>0.12129871418142076</v>
      </c>
      <c r="S1506" s="369">
        <f t="shared" si="3609"/>
        <v>0.11968820990262047</v>
      </c>
      <c r="T1506" s="369">
        <f t="shared" si="3609"/>
        <v>0.1289027469999906</v>
      </c>
      <c r="U1506" s="369">
        <f t="shared" si="3609"/>
        <v>0.11287699413240004</v>
      </c>
      <c r="V1506" s="369">
        <f t="shared" si="3609"/>
        <v>0.12343603558925262</v>
      </c>
      <c r="W1506" s="369">
        <f t="shared" si="3609"/>
        <v>0.12311325818572195</v>
      </c>
      <c r="X1506" s="369">
        <f t="shared" si="3609"/>
        <v>0.10766729276114281</v>
      </c>
      <c r="Y1506" s="369">
        <f t="shared" si="3609"/>
        <v>0.14225739802901458</v>
      </c>
      <c r="Z1506" s="369">
        <f t="shared" si="3609"/>
        <v>0.1249176952824327</v>
      </c>
      <c r="AA1506" s="369">
        <f t="shared" si="3609"/>
        <v>0.11678225767383721</v>
      </c>
      <c r="AB1506" s="369">
        <f t="shared" si="3609"/>
        <v>0.12823122499722425</v>
      </c>
      <c r="AC1506" s="369">
        <f t="shared" si="3609"/>
        <v>0.10579664604583108</v>
      </c>
      <c r="AD1506" s="369">
        <f t="shared" si="3609"/>
        <v>0.12291584455416639</v>
      </c>
      <c r="AE1506" s="369">
        <f t="shared" si="3609"/>
        <v>0.13182320080449997</v>
      </c>
      <c r="AF1506" s="369">
        <f t="shared" si="3609"/>
        <v>0.1218366339637245</v>
      </c>
      <c r="AG1506" s="369">
        <f t="shared" ref="AG1506:AH1506" si="3610">AG336*100/AG$5</f>
        <v>0.13073748367176632</v>
      </c>
      <c r="AH1506" s="369">
        <f t="shared" si="3610"/>
        <v>0.1229016646313028</v>
      </c>
      <c r="AI1506" s="369">
        <f t="shared" ref="AI1506:AJ1506" si="3611">AI336*100/AI$5</f>
        <v>0.12314172780351615</v>
      </c>
      <c r="AJ1506" s="369">
        <f t="shared" si="3611"/>
        <v>0.12312311987789989</v>
      </c>
      <c r="AK1506" s="369">
        <f t="shared" ref="AK1506:AL1506" si="3612">AK336*100/AK$5</f>
        <v>0.12174348834064483</v>
      </c>
      <c r="AL1506" s="369">
        <f t="shared" si="3612"/>
        <v>0.12870394196917437</v>
      </c>
      <c r="AM1506" s="369">
        <f t="shared" ref="AM1506:AN1506" si="3613">AM336*100/AM$5</f>
        <v>0.13963729906971517</v>
      </c>
      <c r="AN1506" s="369">
        <f t="shared" si="3613"/>
        <v>0.12476252240007972</v>
      </c>
      <c r="AO1506" s="369">
        <f t="shared" ref="AO1506:AT1506" si="3614">AO336*100/AO$5</f>
        <v>0.10482135944100916</v>
      </c>
      <c r="AP1506" s="369">
        <f t="shared" si="3614"/>
        <v>0.11823721969639665</v>
      </c>
      <c r="AQ1506" s="369">
        <f t="shared" si="3614"/>
        <v>0.11839130874860827</v>
      </c>
      <c r="AR1506" s="369">
        <f t="shared" si="3614"/>
        <v>0.12163972538236272</v>
      </c>
      <c r="AS1506" s="369">
        <f t="shared" si="3614"/>
        <v>0.13295058286639616</v>
      </c>
      <c r="AT1506" s="369">
        <f t="shared" si="3614"/>
        <v>0.12040710189833899</v>
      </c>
      <c r="AU1506" s="369">
        <f t="shared" ref="AU1506:AV1506" si="3615">AU336*100/AU$5</f>
        <v>0.11456261965176602</v>
      </c>
      <c r="AV1506" s="369">
        <f t="shared" si="3615"/>
        <v>9.8814902861449047E-2</v>
      </c>
      <c r="AW1506" s="369">
        <f t="shared" ref="AW1506:AX1506" si="3616">AW336*100/AW$5</f>
        <v>0.10930490301095566</v>
      </c>
      <c r="AX1506" s="369">
        <f t="shared" si="3616"/>
        <v>0.13111150728029175</v>
      </c>
      <c r="AY1506" s="369">
        <f t="shared" ref="AY1506" si="3617">AY336*100/AY$5</f>
        <v>0.11770106452799579</v>
      </c>
    </row>
    <row r="1507" spans="1:51" s="325" customFormat="1" ht="27.6">
      <c r="A1507" s="329"/>
      <c r="B1507" s="329" t="s">
        <v>508</v>
      </c>
      <c r="C1507" s="369">
        <f t="shared" ref="C1507:AF1507" si="3618">C337*100/C$5</f>
        <v>0.12556239691189044</v>
      </c>
      <c r="D1507" s="369">
        <f t="shared" si="3618"/>
        <v>0.12014501774840231</v>
      </c>
      <c r="E1507" s="369">
        <f t="shared" si="3618"/>
        <v>8.9434196309925676E-2</v>
      </c>
      <c r="F1507" s="369">
        <f t="shared" si="3618"/>
        <v>0.12177165155951694</v>
      </c>
      <c r="G1507" s="369">
        <f t="shared" si="3618"/>
        <v>0.1173245853243324</v>
      </c>
      <c r="H1507" s="369">
        <f t="shared" si="3618"/>
        <v>0.11282596431960401</v>
      </c>
      <c r="I1507" s="369">
        <f t="shared" si="3618"/>
        <v>0.11399060416495337</v>
      </c>
      <c r="J1507" s="369">
        <f t="shared" si="3618"/>
        <v>0.13680848526272446</v>
      </c>
      <c r="K1507" s="369">
        <f t="shared" si="3618"/>
        <v>0.12386799289514851</v>
      </c>
      <c r="L1507" s="369">
        <f t="shared" si="3618"/>
        <v>0.12204598374797211</v>
      </c>
      <c r="M1507" s="369">
        <f t="shared" si="3618"/>
        <v>0.13874399456766842</v>
      </c>
      <c r="N1507" s="369">
        <f t="shared" si="3618"/>
        <v>0.14241779649230077</v>
      </c>
      <c r="O1507" s="369">
        <f t="shared" si="3618"/>
        <v>0.14237806909333919</v>
      </c>
      <c r="P1507" s="369">
        <f t="shared" si="3618"/>
        <v>0.13561675438274973</v>
      </c>
      <c r="Q1507" s="369">
        <f t="shared" si="3618"/>
        <v>0.14764104089159166</v>
      </c>
      <c r="R1507" s="369">
        <f t="shared" si="3618"/>
        <v>0.12930408125795642</v>
      </c>
      <c r="S1507" s="369">
        <f t="shared" si="3618"/>
        <v>0.16536073787704383</v>
      </c>
      <c r="T1507" s="369">
        <f t="shared" si="3618"/>
        <v>0.13694386199650679</v>
      </c>
      <c r="U1507" s="369">
        <f t="shared" si="3618"/>
        <v>0.1502800217739054</v>
      </c>
      <c r="V1507" s="369">
        <f t="shared" si="3618"/>
        <v>0.17365941404657534</v>
      </c>
      <c r="W1507" s="369">
        <f t="shared" si="3618"/>
        <v>0.15858293075684379</v>
      </c>
      <c r="X1507" s="369">
        <f t="shared" si="3618"/>
        <v>0.16466519111875128</v>
      </c>
      <c r="Y1507" s="369">
        <f t="shared" si="3618"/>
        <v>0.15073114367060014</v>
      </c>
      <c r="Z1507" s="369">
        <f t="shared" si="3618"/>
        <v>0.14977140154501023</v>
      </c>
      <c r="AA1507" s="369">
        <f t="shared" si="3618"/>
        <v>0.14759593735928353</v>
      </c>
      <c r="AB1507" s="369">
        <f t="shared" si="3618"/>
        <v>0.16906839110818023</v>
      </c>
      <c r="AC1507" s="369">
        <f t="shared" si="3618"/>
        <v>0.13151325060580532</v>
      </c>
      <c r="AD1507" s="369">
        <f t="shared" si="3618"/>
        <v>0.14745891041620551</v>
      </c>
      <c r="AE1507" s="369">
        <f t="shared" si="3618"/>
        <v>0.17688119079240172</v>
      </c>
      <c r="AF1507" s="369">
        <f t="shared" si="3618"/>
        <v>0.1653731431391873</v>
      </c>
      <c r="AG1507" s="369">
        <f t="shared" ref="AG1507:AH1507" si="3619">AG337*100/AG$5</f>
        <v>0.1738577863398304</v>
      </c>
      <c r="AH1507" s="369">
        <f t="shared" si="3619"/>
        <v>0.18501535490974994</v>
      </c>
      <c r="AI1507" s="369">
        <f t="shared" ref="AI1507:AJ1507" si="3620">AI337*100/AI$5</f>
        <v>0.18489014305904411</v>
      </c>
      <c r="AJ1507" s="369">
        <f t="shared" si="3620"/>
        <v>0.19995799837396791</v>
      </c>
      <c r="AK1507" s="369">
        <f t="shared" ref="AK1507:AL1507" si="3621">AK337*100/AK$5</f>
        <v>0.19543648976579189</v>
      </c>
      <c r="AL1507" s="369">
        <f t="shared" si="3621"/>
        <v>0.19315738247597</v>
      </c>
      <c r="AM1507" s="369">
        <f t="shared" ref="AM1507:AN1507" si="3622">AM337*100/AM$5</f>
        <v>0.21095802313639839</v>
      </c>
      <c r="AN1507" s="369">
        <f t="shared" si="3622"/>
        <v>0.17609688922721561</v>
      </c>
      <c r="AO1507" s="369">
        <f t="shared" ref="AO1507:AT1507" si="3623">AO337*100/AO$5</f>
        <v>0.16535895586220414</v>
      </c>
      <c r="AP1507" s="369">
        <f t="shared" si="3623"/>
        <v>0.16250646174074329</v>
      </c>
      <c r="AQ1507" s="369">
        <f t="shared" si="3623"/>
        <v>0.15297412193393839</v>
      </c>
      <c r="AR1507" s="369">
        <f t="shared" si="3623"/>
        <v>0.2427323455531106</v>
      </c>
      <c r="AS1507" s="369">
        <f t="shared" si="3623"/>
        <v>0.23752044508896755</v>
      </c>
      <c r="AT1507" s="369">
        <f t="shared" si="3623"/>
        <v>0.21553443484905352</v>
      </c>
      <c r="AU1507" s="369">
        <f t="shared" ref="AU1507:AV1507" si="3624">AU337*100/AU$5</f>
        <v>0.24933028686116274</v>
      </c>
      <c r="AV1507" s="369">
        <f t="shared" si="3624"/>
        <v>0.20720453290514576</v>
      </c>
      <c r="AW1507" s="369">
        <f t="shared" ref="AW1507:AX1507" si="3625">AW337*100/AW$5</f>
        <v>0.18685901854935358</v>
      </c>
      <c r="AX1507" s="369">
        <f t="shared" si="3625"/>
        <v>0.22591889050771818</v>
      </c>
      <c r="AY1507" s="369">
        <f t="shared" ref="AY1507" si="3626">AY337*100/AY$5</f>
        <v>0.17931850366823038</v>
      </c>
    </row>
    <row r="1508" spans="1:51" s="325" customFormat="1" ht="13.8">
      <c r="A1508" s="327"/>
      <c r="B1508" s="327" t="s">
        <v>509</v>
      </c>
      <c r="C1508" s="369">
        <f t="shared" ref="C1508:AF1508" si="3627">C338*100/C$5</f>
        <v>1.3514797191685593E-2</v>
      </c>
      <c r="D1508" s="369">
        <f t="shared" si="3627"/>
        <v>1.4248656708964946E-2</v>
      </c>
      <c r="E1508" s="369">
        <f t="shared" si="3627"/>
        <v>1.1300484354423469E-2</v>
      </c>
      <c r="F1508" s="369">
        <f t="shared" si="3627"/>
        <v>1.4476629840573114E-2</v>
      </c>
      <c r="G1508" s="369">
        <f t="shared" si="3627"/>
        <v>1.3570161618036557E-2</v>
      </c>
      <c r="H1508" s="369">
        <f t="shared" si="3627"/>
        <v>1.4963751850994366E-2</v>
      </c>
      <c r="I1508" s="369">
        <f t="shared" si="3627"/>
        <v>1.541509949561647E-2</v>
      </c>
      <c r="J1508" s="369">
        <f t="shared" si="3627"/>
        <v>1.9512807148908979E-2</v>
      </c>
      <c r="K1508" s="369">
        <f t="shared" si="3627"/>
        <v>1.6361404192992375E-2</v>
      </c>
      <c r="L1508" s="369">
        <f t="shared" si="3627"/>
        <v>1.8963859849851383E-2</v>
      </c>
      <c r="M1508" s="369">
        <f t="shared" si="3627"/>
        <v>2.0252113282493153E-2</v>
      </c>
      <c r="N1508" s="369">
        <f t="shared" si="3627"/>
        <v>1.799663263007233E-2</v>
      </c>
      <c r="O1508" s="369">
        <f t="shared" si="3627"/>
        <v>2.2289476500148394E-2</v>
      </c>
      <c r="P1508" s="369">
        <f t="shared" si="3627"/>
        <v>1.5825548126699254E-2</v>
      </c>
      <c r="Q1508" s="369">
        <f t="shared" si="3627"/>
        <v>2.0108960625684038E-2</v>
      </c>
      <c r="R1508" s="369">
        <f t="shared" si="3627"/>
        <v>1.5010063268504362E-2</v>
      </c>
      <c r="S1508" s="369">
        <f t="shared" si="3627"/>
        <v>2.0833758544825505E-2</v>
      </c>
      <c r="T1508" s="369">
        <f t="shared" si="3627"/>
        <v>1.861293623559079E-2</v>
      </c>
      <c r="U1508" s="369">
        <f t="shared" si="3627"/>
        <v>1.9160702776172937E-2</v>
      </c>
      <c r="V1508" s="369">
        <f t="shared" si="3627"/>
        <v>2.1896552448757444E-2</v>
      </c>
      <c r="W1508" s="369">
        <f t="shared" si="3627"/>
        <v>1.3870101986044015E-2</v>
      </c>
      <c r="X1508" s="369">
        <f t="shared" si="3627"/>
        <v>1.7537814879264139E-2</v>
      </c>
      <c r="Y1508" s="369">
        <f t="shared" si="3627"/>
        <v>1.7298936954941932E-2</v>
      </c>
      <c r="Z1508" s="369">
        <f t="shared" si="3627"/>
        <v>1.7573796032680767E-2</v>
      </c>
      <c r="AA1508" s="369">
        <f t="shared" si="3627"/>
        <v>1.6836340446687172E-2</v>
      </c>
      <c r="AB1508" s="369">
        <f t="shared" si="3627"/>
        <v>1.3205839504469798E-2</v>
      </c>
      <c r="AC1508" s="369">
        <f t="shared" si="3627"/>
        <v>1.2761913207423502E-2</v>
      </c>
      <c r="AD1508" s="369">
        <f t="shared" si="3627"/>
        <v>1.4637612809876259E-2</v>
      </c>
      <c r="AE1508" s="369">
        <f t="shared" si="3627"/>
        <v>2.0774768787072809E-2</v>
      </c>
      <c r="AF1508" s="369">
        <f t="shared" si="3627"/>
        <v>1.4881123192742932E-2</v>
      </c>
      <c r="AG1508" s="369">
        <f t="shared" ref="AG1508:AH1508" si="3628">AG338*100/AG$5</f>
        <v>1.6742136497522722E-2</v>
      </c>
      <c r="AH1508" s="369">
        <f t="shared" si="3628"/>
        <v>1.3179175966173969E-2</v>
      </c>
      <c r="AI1508" s="369">
        <f t="shared" ref="AI1508:AJ1508" si="3629">AI338*100/AI$5</f>
        <v>1.7044929961909316E-2</v>
      </c>
      <c r="AJ1508" s="369">
        <f t="shared" si="3629"/>
        <v>1.5993758111699112E-2</v>
      </c>
      <c r="AK1508" s="369">
        <f t="shared" ref="AK1508:AL1508" si="3630">AK338*100/AK$5</f>
        <v>1.5977858585039813E-2</v>
      </c>
      <c r="AL1508" s="369">
        <f t="shared" si="3630"/>
        <v>2.1714477752604319E-2</v>
      </c>
      <c r="AM1508" s="369">
        <f t="shared" ref="AM1508:AN1508" si="3631">AM338*100/AM$5</f>
        <v>1.7097687880780532E-2</v>
      </c>
      <c r="AN1508" s="369">
        <f t="shared" si="3631"/>
        <v>1.6458034869797751E-2</v>
      </c>
      <c r="AO1508" s="369">
        <f t="shared" ref="AO1508:AT1508" si="3632">AO338*100/AO$5</f>
        <v>1.4244140334398823E-2</v>
      </c>
      <c r="AP1508" s="369">
        <f t="shared" si="3632"/>
        <v>1.4675079449346401E-2</v>
      </c>
      <c r="AQ1508" s="369">
        <f t="shared" si="3632"/>
        <v>1.6194878369715577E-2</v>
      </c>
      <c r="AR1508" s="369">
        <f t="shared" si="3632"/>
        <v>1.4844788075148914E-2</v>
      </c>
      <c r="AS1508" s="369">
        <f t="shared" si="3632"/>
        <v>1.7976815569903982E-2</v>
      </c>
      <c r="AT1508" s="369">
        <f t="shared" si="3632"/>
        <v>1.5955539921669745E-2</v>
      </c>
      <c r="AU1508" s="369">
        <f t="shared" ref="AU1508:AV1508" si="3633">AU338*100/AU$5</f>
        <v>1.3503706784349844E-2</v>
      </c>
      <c r="AV1508" s="369">
        <f t="shared" si="3633"/>
        <v>1.4036735966207721E-2</v>
      </c>
      <c r="AW1508" s="369">
        <f t="shared" ref="AW1508:AX1508" si="3634">AW338*100/AW$5</f>
        <v>1.0804547720306716E-2</v>
      </c>
      <c r="AX1508" s="369">
        <f t="shared" si="3634"/>
        <v>1.3831768806594988E-2</v>
      </c>
      <c r="AY1508" s="369">
        <f t="shared" ref="AY1508" si="3635">AY338*100/AY$5</f>
        <v>1.1985151028672897E-2</v>
      </c>
    </row>
    <row r="1509" spans="1:51" s="325" customFormat="1" ht="13.8">
      <c r="A1509" s="329"/>
      <c r="B1509" s="329" t="s">
        <v>510</v>
      </c>
      <c r="C1509" s="369">
        <f t="shared" ref="C1509:AF1509" si="3636">C339*100/C$5</f>
        <v>4.5423535609115794E-2</v>
      </c>
      <c r="D1509" s="369">
        <f t="shared" si="3636"/>
        <v>3.525573971191024E-2</v>
      </c>
      <c r="E1509" s="369">
        <f t="shared" si="3636"/>
        <v>2.3197693955285141E-2</v>
      </c>
      <c r="F1509" s="369">
        <f t="shared" si="3636"/>
        <v>4.3789805733225308E-2</v>
      </c>
      <c r="G1509" s="369">
        <f t="shared" si="3636"/>
        <v>3.4979217685729112E-2</v>
      </c>
      <c r="H1509" s="369">
        <f t="shared" si="3636"/>
        <v>3.681155419033965E-2</v>
      </c>
      <c r="I1509" s="369">
        <f t="shared" si="3636"/>
        <v>3.459177829399103E-2</v>
      </c>
      <c r="J1509" s="369">
        <f t="shared" si="3636"/>
        <v>4.6393066716658361E-2</v>
      </c>
      <c r="K1509" s="369">
        <f t="shared" si="3636"/>
        <v>3.5116203243952454E-2</v>
      </c>
      <c r="L1509" s="369">
        <f t="shared" si="3636"/>
        <v>3.5444357100317465E-2</v>
      </c>
      <c r="M1509" s="369">
        <f t="shared" si="3636"/>
        <v>4.3354839148866647E-2</v>
      </c>
      <c r="N1509" s="369">
        <f t="shared" si="3636"/>
        <v>4.2125451193354486E-2</v>
      </c>
      <c r="O1509" s="369">
        <f t="shared" si="3636"/>
        <v>4.3811742758443857E-2</v>
      </c>
      <c r="P1509" s="369">
        <f t="shared" si="3636"/>
        <v>4.2992020387790618E-2</v>
      </c>
      <c r="Q1509" s="369">
        <f t="shared" si="3636"/>
        <v>4.2928787170725888E-2</v>
      </c>
      <c r="R1509" s="369">
        <f t="shared" si="3636"/>
        <v>4.4334070929292591E-2</v>
      </c>
      <c r="S1509" s="369">
        <f t="shared" si="3636"/>
        <v>4.6211664055065819E-2</v>
      </c>
      <c r="T1509" s="369">
        <f t="shared" si="3636"/>
        <v>3.4613530543379366E-2</v>
      </c>
      <c r="U1509" s="369">
        <f t="shared" si="3636"/>
        <v>3.9031061210722647E-2</v>
      </c>
      <c r="V1509" s="369">
        <f t="shared" si="3636"/>
        <v>4.5936529417450835E-2</v>
      </c>
      <c r="W1509" s="369">
        <f t="shared" si="3636"/>
        <v>4.0751476113794954E-2</v>
      </c>
      <c r="X1509" s="369">
        <f t="shared" si="3636"/>
        <v>5.219981692837581E-2</v>
      </c>
      <c r="Y1509" s="369">
        <f t="shared" si="3636"/>
        <v>4.8811898857059631E-2</v>
      </c>
      <c r="Z1509" s="369">
        <f t="shared" si="3636"/>
        <v>5.0217469929797552E-2</v>
      </c>
      <c r="AA1509" s="369">
        <f t="shared" si="3636"/>
        <v>5.7775649410211877E-2</v>
      </c>
      <c r="AB1509" s="369">
        <f t="shared" si="3636"/>
        <v>6.0898266249911681E-2</v>
      </c>
      <c r="AC1509" s="369">
        <f t="shared" si="3636"/>
        <v>3.8864074057652236E-2</v>
      </c>
      <c r="AD1509" s="369">
        <f t="shared" si="3636"/>
        <v>4.9286646968049103E-2</v>
      </c>
      <c r="AE1509" s="369">
        <f t="shared" si="3636"/>
        <v>7.0760360479688228E-2</v>
      </c>
      <c r="AF1509" s="369">
        <f t="shared" si="3636"/>
        <v>6.2230151533288619E-2</v>
      </c>
      <c r="AG1509" s="369">
        <f t="shared" ref="AG1509:AH1509" si="3637">AG339*100/AG$5</f>
        <v>7.7757922844049976E-2</v>
      </c>
      <c r="AH1509" s="369">
        <f t="shared" si="3637"/>
        <v>7.7593373291970982E-2</v>
      </c>
      <c r="AI1509" s="369">
        <f t="shared" ref="AI1509:AJ1509" si="3638">AI339*100/AI$5</f>
        <v>7.804368394596442E-2</v>
      </c>
      <c r="AJ1509" s="369">
        <f t="shared" si="3638"/>
        <v>7.7591340028378114E-2</v>
      </c>
      <c r="AK1509" s="369">
        <f t="shared" ref="AK1509:AL1509" si="3639">AK339*100/AK$5</f>
        <v>8.5656910170530523E-2</v>
      </c>
      <c r="AL1509" s="369">
        <f t="shared" si="3639"/>
        <v>8.0079746926894055E-2</v>
      </c>
      <c r="AM1509" s="369">
        <f t="shared" ref="AM1509:AN1509" si="3640">AM339*100/AM$5</f>
        <v>0.10395839290635103</v>
      </c>
      <c r="AN1509" s="369">
        <f t="shared" si="3640"/>
        <v>6.9670986322270367E-2</v>
      </c>
      <c r="AO1509" s="369">
        <f t="shared" ref="AO1509:AT1509" si="3641">AO339*100/AO$5</f>
        <v>6.8364822050493365E-2</v>
      </c>
      <c r="AP1509" s="369">
        <f t="shared" si="3641"/>
        <v>6.4416975825159498E-2</v>
      </c>
      <c r="AQ1509" s="369">
        <f t="shared" si="3641"/>
        <v>6.4172205539997973E-2</v>
      </c>
      <c r="AR1509" s="369">
        <f t="shared" si="3641"/>
        <v>8.3378834250099301E-2</v>
      </c>
      <c r="AS1509" s="369">
        <f t="shared" si="3641"/>
        <v>9.0308727036210554E-2</v>
      </c>
      <c r="AT1509" s="369">
        <f t="shared" si="3641"/>
        <v>9.9469663435725941E-2</v>
      </c>
      <c r="AU1509" s="369">
        <f t="shared" ref="AU1509:AV1509" si="3642">AU339*100/AU$5</f>
        <v>7.2569795811156898E-2</v>
      </c>
      <c r="AV1509" s="369">
        <f t="shared" si="3642"/>
        <v>7.1671016092358625E-2</v>
      </c>
      <c r="AW1509" s="369">
        <f t="shared" ref="AW1509:AX1509" si="3643">AW339*100/AW$5</f>
        <v>8.6800952391053038E-2</v>
      </c>
      <c r="AX1509" s="369">
        <f t="shared" si="3643"/>
        <v>9.6241788881443649E-2</v>
      </c>
      <c r="AY1509" s="369">
        <f t="shared" ref="AY1509" si="3644">AY339*100/AY$5</f>
        <v>7.8075517347072493E-2</v>
      </c>
    </row>
    <row r="1510" spans="1:51" s="325" customFormat="1" ht="13.8">
      <c r="A1510" s="327"/>
      <c r="B1510" s="327" t="s">
        <v>511</v>
      </c>
      <c r="C1510" s="369">
        <f t="shared" ref="C1510:AF1510" si="3645">C340*100/C$5</f>
        <v>5.4706862753564366E-2</v>
      </c>
      <c r="D1510" s="369">
        <f t="shared" si="3645"/>
        <v>4.9375254517168558E-2</v>
      </c>
      <c r="E1510" s="369">
        <f t="shared" si="3645"/>
        <v>4.4679802827060446E-2</v>
      </c>
      <c r="F1510" s="369">
        <f t="shared" si="3645"/>
        <v>4.8548697863137459E-2</v>
      </c>
      <c r="G1510" s="369">
        <f t="shared" si="3645"/>
        <v>4.8845186641488528E-2</v>
      </c>
      <c r="H1510" s="369">
        <f t="shared" si="3645"/>
        <v>4.2463721959722513E-2</v>
      </c>
      <c r="I1510" s="369">
        <f t="shared" si="3645"/>
        <v>4.7536036482893847E-2</v>
      </c>
      <c r="J1510" s="369">
        <f t="shared" si="3645"/>
        <v>5.0040320389351627E-2</v>
      </c>
      <c r="K1510" s="369">
        <f t="shared" si="3645"/>
        <v>4.7789425196797873E-2</v>
      </c>
      <c r="L1510" s="369">
        <f t="shared" si="3645"/>
        <v>4.3165357182042674E-2</v>
      </c>
      <c r="M1510" s="369">
        <f t="shared" si="3645"/>
        <v>4.7184020231690979E-2</v>
      </c>
      <c r="N1510" s="369">
        <f t="shared" si="3645"/>
        <v>5.1457038483021626E-2</v>
      </c>
      <c r="O1510" s="369">
        <f t="shared" si="3645"/>
        <v>5.5925588682437549E-2</v>
      </c>
      <c r="P1510" s="369">
        <f t="shared" si="3645"/>
        <v>5.2866817447774619E-2</v>
      </c>
      <c r="Q1510" s="369">
        <f t="shared" si="3645"/>
        <v>6.1581163123322152E-2</v>
      </c>
      <c r="R1510" s="369">
        <f t="shared" si="3645"/>
        <v>5.8778537610867806E-2</v>
      </c>
      <c r="S1510" s="369">
        <f t="shared" si="3645"/>
        <v>5.1834083181765495E-2</v>
      </c>
      <c r="T1510" s="369">
        <f t="shared" si="3645"/>
        <v>4.702215470043989E-2</v>
      </c>
      <c r="U1510" s="369">
        <f t="shared" si="3645"/>
        <v>4.8214840319127976E-2</v>
      </c>
      <c r="V1510" s="369">
        <f t="shared" si="3645"/>
        <v>5.8460853082958932E-2</v>
      </c>
      <c r="W1510" s="369">
        <f t="shared" si="3645"/>
        <v>5.4492753623188409E-2</v>
      </c>
      <c r="X1510" s="369">
        <f t="shared" si="3645"/>
        <v>5.2282542470259132E-2</v>
      </c>
      <c r="Y1510" s="369">
        <f t="shared" si="3645"/>
        <v>5.9589566124698394E-2</v>
      </c>
      <c r="Z1510" s="369">
        <f t="shared" si="3645"/>
        <v>5.7080060464986877E-2</v>
      </c>
      <c r="AA1510" s="369">
        <f t="shared" si="3645"/>
        <v>5.6663815607128763E-2</v>
      </c>
      <c r="AB1510" s="369">
        <f t="shared" si="3645"/>
        <v>5.9888902720907619E-2</v>
      </c>
      <c r="AC1510" s="369">
        <f t="shared" si="3645"/>
        <v>4.8580092572065289E-2</v>
      </c>
      <c r="AD1510" s="369">
        <f t="shared" si="3645"/>
        <v>6.0395191484037387E-2</v>
      </c>
      <c r="AE1510" s="369">
        <f t="shared" si="3645"/>
        <v>5.6332342688286616E-2</v>
      </c>
      <c r="AF1510" s="369">
        <f t="shared" si="3645"/>
        <v>5.8950565154722689E-2</v>
      </c>
      <c r="AG1510" s="369">
        <f t="shared" ref="AG1510:AH1510" si="3646">AG340*100/AG$5</f>
        <v>5.725810682152771E-2</v>
      </c>
      <c r="AH1510" s="369">
        <f t="shared" si="3646"/>
        <v>5.8760408819598133E-2</v>
      </c>
      <c r="AI1510" s="369">
        <f t="shared" ref="AI1510:AJ1510" si="3647">AI340*100/AI$5</f>
        <v>5.3265406130966614E-2</v>
      </c>
      <c r="AJ1510" s="369">
        <f t="shared" si="3647"/>
        <v>5.5401801747282049E-2</v>
      </c>
      <c r="AK1510" s="369">
        <f t="shared" ref="AK1510:AL1510" si="3648">AK340*100/AK$5</f>
        <v>5.4558541509892054E-2</v>
      </c>
      <c r="AL1510" s="369">
        <f t="shared" si="3648"/>
        <v>6.0029369338508012E-2</v>
      </c>
      <c r="AM1510" s="369">
        <f t="shared" ref="AM1510:AN1510" si="3649">AM340*100/AM$5</f>
        <v>6.2864600776405641E-2</v>
      </c>
      <c r="AN1510" s="369">
        <f t="shared" si="3649"/>
        <v>6.4402781612086971E-2</v>
      </c>
      <c r="AO1510" s="369">
        <f t="shared" ref="AO1510:AT1510" si="3650">AO340*100/AO$5</f>
        <v>6.4415951462739235E-2</v>
      </c>
      <c r="AP1510" s="369">
        <f t="shared" si="3650"/>
        <v>6.0303770658834382E-2</v>
      </c>
      <c r="AQ1510" s="369">
        <f t="shared" si="3650"/>
        <v>4.9563075677317048E-2</v>
      </c>
      <c r="AR1510" s="369">
        <f t="shared" si="3650"/>
        <v>5.8941468131303791E-2</v>
      </c>
      <c r="AS1510" s="369">
        <f t="shared" si="3650"/>
        <v>6.5395974750359367E-2</v>
      </c>
      <c r="AT1510" s="369">
        <f t="shared" si="3650"/>
        <v>6.2307393238419197E-2</v>
      </c>
      <c r="AU1510" s="369">
        <f t="shared" ref="AU1510:AV1510" si="3651">AU340*100/AU$5</f>
        <v>6.071616791068022E-2</v>
      </c>
      <c r="AV1510" s="369">
        <f t="shared" si="3651"/>
        <v>6.0732897337234297E-2</v>
      </c>
      <c r="AW1510" s="369">
        <f t="shared" ref="AW1510:AX1510" si="3652">AW340*100/AW$5</f>
        <v>6.2175863568390805E-2</v>
      </c>
      <c r="AX1510" s="369">
        <f t="shared" si="3652"/>
        <v>6.6324185240512271E-2</v>
      </c>
      <c r="AY1510" s="369">
        <f t="shared" ref="AY1510" si="3653">AY340*100/AY$5</f>
        <v>6.1474076089652371E-2</v>
      </c>
    </row>
    <row r="1511" spans="1:51" s="325" customFormat="1" ht="13.8">
      <c r="A1511" s="329"/>
      <c r="B1511" s="329" t="s">
        <v>512</v>
      </c>
      <c r="C1511" s="369">
        <f t="shared" ref="C1511:AF1511" si="3654">C341*100/C$5</f>
        <v>1.0146892460211228E-2</v>
      </c>
      <c r="D1511" s="369">
        <f t="shared" si="3654"/>
        <v>1.9930900472056708E-2</v>
      </c>
      <c r="E1511" s="369">
        <f t="shared" si="3654"/>
        <v>8.3914487780372294E-3</v>
      </c>
      <c r="F1511" s="369">
        <f t="shared" si="3654"/>
        <v>1.2996974304381939E-2</v>
      </c>
      <c r="G1511" s="369">
        <f t="shared" si="3654"/>
        <v>1.8007271683879573E-2</v>
      </c>
      <c r="H1511" s="369">
        <f t="shared" si="3654"/>
        <v>1.6666648550744328E-2</v>
      </c>
      <c r="I1511" s="369">
        <f t="shared" si="3654"/>
        <v>1.5156951896407584E-2</v>
      </c>
      <c r="J1511" s="369">
        <f t="shared" si="3654"/>
        <v>1.8236268363466337E-2</v>
      </c>
      <c r="K1511" s="369">
        <f t="shared" si="3654"/>
        <v>1.9186394845019831E-2</v>
      </c>
      <c r="L1511" s="369">
        <f t="shared" si="3654"/>
        <v>1.5938672683327472E-2</v>
      </c>
      <c r="M1511" s="369">
        <f t="shared" si="3654"/>
        <v>2.1741239259147064E-2</v>
      </c>
      <c r="N1511" s="369">
        <f t="shared" si="3654"/>
        <v>2.8039197998952197E-2</v>
      </c>
      <c r="O1511" s="369">
        <f t="shared" si="3654"/>
        <v>1.889759964143016E-2</v>
      </c>
      <c r="P1511" s="369">
        <f t="shared" si="3654"/>
        <v>2.3026819345115534E-2</v>
      </c>
      <c r="Q1511" s="369">
        <f t="shared" si="3654"/>
        <v>2.1120477759772775E-2</v>
      </c>
      <c r="R1511" s="369">
        <f t="shared" si="3654"/>
        <v>9.7021568373231084E-3</v>
      </c>
      <c r="S1511" s="369">
        <f t="shared" si="3654"/>
        <v>4.524892105391861E-2</v>
      </c>
      <c r="T1511" s="369">
        <f t="shared" si="3654"/>
        <v>3.4246169959782177E-2</v>
      </c>
      <c r="U1511" s="369">
        <f t="shared" si="3654"/>
        <v>4.0867817032403712E-2</v>
      </c>
      <c r="V1511" s="369">
        <f t="shared" si="3654"/>
        <v>4.3456881443407286E-2</v>
      </c>
      <c r="W1511" s="369">
        <f t="shared" si="3654"/>
        <v>4.088030059044552E-2</v>
      </c>
      <c r="X1511" s="369">
        <f t="shared" si="3654"/>
        <v>3.2304324105437009E-2</v>
      </c>
      <c r="Y1511" s="369">
        <f t="shared" si="3654"/>
        <v>1.8899967237453488E-2</v>
      </c>
      <c r="Z1511" s="369">
        <f t="shared" si="3654"/>
        <v>2.0865984735372944E-2</v>
      </c>
      <c r="AA1511" s="369">
        <f t="shared" si="3654"/>
        <v>1.3977339238759162E-2</v>
      </c>
      <c r="AB1511" s="369">
        <f t="shared" si="3654"/>
        <v>3.3645450966802035E-2</v>
      </c>
      <c r="AC1511" s="369">
        <f t="shared" si="3654"/>
        <v>3.0034835010824493E-2</v>
      </c>
      <c r="AD1511" s="369">
        <f t="shared" si="3654"/>
        <v>2.0252039641061672E-2</v>
      </c>
      <c r="AE1511" s="369">
        <f t="shared" si="3654"/>
        <v>2.4953375032669999E-2</v>
      </c>
      <c r="AF1511" s="369">
        <f t="shared" si="3654"/>
        <v>2.5047840966297332E-2</v>
      </c>
      <c r="AG1511" s="369">
        <f t="shared" ref="AG1511:AH1511" si="3655">AG341*100/AG$5</f>
        <v>1.9830130562621357E-2</v>
      </c>
      <c r="AH1511" s="369">
        <f t="shared" si="3655"/>
        <v>3.1115332606529073E-2</v>
      </c>
      <c r="AI1511" s="369">
        <f t="shared" ref="AI1511:AJ1511" si="3656">AI341*100/AI$5</f>
        <v>2.710617334220301E-2</v>
      </c>
      <c r="AJ1511" s="369">
        <f t="shared" si="3656"/>
        <v>3.8219318370524225E-2</v>
      </c>
      <c r="AK1511" s="369">
        <f t="shared" ref="AK1511:AL1511" si="3657">AK341*100/AK$5</f>
        <v>2.6733685339847105E-2</v>
      </c>
      <c r="AL1511" s="369">
        <f t="shared" si="3657"/>
        <v>2.3540929152356081E-2</v>
      </c>
      <c r="AM1511" s="369">
        <f t="shared" ref="AM1511:AN1511" si="3658">AM341*100/AM$5</f>
        <v>2.2438397327271629E-2</v>
      </c>
      <c r="AN1511" s="369">
        <f t="shared" si="3658"/>
        <v>2.0256042916674155E-2</v>
      </c>
      <c r="AO1511" s="369">
        <f t="shared" ref="AO1511:AT1511" si="3659">AO341*100/AO$5</f>
        <v>1.5795482351016518E-2</v>
      </c>
      <c r="AP1511" s="369">
        <f t="shared" si="3659"/>
        <v>1.983401474270333E-2</v>
      </c>
      <c r="AQ1511" s="369">
        <f t="shared" si="3659"/>
        <v>1.8219238165930025E-2</v>
      </c>
      <c r="AR1511" s="369">
        <f t="shared" si="3659"/>
        <v>8.0132676661184676E-2</v>
      </c>
      <c r="AS1511" s="369">
        <f t="shared" si="3659"/>
        <v>5.7893839118824633E-2</v>
      </c>
      <c r="AT1511" s="369">
        <f t="shared" si="3659"/>
        <v>2.8982531376703903E-2</v>
      </c>
      <c r="AU1511" s="369">
        <f t="shared" ref="AU1511:AV1511" si="3660">AU341*100/AU$5</f>
        <v>9.0181862265558313E-2</v>
      </c>
      <c r="AV1511" s="369">
        <f t="shared" si="3660"/>
        <v>4.8183497632346591E-2</v>
      </c>
      <c r="AW1511" s="369">
        <f t="shared" ref="AW1511:AX1511" si="3661">AW341*100/AW$5</f>
        <v>1.9686813944362544E-2</v>
      </c>
      <c r="AX1511" s="369">
        <f t="shared" si="3661"/>
        <v>4.2110051700078074E-2</v>
      </c>
      <c r="AY1511" s="369">
        <f t="shared" ref="AY1511" si="3662">AY341*100/AY$5</f>
        <v>2.1504457587331754E-2</v>
      </c>
    </row>
    <row r="1512" spans="1:51" s="325" customFormat="1" ht="13.8">
      <c r="A1512" s="327"/>
      <c r="B1512" s="327" t="s">
        <v>513</v>
      </c>
      <c r="C1512" s="369">
        <f t="shared" ref="C1512:AF1512" si="3663">C342*100/C$5</f>
        <v>1.7703088973134483E-3</v>
      </c>
      <c r="D1512" s="369">
        <f t="shared" si="3663"/>
        <v>1.3775136395373965E-3</v>
      </c>
      <c r="E1512" s="369">
        <f t="shared" si="3663"/>
        <v>1.902061723021772E-3</v>
      </c>
      <c r="F1512" s="369">
        <f t="shared" si="3663"/>
        <v>1.9595438181991233E-3</v>
      </c>
      <c r="G1512" s="369">
        <f t="shared" si="3663"/>
        <v>1.9597236124139984E-3</v>
      </c>
      <c r="H1512" s="369">
        <f t="shared" si="3663"/>
        <v>1.9565196124786822E-3</v>
      </c>
      <c r="I1512" s="369">
        <f t="shared" si="3663"/>
        <v>1.2907379960444413E-3</v>
      </c>
      <c r="J1512" s="369">
        <f t="shared" si="3663"/>
        <v>2.6624951810660848E-3</v>
      </c>
      <c r="K1512" s="369">
        <f t="shared" si="3663"/>
        <v>5.4145654163859653E-3</v>
      </c>
      <c r="L1512" s="369">
        <f t="shared" si="3663"/>
        <v>8.5337369324331221E-3</v>
      </c>
      <c r="M1512" s="369">
        <f t="shared" si="3663"/>
        <v>6.2117826454705892E-3</v>
      </c>
      <c r="N1512" s="369">
        <f t="shared" si="3663"/>
        <v>2.7994761869001403E-3</v>
      </c>
      <c r="O1512" s="369">
        <f t="shared" si="3663"/>
        <v>1.4536615108792432E-3</v>
      </c>
      <c r="P1512" s="369">
        <f t="shared" si="3663"/>
        <v>9.0554907536971206E-4</v>
      </c>
      <c r="Q1512" s="369">
        <f t="shared" si="3663"/>
        <v>1.8611915267232712E-3</v>
      </c>
      <c r="R1512" s="369">
        <f t="shared" si="3663"/>
        <v>1.5227600417323265E-3</v>
      </c>
      <c r="S1512" s="369">
        <f t="shared" si="3663"/>
        <v>1.2708207615143099E-3</v>
      </c>
      <c r="T1512" s="369">
        <f t="shared" si="3663"/>
        <v>2.4082527146926684E-3</v>
      </c>
      <c r="U1512" s="369">
        <f t="shared" si="3663"/>
        <v>3.0473448859708592E-3</v>
      </c>
      <c r="V1512" s="369">
        <f t="shared" si="3663"/>
        <v>3.9085976540008489E-3</v>
      </c>
      <c r="W1512" s="369">
        <f t="shared" si="3663"/>
        <v>8.5882984433709071E-3</v>
      </c>
      <c r="X1512" s="369">
        <f t="shared" si="3663"/>
        <v>1.0340692735415175E-2</v>
      </c>
      <c r="Y1512" s="369">
        <f t="shared" si="3663"/>
        <v>6.1307744964466896E-3</v>
      </c>
      <c r="Z1512" s="369">
        <f t="shared" si="3663"/>
        <v>4.0340903821721027E-3</v>
      </c>
      <c r="AA1512" s="369">
        <f t="shared" si="3663"/>
        <v>2.3030843063864526E-3</v>
      </c>
      <c r="AB1512" s="369">
        <f t="shared" si="3663"/>
        <v>1.4719884797975888E-3</v>
      </c>
      <c r="AC1512" s="369">
        <f t="shared" si="3663"/>
        <v>1.2723357578398053E-3</v>
      </c>
      <c r="AD1512" s="369">
        <f t="shared" si="3663"/>
        <v>2.9275225619752516E-3</v>
      </c>
      <c r="AE1512" s="369">
        <f t="shared" si="3663"/>
        <v>4.0603438046840599E-3</v>
      </c>
      <c r="AF1512" s="369">
        <f t="shared" si="3663"/>
        <v>4.2634622921357158E-3</v>
      </c>
      <c r="AG1512" s="369">
        <f t="shared" ref="AG1512:AH1512" si="3664">AG342*100/AG$5</f>
        <v>2.2694896141086354E-3</v>
      </c>
      <c r="AH1512" s="369">
        <f t="shared" si="3664"/>
        <v>4.3670642254777653E-3</v>
      </c>
      <c r="AI1512" s="369">
        <f t="shared" ref="AI1512:AJ1512" si="3665">AI342*100/AI$5</f>
        <v>9.4299496780007562E-3</v>
      </c>
      <c r="AJ1512" s="369">
        <f t="shared" si="3665"/>
        <v>1.2751780116084424E-2</v>
      </c>
      <c r="AK1512" s="369">
        <f t="shared" ref="AK1512:AL1512" si="3666">AK342*100/AK$5</f>
        <v>1.2509494160482392E-2</v>
      </c>
      <c r="AL1512" s="369">
        <f t="shared" si="3666"/>
        <v>7.7928593056075307E-3</v>
      </c>
      <c r="AM1512" s="369">
        <f t="shared" ref="AM1512:AN1512" si="3667">AM342*100/AM$5</f>
        <v>4.5618559855444803E-3</v>
      </c>
      <c r="AN1512" s="369">
        <f t="shared" si="3667"/>
        <v>5.3090435063863706E-3</v>
      </c>
      <c r="AO1512" s="369">
        <f t="shared" ref="AO1512:AT1512" si="3668">AO342*100/AO$5</f>
        <v>2.5385596635562257E-3</v>
      </c>
      <c r="AP1512" s="369">
        <f t="shared" si="3668"/>
        <v>3.2417633937986113E-3</v>
      </c>
      <c r="AQ1512" s="369">
        <f t="shared" si="3668"/>
        <v>4.8584635109146729E-3</v>
      </c>
      <c r="AR1512" s="369">
        <f t="shared" si="3668"/>
        <v>5.4345784353739268E-3</v>
      </c>
      <c r="AS1512" s="369">
        <f t="shared" si="3668"/>
        <v>5.9450886136690325E-3</v>
      </c>
      <c r="AT1512" s="369">
        <f t="shared" si="3668"/>
        <v>8.7856453999067587E-3</v>
      </c>
      <c r="AU1512" s="369">
        <f t="shared" ref="AU1512:AV1512" si="3669">AU342*100/AU$5</f>
        <v>1.2358754089417438E-2</v>
      </c>
      <c r="AV1512" s="369">
        <f t="shared" si="3669"/>
        <v>1.2580385876998529E-2</v>
      </c>
      <c r="AW1512" s="369">
        <f t="shared" ref="AW1512:AX1512" si="3670">AW342*100/AW$5</f>
        <v>7.4239837096586039E-3</v>
      </c>
      <c r="AX1512" s="369">
        <f t="shared" si="3670"/>
        <v>7.4110958790891664E-3</v>
      </c>
      <c r="AY1512" s="369">
        <f t="shared" ref="AY1512" si="3671">AY342*100/AY$5</f>
        <v>6.2793016155008718E-3</v>
      </c>
    </row>
    <row r="1513" spans="1:51" s="325" customFormat="1" ht="13.8">
      <c r="A1513" s="329"/>
      <c r="B1513" s="329" t="s">
        <v>514</v>
      </c>
      <c r="C1513" s="369">
        <f t="shared" ref="C1513:AF1513" si="3672">C343*100/C$5</f>
        <v>3.5559892572474721</v>
      </c>
      <c r="D1513" s="369">
        <f t="shared" si="3672"/>
        <v>2.5753908910188694</v>
      </c>
      <c r="E1513" s="369">
        <f t="shared" si="3672"/>
        <v>2.7708936818357954</v>
      </c>
      <c r="F1513" s="369">
        <f t="shared" si="3672"/>
        <v>2.6534222832924494</v>
      </c>
      <c r="G1513" s="369">
        <f t="shared" si="3672"/>
        <v>2.6120897198445681</v>
      </c>
      <c r="H1513" s="369">
        <f t="shared" si="3672"/>
        <v>2.1972077566582353</v>
      </c>
      <c r="I1513" s="369">
        <f t="shared" si="3672"/>
        <v>2.0349037681067492</v>
      </c>
      <c r="J1513" s="369">
        <f t="shared" si="3672"/>
        <v>2.3617791157525247</v>
      </c>
      <c r="K1513" s="369">
        <f t="shared" si="3672"/>
        <v>3.0609558434343094</v>
      </c>
      <c r="L1513" s="369">
        <f t="shared" si="3672"/>
        <v>3.5806024998882489</v>
      </c>
      <c r="M1513" s="369">
        <f t="shared" si="3672"/>
        <v>2.4377843166953994</v>
      </c>
      <c r="N1513" s="369">
        <f t="shared" si="3672"/>
        <v>2.596136456245298</v>
      </c>
      <c r="O1513" s="369">
        <f t="shared" si="3672"/>
        <v>3.7174566576687713</v>
      </c>
      <c r="P1513" s="369">
        <f t="shared" si="3672"/>
        <v>2.1594758164495147</v>
      </c>
      <c r="Q1513" s="369">
        <f t="shared" si="3672"/>
        <v>2.5508034480596073</v>
      </c>
      <c r="R1513" s="369">
        <f t="shared" si="3672"/>
        <v>2.6390736746114136</v>
      </c>
      <c r="S1513" s="369">
        <f t="shared" si="3672"/>
        <v>2.3209038077255886</v>
      </c>
      <c r="T1513" s="369">
        <f t="shared" si="3672"/>
        <v>2.0946492298285362</v>
      </c>
      <c r="U1513" s="369">
        <f t="shared" si="3672"/>
        <v>2.8255983649533634</v>
      </c>
      <c r="V1513" s="369">
        <f t="shared" si="3672"/>
        <v>2.2789645998730754</v>
      </c>
      <c r="W1513" s="369">
        <f t="shared" si="3672"/>
        <v>3.3047772410091252</v>
      </c>
      <c r="X1513" s="369">
        <f t="shared" si="3672"/>
        <v>3.6499749962049655</v>
      </c>
      <c r="Y1513" s="369">
        <f t="shared" si="3672"/>
        <v>2.8522549730538795</v>
      </c>
      <c r="Z1513" s="369">
        <f t="shared" si="3672"/>
        <v>2.2751806066900984</v>
      </c>
      <c r="AA1513" s="369">
        <f t="shared" si="3672"/>
        <v>3.3205710696079436</v>
      </c>
      <c r="AB1513" s="369">
        <f t="shared" si="3672"/>
        <v>2.3836540305567984</v>
      </c>
      <c r="AC1513" s="369">
        <f t="shared" si="3672"/>
        <v>2.4054856948977408</v>
      </c>
      <c r="AD1513" s="369">
        <f t="shared" si="3672"/>
        <v>2.846514403411005</v>
      </c>
      <c r="AE1513" s="369">
        <f t="shared" si="3672"/>
        <v>2.4989642181216687</v>
      </c>
      <c r="AF1513" s="369">
        <f t="shared" si="3672"/>
        <v>2.4730540984171077</v>
      </c>
      <c r="AG1513" s="369">
        <f t="shared" ref="AG1513:AH1513" si="3673">AG343*100/AG$5</f>
        <v>2.7620804746135263</v>
      </c>
      <c r="AH1513" s="369">
        <f t="shared" si="3673"/>
        <v>1.9904844789858429</v>
      </c>
      <c r="AI1513" s="369">
        <f t="shared" ref="AI1513:AJ1513" si="3674">AI343*100/AI$5</f>
        <v>2.9619905953020704</v>
      </c>
      <c r="AJ1513" s="369">
        <f t="shared" si="3674"/>
        <v>3.3679828737109081</v>
      </c>
      <c r="AK1513" s="369">
        <f t="shared" ref="AK1513:AL1513" si="3675">AK343*100/AK$5</f>
        <v>3.1498594533000319</v>
      </c>
      <c r="AL1513" s="369">
        <f t="shared" si="3675"/>
        <v>2.3989424440517348</v>
      </c>
      <c r="AM1513" s="369">
        <f t="shared" ref="AM1513:AN1513" si="3676">AM343*100/AM$5</f>
        <v>2.8396997186113713</v>
      </c>
      <c r="AN1513" s="369">
        <f t="shared" si="3676"/>
        <v>2.4036898669145312</v>
      </c>
      <c r="AO1513" s="369">
        <f t="shared" ref="AO1513:AT1513" si="3677">AO343*100/AO$5</f>
        <v>2.7433368097497612</v>
      </c>
      <c r="AP1513" s="369">
        <f t="shared" si="3677"/>
        <v>2.7963172173539612</v>
      </c>
      <c r="AQ1513" s="369">
        <f t="shared" si="3677"/>
        <v>2.3118188872768988</v>
      </c>
      <c r="AR1513" s="369">
        <f t="shared" si="3677"/>
        <v>2.4169284565104245</v>
      </c>
      <c r="AS1513" s="369">
        <f t="shared" si="3677"/>
        <v>2.645953694837186</v>
      </c>
      <c r="AT1513" s="369">
        <f t="shared" si="3677"/>
        <v>2.3230121635745795</v>
      </c>
      <c r="AU1513" s="369">
        <f t="shared" ref="AU1513:AV1513" si="3678">AU343*100/AU$5</f>
        <v>3.0568889951524723</v>
      </c>
      <c r="AV1513" s="369">
        <f t="shared" si="3678"/>
        <v>2.742648065874123</v>
      </c>
      <c r="AW1513" s="369">
        <f t="shared" ref="AW1513:AX1513" si="3679">AW343*100/AW$5</f>
        <v>3.0717395454400833</v>
      </c>
      <c r="AX1513" s="369">
        <f t="shared" si="3679"/>
        <v>3.0737605539811246</v>
      </c>
      <c r="AY1513" s="369">
        <f t="shared" ref="AY1513" si="3680">AY343*100/AY$5</f>
        <v>2.4213159065032062</v>
      </c>
    </row>
    <row r="1514" spans="1:51" s="325" customFormat="1" ht="13.8">
      <c r="A1514" s="327"/>
      <c r="B1514" s="327" t="s">
        <v>515</v>
      </c>
      <c r="C1514" s="369">
        <f t="shared" ref="C1514:AF1514" si="3681">C344*100/C$5</f>
        <v>0.24330952771612882</v>
      </c>
      <c r="D1514" s="369">
        <f t="shared" si="3681"/>
        <v>0.26740983527519713</v>
      </c>
      <c r="E1514" s="369">
        <f t="shared" si="3681"/>
        <v>0.25032624088082617</v>
      </c>
      <c r="F1514" s="369">
        <f t="shared" si="3681"/>
        <v>0.26453841545688167</v>
      </c>
      <c r="G1514" s="369">
        <f t="shared" si="3681"/>
        <v>0.22536821542760985</v>
      </c>
      <c r="H1514" s="369">
        <f t="shared" si="3681"/>
        <v>0.14797085365486923</v>
      </c>
      <c r="I1514" s="369">
        <f t="shared" si="3681"/>
        <v>0.10609866327485307</v>
      </c>
      <c r="J1514" s="369">
        <f t="shared" si="3681"/>
        <v>0.11890046972980051</v>
      </c>
      <c r="K1514" s="369">
        <f t="shared" si="3681"/>
        <v>0.13473635970919862</v>
      </c>
      <c r="L1514" s="369">
        <f t="shared" si="3681"/>
        <v>0.14462200737874756</v>
      </c>
      <c r="M1514" s="369">
        <f t="shared" si="3681"/>
        <v>0.17678052665705682</v>
      </c>
      <c r="N1514" s="369">
        <f t="shared" si="3681"/>
        <v>0.18960896650004599</v>
      </c>
      <c r="O1514" s="369">
        <f t="shared" si="3681"/>
        <v>0.19446760656651207</v>
      </c>
      <c r="P1514" s="369">
        <f t="shared" si="3681"/>
        <v>0.19628854243252045</v>
      </c>
      <c r="Q1514" s="369">
        <f t="shared" si="3681"/>
        <v>0.24867137224437447</v>
      </c>
      <c r="R1514" s="369">
        <f t="shared" si="3681"/>
        <v>0.21710207452126598</v>
      </c>
      <c r="S1514" s="369">
        <f t="shared" si="3681"/>
        <v>0.25246972462084294</v>
      </c>
      <c r="T1514" s="369">
        <f t="shared" si="3681"/>
        <v>0.19233367443443816</v>
      </c>
      <c r="U1514" s="369">
        <f t="shared" si="3681"/>
        <v>0.16121706780300626</v>
      </c>
      <c r="V1514" s="369">
        <f t="shared" si="3681"/>
        <v>0.17987954794756594</v>
      </c>
      <c r="W1514" s="369">
        <f t="shared" si="3681"/>
        <v>0.13032742887815352</v>
      </c>
      <c r="X1514" s="369">
        <f t="shared" si="3681"/>
        <v>0.14166749047518792</v>
      </c>
      <c r="Y1514" s="369">
        <f t="shared" si="3681"/>
        <v>0.17373131041204662</v>
      </c>
      <c r="Z1514" s="369">
        <f t="shared" si="3681"/>
        <v>0.22804202873014254</v>
      </c>
      <c r="AA1514" s="369">
        <f t="shared" si="3681"/>
        <v>0.24607264563235945</v>
      </c>
      <c r="AB1514" s="369">
        <f t="shared" si="3681"/>
        <v>0.23640134985549277</v>
      </c>
      <c r="AC1514" s="369">
        <f t="shared" si="3681"/>
        <v>0.23464955824888045</v>
      </c>
      <c r="AD1514" s="369">
        <f t="shared" si="3681"/>
        <v>0.31500944827829591</v>
      </c>
      <c r="AE1514" s="369">
        <f t="shared" si="3681"/>
        <v>0.32746869888845132</v>
      </c>
      <c r="AF1514" s="369">
        <f t="shared" si="3681"/>
        <v>0.25195422353332797</v>
      </c>
      <c r="AG1514" s="369">
        <f t="shared" ref="AG1514:AH1514" si="3682">AG344*100/AG$5</f>
        <v>0.20064520473586675</v>
      </c>
      <c r="AH1514" s="369">
        <f t="shared" si="3682"/>
        <v>0.14547782701122802</v>
      </c>
      <c r="AI1514" s="369">
        <f t="shared" ref="AI1514:AJ1514" si="3683">AI344*100/AI$5</f>
        <v>0.1050314897189875</v>
      </c>
      <c r="AJ1514" s="369">
        <f t="shared" si="3683"/>
        <v>0.1611983503375079</v>
      </c>
      <c r="AK1514" s="369">
        <f t="shared" ref="AK1514:AL1514" si="3684">AK344*100/AK$5</f>
        <v>0.17380792509579895</v>
      </c>
      <c r="AL1514" s="369">
        <f t="shared" si="3684"/>
        <v>0.23179697653294068</v>
      </c>
      <c r="AM1514" s="369">
        <f t="shared" ref="AM1514:AN1514" si="3685">AM344*100/AM$5</f>
        <v>0.30327070238859521</v>
      </c>
      <c r="AN1514" s="369">
        <f t="shared" si="3685"/>
        <v>0.33606245395425727</v>
      </c>
      <c r="AO1514" s="369">
        <f t="shared" ref="AO1514:AT1514" si="3686">AO344*100/AO$5</f>
        <v>0.30226488882871561</v>
      </c>
      <c r="AP1514" s="369">
        <f t="shared" si="3686"/>
        <v>0.25822562603505494</v>
      </c>
      <c r="AQ1514" s="369">
        <f t="shared" si="3686"/>
        <v>0.20479773271702825</v>
      </c>
      <c r="AR1514" s="369">
        <f t="shared" si="3686"/>
        <v>0.13746930283841832</v>
      </c>
      <c r="AS1514" s="369">
        <f t="shared" si="3686"/>
        <v>0.12973032653399211</v>
      </c>
      <c r="AT1514" s="369">
        <f t="shared" si="3686"/>
        <v>0.12868782514882579</v>
      </c>
      <c r="AU1514" s="369">
        <f t="shared" ref="AU1514:AV1514" si="3687">AU344*100/AU$5</f>
        <v>9.7994480654508845E-2</v>
      </c>
      <c r="AV1514" s="369">
        <f t="shared" si="3687"/>
        <v>0.12567991408154197</v>
      </c>
      <c r="AW1514" s="369">
        <f t="shared" ref="AW1514:AX1514" si="3688">AW344*100/AW$5</f>
        <v>0.13876883835866327</v>
      </c>
      <c r="AX1514" s="369">
        <f t="shared" si="3688"/>
        <v>0.24791311053598275</v>
      </c>
      <c r="AY1514" s="369">
        <f t="shared" ref="AY1514" si="3689">AY344*100/AY$5</f>
        <v>0.22852070262804544</v>
      </c>
    </row>
    <row r="1515" spans="1:51" s="325" customFormat="1" ht="13.8">
      <c r="A1515" s="329"/>
      <c r="B1515" s="329" t="s">
        <v>516</v>
      </c>
      <c r="C1515" s="369">
        <f t="shared" ref="C1515:AF1515" si="3690">C345*100/C$5</f>
        <v>0.24365495384243388</v>
      </c>
      <c r="D1515" s="369">
        <f t="shared" si="3690"/>
        <v>0.1862226251449618</v>
      </c>
      <c r="E1515" s="369">
        <f t="shared" si="3690"/>
        <v>0.16984292326747352</v>
      </c>
      <c r="F1515" s="369">
        <f t="shared" si="3690"/>
        <v>0.18627663479941869</v>
      </c>
      <c r="G1515" s="369">
        <f t="shared" si="3690"/>
        <v>0.17726254713042847</v>
      </c>
      <c r="H1515" s="369">
        <f t="shared" si="3690"/>
        <v>0.18079690493090045</v>
      </c>
      <c r="I1515" s="369">
        <f t="shared" si="3690"/>
        <v>0.16525134172214689</v>
      </c>
      <c r="J1515" s="369">
        <f t="shared" si="3690"/>
        <v>0.19104314737567332</v>
      </c>
      <c r="K1515" s="369">
        <f t="shared" si="3690"/>
        <v>0.18362439238178493</v>
      </c>
      <c r="L1515" s="369">
        <f t="shared" si="3690"/>
        <v>0.19036103125469864</v>
      </c>
      <c r="M1515" s="369">
        <f t="shared" si="3690"/>
        <v>0.21000930916467689</v>
      </c>
      <c r="N1515" s="369">
        <f t="shared" si="3690"/>
        <v>0.17894429531185502</v>
      </c>
      <c r="O1515" s="369">
        <f t="shared" si="3690"/>
        <v>0.18376704266698432</v>
      </c>
      <c r="P1515" s="369">
        <f t="shared" si="3690"/>
        <v>0.12664750639813543</v>
      </c>
      <c r="Q1515" s="369">
        <f t="shared" si="3690"/>
        <v>0.18494579279678419</v>
      </c>
      <c r="R1515" s="369">
        <f t="shared" si="3690"/>
        <v>0.19008396063795813</v>
      </c>
      <c r="S1515" s="369">
        <f t="shared" si="3690"/>
        <v>0.19778592215568169</v>
      </c>
      <c r="T1515" s="369">
        <f t="shared" si="3690"/>
        <v>0.17078185353006989</v>
      </c>
      <c r="U1515" s="369">
        <f t="shared" si="3690"/>
        <v>0.15645820044683259</v>
      </c>
      <c r="V1515" s="369">
        <f t="shared" si="3690"/>
        <v>0.1834519221474592</v>
      </c>
      <c r="W1515" s="369">
        <f t="shared" si="3690"/>
        <v>0.17481481481481481</v>
      </c>
      <c r="X1515" s="369">
        <f t="shared" si="3690"/>
        <v>0.17202776434636688</v>
      </c>
      <c r="Y1515" s="369">
        <f t="shared" si="3690"/>
        <v>0.17716766809158363</v>
      </c>
      <c r="Z1515" s="369">
        <f t="shared" si="3690"/>
        <v>0.18352792796134693</v>
      </c>
      <c r="AA1515" s="369">
        <f t="shared" si="3690"/>
        <v>0.16113648474683148</v>
      </c>
      <c r="AB1515" s="369">
        <f t="shared" si="3690"/>
        <v>0.14518012092175078</v>
      </c>
      <c r="AC1515" s="369">
        <f t="shared" si="3690"/>
        <v>0.11235110298015735</v>
      </c>
      <c r="AD1515" s="369">
        <f t="shared" si="3690"/>
        <v>0.1611340500550214</v>
      </c>
      <c r="AE1515" s="369">
        <f t="shared" si="3690"/>
        <v>0.15295275691431212</v>
      </c>
      <c r="AF1515" s="369">
        <f t="shared" si="3690"/>
        <v>0.13499597430772031</v>
      </c>
      <c r="AG1515" s="369">
        <f t="shared" ref="AG1515:AH1515" si="3691">AG345*100/AG$5</f>
        <v>0.15860383975319858</v>
      </c>
      <c r="AH1515" s="369">
        <f t="shared" si="3691"/>
        <v>0.16056759357604852</v>
      </c>
      <c r="AI1515" s="369">
        <f t="shared" ref="AI1515:AJ1515" si="3692">AI345*100/AI$5</f>
        <v>0.15498260391291618</v>
      </c>
      <c r="AJ1515" s="369">
        <f t="shared" si="3692"/>
        <v>0.17942547106840825</v>
      </c>
      <c r="AK1515" s="369">
        <f t="shared" ref="AK1515:AL1515" si="3693">AK345*100/AK$5</f>
        <v>0.187798293954407</v>
      </c>
      <c r="AL1515" s="369">
        <f t="shared" si="3693"/>
        <v>0.17542050999393619</v>
      </c>
      <c r="AM1515" s="369">
        <f t="shared" ref="AM1515:AN1515" si="3694">AM345*100/AM$5</f>
        <v>0.19560348347773648</v>
      </c>
      <c r="AN1515" s="369">
        <f t="shared" si="3694"/>
        <v>0.15102186835859074</v>
      </c>
      <c r="AO1515" s="369">
        <f t="shared" ref="AO1515:AT1515" si="3695">AO345*100/AO$5</f>
        <v>0.14173624788188929</v>
      </c>
      <c r="AP1515" s="369">
        <f t="shared" si="3695"/>
        <v>0.17585694969584939</v>
      </c>
      <c r="AQ1515" s="369">
        <f t="shared" si="3695"/>
        <v>0.15975572725125678</v>
      </c>
      <c r="AR1515" s="369">
        <f t="shared" si="3695"/>
        <v>0.19305519233848453</v>
      </c>
      <c r="AS1515" s="369">
        <f t="shared" si="3695"/>
        <v>0.19038438536630595</v>
      </c>
      <c r="AT1515" s="369">
        <f t="shared" si="3695"/>
        <v>0.19665034646074819</v>
      </c>
      <c r="AU1515" s="369">
        <f t="shared" ref="AU1515:AV1515" si="3696">AU345*100/AU$5</f>
        <v>0.18666096435324486</v>
      </c>
      <c r="AV1515" s="369">
        <f t="shared" si="3696"/>
        <v>0.15397028921873326</v>
      </c>
      <c r="AW1515" s="369">
        <f t="shared" ref="AW1515:AX1515" si="3697">AW345*100/AW$5</f>
        <v>0.18225217151523507</v>
      </c>
      <c r="AX1515" s="369">
        <f t="shared" si="3697"/>
        <v>0.21171144402983291</v>
      </c>
      <c r="AY1515" s="369">
        <f t="shared" ref="AY1515" si="3698">AY345*100/AY$5</f>
        <v>0.16868096531503027</v>
      </c>
    </row>
    <row r="1516" spans="1:51" s="325" customFormat="1" ht="13.8">
      <c r="A1516" s="327"/>
      <c r="B1516" s="327" t="s">
        <v>517</v>
      </c>
      <c r="C1516" s="369">
        <f t="shared" ref="C1516:AF1516" si="3699">C346*100/C$5</f>
        <v>0.22638364752718074</v>
      </c>
      <c r="D1516" s="369">
        <f t="shared" si="3699"/>
        <v>0.18790146989314802</v>
      </c>
      <c r="E1516" s="369">
        <f t="shared" si="3699"/>
        <v>0.17659337761780569</v>
      </c>
      <c r="F1516" s="369">
        <f t="shared" si="3699"/>
        <v>0.21686951277742542</v>
      </c>
      <c r="G1516" s="369">
        <f t="shared" si="3699"/>
        <v>0.19600933715861521</v>
      </c>
      <c r="H1516" s="369">
        <f t="shared" si="3699"/>
        <v>0.21076064047756471</v>
      </c>
      <c r="I1516" s="369">
        <f t="shared" si="3699"/>
        <v>0.19316816066516523</v>
      </c>
      <c r="J1516" s="369">
        <f t="shared" si="3699"/>
        <v>0.22262836418119702</v>
      </c>
      <c r="K1516" s="369">
        <f t="shared" si="3699"/>
        <v>0.20073128021906231</v>
      </c>
      <c r="L1516" s="369">
        <f t="shared" si="3699"/>
        <v>0.28025875735244649</v>
      </c>
      <c r="M1516" s="369">
        <f t="shared" si="3699"/>
        <v>0.24187660506507053</v>
      </c>
      <c r="N1516" s="369">
        <f t="shared" si="3699"/>
        <v>0.25701857563540337</v>
      </c>
      <c r="O1516" s="369">
        <f t="shared" si="3699"/>
        <v>0.25289672340657499</v>
      </c>
      <c r="P1516" s="369">
        <f t="shared" si="3699"/>
        <v>0.19866021858229826</v>
      </c>
      <c r="Q1516" s="369">
        <f t="shared" si="3699"/>
        <v>0.22484002856524388</v>
      </c>
      <c r="R1516" s="369">
        <f t="shared" si="3699"/>
        <v>0.23093743718614826</v>
      </c>
      <c r="S1516" s="369">
        <f t="shared" si="3699"/>
        <v>0.22555143030876706</v>
      </c>
      <c r="T1516" s="369">
        <f t="shared" si="3699"/>
        <v>0.20657910150948464</v>
      </c>
      <c r="U1516" s="369">
        <f t="shared" si="3699"/>
        <v>0.2696274057326819</v>
      </c>
      <c r="V1516" s="369">
        <f t="shared" si="3699"/>
        <v>0.24212291488923537</v>
      </c>
      <c r="W1516" s="369">
        <f t="shared" si="3699"/>
        <v>0.25666129898013956</v>
      </c>
      <c r="X1516" s="369">
        <f t="shared" si="3699"/>
        <v>0.2529333443082552</v>
      </c>
      <c r="Y1516" s="369">
        <f t="shared" si="3699"/>
        <v>0.2123512847877522</v>
      </c>
      <c r="Z1516" s="369">
        <f t="shared" si="3699"/>
        <v>0.25414769407684246</v>
      </c>
      <c r="AA1516" s="369">
        <f t="shared" si="3699"/>
        <v>0.31826242613254174</v>
      </c>
      <c r="AB1516" s="369">
        <f t="shared" si="3699"/>
        <v>0.22702268039849671</v>
      </c>
      <c r="AC1516" s="369">
        <f t="shared" si="3699"/>
        <v>0.21945864041285368</v>
      </c>
      <c r="AD1516" s="369">
        <f t="shared" si="3699"/>
        <v>0.27085599155590212</v>
      </c>
      <c r="AE1516" s="369">
        <f t="shared" si="3699"/>
        <v>0.23120307198516515</v>
      </c>
      <c r="AF1516" s="369">
        <f t="shared" si="3699"/>
        <v>0.267450269172052</v>
      </c>
      <c r="AG1516" s="369">
        <f t="shared" ref="AG1516:AH1516" si="3700">AG346*100/AG$5</f>
        <v>0.29655904449278575</v>
      </c>
      <c r="AH1516" s="369">
        <f t="shared" si="3700"/>
        <v>0.24264500602810829</v>
      </c>
      <c r="AI1516" s="369">
        <f t="shared" ref="AI1516:AJ1516" si="3701">AI346*100/AI$5</f>
        <v>0.29998287615832531</v>
      </c>
      <c r="AJ1516" s="369">
        <f t="shared" si="3701"/>
        <v>0.2482994924863558</v>
      </c>
      <c r="AK1516" s="369">
        <f t="shared" ref="AK1516:AL1516" si="3702">AK346*100/AK$5</f>
        <v>0.26480377825694035</v>
      </c>
      <c r="AL1516" s="369">
        <f t="shared" si="3702"/>
        <v>0.26702719464370811</v>
      </c>
      <c r="AM1516" s="369">
        <f t="shared" ref="AM1516:AN1516" si="3703">AM346*100/AM$5</f>
        <v>0.27534324257465215</v>
      </c>
      <c r="AN1516" s="369">
        <f t="shared" si="3703"/>
        <v>0.20517411212373174</v>
      </c>
      <c r="AO1516" s="369">
        <f t="shared" ref="AO1516:AT1516" si="3704">AO346*100/AO$5</f>
        <v>0.21383839388150708</v>
      </c>
      <c r="AP1516" s="369">
        <f t="shared" si="3704"/>
        <v>0.23856589964685693</v>
      </c>
      <c r="AQ1516" s="369">
        <f t="shared" si="3704"/>
        <v>0.21758493876311613</v>
      </c>
      <c r="AR1516" s="369">
        <f t="shared" si="3704"/>
        <v>0.27030644821849781</v>
      </c>
      <c r="AS1516" s="369">
        <f t="shared" si="3704"/>
        <v>0.29785601703126341</v>
      </c>
      <c r="AT1516" s="369">
        <f t="shared" si="3704"/>
        <v>0.26791169248221414</v>
      </c>
      <c r="AU1516" s="369">
        <f t="shared" ref="AU1516:AV1516" si="3705">AU346*100/AU$5</f>
        <v>0.23889101228972018</v>
      </c>
      <c r="AV1516" s="369">
        <f t="shared" si="3705"/>
        <v>0.25610071249604155</v>
      </c>
      <c r="AW1516" s="369">
        <f t="shared" ref="AW1516:AX1516" si="3706">AW346*100/AW$5</f>
        <v>0.24224061131203004</v>
      </c>
      <c r="AX1516" s="369">
        <f t="shared" si="3706"/>
        <v>0.28998900972048902</v>
      </c>
      <c r="AY1516" s="369">
        <f t="shared" ref="AY1516" si="3707">AY346*100/AY$5</f>
        <v>0.24245559114463641</v>
      </c>
    </row>
    <row r="1517" spans="1:51" s="325" customFormat="1" ht="13.8">
      <c r="A1517" s="329"/>
      <c r="B1517" s="329" t="s">
        <v>518</v>
      </c>
      <c r="C1517" s="369">
        <f t="shared" ref="C1517:AF1517" si="3708">C347*100/C$5</f>
        <v>2.5906959472879731E-4</v>
      </c>
      <c r="D1517" s="369">
        <f t="shared" si="3708"/>
        <v>8.609460247108728E-5</v>
      </c>
      <c r="E1517" s="369">
        <f t="shared" si="3708"/>
        <v>1.1188598370716305E-4</v>
      </c>
      <c r="F1517" s="369">
        <f t="shared" si="3708"/>
        <v>1.1997207050198714E-4</v>
      </c>
      <c r="G1517" s="369">
        <f t="shared" si="3708"/>
        <v>3.327832549382262E-4</v>
      </c>
      <c r="H1517" s="369">
        <f t="shared" si="3708"/>
        <v>1.8115922337765575E-4</v>
      </c>
      <c r="I1517" s="369">
        <f t="shared" si="3708"/>
        <v>3.6878228458412603E-5</v>
      </c>
      <c r="J1517" s="369">
        <f t="shared" si="3708"/>
        <v>2.1883522036159604E-4</v>
      </c>
      <c r="K1517" s="369">
        <f t="shared" si="3708"/>
        <v>1.5694392511263669E-4</v>
      </c>
      <c r="L1517" s="369">
        <f t="shared" si="3708"/>
        <v>1.8060818904620365E-4</v>
      </c>
      <c r="M1517" s="369">
        <f t="shared" si="3708"/>
        <v>1.7018582590330381E-4</v>
      </c>
      <c r="N1517" s="369">
        <f t="shared" si="3708"/>
        <v>1.3330838985238763E-4</v>
      </c>
      <c r="O1517" s="369">
        <f t="shared" si="3708"/>
        <v>1.6151794565324925E-4</v>
      </c>
      <c r="P1517" s="369">
        <f t="shared" si="3708"/>
        <v>8.6242769082829721E-5</v>
      </c>
      <c r="Q1517" s="369">
        <f t="shared" si="3708"/>
        <v>2.0230342681774687E-4</v>
      </c>
      <c r="R1517" s="369">
        <f t="shared" si="3708"/>
        <v>2.6104457858268452E-4</v>
      </c>
      <c r="S1517" s="369">
        <f t="shared" si="3708"/>
        <v>1.5403888018355273E-4</v>
      </c>
      <c r="T1517" s="369">
        <f t="shared" si="3708"/>
        <v>8.1635685243819261E-5</v>
      </c>
      <c r="U1517" s="369">
        <f t="shared" si="3708"/>
        <v>8.3488900985502986E-5</v>
      </c>
      <c r="V1517" s="369">
        <f t="shared" si="3708"/>
        <v>4.2027931763449988E-5</v>
      </c>
      <c r="W1517" s="369">
        <f t="shared" si="3708"/>
        <v>4.2941492216854536E-5</v>
      </c>
      <c r="X1517" s="369">
        <f t="shared" si="3708"/>
        <v>8.2725541883321409E-5</v>
      </c>
      <c r="Y1517" s="369">
        <f t="shared" si="3708"/>
        <v>3.9049519085647701E-5</v>
      </c>
      <c r="Z1517" s="369">
        <f t="shared" si="3708"/>
        <v>9.2737709934990857E-5</v>
      </c>
      <c r="AA1517" s="369">
        <f t="shared" si="3708"/>
        <v>3.9708350110111254E-4</v>
      </c>
      <c r="AB1517" s="369">
        <f t="shared" si="3708"/>
        <v>7.9066809771984777E-3</v>
      </c>
      <c r="AC1517" s="369">
        <f t="shared" si="3708"/>
        <v>1.1566688707634593E-4</v>
      </c>
      <c r="AD1517" s="369">
        <f t="shared" si="3708"/>
        <v>1.203091463825446E-4</v>
      </c>
      <c r="AE1517" s="369">
        <f t="shared" si="3708"/>
        <v>0</v>
      </c>
      <c r="AF1517" s="369">
        <f t="shared" si="3708"/>
        <v>1.2298448919622257E-4</v>
      </c>
      <c r="AG1517" s="369">
        <f t="shared" ref="AG1517:AH1517" si="3709">AG347*100/AG$5</f>
        <v>4.0925222549499987E-4</v>
      </c>
      <c r="AH1517" s="369">
        <f t="shared" si="3709"/>
        <v>7.7983289740674367E-5</v>
      </c>
      <c r="AI1517" s="369">
        <f t="shared" ref="AI1517:AJ1517" si="3710">AI347*100/AI$5</f>
        <v>3.5510270753977746E-4</v>
      </c>
      <c r="AJ1517" s="369">
        <f t="shared" si="3710"/>
        <v>3.2419779956146844E-4</v>
      </c>
      <c r="AK1517" s="369">
        <f t="shared" ref="AK1517:AL1517" si="3711">AK347*100/AK$5</f>
        <v>7.7940773585560074E-5</v>
      </c>
      <c r="AL1517" s="369">
        <f t="shared" si="3711"/>
        <v>8.1175617766745113E-4</v>
      </c>
      <c r="AM1517" s="369">
        <f t="shared" ref="AM1517:AN1517" si="3712">AM347*100/AM$5</f>
        <v>4.8214738058600194E-4</v>
      </c>
      <c r="AN1517" s="369">
        <f t="shared" si="3712"/>
        <v>8.1677592405944162E-5</v>
      </c>
      <c r="AO1517" s="369">
        <f t="shared" ref="AO1517:AT1517" si="3713">AO347*100/AO$5</f>
        <v>5.6412436967916125E-4</v>
      </c>
      <c r="AP1517" s="369">
        <f t="shared" si="3713"/>
        <v>2.0914602540636202E-4</v>
      </c>
      <c r="AQ1517" s="369">
        <f t="shared" si="3713"/>
        <v>1.0121798981072236E-4</v>
      </c>
      <c r="AR1517" s="369">
        <f t="shared" si="3713"/>
        <v>1.4589472309728662E-4</v>
      </c>
      <c r="AS1517" s="369">
        <f t="shared" si="3713"/>
        <v>2.1232459334532259E-4</v>
      </c>
      <c r="AT1517" s="369">
        <f t="shared" si="3713"/>
        <v>1.3464590651198095E-4</v>
      </c>
      <c r="AU1517" s="369">
        <f t="shared" ref="AU1517:AV1517" si="3714">AU347*100/AU$5</f>
        <v>3.3675079262717814E-5</v>
      </c>
      <c r="AV1517" s="369">
        <f t="shared" si="3714"/>
        <v>4.6479258166250728E-4</v>
      </c>
      <c r="AW1517" s="369">
        <f t="shared" ref="AW1517:AX1517" si="3715">AW347*100/AW$5</f>
        <v>2.6514227534495008E-4</v>
      </c>
      <c r="AX1517" s="369">
        <f t="shared" si="3715"/>
        <v>1.366100622873579E-4</v>
      </c>
      <c r="AY1517" s="369">
        <f t="shared" ref="AY1517" si="3716">AY347*100/AY$5</f>
        <v>1.1469044046576936E-4</v>
      </c>
    </row>
    <row r="1518" spans="1:51" s="325" customFormat="1" ht="13.8">
      <c r="A1518" s="327"/>
      <c r="B1518" s="327" t="s">
        <v>519</v>
      </c>
      <c r="C1518" s="369">
        <f t="shared" ref="C1518:AF1518" si="3717">C348*100/C$5</f>
        <v>6.3860655100648533E-2</v>
      </c>
      <c r="D1518" s="369">
        <f t="shared" si="3717"/>
        <v>7.0640621327527117E-2</v>
      </c>
      <c r="E1518" s="369">
        <f t="shared" si="3717"/>
        <v>4.9714672093882785E-2</v>
      </c>
      <c r="F1518" s="369">
        <f t="shared" si="3717"/>
        <v>4.562937748092244E-2</v>
      </c>
      <c r="G1518" s="369">
        <f t="shared" si="3717"/>
        <v>5.6314321918990939E-2</v>
      </c>
      <c r="H1518" s="369">
        <f t="shared" si="3717"/>
        <v>4.6521688563381999E-2</v>
      </c>
      <c r="I1518" s="369">
        <f t="shared" si="3717"/>
        <v>5.2403962639404313E-2</v>
      </c>
      <c r="J1518" s="369">
        <f t="shared" si="3717"/>
        <v>5.8757256667088531E-2</v>
      </c>
      <c r="K1518" s="369">
        <f t="shared" si="3717"/>
        <v>4.6063042020558866E-2</v>
      </c>
      <c r="L1518" s="369">
        <f t="shared" si="3717"/>
        <v>5.7614012305738961E-2</v>
      </c>
      <c r="M1518" s="369">
        <f t="shared" si="3717"/>
        <v>4.7184020231690979E-2</v>
      </c>
      <c r="N1518" s="369">
        <f t="shared" si="3717"/>
        <v>5.1234857833267644E-2</v>
      </c>
      <c r="O1518" s="369">
        <f t="shared" si="3717"/>
        <v>5.4835342549278118E-2</v>
      </c>
      <c r="P1518" s="369">
        <f t="shared" si="3717"/>
        <v>6.5242654811160677E-2</v>
      </c>
      <c r="Q1518" s="369">
        <f t="shared" si="3717"/>
        <v>6.9106850600942321E-2</v>
      </c>
      <c r="R1518" s="369">
        <f t="shared" si="3717"/>
        <v>7.3092482003151674E-2</v>
      </c>
      <c r="S1518" s="369">
        <f t="shared" si="3717"/>
        <v>6.099939655268688E-2</v>
      </c>
      <c r="T1518" s="369">
        <f t="shared" si="3717"/>
        <v>4.6532340588976977E-2</v>
      </c>
      <c r="U1518" s="369">
        <f t="shared" si="3717"/>
        <v>4.4750050928229604E-2</v>
      </c>
      <c r="V1518" s="369">
        <f t="shared" si="3717"/>
        <v>5.0559601911430337E-2</v>
      </c>
      <c r="W1518" s="369">
        <f t="shared" si="3717"/>
        <v>4.7278582930756846E-2</v>
      </c>
      <c r="X1518" s="369">
        <f t="shared" si="3717"/>
        <v>4.8270353688918043E-2</v>
      </c>
      <c r="Y1518" s="369">
        <f t="shared" si="3717"/>
        <v>5.8222832956700728E-2</v>
      </c>
      <c r="Z1518" s="369">
        <f t="shared" si="3717"/>
        <v>5.1979486418562378E-2</v>
      </c>
      <c r="AA1518" s="369">
        <f t="shared" si="3717"/>
        <v>5.9483108464946664E-2</v>
      </c>
      <c r="AB1518" s="369">
        <f t="shared" si="3717"/>
        <v>5.6818755320186931E-2</v>
      </c>
      <c r="AC1518" s="369">
        <f t="shared" si="3717"/>
        <v>5.7987666054274759E-2</v>
      </c>
      <c r="AD1518" s="369">
        <f t="shared" si="3717"/>
        <v>6.6250236607987886E-2</v>
      </c>
      <c r="AE1518" s="369">
        <f t="shared" si="3717"/>
        <v>6.0905157070260896E-2</v>
      </c>
      <c r="AF1518" s="369">
        <f t="shared" si="3717"/>
        <v>4.9275785337953175E-2</v>
      </c>
      <c r="AG1518" s="369">
        <f t="shared" ref="AG1518:AH1518" si="3718">AG348*100/AG$5</f>
        <v>5.5323459937369528E-2</v>
      </c>
      <c r="AH1518" s="369">
        <f t="shared" si="3718"/>
        <v>4.7842748255903726E-2</v>
      </c>
      <c r="AI1518" s="369">
        <f t="shared" ref="AI1518:AJ1518" si="3719">AI348*100/AI$5</f>
        <v>4.5729337559844672E-2</v>
      </c>
      <c r="AJ1518" s="369">
        <f t="shared" si="3719"/>
        <v>5.4141032526765227E-2</v>
      </c>
      <c r="AK1518" s="369">
        <f t="shared" ref="AK1518:AL1518" si="3720">AK348*100/AK$5</f>
        <v>4.8440190783425582E-2</v>
      </c>
      <c r="AL1518" s="369">
        <f t="shared" si="3720"/>
        <v>6.1287591413892561E-2</v>
      </c>
      <c r="AM1518" s="369">
        <f t="shared" ref="AM1518:AN1518" si="3721">AM348*100/AM$5</f>
        <v>6.6981397641409188E-2</v>
      </c>
      <c r="AN1518" s="369">
        <f t="shared" si="3721"/>
        <v>6.4157748834869147E-2</v>
      </c>
      <c r="AO1518" s="369">
        <f t="shared" ref="AO1518:AT1518" si="3722">AO348*100/AO$5</f>
        <v>6.7201315538030076E-2</v>
      </c>
      <c r="AP1518" s="369">
        <f t="shared" si="3722"/>
        <v>5.7410583974046372E-2</v>
      </c>
      <c r="AQ1518" s="369">
        <f t="shared" si="3722"/>
        <v>5.300448733088161E-2</v>
      </c>
      <c r="AR1518" s="369">
        <f t="shared" si="3722"/>
        <v>5.9488573342918613E-2</v>
      </c>
      <c r="AS1518" s="369">
        <f t="shared" si="3722"/>
        <v>5.7186090474340222E-2</v>
      </c>
      <c r="AT1518" s="369">
        <f t="shared" si="3722"/>
        <v>5.2242611726648618E-2</v>
      </c>
      <c r="AU1518" s="369">
        <f t="shared" ref="AU1518:AV1518" si="3723">AU348*100/AU$5</f>
        <v>6.2063171081188931E-2</v>
      </c>
      <c r="AV1518" s="369">
        <f t="shared" si="3723"/>
        <v>5.2273672350976658E-2</v>
      </c>
      <c r="AW1518" s="369">
        <f t="shared" ref="AW1518:AX1518" si="3724">AW348*100/AW$5</f>
        <v>6.0087868150049316E-2</v>
      </c>
      <c r="AX1518" s="369">
        <f t="shared" si="3724"/>
        <v>5.9186309485997804E-2</v>
      </c>
      <c r="AY1518" s="369">
        <f t="shared" ref="AY1518" si="3725">AY348*100/AY$5</f>
        <v>6.3079742256173146E-2</v>
      </c>
    </row>
    <row r="1519" spans="1:51" s="325" customFormat="1" ht="27.6">
      <c r="A1519" s="329"/>
      <c r="B1519" s="329" t="s">
        <v>520</v>
      </c>
      <c r="C1519" s="369">
        <f t="shared" ref="C1519:AF1519" si="3726">C349*100/C$5</f>
        <v>2.5914299778063712</v>
      </c>
      <c r="D1519" s="369">
        <f t="shared" si="3726"/>
        <v>1.701487628636098</v>
      </c>
      <c r="E1519" s="369">
        <f t="shared" si="3726"/>
        <v>1.9644568066024666</v>
      </c>
      <c r="F1519" s="369">
        <f t="shared" si="3726"/>
        <v>1.8044999124203887</v>
      </c>
      <c r="G1519" s="369">
        <f t="shared" si="3726"/>
        <v>1.792666418435009</v>
      </c>
      <c r="H1519" s="369">
        <f t="shared" si="3726"/>
        <v>1.4741288324686603</v>
      </c>
      <c r="I1519" s="369">
        <f t="shared" si="3726"/>
        <v>1.3949558696679152</v>
      </c>
      <c r="J1519" s="369">
        <f t="shared" si="3726"/>
        <v>1.6153686516358481</v>
      </c>
      <c r="K1519" s="369">
        <f t="shared" si="3726"/>
        <v>2.3670675145300648</v>
      </c>
      <c r="L1519" s="369">
        <f t="shared" si="3726"/>
        <v>2.748946941377743</v>
      </c>
      <c r="M1519" s="369">
        <f t="shared" si="3726"/>
        <v>1.6083836941556484</v>
      </c>
      <c r="N1519" s="369">
        <f t="shared" si="3726"/>
        <v>1.775045647014492</v>
      </c>
      <c r="O1519" s="369">
        <f t="shared" si="3726"/>
        <v>2.8678722635326803</v>
      </c>
      <c r="P1519" s="369">
        <f t="shared" si="3726"/>
        <v>1.4510777112031514</v>
      </c>
      <c r="Q1519" s="369">
        <f t="shared" si="3726"/>
        <v>1.6587667178494339</v>
      </c>
      <c r="R1519" s="369">
        <f t="shared" si="3726"/>
        <v>1.7640957546320184</v>
      </c>
      <c r="S1519" s="369">
        <f t="shared" si="3726"/>
        <v>1.419968907252035</v>
      </c>
      <c r="T1519" s="369">
        <f t="shared" si="3726"/>
        <v>1.3161713353434761</v>
      </c>
      <c r="U1519" s="369">
        <f t="shared" si="3726"/>
        <v>2.0303665830664475</v>
      </c>
      <c r="V1519" s="369">
        <f t="shared" si="3726"/>
        <v>1.4512244837919281</v>
      </c>
      <c r="W1519" s="369">
        <f t="shared" si="3726"/>
        <v>2.5566505636070853</v>
      </c>
      <c r="X1519" s="369">
        <f t="shared" si="3726"/>
        <v>2.8752502964676605</v>
      </c>
      <c r="Y1519" s="369">
        <f t="shared" si="3726"/>
        <v>2.0715769874936107</v>
      </c>
      <c r="Z1519" s="369">
        <f t="shared" si="3726"/>
        <v>1.3900919030705456</v>
      </c>
      <c r="AA1519" s="369">
        <f t="shared" si="3726"/>
        <v>2.3636792486544826</v>
      </c>
      <c r="AB1519" s="369">
        <f t="shared" si="3726"/>
        <v>1.563377935986165</v>
      </c>
      <c r="AC1519" s="369">
        <f t="shared" si="3726"/>
        <v>1.6350671157112262</v>
      </c>
      <c r="AD1519" s="369">
        <f t="shared" si="3726"/>
        <v>1.8468657061184421</v>
      </c>
      <c r="AE1519" s="369">
        <f t="shared" si="3726"/>
        <v>1.5451382113436545</v>
      </c>
      <c r="AF1519" s="369">
        <f t="shared" si="3726"/>
        <v>1.6006431268888368</v>
      </c>
      <c r="AG1519" s="369">
        <f t="shared" ref="AG1519:AH1519" si="3727">AG349*100/AG$5</f>
        <v>1.8840856319356625</v>
      </c>
      <c r="AH1519" s="369">
        <f t="shared" si="3727"/>
        <v>1.2476936442059194</v>
      </c>
      <c r="AI1519" s="369">
        <f t="shared" ref="AI1519:AJ1519" si="3728">AI349*100/AI$5</f>
        <v>2.2077129886311897</v>
      </c>
      <c r="AJ1519" s="369">
        <f t="shared" si="3728"/>
        <v>2.5832440888835095</v>
      </c>
      <c r="AK1519" s="369">
        <f t="shared" ref="AK1519:AL1519" si="3729">AK349*100/AK$5</f>
        <v>2.2923160919249073</v>
      </c>
      <c r="AL1519" s="369">
        <f t="shared" si="3729"/>
        <v>1.498948369871832</v>
      </c>
      <c r="AM1519" s="369">
        <f t="shared" ref="AM1519:AN1519" si="3730">AM349*100/AM$5</f>
        <v>1.8203659795324729</v>
      </c>
      <c r="AN1519" s="369">
        <f t="shared" si="3730"/>
        <v>1.4921679356641939</v>
      </c>
      <c r="AO1519" s="369">
        <f t="shared" ref="AO1519:AT1519" si="3731">AO349*100/AO$5</f>
        <v>1.8468374130102589</v>
      </c>
      <c r="AP1519" s="369">
        <f t="shared" si="3731"/>
        <v>1.8681271566005262</v>
      </c>
      <c r="AQ1519" s="369">
        <f t="shared" si="3731"/>
        <v>1.5188771550996998</v>
      </c>
      <c r="AR1519" s="369">
        <f t="shared" si="3731"/>
        <v>1.5899606923142295</v>
      </c>
      <c r="AS1519" s="369">
        <f t="shared" si="3731"/>
        <v>1.7926565416145588</v>
      </c>
      <c r="AT1519" s="369">
        <f t="shared" si="3731"/>
        <v>1.5282983618642398</v>
      </c>
      <c r="AU1519" s="369">
        <f t="shared" ref="AU1519:AV1519" si="3732">AU349*100/AU$5</f>
        <v>2.2882216359016754</v>
      </c>
      <c r="AV1519" s="369">
        <f t="shared" si="3732"/>
        <v>2.0136673807946468</v>
      </c>
      <c r="AW1519" s="369">
        <f t="shared" ref="AW1519:AX1519" si="3733">AW349*100/AW$5</f>
        <v>2.2888406919152819</v>
      </c>
      <c r="AX1519" s="369">
        <f t="shared" si="3733"/>
        <v>2.0963155583150788</v>
      </c>
      <c r="AY1519" s="369">
        <f t="shared" ref="AY1519" si="3734">AY349*100/AY$5</f>
        <v>1.5817818822937744</v>
      </c>
    </row>
    <row r="1520" spans="1:51" s="325" customFormat="1" ht="13.8">
      <c r="A1520" s="327"/>
      <c r="B1520" s="327" t="s">
        <v>521</v>
      </c>
      <c r="C1520" s="369">
        <f t="shared" ref="C1520:AF1520" si="3735">C350*100/C$5</f>
        <v>3.7953695627768805E-2</v>
      </c>
      <c r="D1520" s="369">
        <f t="shared" si="3735"/>
        <v>3.607363843538558E-2</v>
      </c>
      <c r="E1520" s="369">
        <f t="shared" si="3735"/>
        <v>2.9127651091764784E-2</v>
      </c>
      <c r="F1520" s="369">
        <f t="shared" si="3735"/>
        <v>3.1912570753528581E-2</v>
      </c>
      <c r="G1520" s="369">
        <f t="shared" si="3735"/>
        <v>4.3964365569061213E-2</v>
      </c>
      <c r="H1520" s="369">
        <f t="shared" si="3735"/>
        <v>3.3659383703568434E-2</v>
      </c>
      <c r="I1520" s="369">
        <f t="shared" si="3735"/>
        <v>2.2827623415757402E-2</v>
      </c>
      <c r="J1520" s="369">
        <f t="shared" si="3735"/>
        <v>2.6515534200480053E-2</v>
      </c>
      <c r="K1520" s="369">
        <f t="shared" si="3735"/>
        <v>2.8092962595161967E-2</v>
      </c>
      <c r="L1520" s="369">
        <f t="shared" si="3735"/>
        <v>2.5917275128130222E-2</v>
      </c>
      <c r="M1520" s="369">
        <f t="shared" si="3735"/>
        <v>2.5570420341971396E-2</v>
      </c>
      <c r="N1520" s="369">
        <f t="shared" si="3735"/>
        <v>2.3684457263774203E-2</v>
      </c>
      <c r="O1520" s="369">
        <f t="shared" si="3735"/>
        <v>2.9557784054544612E-2</v>
      </c>
      <c r="P1520" s="369">
        <f t="shared" si="3735"/>
        <v>2.9106934565455031E-2</v>
      </c>
      <c r="Q1520" s="369">
        <f t="shared" si="3735"/>
        <v>3.5848167232104745E-2</v>
      </c>
      <c r="R1520" s="369">
        <f t="shared" si="3735"/>
        <v>3.9156686787402681E-2</v>
      </c>
      <c r="S1520" s="369">
        <f t="shared" si="3735"/>
        <v>3.808611312538341E-2</v>
      </c>
      <c r="T1520" s="369">
        <f t="shared" si="3735"/>
        <v>4.0164757139959074E-2</v>
      </c>
      <c r="U1520" s="369">
        <f t="shared" si="3735"/>
        <v>3.0389959958723088E-2</v>
      </c>
      <c r="V1520" s="369">
        <f t="shared" si="3735"/>
        <v>3.5849825794222835E-2</v>
      </c>
      <c r="W1520" s="369">
        <f t="shared" si="3735"/>
        <v>2.602254428341385E-2</v>
      </c>
      <c r="X1520" s="369">
        <f t="shared" si="3735"/>
        <v>3.2469775189203652E-2</v>
      </c>
      <c r="Y1520" s="369">
        <f t="shared" si="3735"/>
        <v>3.0302426810462618E-2</v>
      </c>
      <c r="Z1520" s="369">
        <f t="shared" si="3735"/>
        <v>2.74039932857898E-2</v>
      </c>
      <c r="AA1520" s="369">
        <f t="shared" si="3735"/>
        <v>4.0065725261102254E-2</v>
      </c>
      <c r="AB1520" s="369">
        <f t="shared" si="3735"/>
        <v>3.3687507780510537E-2</v>
      </c>
      <c r="AC1520" s="369">
        <f t="shared" si="3735"/>
        <v>4.0329187960619281E-2</v>
      </c>
      <c r="AD1520" s="369">
        <f t="shared" si="3735"/>
        <v>3.9822327452622264E-2</v>
      </c>
      <c r="AE1520" s="369">
        <f t="shared" si="3735"/>
        <v>3.8829501433143676E-2</v>
      </c>
      <c r="AF1520" s="369">
        <f t="shared" si="3735"/>
        <v>3.9969958988772335E-2</v>
      </c>
      <c r="AG1520" s="369">
        <f t="shared" ref="AG1520:AH1520" si="3736">AG350*100/AG$5</f>
        <v>3.8469709196529984E-2</v>
      </c>
      <c r="AH1520" s="369">
        <f t="shared" si="3736"/>
        <v>2.8814825559179177E-2</v>
      </c>
      <c r="AI1520" s="369">
        <f t="shared" ref="AI1520:AJ1520" si="3737">AI350*100/AI$5</f>
        <v>2.8053113895642419E-2</v>
      </c>
      <c r="AJ1520" s="369">
        <f t="shared" si="3737"/>
        <v>3.0906856891526658E-2</v>
      </c>
      <c r="AK1520" s="369">
        <f t="shared" ref="AK1520:AL1520" si="3738">AK350*100/AK$5</f>
        <v>3.452776269840311E-2</v>
      </c>
      <c r="AL1520" s="369">
        <f t="shared" si="3738"/>
        <v>3.1374376266846984E-2</v>
      </c>
      <c r="AM1520" s="369">
        <f t="shared" ref="AM1520:AN1520" si="3739">AM350*100/AM$5</f>
        <v>3.9165202607601389E-2</v>
      </c>
      <c r="AN1520" s="369">
        <f t="shared" si="3739"/>
        <v>3.6060657047224352E-2</v>
      </c>
      <c r="AO1520" s="369">
        <f t="shared" ref="AO1520:AT1520" si="3740">AO350*100/AO$5</f>
        <v>4.1886234448677728E-2</v>
      </c>
      <c r="AP1520" s="369">
        <f t="shared" si="3740"/>
        <v>3.5589681989982608E-2</v>
      </c>
      <c r="AQ1520" s="369">
        <f t="shared" si="3740"/>
        <v>3.1377576841323938E-2</v>
      </c>
      <c r="AR1520" s="369">
        <f t="shared" si="3740"/>
        <v>3.0309628723461296E-2</v>
      </c>
      <c r="AS1520" s="369">
        <f t="shared" si="3740"/>
        <v>3.3901160070803175E-2</v>
      </c>
      <c r="AT1520" s="369">
        <f t="shared" si="3740"/>
        <v>2.4808508274832494E-2</v>
      </c>
      <c r="AU1520" s="369">
        <f t="shared" ref="AU1520:AV1520" si="3741">AU350*100/AU$5</f>
        <v>2.8253391501420248E-2</v>
      </c>
      <c r="AV1520" s="369">
        <f t="shared" si="3741"/>
        <v>3.3650982912365526E-2</v>
      </c>
      <c r="AW1520" s="369">
        <f t="shared" ref="AW1520:AX1520" si="3742">AW350*100/AW$5</f>
        <v>3.1982786963484604E-2</v>
      </c>
      <c r="AX1520" s="369">
        <f t="shared" si="3742"/>
        <v>2.9883451125359544E-2</v>
      </c>
      <c r="AY1520" s="369">
        <f t="shared" ref="AY1520" si="3743">AY350*100/AY$5</f>
        <v>2.3826939006763585E-2</v>
      </c>
    </row>
    <row r="1521" spans="1:51" s="325" customFormat="1" ht="13.8">
      <c r="A1521" s="329"/>
      <c r="B1521" s="329" t="s">
        <v>522</v>
      </c>
      <c r="C1521" s="369">
        <f t="shared" ref="C1521:AF1521" si="3744">C351*100/C$5</f>
        <v>0.1491809082979991</v>
      </c>
      <c r="D1521" s="369">
        <f t="shared" si="3744"/>
        <v>0.12561202500531635</v>
      </c>
      <c r="E1521" s="369">
        <f t="shared" si="3744"/>
        <v>0.13075741962577123</v>
      </c>
      <c r="F1521" s="369">
        <f t="shared" si="3744"/>
        <v>0.10361587822354956</v>
      </c>
      <c r="G1521" s="369">
        <f t="shared" si="3744"/>
        <v>0.12017173094991501</v>
      </c>
      <c r="H1521" s="369">
        <f t="shared" si="3744"/>
        <v>0.10311582994656165</v>
      </c>
      <c r="I1521" s="369">
        <f t="shared" si="3744"/>
        <v>0.10019814672150705</v>
      </c>
      <c r="J1521" s="369">
        <f t="shared" si="3744"/>
        <v>0.12834685674207608</v>
      </c>
      <c r="K1521" s="369">
        <f t="shared" si="3744"/>
        <v>0.10048334805336563</v>
      </c>
      <c r="L1521" s="369">
        <f t="shared" si="3744"/>
        <v>0.13270186690169813</v>
      </c>
      <c r="M1521" s="369">
        <f t="shared" si="3744"/>
        <v>0.12776700879690533</v>
      </c>
      <c r="N1521" s="369">
        <f t="shared" si="3744"/>
        <v>0.12046634829660761</v>
      </c>
      <c r="O1521" s="369">
        <f t="shared" si="3744"/>
        <v>0.13393875643295694</v>
      </c>
      <c r="P1521" s="369">
        <f t="shared" si="3744"/>
        <v>9.2409127072252045E-2</v>
      </c>
      <c r="Q1521" s="369">
        <f t="shared" si="3744"/>
        <v>0.12842221534390572</v>
      </c>
      <c r="R1521" s="369">
        <f t="shared" si="3744"/>
        <v>0.1243442342648854</v>
      </c>
      <c r="S1521" s="369">
        <f t="shared" si="3744"/>
        <v>0.12596529427010023</v>
      </c>
      <c r="T1521" s="369">
        <f t="shared" si="3744"/>
        <v>0.12200453159688789</v>
      </c>
      <c r="U1521" s="369">
        <f t="shared" si="3744"/>
        <v>0.13274735256694975</v>
      </c>
      <c r="V1521" s="369">
        <f t="shared" si="3744"/>
        <v>0.13579224752770691</v>
      </c>
      <c r="W1521" s="369">
        <f t="shared" si="3744"/>
        <v>0.11302200751476114</v>
      </c>
      <c r="X1521" s="369">
        <f t="shared" si="3744"/>
        <v>0.12723188341654831</v>
      </c>
      <c r="Y1521" s="369">
        <f t="shared" si="3744"/>
        <v>0.12886341298263743</v>
      </c>
      <c r="Z1521" s="369">
        <f t="shared" si="3744"/>
        <v>0.13984846658196623</v>
      </c>
      <c r="AA1521" s="369">
        <f t="shared" si="3744"/>
        <v>0.13151405556468845</v>
      </c>
      <c r="AB1521" s="369">
        <f t="shared" si="3744"/>
        <v>0.11325899931699734</v>
      </c>
      <c r="AC1521" s="369">
        <f t="shared" si="3744"/>
        <v>0.10556531227167838</v>
      </c>
      <c r="AD1521" s="369">
        <f t="shared" si="3744"/>
        <v>0.14649643724514513</v>
      </c>
      <c r="AE1521" s="369">
        <f t="shared" si="3744"/>
        <v>0.14246682048668147</v>
      </c>
      <c r="AF1521" s="369">
        <f t="shared" si="3744"/>
        <v>0.12864177569924881</v>
      </c>
      <c r="AG1521" s="369">
        <f t="shared" ref="AG1521:AH1521" si="3745">AG351*100/AG$5</f>
        <v>0.12798433233661813</v>
      </c>
      <c r="AH1521" s="369">
        <f t="shared" si="3745"/>
        <v>0.11736485105971492</v>
      </c>
      <c r="AI1521" s="369">
        <f t="shared" ref="AI1521:AJ1521" si="3746">AI351*100/AI$5</f>
        <v>0.12022199443041132</v>
      </c>
      <c r="AJ1521" s="369">
        <f t="shared" si="3746"/>
        <v>0.11047940569500263</v>
      </c>
      <c r="AK1521" s="369">
        <f t="shared" ref="AK1521:AL1521" si="3747">AK351*100/AK$5</f>
        <v>0.14808746981256413</v>
      </c>
      <c r="AL1521" s="369">
        <f t="shared" si="3747"/>
        <v>0.13227566915091118</v>
      </c>
      <c r="AM1521" s="369">
        <f t="shared" ref="AM1521:AN1521" si="3748">AM351*100/AM$5</f>
        <v>0.13845047474827271</v>
      </c>
      <c r="AN1521" s="369">
        <f t="shared" si="3748"/>
        <v>0.11900425213546065</v>
      </c>
      <c r="AO1521" s="369">
        <f t="shared" ref="AO1521:AT1521" si="3749">AO351*100/AO$5</f>
        <v>0.12897293401789825</v>
      </c>
      <c r="AP1521" s="369">
        <f t="shared" si="3749"/>
        <v>0.16236703105713904</v>
      </c>
      <c r="AQ1521" s="369">
        <f t="shared" si="3749"/>
        <v>0.1262863119538446</v>
      </c>
      <c r="AR1521" s="369">
        <f t="shared" si="3749"/>
        <v>0.13622919769209138</v>
      </c>
      <c r="AS1521" s="369">
        <f t="shared" si="3749"/>
        <v>0.14402684915257719</v>
      </c>
      <c r="AT1521" s="369">
        <f t="shared" si="3749"/>
        <v>0.12424451023393042</v>
      </c>
      <c r="AU1521" s="369">
        <f t="shared" ref="AU1521:AV1521" si="3750">AU351*100/AU$5</f>
        <v>0.15477066429145109</v>
      </c>
      <c r="AV1521" s="369">
        <f t="shared" si="3750"/>
        <v>0.10687130761026585</v>
      </c>
      <c r="AW1521" s="369">
        <f t="shared" ref="AW1521:AX1521" si="3751">AW351*100/AW$5</f>
        <v>0.12730143494999416</v>
      </c>
      <c r="AX1521" s="369">
        <f t="shared" si="3751"/>
        <v>0.13862506070609645</v>
      </c>
      <c r="AY1521" s="369">
        <f t="shared" ref="AY1521" si="3752">AY351*100/AY$5</f>
        <v>0.11282672080820061</v>
      </c>
    </row>
    <row r="1522" spans="1:51" s="325" customFormat="1" ht="13.8">
      <c r="A1522" s="327"/>
      <c r="B1522" s="327" t="s">
        <v>523</v>
      </c>
      <c r="C1522" s="369">
        <f t="shared" ref="C1522:AF1522" si="3753">C352*100/C$5</f>
        <v>0.4391661413310996</v>
      </c>
      <c r="D1522" s="369">
        <f t="shared" si="3753"/>
        <v>0.22970039939286088</v>
      </c>
      <c r="E1522" s="369">
        <f t="shared" si="3753"/>
        <v>0.39891082724393867</v>
      </c>
      <c r="F1522" s="369">
        <f t="shared" si="3753"/>
        <v>0.32276486034051272</v>
      </c>
      <c r="G1522" s="369">
        <f t="shared" si="3753"/>
        <v>0.517921672435526</v>
      </c>
      <c r="H1522" s="369">
        <f t="shared" si="3753"/>
        <v>0.38365900326919938</v>
      </c>
      <c r="I1522" s="369">
        <f t="shared" si="3753"/>
        <v>0.34433201911619848</v>
      </c>
      <c r="J1522" s="369">
        <f t="shared" si="3753"/>
        <v>0.36074986076609106</v>
      </c>
      <c r="K1522" s="369">
        <f t="shared" si="3753"/>
        <v>0.52015140380455616</v>
      </c>
      <c r="L1522" s="369">
        <f t="shared" si="3753"/>
        <v>0.5602014503740621</v>
      </c>
      <c r="M1522" s="369">
        <f t="shared" si="3753"/>
        <v>0.56625078923676764</v>
      </c>
      <c r="N1522" s="369">
        <f t="shared" si="3753"/>
        <v>0.37086394056934235</v>
      </c>
      <c r="O1522" s="369">
        <f t="shared" si="3753"/>
        <v>0.69254857147471949</v>
      </c>
      <c r="P1522" s="369">
        <f t="shared" si="3753"/>
        <v>0.91408710950891214</v>
      </c>
      <c r="Q1522" s="369">
        <f t="shared" si="3753"/>
        <v>0.61969585702812224</v>
      </c>
      <c r="R1522" s="369">
        <f t="shared" si="3753"/>
        <v>0.45600137135418611</v>
      </c>
      <c r="S1522" s="369">
        <f t="shared" si="3753"/>
        <v>0.38128473817433889</v>
      </c>
      <c r="T1522" s="369">
        <f t="shared" si="3753"/>
        <v>0.5148762668327681</v>
      </c>
      <c r="U1522" s="369">
        <f t="shared" si="3753"/>
        <v>0.47267241292942519</v>
      </c>
      <c r="V1522" s="369">
        <f t="shared" si="3753"/>
        <v>0.69333479030163447</v>
      </c>
      <c r="W1522" s="369">
        <f t="shared" si="3753"/>
        <v>0.77187332259796027</v>
      </c>
      <c r="X1522" s="369">
        <f t="shared" si="3753"/>
        <v>0.45548683360956765</v>
      </c>
      <c r="Y1522" s="369">
        <f t="shared" si="3753"/>
        <v>0.53462696580160274</v>
      </c>
      <c r="Z1522" s="369">
        <f t="shared" si="3753"/>
        <v>0.43507896616000963</v>
      </c>
      <c r="AA1522" s="369">
        <f t="shared" si="3753"/>
        <v>0.42225859507092312</v>
      </c>
      <c r="AB1522" s="369">
        <f t="shared" si="3753"/>
        <v>0.86960873705070707</v>
      </c>
      <c r="AC1522" s="369">
        <f t="shared" si="3753"/>
        <v>0.66466048876970918</v>
      </c>
      <c r="AD1522" s="369">
        <f t="shared" si="3753"/>
        <v>0.43704302575899034</v>
      </c>
      <c r="AE1522" s="369">
        <f t="shared" si="3753"/>
        <v>0.45404893147913594</v>
      </c>
      <c r="AF1522" s="369">
        <f t="shared" si="3753"/>
        <v>0.50206367972871258</v>
      </c>
      <c r="AG1522" s="369">
        <f t="shared" ref="AG1522:AH1522" si="3754">AG352*100/AG$5</f>
        <v>0.45702312163459802</v>
      </c>
      <c r="AH1522" s="369">
        <f t="shared" si="3754"/>
        <v>0.66047947245864158</v>
      </c>
      <c r="AI1522" s="369">
        <f t="shared" ref="AI1522:AJ1522" si="3755">AI352*100/AI$5</f>
        <v>0.87789280475111642</v>
      </c>
      <c r="AJ1522" s="369">
        <f t="shared" si="3755"/>
        <v>0.77130258713446243</v>
      </c>
      <c r="AK1522" s="369">
        <f t="shared" ref="AK1522:AL1522" si="3756">AK352*100/AK$5</f>
        <v>0.55778314616506064</v>
      </c>
      <c r="AL1522" s="369">
        <f t="shared" si="3756"/>
        <v>0.63552391149584753</v>
      </c>
      <c r="AM1522" s="369">
        <f t="shared" ref="AM1522:AN1522" si="3757">AM352*100/AM$5</f>
        <v>0.70263708655398516</v>
      </c>
      <c r="AN1522" s="369">
        <f t="shared" si="3757"/>
        <v>2.1076085944429837</v>
      </c>
      <c r="AO1522" s="369">
        <f t="shared" ref="AO1522:AT1522" si="3758">AO352*100/AO$5</f>
        <v>0.75374067343756934</v>
      </c>
      <c r="AP1522" s="369">
        <f t="shared" si="3758"/>
        <v>0.4826393112960814</v>
      </c>
      <c r="AQ1522" s="369">
        <f t="shared" si="3758"/>
        <v>0.52026046762711287</v>
      </c>
      <c r="AR1522" s="369">
        <f t="shared" si="3758"/>
        <v>0.53266163402819344</v>
      </c>
      <c r="AS1522" s="369">
        <f t="shared" si="3758"/>
        <v>0.54422332017628605</v>
      </c>
      <c r="AT1522" s="369">
        <f t="shared" si="3758"/>
        <v>0.99331651381551145</v>
      </c>
      <c r="AU1522" s="369">
        <f t="shared" ref="AU1522:AV1522" si="3759">AU352*100/AU$5</f>
        <v>0.92983628860216427</v>
      </c>
      <c r="AV1522" s="369">
        <f t="shared" si="3759"/>
        <v>0.52109445638789231</v>
      </c>
      <c r="AW1522" s="369">
        <f t="shared" ref="AW1522:AX1522" si="3760">AW352*100/AW$5</f>
        <v>0.65460313504226364</v>
      </c>
      <c r="AX1522" s="369">
        <f t="shared" si="3760"/>
        <v>0.6303871324250131</v>
      </c>
      <c r="AY1522" s="369">
        <f t="shared" ref="AY1522" si="3761">AY352*100/AY$5</f>
        <v>0.8389032267868699</v>
      </c>
    </row>
    <row r="1523" spans="1:51" s="325" customFormat="1" ht="13.8">
      <c r="A1523" s="329"/>
      <c r="B1523" s="329" t="s">
        <v>524</v>
      </c>
      <c r="C1523" s="369">
        <f t="shared" ref="C1523:AF1523" si="3762">C353*100/C$5</f>
        <v>0.41110026856881321</v>
      </c>
      <c r="D1523" s="369">
        <f t="shared" si="3762"/>
        <v>0.2049482011824233</v>
      </c>
      <c r="E1523" s="369">
        <f t="shared" si="3762"/>
        <v>0.37716765107684669</v>
      </c>
      <c r="F1523" s="369">
        <f t="shared" si="3762"/>
        <v>0.29413152618070515</v>
      </c>
      <c r="G1523" s="369">
        <f t="shared" si="3762"/>
        <v>0.48956114393134603</v>
      </c>
      <c r="H1523" s="369">
        <f t="shared" si="3762"/>
        <v>0.36018076791945519</v>
      </c>
      <c r="I1523" s="369">
        <f t="shared" si="3762"/>
        <v>0.31899667616526906</v>
      </c>
      <c r="J1523" s="369">
        <f t="shared" si="3762"/>
        <v>0.33182713914163342</v>
      </c>
      <c r="K1523" s="369">
        <f t="shared" si="3762"/>
        <v>0.49539349961803769</v>
      </c>
      <c r="L1523" s="369">
        <f t="shared" si="3762"/>
        <v>0.53292961382808535</v>
      </c>
      <c r="M1523" s="369">
        <f t="shared" si="3762"/>
        <v>0.53736174528968172</v>
      </c>
      <c r="N1523" s="369">
        <f t="shared" si="3762"/>
        <v>0.3408695528525551</v>
      </c>
      <c r="O1523" s="369">
        <f t="shared" si="3762"/>
        <v>0.66177940282777548</v>
      </c>
      <c r="P1523" s="369">
        <f t="shared" si="3762"/>
        <v>0.88498017494345715</v>
      </c>
      <c r="Q1523" s="369">
        <f t="shared" si="3762"/>
        <v>0.59084738836391149</v>
      </c>
      <c r="R1523" s="369">
        <f t="shared" si="3762"/>
        <v>0.42911377976016962</v>
      </c>
      <c r="S1523" s="369">
        <f t="shared" si="3762"/>
        <v>0.35224840925973921</v>
      </c>
      <c r="T1523" s="369">
        <f t="shared" si="3762"/>
        <v>0.48503842387615215</v>
      </c>
      <c r="U1523" s="369">
        <f t="shared" si="3762"/>
        <v>0.43489368523348509</v>
      </c>
      <c r="V1523" s="369">
        <f t="shared" si="3762"/>
        <v>0.65794727175680967</v>
      </c>
      <c r="W1523" s="369">
        <f t="shared" si="3762"/>
        <v>0.73687600644122386</v>
      </c>
      <c r="X1523" s="369">
        <f t="shared" si="3762"/>
        <v>0.41817761422018973</v>
      </c>
      <c r="Y1523" s="369">
        <f t="shared" si="3762"/>
        <v>0.49756897218932306</v>
      </c>
      <c r="Z1523" s="369">
        <f t="shared" si="3762"/>
        <v>0.38727267668852183</v>
      </c>
      <c r="AA1523" s="369">
        <f t="shared" si="3762"/>
        <v>0.38231199486015116</v>
      </c>
      <c r="AB1523" s="369">
        <f t="shared" si="3762"/>
        <v>0.83428101353556494</v>
      </c>
      <c r="AC1523" s="369">
        <f t="shared" si="3762"/>
        <v>0.61507794984298225</v>
      </c>
      <c r="AD1523" s="369">
        <f t="shared" si="3762"/>
        <v>0.39830348062381099</v>
      </c>
      <c r="AE1523" s="369">
        <f t="shared" si="3762"/>
        <v>0.4167962625915006</v>
      </c>
      <c r="AF1523" s="369">
        <f t="shared" si="3762"/>
        <v>0.46627519337261186</v>
      </c>
      <c r="AG1523" s="369">
        <f t="shared" ref="AG1523:AH1523" si="3763">AG353*100/AG$5</f>
        <v>0.4171396320227217</v>
      </c>
      <c r="AH1523" s="369">
        <f t="shared" si="3763"/>
        <v>0.62679069129067022</v>
      </c>
      <c r="AI1523" s="369">
        <f t="shared" ref="AI1523:AJ1523" si="3764">AI353*100/AI$5</f>
        <v>0.84549954665221005</v>
      </c>
      <c r="AJ1523" s="369">
        <f t="shared" si="3764"/>
        <v>0.73438005996218403</v>
      </c>
      <c r="AK1523" s="369">
        <f t="shared" ref="AK1523:AL1523" si="3765">AK353*100/AK$5</f>
        <v>0.51978701904210012</v>
      </c>
      <c r="AL1523" s="369">
        <f t="shared" si="3765"/>
        <v>0.59469257575917478</v>
      </c>
      <c r="AM1523" s="369">
        <f t="shared" ref="AM1523:AN1523" si="3766">AM353*100/AM$5</f>
        <v>0.66525212042854742</v>
      </c>
      <c r="AN1523" s="369">
        <f t="shared" si="3766"/>
        <v>2.0762035601628979</v>
      </c>
      <c r="AO1523" s="369">
        <f t="shared" ref="AO1523:AT1523" si="3767">AO353*100/AO$5</f>
        <v>0.72412414402941339</v>
      </c>
      <c r="AP1523" s="369">
        <f t="shared" si="3767"/>
        <v>0.4567400618165936</v>
      </c>
      <c r="AQ1523" s="369">
        <f t="shared" si="3767"/>
        <v>0.48986133135395932</v>
      </c>
      <c r="AR1523" s="369">
        <f t="shared" si="3767"/>
        <v>0.49943411084278644</v>
      </c>
      <c r="AS1523" s="369">
        <f t="shared" si="3767"/>
        <v>0.50975596118989541</v>
      </c>
      <c r="AT1523" s="369">
        <f t="shared" si="3767"/>
        <v>0.96093417329938025</v>
      </c>
      <c r="AU1523" s="369">
        <f t="shared" ref="AU1523:AV1523" si="3768">AU353*100/AU$5</f>
        <v>0.89750821250995527</v>
      </c>
      <c r="AV1523" s="369">
        <f t="shared" si="3768"/>
        <v>0.48787727988507845</v>
      </c>
      <c r="AW1523" s="369">
        <f t="shared" ref="AW1523:AX1523" si="3769">AW353*100/AW$5</f>
        <v>0.61085465961034691</v>
      </c>
      <c r="AX1523" s="369">
        <f t="shared" si="3769"/>
        <v>0.57881683391153549</v>
      </c>
      <c r="AY1523" s="369">
        <f t="shared" ref="AY1523" si="3770">AY353*100/AY$5</f>
        <v>0.79414528239510351</v>
      </c>
    </row>
    <row r="1524" spans="1:51" s="325" customFormat="1" ht="13.8">
      <c r="A1524" s="327"/>
      <c r="B1524" s="327" t="s">
        <v>525</v>
      </c>
      <c r="C1524" s="369">
        <f t="shared" ref="C1524:AF1524" si="3771">C354*100/C$5</f>
        <v>2.8022694496498243E-2</v>
      </c>
      <c r="D1524" s="369">
        <f t="shared" si="3771"/>
        <v>2.4795245511673138E-2</v>
      </c>
      <c r="E1524" s="369">
        <f t="shared" si="3771"/>
        <v>2.174317616709202E-2</v>
      </c>
      <c r="F1524" s="369">
        <f t="shared" si="3771"/>
        <v>2.8673324849974927E-2</v>
      </c>
      <c r="G1524" s="369">
        <f t="shared" si="3771"/>
        <v>2.836052850417994E-2</v>
      </c>
      <c r="H1524" s="369">
        <f t="shared" si="3771"/>
        <v>2.3478235349744185E-2</v>
      </c>
      <c r="I1524" s="369">
        <f t="shared" si="3771"/>
        <v>2.533534295092946E-2</v>
      </c>
      <c r="J1524" s="369">
        <f t="shared" si="3771"/>
        <v>2.8922721624457609E-2</v>
      </c>
      <c r="K1524" s="369">
        <f t="shared" si="3771"/>
        <v>2.4718668205240279E-2</v>
      </c>
      <c r="L1524" s="369">
        <f t="shared" si="3771"/>
        <v>2.7226684498715199E-2</v>
      </c>
      <c r="M1524" s="369">
        <f t="shared" si="3771"/>
        <v>2.8889043947085823E-2</v>
      </c>
      <c r="N1524" s="369">
        <f t="shared" si="3771"/>
        <v>2.9994387716787217E-2</v>
      </c>
      <c r="O1524" s="369">
        <f t="shared" si="3771"/>
        <v>3.0769168646943981E-2</v>
      </c>
      <c r="P1524" s="369">
        <f t="shared" si="3771"/>
        <v>2.9150055949996444E-2</v>
      </c>
      <c r="Q1524" s="369">
        <f t="shared" si="3771"/>
        <v>2.8848468664210706E-2</v>
      </c>
      <c r="R1524" s="369">
        <f t="shared" si="3771"/>
        <v>2.6887591594016508E-2</v>
      </c>
      <c r="S1524" s="369">
        <f t="shared" si="3771"/>
        <v>2.9036328914599688E-2</v>
      </c>
      <c r="T1524" s="369">
        <f t="shared" si="3771"/>
        <v>2.9837842956615939E-2</v>
      </c>
      <c r="U1524" s="369">
        <f t="shared" si="3771"/>
        <v>3.7778727695940109E-2</v>
      </c>
      <c r="V1524" s="369">
        <f t="shared" si="3771"/>
        <v>3.5387518544824886E-2</v>
      </c>
      <c r="W1524" s="369">
        <f t="shared" si="3771"/>
        <v>3.4997316156736444E-2</v>
      </c>
      <c r="X1524" s="369">
        <f t="shared" si="3771"/>
        <v>3.7309219389377958E-2</v>
      </c>
      <c r="Y1524" s="369">
        <f t="shared" si="3771"/>
        <v>3.7057993612279669E-2</v>
      </c>
      <c r="Z1524" s="369">
        <f t="shared" si="3771"/>
        <v>4.7806289471487788E-2</v>
      </c>
      <c r="AA1524" s="369">
        <f t="shared" si="3771"/>
        <v>3.9946600210771926E-2</v>
      </c>
      <c r="AB1524" s="369">
        <f t="shared" si="3771"/>
        <v>3.5327723515142136E-2</v>
      </c>
      <c r="AC1524" s="369">
        <f t="shared" si="3771"/>
        <v>4.9582538926726955E-2</v>
      </c>
      <c r="AD1524" s="369">
        <f t="shared" si="3771"/>
        <v>3.8779648183973538E-2</v>
      </c>
      <c r="AE1524" s="369">
        <f t="shared" si="3771"/>
        <v>3.7252668887635301E-2</v>
      </c>
      <c r="AF1524" s="369">
        <f t="shared" si="3771"/>
        <v>3.5788486356100768E-2</v>
      </c>
      <c r="AG1524" s="369">
        <f t="shared" ref="AG1524:AH1524" si="3772">AG354*100/AG$5</f>
        <v>3.9883489611876349E-2</v>
      </c>
      <c r="AH1524" s="369">
        <f t="shared" si="3772"/>
        <v>3.3688781167971325E-2</v>
      </c>
      <c r="AI1524" s="369">
        <f t="shared" ref="AI1524:AJ1524" si="3773">AI354*100/AI$5</f>
        <v>3.239325809890637E-2</v>
      </c>
      <c r="AJ1524" s="369">
        <f t="shared" si="3773"/>
        <v>3.6922527172278348E-2</v>
      </c>
      <c r="AK1524" s="369">
        <f t="shared" ref="AK1524:AL1524" si="3774">AK354*100/AK$5</f>
        <v>3.7996127122960535E-2</v>
      </c>
      <c r="AL1524" s="369">
        <f t="shared" si="3774"/>
        <v>4.0831335736672796E-2</v>
      </c>
      <c r="AM1524" s="369">
        <f t="shared" ref="AM1524:AN1524" si="3775">AM354*100/AM$5</f>
        <v>3.7422054385482767E-2</v>
      </c>
      <c r="AN1524" s="369">
        <f t="shared" si="3775"/>
        <v>3.1364195483882563E-2</v>
      </c>
      <c r="AO1524" s="369">
        <f t="shared" ref="AO1524:AT1524" si="3776">AO354*100/AO$5</f>
        <v>2.961652940815597E-2</v>
      </c>
      <c r="AP1524" s="369">
        <f t="shared" si="3776"/>
        <v>2.5899249479487831E-2</v>
      </c>
      <c r="AQ1524" s="369">
        <f t="shared" si="3776"/>
        <v>3.0399136273153615E-2</v>
      </c>
      <c r="AR1524" s="369">
        <f t="shared" si="3776"/>
        <v>3.3227523185407025E-2</v>
      </c>
      <c r="AS1524" s="369">
        <f t="shared" si="3776"/>
        <v>3.4467358986390702E-2</v>
      </c>
      <c r="AT1524" s="369">
        <f t="shared" si="3776"/>
        <v>3.2348679039503427E-2</v>
      </c>
      <c r="AU1524" s="369">
        <f t="shared" ref="AU1524:AV1524" si="3777">AU354*100/AU$5</f>
        <v>3.2328076092209106E-2</v>
      </c>
      <c r="AV1524" s="369">
        <f t="shared" si="3777"/>
        <v>3.3217176502813854E-2</v>
      </c>
      <c r="AW1524" s="369">
        <f t="shared" ref="AW1524:AX1524" si="3778">AW354*100/AW$5</f>
        <v>4.3748475431916768E-2</v>
      </c>
      <c r="AX1524" s="369">
        <f t="shared" si="3778"/>
        <v>5.1604451029049453E-2</v>
      </c>
      <c r="AY1524" s="369">
        <f t="shared" ref="AY1524" si="3779">AY354*100/AY$5</f>
        <v>4.4786617001882932E-2</v>
      </c>
    </row>
    <row r="1525" spans="1:51" s="325" customFormat="1" ht="13.8">
      <c r="A1525" s="329"/>
      <c r="B1525" s="329" t="s">
        <v>526</v>
      </c>
      <c r="C1525" s="369">
        <f t="shared" ref="C1525:AF1525" si="3780">C355*100/C$5</f>
        <v>0.2819972538622959</v>
      </c>
      <c r="D1525" s="369">
        <f t="shared" si="3780"/>
        <v>0.25725067218360881</v>
      </c>
      <c r="E1525" s="369">
        <f t="shared" si="3780"/>
        <v>0.24200938275859371</v>
      </c>
      <c r="F1525" s="369">
        <f t="shared" si="3780"/>
        <v>0.27469605075938319</v>
      </c>
      <c r="G1525" s="369">
        <f t="shared" si="3780"/>
        <v>0.27384364289694479</v>
      </c>
      <c r="H1525" s="369">
        <f t="shared" si="3780"/>
        <v>0.26945622885192516</v>
      </c>
      <c r="I1525" s="369">
        <f t="shared" si="3780"/>
        <v>0.26544948844365396</v>
      </c>
      <c r="J1525" s="369">
        <f t="shared" si="3780"/>
        <v>0.26869317806731297</v>
      </c>
      <c r="K1525" s="369">
        <f t="shared" si="3780"/>
        <v>0.31129827546091488</v>
      </c>
      <c r="L1525" s="369">
        <f t="shared" si="3780"/>
        <v>0.34636135454335698</v>
      </c>
      <c r="M1525" s="369">
        <f t="shared" si="3780"/>
        <v>0.32067264245830018</v>
      </c>
      <c r="N1525" s="369">
        <f t="shared" si="3780"/>
        <v>0.31571870330040469</v>
      </c>
      <c r="O1525" s="369">
        <f t="shared" si="3780"/>
        <v>0.29868706099927117</v>
      </c>
      <c r="P1525" s="369">
        <f t="shared" si="3780"/>
        <v>0.361098474149808</v>
      </c>
      <c r="Q1525" s="369">
        <f t="shared" si="3780"/>
        <v>0.38085643132709029</v>
      </c>
      <c r="R1525" s="369">
        <f t="shared" si="3780"/>
        <v>0.38573687228568021</v>
      </c>
      <c r="S1525" s="369">
        <f t="shared" si="3780"/>
        <v>0.31728158345807272</v>
      </c>
      <c r="T1525" s="369">
        <f t="shared" si="3780"/>
        <v>0.32984898622765174</v>
      </c>
      <c r="U1525" s="369">
        <f t="shared" si="3780"/>
        <v>0.34372380535731584</v>
      </c>
      <c r="V1525" s="369">
        <f t="shared" si="3780"/>
        <v>0.42435602701555453</v>
      </c>
      <c r="W1525" s="369">
        <f t="shared" si="3780"/>
        <v>0.37900161030595814</v>
      </c>
      <c r="X1525" s="369">
        <f t="shared" si="3780"/>
        <v>0.40076388765375054</v>
      </c>
      <c r="Y1525" s="369">
        <f t="shared" si="3780"/>
        <v>0.34633018477060951</v>
      </c>
      <c r="Z1525" s="369">
        <f t="shared" si="3780"/>
        <v>0.31999146813068602</v>
      </c>
      <c r="AA1525" s="369">
        <f t="shared" si="3780"/>
        <v>0.30777942170347239</v>
      </c>
      <c r="AB1525" s="369">
        <f t="shared" si="3780"/>
        <v>0.31122042144291878</v>
      </c>
      <c r="AC1525" s="369">
        <f t="shared" si="3780"/>
        <v>0.29641567594764917</v>
      </c>
      <c r="AD1525" s="369">
        <f t="shared" si="3780"/>
        <v>0.29391524461255647</v>
      </c>
      <c r="AE1525" s="369">
        <f t="shared" si="3780"/>
        <v>0.27294971362749926</v>
      </c>
      <c r="AF1525" s="369">
        <f t="shared" si="3780"/>
        <v>0.27896981632676487</v>
      </c>
      <c r="AG1525" s="369">
        <f t="shared" ref="AG1525:AH1525" si="3781">AG355*100/AG$5</f>
        <v>0.27661729968684762</v>
      </c>
      <c r="AH1525" s="369">
        <f t="shared" si="3781"/>
        <v>0.30530457933474014</v>
      </c>
      <c r="AI1525" s="369">
        <f t="shared" ref="AI1525:AJ1525" si="3782">AI355*100/AI$5</f>
        <v>0.30365227080290297</v>
      </c>
      <c r="AJ1525" s="369">
        <f t="shared" si="3782"/>
        <v>0.30687122827379437</v>
      </c>
      <c r="AK1525" s="369">
        <f t="shared" ref="AK1525:AL1525" si="3783">AK355*100/AK$5</f>
        <v>0.30311166847424315</v>
      </c>
      <c r="AL1525" s="369">
        <f t="shared" si="3783"/>
        <v>0.26905658508787672</v>
      </c>
      <c r="AM1525" s="369">
        <f t="shared" ref="AM1525:AN1525" si="3784">AM355*100/AM$5</f>
        <v>0.23721651124831294</v>
      </c>
      <c r="AN1525" s="369">
        <f t="shared" si="3784"/>
        <v>0.31302937289578103</v>
      </c>
      <c r="AO1525" s="369">
        <f t="shared" ref="AO1525:AT1525" si="3785">AO355*100/AO$5</f>
        <v>0.26612567139614435</v>
      </c>
      <c r="AP1525" s="369">
        <f t="shared" si="3785"/>
        <v>0.22340281280489568</v>
      </c>
      <c r="AQ1525" s="369">
        <f t="shared" si="3785"/>
        <v>0.23786227605519755</v>
      </c>
      <c r="AR1525" s="369">
        <f t="shared" si="3785"/>
        <v>0.25786892307445408</v>
      </c>
      <c r="AS1525" s="369">
        <f t="shared" si="3785"/>
        <v>0.26752898761510646</v>
      </c>
      <c r="AT1525" s="369">
        <f t="shared" si="3785"/>
        <v>0.26754141623930616</v>
      </c>
      <c r="AU1525" s="369">
        <f t="shared" ref="AU1525:AV1525" si="3786">AU355*100/AU$5</f>
        <v>0.30048273226123107</v>
      </c>
      <c r="AV1525" s="369">
        <f t="shared" si="3786"/>
        <v>0.23608364531244289</v>
      </c>
      <c r="AW1525" s="369">
        <f t="shared" ref="AW1525:AX1525" si="3787">AW355*100/AW$5</f>
        <v>0.25582915292345876</v>
      </c>
      <c r="AX1525" s="369">
        <f t="shared" si="3787"/>
        <v>0.24880107594085055</v>
      </c>
      <c r="AY1525" s="369">
        <f t="shared" ref="AY1525" si="3788">AY355*100/AY$5</f>
        <v>0.23199008845213495</v>
      </c>
    </row>
    <row r="1526" spans="1:51" s="325" customFormat="1" ht="13.8">
      <c r="A1526" s="327"/>
      <c r="B1526" s="327" t="s">
        <v>527</v>
      </c>
      <c r="C1526" s="369">
        <f t="shared" ref="C1526:AF1526" si="3789">C356*100/C$5</f>
        <v>0.12076960940940769</v>
      </c>
      <c r="D1526" s="369">
        <f t="shared" si="3789"/>
        <v>0.13775136395373966</v>
      </c>
      <c r="E1526" s="369">
        <f t="shared" si="3789"/>
        <v>0.11580199313691376</v>
      </c>
      <c r="F1526" s="369">
        <f t="shared" si="3789"/>
        <v>0.14220689423502209</v>
      </c>
      <c r="G1526" s="369">
        <f t="shared" si="3789"/>
        <v>0.14982641655663251</v>
      </c>
      <c r="H1526" s="369">
        <f t="shared" si="3789"/>
        <v>0.14978244588864578</v>
      </c>
      <c r="I1526" s="369">
        <f t="shared" si="3789"/>
        <v>0.13825647849058886</v>
      </c>
      <c r="J1526" s="369">
        <f t="shared" si="3789"/>
        <v>0.138121496584894</v>
      </c>
      <c r="K1526" s="369">
        <f t="shared" si="3789"/>
        <v>0.16071057931533997</v>
      </c>
      <c r="L1526" s="369">
        <f t="shared" si="3789"/>
        <v>0.18516854581962028</v>
      </c>
      <c r="M1526" s="369">
        <f t="shared" si="3789"/>
        <v>0.16971781488206972</v>
      </c>
      <c r="N1526" s="369">
        <f t="shared" si="3789"/>
        <v>0.18583189545422835</v>
      </c>
      <c r="O1526" s="369">
        <f t="shared" si="3789"/>
        <v>0.18392856061263757</v>
      </c>
      <c r="P1526" s="369">
        <f t="shared" si="3789"/>
        <v>0.16528426694724316</v>
      </c>
      <c r="Q1526" s="369">
        <f t="shared" si="3789"/>
        <v>0.21622190258280785</v>
      </c>
      <c r="R1526" s="369">
        <f t="shared" si="3789"/>
        <v>0.22806594682173872</v>
      </c>
      <c r="S1526" s="369">
        <f t="shared" si="3789"/>
        <v>0.15981533819043595</v>
      </c>
      <c r="T1526" s="369">
        <f t="shared" si="3789"/>
        <v>0.16927159335305925</v>
      </c>
      <c r="U1526" s="369">
        <f t="shared" si="3789"/>
        <v>0.17653728113384606</v>
      </c>
      <c r="V1526" s="369">
        <f t="shared" si="3789"/>
        <v>0.22602621702383402</v>
      </c>
      <c r="W1526" s="369">
        <f t="shared" si="3789"/>
        <v>0.20981213097155127</v>
      </c>
      <c r="X1526" s="369">
        <f t="shared" si="3789"/>
        <v>0.22120809899600144</v>
      </c>
      <c r="Y1526" s="369">
        <f t="shared" si="3789"/>
        <v>0.1795887382748938</v>
      </c>
      <c r="Z1526" s="369">
        <f t="shared" si="3789"/>
        <v>0.16052897589746917</v>
      </c>
      <c r="AA1526" s="369">
        <f t="shared" si="3789"/>
        <v>0.16963407167039529</v>
      </c>
      <c r="AB1526" s="369">
        <f t="shared" si="3789"/>
        <v>0.16948895924526522</v>
      </c>
      <c r="AC1526" s="369">
        <f t="shared" si="3789"/>
        <v>0.14095937971704026</v>
      </c>
      <c r="AD1526" s="369">
        <f t="shared" si="3789"/>
        <v>0.16061271042069702</v>
      </c>
      <c r="AE1526" s="369">
        <f t="shared" si="3789"/>
        <v>0.13513454915006753</v>
      </c>
      <c r="AF1526" s="369">
        <f t="shared" si="3789"/>
        <v>0.15889596004151957</v>
      </c>
      <c r="AG1526" s="369">
        <f t="shared" ref="AG1526:AH1526" si="3790">AG356*100/AG$5</f>
        <v>0.18133594064205721</v>
      </c>
      <c r="AH1526" s="369">
        <f t="shared" si="3790"/>
        <v>0.19413939980940884</v>
      </c>
      <c r="AI1526" s="369">
        <f t="shared" ref="AI1526:AJ1526" si="3791">AI356*100/AI$5</f>
        <v>0.18102346913249986</v>
      </c>
      <c r="AJ1526" s="369">
        <f t="shared" si="3791"/>
        <v>0.20330804230276975</v>
      </c>
      <c r="AK1526" s="369">
        <f t="shared" ref="AK1526:AL1526" si="3792">AK356*100/AK$5</f>
        <v>0.19181224379406334</v>
      </c>
      <c r="AL1526" s="369">
        <f t="shared" si="3792"/>
        <v>0.16515179434644292</v>
      </c>
      <c r="AM1526" s="369">
        <f t="shared" ref="AM1526:AN1526" si="3793">AM356*100/AM$5</f>
        <v>0.14475547895593582</v>
      </c>
      <c r="AN1526" s="369">
        <f t="shared" si="3793"/>
        <v>0.23686501797723808</v>
      </c>
      <c r="AO1526" s="369">
        <f t="shared" ref="AO1526:AT1526" si="3794">AO356*100/AO$5</f>
        <v>0.16980143527342756</v>
      </c>
      <c r="AP1526" s="369">
        <f t="shared" si="3794"/>
        <v>0.13545690912152047</v>
      </c>
      <c r="AQ1526" s="369">
        <f t="shared" si="3794"/>
        <v>0.15402004116198253</v>
      </c>
      <c r="AR1526" s="369">
        <f t="shared" si="3794"/>
        <v>0.15322593293292527</v>
      </c>
      <c r="AS1526" s="369">
        <f t="shared" si="3794"/>
        <v>0.17870653273231318</v>
      </c>
      <c r="AT1526" s="369">
        <f t="shared" si="3794"/>
        <v>0.16608572568252852</v>
      </c>
      <c r="AU1526" s="369">
        <f t="shared" ref="AU1526:AV1526" si="3795">AU356*100/AU$5</f>
        <v>0.20619251032562119</v>
      </c>
      <c r="AV1526" s="369">
        <f t="shared" si="3795"/>
        <v>0.15186322951519654</v>
      </c>
      <c r="AW1526" s="369">
        <f t="shared" ref="AW1526:AX1526" si="3796">AW356*100/AW$5</f>
        <v>0.16584649322826628</v>
      </c>
      <c r="AX1526" s="369">
        <f t="shared" si="3796"/>
        <v>0.15952640023606221</v>
      </c>
      <c r="AY1526" s="369">
        <f t="shared" ref="AY1526" si="3797">AY356*100/AY$5</f>
        <v>0.15397191632529536</v>
      </c>
    </row>
    <row r="1527" spans="1:51" s="325" customFormat="1" ht="13.8">
      <c r="A1527" s="329"/>
      <c r="B1527" s="329" t="s">
        <v>528</v>
      </c>
      <c r="C1527" s="369">
        <f t="shared" ref="C1527:AF1527" si="3798">C357*100/C$5</f>
        <v>9.6719315365417675E-3</v>
      </c>
      <c r="D1527" s="369">
        <f t="shared" si="3798"/>
        <v>3.4868314000790351E-3</v>
      </c>
      <c r="E1527" s="369">
        <f t="shared" si="3798"/>
        <v>2.6479682810695258E-3</v>
      </c>
      <c r="F1527" s="369">
        <f t="shared" si="3798"/>
        <v>4.3589852282388663E-3</v>
      </c>
      <c r="G1527" s="369">
        <f t="shared" si="3798"/>
        <v>4.7698933207812417E-3</v>
      </c>
      <c r="H1527" s="369">
        <f t="shared" si="3798"/>
        <v>3.4420252441754594E-3</v>
      </c>
      <c r="I1527" s="369">
        <f t="shared" si="3798"/>
        <v>7.5969150624329964E-3</v>
      </c>
      <c r="J1527" s="369">
        <f t="shared" si="3798"/>
        <v>5.3979354355860355E-3</v>
      </c>
      <c r="K1527" s="369">
        <f t="shared" si="3798"/>
        <v>4.7867897159354191E-3</v>
      </c>
      <c r="L1527" s="369">
        <f t="shared" si="3798"/>
        <v>4.2442924425857859E-3</v>
      </c>
      <c r="M1527" s="369">
        <f t="shared" si="3798"/>
        <v>5.4033999724298959E-3</v>
      </c>
      <c r="N1527" s="369">
        <f t="shared" si="3798"/>
        <v>4.9324104245383428E-3</v>
      </c>
      <c r="O1527" s="369">
        <f t="shared" si="3798"/>
        <v>4.2398460733977924E-3</v>
      </c>
      <c r="P1527" s="369">
        <f t="shared" si="3798"/>
        <v>4.4673754384905791E-2</v>
      </c>
      <c r="Q1527" s="369">
        <f t="shared" si="3798"/>
        <v>3.9651471656278392E-3</v>
      </c>
      <c r="R1527" s="369">
        <f t="shared" si="3798"/>
        <v>5.6994732990552788E-3</v>
      </c>
      <c r="S1527" s="369">
        <f t="shared" si="3798"/>
        <v>5.2758316462866803E-3</v>
      </c>
      <c r="T1527" s="369">
        <f t="shared" si="3798"/>
        <v>5.5920444392016195E-3</v>
      </c>
      <c r="U1527" s="369">
        <f t="shared" si="3798"/>
        <v>3.6317671928693799E-3</v>
      </c>
      <c r="V1527" s="369">
        <f t="shared" si="3798"/>
        <v>6.0099942421733485E-3</v>
      </c>
      <c r="W1527" s="369">
        <f t="shared" si="3798"/>
        <v>4.2512077294685991E-3</v>
      </c>
      <c r="X1527" s="369">
        <f t="shared" si="3798"/>
        <v>4.2603654069910523E-3</v>
      </c>
      <c r="Y1527" s="369">
        <f t="shared" si="3798"/>
        <v>5.2716850765624403E-3</v>
      </c>
      <c r="Z1527" s="369">
        <f t="shared" si="3798"/>
        <v>5.1933117563594889E-3</v>
      </c>
      <c r="AA1527" s="369">
        <f t="shared" si="3798"/>
        <v>4.7650020132133505E-3</v>
      </c>
      <c r="AB1527" s="369">
        <f t="shared" si="3798"/>
        <v>4.7944767627692893E-3</v>
      </c>
      <c r="AC1527" s="369">
        <f t="shared" si="3798"/>
        <v>3.2386728381376862E-3</v>
      </c>
      <c r="AD1527" s="369">
        <f t="shared" si="3798"/>
        <v>5.1732932944494178E-3</v>
      </c>
      <c r="AE1527" s="369">
        <f t="shared" si="3798"/>
        <v>6.0313844865695259E-3</v>
      </c>
      <c r="AF1527" s="369">
        <f t="shared" si="3798"/>
        <v>5.6982813327583126E-3</v>
      </c>
      <c r="AG1527" s="369">
        <f t="shared" ref="AG1527:AH1527" si="3799">AG357*100/AG$5</f>
        <v>5.6551216613854524E-3</v>
      </c>
      <c r="AH1527" s="369">
        <f t="shared" si="3799"/>
        <v>4.7179890293107991E-3</v>
      </c>
      <c r="AI1527" s="369">
        <f t="shared" ref="AI1527:AJ1527" si="3800">AI357*100/AI$5</f>
        <v>4.6163351980171071E-3</v>
      </c>
      <c r="AJ1527" s="369">
        <f t="shared" si="3800"/>
        <v>7.5646153231009299E-3</v>
      </c>
      <c r="AK1527" s="369">
        <f t="shared" ref="AK1527:AL1527" si="3801">AK357*100/AK$5</f>
        <v>5.8845284057097852E-3</v>
      </c>
      <c r="AL1527" s="369">
        <f t="shared" si="3801"/>
        <v>5.9258200969723937E-3</v>
      </c>
      <c r="AM1527" s="369">
        <f t="shared" ref="AM1527:AN1527" si="3802">AM357*100/AM$5</f>
        <v>6.0082981273024859E-3</v>
      </c>
      <c r="AN1527" s="369">
        <f t="shared" si="3802"/>
        <v>4.083879620297208E-3</v>
      </c>
      <c r="AO1527" s="369">
        <f t="shared" ref="AO1527:AT1527" si="3803">AO357*100/AO$5</f>
        <v>4.2309327725937101E-3</v>
      </c>
      <c r="AP1527" s="369">
        <f t="shared" si="3803"/>
        <v>3.7297707864134559E-3</v>
      </c>
      <c r="AQ1527" s="369">
        <f t="shared" si="3803"/>
        <v>5.4657714497790078E-3</v>
      </c>
      <c r="AR1527" s="369">
        <f t="shared" si="3803"/>
        <v>7.7324203241561909E-3</v>
      </c>
      <c r="AS1527" s="369">
        <f t="shared" si="3803"/>
        <v>4.6711410535970974E-3</v>
      </c>
      <c r="AT1527" s="369">
        <f t="shared" si="3803"/>
        <v>5.3185133072232481E-3</v>
      </c>
      <c r="AU1527" s="369">
        <f t="shared" ref="AU1527:AV1527" si="3804">AU357*100/AU$5</f>
        <v>3.6705836396362422E-3</v>
      </c>
      <c r="AV1527" s="369">
        <f t="shared" si="3804"/>
        <v>5.3915939472850847E-3</v>
      </c>
      <c r="AW1527" s="369">
        <f t="shared" ref="AW1527:AX1527" si="3805">AW357*100/AW$5</f>
        <v>4.4411331120279146E-3</v>
      </c>
      <c r="AX1527" s="369">
        <f t="shared" si="3805"/>
        <v>6.1133002873592661E-3</v>
      </c>
      <c r="AY1527" s="369">
        <f t="shared" ref="AY1527" si="3806">AY357*100/AY$5</f>
        <v>3.899474975836158E-3</v>
      </c>
    </row>
    <row r="1528" spans="1:51" s="325" customFormat="1" ht="13.8">
      <c r="A1528" s="327"/>
      <c r="B1528" s="327" t="s">
        <v>529</v>
      </c>
      <c r="C1528" s="369">
        <f t="shared" ref="C1528:AF1528" si="3807">C358*100/C$5</f>
        <v>0.15155571291634642</v>
      </c>
      <c r="D1528" s="369">
        <f t="shared" si="3807"/>
        <v>0.11601247682979011</v>
      </c>
      <c r="E1528" s="369">
        <f t="shared" si="3807"/>
        <v>0.1235967166685128</v>
      </c>
      <c r="F1528" s="369">
        <f t="shared" si="3807"/>
        <v>0.12817016198628958</v>
      </c>
      <c r="G1528" s="369">
        <f t="shared" si="3807"/>
        <v>0.11924733301953104</v>
      </c>
      <c r="H1528" s="369">
        <f t="shared" si="3807"/>
        <v>0.1161955258744284</v>
      </c>
      <c r="I1528" s="369">
        <f t="shared" si="3807"/>
        <v>0.11959609489063208</v>
      </c>
      <c r="J1528" s="369">
        <f t="shared" si="3807"/>
        <v>0.12517374604683293</v>
      </c>
      <c r="K1528" s="369">
        <f t="shared" si="3807"/>
        <v>0.14584014241091764</v>
      </c>
      <c r="L1528" s="369">
        <f t="shared" si="3807"/>
        <v>0.15694851628115097</v>
      </c>
      <c r="M1528" s="369">
        <f t="shared" si="3807"/>
        <v>0.14555142760380058</v>
      </c>
      <c r="N1528" s="369">
        <f t="shared" si="3807"/>
        <v>0.124954397421638</v>
      </c>
      <c r="O1528" s="369">
        <f t="shared" si="3807"/>
        <v>0.11051865431323579</v>
      </c>
      <c r="P1528" s="369">
        <f t="shared" si="3807"/>
        <v>0.15114045281765906</v>
      </c>
      <c r="Q1528" s="369">
        <f t="shared" si="3807"/>
        <v>0.16070984226401813</v>
      </c>
      <c r="R1528" s="369">
        <f t="shared" si="3807"/>
        <v>0.15197145216488619</v>
      </c>
      <c r="S1528" s="369">
        <f t="shared" si="3807"/>
        <v>0.1521519039013042</v>
      </c>
      <c r="T1528" s="369">
        <f t="shared" si="3807"/>
        <v>0.15502616627801274</v>
      </c>
      <c r="U1528" s="369">
        <f t="shared" si="3807"/>
        <v>0.16355475703060035</v>
      </c>
      <c r="V1528" s="369">
        <f t="shared" si="3807"/>
        <v>0.19231981574954715</v>
      </c>
      <c r="W1528" s="369">
        <f t="shared" si="3807"/>
        <v>0.16493827160493826</v>
      </c>
      <c r="X1528" s="369">
        <f t="shared" si="3807"/>
        <v>0.17529542325075806</v>
      </c>
      <c r="Y1528" s="369">
        <f t="shared" si="3807"/>
        <v>0.16146976141915326</v>
      </c>
      <c r="Z1528" s="369">
        <f t="shared" si="3807"/>
        <v>0.15431554933182479</v>
      </c>
      <c r="AA1528" s="369">
        <f t="shared" si="3807"/>
        <v>0.13342005636997381</v>
      </c>
      <c r="AB1528" s="369">
        <f t="shared" si="3807"/>
        <v>0.13689492862117575</v>
      </c>
      <c r="AC1528" s="369">
        <f t="shared" si="3807"/>
        <v>0.15225617902149668</v>
      </c>
      <c r="AD1528" s="369">
        <f t="shared" si="3807"/>
        <v>0.12808913784861581</v>
      </c>
      <c r="AE1528" s="369">
        <f t="shared" si="3807"/>
        <v>0.13174435917722455</v>
      </c>
      <c r="AF1528" s="369">
        <f t="shared" si="3807"/>
        <v>0.114375574952487</v>
      </c>
      <c r="AG1528" s="369">
        <f t="shared" ref="AG1528:AH1528" si="3808">AG358*100/AG$5</f>
        <v>8.9626237383404972E-2</v>
      </c>
      <c r="AH1528" s="369">
        <f t="shared" si="3808"/>
        <v>0.10644719049602051</v>
      </c>
      <c r="AI1528" s="369">
        <f t="shared" ref="AI1528:AJ1528" si="3809">AI358*100/AI$5</f>
        <v>0.11801246647238603</v>
      </c>
      <c r="AJ1528" s="369">
        <f t="shared" si="3809"/>
        <v>9.6034592625652754E-2</v>
      </c>
      <c r="AK1528" s="369">
        <f t="shared" ref="AK1528:AL1528" si="3810">AK358*100/AK$5</f>
        <v>0.10537592588767722</v>
      </c>
      <c r="AL1528" s="369">
        <f t="shared" si="3810"/>
        <v>9.7978970644461358E-2</v>
      </c>
      <c r="AM1528" s="369">
        <f t="shared" ref="AM1528:AN1528" si="3811">AM358*100/AM$5</f>
        <v>8.6452734165074652E-2</v>
      </c>
      <c r="AN1528" s="369">
        <f t="shared" si="3811"/>
        <v>7.2080475298245725E-2</v>
      </c>
      <c r="AO1528" s="369">
        <f t="shared" ref="AO1528:AT1528" si="3812">AO358*100/AO$5</f>
        <v>9.2058045577018133E-2</v>
      </c>
      <c r="AP1528" s="369">
        <f t="shared" si="3812"/>
        <v>8.4216132896961768E-2</v>
      </c>
      <c r="AQ1528" s="369">
        <f t="shared" si="3812"/>
        <v>7.8376463443436017E-2</v>
      </c>
      <c r="AR1528" s="369">
        <f t="shared" si="3812"/>
        <v>9.6910569817372644E-2</v>
      </c>
      <c r="AS1528" s="369">
        <f t="shared" si="3812"/>
        <v>8.4151313829196189E-2</v>
      </c>
      <c r="AT1528" s="369">
        <f t="shared" si="3812"/>
        <v>9.61708387261824E-2</v>
      </c>
      <c r="AU1528" s="369">
        <f t="shared" ref="AU1528:AV1528" si="3813">AU358*100/AU$5</f>
        <v>9.0653313375236355E-2</v>
      </c>
      <c r="AV1528" s="369">
        <f t="shared" si="3813"/>
        <v>7.885980802207207E-2</v>
      </c>
      <c r="AW1528" s="369">
        <f t="shared" ref="AW1528:AX1528" si="3814">AW358*100/AW$5</f>
        <v>8.5541526583164523E-2</v>
      </c>
      <c r="AX1528" s="369">
        <f t="shared" si="3814"/>
        <v>8.3161375417429129E-2</v>
      </c>
      <c r="AY1528" s="369">
        <f t="shared" ref="AY1528" si="3815">AY358*100/AY$5</f>
        <v>7.4147369761119894E-2</v>
      </c>
    </row>
    <row r="1529" spans="1:51" s="325" customFormat="1" ht="13.8">
      <c r="A1529" s="329"/>
      <c r="B1529" s="329" t="s">
        <v>530</v>
      </c>
      <c r="C1529" s="369">
        <f t="shared" ref="C1529:AF1529" si="3816">C359*100/C$5</f>
        <v>3.2858660264769128E-2</v>
      </c>
      <c r="D1529" s="369">
        <f t="shared" si="3816"/>
        <v>3.5427928916852418E-2</v>
      </c>
      <c r="E1529" s="369">
        <f t="shared" si="3816"/>
        <v>3.0768645519469843E-2</v>
      </c>
      <c r="F1529" s="369">
        <f t="shared" si="3816"/>
        <v>3.4991853896412912E-2</v>
      </c>
      <c r="G1529" s="369">
        <f t="shared" si="3816"/>
        <v>3.2612758983946166E-2</v>
      </c>
      <c r="H1529" s="369">
        <f t="shared" si="3816"/>
        <v>3.2898514965382285E-2</v>
      </c>
      <c r="I1529" s="369">
        <f t="shared" si="3816"/>
        <v>3.562436869082658E-2</v>
      </c>
      <c r="J1529" s="369">
        <f t="shared" si="3816"/>
        <v>3.6034866286209485E-2</v>
      </c>
      <c r="K1529" s="369">
        <f t="shared" si="3816"/>
        <v>4.0059936885000522E-2</v>
      </c>
      <c r="L1529" s="369">
        <f t="shared" si="3816"/>
        <v>4.4113550174535242E-2</v>
      </c>
      <c r="M1529" s="369">
        <f t="shared" si="3816"/>
        <v>4.0461680108510478E-2</v>
      </c>
      <c r="N1529" s="369">
        <f t="shared" si="3816"/>
        <v>3.4349128451965215E-2</v>
      </c>
      <c r="O1529" s="369">
        <f t="shared" si="3816"/>
        <v>3.7068368527420702E-2</v>
      </c>
      <c r="P1529" s="369">
        <f t="shared" si="3816"/>
        <v>2.6002194878473158E-2</v>
      </c>
      <c r="Q1529" s="369">
        <f t="shared" si="3816"/>
        <v>3.0264592651934933E-2</v>
      </c>
      <c r="R1529" s="369">
        <f t="shared" si="3816"/>
        <v>3.4805943811024607E-2</v>
      </c>
      <c r="S1529" s="369">
        <f t="shared" si="3816"/>
        <v>3.7855054805108083E-2</v>
      </c>
      <c r="T1529" s="369">
        <f t="shared" si="3816"/>
        <v>3.5103344654842279E-2</v>
      </c>
      <c r="U1529" s="369">
        <f t="shared" si="3816"/>
        <v>3.6818605334606819E-2</v>
      </c>
      <c r="V1529" s="369">
        <f t="shared" si="3816"/>
        <v>4.8542261186784737E-2</v>
      </c>
      <c r="W1529" s="369">
        <f t="shared" si="3816"/>
        <v>3.765968867418143E-2</v>
      </c>
      <c r="X1529" s="369">
        <f t="shared" si="3816"/>
        <v>3.3710658317453471E-2</v>
      </c>
      <c r="Y1529" s="369">
        <f t="shared" si="3816"/>
        <v>0.12652044183749855</v>
      </c>
      <c r="Z1529" s="369">
        <f t="shared" si="3816"/>
        <v>3.8996207027663654E-2</v>
      </c>
      <c r="AA1529" s="369">
        <f t="shared" si="3816"/>
        <v>3.784205765493602E-2</v>
      </c>
      <c r="AB1529" s="369">
        <f t="shared" si="3816"/>
        <v>3.5874462093352662E-2</v>
      </c>
      <c r="AC1529" s="369">
        <f t="shared" si="3816"/>
        <v>2.7451607866119436E-2</v>
      </c>
      <c r="AD1529" s="369">
        <f t="shared" si="3816"/>
        <v>3.8298411598443369E-2</v>
      </c>
      <c r="AE1529" s="369">
        <f t="shared" si="3816"/>
        <v>5.4282460379125728E-2</v>
      </c>
      <c r="AF1529" s="369">
        <f t="shared" si="3816"/>
        <v>3.7551264034579958E-2</v>
      </c>
      <c r="AG1529" s="369">
        <f t="shared" ref="AG1529:AH1529" si="3817">AG359*100/AG$5</f>
        <v>0.19666429672423358</v>
      </c>
      <c r="AH1529" s="369">
        <f t="shared" si="3817"/>
        <v>4.1487110142038763E-2</v>
      </c>
      <c r="AI1529" s="369">
        <f t="shared" ref="AI1529:AJ1529" si="3818">AI359*100/AI$5</f>
        <v>0.1601118652440463</v>
      </c>
      <c r="AJ1529" s="369">
        <f t="shared" si="3818"/>
        <v>5.3384570994455136E-2</v>
      </c>
      <c r="AK1529" s="369">
        <f t="shared" ref="AK1529:AL1529" si="3819">AK359*100/AK$5</f>
        <v>3.464467385878145E-2</v>
      </c>
      <c r="AL1529" s="369">
        <f t="shared" si="3819"/>
        <v>3.3282003284365494E-2</v>
      </c>
      <c r="AM1529" s="369">
        <f t="shared" ref="AM1529:AN1529" si="3820">AM359*100/AM$5</f>
        <v>4.8993591519546811E-2</v>
      </c>
      <c r="AN1529" s="369">
        <f t="shared" si="3820"/>
        <v>2.6871927901555633E-2</v>
      </c>
      <c r="AO1529" s="369">
        <f t="shared" ref="AO1529:AT1529" si="3821">AO359*100/AO$5</f>
        <v>2.6690134240445321E-2</v>
      </c>
      <c r="AP1529" s="369">
        <f t="shared" si="3821"/>
        <v>3.1197615456448995E-2</v>
      </c>
      <c r="AQ1529" s="369">
        <f t="shared" si="3821"/>
        <v>4.3456256958736797E-2</v>
      </c>
      <c r="AR1529" s="369">
        <f t="shared" si="3821"/>
        <v>4.260125914440769E-2</v>
      </c>
      <c r="AS1529" s="369">
        <f t="shared" si="3821"/>
        <v>4.4128127983602883E-2</v>
      </c>
      <c r="AT1529" s="369">
        <f t="shared" si="3821"/>
        <v>4.483708686848966E-2</v>
      </c>
      <c r="AU1529" s="369">
        <f t="shared" ref="AU1529:AV1529" si="3822">AU359*100/AU$5</f>
        <v>4.1959148761346397E-2</v>
      </c>
      <c r="AV1529" s="369">
        <f t="shared" si="3822"/>
        <v>3.5851001132234731E-2</v>
      </c>
      <c r="AW1529" s="369">
        <f t="shared" ref="AW1529:AX1529" si="3823">AW359*100/AW$5</f>
        <v>4.5041044024223396E-2</v>
      </c>
      <c r="AX1529" s="369">
        <f t="shared" si="3823"/>
        <v>4.4295812696675804E-2</v>
      </c>
      <c r="AY1529" s="369">
        <f t="shared" ref="AY1529" si="3824">AY359*100/AY$5</f>
        <v>2.7324997440969546E-2</v>
      </c>
    </row>
    <row r="1530" spans="1:51" s="325" customFormat="1" ht="13.8">
      <c r="A1530" s="327"/>
      <c r="B1530" s="327" t="s">
        <v>531</v>
      </c>
      <c r="C1530" s="369">
        <f t="shared" ref="C1530:AF1530" si="3825">C360*100/C$5</f>
        <v>3.9011131356920181</v>
      </c>
      <c r="D1530" s="369">
        <f t="shared" si="3825"/>
        <v>3.9718883904011411</v>
      </c>
      <c r="E1530" s="369">
        <f t="shared" si="3825"/>
        <v>4.2424554348803065</v>
      </c>
      <c r="F1530" s="369">
        <f t="shared" si="3825"/>
        <v>3.5520530820425007</v>
      </c>
      <c r="G1530" s="369">
        <f t="shared" si="3825"/>
        <v>3.5737223988643954</v>
      </c>
      <c r="H1530" s="369">
        <f t="shared" si="3825"/>
        <v>3.8230755546280206</v>
      </c>
      <c r="I1530" s="369">
        <f t="shared" si="3825"/>
        <v>3.4538673645010909</v>
      </c>
      <c r="J1530" s="369">
        <f t="shared" si="3825"/>
        <v>4.2411359882179118</v>
      </c>
      <c r="K1530" s="369">
        <f t="shared" si="3825"/>
        <v>4.2000940878831052</v>
      </c>
      <c r="L1530" s="369">
        <f t="shared" si="3825"/>
        <v>4.9018868589030138</v>
      </c>
      <c r="M1530" s="369">
        <f t="shared" si="3825"/>
        <v>4.6160777953447365</v>
      </c>
      <c r="N1530" s="369">
        <f t="shared" si="3825"/>
        <v>4.8030124141216248</v>
      </c>
      <c r="O1530" s="369">
        <f t="shared" si="3825"/>
        <v>4.9026753428723149</v>
      </c>
      <c r="P1530" s="369">
        <f t="shared" si="3825"/>
        <v>5.571196639981717</v>
      </c>
      <c r="Q1530" s="369">
        <f t="shared" si="3825"/>
        <v>5.3781152198937097</v>
      </c>
      <c r="R1530" s="369">
        <f t="shared" si="3825"/>
        <v>5.316042320547079</v>
      </c>
      <c r="S1530" s="369">
        <f t="shared" si="3825"/>
        <v>4.9645190694357213</v>
      </c>
      <c r="T1530" s="369">
        <f t="shared" si="3825"/>
        <v>4.7519724202000972</v>
      </c>
      <c r="U1530" s="369">
        <f t="shared" si="3825"/>
        <v>7.5511119051833253</v>
      </c>
      <c r="V1530" s="369">
        <f t="shared" si="3825"/>
        <v>5.3265780437678885</v>
      </c>
      <c r="W1530" s="369">
        <f t="shared" si="3825"/>
        <v>5.8047879763821797</v>
      </c>
      <c r="X1530" s="369">
        <f t="shared" si="3825"/>
        <v>5.9912732825867279</v>
      </c>
      <c r="Y1530" s="369">
        <f t="shared" si="3825"/>
        <v>5.1499286760533902</v>
      </c>
      <c r="Z1530" s="369">
        <f t="shared" si="3825"/>
        <v>5.3037623688920625</v>
      </c>
      <c r="AA1530" s="369">
        <f t="shared" si="3825"/>
        <v>4.0137994458302657</v>
      </c>
      <c r="AB1530" s="369">
        <f t="shared" si="3825"/>
        <v>4.5042006345532055</v>
      </c>
      <c r="AC1530" s="369">
        <f t="shared" si="3825"/>
        <v>4.1263776408196158</v>
      </c>
      <c r="AD1530" s="369">
        <f t="shared" si="3825"/>
        <v>4.1604105910547746</v>
      </c>
      <c r="AE1530" s="369">
        <f t="shared" si="3825"/>
        <v>3.6732314147617542</v>
      </c>
      <c r="AF1530" s="369">
        <f t="shared" si="3825"/>
        <v>3.7131886926420838</v>
      </c>
      <c r="AG1530" s="369">
        <f t="shared" ref="AG1530:AH1530" si="3826">AG360*100/AG$5</f>
        <v>3.6963288959230662</v>
      </c>
      <c r="AH1530" s="369">
        <f t="shared" si="3826"/>
        <v>3.7702971007372539</v>
      </c>
      <c r="AI1530" s="369">
        <f t="shared" ref="AI1530:AJ1530" si="3827">AI360*100/AI$5</f>
        <v>3.3806172316350747</v>
      </c>
      <c r="AJ1530" s="369">
        <f t="shared" si="3827"/>
        <v>4.0642877032134841</v>
      </c>
      <c r="AK1530" s="369">
        <f t="shared" ref="AK1530:AL1530" si="3828">AK360*100/AK$5</f>
        <v>3.841505878098292</v>
      </c>
      <c r="AL1530" s="369">
        <f t="shared" si="3828"/>
        <v>3.6560280607875497</v>
      </c>
      <c r="AM1530" s="369">
        <f t="shared" ref="AM1530:AN1530" si="3829">AM360*100/AM$5</f>
        <v>3.8017691841806704</v>
      </c>
      <c r="AN1530" s="369">
        <f t="shared" si="3829"/>
        <v>4.0002417656735219</v>
      </c>
      <c r="AO1530" s="369">
        <f t="shared" ref="AO1530:AT1530" si="3830">AO360*100/AO$5</f>
        <v>3.6747061440900568</v>
      </c>
      <c r="AP1530" s="369">
        <f t="shared" si="3830"/>
        <v>3.5957430417988787</v>
      </c>
      <c r="AQ1530" s="369">
        <f t="shared" si="3830"/>
        <v>3.8929788454401293</v>
      </c>
      <c r="AR1530" s="369">
        <f t="shared" si="3830"/>
        <v>3.6898599155342504</v>
      </c>
      <c r="AS1530" s="369">
        <f t="shared" si="3830"/>
        <v>3.5909396849527684</v>
      </c>
      <c r="AT1530" s="369">
        <f t="shared" si="3830"/>
        <v>3.4287916708042232</v>
      </c>
      <c r="AU1530" s="369">
        <f t="shared" ref="AU1530:AV1530" si="3831">AU360*100/AU$5</f>
        <v>3.8029267011387229</v>
      </c>
      <c r="AV1530" s="369">
        <f t="shared" si="3831"/>
        <v>3.4360566253703628</v>
      </c>
      <c r="AW1530" s="369">
        <f t="shared" ref="AW1530:AX1530" si="3832">AW360*100/AW$5</f>
        <v>3.5945669696359066</v>
      </c>
      <c r="AX1530" s="369">
        <f t="shared" si="3832"/>
        <v>4.2838524857225408</v>
      </c>
      <c r="AY1530" s="369">
        <f t="shared" ref="AY1530" si="3833">AY360*100/AY$5</f>
        <v>2.9885174798266685</v>
      </c>
    </row>
    <row r="1531" spans="1:51" s="325" customFormat="1" ht="13.8">
      <c r="A1531" s="329"/>
      <c r="B1531" s="329" t="s">
        <v>532</v>
      </c>
      <c r="C1531" s="369">
        <f t="shared" ref="C1531:AF1531" si="3834">C361*100/C$5</f>
        <v>0.27996787537025364</v>
      </c>
      <c r="D1531" s="369">
        <f t="shared" si="3834"/>
        <v>0.31411615711576196</v>
      </c>
      <c r="E1531" s="369">
        <f t="shared" si="3834"/>
        <v>0.51702513071080047</v>
      </c>
      <c r="F1531" s="369">
        <f t="shared" si="3834"/>
        <v>0.4226616043785007</v>
      </c>
      <c r="G1531" s="369">
        <f t="shared" si="3834"/>
        <v>0.31862147864474388</v>
      </c>
      <c r="H1531" s="369">
        <f t="shared" si="3834"/>
        <v>0.3661227904462423</v>
      </c>
      <c r="I1531" s="369">
        <f t="shared" si="3834"/>
        <v>0.38604129550266314</v>
      </c>
      <c r="J1531" s="369">
        <f t="shared" si="3834"/>
        <v>0.48030683615697634</v>
      </c>
      <c r="K1531" s="369">
        <f t="shared" si="3834"/>
        <v>0.43198815387253248</v>
      </c>
      <c r="L1531" s="369">
        <f t="shared" si="3834"/>
        <v>0.49518250231742883</v>
      </c>
      <c r="M1531" s="369">
        <f t="shared" si="3834"/>
        <v>0.48260445580529376</v>
      </c>
      <c r="N1531" s="369">
        <f t="shared" si="3834"/>
        <v>0.4037466767329313</v>
      </c>
      <c r="O1531" s="369">
        <f t="shared" si="3834"/>
        <v>0.42745724317132411</v>
      </c>
      <c r="P1531" s="369">
        <f t="shared" si="3834"/>
        <v>0.53643002369520087</v>
      </c>
      <c r="Q1531" s="369">
        <f t="shared" si="3834"/>
        <v>0.73322854015824179</v>
      </c>
      <c r="R1531" s="369">
        <f t="shared" si="3834"/>
        <v>0.68293612500206657</v>
      </c>
      <c r="S1531" s="369">
        <f t="shared" si="3834"/>
        <v>0.43962696404385948</v>
      </c>
      <c r="T1531" s="369">
        <f t="shared" si="3834"/>
        <v>0.57859291916556899</v>
      </c>
      <c r="U1531" s="369">
        <f t="shared" si="3834"/>
        <v>0.481772703136845</v>
      </c>
      <c r="V1531" s="369">
        <f t="shared" si="3834"/>
        <v>0.4604159924685946</v>
      </c>
      <c r="W1531" s="369">
        <f t="shared" si="3834"/>
        <v>0.45329039184111647</v>
      </c>
      <c r="X1531" s="369">
        <f t="shared" si="3834"/>
        <v>0.55719788735511133</v>
      </c>
      <c r="Y1531" s="369">
        <f t="shared" si="3834"/>
        <v>0.43098954214829371</v>
      </c>
      <c r="Z1531" s="369">
        <f t="shared" si="3834"/>
        <v>0.46721258265248394</v>
      </c>
      <c r="AA1531" s="369">
        <f t="shared" si="3834"/>
        <v>0.22347859441970616</v>
      </c>
      <c r="AB1531" s="369">
        <f t="shared" si="3834"/>
        <v>0.26037373366933925</v>
      </c>
      <c r="AC1531" s="369">
        <f t="shared" si="3834"/>
        <v>0.28438631969170924</v>
      </c>
      <c r="AD1531" s="369">
        <f t="shared" si="3834"/>
        <v>0.29764482815041532</v>
      </c>
      <c r="AE1531" s="369">
        <f t="shared" si="3834"/>
        <v>0.27322565932296328</v>
      </c>
      <c r="AF1531" s="369">
        <f t="shared" si="3834"/>
        <v>0.29147323939504749</v>
      </c>
      <c r="AG1531" s="369">
        <f t="shared" ref="AG1531:AH1531" si="3835">AG361*100/AG$5</f>
        <v>0.20927670621903402</v>
      </c>
      <c r="AH1531" s="369">
        <f t="shared" si="3835"/>
        <v>0.2927102780416212</v>
      </c>
      <c r="AI1531" s="369">
        <f t="shared" ref="AI1531:AJ1531" si="3836">AI361*100/AI$5</f>
        <v>0.20702487849569023</v>
      </c>
      <c r="AJ1531" s="369">
        <f t="shared" si="3836"/>
        <v>0.29548828331141397</v>
      </c>
      <c r="AK1531" s="369">
        <f t="shared" ref="AK1531:AL1531" si="3837">AK361*100/AK$5</f>
        <v>0.32361009192724544</v>
      </c>
      <c r="AL1531" s="369">
        <f t="shared" si="3837"/>
        <v>0.33314473531472194</v>
      </c>
      <c r="AM1531" s="369">
        <f t="shared" ref="AM1531:AN1531" si="3838">AM361*100/AM$5</f>
        <v>0.24990069618372932</v>
      </c>
      <c r="AN1531" s="369">
        <f t="shared" si="3838"/>
        <v>0.22265311689860379</v>
      </c>
      <c r="AO1531" s="369">
        <f t="shared" ref="AO1531:AT1531" si="3839">AO361*100/AO$5</f>
        <v>0.24765059828915179</v>
      </c>
      <c r="AP1531" s="369">
        <f t="shared" si="3839"/>
        <v>0.20684541912689203</v>
      </c>
      <c r="AQ1531" s="369">
        <f t="shared" si="3839"/>
        <v>0.26164850366071729</v>
      </c>
      <c r="AR1531" s="369">
        <f t="shared" si="3839"/>
        <v>0.29255539349083398</v>
      </c>
      <c r="AS1531" s="369">
        <f t="shared" si="3839"/>
        <v>0.18440390932041267</v>
      </c>
      <c r="AT1531" s="369">
        <f t="shared" si="3839"/>
        <v>0.20321433440320727</v>
      </c>
      <c r="AU1531" s="369">
        <f t="shared" ref="AU1531:AV1531" si="3840">AU361*100/AU$5</f>
        <v>0.2300681415228881</v>
      </c>
      <c r="AV1531" s="369">
        <f t="shared" si="3840"/>
        <v>0.21619052281728757</v>
      </c>
      <c r="AW1531" s="369">
        <f t="shared" ref="AW1531:AX1531" si="3841">AW361*100/AW$5</f>
        <v>0.1623333580799457</v>
      </c>
      <c r="AX1531" s="369">
        <f t="shared" si="3841"/>
        <v>0.20638365160062597</v>
      </c>
      <c r="AY1531" s="369">
        <f t="shared" ref="AY1531" si="3842">AY361*100/AY$5</f>
        <v>9.7916963547650587E-2</v>
      </c>
    </row>
    <row r="1532" spans="1:51" s="325" customFormat="1" ht="27.6">
      <c r="A1532" s="327"/>
      <c r="B1532" s="327" t="s">
        <v>568</v>
      </c>
      <c r="C1532" s="369">
        <f t="shared" ref="C1532:AF1532" si="3843">C362*100/C$5</f>
        <v>0.18588243421791209</v>
      </c>
      <c r="D1532" s="369">
        <f t="shared" si="3843"/>
        <v>0.22608442608907522</v>
      </c>
      <c r="E1532" s="369">
        <f t="shared" si="3843"/>
        <v>0.41781955849044927</v>
      </c>
      <c r="F1532" s="369">
        <f t="shared" si="3843"/>
        <v>0.33032310078213795</v>
      </c>
      <c r="G1532" s="369">
        <f t="shared" si="3843"/>
        <v>0.25583637121306518</v>
      </c>
      <c r="H1532" s="369">
        <f t="shared" si="3843"/>
        <v>0.30739097022720629</v>
      </c>
      <c r="I1532" s="369">
        <f t="shared" si="3843"/>
        <v>0.31482943634946842</v>
      </c>
      <c r="J1532" s="369">
        <f t="shared" si="3843"/>
        <v>0.39517993543631552</v>
      </c>
      <c r="K1532" s="369">
        <f t="shared" si="3843"/>
        <v>0.36826892027680197</v>
      </c>
      <c r="L1532" s="369">
        <f t="shared" si="3843"/>
        <v>0.40519447212515786</v>
      </c>
      <c r="M1532" s="369">
        <f t="shared" si="3843"/>
        <v>0.34573250532256172</v>
      </c>
      <c r="N1532" s="369">
        <f t="shared" si="3843"/>
        <v>0.30918659219763772</v>
      </c>
      <c r="O1532" s="369">
        <f t="shared" si="3843"/>
        <v>0.33708795257833118</v>
      </c>
      <c r="P1532" s="369">
        <f t="shared" si="3843"/>
        <v>0.41888112943530392</v>
      </c>
      <c r="Q1532" s="369">
        <f t="shared" si="3843"/>
        <v>0.58376676842529041</v>
      </c>
      <c r="R1532" s="369">
        <f t="shared" si="3843"/>
        <v>0.54532212465922802</v>
      </c>
      <c r="S1532" s="369">
        <f t="shared" si="3843"/>
        <v>0.34150419736693638</v>
      </c>
      <c r="T1532" s="369">
        <f t="shared" si="3843"/>
        <v>0.46601730921434226</v>
      </c>
      <c r="U1532" s="369">
        <f t="shared" si="3843"/>
        <v>0.36751814213818418</v>
      </c>
      <c r="V1532" s="369">
        <f t="shared" si="3843"/>
        <v>0.38875836881191239</v>
      </c>
      <c r="W1532" s="369">
        <f t="shared" si="3843"/>
        <v>0.33133655394524958</v>
      </c>
      <c r="X1532" s="369">
        <f t="shared" si="3843"/>
        <v>0.40982233448997424</v>
      </c>
      <c r="Y1532" s="369">
        <f t="shared" si="3843"/>
        <v>0.29228565035607301</v>
      </c>
      <c r="Z1532" s="369">
        <f t="shared" si="3843"/>
        <v>0.28099526110302231</v>
      </c>
      <c r="AA1532" s="369">
        <f t="shared" si="3843"/>
        <v>0.12154725968705056</v>
      </c>
      <c r="AB1532" s="369">
        <f t="shared" si="3843"/>
        <v>0.18164337840702247</v>
      </c>
      <c r="AC1532" s="369">
        <f t="shared" si="3843"/>
        <v>0.17546666769481678</v>
      </c>
      <c r="AD1532" s="369">
        <f t="shared" si="3843"/>
        <v>0.17324517079086421</v>
      </c>
      <c r="AE1532" s="369">
        <f t="shared" si="3843"/>
        <v>0.14782805114140993</v>
      </c>
      <c r="AF1532" s="369">
        <f t="shared" si="3843"/>
        <v>0.18669045459986586</v>
      </c>
      <c r="AG1532" s="369">
        <f t="shared" ref="AG1532:AH1532" si="3844">AG362*100/AG$5</f>
        <v>0.11697172699602541</v>
      </c>
      <c r="AH1532" s="369">
        <f t="shared" si="3844"/>
        <v>0.16559751576432202</v>
      </c>
      <c r="AI1532" s="369">
        <f t="shared" ref="AI1532:AJ1532" si="3845">AI362*100/AI$5</f>
        <v>0.11284374928486261</v>
      </c>
      <c r="AJ1532" s="369">
        <f t="shared" si="3845"/>
        <v>0.14376371311664671</v>
      </c>
      <c r="AK1532" s="369">
        <f t="shared" ref="AK1532:AL1532" si="3846">AK362*100/AK$5</f>
        <v>0.16994985680331373</v>
      </c>
      <c r="AL1532" s="369">
        <f t="shared" si="3846"/>
        <v>0.15934773767612065</v>
      </c>
      <c r="AM1532" s="369">
        <f t="shared" ref="AM1532:AN1532" si="3847">AM362*100/AM$5</f>
        <v>0.11493651787969385</v>
      </c>
      <c r="AN1532" s="369">
        <f t="shared" si="3847"/>
        <v>0.1143894681645248</v>
      </c>
      <c r="AO1532" s="369">
        <f t="shared" ref="AO1532:AT1532" si="3848">AO362*100/AO$5</f>
        <v>9.7875578139334479E-2</v>
      </c>
      <c r="AP1532" s="369">
        <f t="shared" si="3848"/>
        <v>9.1187667077173837E-2</v>
      </c>
      <c r="AQ1532" s="369">
        <f t="shared" si="3848"/>
        <v>0.13698167954384427</v>
      </c>
      <c r="AR1532" s="369">
        <f t="shared" si="3848"/>
        <v>0.15603440635254803</v>
      </c>
      <c r="AS1532" s="369">
        <f t="shared" si="3848"/>
        <v>0.10793166828387232</v>
      </c>
      <c r="AT1532" s="369">
        <f t="shared" si="3848"/>
        <v>8.5702119494875884E-2</v>
      </c>
      <c r="AU1532" s="369">
        <f t="shared" ref="AU1532:AV1532" si="3849">AU362*100/AU$5</f>
        <v>0.12587744628403921</v>
      </c>
      <c r="AV1532" s="369">
        <f t="shared" si="3849"/>
        <v>0.10900935348591338</v>
      </c>
      <c r="AW1532" s="369">
        <f t="shared" ref="AW1532:AX1532" si="3850">AW362*100/AW$5</f>
        <v>0.11046490046558984</v>
      </c>
      <c r="AX1532" s="369">
        <f t="shared" si="3850"/>
        <v>0.12977955917299</v>
      </c>
      <c r="AY1532" s="369">
        <f t="shared" ref="AY1532" si="3851">AY362*100/AY$5</f>
        <v>5.7861327214980642E-2</v>
      </c>
    </row>
    <row r="1533" spans="1:51" s="325" customFormat="1" ht="27.6">
      <c r="A1533" s="329"/>
      <c r="B1533" s="329" t="s">
        <v>569</v>
      </c>
      <c r="C1533" s="369">
        <f t="shared" ref="C1533:AF1533" si="3852">C363*100/C$5</f>
        <v>9.4085441152341562E-2</v>
      </c>
      <c r="D1533" s="369">
        <f t="shared" si="3852"/>
        <v>8.8031731026686752E-2</v>
      </c>
      <c r="E1533" s="369">
        <f t="shared" si="3852"/>
        <v>9.9205572220351243E-2</v>
      </c>
      <c r="F1533" s="369">
        <f t="shared" si="3852"/>
        <v>9.2338503596362767E-2</v>
      </c>
      <c r="G1533" s="369">
        <f t="shared" si="3852"/>
        <v>6.2785107431678672E-2</v>
      </c>
      <c r="H1533" s="369">
        <f t="shared" si="3852"/>
        <v>5.8731820219035995E-2</v>
      </c>
      <c r="I1533" s="369">
        <f t="shared" si="3852"/>
        <v>7.1211859153194737E-2</v>
      </c>
      <c r="J1533" s="369">
        <f t="shared" si="3852"/>
        <v>8.5163373257387792E-2</v>
      </c>
      <c r="K1533" s="369">
        <f t="shared" si="3852"/>
        <v>6.3719233595730479E-2</v>
      </c>
      <c r="L1533" s="369">
        <f t="shared" si="3852"/>
        <v>8.998803019227096E-2</v>
      </c>
      <c r="M1533" s="369">
        <f t="shared" si="3852"/>
        <v>0.1368719504827321</v>
      </c>
      <c r="N1533" s="369">
        <f t="shared" si="3852"/>
        <v>9.4560084535293618E-2</v>
      </c>
      <c r="O1533" s="369">
        <f t="shared" si="3852"/>
        <v>9.0328911106579632E-2</v>
      </c>
      <c r="P1533" s="369">
        <f t="shared" si="3852"/>
        <v>0.11754889425989691</v>
      </c>
      <c r="Q1533" s="369">
        <f t="shared" si="3852"/>
        <v>0.14946177173295139</v>
      </c>
      <c r="R1533" s="369">
        <f t="shared" si="3852"/>
        <v>0.13761400034283855</v>
      </c>
      <c r="S1533" s="369">
        <f t="shared" si="3852"/>
        <v>9.8122766676923087E-2</v>
      </c>
      <c r="T1533" s="369">
        <f t="shared" si="3852"/>
        <v>0.11257560995122676</v>
      </c>
      <c r="U1533" s="369">
        <f t="shared" si="3852"/>
        <v>0.11425456099866084</v>
      </c>
      <c r="V1533" s="369">
        <f t="shared" si="3852"/>
        <v>7.1657623656682226E-2</v>
      </c>
      <c r="W1533" s="369">
        <f t="shared" si="3852"/>
        <v>0.12195383789586688</v>
      </c>
      <c r="X1533" s="369">
        <f t="shared" si="3852"/>
        <v>0.14737555286513709</v>
      </c>
      <c r="Y1533" s="369">
        <f t="shared" si="3852"/>
        <v>0.13870389179222065</v>
      </c>
      <c r="Z1533" s="369">
        <f t="shared" si="3852"/>
        <v>0.18621732154946163</v>
      </c>
      <c r="AA1533" s="369">
        <f t="shared" si="3852"/>
        <v>0.1019313347326556</v>
      </c>
      <c r="AB1533" s="369">
        <f t="shared" si="3852"/>
        <v>7.8730355262316754E-2</v>
      </c>
      <c r="AC1533" s="369">
        <f t="shared" si="3852"/>
        <v>0.10891965199689242</v>
      </c>
      <c r="AD1533" s="369">
        <f t="shared" si="3852"/>
        <v>0.12439965735955111</v>
      </c>
      <c r="AE1533" s="369">
        <f t="shared" si="3852"/>
        <v>0.12543702899519105</v>
      </c>
      <c r="AF1533" s="369">
        <f t="shared" si="3852"/>
        <v>0.10478278479518163</v>
      </c>
      <c r="AG1533" s="369">
        <f t="shared" ref="AG1533:AH1533" si="3853">AG363*100/AG$5</f>
        <v>9.2342183970780881E-2</v>
      </c>
      <c r="AH1533" s="369">
        <f t="shared" si="3853"/>
        <v>0.12711276227729923</v>
      </c>
      <c r="AI1533" s="369">
        <f t="shared" ref="AI1533:AJ1533" si="3854">AI363*100/AI$5</f>
        <v>9.4181129210827635E-2</v>
      </c>
      <c r="AJ1533" s="369">
        <f t="shared" si="3854"/>
        <v>0.15172457019476723</v>
      </c>
      <c r="AK1533" s="369">
        <f t="shared" ref="AK1533:AL1533" si="3855">AK363*100/AK$5</f>
        <v>0.15366023512393168</v>
      </c>
      <c r="AL1533" s="369">
        <f t="shared" si="3855"/>
        <v>0.17375640982971791</v>
      </c>
      <c r="AM1533" s="369">
        <f t="shared" ref="AM1533:AN1533" si="3856">AM363*100/AM$5</f>
        <v>0.13496417830403545</v>
      </c>
      <c r="AN1533" s="369">
        <f t="shared" si="3856"/>
        <v>0.108263648734079</v>
      </c>
      <c r="AO1533" s="369">
        <f t="shared" ref="AO1533:AT1533" si="3857">AO363*100/AO$5</f>
        <v>0.14981027792292229</v>
      </c>
      <c r="AP1533" s="369">
        <f t="shared" si="3857"/>
        <v>0.11565775204971819</v>
      </c>
      <c r="AQ1533" s="369">
        <f t="shared" si="3857"/>
        <v>0.12466682411687305</v>
      </c>
      <c r="AR1533" s="369">
        <f t="shared" si="3857"/>
        <v>0.13652098713828595</v>
      </c>
      <c r="AS1533" s="369">
        <f t="shared" si="3857"/>
        <v>7.6472241036540364E-2</v>
      </c>
      <c r="AT1533" s="369">
        <f t="shared" si="3857"/>
        <v>0.11751221490833137</v>
      </c>
      <c r="AU1533" s="369">
        <f t="shared" ref="AU1533:AV1533" si="3858">AU363*100/AU$5</f>
        <v>0.10419069523884893</v>
      </c>
      <c r="AV1533" s="369">
        <f t="shared" si="3858"/>
        <v>0.1071811693313742</v>
      </c>
      <c r="AW1533" s="369">
        <f t="shared" ref="AW1533:AX1533" si="3859">AW363*100/AW$5</f>
        <v>5.1868457614355865E-2</v>
      </c>
      <c r="AX1533" s="369">
        <f t="shared" si="3859"/>
        <v>7.6604092427635953E-2</v>
      </c>
      <c r="AY1533" s="369">
        <f t="shared" ref="AY1533" si="3860">AY363*100/AY$5</f>
        <v>4.0055636332669946E-2</v>
      </c>
    </row>
    <row r="1534" spans="1:51" s="325" customFormat="1" ht="13.8">
      <c r="A1534" s="327"/>
      <c r="B1534" s="327" t="s">
        <v>533</v>
      </c>
      <c r="C1534" s="369">
        <f t="shared" ref="C1534:AF1534" si="3861">C364*100/C$5</f>
        <v>0.21286885033549513</v>
      </c>
      <c r="D1534" s="369">
        <f t="shared" si="3861"/>
        <v>0.23155143334598927</v>
      </c>
      <c r="E1534" s="369">
        <f t="shared" si="3861"/>
        <v>0.23507245176874958</v>
      </c>
      <c r="F1534" s="369">
        <f t="shared" si="3861"/>
        <v>0.14588603773041633</v>
      </c>
      <c r="G1534" s="369">
        <f t="shared" si="3861"/>
        <v>0.14731205418598814</v>
      </c>
      <c r="H1534" s="369">
        <f t="shared" si="3861"/>
        <v>0.19822442221983094</v>
      </c>
      <c r="I1534" s="369">
        <f t="shared" si="3861"/>
        <v>0.15263898758936978</v>
      </c>
      <c r="J1534" s="369">
        <f t="shared" si="3861"/>
        <v>0.16485586600573568</v>
      </c>
      <c r="K1534" s="369">
        <f t="shared" si="3861"/>
        <v>0.40303199968925102</v>
      </c>
      <c r="L1534" s="369">
        <f t="shared" si="3861"/>
        <v>0.62445281362724914</v>
      </c>
      <c r="M1534" s="369">
        <f t="shared" si="3861"/>
        <v>0.44882256936348797</v>
      </c>
      <c r="N1534" s="369">
        <f t="shared" si="3861"/>
        <v>0.73990599981070215</v>
      </c>
      <c r="O1534" s="369">
        <f t="shared" si="3861"/>
        <v>0.97500307893583904</v>
      </c>
      <c r="P1534" s="369">
        <f t="shared" si="3861"/>
        <v>0.97023115218183431</v>
      </c>
      <c r="Q1534" s="369">
        <f t="shared" si="3861"/>
        <v>0.9508665667287739</v>
      </c>
      <c r="R1534" s="369">
        <f t="shared" si="3861"/>
        <v>1.2620200151579883</v>
      </c>
      <c r="S1534" s="369">
        <f t="shared" si="3861"/>
        <v>1.0019458961539187</v>
      </c>
      <c r="T1534" s="369">
        <f t="shared" si="3861"/>
        <v>0.67169841818614484</v>
      </c>
      <c r="U1534" s="369">
        <f t="shared" si="3861"/>
        <v>0.74826927508257057</v>
      </c>
      <c r="V1534" s="369">
        <f t="shared" si="3861"/>
        <v>1.0390565569877741</v>
      </c>
      <c r="W1534" s="369">
        <f t="shared" si="3861"/>
        <v>1.7500805152979066</v>
      </c>
      <c r="X1534" s="369">
        <f t="shared" si="3861"/>
        <v>1.7759932959220857</v>
      </c>
      <c r="Y1534" s="369">
        <f t="shared" si="3861"/>
        <v>1.5870896041979796</v>
      </c>
      <c r="Z1534" s="369">
        <f t="shared" si="3861"/>
        <v>1.2605836911463308</v>
      </c>
      <c r="AA1534" s="369">
        <f t="shared" si="3861"/>
        <v>0.84145964718336763</v>
      </c>
      <c r="AB1534" s="369">
        <f t="shared" si="3861"/>
        <v>0.86801057812978399</v>
      </c>
      <c r="AC1534" s="369">
        <f t="shared" si="3861"/>
        <v>0.94476713363959353</v>
      </c>
      <c r="AD1534" s="369">
        <f t="shared" si="3861"/>
        <v>0.98801881314225037</v>
      </c>
      <c r="AE1534" s="369">
        <f t="shared" si="3861"/>
        <v>0.43039644329651033</v>
      </c>
      <c r="AF1534" s="369">
        <f t="shared" si="3861"/>
        <v>0.48423092879526036</v>
      </c>
      <c r="AG1534" s="369">
        <f t="shared" ref="AG1534:AH1534" si="3862">AG364*100/AG$5</f>
        <v>0.60613975070586701</v>
      </c>
      <c r="AH1534" s="369">
        <f t="shared" si="3862"/>
        <v>0.60729486885550166</v>
      </c>
      <c r="AI1534" s="369">
        <f t="shared" ref="AI1534:AJ1534" si="3863">AI364*100/AI$5</f>
        <v>0.21866435613171628</v>
      </c>
      <c r="AJ1534" s="369">
        <f t="shared" si="3863"/>
        <v>0.99341410181179723</v>
      </c>
      <c r="AK1534" s="369">
        <f t="shared" ref="AK1534:AL1534" si="3864">AK364*100/AK$5</f>
        <v>0.69297141794921457</v>
      </c>
      <c r="AL1534" s="369">
        <f t="shared" si="3864"/>
        <v>0.70379260603768012</v>
      </c>
      <c r="AM1534" s="369">
        <f t="shared" ref="AM1534:AN1534" si="3865">AM364*100/AM$5</f>
        <v>0.75715682882024848</v>
      </c>
      <c r="AN1534" s="369">
        <f t="shared" si="3865"/>
        <v>0.77038305157286535</v>
      </c>
      <c r="AO1534" s="369">
        <f t="shared" ref="AO1534:AT1534" si="3866">AO364*100/AO$5</f>
        <v>0.81374940326219014</v>
      </c>
      <c r="AP1534" s="369">
        <f t="shared" si="3866"/>
        <v>0.72873446785756735</v>
      </c>
      <c r="AQ1534" s="369">
        <f t="shared" si="3866"/>
        <v>0.77290057019467595</v>
      </c>
      <c r="AR1534" s="369">
        <f t="shared" si="3866"/>
        <v>0.38425022695747862</v>
      </c>
      <c r="AS1534" s="369">
        <f t="shared" si="3866"/>
        <v>0.50876511308761729</v>
      </c>
      <c r="AT1534" s="369">
        <f t="shared" si="3866"/>
        <v>0.49822351557095756</v>
      </c>
      <c r="AU1534" s="369">
        <f t="shared" ref="AU1534:AV1534" si="3867">AU364*100/AU$5</f>
        <v>0.69869054454286927</v>
      </c>
      <c r="AV1534" s="369">
        <f t="shared" si="3867"/>
        <v>0.55899054487944211</v>
      </c>
      <c r="AW1534" s="369">
        <f t="shared" ref="AW1534:AX1534" si="3868">AW364*100/AW$5</f>
        <v>0.68671849314342082</v>
      </c>
      <c r="AX1534" s="369">
        <f t="shared" si="3868"/>
        <v>1.4470762372944104</v>
      </c>
      <c r="AY1534" s="369">
        <f t="shared" ref="AY1534" si="3869">AY364*100/AY$5</f>
        <v>0.34874495684628815</v>
      </c>
    </row>
    <row r="1535" spans="1:51" s="325" customFormat="1" ht="13.8">
      <c r="A1535" s="329"/>
      <c r="B1535" s="329" t="s">
        <v>534</v>
      </c>
      <c r="C1535" s="369">
        <f t="shared" ref="C1535:AF1535" si="3870">C365*100/C$5</f>
        <v>0.21040768918557157</v>
      </c>
      <c r="D1535" s="369">
        <f t="shared" si="3870"/>
        <v>0.22767717623479033</v>
      </c>
      <c r="E1535" s="369">
        <f t="shared" si="3870"/>
        <v>0.22944085725548904</v>
      </c>
      <c r="F1535" s="369">
        <f t="shared" si="3870"/>
        <v>0.1457660656599144</v>
      </c>
      <c r="G1535" s="369">
        <f t="shared" si="3870"/>
        <v>0.14731205418598814</v>
      </c>
      <c r="H1535" s="369">
        <f t="shared" si="3870"/>
        <v>0.19822442221983094</v>
      </c>
      <c r="I1535" s="369">
        <f t="shared" si="3870"/>
        <v>0.15263898758936978</v>
      </c>
      <c r="J1535" s="369">
        <f t="shared" si="3870"/>
        <v>0.16485586600573568</v>
      </c>
      <c r="K1535" s="369">
        <f t="shared" si="3870"/>
        <v>0.40303199968925102</v>
      </c>
      <c r="L1535" s="369">
        <f t="shared" si="3870"/>
        <v>0.62391098906011044</v>
      </c>
      <c r="M1535" s="369">
        <f t="shared" si="3870"/>
        <v>0.44878002290701213</v>
      </c>
      <c r="N1535" s="369">
        <f t="shared" si="3870"/>
        <v>0.73990599981070215</v>
      </c>
      <c r="O1535" s="369">
        <f t="shared" si="3870"/>
        <v>0.97500307893583904</v>
      </c>
      <c r="P1535" s="369">
        <f t="shared" si="3870"/>
        <v>0.97023115218183431</v>
      </c>
      <c r="Q1535" s="369">
        <f t="shared" si="3870"/>
        <v>0.9508665667287739</v>
      </c>
      <c r="R1535" s="369">
        <f t="shared" si="3870"/>
        <v>1.2619765077282246</v>
      </c>
      <c r="S1535" s="369">
        <f t="shared" si="3870"/>
        <v>1.0019458961539187</v>
      </c>
      <c r="T1535" s="369">
        <f t="shared" si="3870"/>
        <v>0.67161678250090107</v>
      </c>
      <c r="U1535" s="369">
        <f t="shared" si="3870"/>
        <v>0.74818578618158504</v>
      </c>
      <c r="V1535" s="369">
        <f t="shared" si="3870"/>
        <v>1.0367870486725477</v>
      </c>
      <c r="W1535" s="369">
        <f t="shared" si="3870"/>
        <v>1.7500805152979066</v>
      </c>
      <c r="X1535" s="369">
        <f t="shared" si="3870"/>
        <v>1.7756210309836107</v>
      </c>
      <c r="Y1535" s="369">
        <f t="shared" si="3870"/>
        <v>1.5870896041979796</v>
      </c>
      <c r="Z1535" s="369">
        <f t="shared" si="3870"/>
        <v>1.2601200025966559</v>
      </c>
      <c r="AA1535" s="369">
        <f t="shared" si="3870"/>
        <v>0.84006985492951369</v>
      </c>
      <c r="AB1535" s="369">
        <f t="shared" si="3870"/>
        <v>0.86801057812978399</v>
      </c>
      <c r="AC1535" s="369">
        <f t="shared" si="3870"/>
        <v>0.94476713363959353</v>
      </c>
      <c r="AD1535" s="369">
        <f t="shared" si="3870"/>
        <v>0.98801881314225037</v>
      </c>
      <c r="AE1535" s="369">
        <f t="shared" si="3870"/>
        <v>0.43004165597377092</v>
      </c>
      <c r="AF1535" s="369">
        <f t="shared" si="3870"/>
        <v>0.48423092879526036</v>
      </c>
      <c r="AG1535" s="369">
        <f t="shared" ref="AG1535:AH1535" si="3871">AG365*100/AG$5</f>
        <v>0.60613975070586701</v>
      </c>
      <c r="AH1535" s="369">
        <f t="shared" si="3871"/>
        <v>0.60729486885550166</v>
      </c>
      <c r="AI1535" s="369">
        <f t="shared" ref="AI1535:AJ1535" si="3872">AI365*100/AI$5</f>
        <v>0.21866435613171628</v>
      </c>
      <c r="AJ1535" s="369">
        <f t="shared" si="3872"/>
        <v>0.99341410181179723</v>
      </c>
      <c r="AK1535" s="369">
        <f t="shared" ref="AK1535:AL1535" si="3873">AK365*100/AK$5</f>
        <v>0.69297141794921457</v>
      </c>
      <c r="AL1535" s="369">
        <f t="shared" si="3873"/>
        <v>0.70277791081559582</v>
      </c>
      <c r="AM1535" s="369">
        <f t="shared" ref="AM1535:AN1535" si="3874">AM365*100/AM$5</f>
        <v>0.7565634166595272</v>
      </c>
      <c r="AN1535" s="369">
        <f t="shared" si="3874"/>
        <v>0.77038305157286535</v>
      </c>
      <c r="AO1535" s="369">
        <f t="shared" ref="AO1535:AT1535" si="3875">AO365*100/AO$5</f>
        <v>0.81374940326219014</v>
      </c>
      <c r="AP1535" s="369">
        <f t="shared" si="3875"/>
        <v>0.72873446785756735</v>
      </c>
      <c r="AQ1535" s="369">
        <f t="shared" si="3875"/>
        <v>0.77290057019467595</v>
      </c>
      <c r="AR1535" s="369">
        <f t="shared" si="3875"/>
        <v>0.38425022695747862</v>
      </c>
      <c r="AS1535" s="369">
        <f t="shared" si="3875"/>
        <v>0.50876511308761729</v>
      </c>
      <c r="AT1535" s="369">
        <f t="shared" si="3875"/>
        <v>0.49822351557095756</v>
      </c>
      <c r="AU1535" s="369">
        <f t="shared" ref="AU1535:AV1535" si="3876">AU365*100/AU$5</f>
        <v>0.6978149924820386</v>
      </c>
      <c r="AV1535" s="369">
        <f t="shared" si="3876"/>
        <v>0.55899054487944211</v>
      </c>
      <c r="AW1535" s="369">
        <f t="shared" ref="AW1535:AX1535" si="3877">AW365*100/AW$5</f>
        <v>0.68671849314342082</v>
      </c>
      <c r="AX1535" s="369">
        <f t="shared" si="3877"/>
        <v>1.4470762372944104</v>
      </c>
      <c r="AY1535" s="369">
        <f t="shared" ref="AY1535" si="3878">AY365*100/AY$5</f>
        <v>0.34860159379570593</v>
      </c>
    </row>
    <row r="1536" spans="1:51" s="325" customFormat="1" ht="27.6">
      <c r="A1536" s="327"/>
      <c r="B1536" s="327" t="s">
        <v>570</v>
      </c>
      <c r="C1536" s="369">
        <f t="shared" ref="C1536:AF1536" si="3879">C366*100/C$5</f>
        <v>8.0095683036986498E-2</v>
      </c>
      <c r="D1536" s="369">
        <f t="shared" si="3879"/>
        <v>3.9818753642877867E-2</v>
      </c>
      <c r="E1536" s="369">
        <f t="shared" si="3879"/>
        <v>0.11192327903506545</v>
      </c>
      <c r="F1536" s="369">
        <f t="shared" si="3879"/>
        <v>8.0341296546164051E-2</v>
      </c>
      <c r="G1536" s="369">
        <f t="shared" si="3879"/>
        <v>6.4818782878523384E-2</v>
      </c>
      <c r="H1536" s="369">
        <f t="shared" si="3879"/>
        <v>6.5362247794658199E-2</v>
      </c>
      <c r="I1536" s="369">
        <f t="shared" si="3879"/>
        <v>6.1918545581674762E-2</v>
      </c>
      <c r="J1536" s="369">
        <f t="shared" si="3879"/>
        <v>3.8405581173460102E-2</v>
      </c>
      <c r="K1536" s="369">
        <f t="shared" si="3879"/>
        <v>3.0447121471851517E-2</v>
      </c>
      <c r="L1536" s="369">
        <f t="shared" si="3879"/>
        <v>4.1765643716934593E-2</v>
      </c>
      <c r="M1536" s="369">
        <f t="shared" si="3879"/>
        <v>7.875349093675385E-2</v>
      </c>
      <c r="N1536" s="369">
        <f t="shared" si="3879"/>
        <v>4.0970111814633801E-2</v>
      </c>
      <c r="O1536" s="369">
        <f t="shared" si="3879"/>
        <v>9.0934603402779327E-2</v>
      </c>
      <c r="P1536" s="369">
        <f t="shared" si="3879"/>
        <v>8.2491208627726631E-2</v>
      </c>
      <c r="Q1536" s="369">
        <f t="shared" si="3879"/>
        <v>4.8390979694805054E-2</v>
      </c>
      <c r="R1536" s="369">
        <f t="shared" si="3879"/>
        <v>9.2409780818270323E-2</v>
      </c>
      <c r="S1536" s="369">
        <f t="shared" si="3879"/>
        <v>8.6954947863615517E-2</v>
      </c>
      <c r="T1536" s="369">
        <f t="shared" si="3879"/>
        <v>9.192178158454048E-2</v>
      </c>
      <c r="U1536" s="369">
        <f t="shared" si="3879"/>
        <v>8.5242167906198568E-2</v>
      </c>
      <c r="V1536" s="369">
        <f t="shared" si="3879"/>
        <v>4.5894501485687383E-2</v>
      </c>
      <c r="W1536" s="369">
        <f t="shared" si="3879"/>
        <v>0.10619431025228127</v>
      </c>
      <c r="X1536" s="369">
        <f t="shared" si="3879"/>
        <v>0.1197865846470494</v>
      </c>
      <c r="Y1536" s="369">
        <f t="shared" si="3879"/>
        <v>0.14440512157872518</v>
      </c>
      <c r="Z1536" s="369">
        <f t="shared" si="3879"/>
        <v>7.9383479704352181E-2</v>
      </c>
      <c r="AA1536" s="369">
        <f t="shared" si="3879"/>
        <v>2.847088702894977E-2</v>
      </c>
      <c r="AB1536" s="369">
        <f t="shared" si="3879"/>
        <v>2.3593872490469927E-2</v>
      </c>
      <c r="AC1536" s="369">
        <f t="shared" si="3879"/>
        <v>5.6098440232027778E-2</v>
      </c>
      <c r="AD1536" s="369">
        <f t="shared" si="3879"/>
        <v>5.2013654286053444E-2</v>
      </c>
      <c r="AE1536" s="369">
        <f t="shared" si="3879"/>
        <v>0.1040709480035526</v>
      </c>
      <c r="AF1536" s="369">
        <f t="shared" si="3879"/>
        <v>0.10265105364911377</v>
      </c>
      <c r="AG1536" s="369">
        <f t="shared" ref="AG1536:AH1536" si="3880">AG366*100/AG$5</f>
        <v>7.9655364980435878E-2</v>
      </c>
      <c r="AH1536" s="369">
        <f t="shared" si="3880"/>
        <v>6.6948654242368955E-2</v>
      </c>
      <c r="AI1536" s="369">
        <f t="shared" ref="AI1536:AJ1536" si="3881">AI366*100/AI$5</f>
        <v>4.1823207776907123E-2</v>
      </c>
      <c r="AJ1536" s="369">
        <f t="shared" si="3881"/>
        <v>9.4809845382864993E-2</v>
      </c>
      <c r="AK1536" s="369">
        <f t="shared" ref="AK1536:AL1536" si="3882">AK366*100/AK$5</f>
        <v>6.7535680311887794E-2</v>
      </c>
      <c r="AL1536" s="369">
        <f t="shared" si="3882"/>
        <v>4.9801241499898126E-2</v>
      </c>
      <c r="AM1536" s="369">
        <f t="shared" ref="AM1536:AN1536" si="3883">AM366*100/AM$5</f>
        <v>4.1501762990441247E-2</v>
      </c>
      <c r="AN1536" s="369">
        <f t="shared" si="3883"/>
        <v>6.2646713375359181E-2</v>
      </c>
      <c r="AO1536" s="369">
        <f t="shared" ref="AO1536:AT1536" si="3884">AO366*100/AO$5</f>
        <v>6.3922342639269963E-2</v>
      </c>
      <c r="AP1536" s="369">
        <f t="shared" si="3884"/>
        <v>3.1441619152756423E-2</v>
      </c>
      <c r="AQ1536" s="369">
        <f t="shared" si="3884"/>
        <v>2.3550052295961403E-2</v>
      </c>
      <c r="AR1536" s="369">
        <f t="shared" si="3884"/>
        <v>3.5671259797286574E-2</v>
      </c>
      <c r="AS1536" s="369">
        <f t="shared" si="3884"/>
        <v>3.245027534961014E-2</v>
      </c>
      <c r="AT1536" s="369">
        <f t="shared" si="3884"/>
        <v>8.8866298297907431E-3</v>
      </c>
      <c r="AU1536" s="369">
        <f t="shared" ref="AU1536:AV1536" si="3885">AU366*100/AU$5</f>
        <v>4.7582886998220275E-2</v>
      </c>
      <c r="AV1536" s="369">
        <f t="shared" si="3885"/>
        <v>3.6842558639781413E-2</v>
      </c>
      <c r="AW1536" s="369">
        <f t="shared" ref="AW1536:AX1536" si="3886">AW366*100/AW$5</f>
        <v>2.1774809362704026E-2</v>
      </c>
      <c r="AX1536" s="369">
        <f t="shared" si="3886"/>
        <v>3.3298702682543493E-2</v>
      </c>
      <c r="AY1536" s="369">
        <f t="shared" ref="AY1536" si="3887">AY366*100/AY$5</f>
        <v>2.1934546739078388E-2</v>
      </c>
    </row>
    <row r="1537" spans="1:51" s="325" customFormat="1" ht="27.6">
      <c r="A1537" s="329"/>
      <c r="B1537" s="329" t="s">
        <v>571</v>
      </c>
      <c r="C1537" s="369">
        <f t="shared" ref="C1537:AF1537" si="3888">C367*100/C$5</f>
        <v>0.10120985500738348</v>
      </c>
      <c r="D1537" s="369">
        <f t="shared" si="3888"/>
        <v>5.1140193867825846E-2</v>
      </c>
      <c r="E1537" s="369">
        <f t="shared" si="3888"/>
        <v>7.0227102440196004E-2</v>
      </c>
      <c r="F1537" s="369">
        <f t="shared" si="3888"/>
        <v>3.2792365937209814E-2</v>
      </c>
      <c r="G1537" s="369">
        <f t="shared" si="3888"/>
        <v>5.5094116650884109E-2</v>
      </c>
      <c r="H1537" s="369">
        <f t="shared" si="3888"/>
        <v>8.0217304111625976E-2</v>
      </c>
      <c r="I1537" s="369">
        <f t="shared" si="3888"/>
        <v>3.3153527384112931E-2</v>
      </c>
      <c r="J1537" s="369">
        <f t="shared" si="3888"/>
        <v>0.10544210367756235</v>
      </c>
      <c r="K1537" s="369">
        <f t="shared" si="3888"/>
        <v>0.28065497408267254</v>
      </c>
      <c r="L1537" s="369">
        <f t="shared" si="3888"/>
        <v>0.20918943496276537</v>
      </c>
      <c r="M1537" s="369">
        <f t="shared" si="3888"/>
        <v>0.31692855428842748</v>
      </c>
      <c r="N1537" s="369">
        <f t="shared" si="3888"/>
        <v>0.58642360696065321</v>
      </c>
      <c r="O1537" s="369">
        <f t="shared" si="3888"/>
        <v>0.83302880470663299</v>
      </c>
      <c r="P1537" s="369">
        <f t="shared" si="3888"/>
        <v>0.74013544426884459</v>
      </c>
      <c r="Q1537" s="369">
        <f t="shared" si="3888"/>
        <v>0.80415612160054384</v>
      </c>
      <c r="R1537" s="369">
        <f t="shared" si="3888"/>
        <v>1.0681074007008176</v>
      </c>
      <c r="S1537" s="369">
        <f t="shared" si="3888"/>
        <v>0.89250127178350447</v>
      </c>
      <c r="T1537" s="369">
        <f t="shared" si="3888"/>
        <v>0.53091767898317854</v>
      </c>
      <c r="U1537" s="369">
        <f t="shared" si="3888"/>
        <v>0.63902404814303992</v>
      </c>
      <c r="V1537" s="369">
        <f t="shared" si="3888"/>
        <v>0.94688930263052817</v>
      </c>
      <c r="W1537" s="369">
        <f t="shared" si="3888"/>
        <v>1.4928180354267311</v>
      </c>
      <c r="X1537" s="369">
        <f t="shared" si="3888"/>
        <v>0.98282080034480002</v>
      </c>
      <c r="Y1537" s="369">
        <f t="shared" si="3888"/>
        <v>1.3608366906157368</v>
      </c>
      <c r="Z1537" s="369">
        <f t="shared" si="3888"/>
        <v>1.1092821173873932</v>
      </c>
      <c r="AA1537" s="369">
        <f t="shared" si="3888"/>
        <v>0.73690756134344471</v>
      </c>
      <c r="AB1537" s="369">
        <f t="shared" si="3888"/>
        <v>0.66819865620068841</v>
      </c>
      <c r="AC1537" s="369">
        <f t="shared" si="3888"/>
        <v>0.67136916822013726</v>
      </c>
      <c r="AD1537" s="369">
        <f t="shared" si="3888"/>
        <v>0.90953714665203711</v>
      </c>
      <c r="AE1537" s="369">
        <f t="shared" si="3888"/>
        <v>0.2839481206324202</v>
      </c>
      <c r="AF1537" s="369">
        <f t="shared" si="3888"/>
        <v>0.25006846136565258</v>
      </c>
      <c r="AG1537" s="369">
        <f t="shared" ref="AG1537:AH1537" si="3889">AG367*100/AG$5</f>
        <v>0.50237570916899843</v>
      </c>
      <c r="AH1537" s="369">
        <f t="shared" si="3889"/>
        <v>0.48513404547673522</v>
      </c>
      <c r="AI1537" s="369">
        <f t="shared" ref="AI1537:AJ1537" si="3890">AI367*100/AI$5</f>
        <v>0.14945878401785301</v>
      </c>
      <c r="AJ1537" s="369">
        <f t="shared" si="3890"/>
        <v>0.68956871966724331</v>
      </c>
      <c r="AK1537" s="369">
        <f t="shared" ref="AK1537:AL1537" si="3891">AK367*100/AK$5</f>
        <v>0.56047210285376248</v>
      </c>
      <c r="AL1537" s="369">
        <f t="shared" si="3891"/>
        <v>0.59522021727465857</v>
      </c>
      <c r="AM1537" s="369">
        <f t="shared" ref="AM1537:AN1537" si="3892">AM367*100/AM$5</f>
        <v>0.67241015461724729</v>
      </c>
      <c r="AN1537" s="369">
        <f t="shared" si="3892"/>
        <v>0.57304998832010423</v>
      </c>
      <c r="AO1537" s="369">
        <f t="shared" ref="AO1537:AT1537" si="3893">AO367*100/AO$5</f>
        <v>0.69609421441098007</v>
      </c>
      <c r="AP1537" s="369">
        <f t="shared" si="3893"/>
        <v>0.64636579151836182</v>
      </c>
      <c r="AQ1537" s="369">
        <f t="shared" si="3893"/>
        <v>0.69681838118694961</v>
      </c>
      <c r="AR1537" s="369">
        <f t="shared" si="3893"/>
        <v>0.31724807537504973</v>
      </c>
      <c r="AS1537" s="369">
        <f t="shared" si="3893"/>
        <v>0.3995241098114487</v>
      </c>
      <c r="AT1537" s="369">
        <f t="shared" si="3893"/>
        <v>0.44981831217990043</v>
      </c>
      <c r="AU1537" s="369">
        <f t="shared" ref="AU1537:AV1537" si="3894">AU367*100/AU$5</f>
        <v>0.59520702596853736</v>
      </c>
      <c r="AV1537" s="369">
        <f t="shared" si="3894"/>
        <v>0.35826212194546064</v>
      </c>
      <c r="AW1537" s="369">
        <f t="shared" ref="AW1537:AX1537" si="3895">AW367*100/AW$5</f>
        <v>0.63879402687482101</v>
      </c>
      <c r="AX1537" s="369">
        <f t="shared" si="3895"/>
        <v>1.3732726511436655</v>
      </c>
      <c r="AY1537" s="369">
        <f t="shared" ref="AY1537" si="3896">AY367*100/AY$5</f>
        <v>0.2979084191098359</v>
      </c>
    </row>
    <row r="1538" spans="1:51" s="325" customFormat="1" ht="27.6">
      <c r="A1538" s="327"/>
      <c r="B1538" s="327" t="s">
        <v>572</v>
      </c>
      <c r="C1538" s="369">
        <f t="shared" ref="C1538:AF1538" si="3897">C368*100/C$5</f>
        <v>2.3704867917684953E-2</v>
      </c>
      <c r="D1538" s="369">
        <f t="shared" si="3897"/>
        <v>0.13658908682037998</v>
      </c>
      <c r="E1538" s="369">
        <f t="shared" si="3897"/>
        <v>4.6693750533789387E-2</v>
      </c>
      <c r="F1538" s="369">
        <f t="shared" si="3897"/>
        <v>3.1072766260014668E-2</v>
      </c>
      <c r="G1538" s="369">
        <f t="shared" si="3897"/>
        <v>2.7140323236073113E-2</v>
      </c>
      <c r="H1538" s="369">
        <f t="shared" si="3897"/>
        <v>5.1086900992498921E-2</v>
      </c>
      <c r="I1538" s="369">
        <f t="shared" si="3897"/>
        <v>5.7419401709748429E-2</v>
      </c>
      <c r="J1538" s="369">
        <f t="shared" si="3897"/>
        <v>2.060698325071696E-2</v>
      </c>
      <c r="K1538" s="369">
        <f t="shared" si="3897"/>
        <v>8.9928869089540814E-2</v>
      </c>
      <c r="L1538" s="369">
        <f t="shared" si="3897"/>
        <v>0.37277530219136434</v>
      </c>
      <c r="M1538" s="369">
        <f t="shared" si="3897"/>
        <v>5.1991769813459314E-2</v>
      </c>
      <c r="N1538" s="369">
        <f t="shared" si="3897"/>
        <v>9.2782639337261788E-2</v>
      </c>
      <c r="O1538" s="369">
        <f t="shared" si="3897"/>
        <v>3.145561991597029E-2</v>
      </c>
      <c r="P1538" s="369">
        <f t="shared" si="3897"/>
        <v>0.13104588762135974</v>
      </c>
      <c r="Q1538" s="369">
        <f t="shared" si="3897"/>
        <v>8.9175350541262827E-2</v>
      </c>
      <c r="R1538" s="369">
        <f t="shared" si="3897"/>
        <v>8.1967997674962947E-2</v>
      </c>
      <c r="S1538" s="369">
        <f t="shared" si="3897"/>
        <v>2.1603952945743271E-2</v>
      </c>
      <c r="T1538" s="369">
        <f t="shared" si="3897"/>
        <v>4.3430184549711849E-2</v>
      </c>
      <c r="U1538" s="369">
        <f t="shared" si="3897"/>
        <v>2.1581880904752524E-2</v>
      </c>
      <c r="V1538" s="369">
        <f t="shared" si="3897"/>
        <v>3.0890529846135741E-2</v>
      </c>
      <c r="W1538" s="369">
        <f t="shared" si="3897"/>
        <v>0.14767579173376275</v>
      </c>
      <c r="X1538" s="369">
        <f t="shared" si="3897"/>
        <v>0.66366565975894587</v>
      </c>
      <c r="Y1538" s="369">
        <f t="shared" si="3897"/>
        <v>6.3572617071434467E-2</v>
      </c>
      <c r="Z1538" s="369">
        <f t="shared" si="3897"/>
        <v>4.2381133440290826E-2</v>
      </c>
      <c r="AA1538" s="369">
        <f t="shared" si="3897"/>
        <v>5.9562525165166885E-2</v>
      </c>
      <c r="AB1538" s="369">
        <f t="shared" si="3897"/>
        <v>0.17550308360558109</v>
      </c>
      <c r="AC1538" s="369">
        <f t="shared" si="3897"/>
        <v>0.21421507486539268</v>
      </c>
      <c r="AD1538" s="369">
        <f t="shared" si="3897"/>
        <v>1.7605238420645691E-2</v>
      </c>
      <c r="AE1538" s="369">
        <f t="shared" si="3897"/>
        <v>4.1352433505957076E-2</v>
      </c>
      <c r="AF1538" s="369">
        <f t="shared" si="3897"/>
        <v>0.11753217684185671</v>
      </c>
      <c r="AG1538" s="369">
        <f t="shared" ref="AG1538:AH1538" si="3898">AG368*100/AG$5</f>
        <v>1.9569697328215448E-2</v>
      </c>
      <c r="AH1538" s="369">
        <f t="shared" si="3898"/>
        <v>3.1544240700102782E-2</v>
      </c>
      <c r="AI1538" s="369">
        <f t="shared" ref="AI1538:AJ1538" si="3899">AI368*100/AI$5</f>
        <v>1.3217711891758382E-2</v>
      </c>
      <c r="AJ1538" s="369">
        <f t="shared" si="3899"/>
        <v>0.18028999853390548</v>
      </c>
      <c r="AK1538" s="369">
        <f t="shared" ref="AK1538:AL1538" si="3900">AK368*100/AK$5</f>
        <v>3.0085138604026188E-2</v>
      </c>
      <c r="AL1538" s="369">
        <f t="shared" si="3900"/>
        <v>4.0831335736672796E-2</v>
      </c>
      <c r="AM1538" s="369">
        <f t="shared" ref="AM1538:AN1538" si="3901">AM368*100/AM$5</f>
        <v>3.7384966125437687E-2</v>
      </c>
      <c r="AN1538" s="369">
        <f t="shared" si="3901"/>
        <v>0.12835633646594125</v>
      </c>
      <c r="AO1538" s="369">
        <f t="shared" ref="AO1538:AT1538" si="3902">AO368*100/AO$5</f>
        <v>4.8021086968938607E-2</v>
      </c>
      <c r="AP1538" s="369">
        <f t="shared" si="3902"/>
        <v>4.4792107107862529E-2</v>
      </c>
      <c r="AQ1538" s="369">
        <f t="shared" si="3902"/>
        <v>4.291642767974628E-2</v>
      </c>
      <c r="AR1538" s="369">
        <f t="shared" si="3902"/>
        <v>2.8485944684745211E-2</v>
      </c>
      <c r="AS1538" s="369">
        <f t="shared" si="3902"/>
        <v>6.868700594721186E-2</v>
      </c>
      <c r="AT1538" s="369">
        <f t="shared" si="3902"/>
        <v>3.1473480647175547E-2</v>
      </c>
      <c r="AU1538" s="369">
        <f t="shared" ref="AU1538:AV1538" si="3903">AU368*100/AU$5</f>
        <v>4.4686830181626544E-2</v>
      </c>
      <c r="AV1538" s="369">
        <f t="shared" si="3903"/>
        <v>0.15864920120746917</v>
      </c>
      <c r="AW1538" s="369">
        <f t="shared" ref="AW1538:AX1538" si="3904">AW368*100/AW$5</f>
        <v>2.2901664032920065E-2</v>
      </c>
      <c r="AX1538" s="369">
        <f t="shared" si="3904"/>
        <v>2.7458622519758936E-2</v>
      </c>
      <c r="AY1538" s="369">
        <f t="shared" ref="AY1538" si="3905">AY368*100/AY$5</f>
        <v>2.0185517521975407E-2</v>
      </c>
    </row>
    <row r="1539" spans="1:51" s="325" customFormat="1" ht="27.6">
      <c r="A1539" s="329"/>
      <c r="B1539" s="329" t="s">
        <v>573</v>
      </c>
      <c r="C1539" s="369">
        <f t="shared" ref="C1539:AF1539" si="3906">C369*100/C$5</f>
        <v>5.310926691940345E-3</v>
      </c>
      <c r="D1539" s="369">
        <f t="shared" si="3906"/>
        <v>8.609460247108728E-5</v>
      </c>
      <c r="E1539" s="369">
        <f t="shared" si="3906"/>
        <v>5.5942991853581529E-4</v>
      </c>
      <c r="F1539" s="369">
        <f t="shared" si="3906"/>
        <v>1.5596369165258328E-3</v>
      </c>
      <c r="G1539" s="369">
        <f t="shared" si="3906"/>
        <v>2.2185550329215079E-4</v>
      </c>
      <c r="H1539" s="369">
        <f t="shared" si="3906"/>
        <v>1.5217374763723084E-3</v>
      </c>
      <c r="I1539" s="369">
        <f t="shared" si="3906"/>
        <v>1.4751291383365041E-4</v>
      </c>
      <c r="J1539" s="369">
        <f t="shared" si="3906"/>
        <v>3.2825283054239404E-4</v>
      </c>
      <c r="K1539" s="369">
        <f t="shared" si="3906"/>
        <v>1.9617990639079585E-3</v>
      </c>
      <c r="L1539" s="369">
        <f t="shared" si="3906"/>
        <v>1.8060818904620365E-4</v>
      </c>
      <c r="M1539" s="369">
        <f t="shared" si="3906"/>
        <v>1.0636614118956487E-3</v>
      </c>
      <c r="N1539" s="369">
        <f t="shared" si="3906"/>
        <v>1.9685205568202573E-2</v>
      </c>
      <c r="O1539" s="369">
        <f t="shared" si="3906"/>
        <v>1.9543671424043157E-2</v>
      </c>
      <c r="P1539" s="369">
        <f t="shared" si="3906"/>
        <v>1.6515490279361892E-2</v>
      </c>
      <c r="Q1539" s="369">
        <f t="shared" si="3906"/>
        <v>9.1036542067986087E-3</v>
      </c>
      <c r="R1539" s="369">
        <f t="shared" si="3906"/>
        <v>1.949132853417378E-2</v>
      </c>
      <c r="S1539" s="369">
        <f t="shared" si="3906"/>
        <v>8.8572356105542818E-4</v>
      </c>
      <c r="T1539" s="369">
        <f t="shared" si="3906"/>
        <v>5.2655016982263419E-3</v>
      </c>
      <c r="U1539" s="369">
        <f t="shared" si="3906"/>
        <v>2.3376892275940842E-3</v>
      </c>
      <c r="V1539" s="369">
        <f t="shared" si="3906"/>
        <v>1.3028658846669497E-2</v>
      </c>
      <c r="W1539" s="369">
        <f t="shared" si="3906"/>
        <v>3.3494363929146538E-3</v>
      </c>
      <c r="X1539" s="369">
        <f t="shared" si="3906"/>
        <v>9.3479862328153182E-3</v>
      </c>
      <c r="Y1539" s="369">
        <f t="shared" si="3906"/>
        <v>1.8236125412997479E-2</v>
      </c>
      <c r="Z1539" s="369">
        <f t="shared" si="3906"/>
        <v>2.9026903209652139E-2</v>
      </c>
      <c r="AA1539" s="369">
        <f t="shared" si="3906"/>
        <v>1.5089173041842277E-2</v>
      </c>
      <c r="AB1539" s="369">
        <f t="shared" si="3906"/>
        <v>6.3085220562753811E-4</v>
      </c>
      <c r="AC1539" s="369">
        <f t="shared" si="3906"/>
        <v>3.0844503220358913E-3</v>
      </c>
      <c r="AD1539" s="369">
        <f t="shared" si="3906"/>
        <v>8.8226707347199389E-3</v>
      </c>
      <c r="AE1539" s="369">
        <f t="shared" si="3906"/>
        <v>6.7015383184105843E-4</v>
      </c>
      <c r="AF1539" s="369">
        <f t="shared" si="3906"/>
        <v>1.3979236938637299E-2</v>
      </c>
      <c r="AG1539" s="369">
        <f t="shared" ref="AG1539:AH1539" si="3907">AG369*100/AG$5</f>
        <v>4.5389792282172709E-3</v>
      </c>
      <c r="AH1539" s="369">
        <f t="shared" si="3907"/>
        <v>2.3628936791424332E-2</v>
      </c>
      <c r="AI1539" s="369">
        <f t="shared" ref="AI1539:AJ1539" si="3908">AI369*100/AI$5</f>
        <v>1.4164652445197788E-2</v>
      </c>
      <c r="AJ1539" s="369">
        <f t="shared" si="3908"/>
        <v>2.8745538227783533E-2</v>
      </c>
      <c r="AK1539" s="369">
        <f t="shared" ref="AK1539:AL1539" si="3909">AK369*100/AK$5</f>
        <v>3.4878496179538129E-2</v>
      </c>
      <c r="AL1539" s="369">
        <f t="shared" si="3909"/>
        <v>1.6884528495482984E-2</v>
      </c>
      <c r="AM1539" s="369">
        <f t="shared" ref="AM1539:AN1539" si="3910">AM369*100/AM$5</f>
        <v>5.2294446663558669E-3</v>
      </c>
      <c r="AN1539" s="369">
        <f t="shared" si="3910"/>
        <v>6.2891746152577005E-3</v>
      </c>
      <c r="AO1539" s="369">
        <f t="shared" ref="AO1539:AT1539" si="3911">AO369*100/AO$5</f>
        <v>5.6765014698965605E-3</v>
      </c>
      <c r="AP1539" s="369">
        <f t="shared" si="3911"/>
        <v>6.1349500785866191E-3</v>
      </c>
      <c r="AQ1539" s="369">
        <f t="shared" si="3911"/>
        <v>9.6157090320186239E-3</v>
      </c>
      <c r="AR1539" s="369">
        <f t="shared" si="3911"/>
        <v>2.8084734196227672E-3</v>
      </c>
      <c r="AS1539" s="369">
        <f t="shared" si="3911"/>
        <v>8.0683345471222571E-3</v>
      </c>
      <c r="AT1539" s="369">
        <f t="shared" si="3911"/>
        <v>8.0450929140908622E-3</v>
      </c>
      <c r="AU1539" s="369">
        <f t="shared" ref="AU1539:AV1539" si="3912">AU369*100/AU$5</f>
        <v>1.0304574254391652E-2</v>
      </c>
      <c r="AV1539" s="369">
        <f t="shared" si="3912"/>
        <v>5.2056769146200822E-3</v>
      </c>
      <c r="AW1539" s="369">
        <f t="shared" ref="AW1539:AX1539" si="3913">AW369*100/AW$5</f>
        <v>3.1817073041394014E-3</v>
      </c>
      <c r="AX1539" s="369">
        <f t="shared" si="3913"/>
        <v>1.3012108432870841E-2</v>
      </c>
      <c r="AY1539" s="369">
        <f t="shared" ref="AY1539" si="3914">AY369*100/AY$5</f>
        <v>8.5731104248162587E-3</v>
      </c>
    </row>
    <row r="1540" spans="1:51" s="325" customFormat="1" ht="13.8">
      <c r="A1540" s="327"/>
      <c r="B1540" s="327" t="s">
        <v>574</v>
      </c>
      <c r="C1540" s="369">
        <f t="shared" ref="C1540:AF1540" si="3915">C370*100/C$5</f>
        <v>8.6356531576265778E-5</v>
      </c>
      <c r="D1540" s="369">
        <f t="shared" si="3915"/>
        <v>4.304730123554364E-5</v>
      </c>
      <c r="E1540" s="369">
        <f t="shared" si="3915"/>
        <v>3.7295327902387684E-5</v>
      </c>
      <c r="F1540" s="369">
        <f t="shared" si="3915"/>
        <v>3.9990690167329044E-5</v>
      </c>
      <c r="G1540" s="369">
        <f t="shared" si="3915"/>
        <v>3.6975917215358465E-5</v>
      </c>
      <c r="H1540" s="369">
        <f t="shared" si="3915"/>
        <v>3.6231844675531152E-5</v>
      </c>
      <c r="I1540" s="369">
        <f t="shared" si="3915"/>
        <v>3.6878228458412603E-5</v>
      </c>
      <c r="J1540" s="369">
        <f t="shared" si="3915"/>
        <v>7.2945073453865346E-5</v>
      </c>
      <c r="K1540" s="369">
        <f t="shared" si="3915"/>
        <v>3.9235981278159172E-5</v>
      </c>
      <c r="L1540" s="369">
        <f t="shared" si="3915"/>
        <v>4.5152047261550912E-5</v>
      </c>
      <c r="M1540" s="369">
        <f t="shared" si="3915"/>
        <v>4.2546456475825952E-5</v>
      </c>
      <c r="N1540" s="369">
        <f t="shared" si="3915"/>
        <v>8.8872259901591756E-5</v>
      </c>
      <c r="O1540" s="369">
        <f t="shared" si="3915"/>
        <v>4.0379486413312312E-5</v>
      </c>
      <c r="P1540" s="369">
        <f t="shared" si="3915"/>
        <v>4.3121384541414861E-5</v>
      </c>
      <c r="Q1540" s="369">
        <f t="shared" si="3915"/>
        <v>4.0460685363549376E-5</v>
      </c>
      <c r="R1540" s="369">
        <f t="shared" si="3915"/>
        <v>0</v>
      </c>
      <c r="S1540" s="369">
        <f t="shared" si="3915"/>
        <v>3.8509720045888182E-5</v>
      </c>
      <c r="T1540" s="369">
        <f t="shared" si="3915"/>
        <v>4.0817842621909631E-5</v>
      </c>
      <c r="U1540" s="369">
        <f t="shared" si="3915"/>
        <v>0</v>
      </c>
      <c r="V1540" s="369">
        <f t="shared" si="3915"/>
        <v>4.2027931763449988E-5</v>
      </c>
      <c r="W1540" s="369">
        <f t="shared" si="3915"/>
        <v>4.2941492216854536E-5</v>
      </c>
      <c r="X1540" s="369">
        <f t="shared" si="3915"/>
        <v>0</v>
      </c>
      <c r="Y1540" s="369">
        <f t="shared" si="3915"/>
        <v>3.9049519085647701E-5</v>
      </c>
      <c r="Z1540" s="369">
        <f t="shared" si="3915"/>
        <v>0</v>
      </c>
      <c r="AA1540" s="369">
        <f t="shared" si="3915"/>
        <v>3.9708350110111258E-5</v>
      </c>
      <c r="AB1540" s="369">
        <f t="shared" si="3915"/>
        <v>4.2056813708502541E-5</v>
      </c>
      <c r="AC1540" s="369">
        <f t="shared" si="3915"/>
        <v>3.8555629025448644E-5</v>
      </c>
      <c r="AD1540" s="369">
        <f t="shared" si="3915"/>
        <v>4.010304879418153E-5</v>
      </c>
      <c r="AE1540" s="369">
        <f t="shared" si="3915"/>
        <v>3.9420813637709316E-5</v>
      </c>
      <c r="AF1540" s="369">
        <f t="shared" si="3915"/>
        <v>0</v>
      </c>
      <c r="AG1540" s="369">
        <f t="shared" ref="AG1540:AH1540" si="3916">AG370*100/AG$5</f>
        <v>0</v>
      </c>
      <c r="AH1540" s="369">
        <f t="shared" si="3916"/>
        <v>3.8991644870337183E-5</v>
      </c>
      <c r="AI1540" s="369">
        <f t="shared" ref="AI1540:AJ1540" si="3917">AI370*100/AI$5</f>
        <v>0</v>
      </c>
      <c r="AJ1540" s="369">
        <f t="shared" si="3917"/>
        <v>0</v>
      </c>
      <c r="AK1540" s="369">
        <f t="shared" ref="AK1540:AL1540" si="3918">AK370*100/AK$5</f>
        <v>3.8970386792780037E-5</v>
      </c>
      <c r="AL1540" s="369">
        <f t="shared" si="3918"/>
        <v>4.0587808883372558E-5</v>
      </c>
      <c r="AM1540" s="369">
        <f t="shared" ref="AM1540:AN1540" si="3919">AM370*100/AM$5</f>
        <v>3.7088260045077073E-5</v>
      </c>
      <c r="AN1540" s="369">
        <f t="shared" si="3919"/>
        <v>0</v>
      </c>
      <c r="AO1540" s="369">
        <f t="shared" ref="AO1540:AT1540" si="3920">AO370*100/AO$5</f>
        <v>3.5257773104947578E-5</v>
      </c>
      <c r="AP1540" s="369">
        <f t="shared" si="3920"/>
        <v>0</v>
      </c>
      <c r="AQ1540" s="369">
        <f t="shared" si="3920"/>
        <v>0</v>
      </c>
      <c r="AR1540" s="369">
        <f t="shared" si="3920"/>
        <v>3.6473680774321655E-5</v>
      </c>
      <c r="AS1540" s="369">
        <f t="shared" si="3920"/>
        <v>7.0774864448440873E-5</v>
      </c>
      <c r="AT1540" s="369">
        <f t="shared" si="3920"/>
        <v>3.3661476627995239E-5</v>
      </c>
      <c r="AU1540" s="369">
        <f t="shared" ref="AU1540:AV1540" si="3921">AU370*100/AU$5</f>
        <v>3.3675079262717814E-5</v>
      </c>
      <c r="AV1540" s="369">
        <f t="shared" si="3921"/>
        <v>3.0986172110833822E-5</v>
      </c>
      <c r="AW1540" s="369">
        <f t="shared" ref="AW1540:AX1540" si="3922">AW370*100/AW$5</f>
        <v>3.314278441811876E-5</v>
      </c>
      <c r="AX1540" s="369">
        <f t="shared" si="3922"/>
        <v>3.4152515571839474E-5</v>
      </c>
      <c r="AY1540" s="369">
        <f t="shared" ref="AY1540" si="3923">AY370*100/AY$5</f>
        <v>2.8672610116442339E-5</v>
      </c>
    </row>
    <row r="1541" spans="1:51" s="325" customFormat="1" ht="13.8">
      <c r="A1541" s="329"/>
      <c r="B1541" s="329" t="s">
        <v>535</v>
      </c>
      <c r="C1541" s="369">
        <f t="shared" ref="C1541:AF1541" si="3924">C371*100/C$5</f>
        <v>2.4179828841354419E-3</v>
      </c>
      <c r="D1541" s="369">
        <f t="shared" si="3924"/>
        <v>3.874257111198928E-3</v>
      </c>
      <c r="E1541" s="369">
        <f t="shared" si="3924"/>
        <v>5.5942991853581529E-3</v>
      </c>
      <c r="F1541" s="369">
        <f t="shared" si="3924"/>
        <v>1.1997207050198714E-4</v>
      </c>
      <c r="G1541" s="369">
        <f t="shared" si="3924"/>
        <v>0</v>
      </c>
      <c r="H1541" s="369">
        <f t="shared" si="3924"/>
        <v>0</v>
      </c>
      <c r="I1541" s="369">
        <f t="shared" si="3924"/>
        <v>0</v>
      </c>
      <c r="J1541" s="369">
        <f t="shared" si="3924"/>
        <v>0</v>
      </c>
      <c r="K1541" s="369">
        <f t="shared" si="3924"/>
        <v>0</v>
      </c>
      <c r="L1541" s="369">
        <f t="shared" si="3924"/>
        <v>5.4182456713861092E-4</v>
      </c>
      <c r="M1541" s="369">
        <f t="shared" si="3924"/>
        <v>4.2546456475825952E-5</v>
      </c>
      <c r="N1541" s="369">
        <f t="shared" si="3924"/>
        <v>0</v>
      </c>
      <c r="O1541" s="369">
        <f t="shared" si="3924"/>
        <v>0</v>
      </c>
      <c r="P1541" s="369">
        <f t="shared" si="3924"/>
        <v>0</v>
      </c>
      <c r="Q1541" s="369">
        <f t="shared" si="3924"/>
        <v>0</v>
      </c>
      <c r="R1541" s="369">
        <f t="shared" si="3924"/>
        <v>0</v>
      </c>
      <c r="S1541" s="369">
        <f t="shared" si="3924"/>
        <v>0</v>
      </c>
      <c r="T1541" s="369">
        <f t="shared" si="3924"/>
        <v>8.1635685243819261E-5</v>
      </c>
      <c r="U1541" s="369">
        <f t="shared" si="3924"/>
        <v>4.1744450492751493E-5</v>
      </c>
      <c r="V1541" s="369">
        <f t="shared" si="3924"/>
        <v>2.2695083152262994E-3</v>
      </c>
      <c r="W1541" s="369">
        <f t="shared" si="3924"/>
        <v>0</v>
      </c>
      <c r="X1541" s="369">
        <f t="shared" si="3924"/>
        <v>3.3090216753328564E-4</v>
      </c>
      <c r="Y1541" s="369">
        <f t="shared" si="3924"/>
        <v>0</v>
      </c>
      <c r="Z1541" s="369">
        <f t="shared" si="3924"/>
        <v>4.6368854967495429E-4</v>
      </c>
      <c r="AA1541" s="369">
        <f t="shared" si="3924"/>
        <v>1.389792253853894E-3</v>
      </c>
      <c r="AB1541" s="369">
        <f t="shared" si="3924"/>
        <v>0</v>
      </c>
      <c r="AC1541" s="369">
        <f t="shared" si="3924"/>
        <v>0</v>
      </c>
      <c r="AD1541" s="369">
        <f t="shared" si="3924"/>
        <v>0</v>
      </c>
      <c r="AE1541" s="369">
        <f t="shared" si="3924"/>
        <v>3.5478732273938385E-4</v>
      </c>
      <c r="AF1541" s="369">
        <f t="shared" si="3924"/>
        <v>0</v>
      </c>
      <c r="AG1541" s="369">
        <f t="shared" ref="AG1541:AH1541" si="3925">AG371*100/AG$5</f>
        <v>0</v>
      </c>
      <c r="AH1541" s="369">
        <f t="shared" si="3925"/>
        <v>0</v>
      </c>
      <c r="AI1541" s="369">
        <f t="shared" ref="AI1541:AJ1541" si="3926">AI371*100/AI$5</f>
        <v>0</v>
      </c>
      <c r="AJ1541" s="369">
        <f t="shared" si="3926"/>
        <v>0</v>
      </c>
      <c r="AK1541" s="369">
        <f t="shared" ref="AK1541:AL1541" si="3927">AK371*100/AK$5</f>
        <v>0</v>
      </c>
      <c r="AL1541" s="369">
        <f t="shared" si="3927"/>
        <v>1.014695222084314E-3</v>
      </c>
      <c r="AM1541" s="369">
        <f t="shared" ref="AM1541:AN1541" si="3928">AM371*100/AM$5</f>
        <v>5.9341216072123317E-4</v>
      </c>
      <c r="AN1541" s="369">
        <f t="shared" si="3928"/>
        <v>0</v>
      </c>
      <c r="AO1541" s="369">
        <f t="shared" ref="AO1541:AT1541" si="3929">AO371*100/AO$5</f>
        <v>0</v>
      </c>
      <c r="AP1541" s="369">
        <f t="shared" si="3929"/>
        <v>0</v>
      </c>
      <c r="AQ1541" s="369">
        <f t="shared" si="3929"/>
        <v>0</v>
      </c>
      <c r="AR1541" s="369">
        <f t="shared" si="3929"/>
        <v>0</v>
      </c>
      <c r="AS1541" s="369">
        <f t="shared" si="3929"/>
        <v>0</v>
      </c>
      <c r="AT1541" s="369">
        <f t="shared" si="3929"/>
        <v>0</v>
      </c>
      <c r="AU1541" s="369">
        <f t="shared" ref="AU1541:AV1541" si="3930">AU371*100/AU$5</f>
        <v>9.0922714009338099E-4</v>
      </c>
      <c r="AV1541" s="369">
        <f t="shared" si="3930"/>
        <v>0</v>
      </c>
      <c r="AW1541" s="369">
        <f t="shared" ref="AW1541:AX1541" si="3931">AW371*100/AW$5</f>
        <v>0</v>
      </c>
      <c r="AX1541" s="369">
        <f t="shared" si="3931"/>
        <v>0</v>
      </c>
      <c r="AY1541" s="369">
        <f t="shared" ref="AY1541" si="3932">AY371*100/AY$5</f>
        <v>1.4336305058221168E-4</v>
      </c>
    </row>
    <row r="1542" spans="1:51" s="325" customFormat="1" ht="13.8">
      <c r="A1542" s="327"/>
      <c r="B1542" s="327" t="s">
        <v>536</v>
      </c>
      <c r="C1542" s="369">
        <f t="shared" ref="C1542:AF1542" si="3933">C372*100/C$5</f>
        <v>9.7539702415392185E-2</v>
      </c>
      <c r="D1542" s="369">
        <f t="shared" si="3933"/>
        <v>9.9568407757812449E-2</v>
      </c>
      <c r="E1542" s="369">
        <f t="shared" si="3933"/>
        <v>0.26032138875866606</v>
      </c>
      <c r="F1542" s="369">
        <f t="shared" si="3933"/>
        <v>0.10501555237940607</v>
      </c>
      <c r="G1542" s="369">
        <f t="shared" si="3933"/>
        <v>8.1310041956573265E-2</v>
      </c>
      <c r="H1542" s="369">
        <f t="shared" si="3933"/>
        <v>0.10666655072476371</v>
      </c>
      <c r="I1542" s="369">
        <f t="shared" si="3933"/>
        <v>9.5440855250371825E-2</v>
      </c>
      <c r="J1542" s="369">
        <f t="shared" si="3933"/>
        <v>0.10423850996557357</v>
      </c>
      <c r="K1542" s="369">
        <f t="shared" si="3933"/>
        <v>0.18884277789178008</v>
      </c>
      <c r="L1542" s="369">
        <f t="shared" si="3933"/>
        <v>0.11721471469098617</v>
      </c>
      <c r="M1542" s="369">
        <f t="shared" si="3933"/>
        <v>0.11653474428728729</v>
      </c>
      <c r="N1542" s="369">
        <f t="shared" si="3933"/>
        <v>9.851490010091446E-2</v>
      </c>
      <c r="O1542" s="369">
        <f t="shared" si="3933"/>
        <v>0.10276579292187983</v>
      </c>
      <c r="P1542" s="369">
        <f t="shared" si="3933"/>
        <v>0.42142529112324739</v>
      </c>
      <c r="Q1542" s="369">
        <f t="shared" si="3933"/>
        <v>0.1620855055663788</v>
      </c>
      <c r="R1542" s="369">
        <f t="shared" si="3933"/>
        <v>0.15910667064614623</v>
      </c>
      <c r="S1542" s="369">
        <f t="shared" si="3933"/>
        <v>0.19505173203242362</v>
      </c>
      <c r="T1542" s="369">
        <f t="shared" si="3933"/>
        <v>0.22825337594171866</v>
      </c>
      <c r="U1542" s="369">
        <f t="shared" si="3933"/>
        <v>3.0147007256855276</v>
      </c>
      <c r="V1542" s="369">
        <f t="shared" si="3933"/>
        <v>0.13280826437250196</v>
      </c>
      <c r="W1542" s="369">
        <f t="shared" si="3933"/>
        <v>0.12049382716049382</v>
      </c>
      <c r="X1542" s="369">
        <f t="shared" si="3933"/>
        <v>9.8567483153977453E-2</v>
      </c>
      <c r="Y1542" s="369">
        <f t="shared" si="3933"/>
        <v>9.9888669821086823E-2</v>
      </c>
      <c r="Z1542" s="369">
        <f t="shared" si="3933"/>
        <v>0.14184232734556854</v>
      </c>
      <c r="AA1542" s="369">
        <f t="shared" si="3933"/>
        <v>8.7556911992795319E-2</v>
      </c>
      <c r="AB1542" s="369">
        <f t="shared" si="3933"/>
        <v>0.16658703909937855</v>
      </c>
      <c r="AC1542" s="369">
        <f t="shared" si="3933"/>
        <v>0.33084585266737482</v>
      </c>
      <c r="AD1542" s="369">
        <f t="shared" si="3933"/>
        <v>0.10859905613464359</v>
      </c>
      <c r="AE1542" s="369">
        <f t="shared" si="3933"/>
        <v>0.14936546287328059</v>
      </c>
      <c r="AF1542" s="369">
        <f t="shared" si="3933"/>
        <v>0.12429632374764894</v>
      </c>
      <c r="AG1542" s="369">
        <f t="shared" ref="AG1542:AH1542" si="3934">AG372*100/AG$5</f>
        <v>9.1002813050979056E-2</v>
      </c>
      <c r="AH1542" s="369">
        <f t="shared" si="3934"/>
        <v>9.7713062045064983E-2</v>
      </c>
      <c r="AI1542" s="369">
        <f t="shared" ref="AI1542:AJ1542" si="3935">AI372*100/AI$5</f>
        <v>0.12057709713795109</v>
      </c>
      <c r="AJ1542" s="369">
        <f t="shared" si="3935"/>
        <v>0.11076758151683505</v>
      </c>
      <c r="AK1542" s="369">
        <f t="shared" ref="AK1542:AL1542" si="3936">AK372*100/AK$5</f>
        <v>0.11550822645380003</v>
      </c>
      <c r="AL1542" s="369">
        <f t="shared" si="3936"/>
        <v>0.10248421743051571</v>
      </c>
      <c r="AM1542" s="369">
        <f t="shared" ref="AM1542:AN1542" si="3937">AM372*100/AM$5</f>
        <v>9.4834680935262081E-2</v>
      </c>
      <c r="AN1542" s="369">
        <f t="shared" si="3937"/>
        <v>0.1310925358115404</v>
      </c>
      <c r="AO1542" s="369">
        <f t="shared" ref="AO1542:AT1542" si="3938">AO372*100/AO$5</f>
        <v>9.0330414694875696E-2</v>
      </c>
      <c r="AP1542" s="369">
        <f t="shared" si="3938"/>
        <v>8.6307593151025389E-2</v>
      </c>
      <c r="AQ1542" s="369">
        <f t="shared" si="3938"/>
        <v>9.0556361550659603E-2</v>
      </c>
      <c r="AR1542" s="369">
        <f t="shared" si="3938"/>
        <v>0.10270988506048978</v>
      </c>
      <c r="AS1542" s="369">
        <f t="shared" si="3938"/>
        <v>0.10074801954235557</v>
      </c>
      <c r="AT1542" s="369">
        <f t="shared" si="3938"/>
        <v>0.10573069808853305</v>
      </c>
      <c r="AU1542" s="369">
        <f t="shared" ref="AU1542:AV1542" si="3939">AU372*100/AU$5</f>
        <v>0.13917910259281274</v>
      </c>
      <c r="AV1542" s="369">
        <f t="shared" si="3939"/>
        <v>0.11263473562288094</v>
      </c>
      <c r="AW1542" s="369">
        <f t="shared" ref="AW1542:AX1542" si="3940">AW372*100/AW$5</f>
        <v>8.2823818260878784E-2</v>
      </c>
      <c r="AX1542" s="369">
        <f t="shared" si="3940"/>
        <v>0.11540135011724559</v>
      </c>
      <c r="AY1542" s="369">
        <f t="shared" ref="AY1542" si="3941">AY372*100/AY$5</f>
        <v>0.12403771136372956</v>
      </c>
    </row>
    <row r="1543" spans="1:51" s="325" customFormat="1" ht="27.6">
      <c r="A1543" s="329"/>
      <c r="B1543" s="329" t="s">
        <v>575</v>
      </c>
      <c r="C1543" s="369">
        <f t="shared" ref="C1543:AF1543" si="3942">C373*100/C$5</f>
        <v>1.7746267238922617E-2</v>
      </c>
      <c r="D1543" s="369">
        <f t="shared" si="3942"/>
        <v>1.4334751311436033E-2</v>
      </c>
      <c r="E1543" s="369">
        <f t="shared" si="3942"/>
        <v>1.9430865837143985E-2</v>
      </c>
      <c r="F1543" s="369">
        <f t="shared" si="3942"/>
        <v>1.175726290919474E-2</v>
      </c>
      <c r="G1543" s="369">
        <f t="shared" si="3942"/>
        <v>1.6528234995265234E-2</v>
      </c>
      <c r="H1543" s="369">
        <f t="shared" si="3942"/>
        <v>2.3840553796499499E-2</v>
      </c>
      <c r="I1543" s="369">
        <f t="shared" si="3942"/>
        <v>1.2096058934359335E-2</v>
      </c>
      <c r="J1543" s="369">
        <f t="shared" si="3942"/>
        <v>1.2291244876976311E-2</v>
      </c>
      <c r="K1543" s="369">
        <f t="shared" si="3942"/>
        <v>1.6086752324045259E-2</v>
      </c>
      <c r="L1543" s="369">
        <f t="shared" si="3942"/>
        <v>1.0249514728372057E-2</v>
      </c>
      <c r="M1543" s="369">
        <f t="shared" si="3942"/>
        <v>1.7571686524516118E-2</v>
      </c>
      <c r="N1543" s="369">
        <f t="shared" si="3942"/>
        <v>1.3730764154795926E-2</v>
      </c>
      <c r="O1543" s="369">
        <f t="shared" si="3942"/>
        <v>1.2517640788126816E-2</v>
      </c>
      <c r="P1543" s="369">
        <f t="shared" si="3942"/>
        <v>1.7291675201107359E-2</v>
      </c>
      <c r="Q1543" s="369">
        <f t="shared" si="3942"/>
        <v>2.6582670283851941E-2</v>
      </c>
      <c r="R1543" s="369">
        <f t="shared" si="3942"/>
        <v>2.1710207452126599E-2</v>
      </c>
      <c r="S1543" s="369">
        <f t="shared" si="3942"/>
        <v>2.4261123628909555E-2</v>
      </c>
      <c r="T1543" s="369">
        <f t="shared" si="3942"/>
        <v>2.751122592716709E-2</v>
      </c>
      <c r="U1543" s="369">
        <f t="shared" si="3942"/>
        <v>1.703173580104261E-2</v>
      </c>
      <c r="V1543" s="369">
        <f t="shared" si="3942"/>
        <v>1.5508306820713046E-2</v>
      </c>
      <c r="W1543" s="369">
        <f t="shared" si="3942"/>
        <v>1.2581857219538379E-2</v>
      </c>
      <c r="X1543" s="369">
        <f t="shared" si="3942"/>
        <v>2.1136375951188623E-2</v>
      </c>
      <c r="Y1543" s="369">
        <f t="shared" si="3942"/>
        <v>1.7962778779397941E-2</v>
      </c>
      <c r="Z1543" s="369">
        <f t="shared" si="3942"/>
        <v>2.5920189926829946E-2</v>
      </c>
      <c r="AA1543" s="369">
        <f t="shared" si="3942"/>
        <v>1.3897922538538939E-2</v>
      </c>
      <c r="AB1543" s="369">
        <f t="shared" si="3942"/>
        <v>1.3542294014137818E-2</v>
      </c>
      <c r="AC1543" s="369">
        <f t="shared" si="3942"/>
        <v>9.2919065951331224E-3</v>
      </c>
      <c r="AD1543" s="369">
        <f t="shared" si="3942"/>
        <v>1.1148647564782465E-2</v>
      </c>
      <c r="AE1543" s="369">
        <f t="shared" si="3942"/>
        <v>7.9235835411795713E-3</v>
      </c>
      <c r="AF1543" s="369">
        <f t="shared" si="3942"/>
        <v>1.1314573006052478E-2</v>
      </c>
      <c r="AG1543" s="369">
        <f t="shared" ref="AG1543:AH1543" si="3943">AG373*100/AG$5</f>
        <v>1.5663198812126813E-2</v>
      </c>
      <c r="AH1543" s="369">
        <f t="shared" si="3943"/>
        <v>1.314018432130363E-2</v>
      </c>
      <c r="AI1543" s="369">
        <f t="shared" ref="AI1543:AJ1543" si="3944">AI373*100/AI$5</f>
        <v>8.0884505606282631E-3</v>
      </c>
      <c r="AJ1543" s="369">
        <f t="shared" si="3944"/>
        <v>9.7259339868440535E-3</v>
      </c>
      <c r="AK1543" s="369">
        <f t="shared" ref="AK1543:AL1543" si="3945">AK373*100/AK$5</f>
        <v>1.1691116037834012E-2</v>
      </c>
      <c r="AL1543" s="369">
        <f t="shared" si="3945"/>
        <v>1.2988098842679218E-2</v>
      </c>
      <c r="AM1543" s="369">
        <f t="shared" ref="AM1543:AN1543" si="3946">AM373*100/AM$5</f>
        <v>1.5428716178752062E-2</v>
      </c>
      <c r="AN1543" s="369">
        <f t="shared" si="3946"/>
        <v>1.4375256263446174E-2</v>
      </c>
      <c r="AO1543" s="369">
        <f t="shared" ref="AO1543:AT1543" si="3947">AO373*100/AO$5</f>
        <v>1.2622282771571234E-2</v>
      </c>
      <c r="AP1543" s="369">
        <f t="shared" si="3947"/>
        <v>1.150303139734991E-2</v>
      </c>
      <c r="AQ1543" s="369">
        <f t="shared" si="3947"/>
        <v>1.0560410270252034E-2</v>
      </c>
      <c r="AR1543" s="369">
        <f t="shared" si="3947"/>
        <v>1.5501314329086703E-2</v>
      </c>
      <c r="AS1543" s="369">
        <f t="shared" si="3947"/>
        <v>1.4296522618585055E-2</v>
      </c>
      <c r="AT1543" s="369">
        <f t="shared" si="3947"/>
        <v>9.0549372129307207E-3</v>
      </c>
      <c r="AU1543" s="369">
        <f t="shared" ref="AU1543:AV1543" si="3948">AU373*100/AU$5</f>
        <v>8.5871452119930421E-3</v>
      </c>
      <c r="AV1543" s="369">
        <f t="shared" si="3948"/>
        <v>9.7296580428018198E-3</v>
      </c>
      <c r="AW1543" s="369">
        <f t="shared" ref="AW1543:AX1543" si="3949">AW373*100/AW$5</f>
        <v>1.1666260115177804E-2</v>
      </c>
      <c r="AX1543" s="369">
        <f t="shared" si="3949"/>
        <v>1.3729311259879468E-2</v>
      </c>
      <c r="AY1543" s="369">
        <f t="shared" ref="AY1543" si="3950">AY373*100/AY$5</f>
        <v>1.0895591844248089E-2</v>
      </c>
    </row>
    <row r="1544" spans="1:51" s="325" customFormat="1" ht="27.6">
      <c r="A1544" s="327"/>
      <c r="B1544" s="327" t="s">
        <v>576</v>
      </c>
      <c r="C1544" s="369">
        <f t="shared" ref="C1544:AF1544" si="3951">C374*100/C$5</f>
        <v>1.2737588407499202E-2</v>
      </c>
      <c r="D1544" s="369">
        <f t="shared" si="3951"/>
        <v>2.2944211558544762E-2</v>
      </c>
      <c r="E1544" s="369">
        <f t="shared" si="3951"/>
        <v>1.9281684525534432E-2</v>
      </c>
      <c r="F1544" s="369">
        <f t="shared" si="3951"/>
        <v>1.92755126606526E-2</v>
      </c>
      <c r="G1544" s="369">
        <f t="shared" si="3951"/>
        <v>1.0796967826884671E-2</v>
      </c>
      <c r="H1544" s="369">
        <f t="shared" si="3951"/>
        <v>5.9057906821115775E-3</v>
      </c>
      <c r="I1544" s="369">
        <f t="shared" si="3951"/>
        <v>1.3571188072695839E-2</v>
      </c>
      <c r="J1544" s="369">
        <f t="shared" si="3951"/>
        <v>1.2510080097337907E-2</v>
      </c>
      <c r="K1544" s="369">
        <f t="shared" si="3951"/>
        <v>1.2633985971567252E-2</v>
      </c>
      <c r="L1544" s="369">
        <f t="shared" si="3951"/>
        <v>2.1176310165667379E-2</v>
      </c>
      <c r="M1544" s="369">
        <f t="shared" si="3951"/>
        <v>3.5185919505508062E-2</v>
      </c>
      <c r="N1544" s="369">
        <f t="shared" si="3951"/>
        <v>2.2218064975397939E-2</v>
      </c>
      <c r="O1544" s="369">
        <f t="shared" si="3951"/>
        <v>2.0714676530029216E-2</v>
      </c>
      <c r="P1544" s="369">
        <f t="shared" si="3951"/>
        <v>3.3289708865972267E-2</v>
      </c>
      <c r="Q1544" s="369">
        <f t="shared" si="3951"/>
        <v>4.4385371843813665E-2</v>
      </c>
      <c r="R1544" s="369">
        <f t="shared" si="3951"/>
        <v>3.5241018108662411E-2</v>
      </c>
      <c r="S1544" s="369">
        <f t="shared" si="3951"/>
        <v>1.6828747660053135E-2</v>
      </c>
      <c r="T1544" s="369">
        <f t="shared" si="3951"/>
        <v>6.2206392155790276E-2</v>
      </c>
      <c r="U1544" s="369">
        <f t="shared" si="3951"/>
        <v>4.6670295650896171E-2</v>
      </c>
      <c r="V1544" s="369">
        <f t="shared" si="3951"/>
        <v>2.3325502128714742E-2</v>
      </c>
      <c r="W1544" s="369">
        <f t="shared" si="3951"/>
        <v>2.5807836822329577E-2</v>
      </c>
      <c r="X1544" s="369">
        <f t="shared" si="3951"/>
        <v>2.3204514498271656E-2</v>
      </c>
      <c r="Y1544" s="369">
        <f t="shared" si="3951"/>
        <v>2.5265038848414065E-2</v>
      </c>
      <c r="Z1544" s="369">
        <f t="shared" si="3951"/>
        <v>3.621407572961393E-2</v>
      </c>
      <c r="AA1544" s="369">
        <f t="shared" si="3951"/>
        <v>1.7471674048448956E-2</v>
      </c>
      <c r="AB1544" s="369">
        <f t="shared" si="3951"/>
        <v>3.0869701262040864E-2</v>
      </c>
      <c r="AC1544" s="369">
        <f t="shared" si="3951"/>
        <v>6.3578232262964801E-2</v>
      </c>
      <c r="AD1544" s="369">
        <f t="shared" si="3951"/>
        <v>5.9352512215388668E-2</v>
      </c>
      <c r="AE1544" s="369">
        <f t="shared" si="3951"/>
        <v>9.2914857744080856E-2</v>
      </c>
      <c r="AF1544" s="369">
        <f t="shared" si="3951"/>
        <v>6.2230151533288619E-2</v>
      </c>
      <c r="AG1544" s="369">
        <f t="shared" ref="AG1544:AH1544" si="3952">AG374*100/AG$5</f>
        <v>1.8304735903958175E-2</v>
      </c>
      <c r="AH1544" s="369">
        <f t="shared" si="3952"/>
        <v>3.1037349316788396E-2</v>
      </c>
      <c r="AI1544" s="369">
        <f t="shared" ref="AI1544:AJ1544" si="3953">AI374*100/AI$5</f>
        <v>6.5141618905352514E-2</v>
      </c>
      <c r="AJ1544" s="369">
        <f t="shared" si="3953"/>
        <v>3.007835140375846E-2</v>
      </c>
      <c r="AK1544" s="369">
        <f t="shared" ref="AK1544:AL1544" si="3954">AK374*100/AK$5</f>
        <v>2.9656464349305609E-2</v>
      </c>
      <c r="AL1544" s="369">
        <f t="shared" si="3954"/>
        <v>2.1308599663770592E-2</v>
      </c>
      <c r="AM1544" s="369">
        <f t="shared" ref="AM1544:AN1544" si="3955">AM374*100/AM$5</f>
        <v>1.3351773616227747E-2</v>
      </c>
      <c r="AN1544" s="369">
        <f t="shared" si="3955"/>
        <v>2.2461337911634648E-2</v>
      </c>
      <c r="AO1544" s="369">
        <f t="shared" ref="AO1544:AT1544" si="3956">AO374*100/AO$5</f>
        <v>2.3552192434104984E-2</v>
      </c>
      <c r="AP1544" s="369">
        <f t="shared" si="3956"/>
        <v>2.0705456515229839E-2</v>
      </c>
      <c r="AQ1544" s="369">
        <f t="shared" si="3956"/>
        <v>3.1984884780188266E-2</v>
      </c>
      <c r="AR1544" s="369">
        <f t="shared" si="3956"/>
        <v>2.4400892438021186E-2</v>
      </c>
      <c r="AS1544" s="369">
        <f t="shared" si="3956"/>
        <v>3.1034778060641321E-2</v>
      </c>
      <c r="AT1544" s="369">
        <f t="shared" si="3956"/>
        <v>2.9925052722287768E-2</v>
      </c>
      <c r="AU1544" s="369">
        <f t="shared" ref="AU1544:AV1544" si="3957">AU374*100/AU$5</f>
        <v>5.2600473808365231E-2</v>
      </c>
      <c r="AV1544" s="369">
        <f t="shared" si="3957"/>
        <v>4.0684843981524804E-2</v>
      </c>
      <c r="AW1544" s="369">
        <f t="shared" ref="AW1544:AX1544" si="3958">AW374*100/AW$5</f>
        <v>3.2413643160920144E-2</v>
      </c>
      <c r="AX1544" s="369">
        <f t="shared" si="3958"/>
        <v>4.3407847291807973E-2</v>
      </c>
      <c r="AY1544" s="369">
        <f t="shared" ref="AY1544" si="3959">AY374*100/AY$5</f>
        <v>4.5102015713163801E-2</v>
      </c>
    </row>
    <row r="1545" spans="1:51" s="325" customFormat="1" ht="27.6">
      <c r="A1545" s="329"/>
      <c r="B1545" s="329" t="s">
        <v>577</v>
      </c>
      <c r="C1545" s="369">
        <f t="shared" ref="C1545:AF1545" si="3960">C375*100/C$5</f>
        <v>6.7055846768970376E-2</v>
      </c>
      <c r="D1545" s="369">
        <f t="shared" si="3960"/>
        <v>6.2289444887831655E-2</v>
      </c>
      <c r="E1545" s="369">
        <f t="shared" si="3960"/>
        <v>0.22157154306808524</v>
      </c>
      <c r="F1545" s="369">
        <f t="shared" si="3960"/>
        <v>7.398277680955874E-2</v>
      </c>
      <c r="G1545" s="369">
        <f t="shared" si="3960"/>
        <v>5.3947863217208E-2</v>
      </c>
      <c r="H1545" s="369">
        <f t="shared" si="3960"/>
        <v>7.6920206246152631E-2</v>
      </c>
      <c r="I1545" s="369">
        <f t="shared" si="3960"/>
        <v>6.9810486471775068E-2</v>
      </c>
      <c r="J1545" s="369">
        <f t="shared" si="3960"/>
        <v>7.9400712454532424E-2</v>
      </c>
      <c r="K1545" s="369">
        <f t="shared" si="3960"/>
        <v>0.16012203959616758</v>
      </c>
      <c r="L1545" s="369">
        <f t="shared" si="3960"/>
        <v>8.5788889796946724E-2</v>
      </c>
      <c r="M1545" s="369">
        <f t="shared" si="3960"/>
        <v>6.3819684713738931E-2</v>
      </c>
      <c r="N1545" s="369">
        <f t="shared" si="3960"/>
        <v>6.2566070970720589E-2</v>
      </c>
      <c r="O1545" s="369">
        <f t="shared" si="3960"/>
        <v>6.957385509013711E-2</v>
      </c>
      <c r="P1545" s="369">
        <f t="shared" si="3960"/>
        <v>0.37084390705616777</v>
      </c>
      <c r="Q1545" s="369">
        <f t="shared" si="3960"/>
        <v>9.11174634387132E-2</v>
      </c>
      <c r="R1545" s="369">
        <f t="shared" si="3960"/>
        <v>0.10211193765559344</v>
      </c>
      <c r="S1545" s="369">
        <f t="shared" si="3960"/>
        <v>0.15400037046350684</v>
      </c>
      <c r="T1545" s="369">
        <f t="shared" si="3960"/>
        <v>0.13853575785876129</v>
      </c>
      <c r="U1545" s="369">
        <f t="shared" si="3960"/>
        <v>2.9509986942335886</v>
      </c>
      <c r="V1545" s="369">
        <f t="shared" si="3960"/>
        <v>9.3974455423074171E-2</v>
      </c>
      <c r="W1545" s="369">
        <f t="shared" si="3960"/>
        <v>8.2104133118625869E-2</v>
      </c>
      <c r="X1545" s="369">
        <f t="shared" si="3960"/>
        <v>5.4226592704517185E-2</v>
      </c>
      <c r="Y1545" s="369">
        <f t="shared" si="3960"/>
        <v>5.6660852193274817E-2</v>
      </c>
      <c r="Z1545" s="369">
        <f t="shared" si="3960"/>
        <v>7.9708061689124657E-2</v>
      </c>
      <c r="AA1545" s="369">
        <f t="shared" si="3960"/>
        <v>5.6187315405807431E-2</v>
      </c>
      <c r="AB1545" s="369">
        <f t="shared" si="3960"/>
        <v>0.12221710063690838</v>
      </c>
      <c r="AC1545" s="369">
        <f t="shared" si="3960"/>
        <v>0.25797571380927686</v>
      </c>
      <c r="AD1545" s="369">
        <f t="shared" si="3960"/>
        <v>3.8057793305678274E-2</v>
      </c>
      <c r="AE1545" s="369">
        <f t="shared" si="3960"/>
        <v>4.8527021588020171E-2</v>
      </c>
      <c r="AF1545" s="369">
        <f t="shared" si="3960"/>
        <v>5.0751599208307852E-2</v>
      </c>
      <c r="AG1545" s="369">
        <f t="shared" ref="AG1545:AH1545" si="3961">AG375*100/AG$5</f>
        <v>5.7034878334894068E-2</v>
      </c>
      <c r="AH1545" s="369">
        <f t="shared" si="3961"/>
        <v>5.3574520051843287E-2</v>
      </c>
      <c r="AI1545" s="369">
        <f t="shared" ref="AI1545:AJ1545" si="3962">AI375*100/AI$5</f>
        <v>4.7347027671970326E-2</v>
      </c>
      <c r="AJ1545" s="369">
        <f t="shared" si="3962"/>
        <v>7.0927274148503486E-2</v>
      </c>
      <c r="AK1545" s="369">
        <f t="shared" ref="AK1545:AL1545" si="3963">AK375*100/AK$5</f>
        <v>7.416064606666041E-2</v>
      </c>
      <c r="AL1545" s="369">
        <f t="shared" si="3963"/>
        <v>6.8146931115182524E-2</v>
      </c>
      <c r="AM1545" s="369">
        <f t="shared" ref="AM1545:AN1545" si="3964">AM375*100/AM$5</f>
        <v>6.6091279400327343E-2</v>
      </c>
      <c r="AN1545" s="369">
        <f t="shared" si="3964"/>
        <v>9.4215102840256595E-2</v>
      </c>
      <c r="AO1545" s="369">
        <f t="shared" ref="AO1545:AT1545" si="3965">AO375*100/AO$5</f>
        <v>5.4120681716094535E-2</v>
      </c>
      <c r="AP1545" s="369">
        <f t="shared" si="3965"/>
        <v>5.4064247567544577E-2</v>
      </c>
      <c r="AQ1545" s="369">
        <f t="shared" si="3965"/>
        <v>4.8011066500219308E-2</v>
      </c>
      <c r="AR1545" s="369">
        <f t="shared" si="3965"/>
        <v>6.2807678293381894E-2</v>
      </c>
      <c r="AS1545" s="369">
        <f t="shared" si="3965"/>
        <v>5.5416718863129197E-2</v>
      </c>
      <c r="AT1545" s="369">
        <f t="shared" si="3965"/>
        <v>6.671704667668657E-2</v>
      </c>
      <c r="AU1545" s="369">
        <f t="shared" ref="AU1545:AV1545" si="3966">AU375*100/AU$5</f>
        <v>7.7991483572454459E-2</v>
      </c>
      <c r="AV1545" s="369">
        <f t="shared" si="3966"/>
        <v>6.2220233598554303E-2</v>
      </c>
      <c r="AW1545" s="369">
        <f t="shared" ref="AW1545:AX1545" si="3967">AW375*100/AW$5</f>
        <v>3.8777057769198951E-2</v>
      </c>
      <c r="AX1545" s="369">
        <f t="shared" si="3967"/>
        <v>5.8264191565558142E-2</v>
      </c>
      <c r="AY1545" s="369">
        <f t="shared" ref="AY1545" si="3968">AY375*100/AY$5</f>
        <v>6.804010380631767E-2</v>
      </c>
    </row>
    <row r="1546" spans="1:51" s="325" customFormat="1" ht="13.8">
      <c r="A1546" s="327"/>
      <c r="B1546" s="327" t="s">
        <v>537</v>
      </c>
      <c r="C1546" s="369">
        <f t="shared" ref="C1546:AF1546" si="3969">C376*100/C$5</f>
        <v>2.7503691741724885</v>
      </c>
      <c r="D1546" s="369">
        <f t="shared" si="3969"/>
        <v>2.7660043408898565</v>
      </c>
      <c r="E1546" s="369">
        <f t="shared" si="3969"/>
        <v>2.6554646419779058</v>
      </c>
      <c r="F1546" s="369">
        <f t="shared" si="3969"/>
        <v>2.3542119394604941</v>
      </c>
      <c r="G1546" s="369">
        <f t="shared" si="3969"/>
        <v>2.5583267362134365</v>
      </c>
      <c r="H1546" s="369">
        <f t="shared" si="3969"/>
        <v>2.6666275362744174</v>
      </c>
      <c r="I1546" s="369">
        <f t="shared" si="3969"/>
        <v>2.3451971823558324</v>
      </c>
      <c r="J1546" s="369">
        <f t="shared" si="3969"/>
        <v>2.9812651520594766</v>
      </c>
      <c r="K1546" s="369">
        <f t="shared" si="3969"/>
        <v>2.7013188390387026</v>
      </c>
      <c r="L1546" s="369">
        <f t="shared" si="3969"/>
        <v>3.131745998061171</v>
      </c>
      <c r="M1546" s="369">
        <f t="shared" si="3969"/>
        <v>3.0290949687964286</v>
      </c>
      <c r="N1546" s="369">
        <f t="shared" si="3969"/>
        <v>2.9746878472961282</v>
      </c>
      <c r="O1546" s="369">
        <f t="shared" si="3969"/>
        <v>2.8192553618910523</v>
      </c>
      <c r="P1546" s="369">
        <f t="shared" si="3969"/>
        <v>3.1061626926717363</v>
      </c>
      <c r="Q1546" s="369">
        <f t="shared" si="3969"/>
        <v>2.8914014974499653</v>
      </c>
      <c r="R1546" s="369">
        <f t="shared" si="3969"/>
        <v>2.7246962963865338</v>
      </c>
      <c r="S1546" s="369">
        <f t="shared" si="3969"/>
        <v>2.80331507074043</v>
      </c>
      <c r="T1546" s="369">
        <f t="shared" si="3969"/>
        <v>2.76781709034907</v>
      </c>
      <c r="U1546" s="369">
        <f t="shared" si="3969"/>
        <v>2.842254400699971</v>
      </c>
      <c r="V1546" s="369">
        <f t="shared" si="3969"/>
        <v>3.1150682743751497</v>
      </c>
      <c r="W1546" s="369">
        <f t="shared" si="3969"/>
        <v>3.0244122383252816</v>
      </c>
      <c r="X1546" s="369">
        <f t="shared" si="3969"/>
        <v>3.1263636788544829</v>
      </c>
      <c r="Y1546" s="369">
        <f t="shared" si="3969"/>
        <v>2.6207694239141599</v>
      </c>
      <c r="Z1546" s="369">
        <f t="shared" si="3969"/>
        <v>2.9898173994491377</v>
      </c>
      <c r="AA1546" s="369">
        <f t="shared" si="3969"/>
        <v>2.4991244308800722</v>
      </c>
      <c r="AB1546" s="369">
        <f t="shared" si="3969"/>
        <v>2.7979977592129655</v>
      </c>
      <c r="AC1546" s="369">
        <f t="shared" si="3969"/>
        <v>2.2135172179800322</v>
      </c>
      <c r="AD1546" s="369">
        <f t="shared" si="3969"/>
        <v>2.4184143575331172</v>
      </c>
      <c r="AE1546" s="369">
        <f t="shared" si="3969"/>
        <v>2.4306479480875187</v>
      </c>
      <c r="AF1546" s="369">
        <f t="shared" si="3969"/>
        <v>2.4676017860627417</v>
      </c>
      <c r="AG1546" s="369">
        <f t="shared" ref="AG1546:AH1546" si="3970">AG376*100/AG$5</f>
        <v>2.4678281244826215</v>
      </c>
      <c r="AH1546" s="369">
        <f t="shared" si="3970"/>
        <v>2.4736299505741908</v>
      </c>
      <c r="AI1546" s="369">
        <f t="shared" ref="AI1546:AJ1546" si="3971">AI376*100/AI$5</f>
        <v>2.4919529780885852</v>
      </c>
      <c r="AJ1546" s="369">
        <f t="shared" si="3971"/>
        <v>2.3420409260097768</v>
      </c>
      <c r="AK1546" s="369">
        <f t="shared" ref="AK1546:AL1546" si="3972">AK376*100/AK$5</f>
        <v>2.354201066151842</v>
      </c>
      <c r="AL1546" s="369">
        <f t="shared" si="3972"/>
        <v>2.1886570062269817</v>
      </c>
      <c r="AM1546" s="369">
        <f t="shared" ref="AM1546:AN1546" si="3973">AM376*100/AM$5</f>
        <v>2.3096343060471298</v>
      </c>
      <c r="AN1546" s="369">
        <f t="shared" si="3973"/>
        <v>2.5129744855536842</v>
      </c>
      <c r="AO1546" s="369">
        <f t="shared" ref="AO1546:AT1546" si="3974">AO376*100/AO$5</f>
        <v>2.1568237541489585</v>
      </c>
      <c r="AP1546" s="369">
        <f t="shared" si="3974"/>
        <v>2.2379670448607767</v>
      </c>
      <c r="AQ1546" s="369">
        <f t="shared" si="3974"/>
        <v>2.4267350450420055</v>
      </c>
      <c r="AR1546" s="369">
        <f t="shared" si="3974"/>
        <v>2.5403553922507291</v>
      </c>
      <c r="AS1546" s="369">
        <f t="shared" si="3974"/>
        <v>2.4100610716305328</v>
      </c>
      <c r="AT1546" s="369">
        <f t="shared" si="3974"/>
        <v>2.2710388436609548</v>
      </c>
      <c r="AU1546" s="369">
        <f t="shared" ref="AU1546:AV1546" si="3975">AU376*100/AU$5</f>
        <v>2.3847007379893621</v>
      </c>
      <c r="AV1546" s="369">
        <f t="shared" si="3975"/>
        <v>2.1830377975524642</v>
      </c>
      <c r="AW1546" s="369">
        <f t="shared" ref="AW1546:AX1546" si="3976">AW376*100/AW$5</f>
        <v>2.2931492538896374</v>
      </c>
      <c r="AX1546" s="369">
        <f t="shared" si="3976"/>
        <v>2.1065613129866305</v>
      </c>
      <c r="AY1546" s="369">
        <f t="shared" ref="AY1546" si="3977">AY376*100/AY$5</f>
        <v>2.0260926486581652</v>
      </c>
    </row>
    <row r="1547" spans="1:51" s="325" customFormat="1" ht="13.8">
      <c r="A1547" s="329"/>
      <c r="B1547" s="329" t="s">
        <v>538</v>
      </c>
      <c r="C1547" s="369">
        <f t="shared" ref="C1547:AF1547" si="3978">C377*100/C$5</f>
        <v>0.17124500211573501</v>
      </c>
      <c r="D1547" s="369">
        <f t="shared" si="3978"/>
        <v>0.15837102124556507</v>
      </c>
      <c r="E1547" s="369">
        <f t="shared" si="3978"/>
        <v>0.17875650663614417</v>
      </c>
      <c r="F1547" s="369">
        <f t="shared" si="3978"/>
        <v>0.18715642998309995</v>
      </c>
      <c r="G1547" s="369">
        <f t="shared" si="3978"/>
        <v>0.18299381429880904</v>
      </c>
      <c r="H1547" s="369">
        <f t="shared" si="3978"/>
        <v>0.17039836550902301</v>
      </c>
      <c r="I1547" s="369">
        <f t="shared" si="3978"/>
        <v>0.16370245612689355</v>
      </c>
      <c r="J1547" s="369">
        <f t="shared" si="3978"/>
        <v>0.1954563243196322</v>
      </c>
      <c r="K1547" s="369">
        <f t="shared" si="3978"/>
        <v>0.19614067040951769</v>
      </c>
      <c r="L1547" s="369">
        <f t="shared" si="3978"/>
        <v>0.17284203691721689</v>
      </c>
      <c r="M1547" s="369">
        <f t="shared" si="3978"/>
        <v>0.15967685115377481</v>
      </c>
      <c r="N1547" s="369">
        <f t="shared" si="3978"/>
        <v>0.15041629988344404</v>
      </c>
      <c r="O1547" s="369">
        <f t="shared" si="3978"/>
        <v>0.13757291021015505</v>
      </c>
      <c r="P1547" s="369">
        <f t="shared" si="3978"/>
        <v>0.19145894736388197</v>
      </c>
      <c r="Q1547" s="369">
        <f t="shared" si="3978"/>
        <v>0.21889230781680213</v>
      </c>
      <c r="R1547" s="369">
        <f t="shared" si="3978"/>
        <v>0.21336043556158082</v>
      </c>
      <c r="S1547" s="369">
        <f t="shared" si="3978"/>
        <v>0.22682225107028139</v>
      </c>
      <c r="T1547" s="369">
        <f t="shared" si="3978"/>
        <v>0.21000780028972504</v>
      </c>
      <c r="U1547" s="369">
        <f t="shared" si="3978"/>
        <v>0.24316142412027747</v>
      </c>
      <c r="V1547" s="369">
        <f t="shared" si="3978"/>
        <v>0.24384606009153684</v>
      </c>
      <c r="W1547" s="369">
        <f t="shared" si="3978"/>
        <v>0.19130434782608696</v>
      </c>
      <c r="X1547" s="369">
        <f t="shared" si="3978"/>
        <v>0.2086338166297366</v>
      </c>
      <c r="Y1547" s="369">
        <f t="shared" si="3978"/>
        <v>0.18470422527511363</v>
      </c>
      <c r="Z1547" s="369">
        <f t="shared" si="3978"/>
        <v>0.18542905101501422</v>
      </c>
      <c r="AA1547" s="369">
        <f t="shared" si="3978"/>
        <v>0.17614624108845353</v>
      </c>
      <c r="AB1547" s="369">
        <f t="shared" si="3978"/>
        <v>0.18521820757224519</v>
      </c>
      <c r="AC1547" s="369">
        <f t="shared" si="3978"/>
        <v>0.18961658354715644</v>
      </c>
      <c r="AD1547" s="369">
        <f t="shared" si="3978"/>
        <v>0.20741296836350689</v>
      </c>
      <c r="AE1547" s="369">
        <f t="shared" si="3978"/>
        <v>0.20518533498427699</v>
      </c>
      <c r="AF1547" s="369">
        <f t="shared" si="3978"/>
        <v>0.19398753429217508</v>
      </c>
      <c r="AG1547" s="369">
        <f t="shared" ref="AG1547:AH1547" si="3979">AG377*100/AG$5</f>
        <v>0.18777236200666039</v>
      </c>
      <c r="AH1547" s="369">
        <f t="shared" si="3979"/>
        <v>0.19339855855687244</v>
      </c>
      <c r="AI1547" s="369">
        <f t="shared" ref="AI1547:AJ1547" si="3980">AI377*100/AI$5</f>
        <v>0.18272007095741213</v>
      </c>
      <c r="AJ1547" s="369">
        <f t="shared" si="3980"/>
        <v>0.1778044820706009</v>
      </c>
      <c r="AK1547" s="369">
        <f t="shared" ref="AK1547:AL1547" si="3981">AK377*100/AK$5</f>
        <v>0.17369101393542064</v>
      </c>
      <c r="AL1547" s="369">
        <f t="shared" si="3981"/>
        <v>0.17245759994544999</v>
      </c>
      <c r="AM1547" s="369">
        <f t="shared" ref="AM1547:AN1547" si="3982">AM377*100/AM$5</f>
        <v>0.18774077234818015</v>
      </c>
      <c r="AN1547" s="369">
        <f t="shared" si="3982"/>
        <v>0.20227455759332072</v>
      </c>
      <c r="AO1547" s="369">
        <f t="shared" ref="AO1547:AT1547" si="3983">AO377*100/AO$5</f>
        <v>0.19867755144637961</v>
      </c>
      <c r="AP1547" s="369">
        <f t="shared" si="3983"/>
        <v>0.20029217699749269</v>
      </c>
      <c r="AQ1547" s="369">
        <f t="shared" si="3983"/>
        <v>0.19136947940213908</v>
      </c>
      <c r="AR1547" s="369">
        <f t="shared" si="3983"/>
        <v>0.196739034096691</v>
      </c>
      <c r="AS1547" s="369">
        <f t="shared" si="3983"/>
        <v>0.20167297624583225</v>
      </c>
      <c r="AT1547" s="369">
        <f t="shared" si="3983"/>
        <v>0.19318321436806468</v>
      </c>
      <c r="AU1547" s="369">
        <f t="shared" ref="AU1547:AV1547" si="3984">AU377*100/AU$5</f>
        <v>0.19915441875971315</v>
      </c>
      <c r="AV1547" s="369">
        <f t="shared" si="3984"/>
        <v>0.17259297865734438</v>
      </c>
      <c r="AW1547" s="369">
        <f t="shared" ref="AW1547:AX1547" si="3985">AW377*100/AW$5</f>
        <v>0.1794681776241131</v>
      </c>
      <c r="AX1547" s="369">
        <f t="shared" si="3985"/>
        <v>0.18165723032661418</v>
      </c>
      <c r="AY1547" s="369">
        <f t="shared" ref="AY1547" si="3986">AY377*100/AY$5</f>
        <v>0.1449973893588489</v>
      </c>
    </row>
    <row r="1548" spans="1:51" s="325" customFormat="1" ht="27.6">
      <c r="A1548" s="327"/>
      <c r="B1548" s="327" t="s">
        <v>539</v>
      </c>
      <c r="C1548" s="369">
        <f t="shared" ref="C1548:AF1548" si="3987">C378*100/C$5</f>
        <v>2.0189725299873058</v>
      </c>
      <c r="D1548" s="369">
        <f t="shared" si="3987"/>
        <v>2.0645055199554374</v>
      </c>
      <c r="E1548" s="369">
        <f t="shared" si="3987"/>
        <v>1.9270122973884696</v>
      </c>
      <c r="F1548" s="369">
        <f t="shared" si="3987"/>
        <v>1.6919661102895247</v>
      </c>
      <c r="G1548" s="369">
        <f t="shared" si="3987"/>
        <v>1.861145817117853</v>
      </c>
      <c r="H1548" s="369">
        <f t="shared" si="3987"/>
        <v>1.9565920761680333</v>
      </c>
      <c r="I1548" s="369">
        <f t="shared" si="3987"/>
        <v>1.7292938888718838</v>
      </c>
      <c r="J1548" s="369">
        <f t="shared" si="3987"/>
        <v>2.2044001197758107</v>
      </c>
      <c r="K1548" s="369">
        <f t="shared" si="3987"/>
        <v>1.9786705358575669</v>
      </c>
      <c r="L1548" s="369">
        <f t="shared" si="3987"/>
        <v>2.2906085096257391</v>
      </c>
      <c r="M1548" s="369">
        <f t="shared" si="3987"/>
        <v>2.272491333286816</v>
      </c>
      <c r="N1548" s="369">
        <f t="shared" si="3987"/>
        <v>2.2409140334186359</v>
      </c>
      <c r="O1548" s="369">
        <f t="shared" si="3987"/>
        <v>2.0819259399839694</v>
      </c>
      <c r="P1548" s="369">
        <f t="shared" si="3987"/>
        <v>2.3118667894188749</v>
      </c>
      <c r="Q1548" s="369">
        <f t="shared" si="3987"/>
        <v>2.1121691580333679</v>
      </c>
      <c r="R1548" s="369">
        <f t="shared" si="3987"/>
        <v>2.0140894460547027</v>
      </c>
      <c r="S1548" s="369">
        <f t="shared" si="3987"/>
        <v>2.0392437153099627</v>
      </c>
      <c r="T1548" s="369">
        <f t="shared" si="3987"/>
        <v>2.0253813508991558</v>
      </c>
      <c r="U1548" s="369">
        <f t="shared" si="3987"/>
        <v>2.0542861531987939</v>
      </c>
      <c r="V1548" s="369">
        <f t="shared" si="3987"/>
        <v>2.2931280128773581</v>
      </c>
      <c r="W1548" s="369">
        <f t="shared" si="3987"/>
        <v>2.2542136339237793</v>
      </c>
      <c r="X1548" s="369">
        <f t="shared" si="3987"/>
        <v>2.322478225603307</v>
      </c>
      <c r="Y1548" s="369">
        <f t="shared" si="3987"/>
        <v>1.9094043347309158</v>
      </c>
      <c r="Z1548" s="369">
        <f t="shared" si="3987"/>
        <v>2.2455972772208361</v>
      </c>
      <c r="AA1548" s="369">
        <f t="shared" si="3987"/>
        <v>1.7851285875501617</v>
      </c>
      <c r="AB1548" s="369">
        <f t="shared" si="3987"/>
        <v>2.0641063599995961</v>
      </c>
      <c r="AC1548" s="369">
        <f t="shared" si="3987"/>
        <v>1.575768558270086</v>
      </c>
      <c r="AD1548" s="369">
        <f t="shared" si="3987"/>
        <v>1.7192177018065622</v>
      </c>
      <c r="AE1548" s="369">
        <f t="shared" si="3987"/>
        <v>1.7333725964637163</v>
      </c>
      <c r="AF1548" s="369">
        <f t="shared" si="3987"/>
        <v>1.7631056371170468</v>
      </c>
      <c r="AG1548" s="369">
        <f t="shared" ref="AG1548:AH1548" si="3988">AG378*100/AG$5</f>
        <v>1.7483627120624117</v>
      </c>
      <c r="AH1548" s="369">
        <f t="shared" si="3988"/>
        <v>1.7229628035304594</v>
      </c>
      <c r="AI1548" s="369">
        <f t="shared" ref="AI1548:AJ1548" si="3989">AI378*100/AI$5</f>
        <v>1.7757108169808538</v>
      </c>
      <c r="AJ1548" s="369">
        <f t="shared" si="3989"/>
        <v>1.6674933710555484</v>
      </c>
      <c r="AK1548" s="369">
        <f t="shared" ref="AK1548:AL1548" si="3990">AK378*100/AK$5</f>
        <v>1.6961860851557511</v>
      </c>
      <c r="AL1548" s="369">
        <f t="shared" si="3990"/>
        <v>1.576105794559123</v>
      </c>
      <c r="AM1548" s="369">
        <f t="shared" ref="AM1548:AN1548" si="3991">AM378*100/AM$5</f>
        <v>1.6414522130750211</v>
      </c>
      <c r="AN1548" s="369">
        <f t="shared" si="3991"/>
        <v>1.7608872146797503</v>
      </c>
      <c r="AO1548" s="369">
        <f t="shared" ref="AO1548:AT1548" si="3992">AO378*100/AO$5</f>
        <v>1.473774915786809</v>
      </c>
      <c r="AP1548" s="369">
        <f t="shared" si="3992"/>
        <v>1.5535366767184571</v>
      </c>
      <c r="AQ1548" s="369">
        <f t="shared" si="3992"/>
        <v>1.6894969465906406</v>
      </c>
      <c r="AR1548" s="369">
        <f t="shared" si="3992"/>
        <v>1.7881221999611192</v>
      </c>
      <c r="AS1548" s="369">
        <f t="shared" si="3992"/>
        <v>1.697181249473612</v>
      </c>
      <c r="AT1548" s="369">
        <f t="shared" si="3992"/>
        <v>1.583940782730316</v>
      </c>
      <c r="AU1548" s="369">
        <f t="shared" ref="AU1548:AV1548" si="3993">AU378*100/AU$5</f>
        <v>1.6580262025791743</v>
      </c>
      <c r="AV1548" s="369">
        <f t="shared" si="3993"/>
        <v>1.5061758539634102</v>
      </c>
      <c r="AW1548" s="369">
        <f t="shared" ref="AW1548:AX1548" si="3994">AW378*100/AW$5</f>
        <v>1.6004982023353731</v>
      </c>
      <c r="AX1548" s="369">
        <f t="shared" si="3994"/>
        <v>1.4806140075859568</v>
      </c>
      <c r="AY1548" s="369">
        <f t="shared" ref="AY1548" si="3995">AY378*100/AY$5</f>
        <v>1.3475840028626735</v>
      </c>
    </row>
    <row r="1549" spans="1:51" s="325" customFormat="1" ht="13.8">
      <c r="A1549" s="329"/>
      <c r="B1549" s="329" t="s">
        <v>540</v>
      </c>
      <c r="C1549" s="369">
        <f t="shared" ref="C1549:AF1549" si="3996">C379*100/C$5</f>
        <v>0.5601516420694479</v>
      </c>
      <c r="D1549" s="369">
        <f t="shared" si="3996"/>
        <v>0.54312779968885416</v>
      </c>
      <c r="E1549" s="369">
        <f t="shared" si="3996"/>
        <v>0.54969583795329202</v>
      </c>
      <c r="F1549" s="369">
        <f t="shared" si="3996"/>
        <v>0.47508939918786908</v>
      </c>
      <c r="G1549" s="369">
        <f t="shared" si="3996"/>
        <v>0.51415012887955946</v>
      </c>
      <c r="H1549" s="369">
        <f t="shared" si="3996"/>
        <v>0.53963709459736098</v>
      </c>
      <c r="I1549" s="369">
        <f t="shared" si="3996"/>
        <v>0.45220083735705535</v>
      </c>
      <c r="J1549" s="369">
        <f t="shared" si="3996"/>
        <v>0.58140870796403377</v>
      </c>
      <c r="K1549" s="369">
        <f t="shared" si="3996"/>
        <v>0.52650763277161794</v>
      </c>
      <c r="L1549" s="369">
        <f t="shared" si="3996"/>
        <v>0.66825029947095349</v>
      </c>
      <c r="M1549" s="369">
        <f t="shared" si="3996"/>
        <v>0.59696933081231396</v>
      </c>
      <c r="N1549" s="369">
        <f t="shared" si="3996"/>
        <v>0.58331307786409758</v>
      </c>
      <c r="O1549" s="369">
        <f t="shared" si="3996"/>
        <v>0.59975651169692779</v>
      </c>
      <c r="P1549" s="369">
        <f t="shared" si="3996"/>
        <v>0.60283695588897979</v>
      </c>
      <c r="Q1549" s="369">
        <f t="shared" si="3996"/>
        <v>0.56034003159979529</v>
      </c>
      <c r="R1549" s="369">
        <f t="shared" si="3996"/>
        <v>0.49728992220001406</v>
      </c>
      <c r="S1549" s="369">
        <f t="shared" si="3996"/>
        <v>0.53728761408023196</v>
      </c>
      <c r="T1549" s="369">
        <f t="shared" si="3996"/>
        <v>0.53238712131756727</v>
      </c>
      <c r="U1549" s="369">
        <f t="shared" si="3996"/>
        <v>0.54480682338089981</v>
      </c>
      <c r="V1549" s="369">
        <f t="shared" si="3996"/>
        <v>0.57805217347449112</v>
      </c>
      <c r="W1549" s="369">
        <f t="shared" si="3996"/>
        <v>0.57889425657541604</v>
      </c>
      <c r="X1549" s="369">
        <f t="shared" si="3996"/>
        <v>0.59525163662143921</v>
      </c>
      <c r="Y1549" s="369">
        <f t="shared" si="3996"/>
        <v>0.52669991342721623</v>
      </c>
      <c r="Z1549" s="369">
        <f t="shared" si="3996"/>
        <v>0.55879107121328742</v>
      </c>
      <c r="AA1549" s="369">
        <f t="shared" si="3996"/>
        <v>0.53788931059156708</v>
      </c>
      <c r="AB1549" s="369">
        <f t="shared" si="3996"/>
        <v>0.54863113482741555</v>
      </c>
      <c r="AC1549" s="369">
        <f t="shared" si="3996"/>
        <v>0.44809352053376417</v>
      </c>
      <c r="AD1549" s="369">
        <f t="shared" si="3996"/>
        <v>0.49178368736304812</v>
      </c>
      <c r="AE1549" s="369">
        <f t="shared" si="3996"/>
        <v>0.4920900166395254</v>
      </c>
      <c r="AF1549" s="369">
        <f t="shared" si="3996"/>
        <v>0.51050861465351993</v>
      </c>
      <c r="AG1549" s="369">
        <f t="shared" ref="AG1549:AH1549" si="3997">AG379*100/AG$5</f>
        <v>0.53169305041354931</v>
      </c>
      <c r="AH1549" s="369">
        <f t="shared" si="3997"/>
        <v>0.55730758013172932</v>
      </c>
      <c r="AI1549" s="369">
        <f t="shared" ref="AI1549:AJ1549" si="3998">AI379*100/AI$5</f>
        <v>0.53352209015031893</v>
      </c>
      <c r="AJ1549" s="369">
        <f t="shared" si="3998"/>
        <v>0.49674307288362773</v>
      </c>
      <c r="AK1549" s="369">
        <f t="shared" ref="AK1549:AL1549" si="3999">AK379*100/AK$5</f>
        <v>0.48432396706067032</v>
      </c>
      <c r="AL1549" s="369">
        <f t="shared" si="3999"/>
        <v>0.44013419953129201</v>
      </c>
      <c r="AM1549" s="369">
        <f t="shared" ref="AM1549:AN1549" si="4000">AM379*100/AM$5</f>
        <v>0.4804042323638833</v>
      </c>
      <c r="AN1549" s="369">
        <f t="shared" si="4000"/>
        <v>0.54977187448441023</v>
      </c>
      <c r="AO1549" s="369">
        <f t="shared" ref="AO1549:AT1549" si="4001">AO379*100/AO$5</f>
        <v>0.48437128691576986</v>
      </c>
      <c r="AP1549" s="369">
        <f t="shared" si="4001"/>
        <v>0.48410333347392592</v>
      </c>
      <c r="AQ1549" s="369">
        <f t="shared" si="4001"/>
        <v>0.54583487971928879</v>
      </c>
      <c r="AR1549" s="369">
        <f t="shared" si="4001"/>
        <v>0.55549415819291892</v>
      </c>
      <c r="AS1549" s="369">
        <f t="shared" si="4001"/>
        <v>0.51120684591108834</v>
      </c>
      <c r="AT1549" s="369">
        <f t="shared" si="4001"/>
        <v>0.49394850803920215</v>
      </c>
      <c r="AU1549" s="369">
        <f t="shared" ref="AU1549:AV1549" si="4002">AU379*100/AU$5</f>
        <v>0.5275201166504746</v>
      </c>
      <c r="AV1549" s="369">
        <f t="shared" si="4002"/>
        <v>0.50426896493170958</v>
      </c>
      <c r="AW1549" s="369">
        <f t="shared" ref="AW1549:AX1549" si="4003">AW379*100/AW$5</f>
        <v>0.51318287393015094</v>
      </c>
      <c r="AX1549" s="369">
        <f t="shared" si="4003"/>
        <v>0.44429007507405976</v>
      </c>
      <c r="AY1549" s="369">
        <f t="shared" ref="AY1549" si="4004">AY379*100/AY$5</f>
        <v>0.53351125643664254</v>
      </c>
    </row>
    <row r="1550" spans="1:51" s="325" customFormat="1" ht="13.8">
      <c r="A1550" s="327"/>
      <c r="B1550" s="327" t="s">
        <v>541</v>
      </c>
      <c r="C1550" s="369">
        <f t="shared" ref="C1550:AF1550" si="4005">C380*100/C$5</f>
        <v>7.8109482810732392E-2</v>
      </c>
      <c r="D1550" s="369">
        <f t="shared" si="4005"/>
        <v>0.10727387467897476</v>
      </c>
      <c r="E1550" s="369">
        <f t="shared" si="4005"/>
        <v>0.11621224174384003</v>
      </c>
      <c r="F1550" s="369">
        <f t="shared" si="4005"/>
        <v>0.10801485414195576</v>
      </c>
      <c r="G1550" s="369">
        <f t="shared" si="4005"/>
        <v>0.10538136406377162</v>
      </c>
      <c r="H1550" s="369">
        <f t="shared" si="4005"/>
        <v>0.10822452004581155</v>
      </c>
      <c r="I1550" s="369">
        <f t="shared" si="4005"/>
        <v>0.11288425731120098</v>
      </c>
      <c r="J1550" s="369">
        <f t="shared" si="4005"/>
        <v>0.14202405801467582</v>
      </c>
      <c r="K1550" s="369">
        <f t="shared" si="4005"/>
        <v>0.14132800456392935</v>
      </c>
      <c r="L1550" s="369">
        <f t="shared" si="4005"/>
        <v>0.13748798391142253</v>
      </c>
      <c r="M1550" s="369">
        <f t="shared" si="4005"/>
        <v>0.15086973466327883</v>
      </c>
      <c r="N1550" s="369">
        <f t="shared" si="4005"/>
        <v>0.19805183119069722</v>
      </c>
      <c r="O1550" s="369">
        <f t="shared" si="4005"/>
        <v>0.14839461256892275</v>
      </c>
      <c r="P1550" s="369">
        <f t="shared" si="4005"/>
        <v>0.16399062541100071</v>
      </c>
      <c r="Q1550" s="369">
        <f t="shared" si="4005"/>
        <v>0.19154088451104273</v>
      </c>
      <c r="R1550" s="369">
        <f t="shared" si="4005"/>
        <v>0.15044869212315387</v>
      </c>
      <c r="S1550" s="369">
        <f t="shared" si="4005"/>
        <v>0.16016192567084894</v>
      </c>
      <c r="T1550" s="369">
        <f t="shared" si="4005"/>
        <v>0.17176148175299571</v>
      </c>
      <c r="U1550" s="369">
        <f t="shared" si="4005"/>
        <v>0.16251114576828157</v>
      </c>
      <c r="V1550" s="369">
        <f t="shared" si="4005"/>
        <v>0.2556559089170663</v>
      </c>
      <c r="W1550" s="369">
        <f t="shared" si="4005"/>
        <v>0.17468599033816426</v>
      </c>
      <c r="X1550" s="369">
        <f t="shared" si="4005"/>
        <v>0.12363332234462385</v>
      </c>
      <c r="Y1550" s="369">
        <f t="shared" si="4005"/>
        <v>0.12324028223430415</v>
      </c>
      <c r="Z1550" s="369">
        <f t="shared" si="4005"/>
        <v>0.12691155604603499</v>
      </c>
      <c r="AA1550" s="369">
        <f t="shared" si="4005"/>
        <v>6.3215693375297116E-2</v>
      </c>
      <c r="AB1550" s="369">
        <f t="shared" si="4005"/>
        <v>8.7394058886268278E-2</v>
      </c>
      <c r="AC1550" s="369">
        <f t="shared" si="4005"/>
        <v>7.4181030244963184E-2</v>
      </c>
      <c r="AD1550" s="369">
        <f t="shared" si="4005"/>
        <v>7.3508888439734743E-2</v>
      </c>
      <c r="AE1550" s="369">
        <f t="shared" si="4005"/>
        <v>0.10986580760829587</v>
      </c>
      <c r="AF1550" s="369">
        <f t="shared" si="4005"/>
        <v>9.0803547856544334E-2</v>
      </c>
      <c r="AG1550" s="369">
        <f t="shared" ref="AG1550:AH1550" si="4006">AG380*100/AG$5</f>
        <v>7.1619139461624973E-2</v>
      </c>
      <c r="AH1550" s="369">
        <f t="shared" si="4006"/>
        <v>6.792344536412738E-2</v>
      </c>
      <c r="AI1550" s="369">
        <f t="shared" ref="AI1550:AJ1550" si="4007">AI380*100/AI$5</f>
        <v>7.4571568583353259E-2</v>
      </c>
      <c r="AJ1550" s="369">
        <f t="shared" si="4007"/>
        <v>4.329841723032056E-2</v>
      </c>
      <c r="AK1550" s="369">
        <f t="shared" ref="AK1550:AL1550" si="4008">AK380*100/AK$5</f>
        <v>5.5649712340089891E-2</v>
      </c>
      <c r="AL1550" s="369">
        <f t="shared" si="4008"/>
        <v>4.5620697184910755E-2</v>
      </c>
      <c r="AM1550" s="369">
        <f t="shared" ref="AM1550:AN1550" si="4009">AM380*100/AM$5</f>
        <v>6.2753335996270421E-2</v>
      </c>
      <c r="AN1550" s="369">
        <f t="shared" si="4009"/>
        <v>4.6637905263794119E-2</v>
      </c>
      <c r="AO1550" s="369">
        <f t="shared" ref="AO1550:AT1550" si="4010">AO380*100/AO$5</f>
        <v>7.8272256292983636E-2</v>
      </c>
      <c r="AP1550" s="369">
        <f t="shared" si="4010"/>
        <v>8.3518979478940561E-2</v>
      </c>
      <c r="AQ1550" s="369">
        <f t="shared" si="4010"/>
        <v>7.3383042612773716E-2</v>
      </c>
      <c r="AR1550" s="369">
        <f t="shared" si="4010"/>
        <v>9.9427253790800835E-2</v>
      </c>
      <c r="AS1550" s="369">
        <f t="shared" si="4010"/>
        <v>9.710311402326087E-2</v>
      </c>
      <c r="AT1550" s="369">
        <f t="shared" si="4010"/>
        <v>0.10280214962189746</v>
      </c>
      <c r="AU1550" s="369">
        <f t="shared" ref="AU1550:AV1550" si="4011">AU380*100/AU$5</f>
        <v>8.56357265650914E-2</v>
      </c>
      <c r="AV1550" s="369">
        <f t="shared" si="4011"/>
        <v>0.10398959360395831</v>
      </c>
      <c r="AW1550" s="369">
        <f t="shared" ref="AW1550:AX1550" si="4012">AW380*100/AW$5</f>
        <v>8.3354102811568687E-2</v>
      </c>
      <c r="AX1550" s="369">
        <f t="shared" si="4012"/>
        <v>8.9342980735932068E-2</v>
      </c>
      <c r="AY1550" s="369">
        <f t="shared" ref="AY1550" si="4013">AY380*100/AY$5</f>
        <v>9.335801853913625E-2</v>
      </c>
    </row>
    <row r="1551" spans="1:51" s="325" customFormat="1" ht="27.6">
      <c r="A1551" s="329"/>
      <c r="B1551" s="329" t="s">
        <v>578</v>
      </c>
      <c r="C1551" s="369">
        <f t="shared" ref="C1551:AF1551" si="4014">C381*100/C$5</f>
        <v>7.1762277739876854E-2</v>
      </c>
      <c r="D1551" s="369">
        <f t="shared" si="4014"/>
        <v>0.10383009058013126</v>
      </c>
      <c r="E1551" s="369">
        <f t="shared" si="4014"/>
        <v>0.11278107157682037</v>
      </c>
      <c r="F1551" s="369">
        <f t="shared" si="4014"/>
        <v>0.10649520791559725</v>
      </c>
      <c r="G1551" s="369">
        <f t="shared" si="4014"/>
        <v>9.7431541862469551E-2</v>
      </c>
      <c r="H1551" s="369">
        <f t="shared" si="4014"/>
        <v>0.10594191383125309</v>
      </c>
      <c r="I1551" s="369">
        <f t="shared" si="4014"/>
        <v>0.10938082560765179</v>
      </c>
      <c r="J1551" s="369">
        <f t="shared" si="4014"/>
        <v>0.13779324375435162</v>
      </c>
      <c r="K1551" s="369">
        <f t="shared" si="4014"/>
        <v>0.13975856531280295</v>
      </c>
      <c r="L1551" s="369">
        <f t="shared" si="4014"/>
        <v>0.12913485516803561</v>
      </c>
      <c r="M1551" s="369">
        <f t="shared" si="4014"/>
        <v>0.14470049847428407</v>
      </c>
      <c r="N1551" s="369">
        <f t="shared" si="4014"/>
        <v>0.195918896953059</v>
      </c>
      <c r="O1551" s="369">
        <f t="shared" si="4014"/>
        <v>0.14609298184336394</v>
      </c>
      <c r="P1551" s="369">
        <f t="shared" si="4014"/>
        <v>0.1604115504940633</v>
      </c>
      <c r="Q1551" s="369">
        <f t="shared" si="4014"/>
        <v>0.18709020912105231</v>
      </c>
      <c r="R1551" s="369">
        <f t="shared" si="4014"/>
        <v>0.14923048408976797</v>
      </c>
      <c r="S1551" s="369">
        <f t="shared" si="4014"/>
        <v>0.15804389106832509</v>
      </c>
      <c r="T1551" s="369">
        <f t="shared" si="4014"/>
        <v>0.16731233690720757</v>
      </c>
      <c r="U1551" s="369">
        <f t="shared" si="4014"/>
        <v>0.16004822318920925</v>
      </c>
      <c r="V1551" s="369">
        <f t="shared" si="4014"/>
        <v>0.25212556264893649</v>
      </c>
      <c r="W1551" s="369">
        <f t="shared" si="4014"/>
        <v>0.16798711755233492</v>
      </c>
      <c r="X1551" s="369">
        <f t="shared" si="4014"/>
        <v>0.1211515560881242</v>
      </c>
      <c r="Y1551" s="369">
        <f t="shared" si="4014"/>
        <v>0.12105350916550787</v>
      </c>
      <c r="Z1551" s="369">
        <f t="shared" si="4014"/>
        <v>0.12352662963340783</v>
      </c>
      <c r="AA1551" s="369">
        <f t="shared" si="4014"/>
        <v>6.107144246935111E-2</v>
      </c>
      <c r="AB1551" s="369">
        <f t="shared" si="4014"/>
        <v>8.3735116093628562E-2</v>
      </c>
      <c r="AC1551" s="369">
        <f t="shared" si="4014"/>
        <v>7.1173691180978202E-2</v>
      </c>
      <c r="AD1551" s="369">
        <f t="shared" si="4014"/>
        <v>7.1984972585555848E-2</v>
      </c>
      <c r="AE1551" s="369">
        <f t="shared" si="4014"/>
        <v>0.10675156333091683</v>
      </c>
      <c r="AF1551" s="369">
        <f t="shared" si="4014"/>
        <v>9.0188625410563217E-2</v>
      </c>
      <c r="AG1551" s="369">
        <f t="shared" ref="AG1551:AH1551" si="4015">AG381*100/AG$5</f>
        <v>7.0577406524001338E-2</v>
      </c>
      <c r="AH1551" s="369">
        <f t="shared" si="4015"/>
        <v>6.5895879830869836E-2</v>
      </c>
      <c r="AI1551" s="369">
        <f t="shared" ref="AI1551:AJ1551" si="4016">AI381*100/AI$5</f>
        <v>7.2796055045654381E-2</v>
      </c>
      <c r="AJ1551" s="369">
        <f t="shared" si="4016"/>
        <v>4.1821516143429424E-2</v>
      </c>
      <c r="AK1551" s="369">
        <f t="shared" ref="AK1551:AL1551" si="4017">AK381*100/AK$5</f>
        <v>5.3857074547622008E-2</v>
      </c>
      <c r="AL1551" s="369">
        <f t="shared" si="4017"/>
        <v>4.3428955505208637E-2</v>
      </c>
      <c r="AM1551" s="369">
        <f t="shared" ref="AM1551:AN1551" si="4018">AM381*100/AM$5</f>
        <v>6.0898922994016565E-2</v>
      </c>
      <c r="AN1551" s="369">
        <f t="shared" si="4018"/>
        <v>4.5249386192893065E-2</v>
      </c>
      <c r="AO1551" s="369">
        <f t="shared" ref="AO1551:AT1551" si="4019">AO381*100/AO$5</f>
        <v>7.6368336545316468E-2</v>
      </c>
      <c r="AP1551" s="369">
        <f t="shared" si="4019"/>
        <v>8.1044084844965281E-2</v>
      </c>
      <c r="AQ1551" s="369">
        <f t="shared" si="4019"/>
        <v>7.0312763588515126E-2</v>
      </c>
      <c r="AR1551" s="369">
        <f t="shared" si="4019"/>
        <v>9.6217569882660531E-2</v>
      </c>
      <c r="AS1551" s="369">
        <f t="shared" si="4019"/>
        <v>9.5015255522031869E-2</v>
      </c>
      <c r="AT1551" s="369">
        <f t="shared" si="4019"/>
        <v>0.10084978397747374</v>
      </c>
      <c r="AU1551" s="369">
        <f t="shared" ref="AU1551:AV1551" si="4020">AU381*100/AU$5</f>
        <v>8.4659149266472583E-2</v>
      </c>
      <c r="AV1551" s="369">
        <f t="shared" si="4020"/>
        <v>0.10191352007253243</v>
      </c>
      <c r="AW1551" s="369">
        <f t="shared" ref="AW1551:AX1551" si="4021">AW381*100/AW$5</f>
        <v>8.1763249159498994E-2</v>
      </c>
      <c r="AX1551" s="369">
        <f t="shared" si="4021"/>
        <v>8.2512477621564176E-2</v>
      </c>
      <c r="AY1551" s="369">
        <f t="shared" ref="AY1551" si="4022">AY381*100/AY$5</f>
        <v>8.7967567837245089E-2</v>
      </c>
    </row>
    <row r="1552" spans="1:51" s="325" customFormat="1" ht="27.6">
      <c r="A1552" s="327"/>
      <c r="B1552" s="327" t="s">
        <v>579</v>
      </c>
      <c r="C1552" s="369">
        <f t="shared" ref="C1552:AF1552" si="4023">C382*100/C$5</f>
        <v>6.3040268050674015E-3</v>
      </c>
      <c r="D1552" s="369">
        <f t="shared" si="4023"/>
        <v>3.4437840988434916E-3</v>
      </c>
      <c r="E1552" s="369">
        <f t="shared" si="4023"/>
        <v>3.4311701670196671E-3</v>
      </c>
      <c r="F1552" s="369">
        <f t="shared" si="4023"/>
        <v>1.5196462263585037E-3</v>
      </c>
      <c r="G1552" s="369">
        <f t="shared" si="4023"/>
        <v>7.9498222013020692E-3</v>
      </c>
      <c r="H1552" s="369">
        <f t="shared" si="4023"/>
        <v>2.2826062145584625E-3</v>
      </c>
      <c r="I1552" s="369">
        <f t="shared" si="4023"/>
        <v>3.5034317035491976E-3</v>
      </c>
      <c r="J1552" s="369">
        <f t="shared" si="4023"/>
        <v>4.2308142603241896E-3</v>
      </c>
      <c r="K1552" s="369">
        <f t="shared" si="4023"/>
        <v>1.5694392511263668E-3</v>
      </c>
      <c r="L1552" s="369">
        <f t="shared" si="4023"/>
        <v>8.3079766961253673E-3</v>
      </c>
      <c r="M1552" s="369">
        <f t="shared" si="4023"/>
        <v>6.1692361889947632E-3</v>
      </c>
      <c r="N1552" s="369">
        <f t="shared" si="4023"/>
        <v>2.132934237638202E-3</v>
      </c>
      <c r="O1552" s="369">
        <f t="shared" si="4023"/>
        <v>2.3016307255588012E-3</v>
      </c>
      <c r="P1552" s="369">
        <f t="shared" si="4023"/>
        <v>3.6221963014788482E-3</v>
      </c>
      <c r="Q1552" s="369">
        <f t="shared" si="4023"/>
        <v>4.4102147046268829E-3</v>
      </c>
      <c r="R1552" s="369">
        <f t="shared" si="4023"/>
        <v>1.2182080333858613E-3</v>
      </c>
      <c r="S1552" s="369">
        <f t="shared" si="4023"/>
        <v>2.1565443225697385E-3</v>
      </c>
      <c r="T1552" s="369">
        <f t="shared" si="4023"/>
        <v>4.4491448457881499E-3</v>
      </c>
      <c r="U1552" s="369">
        <f t="shared" si="4023"/>
        <v>2.4629225790723385E-3</v>
      </c>
      <c r="V1552" s="369">
        <f t="shared" si="4023"/>
        <v>3.5303462681297989E-3</v>
      </c>
      <c r="W1552" s="369">
        <f t="shared" si="4023"/>
        <v>6.6988727858293077E-3</v>
      </c>
      <c r="X1552" s="369">
        <f t="shared" si="4023"/>
        <v>2.4817662564996421E-3</v>
      </c>
      <c r="Y1552" s="369">
        <f t="shared" si="4023"/>
        <v>2.1867730687962716E-3</v>
      </c>
      <c r="Z1552" s="369">
        <f t="shared" si="4023"/>
        <v>3.3849264126271663E-3</v>
      </c>
      <c r="AA1552" s="369">
        <f t="shared" si="4023"/>
        <v>2.1839592560561195E-3</v>
      </c>
      <c r="AB1552" s="369">
        <f t="shared" si="4023"/>
        <v>3.6589427926397209E-3</v>
      </c>
      <c r="AC1552" s="369">
        <f t="shared" si="4023"/>
        <v>3.0073390639849943E-3</v>
      </c>
      <c r="AD1552" s="369">
        <f t="shared" si="4023"/>
        <v>1.4838128053847168E-3</v>
      </c>
      <c r="AE1552" s="369">
        <f t="shared" si="4023"/>
        <v>3.1142442773790359E-3</v>
      </c>
      <c r="AF1552" s="369">
        <f t="shared" si="4023"/>
        <v>6.1492244598111289E-4</v>
      </c>
      <c r="AG1552" s="369">
        <f t="shared" ref="AG1552:AH1552" si="4024">AG382*100/AG$5</f>
        <v>1.0417329376236361E-3</v>
      </c>
      <c r="AH1552" s="369">
        <f t="shared" si="4024"/>
        <v>2.0275655332575335E-3</v>
      </c>
      <c r="AI1552" s="369">
        <f t="shared" ref="AI1552:AJ1552" si="4025">AI382*100/AI$5</f>
        <v>1.7755135376988872E-3</v>
      </c>
      <c r="AJ1552" s="369">
        <f t="shared" si="4025"/>
        <v>1.4769010868911339E-3</v>
      </c>
      <c r="AK1552" s="369">
        <f t="shared" ref="AK1552:AL1552" si="4026">AK382*100/AK$5</f>
        <v>1.7926377924678816E-3</v>
      </c>
      <c r="AL1552" s="369">
        <f t="shared" si="4026"/>
        <v>2.1511538708187455E-3</v>
      </c>
      <c r="AM1552" s="369">
        <f t="shared" ref="AM1552:AN1552" si="4027">AM382*100/AM$5</f>
        <v>1.8544130022538536E-3</v>
      </c>
      <c r="AN1552" s="369">
        <f t="shared" si="4027"/>
        <v>1.3885190709010508E-3</v>
      </c>
      <c r="AO1552" s="369">
        <f t="shared" ref="AO1552:AT1552" si="4028">AO382*100/AO$5</f>
        <v>1.9039197476671693E-3</v>
      </c>
      <c r="AP1552" s="369">
        <f t="shared" si="4028"/>
        <v>2.4748946339752838E-3</v>
      </c>
      <c r="AQ1552" s="369">
        <f t="shared" si="4028"/>
        <v>3.0702790242585782E-3</v>
      </c>
      <c r="AR1552" s="369">
        <f t="shared" si="4028"/>
        <v>3.2096839081403056E-3</v>
      </c>
      <c r="AS1552" s="369">
        <f t="shared" si="4028"/>
        <v>2.0878585012290055E-3</v>
      </c>
      <c r="AT1552" s="369">
        <f t="shared" si="4028"/>
        <v>1.986027121051719E-3</v>
      </c>
      <c r="AU1552" s="369">
        <f t="shared" ref="AU1552:AV1552" si="4029">AU382*100/AU$5</f>
        <v>9.4290221935609895E-4</v>
      </c>
      <c r="AV1552" s="369">
        <f t="shared" si="4029"/>
        <v>2.1070597035366999E-3</v>
      </c>
      <c r="AW1552" s="369">
        <f t="shared" ref="AW1552:AX1552" si="4030">AW382*100/AW$5</f>
        <v>1.5908536520697007E-3</v>
      </c>
      <c r="AX1552" s="369">
        <f t="shared" si="4030"/>
        <v>6.8646556299397339E-3</v>
      </c>
      <c r="AY1552" s="369">
        <f t="shared" ref="AY1552" si="4031">AY382*100/AY$5</f>
        <v>5.3904507018911595E-3</v>
      </c>
    </row>
    <row r="1553" spans="1:51" s="325" customFormat="1" ht="13.8">
      <c r="A1553" s="329"/>
      <c r="B1553" s="329" t="s">
        <v>542</v>
      </c>
      <c r="C1553" s="369">
        <f t="shared" ref="C1553:AF1553" si="4032">C383*100/C$5</f>
        <v>2.8886259812260902E-2</v>
      </c>
      <c r="D1553" s="369">
        <f t="shared" si="4032"/>
        <v>1.7993771916457242E-2</v>
      </c>
      <c r="E1553" s="369">
        <f t="shared" si="4032"/>
        <v>1.6074286325929089E-2</v>
      </c>
      <c r="F1553" s="369">
        <f t="shared" si="4032"/>
        <v>1.7156006081784161E-2</v>
      </c>
      <c r="G1553" s="369">
        <f t="shared" si="4032"/>
        <v>1.6084523988680929E-2</v>
      </c>
      <c r="H1553" s="369">
        <f t="shared" si="4032"/>
        <v>1.7753603891010265E-2</v>
      </c>
      <c r="I1553" s="369">
        <f t="shared" si="4032"/>
        <v>1.6078907607867898E-2</v>
      </c>
      <c r="J1553" s="369">
        <f t="shared" si="4032"/>
        <v>1.5974971086396509E-2</v>
      </c>
      <c r="K1553" s="369">
        <f t="shared" si="4032"/>
        <v>1.3889537372468347E-2</v>
      </c>
      <c r="L1553" s="369">
        <f t="shared" si="4032"/>
        <v>1.3726222367511478E-2</v>
      </c>
      <c r="M1553" s="369">
        <f t="shared" si="4032"/>
        <v>9.7856849894399685E-3</v>
      </c>
      <c r="N1553" s="369">
        <f t="shared" si="4032"/>
        <v>1.5063848053319801E-2</v>
      </c>
      <c r="O1553" s="369">
        <f t="shared" si="4032"/>
        <v>1.4052061271832684E-2</v>
      </c>
      <c r="P1553" s="369">
        <f t="shared" si="4032"/>
        <v>1.2030866287054746E-2</v>
      </c>
      <c r="Q1553" s="369">
        <f t="shared" si="4032"/>
        <v>1.355432959678904E-2</v>
      </c>
      <c r="R1553" s="369">
        <f t="shared" si="4032"/>
        <v>1.6967897607874496E-2</v>
      </c>
      <c r="S1553" s="369">
        <f t="shared" si="4032"/>
        <v>1.4325615857070402E-2</v>
      </c>
      <c r="T1553" s="369">
        <f t="shared" si="4032"/>
        <v>1.7470036642177323E-2</v>
      </c>
      <c r="U1553" s="369">
        <f t="shared" si="4032"/>
        <v>1.3483457509158733E-2</v>
      </c>
      <c r="V1553" s="369">
        <f t="shared" si="4032"/>
        <v>1.4541664390153695E-2</v>
      </c>
      <c r="W1553" s="369">
        <f t="shared" si="4032"/>
        <v>8.2447665056360701E-3</v>
      </c>
      <c r="X1553" s="369">
        <f t="shared" si="4032"/>
        <v>8.686181897748748E-3</v>
      </c>
      <c r="Y1553" s="369">
        <f t="shared" si="4032"/>
        <v>1.0152874962268403E-2</v>
      </c>
      <c r="Z1553" s="369">
        <f t="shared" si="4032"/>
        <v>1.4559820459793565E-2</v>
      </c>
      <c r="AA1553" s="369">
        <f t="shared" si="4032"/>
        <v>1.1872796682923266E-2</v>
      </c>
      <c r="AB1553" s="369">
        <f t="shared" si="4032"/>
        <v>1.3962862151222843E-2</v>
      </c>
      <c r="AC1553" s="369">
        <f t="shared" si="4032"/>
        <v>9.2919065951331224E-3</v>
      </c>
      <c r="AD1553" s="369">
        <f t="shared" si="4032"/>
        <v>1.2111120735842822E-2</v>
      </c>
      <c r="AE1553" s="369">
        <f t="shared" si="4032"/>
        <v>1.5334696505068924E-2</v>
      </c>
      <c r="AF1553" s="369">
        <f t="shared" si="4032"/>
        <v>1.496311285220708E-2</v>
      </c>
      <c r="AG1553" s="369">
        <f t="shared" ref="AG1553:AH1553" si="4033">AG383*100/AG$5</f>
        <v>1.1459062313859996E-2</v>
      </c>
      <c r="AH1553" s="369">
        <f t="shared" si="4033"/>
        <v>1.2633292937989248E-2</v>
      </c>
      <c r="AI1553" s="369">
        <f t="shared" ref="AI1553:AJ1553" si="4034">AI383*100/AI$5</f>
        <v>1.1244919072092952E-2</v>
      </c>
      <c r="AJ1553" s="369">
        <f t="shared" si="4034"/>
        <v>9.3296922318244803E-3</v>
      </c>
      <c r="AK1553" s="369">
        <f t="shared" ref="AK1553:AL1553" si="4035">AK383*100/AK$5</f>
        <v>1.4419043113328613E-2</v>
      </c>
      <c r="AL1553" s="369">
        <f t="shared" si="4035"/>
        <v>1.8426865233051141E-2</v>
      </c>
      <c r="AM1553" s="369">
        <f t="shared" ref="AM1553:AN1553" si="4036">AM383*100/AM$5</f>
        <v>1.5465804438797139E-2</v>
      </c>
      <c r="AN1553" s="369">
        <f t="shared" si="4036"/>
        <v>1.6008808111565055E-2</v>
      </c>
      <c r="AO1553" s="369">
        <f t="shared" ref="AO1553:AT1553" si="4037">AO383*100/AO$5</f>
        <v>8.8497010493418411E-3</v>
      </c>
      <c r="AP1553" s="369">
        <f t="shared" si="4037"/>
        <v>1.1049881675636126E-2</v>
      </c>
      <c r="AQ1553" s="369">
        <f t="shared" si="4037"/>
        <v>1.3731907284321334E-2</v>
      </c>
      <c r="AR1553" s="369">
        <f t="shared" si="4037"/>
        <v>1.1015051593845139E-2</v>
      </c>
      <c r="AS1553" s="369">
        <f t="shared" si="4037"/>
        <v>9.5899941327637368E-3</v>
      </c>
      <c r="AT1553" s="369">
        <f t="shared" si="4037"/>
        <v>1.605652435155373E-2</v>
      </c>
      <c r="AU1553" s="369">
        <f t="shared" ref="AU1553:AV1553" si="4038">AU383*100/AU$5</f>
        <v>1.3402681546561691E-2</v>
      </c>
      <c r="AV1553" s="369">
        <f t="shared" si="4038"/>
        <v>8.4902111583684669E-3</v>
      </c>
      <c r="AW1553" s="369">
        <f t="shared" ref="AW1553:AX1553" si="4039">AW383*100/AW$5</f>
        <v>1.0937118857979192E-2</v>
      </c>
      <c r="AX1553" s="369">
        <f t="shared" si="4039"/>
        <v>1.3182871010730039E-2</v>
      </c>
      <c r="AY1553" s="369">
        <f t="shared" ref="AY1553" si="4040">AY383*100/AY$5</f>
        <v>1.4078251567173189E-2</v>
      </c>
    </row>
    <row r="1554" spans="1:51" s="325" customFormat="1" ht="27.6">
      <c r="A1554" s="327"/>
      <c r="B1554" s="327" t="s">
        <v>543</v>
      </c>
      <c r="C1554" s="369">
        <f t="shared" ref="C1554:AF1554" si="4041">C384*100/C$5</f>
        <v>0.45341496904118345</v>
      </c>
      <c r="D1554" s="369">
        <f t="shared" si="4041"/>
        <v>0.43542345199752397</v>
      </c>
      <c r="E1554" s="369">
        <f t="shared" si="4041"/>
        <v>0.44232258892231796</v>
      </c>
      <c r="F1554" s="369">
        <f t="shared" si="4041"/>
        <v>0.39910708786994387</v>
      </c>
      <c r="G1554" s="369">
        <f t="shared" si="4041"/>
        <v>0.34668619981120097</v>
      </c>
      <c r="H1554" s="369">
        <f t="shared" si="4041"/>
        <v>0.35949236287062009</v>
      </c>
      <c r="I1554" s="369">
        <f t="shared" si="4041"/>
        <v>0.3455858788837845</v>
      </c>
      <c r="J1554" s="369">
        <f t="shared" si="4041"/>
        <v>0.35247059492907734</v>
      </c>
      <c r="K1554" s="369">
        <f t="shared" si="4041"/>
        <v>0.31973401143571906</v>
      </c>
      <c r="L1554" s="369">
        <f t="shared" si="4041"/>
        <v>0.38207662392724379</v>
      </c>
      <c r="M1554" s="369">
        <f t="shared" si="4041"/>
        <v>0.37832309098304434</v>
      </c>
      <c r="N1554" s="369">
        <f t="shared" si="4041"/>
        <v>0.37299687480698057</v>
      </c>
      <c r="O1554" s="369">
        <f t="shared" si="4041"/>
        <v>0.41578757159787688</v>
      </c>
      <c r="P1554" s="369">
        <f t="shared" si="4041"/>
        <v>0.36088286722710095</v>
      </c>
      <c r="Q1554" s="369">
        <f t="shared" si="4041"/>
        <v>0.43543789588251836</v>
      </c>
      <c r="R1554" s="369">
        <f t="shared" si="4041"/>
        <v>0.31986662362331614</v>
      </c>
      <c r="S1554" s="369">
        <f t="shared" si="4041"/>
        <v>0.35005335521712355</v>
      </c>
      <c r="T1554" s="369">
        <f t="shared" si="4041"/>
        <v>0.3163790981624216</v>
      </c>
      <c r="U1554" s="369">
        <f t="shared" si="4041"/>
        <v>0.28807845285047812</v>
      </c>
      <c r="V1554" s="369">
        <f t="shared" si="4041"/>
        <v>0.30903138225664778</v>
      </c>
      <c r="W1554" s="369">
        <f t="shared" si="4041"/>
        <v>0.27358024691358024</v>
      </c>
      <c r="X1554" s="369">
        <f t="shared" si="4041"/>
        <v>0.30083143305869831</v>
      </c>
      <c r="Y1554" s="369">
        <f t="shared" si="4041"/>
        <v>0.27779827877529778</v>
      </c>
      <c r="Z1554" s="369">
        <f t="shared" si="4041"/>
        <v>0.30278862293774517</v>
      </c>
      <c r="AA1554" s="369">
        <f t="shared" si="4041"/>
        <v>0.28701195459588419</v>
      </c>
      <c r="AB1554" s="369">
        <f t="shared" si="4041"/>
        <v>0.30991666021795522</v>
      </c>
      <c r="AC1554" s="369">
        <f t="shared" si="4041"/>
        <v>0.26934962437178422</v>
      </c>
      <c r="AD1554" s="369">
        <f t="shared" si="4041"/>
        <v>0.26215362996756469</v>
      </c>
      <c r="AE1554" s="369">
        <f t="shared" si="4041"/>
        <v>0.26439539706811638</v>
      </c>
      <c r="AF1554" s="369">
        <f t="shared" si="4041"/>
        <v>0.23981975393263402</v>
      </c>
      <c r="AG1554" s="369">
        <f t="shared" ref="AG1554:AH1554" si="4042">AG384*100/AG$5</f>
        <v>0.23896609494130763</v>
      </c>
      <c r="AH1554" s="369">
        <f t="shared" si="4042"/>
        <v>0.21835321127388824</v>
      </c>
      <c r="AI1554" s="369">
        <f t="shared" ref="AI1554:AJ1554" si="4043">AI384*100/AI$5</f>
        <v>0.25658143412568585</v>
      </c>
      <c r="AJ1554" s="369">
        <f t="shared" si="4043"/>
        <v>0.26998472307924509</v>
      </c>
      <c r="AK1554" s="369">
        <f t="shared" ref="AK1554:AL1554" si="4044">AK384*100/AK$5</f>
        <v>0.28510734977597874</v>
      </c>
      <c r="AL1554" s="369">
        <f t="shared" si="4044"/>
        <v>0.26390193335968837</v>
      </c>
      <c r="AM1554" s="369">
        <f t="shared" ref="AM1554:AN1554" si="4045">AM384*100/AM$5</f>
        <v>0.31206062001927848</v>
      </c>
      <c r="AN1554" s="369">
        <f t="shared" si="4045"/>
        <v>0.30053270125767156</v>
      </c>
      <c r="AO1554" s="369">
        <f t="shared" ref="AO1554:AT1554" si="4046">AO384*100/AO$5</f>
        <v>0.27903001635255514</v>
      </c>
      <c r="AP1554" s="369">
        <f t="shared" si="4046"/>
        <v>0.24135451331894173</v>
      </c>
      <c r="AQ1554" s="369">
        <f t="shared" si="4046"/>
        <v>0.25405715442491311</v>
      </c>
      <c r="AR1554" s="369">
        <f t="shared" si="4046"/>
        <v>0.25954671239007288</v>
      </c>
      <c r="AS1554" s="369">
        <f t="shared" si="4046"/>
        <v>0.28026846321582582</v>
      </c>
      <c r="AT1554" s="369">
        <f t="shared" si="4046"/>
        <v>0.23172560510711923</v>
      </c>
      <c r="AU1554" s="369">
        <f t="shared" ref="AU1554:AV1554" si="4047">AU384*100/AU$5</f>
        <v>0.25121609129987488</v>
      </c>
      <c r="AV1554" s="369">
        <f t="shared" si="4047"/>
        <v>0.25269223356384979</v>
      </c>
      <c r="AW1554" s="369">
        <f t="shared" ref="AW1554:AX1554" si="4048">AW384*100/AW$5</f>
        <v>0.27525082459247635</v>
      </c>
      <c r="AX1554" s="369">
        <f t="shared" si="4048"/>
        <v>0.30586992946139435</v>
      </c>
      <c r="AY1554" s="369">
        <f t="shared" ref="AY1554" si="4049">AY384*100/AY$5</f>
        <v>0.28431760191464223</v>
      </c>
    </row>
    <row r="1555" spans="1:51" s="325" customFormat="1" ht="13.8">
      <c r="A1555" s="329"/>
      <c r="B1555" s="329" t="s">
        <v>544</v>
      </c>
      <c r="C1555" s="369">
        <f t="shared" ref="C1555:AF1555" si="4050">C385*100/C$5</f>
        <v>1.3027314570937572</v>
      </c>
      <c r="D1555" s="369">
        <f t="shared" si="4050"/>
        <v>1.708375196833785</v>
      </c>
      <c r="E1555" s="369">
        <f t="shared" si="4050"/>
        <v>1.2621111915447016</v>
      </c>
      <c r="F1555" s="369">
        <f t="shared" si="4050"/>
        <v>1.1706874639583904</v>
      </c>
      <c r="G1555" s="369">
        <f t="shared" si="4050"/>
        <v>1.1891824735631435</v>
      </c>
      <c r="H1555" s="369">
        <f t="shared" si="4050"/>
        <v>1.1571001915577628</v>
      </c>
      <c r="I1555" s="369">
        <f t="shared" si="4050"/>
        <v>1.0660020718188747</v>
      </c>
      <c r="J1555" s="369">
        <f t="shared" si="4050"/>
        <v>1.2696090034645262</v>
      </c>
      <c r="K1555" s="369">
        <f t="shared" si="4050"/>
        <v>1.2905106602199332</v>
      </c>
      <c r="L1555" s="369">
        <f t="shared" si="4050"/>
        <v>1.2515695980429298</v>
      </c>
      <c r="M1555" s="369">
        <f t="shared" si="4050"/>
        <v>1.4571310413840872</v>
      </c>
      <c r="N1555" s="369">
        <f t="shared" si="4050"/>
        <v>1.2527878117027882</v>
      </c>
      <c r="O1555" s="369">
        <f t="shared" si="4050"/>
        <v>1.3324826721528928</v>
      </c>
      <c r="P1555" s="369">
        <f t="shared" si="4050"/>
        <v>2.1332580146483346</v>
      </c>
      <c r="Q1555" s="369">
        <f t="shared" si="4050"/>
        <v>1.3425664617332953</v>
      </c>
      <c r="R1555" s="369">
        <f t="shared" si="4050"/>
        <v>1.2428332386321612</v>
      </c>
      <c r="S1555" s="369">
        <f t="shared" si="4050"/>
        <v>1.3126423174841446</v>
      </c>
      <c r="T1555" s="369">
        <f t="shared" si="4050"/>
        <v>1.2849456857377151</v>
      </c>
      <c r="U1555" s="369">
        <f t="shared" si="4050"/>
        <v>1.4684862794340121</v>
      </c>
      <c r="V1555" s="369">
        <f t="shared" si="4050"/>
        <v>1.7363419728751728</v>
      </c>
      <c r="W1555" s="369">
        <f t="shared" si="4050"/>
        <v>1.2503274288781536</v>
      </c>
      <c r="X1555" s="369">
        <f t="shared" si="4050"/>
        <v>1.5248799135352635</v>
      </c>
      <c r="Y1555" s="369">
        <f t="shared" si="4050"/>
        <v>1.1798031201346741</v>
      </c>
      <c r="Z1555" s="369">
        <f t="shared" si="4050"/>
        <v>1.3750683940610771</v>
      </c>
      <c r="AA1555" s="369">
        <f t="shared" si="4050"/>
        <v>1.6500407804755632</v>
      </c>
      <c r="AB1555" s="369">
        <f t="shared" si="4050"/>
        <v>1.6262949292940847</v>
      </c>
      <c r="AC1555" s="369">
        <f t="shared" si="4050"/>
        <v>1.3458998980203614</v>
      </c>
      <c r="AD1555" s="369">
        <f t="shared" si="4050"/>
        <v>1.307158875446347</v>
      </c>
      <c r="AE1555" s="369">
        <f t="shared" si="4050"/>
        <v>1.4816312805733047</v>
      </c>
      <c r="AF1555" s="369">
        <f t="shared" si="4050"/>
        <v>1.2166035619587658</v>
      </c>
      <c r="AG1555" s="369">
        <f t="shared" ref="AG1555:AH1555" si="4051">AG385*100/AG$5</f>
        <v>1.3807798040723573</v>
      </c>
      <c r="AH1555" s="369">
        <f t="shared" si="4051"/>
        <v>1.4006578670322523</v>
      </c>
      <c r="AI1555" s="369">
        <f t="shared" ref="AI1555:AJ1555" si="4052">AI385*100/AI$5</f>
        <v>1.3836379720005461</v>
      </c>
      <c r="AJ1555" s="369">
        <f t="shared" si="4052"/>
        <v>1.152307045574646</v>
      </c>
      <c r="AK1555" s="369">
        <f t="shared" ref="AK1555:AL1555" si="4053">AK385*100/AK$5</f>
        <v>1.3671201390775165</v>
      </c>
      <c r="AL1555" s="369">
        <f t="shared" si="4053"/>
        <v>1.7671120231642743</v>
      </c>
      <c r="AM1555" s="369">
        <f t="shared" ref="AM1555:AN1555" si="4054">AM385*100/AM$5</f>
        <v>2.3441263878890513</v>
      </c>
      <c r="AN1555" s="369">
        <f t="shared" si="4054"/>
        <v>3.8571017849821043</v>
      </c>
      <c r="AO1555" s="369">
        <f t="shared" ref="AO1555:AT1555" si="4055">AO385*100/AO$5</f>
        <v>1.2038061471222252</v>
      </c>
      <c r="AP1555" s="369">
        <f t="shared" si="4055"/>
        <v>1.3193977012760347</v>
      </c>
      <c r="AQ1555" s="369">
        <f t="shared" si="4055"/>
        <v>1.2071932251425486</v>
      </c>
      <c r="AR1555" s="369">
        <f t="shared" si="4055"/>
        <v>1.4041637624498351</v>
      </c>
      <c r="AS1555" s="369">
        <f t="shared" si="4055"/>
        <v>1.4153911266721446</v>
      </c>
      <c r="AT1555" s="369">
        <f t="shared" si="4055"/>
        <v>1.2964717723272368</v>
      </c>
      <c r="AU1555" s="369">
        <f t="shared" ref="AU1555:AV1555" si="4056">AU385*100/AU$5</f>
        <v>1.3587557731714011</v>
      </c>
      <c r="AV1555" s="369">
        <f t="shared" si="4056"/>
        <v>1.3224588395182766</v>
      </c>
      <c r="AW1555" s="369">
        <f t="shared" ref="AW1555:AX1555" si="4057">AW385*100/AW$5</f>
        <v>1.9724928146443381</v>
      </c>
      <c r="AX1555" s="369">
        <f t="shared" si="4057"/>
        <v>1.6385010870745707</v>
      </c>
      <c r="AY1555" s="369">
        <f t="shared" ref="AY1555" si="4058">AY385*100/AY$5</f>
        <v>2.0007173887051133</v>
      </c>
    </row>
    <row r="1556" spans="1:51" s="325" customFormat="1" ht="13.8">
      <c r="A1556" s="327"/>
      <c r="B1556" s="327" t="s">
        <v>545</v>
      </c>
      <c r="C1556" s="369">
        <f t="shared" ref="C1556:AF1556" si="4059">C386*100/C$5</f>
        <v>6.6149103187419581E-2</v>
      </c>
      <c r="D1556" s="369">
        <f t="shared" si="4059"/>
        <v>0.68918729278105373</v>
      </c>
      <c r="E1556" s="369">
        <f t="shared" si="4059"/>
        <v>0.1750642691738078</v>
      </c>
      <c r="F1556" s="369">
        <f t="shared" si="4059"/>
        <v>3.5431751488253532E-2</v>
      </c>
      <c r="G1556" s="369">
        <f t="shared" si="4059"/>
        <v>7.31753401691944E-2</v>
      </c>
      <c r="H1556" s="369">
        <f t="shared" si="4059"/>
        <v>6.9347750708966621E-2</v>
      </c>
      <c r="I1556" s="369">
        <f t="shared" si="4059"/>
        <v>9.145800657686326E-2</v>
      </c>
      <c r="J1556" s="369">
        <f t="shared" si="4059"/>
        <v>0.11317428146367207</v>
      </c>
      <c r="K1556" s="369">
        <f t="shared" si="4059"/>
        <v>0.11488295318245005</v>
      </c>
      <c r="L1556" s="369">
        <f t="shared" si="4059"/>
        <v>6.3709538686048339E-2</v>
      </c>
      <c r="M1556" s="369">
        <f t="shared" si="4059"/>
        <v>0.18826806990552983</v>
      </c>
      <c r="N1556" s="369">
        <f t="shared" si="4059"/>
        <v>9.2249405777852234E-2</v>
      </c>
      <c r="O1556" s="369">
        <f t="shared" si="4059"/>
        <v>0.12739727963400033</v>
      </c>
      <c r="P1556" s="369">
        <f t="shared" si="4059"/>
        <v>1.0201225940962513</v>
      </c>
      <c r="Q1556" s="369">
        <f t="shared" si="4059"/>
        <v>0.18866817585023074</v>
      </c>
      <c r="R1556" s="369">
        <f t="shared" si="4059"/>
        <v>5.1599811699843977E-2</v>
      </c>
      <c r="S1556" s="369">
        <f t="shared" si="4059"/>
        <v>5.657077874740974E-2</v>
      </c>
      <c r="T1556" s="369">
        <f t="shared" si="4059"/>
        <v>6.3390109591825658E-2</v>
      </c>
      <c r="U1556" s="369">
        <f t="shared" si="4059"/>
        <v>7.1341265892112302E-2</v>
      </c>
      <c r="V1556" s="369">
        <f t="shared" si="4059"/>
        <v>0.34017407969336422</v>
      </c>
      <c r="W1556" s="369">
        <f t="shared" si="4059"/>
        <v>6.0805152979066024E-2</v>
      </c>
      <c r="X1556" s="369">
        <f t="shared" si="4059"/>
        <v>6.5187727004057269E-2</v>
      </c>
      <c r="Y1556" s="369">
        <f t="shared" si="4059"/>
        <v>3.7995182070335212E-2</v>
      </c>
      <c r="Z1556" s="369">
        <f t="shared" si="4059"/>
        <v>5.4297929166937146E-2</v>
      </c>
      <c r="AA1556" s="369">
        <f t="shared" si="4059"/>
        <v>3.0694554635116E-2</v>
      </c>
      <c r="AB1556" s="369">
        <f t="shared" si="4059"/>
        <v>0.17255910664598592</v>
      </c>
      <c r="AC1556" s="369">
        <f t="shared" si="4059"/>
        <v>0.14797650419967193</v>
      </c>
      <c r="AD1556" s="369">
        <f t="shared" si="4059"/>
        <v>2.3741004886155468E-2</v>
      </c>
      <c r="AE1556" s="369">
        <f t="shared" si="4059"/>
        <v>0.21981045684386716</v>
      </c>
      <c r="AF1556" s="369">
        <f t="shared" si="4059"/>
        <v>3.9109067564398775E-2</v>
      </c>
      <c r="AG1556" s="369">
        <f t="shared" ref="AG1556:AH1556" si="4060">AG386*100/AG$5</f>
        <v>3.7948842727718167E-2</v>
      </c>
      <c r="AH1556" s="369">
        <f t="shared" si="4060"/>
        <v>2.7957009372031761E-2</v>
      </c>
      <c r="AI1556" s="369">
        <f t="shared" ref="AI1556:AJ1556" si="4061">AI386*100/AI$5</f>
        <v>4.1073546505434259E-2</v>
      </c>
      <c r="AJ1556" s="369">
        <f t="shared" si="4061"/>
        <v>2.8601450316867325E-2</v>
      </c>
      <c r="AK1556" s="369">
        <f t="shared" ref="AK1556:AL1556" si="4062">AK386*100/AK$5</f>
        <v>2.9695434736098387E-2</v>
      </c>
      <c r="AL1556" s="369">
        <f t="shared" si="4062"/>
        <v>5.2277097841783852E-2</v>
      </c>
      <c r="AM1556" s="369">
        <f t="shared" ref="AM1556:AN1556" si="4063">AM386*100/AM$5</f>
        <v>5.5743654847750838E-2</v>
      </c>
      <c r="AN1556" s="369">
        <f t="shared" si="4063"/>
        <v>1.3445356873904499</v>
      </c>
      <c r="AO1556" s="369">
        <f t="shared" ref="AO1556:AT1556" si="4064">AO386*100/AO$5</f>
        <v>3.3071791172440836E-2</v>
      </c>
      <c r="AP1556" s="369">
        <f t="shared" si="4064"/>
        <v>0.11252056166862276</v>
      </c>
      <c r="AQ1556" s="369">
        <f t="shared" si="4064"/>
        <v>3.2389756739431154E-2</v>
      </c>
      <c r="AR1556" s="369">
        <f t="shared" si="4064"/>
        <v>4.7780521814361369E-2</v>
      </c>
      <c r="AS1556" s="369">
        <f t="shared" si="4064"/>
        <v>4.7631483773800706E-2</v>
      </c>
      <c r="AT1556" s="369">
        <f t="shared" si="4064"/>
        <v>2.8006348554492039E-2</v>
      </c>
      <c r="AU1556" s="369">
        <f t="shared" ref="AU1556:AV1556" si="4065">AU386*100/AU$5</f>
        <v>9.0889038930075383E-2</v>
      </c>
      <c r="AV1556" s="369">
        <f t="shared" si="4065"/>
        <v>3.3650982912365526E-2</v>
      </c>
      <c r="AW1556" s="369">
        <f t="shared" ref="AW1556:AX1556" si="4066">AW386*100/AW$5</f>
        <v>3.2281072023247676E-2</v>
      </c>
      <c r="AX1556" s="369">
        <f t="shared" si="4066"/>
        <v>9.9896108047630466E-2</v>
      </c>
      <c r="AY1556" s="369">
        <f t="shared" ref="AY1556" si="4067">AY386*100/AY$5</f>
        <v>4.8686091977719094E-2</v>
      </c>
    </row>
    <row r="1557" spans="1:51" s="325" customFormat="1" ht="27.6">
      <c r="A1557" s="329"/>
      <c r="B1557" s="329" t="s">
        <v>546</v>
      </c>
      <c r="C1557" s="369">
        <f t="shared" ref="C1557:AF1557" si="4068">C387*100/C$5</f>
        <v>6.2219881000699487E-2</v>
      </c>
      <c r="D1557" s="369">
        <f t="shared" si="4068"/>
        <v>0.68509779916367708</v>
      </c>
      <c r="E1557" s="369">
        <f t="shared" si="4068"/>
        <v>0.17103637376034994</v>
      </c>
      <c r="F1557" s="369">
        <f t="shared" si="4068"/>
        <v>3.495186320624559E-2</v>
      </c>
      <c r="G1557" s="369">
        <f t="shared" si="4068"/>
        <v>6.1084215239772179E-2</v>
      </c>
      <c r="H1557" s="369">
        <f t="shared" si="4068"/>
        <v>6.5869493620115627E-2</v>
      </c>
      <c r="I1557" s="369">
        <f t="shared" si="4068"/>
        <v>8.7917696644855658E-2</v>
      </c>
      <c r="J1557" s="369">
        <f t="shared" si="4068"/>
        <v>0.10697395022009352</v>
      </c>
      <c r="K1557" s="369">
        <f t="shared" si="4068"/>
        <v>0.1127249742121513</v>
      </c>
      <c r="L1557" s="369">
        <f t="shared" si="4068"/>
        <v>6.3709538686048339E-2</v>
      </c>
      <c r="M1557" s="369">
        <f t="shared" si="4068"/>
        <v>0.18035442900102622</v>
      </c>
      <c r="N1557" s="369">
        <f t="shared" si="4068"/>
        <v>8.4250902386708973E-2</v>
      </c>
      <c r="O1557" s="369">
        <f t="shared" si="4068"/>
        <v>0.12731652066117372</v>
      </c>
      <c r="P1557" s="369">
        <f t="shared" si="4068"/>
        <v>1.02007947271171</v>
      </c>
      <c r="Q1557" s="369">
        <f t="shared" si="4068"/>
        <v>8.1730584434369744E-2</v>
      </c>
      <c r="R1557" s="369">
        <f t="shared" si="4068"/>
        <v>5.0729663104568362E-2</v>
      </c>
      <c r="S1557" s="369">
        <f t="shared" si="4068"/>
        <v>5.1063888780847728E-2</v>
      </c>
      <c r="T1557" s="369">
        <f t="shared" si="4068"/>
        <v>4.8042600765987632E-2</v>
      </c>
      <c r="U1557" s="369">
        <f t="shared" si="4068"/>
        <v>7.1341265892112302E-2</v>
      </c>
      <c r="V1557" s="369">
        <f t="shared" si="4068"/>
        <v>0.11944338207172486</v>
      </c>
      <c r="W1557" s="369">
        <f t="shared" si="4068"/>
        <v>4.9511540526033279E-2</v>
      </c>
      <c r="X1557" s="369">
        <f t="shared" si="4068"/>
        <v>6.2788686289440954E-2</v>
      </c>
      <c r="Y1557" s="369">
        <f t="shared" si="4068"/>
        <v>3.3035893146457961E-2</v>
      </c>
      <c r="Z1557" s="369">
        <f t="shared" si="4068"/>
        <v>5.2999601227847276E-2</v>
      </c>
      <c r="AA1557" s="369">
        <f t="shared" si="4068"/>
        <v>3.0218054433794665E-2</v>
      </c>
      <c r="AB1557" s="369">
        <f t="shared" si="4068"/>
        <v>7.9907946046154824E-2</v>
      </c>
      <c r="AC1557" s="369">
        <f t="shared" si="4068"/>
        <v>0.14138349163632019</v>
      </c>
      <c r="AD1557" s="369">
        <f t="shared" si="4068"/>
        <v>2.3339974398213652E-2</v>
      </c>
      <c r="AE1557" s="369">
        <f t="shared" si="4068"/>
        <v>2.8067619310049034E-2</v>
      </c>
      <c r="AF1557" s="369">
        <f t="shared" si="4068"/>
        <v>3.890409341573841E-2</v>
      </c>
      <c r="AG1557" s="369">
        <f t="shared" ref="AG1557:AH1557" si="4069">AG387*100/AG$5</f>
        <v>3.2330925814104988E-2</v>
      </c>
      <c r="AH1557" s="369">
        <f t="shared" si="4069"/>
        <v>2.76840678579394E-2</v>
      </c>
      <c r="AI1557" s="369">
        <f t="shared" ref="AI1557:AJ1557" si="4070">AI387*100/AI$5</f>
        <v>4.0797355510681095E-2</v>
      </c>
      <c r="AJ1557" s="369">
        <f t="shared" si="4070"/>
        <v>2.5107318477149278E-2</v>
      </c>
      <c r="AK1557" s="369">
        <f t="shared" ref="AK1557:AL1557" si="4071">AK387*100/AK$5</f>
        <v>2.9695434736098387E-2</v>
      </c>
      <c r="AL1557" s="369">
        <f t="shared" si="4071"/>
        <v>4.9151836557764166E-2</v>
      </c>
      <c r="AM1557" s="369">
        <f t="shared" ref="AM1557:AN1557" si="4072">AM387*100/AM$5</f>
        <v>4.1872645590892016E-2</v>
      </c>
      <c r="AN1557" s="369">
        <f t="shared" si="4072"/>
        <v>0.10128021458337076</v>
      </c>
      <c r="AO1557" s="369">
        <f t="shared" ref="AO1557:AT1557" si="4073">AO387*100/AO$5</f>
        <v>2.5773432139716682E-2</v>
      </c>
      <c r="AP1557" s="369">
        <f t="shared" si="4073"/>
        <v>0.11252056166862276</v>
      </c>
      <c r="AQ1557" s="369">
        <f t="shared" si="4073"/>
        <v>3.174870947062991E-2</v>
      </c>
      <c r="AR1557" s="369">
        <f t="shared" si="4073"/>
        <v>4.7087521879649256E-2</v>
      </c>
      <c r="AS1557" s="369">
        <f t="shared" si="4073"/>
        <v>4.5685175001468577E-2</v>
      </c>
      <c r="AT1557" s="369">
        <f t="shared" si="4073"/>
        <v>2.5986659956812326E-2</v>
      </c>
      <c r="AU1557" s="369">
        <f t="shared" ref="AU1557:AV1557" si="4074">AU387*100/AU$5</f>
        <v>8.802665719274437E-2</v>
      </c>
      <c r="AV1557" s="369">
        <f t="shared" si="4074"/>
        <v>3.1729840241493834E-2</v>
      </c>
      <c r="AW1557" s="369">
        <f t="shared" ref="AW1557:AX1557" si="4075">AW387*100/AW$5</f>
        <v>2.976222040747065E-2</v>
      </c>
      <c r="AX1557" s="369">
        <f t="shared" si="4075"/>
        <v>9.7915262144463777E-2</v>
      </c>
      <c r="AY1557" s="369">
        <f t="shared" ref="AY1557" si="4076">AY387*100/AY$5</f>
        <v>4.80839671652738E-2</v>
      </c>
    </row>
    <row r="1558" spans="1:51" s="325" customFormat="1" ht="13.8">
      <c r="A1558" s="327"/>
      <c r="B1558" s="327" t="s">
        <v>547</v>
      </c>
      <c r="C1558" s="369">
        <f t="shared" ref="C1558:AF1558" si="4077">C388*100/C$5</f>
        <v>3.929222186720093E-3</v>
      </c>
      <c r="D1558" s="369">
        <f t="shared" si="4077"/>
        <v>4.1325409186121894E-3</v>
      </c>
      <c r="E1558" s="369">
        <f t="shared" si="4077"/>
        <v>4.0651907413602585E-3</v>
      </c>
      <c r="F1558" s="369">
        <f t="shared" si="4077"/>
        <v>4.7988828200794855E-4</v>
      </c>
      <c r="G1558" s="369">
        <f t="shared" si="4077"/>
        <v>1.2091124929422218E-2</v>
      </c>
      <c r="H1558" s="369">
        <f t="shared" si="4077"/>
        <v>3.4782570888509906E-3</v>
      </c>
      <c r="I1558" s="369">
        <f t="shared" si="4077"/>
        <v>3.5034317035491976E-3</v>
      </c>
      <c r="J1558" s="369">
        <f t="shared" si="4077"/>
        <v>6.2368037803054869E-3</v>
      </c>
      <c r="K1558" s="369">
        <f t="shared" si="4077"/>
        <v>2.1579789702987546E-3</v>
      </c>
      <c r="L1558" s="369">
        <f t="shared" si="4077"/>
        <v>4.5152047261550912E-5</v>
      </c>
      <c r="M1558" s="369">
        <f t="shared" si="4077"/>
        <v>7.9136409045036278E-3</v>
      </c>
      <c r="N1558" s="369">
        <f t="shared" si="4077"/>
        <v>7.9985033911432572E-3</v>
      </c>
      <c r="O1558" s="369">
        <f t="shared" si="4077"/>
        <v>8.0758972826624624E-5</v>
      </c>
      <c r="P1558" s="369">
        <f t="shared" si="4077"/>
        <v>4.3121384541414861E-5</v>
      </c>
      <c r="Q1558" s="369">
        <f t="shared" si="4077"/>
        <v>0.10697805210122455</v>
      </c>
      <c r="R1558" s="369">
        <f t="shared" si="4077"/>
        <v>8.701485952756151E-4</v>
      </c>
      <c r="S1558" s="369">
        <f t="shared" si="4077"/>
        <v>5.5068899665620102E-3</v>
      </c>
      <c r="T1558" s="369">
        <f t="shared" si="4077"/>
        <v>1.5347508825838021E-2</v>
      </c>
      <c r="U1558" s="369">
        <f t="shared" si="4077"/>
        <v>0</v>
      </c>
      <c r="V1558" s="369">
        <f t="shared" si="4077"/>
        <v>0.22073069762163933</v>
      </c>
      <c r="W1558" s="369">
        <f t="shared" si="4077"/>
        <v>1.1250670960815888E-2</v>
      </c>
      <c r="X1558" s="369">
        <f t="shared" si="4077"/>
        <v>2.3990407146163204E-3</v>
      </c>
      <c r="Y1558" s="369">
        <f t="shared" si="4077"/>
        <v>4.9592889238772586E-3</v>
      </c>
      <c r="Z1558" s="369">
        <f t="shared" si="4077"/>
        <v>1.2983279390898722E-3</v>
      </c>
      <c r="AA1558" s="369">
        <f t="shared" si="4077"/>
        <v>5.1620855143144628E-4</v>
      </c>
      <c r="AB1558" s="369">
        <f t="shared" si="4077"/>
        <v>9.2651160599831098E-2</v>
      </c>
      <c r="AC1558" s="369">
        <f t="shared" si="4077"/>
        <v>6.5930125633517182E-3</v>
      </c>
      <c r="AD1558" s="369">
        <f t="shared" si="4077"/>
        <v>4.0103048794181529E-4</v>
      </c>
      <c r="AE1558" s="369">
        <f t="shared" si="4077"/>
        <v>1.9710406818854658E-4</v>
      </c>
      <c r="AF1558" s="369">
        <f t="shared" si="4077"/>
        <v>2.4596897839244513E-4</v>
      </c>
      <c r="AG1558" s="369">
        <f t="shared" ref="AG1558:AH1558" si="4078">AG388*100/AG$5</f>
        <v>5.6179169136131796E-3</v>
      </c>
      <c r="AH1558" s="369">
        <f t="shared" si="4078"/>
        <v>3.1193315896269747E-4</v>
      </c>
      <c r="AI1558" s="369">
        <f t="shared" ref="AI1558:AJ1558" si="4079">AI388*100/AI$5</f>
        <v>2.7619099475316027E-4</v>
      </c>
      <c r="AJ1558" s="369">
        <f t="shared" si="4079"/>
        <v>3.4941318397180487E-3</v>
      </c>
      <c r="AK1558" s="369">
        <f t="shared" ref="AK1558:AL1558" si="4080">AK388*100/AK$5</f>
        <v>0</v>
      </c>
      <c r="AL1558" s="369">
        <f t="shared" si="4080"/>
        <v>3.1252612840196869E-3</v>
      </c>
      <c r="AM1558" s="369">
        <f t="shared" ref="AM1558:AN1558" si="4081">AM388*100/AM$5</f>
        <v>1.3871009256858824E-2</v>
      </c>
      <c r="AN1558" s="369">
        <f t="shared" si="4081"/>
        <v>1.243255472807079</v>
      </c>
      <c r="AO1558" s="369">
        <f t="shared" ref="AO1558:AT1558" si="4082">AO388*100/AO$5</f>
        <v>7.298359032724148E-3</v>
      </c>
      <c r="AP1558" s="369">
        <f t="shared" si="4082"/>
        <v>0</v>
      </c>
      <c r="AQ1558" s="369">
        <f t="shared" si="4082"/>
        <v>6.4104726880124163E-4</v>
      </c>
      <c r="AR1558" s="369">
        <f t="shared" si="4082"/>
        <v>6.9299993471211145E-4</v>
      </c>
      <c r="AS1558" s="369">
        <f t="shared" si="4082"/>
        <v>1.9816962045563448E-3</v>
      </c>
      <c r="AT1558" s="369">
        <f t="shared" si="4082"/>
        <v>2.0196885976797143E-3</v>
      </c>
      <c r="AU1558" s="369">
        <f t="shared" ref="AU1558:AV1558" si="4083">AU388*100/AU$5</f>
        <v>2.8623817373310142E-3</v>
      </c>
      <c r="AV1558" s="369">
        <f t="shared" si="4083"/>
        <v>1.9211426708716968E-3</v>
      </c>
      <c r="AW1558" s="369">
        <f t="shared" ref="AW1558:AX1558" si="4084">AW388*100/AW$5</f>
        <v>2.5188516157770261E-3</v>
      </c>
      <c r="AX1558" s="369">
        <f t="shared" si="4084"/>
        <v>1.9808459031666896E-3</v>
      </c>
      <c r="AY1558" s="369">
        <f t="shared" ref="AY1558" si="4085">AY388*100/AY$5</f>
        <v>6.021248124452891E-4</v>
      </c>
    </row>
    <row r="1559" spans="1:51" s="325" customFormat="1" ht="13.8">
      <c r="A1559" s="327"/>
      <c r="B1559" s="329" t="s">
        <v>580</v>
      </c>
      <c r="C1559" s="369">
        <f t="shared" ref="C1559:AF1559" si="4086">C389*100/C$5</f>
        <v>0</v>
      </c>
      <c r="D1559" s="369">
        <f t="shared" si="4086"/>
        <v>0</v>
      </c>
      <c r="E1559" s="369">
        <f t="shared" si="4086"/>
        <v>0</v>
      </c>
      <c r="F1559" s="369">
        <f t="shared" si="4086"/>
        <v>0</v>
      </c>
      <c r="G1559" s="369">
        <f t="shared" si="4086"/>
        <v>0</v>
      </c>
      <c r="H1559" s="369">
        <f t="shared" si="4086"/>
        <v>0</v>
      </c>
      <c r="I1559" s="369">
        <f t="shared" si="4086"/>
        <v>0</v>
      </c>
      <c r="J1559" s="369">
        <f t="shared" si="4086"/>
        <v>0</v>
      </c>
      <c r="K1559" s="369">
        <f t="shared" si="4086"/>
        <v>0</v>
      </c>
      <c r="L1559" s="369">
        <f t="shared" si="4086"/>
        <v>0</v>
      </c>
      <c r="M1559" s="369">
        <f t="shared" si="4086"/>
        <v>0</v>
      </c>
      <c r="N1559" s="369">
        <f t="shared" si="4086"/>
        <v>0</v>
      </c>
      <c r="O1559" s="369">
        <f t="shared" si="4086"/>
        <v>0</v>
      </c>
      <c r="P1559" s="369">
        <f t="shared" si="4086"/>
        <v>0</v>
      </c>
      <c r="Q1559" s="369">
        <f t="shared" si="4086"/>
        <v>0</v>
      </c>
      <c r="R1559" s="369">
        <f t="shared" si="4086"/>
        <v>0</v>
      </c>
      <c r="S1559" s="369">
        <f t="shared" si="4086"/>
        <v>0</v>
      </c>
      <c r="T1559" s="369">
        <f t="shared" si="4086"/>
        <v>0</v>
      </c>
      <c r="U1559" s="369">
        <f t="shared" si="4086"/>
        <v>0</v>
      </c>
      <c r="V1559" s="369">
        <f t="shared" si="4086"/>
        <v>0</v>
      </c>
      <c r="W1559" s="369">
        <f t="shared" si="4086"/>
        <v>0</v>
      </c>
      <c r="X1559" s="369">
        <f t="shared" si="4086"/>
        <v>0</v>
      </c>
      <c r="Y1559" s="369">
        <f t="shared" si="4086"/>
        <v>0</v>
      </c>
      <c r="Z1559" s="369">
        <f t="shared" si="4086"/>
        <v>0</v>
      </c>
      <c r="AA1559" s="369">
        <f t="shared" si="4086"/>
        <v>0</v>
      </c>
      <c r="AB1559" s="369">
        <f t="shared" si="4086"/>
        <v>0</v>
      </c>
      <c r="AC1559" s="369">
        <f t="shared" si="4086"/>
        <v>0</v>
      </c>
      <c r="AD1559" s="369">
        <f t="shared" si="4086"/>
        <v>0</v>
      </c>
      <c r="AE1559" s="369">
        <f t="shared" si="4086"/>
        <v>0.19154573346562959</v>
      </c>
      <c r="AF1559" s="369">
        <f t="shared" si="4086"/>
        <v>0</v>
      </c>
      <c r="AG1559" s="369">
        <f t="shared" ref="AG1559:AH1559" si="4087">AG389*100/AG$5</f>
        <v>0</v>
      </c>
      <c r="AH1559" s="369">
        <f t="shared" si="4087"/>
        <v>0</v>
      </c>
      <c r="AI1559" s="369">
        <f t="shared" ref="AI1559:AJ1559" si="4088">AI389*100/AI$5</f>
        <v>0</v>
      </c>
      <c r="AJ1559" s="369">
        <f t="shared" si="4088"/>
        <v>0</v>
      </c>
      <c r="AK1559" s="369">
        <f t="shared" ref="AK1559:AL1559" si="4089">AK389*100/AK$5</f>
        <v>0</v>
      </c>
      <c r="AL1559" s="369">
        <f t="shared" si="4089"/>
        <v>0</v>
      </c>
      <c r="AM1559" s="369">
        <f t="shared" ref="AM1559:AN1559" si="4090">AM389*100/AM$5</f>
        <v>0</v>
      </c>
      <c r="AN1559" s="369">
        <f t="shared" si="4090"/>
        <v>0</v>
      </c>
      <c r="AO1559" s="369">
        <f t="shared" ref="AO1559:AT1559" si="4091">AO389*100/AO$5</f>
        <v>0</v>
      </c>
      <c r="AP1559" s="369">
        <f t="shared" si="4091"/>
        <v>0</v>
      </c>
      <c r="AQ1559" s="369">
        <f t="shared" si="4091"/>
        <v>0</v>
      </c>
      <c r="AR1559" s="369">
        <f t="shared" si="4091"/>
        <v>0</v>
      </c>
      <c r="AS1559" s="369">
        <f t="shared" si="4091"/>
        <v>0</v>
      </c>
      <c r="AT1559" s="369">
        <f t="shared" si="4091"/>
        <v>0</v>
      </c>
      <c r="AU1559" s="369">
        <f t="shared" ref="AU1559:AV1559" si="4092">AU389*100/AU$5</f>
        <v>0</v>
      </c>
      <c r="AV1559" s="369">
        <f t="shared" si="4092"/>
        <v>0</v>
      </c>
      <c r="AW1559" s="369">
        <f t="shared" ref="AW1559:AX1559" si="4093">AW389*100/AW$5</f>
        <v>0</v>
      </c>
      <c r="AX1559" s="369">
        <f t="shared" si="4093"/>
        <v>0</v>
      </c>
      <c r="AY1559" s="369">
        <f t="shared" ref="AY1559" si="4094">AY389*100/AY$5</f>
        <v>0</v>
      </c>
    </row>
    <row r="1560" spans="1:51" s="325" customFormat="1" ht="13.8">
      <c r="A1560" s="329"/>
      <c r="B1560" s="329" t="s">
        <v>581</v>
      </c>
      <c r="C1560" s="369">
        <f t="shared" ref="C1560:AF1560" si="4095">C390*100/C$5</f>
        <v>1.2365823539063376</v>
      </c>
      <c r="D1560" s="369">
        <f t="shared" si="4095"/>
        <v>1.0191879040527312</v>
      </c>
      <c r="E1560" s="369">
        <f t="shared" si="4095"/>
        <v>1.0870469223708941</v>
      </c>
      <c r="F1560" s="369">
        <f t="shared" si="4095"/>
        <v>1.135255712470137</v>
      </c>
      <c r="G1560" s="369">
        <f t="shared" si="4095"/>
        <v>1.1160071333939492</v>
      </c>
      <c r="H1560" s="369">
        <f t="shared" si="4095"/>
        <v>1.0877524408487964</v>
      </c>
      <c r="I1560" s="369">
        <f t="shared" si="4095"/>
        <v>0.97454406524201154</v>
      </c>
      <c r="J1560" s="369">
        <f t="shared" si="4095"/>
        <v>1.1564347220008542</v>
      </c>
      <c r="K1560" s="369">
        <f t="shared" si="4095"/>
        <v>1.1756277070374832</v>
      </c>
      <c r="L1560" s="369">
        <f t="shared" si="4095"/>
        <v>1.1878149073096198</v>
      </c>
      <c r="M1560" s="369">
        <f t="shared" si="4095"/>
        <v>1.2688629714785573</v>
      </c>
      <c r="N1560" s="369">
        <f t="shared" si="4095"/>
        <v>1.160538405924936</v>
      </c>
      <c r="O1560" s="369">
        <f t="shared" si="4095"/>
        <v>1.2050853925188927</v>
      </c>
      <c r="P1560" s="369">
        <f t="shared" si="4095"/>
        <v>1.1131354205520831</v>
      </c>
      <c r="Q1560" s="369">
        <f t="shared" si="4095"/>
        <v>1.1538982858830646</v>
      </c>
      <c r="R1560" s="369">
        <f t="shared" si="4095"/>
        <v>1.1912769343620808</v>
      </c>
      <c r="S1560" s="369">
        <f t="shared" si="4095"/>
        <v>1.2560715387367347</v>
      </c>
      <c r="T1560" s="369">
        <f t="shared" si="4095"/>
        <v>1.2215555761458894</v>
      </c>
      <c r="U1560" s="369">
        <f t="shared" si="4095"/>
        <v>1.3971032690914071</v>
      </c>
      <c r="V1560" s="369">
        <f t="shared" si="4095"/>
        <v>1.3961258652500452</v>
      </c>
      <c r="W1560" s="369">
        <f t="shared" si="4095"/>
        <v>1.1895222758990875</v>
      </c>
      <c r="X1560" s="369">
        <f t="shared" si="4095"/>
        <v>1.4596921865312062</v>
      </c>
      <c r="Y1560" s="369">
        <f t="shared" si="4095"/>
        <v>1.1418079380643387</v>
      </c>
      <c r="Z1560" s="369">
        <f t="shared" si="4095"/>
        <v>1.3207240960391724</v>
      </c>
      <c r="AA1560" s="369">
        <f t="shared" si="4095"/>
        <v>1.6193462258404472</v>
      </c>
      <c r="AB1560" s="369">
        <f t="shared" si="4095"/>
        <v>1.4537358226480988</v>
      </c>
      <c r="AC1560" s="369">
        <f t="shared" si="4095"/>
        <v>1.1979619494497147</v>
      </c>
      <c r="AD1560" s="369">
        <f t="shared" si="4095"/>
        <v>1.2834178705601913</v>
      </c>
      <c r="AE1560" s="369">
        <f t="shared" si="4095"/>
        <v>1.2618208237294375</v>
      </c>
      <c r="AF1560" s="369">
        <f t="shared" si="4095"/>
        <v>1.177494494394367</v>
      </c>
      <c r="AG1560" s="369">
        <f t="shared" ref="AG1560:AH1560" si="4096">AG390*100/AG$5</f>
        <v>1.3428681660924113</v>
      </c>
      <c r="AH1560" s="369">
        <f t="shared" si="4096"/>
        <v>1.3727008576602207</v>
      </c>
      <c r="AI1560" s="369">
        <f t="shared" ref="AI1560:AJ1560" si="4097">AI390*100/AI$5</f>
        <v>1.3425644254951119</v>
      </c>
      <c r="AJ1560" s="369">
        <f t="shared" si="4097"/>
        <v>1.1237055952577786</v>
      </c>
      <c r="AK1560" s="369">
        <f t="shared" ref="AK1560:AL1560" si="4098">AK390*100/AK$5</f>
        <v>1.337424704341418</v>
      </c>
      <c r="AL1560" s="369">
        <f t="shared" si="4098"/>
        <v>1.7148349253224906</v>
      </c>
      <c r="AM1560" s="369">
        <f t="shared" ref="AM1560:AN1560" si="4099">AM390*100/AM$5</f>
        <v>2.2883827330413005</v>
      </c>
      <c r="AN1560" s="369">
        <f t="shared" si="4099"/>
        <v>2.5125660975916544</v>
      </c>
      <c r="AO1560" s="369">
        <f t="shared" ref="AO1560:AT1560" si="4100">AO390*100/AO$5</f>
        <v>1.1707343559497845</v>
      </c>
      <c r="AP1560" s="369">
        <f t="shared" si="4100"/>
        <v>1.2069119972783131</v>
      </c>
      <c r="AQ1560" s="369">
        <f t="shared" si="4100"/>
        <v>1.1748034684031174</v>
      </c>
      <c r="AR1560" s="369">
        <f t="shared" si="4100"/>
        <v>1.356419714316248</v>
      </c>
      <c r="AS1560" s="369">
        <f t="shared" si="4100"/>
        <v>1.3677596428983441</v>
      </c>
      <c r="AT1560" s="369">
        <f t="shared" si="4100"/>
        <v>1.2684654237727446</v>
      </c>
      <c r="AU1560" s="369">
        <f t="shared" ref="AU1560:AV1560" si="4101">AU390*100/AU$5</f>
        <v>1.2678667342413257</v>
      </c>
      <c r="AV1560" s="369">
        <f t="shared" si="4101"/>
        <v>1.2887768704338003</v>
      </c>
      <c r="AW1560" s="369">
        <f t="shared" ref="AW1560:AX1560" si="4102">AW390*100/AW$5</f>
        <v>1.9402117426210905</v>
      </c>
      <c r="AX1560" s="369">
        <f t="shared" si="4102"/>
        <v>1.5386049790269403</v>
      </c>
      <c r="AY1560" s="369">
        <f t="shared" ref="AY1560" si="4103">AY390*100/AY$5</f>
        <v>1.9520312967273945</v>
      </c>
    </row>
    <row r="1561" spans="1:51" s="325" customFormat="1" ht="13.8">
      <c r="A1561" s="327"/>
      <c r="B1561" s="327" t="s">
        <v>582</v>
      </c>
      <c r="C1561" s="369">
        <f t="shared" ref="C1561:AF1561" si="4104">C391*100/C$5</f>
        <v>1.8998436946778469E-3</v>
      </c>
      <c r="D1561" s="369">
        <f t="shared" si="4104"/>
        <v>1.4205609407729402E-3</v>
      </c>
      <c r="E1561" s="369">
        <f t="shared" si="4104"/>
        <v>1.7901757393146089E-3</v>
      </c>
      <c r="F1561" s="369">
        <f t="shared" si="4104"/>
        <v>2.0795158887011102E-3</v>
      </c>
      <c r="G1561" s="369">
        <f t="shared" si="4104"/>
        <v>1.2571811853221877E-3</v>
      </c>
      <c r="H1561" s="369">
        <f t="shared" si="4104"/>
        <v>1.4492737870212461E-4</v>
      </c>
      <c r="I1561" s="369">
        <f t="shared" si="4104"/>
        <v>5.9005165533460165E-4</v>
      </c>
      <c r="J1561" s="369">
        <f t="shared" si="4104"/>
        <v>2.5530775708852872E-4</v>
      </c>
      <c r="K1561" s="369">
        <f t="shared" si="4104"/>
        <v>5.1006775661606918E-4</v>
      </c>
      <c r="L1561" s="369">
        <f t="shared" si="4104"/>
        <v>2.2576023630775457E-4</v>
      </c>
      <c r="M1561" s="369">
        <f t="shared" si="4104"/>
        <v>8.9347558599234495E-4</v>
      </c>
      <c r="N1561" s="369">
        <f t="shared" si="4104"/>
        <v>2.6661677970477526E-4</v>
      </c>
      <c r="O1561" s="369">
        <f t="shared" si="4104"/>
        <v>4.8455383695974774E-4</v>
      </c>
      <c r="P1561" s="369">
        <f t="shared" si="4104"/>
        <v>3.4497107633131888E-4</v>
      </c>
      <c r="Q1561" s="369">
        <f t="shared" si="4104"/>
        <v>3.4391582559016969E-3</v>
      </c>
      <c r="R1561" s="369">
        <f t="shared" si="4104"/>
        <v>5.6559658692914984E-4</v>
      </c>
      <c r="S1561" s="369">
        <f t="shared" si="4104"/>
        <v>4.6211664055065819E-4</v>
      </c>
      <c r="T1561" s="369">
        <f t="shared" si="4104"/>
        <v>2.8572489835336745E-4</v>
      </c>
      <c r="U1561" s="369">
        <f t="shared" si="4104"/>
        <v>2.9221115344926053E-4</v>
      </c>
      <c r="V1561" s="369">
        <f t="shared" si="4104"/>
        <v>3.3622345410759991E-4</v>
      </c>
      <c r="W1561" s="369">
        <f t="shared" si="4104"/>
        <v>3.8647342995169081E-4</v>
      </c>
      <c r="X1561" s="369">
        <f t="shared" si="4104"/>
        <v>2.8953939659162494E-4</v>
      </c>
      <c r="Y1561" s="369">
        <f t="shared" si="4104"/>
        <v>1.9524759542823852E-4</v>
      </c>
      <c r="Z1561" s="369">
        <f t="shared" si="4104"/>
        <v>3.7095083973996343E-4</v>
      </c>
      <c r="AA1561" s="369">
        <f t="shared" si="4104"/>
        <v>3.1766680088089007E-4</v>
      </c>
      <c r="AB1561" s="369">
        <f t="shared" si="4104"/>
        <v>2.9439769595951783E-4</v>
      </c>
      <c r="AC1561" s="369">
        <f t="shared" si="4104"/>
        <v>4.6266754830538373E-4</v>
      </c>
      <c r="AD1561" s="369">
        <f t="shared" si="4104"/>
        <v>8.4216402467781216E-4</v>
      </c>
      <c r="AE1561" s="369">
        <f t="shared" si="4104"/>
        <v>9.4609952730502359E-4</v>
      </c>
      <c r="AF1561" s="369">
        <f t="shared" si="4104"/>
        <v>9.0188625410563222E-4</v>
      </c>
      <c r="AG1561" s="369">
        <f t="shared" ref="AG1561:AH1561" si="4105">AG391*100/AG$5</f>
        <v>1.3393709198018177E-3</v>
      </c>
      <c r="AH1561" s="369">
        <f t="shared" si="4105"/>
        <v>8.9680783201775526E-4</v>
      </c>
      <c r="AI1561" s="369">
        <f t="shared" ref="AI1561:AJ1561" si="4106">AI391*100/AI$5</f>
        <v>8.2857298425948064E-4</v>
      </c>
      <c r="AJ1561" s="369">
        <f t="shared" si="4106"/>
        <v>8.6452746549724917E-4</v>
      </c>
      <c r="AK1561" s="369">
        <f t="shared" ref="AK1561:AL1561" si="4107">AK391*100/AK$5</f>
        <v>1.0911708301978413E-3</v>
      </c>
      <c r="AL1561" s="369">
        <f t="shared" si="4107"/>
        <v>4.0587808883372556E-4</v>
      </c>
      <c r="AM1561" s="369">
        <f t="shared" ref="AM1561:AN1561" si="4108">AM391*100/AM$5</f>
        <v>1.001383021217081E-3</v>
      </c>
      <c r="AN1561" s="369">
        <f t="shared" si="4108"/>
        <v>5.7174314684160928E-4</v>
      </c>
      <c r="AO1561" s="369">
        <f t="shared" ref="AO1561:AT1561" si="4109">AO391*100/AO$5</f>
        <v>1.762888655247379E-4</v>
      </c>
      <c r="AP1561" s="369">
        <f t="shared" si="4109"/>
        <v>3.4857670901060334E-4</v>
      </c>
      <c r="AQ1561" s="369">
        <f t="shared" si="4109"/>
        <v>2.0243597962144472E-4</v>
      </c>
      <c r="AR1561" s="369">
        <f t="shared" si="4109"/>
        <v>1.0942104232296497E-4</v>
      </c>
      <c r="AS1561" s="369">
        <f t="shared" si="4109"/>
        <v>6.900549283722985E-3</v>
      </c>
      <c r="AT1561" s="369">
        <f t="shared" si="4109"/>
        <v>3.3661476627995241E-4</v>
      </c>
      <c r="AU1561" s="369">
        <f t="shared" ref="AU1561:AV1561" si="4110">AU391*100/AU$5</f>
        <v>1.3470031705087126E-4</v>
      </c>
      <c r="AV1561" s="369">
        <f t="shared" si="4110"/>
        <v>4.6479258166250728E-4</v>
      </c>
      <c r="AW1561" s="369">
        <f t="shared" ref="AW1561:AX1561" si="4111">AW391*100/AW$5</f>
        <v>2.9828505976306886E-4</v>
      </c>
      <c r="AX1561" s="369">
        <f t="shared" si="4111"/>
        <v>3.7567767129023427E-4</v>
      </c>
      <c r="AY1561" s="369">
        <f t="shared" ref="AY1561" si="4112">AY391*100/AY$5</f>
        <v>1.1469044046576936E-4</v>
      </c>
    </row>
    <row r="1562" spans="1:51" s="325" customFormat="1" ht="13.8">
      <c r="A1562" s="329"/>
      <c r="B1562" s="329" t="s">
        <v>583</v>
      </c>
      <c r="C1562" s="369">
        <f t="shared" ref="C1562:AF1562" si="4113">C392*100/C$5</f>
        <v>1.2346825102116599</v>
      </c>
      <c r="D1562" s="369">
        <f t="shared" si="4113"/>
        <v>1.0177673431119583</v>
      </c>
      <c r="E1562" s="369">
        <f t="shared" si="4113"/>
        <v>1.0852567466315792</v>
      </c>
      <c r="F1562" s="369">
        <f t="shared" si="4113"/>
        <v>1.1331761965814358</v>
      </c>
      <c r="G1562" s="369">
        <f t="shared" si="4113"/>
        <v>1.114749952208627</v>
      </c>
      <c r="H1562" s="369">
        <f t="shared" si="4113"/>
        <v>1.087607513470094</v>
      </c>
      <c r="I1562" s="369">
        <f t="shared" si="4113"/>
        <v>0.97395401358667699</v>
      </c>
      <c r="J1562" s="369">
        <f t="shared" si="4113"/>
        <v>1.1561794142437656</v>
      </c>
      <c r="K1562" s="369">
        <f t="shared" si="4113"/>
        <v>1.1751176392808671</v>
      </c>
      <c r="L1562" s="369">
        <f t="shared" si="4113"/>
        <v>1.187589147073312</v>
      </c>
      <c r="M1562" s="369">
        <f t="shared" si="4113"/>
        <v>1.2679694958925651</v>
      </c>
      <c r="N1562" s="369">
        <f t="shared" si="4113"/>
        <v>1.160271789145231</v>
      </c>
      <c r="O1562" s="369">
        <f t="shared" si="4113"/>
        <v>1.2046412181683461</v>
      </c>
      <c r="P1562" s="369">
        <f t="shared" si="4113"/>
        <v>1.1127904494757519</v>
      </c>
      <c r="Q1562" s="369">
        <f t="shared" si="4113"/>
        <v>1.1504591276271627</v>
      </c>
      <c r="R1562" s="369">
        <f t="shared" si="4113"/>
        <v>1.1907113377751517</v>
      </c>
      <c r="S1562" s="369">
        <f t="shared" si="4113"/>
        <v>1.2556094220961842</v>
      </c>
      <c r="T1562" s="369">
        <f t="shared" si="4113"/>
        <v>1.2212698512475362</v>
      </c>
      <c r="U1562" s="369">
        <f t="shared" si="4113"/>
        <v>1.3968528023884506</v>
      </c>
      <c r="V1562" s="369">
        <f t="shared" si="4113"/>
        <v>1.3957896417959375</v>
      </c>
      <c r="W1562" s="369">
        <f t="shared" si="4113"/>
        <v>1.1891358024691359</v>
      </c>
      <c r="X1562" s="369">
        <f t="shared" si="4113"/>
        <v>1.4594026471346147</v>
      </c>
      <c r="Y1562" s="369">
        <f t="shared" si="4113"/>
        <v>1.1416126904689108</v>
      </c>
      <c r="Z1562" s="369">
        <f t="shared" si="4113"/>
        <v>1.3203531451994324</v>
      </c>
      <c r="AA1562" s="369">
        <f t="shared" si="4113"/>
        <v>1.6189888506894561</v>
      </c>
      <c r="AB1562" s="369">
        <f t="shared" si="4113"/>
        <v>1.4534414249521392</v>
      </c>
      <c r="AC1562" s="369">
        <f t="shared" si="4113"/>
        <v>1.1974992819014092</v>
      </c>
      <c r="AD1562" s="369">
        <f t="shared" si="4113"/>
        <v>1.2825757065355137</v>
      </c>
      <c r="AE1562" s="369">
        <f t="shared" si="4113"/>
        <v>1.2608747242021328</v>
      </c>
      <c r="AF1562" s="369">
        <f t="shared" si="4113"/>
        <v>1.1765926081402613</v>
      </c>
      <c r="AG1562" s="369">
        <f t="shared" ref="AG1562:AH1562" si="4114">AG392*100/AG$5</f>
        <v>1.3415287951726096</v>
      </c>
      <c r="AH1562" s="369">
        <f t="shared" si="4114"/>
        <v>1.3718040498282027</v>
      </c>
      <c r="AI1562" s="369">
        <f t="shared" ref="AI1562:AJ1562" si="4115">AI392*100/AI$5</f>
        <v>1.3417358525108525</v>
      </c>
      <c r="AJ1562" s="369">
        <f t="shared" si="4115"/>
        <v>1.1228410677922813</v>
      </c>
      <c r="AK1562" s="369">
        <f t="shared" ref="AK1562:AL1562" si="4116">AK392*100/AK$5</f>
        <v>1.3362945631244274</v>
      </c>
      <c r="AL1562" s="369">
        <f t="shared" si="4116"/>
        <v>1.7143884594247734</v>
      </c>
      <c r="AM1562" s="369">
        <f t="shared" ref="AM1562:AN1562" si="4117">AM392*100/AM$5</f>
        <v>2.2873813500200835</v>
      </c>
      <c r="AN1562" s="369">
        <f t="shared" si="4117"/>
        <v>2.5119943544448127</v>
      </c>
      <c r="AO1562" s="369">
        <f t="shared" ref="AO1562:AT1562" si="4118">AO392*100/AO$5</f>
        <v>1.1705580670842597</v>
      </c>
      <c r="AP1562" s="369">
        <f t="shared" si="4118"/>
        <v>1.2065634205693025</v>
      </c>
      <c r="AQ1562" s="369">
        <f t="shared" si="4118"/>
        <v>1.1746010324234961</v>
      </c>
      <c r="AR1562" s="369">
        <f t="shared" si="4118"/>
        <v>1.3562738195931507</v>
      </c>
      <c r="AS1562" s="369">
        <f t="shared" si="4118"/>
        <v>1.360859093614621</v>
      </c>
      <c r="AT1562" s="369">
        <f t="shared" si="4118"/>
        <v>1.2681288090064646</v>
      </c>
      <c r="AU1562" s="369">
        <f t="shared" ref="AU1562:AV1562" si="4119">AU392*100/AU$5</f>
        <v>1.2677320339242748</v>
      </c>
      <c r="AV1562" s="369">
        <f t="shared" si="4119"/>
        <v>1.2883120778521377</v>
      </c>
      <c r="AW1562" s="369">
        <f t="shared" ref="AW1562:AX1562" si="4120">AW392*100/AW$5</f>
        <v>1.9399134575613277</v>
      </c>
      <c r="AX1562" s="369">
        <f t="shared" si="4120"/>
        <v>1.5382634538712219</v>
      </c>
      <c r="AY1562" s="369">
        <f t="shared" ref="AY1562" si="4121">AY392*100/AY$5</f>
        <v>1.9519166062869286</v>
      </c>
    </row>
  </sheetData>
  <mergeCells count="13">
    <mergeCell ref="AA3:AL3"/>
    <mergeCell ref="AA393:AL393"/>
    <mergeCell ref="AA783:AL783"/>
    <mergeCell ref="AA1173:AL1173"/>
    <mergeCell ref="A3:B4"/>
    <mergeCell ref="C3:N3"/>
    <mergeCell ref="O3:Z3"/>
    <mergeCell ref="A1173:B1174"/>
    <mergeCell ref="O1173:Z1173"/>
    <mergeCell ref="A393:B394"/>
    <mergeCell ref="O393:Z393"/>
    <mergeCell ref="A783:B784"/>
    <mergeCell ref="O783:Z783"/>
  </mergeCells>
  <phoneticPr fontId="75" type="noConversion"/>
  <conditionalFormatting sqref="O395:AS782 AU395:AY782 AT395:AT1172 O785:AS1172 AU785:AY1172">
    <cfRule type="cellIs" dxfId="0" priority="14" operator="lessThan">
      <formula>0</formula>
    </cfRule>
  </conditionalFormatting>
  <conditionalFormatting sqref="O395:AS782 AU395:AY782 AT395:AT1172 AR785:AS1172 AU785:AY1172">
    <cfRule type="cellIs" priority="16" operator="lessThan">
      <formula>0</formula>
    </cfRule>
  </conditionalFormatting>
  <hyperlinks>
    <hyperlink ref="A1" r:id="rId1" display="menu4_im.asp" xr:uid="{00000000-0004-0000-0900-000000000000}"/>
  </hyperlinks>
  <pageMargins left="0.75" right="0.75" top="1" bottom="1" header="0.5" footer="0.5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1168"/>
  <sheetViews>
    <sheetView zoomScale="66" workbookViewId="0">
      <selection activeCell="G16" sqref="G16"/>
    </sheetView>
  </sheetViews>
  <sheetFormatPr defaultColWidth="9" defaultRowHeight="14.4"/>
  <cols>
    <col min="1" max="1" width="16.375" style="322" customWidth="1"/>
    <col min="2" max="2" width="65.375" style="322" customWidth="1"/>
    <col min="3" max="4" width="26" style="322" customWidth="1"/>
    <col min="5" max="6" width="26.375" style="322" customWidth="1"/>
    <col min="7" max="7" width="9" style="322"/>
    <col min="8" max="8" width="13.375" style="322" bestFit="1" customWidth="1"/>
    <col min="9" max="10" width="9" style="322"/>
    <col min="11" max="11" width="11.875" style="322" bestFit="1" customWidth="1"/>
    <col min="12" max="12" width="15" style="322" bestFit="1" customWidth="1"/>
    <col min="13" max="16384" width="9" style="322"/>
  </cols>
  <sheetData>
    <row r="1" spans="1:15" ht="19.8">
      <c r="A1" s="323" t="s">
        <v>550</v>
      </c>
      <c r="B1"/>
      <c r="C1"/>
      <c r="D1"/>
      <c r="E1"/>
      <c r="F1"/>
    </row>
    <row r="2" spans="1:15" s="325" customFormat="1" ht="14.25" customHeight="1">
      <c r="A2" s="711" t="s">
        <v>551</v>
      </c>
      <c r="B2" s="713"/>
      <c r="C2" s="326" t="s">
        <v>687</v>
      </c>
      <c r="D2" s="326" t="s">
        <v>714</v>
      </c>
      <c r="E2" s="648" t="str">
        <f>"ปี 2567 (ม.ค.-"&amp;INDEX('T3_data(t)'!$S$3:$S$14,MATCH('T3_data(t)'!$Q$3,'T3_data(t)'!$R$3:$R$14,0))&amp;")"</f>
        <v>ปี 2567 (ม.ค.-ม.ค.)</v>
      </c>
      <c r="F2" s="648" t="str">
        <f>"ปี 2568 (ม.ค.-"&amp;INDEX('T3_data(t)'!$S$3:$S$14,MATCH('T3_data(t)'!$Q$3,'T3_data(t)'!$R$3:$R$14,0))&amp;")"</f>
        <v>ปี 2568 (ม.ค.-ม.ค.)</v>
      </c>
    </row>
    <row r="3" spans="1:15" s="325" customFormat="1" ht="19.8">
      <c r="A3" s="327"/>
      <c r="B3" s="327" t="s">
        <v>176</v>
      </c>
      <c r="C3" s="328">
        <v>305522.8</v>
      </c>
      <c r="D3" s="328">
        <v>344942.95</v>
      </c>
      <c r="E3" s="328">
        <v>305522.8</v>
      </c>
      <c r="F3" s="328">
        <v>344942.95</v>
      </c>
      <c r="H3" s="654">
        <f>SUM('T5_data(mth)'!AA5:AK5)</f>
        <v>280884.84999999998</v>
      </c>
      <c r="I3" s="325">
        <f>ROUND(H3,2)</f>
        <v>280884.84999999998</v>
      </c>
      <c r="K3" s="655">
        <v>344942.95068376738</v>
      </c>
      <c r="L3" s="653">
        <f>ROUND(K3,2)</f>
        <v>344942.95</v>
      </c>
      <c r="N3" s="325">
        <v>227463.50400320301</v>
      </c>
      <c r="O3" s="325">
        <f>ROUND(N3,2)</f>
        <v>227463.5</v>
      </c>
    </row>
    <row r="4" spans="1:15" s="325" customFormat="1" ht="19.8">
      <c r="A4" s="329"/>
      <c r="B4" s="329" t="s">
        <v>177</v>
      </c>
      <c r="C4" s="330">
        <v>48932.65</v>
      </c>
      <c r="D4" s="330">
        <v>43359.55</v>
      </c>
      <c r="E4" s="330">
        <v>48932.65</v>
      </c>
      <c r="F4" s="330">
        <v>43359.55</v>
      </c>
      <c r="H4" s="654">
        <f>SUM('T5_data(mth)'!AA6:AK6)</f>
        <v>45142.229999999996</v>
      </c>
      <c r="I4" s="325">
        <f t="shared" ref="I4:I67" si="0">ROUND(H4,2)</f>
        <v>45142.23</v>
      </c>
      <c r="K4" s="655">
        <v>43359.550941733003</v>
      </c>
      <c r="L4" s="325">
        <f t="shared" ref="L4:L67" si="1">ROUND(K4,2)</f>
        <v>43359.55</v>
      </c>
      <c r="N4" s="325">
        <v>37220.508375397396</v>
      </c>
      <c r="O4" s="325">
        <f t="shared" ref="O4:O67" si="2">ROUND(N4,2)</f>
        <v>37220.51</v>
      </c>
    </row>
    <row r="5" spans="1:15" s="325" customFormat="1" ht="19.8">
      <c r="A5" s="327"/>
      <c r="B5" s="327" t="s">
        <v>178</v>
      </c>
      <c r="C5" s="328">
        <v>31334.74</v>
      </c>
      <c r="D5" s="328">
        <v>27465.46</v>
      </c>
      <c r="E5" s="328">
        <v>31334.74</v>
      </c>
      <c r="F5" s="328">
        <v>27465.46</v>
      </c>
      <c r="H5" s="654">
        <f>SUM('T5_data(mth)'!AA7:AK7)</f>
        <v>28904.690000000002</v>
      </c>
      <c r="I5" s="325">
        <f t="shared" si="0"/>
        <v>28904.69</v>
      </c>
      <c r="K5" s="655">
        <v>27465.460374791703</v>
      </c>
      <c r="L5" s="325">
        <f t="shared" si="1"/>
        <v>27465.46</v>
      </c>
      <c r="N5" s="325">
        <v>23804.539798960697</v>
      </c>
      <c r="O5" s="325">
        <f t="shared" si="2"/>
        <v>23804.54</v>
      </c>
    </row>
    <row r="6" spans="1:15" s="325" customFormat="1" ht="19.8">
      <c r="A6" s="329"/>
      <c r="B6" s="329" t="s">
        <v>179</v>
      </c>
      <c r="C6" s="330">
        <v>3762.45</v>
      </c>
      <c r="D6" s="330">
        <v>3295.06</v>
      </c>
      <c r="E6" s="330">
        <v>3762.45</v>
      </c>
      <c r="F6" s="330">
        <v>3295.06</v>
      </c>
      <c r="H6" s="654">
        <f>SUM('T5_data(mth)'!AA8:AK8)</f>
        <v>3533.8700000000003</v>
      </c>
      <c r="I6" s="325">
        <f t="shared" si="0"/>
        <v>3533.87</v>
      </c>
      <c r="K6" s="655">
        <v>3295.0611837540991</v>
      </c>
      <c r="L6" s="325">
        <f t="shared" si="1"/>
        <v>3295.06</v>
      </c>
      <c r="N6" s="325">
        <v>2955.7671137613997</v>
      </c>
      <c r="O6" s="325">
        <f t="shared" si="2"/>
        <v>2955.77</v>
      </c>
    </row>
    <row r="7" spans="1:15" s="325" customFormat="1" ht="19.8">
      <c r="A7" s="327"/>
      <c r="B7" s="327" t="s">
        <v>180</v>
      </c>
      <c r="C7" s="328">
        <v>24.31</v>
      </c>
      <c r="D7" s="328">
        <v>75.23</v>
      </c>
      <c r="E7" s="328">
        <v>24.31</v>
      </c>
      <c r="F7" s="328">
        <v>75.23</v>
      </c>
      <c r="H7" s="654">
        <f>SUM('T5_data(mth)'!AA9:AK9)</f>
        <v>19.75</v>
      </c>
      <c r="I7" s="325">
        <f t="shared" si="0"/>
        <v>19.75</v>
      </c>
      <c r="K7" s="655">
        <v>75.233894511799988</v>
      </c>
      <c r="L7" s="325">
        <f t="shared" si="1"/>
        <v>75.23</v>
      </c>
      <c r="N7" s="325">
        <v>19.4255208523</v>
      </c>
      <c r="O7" s="325">
        <f t="shared" si="2"/>
        <v>19.43</v>
      </c>
    </row>
    <row r="8" spans="1:15" s="325" customFormat="1" ht="19.8">
      <c r="A8" s="329"/>
      <c r="B8" s="329" t="s">
        <v>181</v>
      </c>
      <c r="C8" s="330">
        <v>269.98</v>
      </c>
      <c r="D8" s="330">
        <v>20.6</v>
      </c>
      <c r="E8" s="330">
        <v>269.98</v>
      </c>
      <c r="F8" s="330">
        <v>20.6</v>
      </c>
      <c r="H8" s="654">
        <f>SUM('T5_data(mth)'!AA10:AK10)</f>
        <v>269.91999999999996</v>
      </c>
      <c r="I8" s="325">
        <f t="shared" si="0"/>
        <v>269.92</v>
      </c>
      <c r="K8" s="655">
        <v>20.596975276299997</v>
      </c>
      <c r="L8" s="325">
        <f t="shared" si="1"/>
        <v>20.6</v>
      </c>
      <c r="N8" s="325">
        <v>269.82940415420001</v>
      </c>
      <c r="O8" s="325">
        <f t="shared" si="2"/>
        <v>269.83</v>
      </c>
    </row>
    <row r="9" spans="1:15" s="325" customFormat="1" ht="19.8">
      <c r="A9" s="327"/>
      <c r="B9" s="327" t="s">
        <v>182</v>
      </c>
      <c r="C9" s="328">
        <v>287.55</v>
      </c>
      <c r="D9" s="328">
        <v>143.41</v>
      </c>
      <c r="E9" s="328">
        <v>287.55</v>
      </c>
      <c r="F9" s="328">
        <v>143.41</v>
      </c>
      <c r="H9" s="654">
        <f>SUM('T5_data(mth)'!AA11:AK11)</f>
        <v>287.13</v>
      </c>
      <c r="I9" s="325">
        <f t="shared" si="0"/>
        <v>287.13</v>
      </c>
      <c r="K9" s="655">
        <v>143.41265414770001</v>
      </c>
      <c r="L9" s="325">
        <f t="shared" si="1"/>
        <v>143.41</v>
      </c>
      <c r="N9" s="325">
        <v>233.25145380629999</v>
      </c>
      <c r="O9" s="325">
        <f t="shared" si="2"/>
        <v>233.25</v>
      </c>
    </row>
    <row r="10" spans="1:15" s="325" customFormat="1" ht="19.8">
      <c r="A10" s="329"/>
      <c r="B10" s="329" t="s">
        <v>183</v>
      </c>
      <c r="C10" s="330">
        <v>2789.67</v>
      </c>
      <c r="D10" s="330">
        <v>2767.48</v>
      </c>
      <c r="E10" s="330">
        <v>2789.67</v>
      </c>
      <c r="F10" s="330">
        <v>2767.48</v>
      </c>
      <c r="H10" s="654">
        <f>SUM('T5_data(mth)'!AA12:AK12)</f>
        <v>2582.02</v>
      </c>
      <c r="I10" s="325">
        <f t="shared" si="0"/>
        <v>2582.02</v>
      </c>
      <c r="K10" s="655">
        <v>2767.4795260005999</v>
      </c>
      <c r="L10" s="325">
        <f t="shared" si="1"/>
        <v>2767.48</v>
      </c>
      <c r="N10" s="325">
        <v>2091.0671033604003</v>
      </c>
      <c r="O10" s="325">
        <f t="shared" si="2"/>
        <v>2091.0700000000002</v>
      </c>
    </row>
    <row r="11" spans="1:15" s="325" customFormat="1" ht="19.8">
      <c r="A11" s="327"/>
      <c r="B11" s="327" t="s">
        <v>184</v>
      </c>
      <c r="C11" s="328">
        <v>390.94</v>
      </c>
      <c r="D11" s="328">
        <v>288.33999999999997</v>
      </c>
      <c r="E11" s="328">
        <v>390.94</v>
      </c>
      <c r="F11" s="328">
        <v>288.33999999999997</v>
      </c>
      <c r="H11" s="654">
        <f>SUM('T5_data(mth)'!AA13:AK13)</f>
        <v>375.07</v>
      </c>
      <c r="I11" s="325">
        <f t="shared" si="0"/>
        <v>375.07</v>
      </c>
      <c r="K11" s="655">
        <v>288.3381338177</v>
      </c>
      <c r="L11" s="325">
        <f t="shared" si="1"/>
        <v>288.33999999999997</v>
      </c>
      <c r="N11" s="325">
        <v>342.19363158819999</v>
      </c>
      <c r="O11" s="325">
        <f t="shared" si="2"/>
        <v>342.19</v>
      </c>
    </row>
    <row r="12" spans="1:15" s="325" customFormat="1" ht="19.8">
      <c r="A12" s="329"/>
      <c r="B12" s="329" t="s">
        <v>185</v>
      </c>
      <c r="C12" s="330">
        <v>9492.69</v>
      </c>
      <c r="D12" s="330">
        <v>8299.58</v>
      </c>
      <c r="E12" s="330">
        <v>9492.69</v>
      </c>
      <c r="F12" s="330">
        <v>8299.58</v>
      </c>
      <c r="H12" s="654">
        <f>SUM('T5_data(mth)'!AA14:AK14)</f>
        <v>8681.9599999999991</v>
      </c>
      <c r="I12" s="325">
        <f t="shared" si="0"/>
        <v>8681.9599999999991</v>
      </c>
      <c r="K12" s="655">
        <v>8299.5762779726992</v>
      </c>
      <c r="L12" s="325">
        <f t="shared" si="1"/>
        <v>8299.58</v>
      </c>
      <c r="N12" s="325">
        <v>7324.2326093797001</v>
      </c>
      <c r="O12" s="325">
        <f t="shared" si="2"/>
        <v>7324.23</v>
      </c>
    </row>
    <row r="13" spans="1:15" s="325" customFormat="1" ht="19.8">
      <c r="A13" s="327"/>
      <c r="B13" s="327" t="s">
        <v>186</v>
      </c>
      <c r="C13" s="328">
        <v>8517.85</v>
      </c>
      <c r="D13" s="328">
        <v>7667.63</v>
      </c>
      <c r="E13" s="328">
        <v>8517.85</v>
      </c>
      <c r="F13" s="328">
        <v>7667.63</v>
      </c>
      <c r="H13" s="654">
        <f>SUM('T5_data(mth)'!AA15:AK15)</f>
        <v>7768.58</v>
      </c>
      <c r="I13" s="325">
        <f t="shared" si="0"/>
        <v>7768.58</v>
      </c>
      <c r="K13" s="655">
        <v>7667.6286049312994</v>
      </c>
      <c r="L13" s="325">
        <f t="shared" si="1"/>
        <v>7667.63</v>
      </c>
      <c r="N13" s="325">
        <v>6489.2817760686003</v>
      </c>
      <c r="O13" s="325">
        <f t="shared" si="2"/>
        <v>6489.28</v>
      </c>
    </row>
    <row r="14" spans="1:15" s="325" customFormat="1" ht="19.8">
      <c r="A14" s="329"/>
      <c r="B14" s="329" t="s">
        <v>187</v>
      </c>
      <c r="C14" s="330">
        <v>974.84</v>
      </c>
      <c r="D14" s="330">
        <v>631.95000000000005</v>
      </c>
      <c r="E14" s="330">
        <v>974.84</v>
      </c>
      <c r="F14" s="330">
        <v>631.95000000000005</v>
      </c>
      <c r="H14" s="654">
        <f>SUM('T5_data(mth)'!AA16:AK16)</f>
        <v>913.38000000000011</v>
      </c>
      <c r="I14" s="325">
        <f t="shared" si="0"/>
        <v>913.38</v>
      </c>
      <c r="K14" s="655">
        <v>631.94767304139998</v>
      </c>
      <c r="L14" s="325">
        <f t="shared" si="1"/>
        <v>631.95000000000005</v>
      </c>
      <c r="N14" s="325">
        <v>834.95083331109993</v>
      </c>
      <c r="O14" s="325">
        <f t="shared" si="2"/>
        <v>834.95</v>
      </c>
    </row>
    <row r="15" spans="1:15" s="325" customFormat="1" ht="19.8">
      <c r="A15" s="327"/>
      <c r="B15" s="327" t="s">
        <v>188</v>
      </c>
      <c r="C15" s="328">
        <v>1628.95</v>
      </c>
      <c r="D15" s="328">
        <v>1421.8</v>
      </c>
      <c r="E15" s="328">
        <v>1628.95</v>
      </c>
      <c r="F15" s="328">
        <v>1421.8</v>
      </c>
      <c r="H15" s="654">
        <f>SUM('T5_data(mth)'!AA17:AK17)</f>
        <v>1499.7000000000003</v>
      </c>
      <c r="I15" s="325">
        <f t="shared" si="0"/>
        <v>1499.7</v>
      </c>
      <c r="K15" s="655">
        <v>1421.7971903624</v>
      </c>
      <c r="L15" s="325">
        <f t="shared" si="1"/>
        <v>1421.8</v>
      </c>
      <c r="N15" s="325">
        <v>1202.8391493516999</v>
      </c>
      <c r="O15" s="325">
        <f t="shared" si="2"/>
        <v>1202.8399999999999</v>
      </c>
    </row>
    <row r="16" spans="1:15" s="325" customFormat="1" ht="19.8">
      <c r="A16" s="329"/>
      <c r="B16" s="329" t="s">
        <v>189</v>
      </c>
      <c r="C16" s="330">
        <v>2713.82</v>
      </c>
      <c r="D16" s="330">
        <v>2877.66</v>
      </c>
      <c r="E16" s="330">
        <v>2713.82</v>
      </c>
      <c r="F16" s="330">
        <v>2877.66</v>
      </c>
      <c r="H16" s="654">
        <f>SUM('T5_data(mth)'!AA18:AK18)</f>
        <v>2522.02</v>
      </c>
      <c r="I16" s="325">
        <f t="shared" si="0"/>
        <v>2522.02</v>
      </c>
      <c r="K16" s="655">
        <v>2877.6559148521001</v>
      </c>
      <c r="L16" s="325">
        <f t="shared" si="1"/>
        <v>2877.66</v>
      </c>
      <c r="N16" s="325">
        <v>1933.1297039439</v>
      </c>
      <c r="O16" s="325">
        <f t="shared" si="2"/>
        <v>1933.13</v>
      </c>
    </row>
    <row r="17" spans="1:15" s="325" customFormat="1" ht="19.8">
      <c r="A17" s="327"/>
      <c r="B17" s="327" t="s">
        <v>190</v>
      </c>
      <c r="C17" s="328">
        <v>77559.41</v>
      </c>
      <c r="D17" s="328">
        <v>93792.05</v>
      </c>
      <c r="E17" s="328">
        <v>77559.41</v>
      </c>
      <c r="F17" s="328">
        <v>93792.05</v>
      </c>
      <c r="H17" s="654">
        <f>SUM('T5_data(mth)'!AA19:AK19)</f>
        <v>70724.83</v>
      </c>
      <c r="I17" s="325">
        <f t="shared" si="0"/>
        <v>70724.83</v>
      </c>
      <c r="K17" s="655">
        <v>93792.046235563481</v>
      </c>
      <c r="L17" s="325">
        <f t="shared" si="1"/>
        <v>93792.05</v>
      </c>
      <c r="N17" s="325">
        <v>56230.4142896786</v>
      </c>
      <c r="O17" s="325">
        <f t="shared" si="2"/>
        <v>56230.41</v>
      </c>
    </row>
    <row r="18" spans="1:15" s="325" customFormat="1" ht="19.8">
      <c r="A18" s="329"/>
      <c r="B18" s="329" t="s">
        <v>191</v>
      </c>
      <c r="C18" s="330">
        <v>105.29</v>
      </c>
      <c r="D18" s="330">
        <v>117.48</v>
      </c>
      <c r="E18" s="330">
        <v>105.29</v>
      </c>
      <c r="F18" s="330">
        <v>117.48</v>
      </c>
      <c r="H18" s="654">
        <f>SUM('T5_data(mth)'!AA20:AK20)</f>
        <v>96.11</v>
      </c>
      <c r="I18" s="325">
        <f t="shared" si="0"/>
        <v>96.11</v>
      </c>
      <c r="K18" s="655">
        <v>117.48341222910001</v>
      </c>
      <c r="L18" s="325">
        <f t="shared" si="1"/>
        <v>117.48</v>
      </c>
      <c r="N18" s="325">
        <v>76.759744463299995</v>
      </c>
      <c r="O18" s="325">
        <f t="shared" si="2"/>
        <v>76.760000000000005</v>
      </c>
    </row>
    <row r="19" spans="1:15" s="325" customFormat="1" ht="19.8">
      <c r="A19" s="327"/>
      <c r="B19" s="327" t="s">
        <v>192</v>
      </c>
      <c r="C19" s="328">
        <v>38.880000000000003</v>
      </c>
      <c r="D19" s="328">
        <v>44.66</v>
      </c>
      <c r="E19" s="328">
        <v>38.880000000000003</v>
      </c>
      <c r="F19" s="328">
        <v>44.66</v>
      </c>
      <c r="H19" s="654">
        <f>SUM('T5_data(mth)'!AA21:AK21)</f>
        <v>38.180000000000007</v>
      </c>
      <c r="I19" s="325">
        <f t="shared" si="0"/>
        <v>38.18</v>
      </c>
      <c r="K19" s="655">
        <v>44.659164081200004</v>
      </c>
      <c r="L19" s="325">
        <f t="shared" si="1"/>
        <v>44.66</v>
      </c>
      <c r="N19" s="325">
        <v>29.904497250299997</v>
      </c>
      <c r="O19" s="325">
        <f t="shared" si="2"/>
        <v>29.9</v>
      </c>
    </row>
    <row r="20" spans="1:15" s="325" customFormat="1" ht="19.8">
      <c r="A20" s="329"/>
      <c r="B20" s="329" t="s">
        <v>193</v>
      </c>
      <c r="C20" s="330">
        <v>1.45</v>
      </c>
      <c r="D20" s="330">
        <v>4.03</v>
      </c>
      <c r="E20" s="330">
        <v>1.45</v>
      </c>
      <c r="F20" s="330">
        <v>4.03</v>
      </c>
      <c r="H20" s="654">
        <f>SUM('T5_data(mth)'!AA22:AK22)</f>
        <v>1.23</v>
      </c>
      <c r="I20" s="325">
        <f t="shared" si="0"/>
        <v>1.23</v>
      </c>
      <c r="K20" s="655">
        <v>4.0343683259000001</v>
      </c>
      <c r="L20" s="325">
        <f t="shared" si="1"/>
        <v>4.03</v>
      </c>
      <c r="N20" s="325">
        <v>0.93646779790000001</v>
      </c>
      <c r="O20" s="325">
        <f t="shared" si="2"/>
        <v>0.94</v>
      </c>
    </row>
    <row r="21" spans="1:15" s="325" customFormat="1" ht="19.8">
      <c r="A21" s="327"/>
      <c r="B21" s="327" t="s">
        <v>194</v>
      </c>
      <c r="C21" s="328">
        <v>0.51</v>
      </c>
      <c r="D21" s="328">
        <v>0.39</v>
      </c>
      <c r="E21" s="328">
        <v>0.51</v>
      </c>
      <c r="F21" s="328">
        <v>0.39</v>
      </c>
      <c r="H21" s="654">
        <f>SUM('T5_data(mth)'!AA23:AK23)</f>
        <v>0.51</v>
      </c>
      <c r="I21" s="325">
        <f t="shared" si="0"/>
        <v>0.51</v>
      </c>
      <c r="K21" s="655">
        <v>0.39109464219999995</v>
      </c>
      <c r="L21" s="325">
        <f t="shared" si="1"/>
        <v>0.39</v>
      </c>
      <c r="N21" s="325">
        <v>0.4573861212</v>
      </c>
      <c r="O21" s="325">
        <f t="shared" si="2"/>
        <v>0.46</v>
      </c>
    </row>
    <row r="22" spans="1:15" s="325" customFormat="1" ht="19.8">
      <c r="A22" s="329"/>
      <c r="B22" s="329" t="s">
        <v>195</v>
      </c>
      <c r="C22" s="330">
        <v>1.5</v>
      </c>
      <c r="D22" s="330">
        <v>3.84</v>
      </c>
      <c r="E22" s="330">
        <v>1.5</v>
      </c>
      <c r="F22" s="330">
        <v>3.84</v>
      </c>
      <c r="H22" s="654">
        <f>SUM('T5_data(mth)'!AA24:AK24)</f>
        <v>1.5</v>
      </c>
      <c r="I22" s="325">
        <f t="shared" si="0"/>
        <v>1.5</v>
      </c>
      <c r="K22" s="655">
        <v>3.8442382353000006</v>
      </c>
      <c r="L22" s="325">
        <f t="shared" si="1"/>
        <v>3.84</v>
      </c>
      <c r="N22" s="325">
        <v>1.5005729831999999</v>
      </c>
      <c r="O22" s="325">
        <f t="shared" si="2"/>
        <v>1.5</v>
      </c>
    </row>
    <row r="23" spans="1:15" s="325" customFormat="1" ht="19.8">
      <c r="A23" s="327"/>
      <c r="B23" s="327" t="s">
        <v>196</v>
      </c>
      <c r="C23" s="328">
        <v>33.57</v>
      </c>
      <c r="D23" s="328">
        <v>35.450000000000003</v>
      </c>
      <c r="E23" s="328">
        <v>33.57</v>
      </c>
      <c r="F23" s="328">
        <v>35.450000000000003</v>
      </c>
      <c r="H23" s="654">
        <f>SUM('T5_data(mth)'!AA25:AK25)</f>
        <v>33.21</v>
      </c>
      <c r="I23" s="325">
        <f t="shared" si="0"/>
        <v>33.21</v>
      </c>
      <c r="K23" s="655">
        <v>35.448822423800003</v>
      </c>
      <c r="L23" s="325">
        <f t="shared" si="1"/>
        <v>35.450000000000003</v>
      </c>
      <c r="N23" s="325">
        <v>25.543234356100001</v>
      </c>
      <c r="O23" s="325">
        <f t="shared" si="2"/>
        <v>25.54</v>
      </c>
    </row>
    <row r="24" spans="1:15" s="325" customFormat="1" ht="19.8">
      <c r="A24" s="329"/>
      <c r="B24" s="329" t="s">
        <v>197</v>
      </c>
      <c r="C24" s="330">
        <v>1.64</v>
      </c>
      <c r="D24" s="330">
        <v>0.74</v>
      </c>
      <c r="E24" s="330">
        <v>1.64</v>
      </c>
      <c r="F24" s="330">
        <v>0.74</v>
      </c>
      <c r="H24" s="654">
        <f>SUM('T5_data(mth)'!AA26:AK26)</f>
        <v>1.51</v>
      </c>
      <c r="I24" s="325">
        <f t="shared" si="0"/>
        <v>1.51</v>
      </c>
      <c r="K24" s="655">
        <v>0.73550359330000004</v>
      </c>
      <c r="L24" s="325">
        <f t="shared" si="1"/>
        <v>0.74</v>
      </c>
      <c r="N24" s="325">
        <v>1.2633129680999999</v>
      </c>
      <c r="O24" s="325">
        <f t="shared" si="2"/>
        <v>1.26</v>
      </c>
    </row>
    <row r="25" spans="1:15" s="325" customFormat="1" ht="19.8">
      <c r="A25" s="327"/>
      <c r="B25" s="327" t="s">
        <v>198</v>
      </c>
      <c r="C25" s="328">
        <v>0.21</v>
      </c>
      <c r="D25" s="328">
        <v>0.21</v>
      </c>
      <c r="E25" s="328">
        <v>0.21</v>
      </c>
      <c r="F25" s="328">
        <v>0.21</v>
      </c>
      <c r="H25" s="654">
        <f>SUM('T5_data(mth)'!AA27:AK27)</f>
        <v>0.19000000000000003</v>
      </c>
      <c r="I25" s="325">
        <f t="shared" si="0"/>
        <v>0.19</v>
      </c>
      <c r="K25" s="655">
        <v>0.20513686070000001</v>
      </c>
      <c r="L25" s="325">
        <f t="shared" si="1"/>
        <v>0.21</v>
      </c>
      <c r="N25" s="325">
        <v>0.20352302379999998</v>
      </c>
      <c r="O25" s="325">
        <f t="shared" si="2"/>
        <v>0.2</v>
      </c>
    </row>
    <row r="26" spans="1:15" s="325" customFormat="1" ht="19.8">
      <c r="A26" s="329"/>
      <c r="B26" s="329" t="s">
        <v>199</v>
      </c>
      <c r="C26" s="330">
        <v>66.41</v>
      </c>
      <c r="D26" s="330">
        <v>72.819999999999993</v>
      </c>
      <c r="E26" s="330">
        <v>66.41</v>
      </c>
      <c r="F26" s="330">
        <v>72.819999999999993</v>
      </c>
      <c r="H26" s="654">
        <f>SUM('T5_data(mth)'!AA28:AK28)</f>
        <v>57.94</v>
      </c>
      <c r="I26" s="325">
        <f t="shared" si="0"/>
        <v>57.94</v>
      </c>
      <c r="K26" s="655">
        <v>72.824248147899993</v>
      </c>
      <c r="L26" s="325">
        <f t="shared" si="1"/>
        <v>72.819999999999993</v>
      </c>
      <c r="N26" s="325">
        <v>46.855247212999998</v>
      </c>
      <c r="O26" s="325">
        <f t="shared" si="2"/>
        <v>46.86</v>
      </c>
    </row>
    <row r="27" spans="1:15" s="325" customFormat="1" ht="19.8">
      <c r="A27" s="327"/>
      <c r="B27" s="327" t="s">
        <v>200</v>
      </c>
      <c r="C27" s="328">
        <v>4840.55</v>
      </c>
      <c r="D27" s="328">
        <v>5522.57</v>
      </c>
      <c r="E27" s="328">
        <v>4840.55</v>
      </c>
      <c r="F27" s="328">
        <v>5522.57</v>
      </c>
      <c r="H27" s="654">
        <f>SUM('T5_data(mth)'!AA29:AK29)</f>
        <v>4421.5700000000006</v>
      </c>
      <c r="I27" s="325">
        <f t="shared" si="0"/>
        <v>4421.57</v>
      </c>
      <c r="K27" s="655">
        <v>5522.5719390868999</v>
      </c>
      <c r="L27" s="325">
        <f t="shared" si="1"/>
        <v>5522.57</v>
      </c>
      <c r="N27" s="325">
        <v>3510.4470485979004</v>
      </c>
      <c r="O27" s="325">
        <f t="shared" si="2"/>
        <v>3510.45</v>
      </c>
    </row>
    <row r="28" spans="1:15" s="325" customFormat="1" ht="19.8">
      <c r="A28" s="329"/>
      <c r="B28" s="329" t="s">
        <v>201</v>
      </c>
      <c r="C28" s="330">
        <v>2860.39</v>
      </c>
      <c r="D28" s="330">
        <v>3096.15</v>
      </c>
      <c r="E28" s="330">
        <v>2860.39</v>
      </c>
      <c r="F28" s="330">
        <v>3096.15</v>
      </c>
      <c r="H28" s="654">
        <f>SUM('T5_data(mth)'!AA30:AK30)</f>
        <v>2630.18</v>
      </c>
      <c r="I28" s="325">
        <f t="shared" si="0"/>
        <v>2630.18</v>
      </c>
      <c r="K28" s="655">
        <v>3096.1505045392</v>
      </c>
      <c r="L28" s="325">
        <f t="shared" si="1"/>
        <v>3096.15</v>
      </c>
      <c r="N28" s="325">
        <v>2089.8481796708002</v>
      </c>
      <c r="O28" s="325">
        <f t="shared" si="2"/>
        <v>2089.85</v>
      </c>
    </row>
    <row r="29" spans="1:15" s="325" customFormat="1" ht="19.8">
      <c r="A29" s="327"/>
      <c r="B29" s="327" t="s">
        <v>202</v>
      </c>
      <c r="C29" s="328">
        <v>969.8</v>
      </c>
      <c r="D29" s="328">
        <v>807.12</v>
      </c>
      <c r="E29" s="328">
        <v>969.8</v>
      </c>
      <c r="F29" s="328">
        <v>807.12</v>
      </c>
      <c r="H29" s="654">
        <f>SUM('T5_data(mth)'!AA31:AK31)</f>
        <v>909.18</v>
      </c>
      <c r="I29" s="325">
        <f t="shared" si="0"/>
        <v>909.18</v>
      </c>
      <c r="K29" s="655">
        <v>807.11873597759995</v>
      </c>
      <c r="L29" s="325">
        <f t="shared" si="1"/>
        <v>807.12</v>
      </c>
      <c r="N29" s="325">
        <v>721.64630890489991</v>
      </c>
      <c r="O29" s="325">
        <f t="shared" si="2"/>
        <v>721.65</v>
      </c>
    </row>
    <row r="30" spans="1:15" s="325" customFormat="1" ht="19.8">
      <c r="A30" s="329"/>
      <c r="B30" s="329" t="s">
        <v>203</v>
      </c>
      <c r="C30" s="330">
        <v>289.89</v>
      </c>
      <c r="D30" s="330">
        <v>303.58</v>
      </c>
      <c r="E30" s="330">
        <v>289.89</v>
      </c>
      <c r="F30" s="330">
        <v>303.58</v>
      </c>
      <c r="H30" s="654">
        <f>SUM('T5_data(mth)'!AA32:AK32)</f>
        <v>263.23</v>
      </c>
      <c r="I30" s="325">
        <f t="shared" si="0"/>
        <v>263.23</v>
      </c>
      <c r="K30" s="655">
        <v>303.57824689930004</v>
      </c>
      <c r="L30" s="325">
        <f t="shared" si="1"/>
        <v>303.58</v>
      </c>
      <c r="N30" s="325">
        <v>206.57546086690002</v>
      </c>
      <c r="O30" s="325">
        <f t="shared" si="2"/>
        <v>206.58</v>
      </c>
    </row>
    <row r="31" spans="1:15" s="325" customFormat="1" ht="19.8">
      <c r="A31" s="327"/>
      <c r="B31" s="327" t="s">
        <v>204</v>
      </c>
      <c r="C31" s="328">
        <v>1600.7</v>
      </c>
      <c r="D31" s="328">
        <v>1985.45</v>
      </c>
      <c r="E31" s="328">
        <v>1600.7</v>
      </c>
      <c r="F31" s="328">
        <v>1985.45</v>
      </c>
      <c r="H31" s="654">
        <f>SUM('T5_data(mth)'!AA33:AK33)</f>
        <v>1457.7799999999997</v>
      </c>
      <c r="I31" s="325">
        <f t="shared" si="0"/>
        <v>1457.78</v>
      </c>
      <c r="K31" s="655">
        <v>1985.4535216622999</v>
      </c>
      <c r="L31" s="325">
        <f t="shared" si="1"/>
        <v>1985.45</v>
      </c>
      <c r="N31" s="325">
        <v>1161.626409899</v>
      </c>
      <c r="O31" s="325">
        <f t="shared" si="2"/>
        <v>1161.6300000000001</v>
      </c>
    </row>
    <row r="32" spans="1:15" s="325" customFormat="1" ht="19.8">
      <c r="A32" s="329"/>
      <c r="B32" s="329" t="s">
        <v>205</v>
      </c>
      <c r="C32" s="330">
        <v>603.89</v>
      </c>
      <c r="D32" s="330">
        <v>737.99</v>
      </c>
      <c r="E32" s="330">
        <v>603.89</v>
      </c>
      <c r="F32" s="330">
        <v>737.99</v>
      </c>
      <c r="H32" s="654">
        <f>SUM('T5_data(mth)'!AA34:AK34)</f>
        <v>534.15</v>
      </c>
      <c r="I32" s="325">
        <f t="shared" si="0"/>
        <v>534.15</v>
      </c>
      <c r="K32" s="655">
        <v>737.98691033600005</v>
      </c>
      <c r="L32" s="325">
        <f t="shared" si="1"/>
        <v>737.99</v>
      </c>
      <c r="N32" s="325">
        <v>421.57250205659994</v>
      </c>
      <c r="O32" s="325">
        <f t="shared" si="2"/>
        <v>421.57</v>
      </c>
    </row>
    <row r="33" spans="1:15" s="325" customFormat="1" ht="19.8">
      <c r="A33" s="327"/>
      <c r="B33" s="327" t="s">
        <v>206</v>
      </c>
      <c r="C33" s="328">
        <v>511.25</v>
      </c>
      <c r="D33" s="328">
        <v>632.16999999999996</v>
      </c>
      <c r="E33" s="328">
        <v>511.25</v>
      </c>
      <c r="F33" s="328">
        <v>632.16999999999996</v>
      </c>
      <c r="H33" s="654">
        <f>SUM('T5_data(mth)'!AA35:AK35)</f>
        <v>448.86999999999995</v>
      </c>
      <c r="I33" s="325">
        <f t="shared" si="0"/>
        <v>448.87</v>
      </c>
      <c r="K33" s="655">
        <v>632.1658291345999</v>
      </c>
      <c r="L33" s="325">
        <f t="shared" si="1"/>
        <v>632.16999999999996</v>
      </c>
      <c r="N33" s="325">
        <v>351.31795219280002</v>
      </c>
      <c r="O33" s="325">
        <f t="shared" si="2"/>
        <v>351.32</v>
      </c>
    </row>
    <row r="34" spans="1:15" s="325" customFormat="1" ht="19.8">
      <c r="A34" s="329"/>
      <c r="B34" s="329" t="s">
        <v>207</v>
      </c>
      <c r="C34" s="330">
        <v>55.24</v>
      </c>
      <c r="D34" s="330">
        <v>69.58</v>
      </c>
      <c r="E34" s="330">
        <v>55.24</v>
      </c>
      <c r="F34" s="330">
        <v>69.58</v>
      </c>
      <c r="H34" s="654">
        <f>SUM('T5_data(mth)'!AA36:AK36)</f>
        <v>50.54999999999999</v>
      </c>
      <c r="I34" s="325">
        <f t="shared" si="0"/>
        <v>50.55</v>
      </c>
      <c r="K34" s="655">
        <v>69.579424326800009</v>
      </c>
      <c r="L34" s="325">
        <f t="shared" si="1"/>
        <v>69.58</v>
      </c>
      <c r="N34" s="325">
        <v>41.036410493899993</v>
      </c>
      <c r="O34" s="325">
        <f t="shared" si="2"/>
        <v>41.04</v>
      </c>
    </row>
    <row r="35" spans="1:15" s="325" customFormat="1" ht="19.8">
      <c r="A35" s="327"/>
      <c r="B35" s="327" t="s">
        <v>208</v>
      </c>
      <c r="C35" s="328">
        <v>37.4</v>
      </c>
      <c r="D35" s="328">
        <v>36.24</v>
      </c>
      <c r="E35" s="328">
        <v>37.4</v>
      </c>
      <c r="F35" s="328">
        <v>36.24</v>
      </c>
      <c r="H35" s="654">
        <f>SUM('T5_data(mth)'!AA37:AK37)</f>
        <v>34.75</v>
      </c>
      <c r="I35" s="325">
        <f t="shared" si="0"/>
        <v>34.75</v>
      </c>
      <c r="K35" s="655">
        <v>36.241656874599997</v>
      </c>
      <c r="L35" s="325">
        <f t="shared" si="1"/>
        <v>36.24</v>
      </c>
      <c r="N35" s="325">
        <v>29.218139369900001</v>
      </c>
      <c r="O35" s="325">
        <f t="shared" si="2"/>
        <v>29.22</v>
      </c>
    </row>
    <row r="36" spans="1:15" s="325" customFormat="1" ht="19.8">
      <c r="A36" s="329"/>
      <c r="B36" s="329" t="s">
        <v>209</v>
      </c>
      <c r="C36" s="330">
        <v>110.13</v>
      </c>
      <c r="D36" s="330">
        <v>110.96</v>
      </c>
      <c r="E36" s="330">
        <v>110.13</v>
      </c>
      <c r="F36" s="330">
        <v>110.96</v>
      </c>
      <c r="H36" s="654">
        <f>SUM('T5_data(mth)'!AA38:AK38)</f>
        <v>101.57</v>
      </c>
      <c r="I36" s="325">
        <f t="shared" si="0"/>
        <v>101.57</v>
      </c>
      <c r="K36" s="655">
        <v>110.9644390444</v>
      </c>
      <c r="L36" s="325">
        <f t="shared" si="1"/>
        <v>110.96</v>
      </c>
      <c r="N36" s="325">
        <v>83.202933305900004</v>
      </c>
      <c r="O36" s="325">
        <f t="shared" si="2"/>
        <v>83.2</v>
      </c>
    </row>
    <row r="37" spans="1:15" s="325" customFormat="1" ht="19.8">
      <c r="A37" s="327"/>
      <c r="B37" s="327" t="s">
        <v>210</v>
      </c>
      <c r="C37" s="328">
        <v>87.94</v>
      </c>
      <c r="D37" s="328">
        <v>87.63</v>
      </c>
      <c r="E37" s="328">
        <v>87.94</v>
      </c>
      <c r="F37" s="328">
        <v>87.63</v>
      </c>
      <c r="H37" s="654">
        <f>SUM('T5_data(mth)'!AA39:AK39)</f>
        <v>80.759999999999991</v>
      </c>
      <c r="I37" s="325">
        <f t="shared" si="0"/>
        <v>80.760000000000005</v>
      </c>
      <c r="K37" s="655">
        <v>87.632957856600001</v>
      </c>
      <c r="L37" s="325">
        <f t="shared" si="1"/>
        <v>87.63</v>
      </c>
      <c r="N37" s="325">
        <v>66.315208757999997</v>
      </c>
      <c r="O37" s="325">
        <f t="shared" si="2"/>
        <v>66.319999999999993</v>
      </c>
    </row>
    <row r="38" spans="1:15" s="325" customFormat="1" ht="19.8">
      <c r="A38" s="329"/>
      <c r="B38" s="329" t="s">
        <v>211</v>
      </c>
      <c r="C38" s="330">
        <v>16.38</v>
      </c>
      <c r="D38" s="330">
        <v>17.03</v>
      </c>
      <c r="E38" s="330">
        <v>16.38</v>
      </c>
      <c r="F38" s="330">
        <v>17.03</v>
      </c>
      <c r="H38" s="654">
        <f>SUM('T5_data(mth)'!AA40:AK40)</f>
        <v>15.440000000000001</v>
      </c>
      <c r="I38" s="325">
        <f t="shared" si="0"/>
        <v>15.44</v>
      </c>
      <c r="K38" s="655">
        <v>17.033629023699998</v>
      </c>
      <c r="L38" s="325">
        <f t="shared" si="1"/>
        <v>17.03</v>
      </c>
      <c r="N38" s="325">
        <v>12.4986661313</v>
      </c>
      <c r="O38" s="325">
        <f t="shared" si="2"/>
        <v>12.5</v>
      </c>
    </row>
    <row r="39" spans="1:15" s="325" customFormat="1" ht="19.8">
      <c r="A39" s="327"/>
      <c r="B39" s="327" t="s">
        <v>212</v>
      </c>
      <c r="C39" s="328">
        <v>5.81</v>
      </c>
      <c r="D39" s="328">
        <v>6.3</v>
      </c>
      <c r="E39" s="328">
        <v>5.81</v>
      </c>
      <c r="F39" s="328">
        <v>6.3</v>
      </c>
      <c r="H39" s="654">
        <f>SUM('T5_data(mth)'!AA41:AK41)</f>
        <v>5.38</v>
      </c>
      <c r="I39" s="325">
        <f t="shared" si="0"/>
        <v>5.38</v>
      </c>
      <c r="K39" s="655">
        <v>6.2978521641</v>
      </c>
      <c r="L39" s="325">
        <f t="shared" si="1"/>
        <v>6.3</v>
      </c>
      <c r="N39" s="325">
        <v>4.3890584166000002</v>
      </c>
      <c r="O39" s="325">
        <f t="shared" si="2"/>
        <v>4.3899999999999997</v>
      </c>
    </row>
    <row r="40" spans="1:15" s="325" customFormat="1" ht="19.8">
      <c r="A40" s="329"/>
      <c r="B40" s="329" t="s">
        <v>213</v>
      </c>
      <c r="C40" s="330">
        <v>1266.1400000000001</v>
      </c>
      <c r="D40" s="330">
        <v>1577.47</v>
      </c>
      <c r="E40" s="330">
        <v>1266.1400000000001</v>
      </c>
      <c r="F40" s="330">
        <v>1577.47</v>
      </c>
      <c r="H40" s="654">
        <f>SUM('T5_data(mth)'!AA42:AK42)</f>
        <v>1155.6600000000001</v>
      </c>
      <c r="I40" s="325">
        <f t="shared" si="0"/>
        <v>1155.6600000000001</v>
      </c>
      <c r="K40" s="655">
        <v>1577.4700851673001</v>
      </c>
      <c r="L40" s="325">
        <f t="shared" si="1"/>
        <v>1577.47</v>
      </c>
      <c r="N40" s="325">
        <v>915.82343356460001</v>
      </c>
      <c r="O40" s="325">
        <f t="shared" si="2"/>
        <v>915.82</v>
      </c>
    </row>
    <row r="41" spans="1:15" s="325" customFormat="1" ht="19.8">
      <c r="A41" s="327"/>
      <c r="B41" s="327" t="s">
        <v>214</v>
      </c>
      <c r="C41" s="328">
        <v>27.53</v>
      </c>
      <c r="D41" s="328">
        <v>35.61</v>
      </c>
      <c r="E41" s="328">
        <v>27.53</v>
      </c>
      <c r="F41" s="328">
        <v>35.61</v>
      </c>
      <c r="H41" s="654">
        <f>SUM('T5_data(mth)'!AA43:AK43)</f>
        <v>24.08</v>
      </c>
      <c r="I41" s="325">
        <f t="shared" si="0"/>
        <v>24.08</v>
      </c>
      <c r="K41" s="655">
        <v>35.614182821999997</v>
      </c>
      <c r="L41" s="325">
        <f t="shared" si="1"/>
        <v>35.61</v>
      </c>
      <c r="N41" s="325">
        <v>16.261055664099999</v>
      </c>
      <c r="O41" s="325">
        <f t="shared" si="2"/>
        <v>16.260000000000002</v>
      </c>
    </row>
    <row r="42" spans="1:15" s="325" customFormat="1" ht="19.8">
      <c r="A42" s="329"/>
      <c r="B42" s="329" t="s">
        <v>215</v>
      </c>
      <c r="C42" s="330">
        <v>1238.6099999999999</v>
      </c>
      <c r="D42" s="330">
        <v>1541.86</v>
      </c>
      <c r="E42" s="330">
        <v>1238.6099999999999</v>
      </c>
      <c r="F42" s="330">
        <v>1541.86</v>
      </c>
      <c r="H42" s="654">
        <f>SUM('T5_data(mth)'!AA44:AK44)</f>
        <v>1131.5999999999999</v>
      </c>
      <c r="I42" s="325">
        <f t="shared" si="0"/>
        <v>1131.5999999999999</v>
      </c>
      <c r="K42" s="655">
        <v>1541.8559023452999</v>
      </c>
      <c r="L42" s="325">
        <f t="shared" si="1"/>
        <v>1541.86</v>
      </c>
      <c r="N42" s="325">
        <v>899.56237790050011</v>
      </c>
      <c r="O42" s="325">
        <f t="shared" si="2"/>
        <v>899.56</v>
      </c>
    </row>
    <row r="43" spans="1:15" s="325" customFormat="1" ht="19.8">
      <c r="A43" s="327"/>
      <c r="B43" s="327" t="s">
        <v>216</v>
      </c>
      <c r="C43" s="328">
        <v>737.51</v>
      </c>
      <c r="D43" s="328">
        <v>805.38</v>
      </c>
      <c r="E43" s="328">
        <v>737.51</v>
      </c>
      <c r="F43" s="328">
        <v>805.38</v>
      </c>
      <c r="H43" s="654">
        <f>SUM('T5_data(mth)'!AA45:AK45)</f>
        <v>677.7299999999999</v>
      </c>
      <c r="I43" s="325">
        <f t="shared" si="0"/>
        <v>677.73</v>
      </c>
      <c r="K43" s="655">
        <v>805.37504605769993</v>
      </c>
      <c r="L43" s="325">
        <f t="shared" si="1"/>
        <v>805.38</v>
      </c>
      <c r="N43" s="325">
        <v>544.75695117779992</v>
      </c>
      <c r="O43" s="325">
        <f t="shared" si="2"/>
        <v>544.76</v>
      </c>
    </row>
    <row r="44" spans="1:15" s="325" customFormat="1" ht="19.8">
      <c r="A44" s="329"/>
      <c r="B44" s="329" t="s">
        <v>217</v>
      </c>
      <c r="C44" s="330">
        <v>265.98</v>
      </c>
      <c r="D44" s="330">
        <v>276.17</v>
      </c>
      <c r="E44" s="330">
        <v>265.98</v>
      </c>
      <c r="F44" s="330">
        <v>276.17</v>
      </c>
      <c r="H44" s="654">
        <f>SUM('T5_data(mth)'!AA46:AK46)</f>
        <v>242.13</v>
      </c>
      <c r="I44" s="325">
        <f t="shared" si="0"/>
        <v>242.13</v>
      </c>
      <c r="K44" s="655">
        <v>276.17162076480002</v>
      </c>
      <c r="L44" s="325">
        <f t="shared" si="1"/>
        <v>276.17</v>
      </c>
      <c r="N44" s="325">
        <v>192.86461177849998</v>
      </c>
      <c r="O44" s="325">
        <f t="shared" si="2"/>
        <v>192.86</v>
      </c>
    </row>
    <row r="45" spans="1:15" s="325" customFormat="1" ht="19.8">
      <c r="A45" s="327"/>
      <c r="B45" s="327" t="s">
        <v>218</v>
      </c>
      <c r="C45" s="328">
        <v>471.53</v>
      </c>
      <c r="D45" s="328">
        <v>529.20000000000005</v>
      </c>
      <c r="E45" s="328">
        <v>471.53</v>
      </c>
      <c r="F45" s="328">
        <v>529.20000000000005</v>
      </c>
      <c r="H45" s="654">
        <f>SUM('T5_data(mth)'!AA47:AK47)</f>
        <v>435.62</v>
      </c>
      <c r="I45" s="325">
        <f t="shared" si="0"/>
        <v>435.62</v>
      </c>
      <c r="K45" s="655">
        <v>529.20342529289996</v>
      </c>
      <c r="L45" s="325">
        <f t="shared" si="1"/>
        <v>529.20000000000005</v>
      </c>
      <c r="N45" s="325">
        <v>351.8923393993</v>
      </c>
      <c r="O45" s="325">
        <f t="shared" si="2"/>
        <v>351.89</v>
      </c>
    </row>
    <row r="46" spans="1:15" s="325" customFormat="1" ht="19.8">
      <c r="A46" s="329"/>
      <c r="B46" s="329" t="s">
        <v>219</v>
      </c>
      <c r="C46" s="330">
        <v>21983.46</v>
      </c>
      <c r="D46" s="330">
        <v>25551.65</v>
      </c>
      <c r="E46" s="330">
        <v>21983.46</v>
      </c>
      <c r="F46" s="330">
        <v>25551.65</v>
      </c>
      <c r="H46" s="654">
        <f>SUM('T5_data(mth)'!AA48:AK48)</f>
        <v>19995.830000000002</v>
      </c>
      <c r="I46" s="325">
        <f t="shared" si="0"/>
        <v>19995.830000000002</v>
      </c>
      <c r="K46" s="655">
        <v>25551.652336560699</v>
      </c>
      <c r="L46" s="325">
        <f t="shared" si="1"/>
        <v>25551.65</v>
      </c>
      <c r="N46" s="325">
        <v>15936.4793870922</v>
      </c>
      <c r="O46" s="325">
        <f t="shared" si="2"/>
        <v>15936.48</v>
      </c>
    </row>
    <row r="47" spans="1:15" s="325" customFormat="1" ht="19.8">
      <c r="A47" s="327"/>
      <c r="B47" s="327" t="s">
        <v>220</v>
      </c>
      <c r="C47" s="328">
        <v>311.5</v>
      </c>
      <c r="D47" s="328">
        <v>380.09</v>
      </c>
      <c r="E47" s="328">
        <v>311.5</v>
      </c>
      <c r="F47" s="328">
        <v>380.09</v>
      </c>
      <c r="H47" s="654">
        <f>SUM('T5_data(mth)'!AA49:AK49)</f>
        <v>284.84000000000003</v>
      </c>
      <c r="I47" s="325">
        <f t="shared" si="0"/>
        <v>284.83999999999997</v>
      </c>
      <c r="K47" s="655">
        <v>380.08512570180005</v>
      </c>
      <c r="L47" s="325">
        <f t="shared" si="1"/>
        <v>380.09</v>
      </c>
      <c r="N47" s="325">
        <v>219.16279893749999</v>
      </c>
      <c r="O47" s="325">
        <f t="shared" si="2"/>
        <v>219.16</v>
      </c>
    </row>
    <row r="48" spans="1:15" s="325" customFormat="1" ht="19.8">
      <c r="A48" s="329"/>
      <c r="B48" s="329" t="s">
        <v>221</v>
      </c>
      <c r="C48" s="330">
        <v>398.54</v>
      </c>
      <c r="D48" s="330">
        <v>346.31</v>
      </c>
      <c r="E48" s="330">
        <v>398.54</v>
      </c>
      <c r="F48" s="330">
        <v>346.31</v>
      </c>
      <c r="H48" s="654">
        <f>SUM('T5_data(mth)'!AA50:AK50)</f>
        <v>367.05</v>
      </c>
      <c r="I48" s="325">
        <f t="shared" si="0"/>
        <v>367.05</v>
      </c>
      <c r="K48" s="655">
        <v>346.31483225949995</v>
      </c>
      <c r="L48" s="325">
        <f t="shared" si="1"/>
        <v>346.31</v>
      </c>
      <c r="N48" s="325">
        <v>275.91525800099998</v>
      </c>
      <c r="O48" s="325">
        <f t="shared" si="2"/>
        <v>275.92</v>
      </c>
    </row>
    <row r="49" spans="1:15" s="325" customFormat="1" ht="19.8">
      <c r="A49" s="327"/>
      <c r="B49" s="327" t="s">
        <v>222</v>
      </c>
      <c r="C49" s="328">
        <v>18385.07</v>
      </c>
      <c r="D49" s="328">
        <v>21245.25</v>
      </c>
      <c r="E49" s="328">
        <v>18385.07</v>
      </c>
      <c r="F49" s="328">
        <v>21245.25</v>
      </c>
      <c r="H49" s="654">
        <f>SUM('T5_data(mth)'!AA51:AK51)</f>
        <v>16726.429999999997</v>
      </c>
      <c r="I49" s="325">
        <f t="shared" si="0"/>
        <v>16726.43</v>
      </c>
      <c r="K49" s="655">
        <v>21245.248221902606</v>
      </c>
      <c r="L49" s="325">
        <f t="shared" si="1"/>
        <v>21245.25</v>
      </c>
      <c r="N49" s="325">
        <v>13383.405060252999</v>
      </c>
      <c r="O49" s="325">
        <f t="shared" si="2"/>
        <v>13383.41</v>
      </c>
    </row>
    <row r="50" spans="1:15" s="325" customFormat="1" ht="19.8">
      <c r="A50" s="329"/>
      <c r="B50" s="329" t="s">
        <v>223</v>
      </c>
      <c r="C50" s="330">
        <v>4219.1499999999996</v>
      </c>
      <c r="D50" s="330">
        <v>4640.68</v>
      </c>
      <c r="E50" s="330">
        <v>4219.1499999999996</v>
      </c>
      <c r="F50" s="330">
        <v>4640.68</v>
      </c>
      <c r="H50" s="654">
        <f>SUM('T5_data(mth)'!AA52:AK52)</f>
        <v>3888.26</v>
      </c>
      <c r="I50" s="325">
        <f t="shared" si="0"/>
        <v>3888.26</v>
      </c>
      <c r="K50" s="655">
        <v>4640.6796384859999</v>
      </c>
      <c r="L50" s="325">
        <f t="shared" si="1"/>
        <v>4640.68</v>
      </c>
      <c r="N50" s="325">
        <v>3127.6767347915998</v>
      </c>
      <c r="O50" s="325">
        <f t="shared" si="2"/>
        <v>3127.68</v>
      </c>
    </row>
    <row r="51" spans="1:15" s="325" customFormat="1" ht="19.8">
      <c r="A51" s="327"/>
      <c r="B51" s="327" t="s">
        <v>224</v>
      </c>
      <c r="C51" s="328">
        <v>213.99</v>
      </c>
      <c r="D51" s="328">
        <v>263.99</v>
      </c>
      <c r="E51" s="328">
        <v>213.99</v>
      </c>
      <c r="F51" s="328">
        <v>263.99</v>
      </c>
      <c r="H51" s="654">
        <f>SUM('T5_data(mth)'!AA53:AK53)</f>
        <v>193.74000000000004</v>
      </c>
      <c r="I51" s="325">
        <f t="shared" si="0"/>
        <v>193.74</v>
      </c>
      <c r="K51" s="655">
        <v>263.98893287600004</v>
      </c>
      <c r="L51" s="325">
        <f t="shared" si="1"/>
        <v>263.99</v>
      </c>
      <c r="N51" s="325">
        <v>158.60268142749999</v>
      </c>
      <c r="O51" s="325">
        <f t="shared" si="2"/>
        <v>158.6</v>
      </c>
    </row>
    <row r="52" spans="1:15" s="325" customFormat="1" ht="19.8">
      <c r="A52" s="329"/>
      <c r="B52" s="329" t="s">
        <v>225</v>
      </c>
      <c r="C52" s="330">
        <v>3082.61</v>
      </c>
      <c r="D52" s="330">
        <v>3501.15</v>
      </c>
      <c r="E52" s="330">
        <v>3082.61</v>
      </c>
      <c r="F52" s="330">
        <v>3501.15</v>
      </c>
      <c r="H52" s="654">
        <f>SUM('T5_data(mth)'!AA54:AK54)</f>
        <v>2813.77</v>
      </c>
      <c r="I52" s="325">
        <f t="shared" si="0"/>
        <v>2813.77</v>
      </c>
      <c r="K52" s="655">
        <v>3501.1465211936998</v>
      </c>
      <c r="L52" s="325">
        <f t="shared" si="1"/>
        <v>3501.15</v>
      </c>
      <c r="N52" s="325">
        <v>2273.5100189298</v>
      </c>
      <c r="O52" s="325">
        <f t="shared" si="2"/>
        <v>2273.5100000000002</v>
      </c>
    </row>
    <row r="53" spans="1:15" s="325" customFormat="1" ht="19.8">
      <c r="A53" s="327"/>
      <c r="B53" s="327" t="s">
        <v>226</v>
      </c>
      <c r="C53" s="328">
        <v>1242.43</v>
      </c>
      <c r="D53" s="328">
        <v>1422.18</v>
      </c>
      <c r="E53" s="328">
        <v>1242.43</v>
      </c>
      <c r="F53" s="328">
        <v>1422.18</v>
      </c>
      <c r="H53" s="654">
        <f>SUM('T5_data(mth)'!AA55:AK55)</f>
        <v>1132.6099999999999</v>
      </c>
      <c r="I53" s="325">
        <f t="shared" si="0"/>
        <v>1132.6099999999999</v>
      </c>
      <c r="K53" s="655">
        <v>1422.1810268198999</v>
      </c>
      <c r="L53" s="325">
        <f t="shared" si="1"/>
        <v>1422.18</v>
      </c>
      <c r="N53" s="325">
        <v>909.10853696460003</v>
      </c>
      <c r="O53" s="325">
        <f t="shared" si="2"/>
        <v>909.11</v>
      </c>
    </row>
    <row r="54" spans="1:15" s="325" customFormat="1" ht="19.8">
      <c r="A54" s="329"/>
      <c r="B54" s="329" t="s">
        <v>227</v>
      </c>
      <c r="C54" s="330">
        <v>2088.6799999999998</v>
      </c>
      <c r="D54" s="330">
        <v>1963.65</v>
      </c>
      <c r="E54" s="330">
        <v>2088.6799999999998</v>
      </c>
      <c r="F54" s="330">
        <v>1963.65</v>
      </c>
      <c r="H54" s="654">
        <f>SUM('T5_data(mth)'!AA56:AK56)</f>
        <v>1904.1200000000003</v>
      </c>
      <c r="I54" s="325">
        <f t="shared" si="0"/>
        <v>1904.12</v>
      </c>
      <c r="K54" s="655">
        <v>1963.6547614169001</v>
      </c>
      <c r="L54" s="325">
        <f t="shared" si="1"/>
        <v>1963.65</v>
      </c>
      <c r="N54" s="325">
        <v>1551.5364318573002</v>
      </c>
      <c r="O54" s="325">
        <f t="shared" si="2"/>
        <v>1551.54</v>
      </c>
    </row>
    <row r="55" spans="1:15" s="325" customFormat="1" ht="19.8">
      <c r="A55" s="327"/>
      <c r="B55" s="327" t="s">
        <v>228</v>
      </c>
      <c r="C55" s="328">
        <v>700.2</v>
      </c>
      <c r="D55" s="328">
        <v>872.11</v>
      </c>
      <c r="E55" s="328">
        <v>700.2</v>
      </c>
      <c r="F55" s="328">
        <v>872.11</v>
      </c>
      <c r="H55" s="654">
        <f>SUM('T5_data(mth)'!AA57:AK57)</f>
        <v>629.98</v>
      </c>
      <c r="I55" s="325">
        <f t="shared" si="0"/>
        <v>629.98</v>
      </c>
      <c r="K55" s="655">
        <v>872.11075998489991</v>
      </c>
      <c r="L55" s="325">
        <f t="shared" si="1"/>
        <v>872.11</v>
      </c>
      <c r="N55" s="325">
        <v>500.38963681479999</v>
      </c>
      <c r="O55" s="325">
        <f t="shared" si="2"/>
        <v>500.39</v>
      </c>
    </row>
    <row r="56" spans="1:15" s="325" customFormat="1" ht="19.8">
      <c r="A56" s="329"/>
      <c r="B56" s="329" t="s">
        <v>229</v>
      </c>
      <c r="C56" s="330">
        <v>2032.16</v>
      </c>
      <c r="D56" s="330">
        <v>2473.89</v>
      </c>
      <c r="E56" s="330">
        <v>2032.16</v>
      </c>
      <c r="F56" s="330">
        <v>2473.89</v>
      </c>
      <c r="H56" s="654">
        <f>SUM('T5_data(mth)'!AA58:AK58)</f>
        <v>1798.59</v>
      </c>
      <c r="I56" s="325">
        <f t="shared" si="0"/>
        <v>1798.59</v>
      </c>
      <c r="K56" s="655">
        <v>2473.8892539928001</v>
      </c>
      <c r="L56" s="325">
        <f t="shared" si="1"/>
        <v>2473.89</v>
      </c>
      <c r="N56" s="325">
        <v>1422.7908177295001</v>
      </c>
      <c r="O56" s="325">
        <f t="shared" si="2"/>
        <v>1422.79</v>
      </c>
    </row>
    <row r="57" spans="1:15" s="325" customFormat="1" ht="19.8">
      <c r="A57" s="327"/>
      <c r="B57" s="327" t="s">
        <v>230</v>
      </c>
      <c r="C57" s="328">
        <v>568.20000000000005</v>
      </c>
      <c r="D57" s="328">
        <v>587.19000000000005</v>
      </c>
      <c r="E57" s="328">
        <v>568.20000000000005</v>
      </c>
      <c r="F57" s="328">
        <v>587.19000000000005</v>
      </c>
      <c r="H57" s="654">
        <f>SUM('T5_data(mth)'!AA59:AK59)</f>
        <v>521.02</v>
      </c>
      <c r="I57" s="325">
        <f t="shared" si="0"/>
        <v>521.02</v>
      </c>
      <c r="K57" s="655">
        <v>587.18880946189995</v>
      </c>
      <c r="L57" s="325">
        <f t="shared" si="1"/>
        <v>587.19000000000005</v>
      </c>
      <c r="N57" s="325">
        <v>422.01177077099999</v>
      </c>
      <c r="O57" s="325">
        <f t="shared" si="2"/>
        <v>422.01</v>
      </c>
    </row>
    <row r="58" spans="1:15" s="325" customFormat="1" ht="19.8">
      <c r="A58" s="329"/>
      <c r="B58" s="329" t="s">
        <v>231</v>
      </c>
      <c r="C58" s="330">
        <v>1051.72</v>
      </c>
      <c r="D58" s="330">
        <v>1394.39</v>
      </c>
      <c r="E58" s="330">
        <v>1051.72</v>
      </c>
      <c r="F58" s="330">
        <v>1394.39</v>
      </c>
      <c r="H58" s="654">
        <f>SUM('T5_data(mth)'!AA60:AK60)</f>
        <v>945.1</v>
      </c>
      <c r="I58" s="325">
        <f t="shared" si="0"/>
        <v>945.1</v>
      </c>
      <c r="K58" s="655">
        <v>1394.3908955884001</v>
      </c>
      <c r="L58" s="325">
        <f t="shared" si="1"/>
        <v>1394.39</v>
      </c>
      <c r="N58" s="325">
        <v>721.67463945359998</v>
      </c>
      <c r="O58" s="325">
        <f t="shared" si="2"/>
        <v>721.67</v>
      </c>
    </row>
    <row r="59" spans="1:15" s="325" customFormat="1" ht="19.8">
      <c r="A59" s="327"/>
      <c r="B59" s="327" t="s">
        <v>232</v>
      </c>
      <c r="C59" s="328">
        <v>174.54</v>
      </c>
      <c r="D59" s="328">
        <v>317.02999999999997</v>
      </c>
      <c r="E59" s="328">
        <v>174.54</v>
      </c>
      <c r="F59" s="328">
        <v>317.02999999999997</v>
      </c>
      <c r="H59" s="654">
        <f>SUM('T5_data(mth)'!AA61:AK61)</f>
        <v>153.44000000000003</v>
      </c>
      <c r="I59" s="325">
        <f t="shared" si="0"/>
        <v>153.44</v>
      </c>
      <c r="K59" s="655">
        <v>317.03387340390003</v>
      </c>
      <c r="L59" s="325">
        <f t="shared" si="1"/>
        <v>317.02999999999997</v>
      </c>
      <c r="N59" s="325">
        <v>116.2437742125</v>
      </c>
      <c r="O59" s="325">
        <f t="shared" si="2"/>
        <v>116.24</v>
      </c>
    </row>
    <row r="60" spans="1:15" s="325" customFormat="1" ht="19.8">
      <c r="A60" s="329"/>
      <c r="B60" s="329" t="s">
        <v>233</v>
      </c>
      <c r="C60" s="330">
        <v>503.05</v>
      </c>
      <c r="D60" s="330">
        <v>708.1</v>
      </c>
      <c r="E60" s="330">
        <v>503.05</v>
      </c>
      <c r="F60" s="330">
        <v>708.1</v>
      </c>
      <c r="H60" s="654">
        <f>SUM('T5_data(mth)'!AA62:AK62)</f>
        <v>451.79999999999995</v>
      </c>
      <c r="I60" s="325">
        <f t="shared" si="0"/>
        <v>451.8</v>
      </c>
      <c r="K60" s="655">
        <v>708.10402005900005</v>
      </c>
      <c r="L60" s="325">
        <f t="shared" si="1"/>
        <v>708.1</v>
      </c>
      <c r="N60" s="325">
        <v>352.80238462829999</v>
      </c>
      <c r="O60" s="325">
        <f t="shared" si="2"/>
        <v>352.8</v>
      </c>
    </row>
    <row r="61" spans="1:15" s="325" customFormat="1" ht="19.8">
      <c r="A61" s="327"/>
      <c r="B61" s="327" t="s">
        <v>234</v>
      </c>
      <c r="C61" s="328">
        <v>2508.36</v>
      </c>
      <c r="D61" s="328">
        <v>3100.88</v>
      </c>
      <c r="E61" s="328">
        <v>2508.36</v>
      </c>
      <c r="F61" s="328">
        <v>3100.88</v>
      </c>
      <c r="H61" s="654">
        <f>SUM('T5_data(mth)'!AA63:AK63)</f>
        <v>2294.02</v>
      </c>
      <c r="I61" s="325">
        <f t="shared" si="0"/>
        <v>2294.02</v>
      </c>
      <c r="K61" s="655">
        <v>3100.8797286192003</v>
      </c>
      <c r="L61" s="325">
        <f t="shared" si="1"/>
        <v>3100.88</v>
      </c>
      <c r="N61" s="325">
        <v>1827.0576326724999</v>
      </c>
      <c r="O61" s="325">
        <f t="shared" si="2"/>
        <v>1827.06</v>
      </c>
    </row>
    <row r="62" spans="1:15" s="325" customFormat="1" ht="19.8">
      <c r="A62" s="329"/>
      <c r="B62" s="329" t="s">
        <v>235</v>
      </c>
      <c r="C62" s="330">
        <v>2888.35</v>
      </c>
      <c r="D62" s="330">
        <v>3580</v>
      </c>
      <c r="E62" s="330">
        <v>2888.35</v>
      </c>
      <c r="F62" s="330">
        <v>3580</v>
      </c>
      <c r="H62" s="654">
        <f>SUM('T5_data(mth)'!AA64:AK64)</f>
        <v>2617.4899999999998</v>
      </c>
      <c r="I62" s="325">
        <f t="shared" si="0"/>
        <v>2617.4899999999998</v>
      </c>
      <c r="K62" s="655">
        <v>3580.0041566968002</v>
      </c>
      <c r="L62" s="325">
        <f t="shared" si="1"/>
        <v>3580</v>
      </c>
      <c r="N62" s="325">
        <v>2057.9962699007001</v>
      </c>
      <c r="O62" s="325">
        <f t="shared" si="2"/>
        <v>2058</v>
      </c>
    </row>
    <row r="63" spans="1:15" s="325" customFormat="1" ht="19.8">
      <c r="A63" s="327"/>
      <c r="B63" s="327" t="s">
        <v>236</v>
      </c>
      <c r="C63" s="328">
        <v>21717.96</v>
      </c>
      <c r="D63" s="328">
        <v>31935.79</v>
      </c>
      <c r="E63" s="328">
        <v>21717.96</v>
      </c>
      <c r="F63" s="328">
        <v>31935.79</v>
      </c>
      <c r="H63" s="654">
        <f>SUM('T5_data(mth)'!AA65:AK65)</f>
        <v>19822.86</v>
      </c>
      <c r="I63" s="325">
        <f t="shared" si="0"/>
        <v>19822.86</v>
      </c>
      <c r="K63" s="655">
        <v>31935.785901007897</v>
      </c>
      <c r="L63" s="325">
        <f t="shared" si="1"/>
        <v>31935.79</v>
      </c>
      <c r="N63" s="325">
        <v>15708.6197973527</v>
      </c>
      <c r="O63" s="325">
        <f t="shared" si="2"/>
        <v>15708.62</v>
      </c>
    </row>
    <row r="64" spans="1:15" s="325" customFormat="1" ht="19.8">
      <c r="A64" s="329"/>
      <c r="B64" s="329" t="s">
        <v>237</v>
      </c>
      <c r="C64" s="330">
        <v>1634.88</v>
      </c>
      <c r="D64" s="330">
        <v>1809.34</v>
      </c>
      <c r="E64" s="330">
        <v>1634.88</v>
      </c>
      <c r="F64" s="330">
        <v>1809.34</v>
      </c>
      <c r="H64" s="654">
        <f>SUM('T5_data(mth)'!AA66:AK66)</f>
        <v>1499.26</v>
      </c>
      <c r="I64" s="325">
        <f t="shared" si="0"/>
        <v>1499.26</v>
      </c>
      <c r="K64" s="655">
        <v>1809.3351212072002</v>
      </c>
      <c r="L64" s="325">
        <f t="shared" si="1"/>
        <v>1809.34</v>
      </c>
      <c r="N64" s="325">
        <v>1221.9431034738002</v>
      </c>
      <c r="O64" s="325">
        <f t="shared" si="2"/>
        <v>1221.94</v>
      </c>
    </row>
    <row r="65" spans="1:15" s="325" customFormat="1" ht="30">
      <c r="A65" s="327"/>
      <c r="B65" s="327" t="s">
        <v>238</v>
      </c>
      <c r="C65" s="328">
        <v>4904.99</v>
      </c>
      <c r="D65" s="328">
        <v>8864.08</v>
      </c>
      <c r="E65" s="328">
        <v>4904.99</v>
      </c>
      <c r="F65" s="328">
        <v>8864.08</v>
      </c>
      <c r="H65" s="654">
        <f>SUM('T5_data(mth)'!AA67:AK67)</f>
        <v>4440.04</v>
      </c>
      <c r="I65" s="325">
        <f t="shared" si="0"/>
        <v>4440.04</v>
      </c>
      <c r="K65" s="655">
        <v>8864.0757756941002</v>
      </c>
      <c r="L65" s="325">
        <f t="shared" si="1"/>
        <v>8864.08</v>
      </c>
      <c r="N65" s="325">
        <v>3490.5110906346004</v>
      </c>
      <c r="O65" s="325">
        <f t="shared" si="2"/>
        <v>3490.51</v>
      </c>
    </row>
    <row r="66" spans="1:15" s="325" customFormat="1" ht="19.8">
      <c r="A66" s="329"/>
      <c r="B66" s="329" t="s">
        <v>239</v>
      </c>
      <c r="C66" s="330">
        <v>3020.17</v>
      </c>
      <c r="D66" s="330">
        <v>6044.85</v>
      </c>
      <c r="E66" s="330">
        <v>3020.17</v>
      </c>
      <c r="F66" s="330">
        <v>6044.85</v>
      </c>
      <c r="H66" s="654">
        <f>SUM('T5_data(mth)'!AA68:AK68)</f>
        <v>2726.83</v>
      </c>
      <c r="I66" s="325">
        <f t="shared" si="0"/>
        <v>2726.83</v>
      </c>
      <c r="K66" s="655">
        <v>6044.8518198605016</v>
      </c>
      <c r="L66" s="325">
        <f t="shared" si="1"/>
        <v>6044.85</v>
      </c>
      <c r="N66" s="325">
        <v>2138.6858771982002</v>
      </c>
      <c r="O66" s="325">
        <f t="shared" si="2"/>
        <v>2138.69</v>
      </c>
    </row>
    <row r="67" spans="1:15" s="325" customFormat="1" ht="19.8">
      <c r="A67" s="327"/>
      <c r="B67" s="327" t="s">
        <v>240</v>
      </c>
      <c r="C67" s="328">
        <v>0.03</v>
      </c>
      <c r="D67" s="328">
        <v>7.0000000000000007E-2</v>
      </c>
      <c r="E67" s="328">
        <v>0.03</v>
      </c>
      <c r="F67" s="328">
        <v>7.0000000000000007E-2</v>
      </c>
      <c r="H67" s="654">
        <f>SUM('T5_data(mth)'!AA69:AK69)</f>
        <v>0.01</v>
      </c>
      <c r="I67" s="325">
        <f t="shared" si="0"/>
        <v>0.01</v>
      </c>
      <c r="K67" s="655">
        <v>7.1239143600000013E-2</v>
      </c>
      <c r="L67" s="325">
        <f t="shared" si="1"/>
        <v>7.0000000000000007E-2</v>
      </c>
      <c r="N67" s="325">
        <v>2.8056048100000001E-2</v>
      </c>
      <c r="O67" s="325">
        <f t="shared" si="2"/>
        <v>0.03</v>
      </c>
    </row>
    <row r="68" spans="1:15" s="325" customFormat="1" ht="19.8">
      <c r="A68" s="329"/>
      <c r="B68" s="329" t="s">
        <v>241</v>
      </c>
      <c r="C68" s="330">
        <v>1884.78</v>
      </c>
      <c r="D68" s="330">
        <v>2819.15</v>
      </c>
      <c r="E68" s="330">
        <v>1884.78</v>
      </c>
      <c r="F68" s="330">
        <v>2819.15</v>
      </c>
      <c r="H68" s="654">
        <f>SUM('T5_data(mth)'!AA70:AK70)</f>
        <v>1713.19</v>
      </c>
      <c r="I68" s="325">
        <f t="shared" ref="I68:I131" si="3">ROUND(H68,2)</f>
        <v>1713.19</v>
      </c>
      <c r="K68" s="655">
        <v>2819.1527166899996</v>
      </c>
      <c r="L68" s="325">
        <f t="shared" ref="L68:L131" si="4">ROUND(K68,2)</f>
        <v>2819.15</v>
      </c>
      <c r="N68" s="325">
        <v>1351.7971573883001</v>
      </c>
      <c r="O68" s="325">
        <f t="shared" ref="O68:O131" si="5">ROUND(N68,2)</f>
        <v>1351.8</v>
      </c>
    </row>
    <row r="69" spans="1:15" s="325" customFormat="1" ht="19.8">
      <c r="A69" s="327"/>
      <c r="B69" s="327" t="s">
        <v>242</v>
      </c>
      <c r="C69" s="328">
        <v>5365.01</v>
      </c>
      <c r="D69" s="328">
        <v>6788.33</v>
      </c>
      <c r="E69" s="328">
        <v>5365.01</v>
      </c>
      <c r="F69" s="328">
        <v>6788.33</v>
      </c>
      <c r="H69" s="654">
        <f>SUM('T5_data(mth)'!AA71:AK71)</f>
        <v>4909.16</v>
      </c>
      <c r="I69" s="325">
        <f t="shared" si="3"/>
        <v>4909.16</v>
      </c>
      <c r="K69" s="655">
        <v>6788.3289563869002</v>
      </c>
      <c r="L69" s="325">
        <f t="shared" si="4"/>
        <v>6788.33</v>
      </c>
      <c r="N69" s="325">
        <v>3945.5124718879001</v>
      </c>
      <c r="O69" s="325">
        <f t="shared" si="5"/>
        <v>3945.51</v>
      </c>
    </row>
    <row r="70" spans="1:15" s="325" customFormat="1" ht="19.8">
      <c r="A70" s="329"/>
      <c r="B70" s="329" t="s">
        <v>243</v>
      </c>
      <c r="C70" s="330">
        <v>3441.92</v>
      </c>
      <c r="D70" s="330">
        <v>4163.8599999999997</v>
      </c>
      <c r="E70" s="330">
        <v>3441.92</v>
      </c>
      <c r="F70" s="330">
        <v>4163.8599999999997</v>
      </c>
      <c r="H70" s="654">
        <f>SUM('T5_data(mth)'!AA72:AK72)</f>
        <v>3172.2799999999997</v>
      </c>
      <c r="I70" s="325">
        <f t="shared" si="3"/>
        <v>3172.28</v>
      </c>
      <c r="K70" s="655">
        <v>4163.8587173427004</v>
      </c>
      <c r="L70" s="325">
        <f t="shared" si="4"/>
        <v>4163.8599999999997</v>
      </c>
      <c r="N70" s="325">
        <v>2480.9587142392002</v>
      </c>
      <c r="O70" s="325">
        <f t="shared" si="5"/>
        <v>2480.96</v>
      </c>
    </row>
    <row r="71" spans="1:15" s="325" customFormat="1" ht="19.8">
      <c r="A71" s="327"/>
      <c r="B71" s="327" t="s">
        <v>244</v>
      </c>
      <c r="C71" s="328">
        <v>125.31</v>
      </c>
      <c r="D71" s="328">
        <v>178.59</v>
      </c>
      <c r="E71" s="328">
        <v>125.31</v>
      </c>
      <c r="F71" s="328">
        <v>178.59</v>
      </c>
      <c r="H71" s="654">
        <f>SUM('T5_data(mth)'!AA73:AK73)</f>
        <v>115.26999999999998</v>
      </c>
      <c r="I71" s="325">
        <f t="shared" si="3"/>
        <v>115.27</v>
      </c>
      <c r="K71" s="655">
        <v>178.58639439650003</v>
      </c>
      <c r="L71" s="325">
        <f t="shared" si="4"/>
        <v>178.59</v>
      </c>
      <c r="N71" s="325">
        <v>86.5421459672</v>
      </c>
      <c r="O71" s="325">
        <f t="shared" si="5"/>
        <v>86.54</v>
      </c>
    </row>
    <row r="72" spans="1:15" s="325" customFormat="1" ht="19.8">
      <c r="A72" s="329"/>
      <c r="B72" s="329" t="s">
        <v>245</v>
      </c>
      <c r="C72" s="330">
        <v>897.43</v>
      </c>
      <c r="D72" s="330">
        <v>1048.04</v>
      </c>
      <c r="E72" s="330">
        <v>897.43</v>
      </c>
      <c r="F72" s="330">
        <v>1048.04</v>
      </c>
      <c r="H72" s="654">
        <f>SUM('T5_data(mth)'!AA74:AK74)</f>
        <v>821.9</v>
      </c>
      <c r="I72" s="325">
        <f t="shared" si="3"/>
        <v>821.9</v>
      </c>
      <c r="K72" s="655">
        <v>1048.0369356056001</v>
      </c>
      <c r="L72" s="325">
        <f t="shared" si="4"/>
        <v>1048.04</v>
      </c>
      <c r="N72" s="325">
        <v>651.76566068879993</v>
      </c>
      <c r="O72" s="325">
        <f t="shared" si="5"/>
        <v>651.77</v>
      </c>
    </row>
    <row r="73" spans="1:15" s="325" customFormat="1" ht="19.8">
      <c r="A73" s="327"/>
      <c r="B73" s="327" t="s">
        <v>246</v>
      </c>
      <c r="C73" s="328">
        <v>673.93</v>
      </c>
      <c r="D73" s="328">
        <v>684.59</v>
      </c>
      <c r="E73" s="328">
        <v>673.93</v>
      </c>
      <c r="F73" s="328">
        <v>684.59</v>
      </c>
      <c r="H73" s="654">
        <f>SUM('T5_data(mth)'!AA75:AK75)</f>
        <v>623.41</v>
      </c>
      <c r="I73" s="325">
        <f t="shared" si="3"/>
        <v>623.41</v>
      </c>
      <c r="K73" s="655">
        <v>684.58843447150002</v>
      </c>
      <c r="L73" s="325">
        <f t="shared" si="4"/>
        <v>684.59</v>
      </c>
      <c r="N73" s="325">
        <v>492.95256137589996</v>
      </c>
      <c r="O73" s="325">
        <f t="shared" si="5"/>
        <v>492.95</v>
      </c>
    </row>
    <row r="74" spans="1:15" s="325" customFormat="1" ht="19.8">
      <c r="A74" s="329"/>
      <c r="B74" s="329" t="s">
        <v>247</v>
      </c>
      <c r="C74" s="330">
        <v>4674.4799999999996</v>
      </c>
      <c r="D74" s="330">
        <v>8398.98</v>
      </c>
      <c r="E74" s="330">
        <v>4674.4799999999996</v>
      </c>
      <c r="F74" s="330">
        <v>8398.98</v>
      </c>
      <c r="H74" s="654">
        <f>SUM('T5_data(mth)'!AA76:AK76)</f>
        <v>4241.5600000000004</v>
      </c>
      <c r="I74" s="325">
        <f t="shared" si="3"/>
        <v>4241.5600000000004</v>
      </c>
      <c r="K74" s="655">
        <v>8398.9755659033981</v>
      </c>
      <c r="L74" s="325">
        <f t="shared" si="4"/>
        <v>8398.98</v>
      </c>
      <c r="N74" s="325">
        <v>3338.4340490852996</v>
      </c>
      <c r="O74" s="325">
        <f t="shared" si="5"/>
        <v>3338.43</v>
      </c>
    </row>
    <row r="75" spans="1:15" s="325" customFormat="1" ht="19.8">
      <c r="A75" s="327"/>
      <c r="B75" s="327" t="s">
        <v>248</v>
      </c>
      <c r="C75" s="328">
        <v>14958.37</v>
      </c>
      <c r="D75" s="328">
        <v>15574.08</v>
      </c>
      <c r="E75" s="328">
        <v>14958.37</v>
      </c>
      <c r="F75" s="328">
        <v>15574.08</v>
      </c>
      <c r="H75" s="654">
        <f>SUM('T5_data(mth)'!AA77:AK77)</f>
        <v>13560.240000000002</v>
      </c>
      <c r="I75" s="325">
        <f t="shared" si="3"/>
        <v>13560.24</v>
      </c>
      <c r="K75" s="655">
        <v>15574.0761227076</v>
      </c>
      <c r="L75" s="325">
        <f t="shared" si="4"/>
        <v>15574.08</v>
      </c>
      <c r="N75" s="325">
        <v>10591.7618523689</v>
      </c>
      <c r="O75" s="325">
        <f t="shared" si="5"/>
        <v>10591.76</v>
      </c>
    </row>
    <row r="76" spans="1:15" s="325" customFormat="1" ht="19.8">
      <c r="A76" s="329"/>
      <c r="B76" s="329" t="s">
        <v>249</v>
      </c>
      <c r="C76" s="330">
        <v>8567.98</v>
      </c>
      <c r="D76" s="330">
        <v>8370.85</v>
      </c>
      <c r="E76" s="330">
        <v>8567.98</v>
      </c>
      <c r="F76" s="330">
        <v>8370.85</v>
      </c>
      <c r="H76" s="654">
        <f>SUM('T5_data(mth)'!AA78:AK78)</f>
        <v>7860.88</v>
      </c>
      <c r="I76" s="325">
        <f t="shared" si="3"/>
        <v>7860.88</v>
      </c>
      <c r="K76" s="655">
        <v>8370.8472161907994</v>
      </c>
      <c r="L76" s="325">
        <f t="shared" si="4"/>
        <v>8370.85</v>
      </c>
      <c r="N76" s="325">
        <v>6912.3662860515997</v>
      </c>
      <c r="O76" s="325">
        <f t="shared" si="5"/>
        <v>6912.37</v>
      </c>
    </row>
    <row r="77" spans="1:15" s="325" customFormat="1" ht="19.8">
      <c r="A77" s="327"/>
      <c r="B77" s="327" t="s">
        <v>250</v>
      </c>
      <c r="C77" s="328">
        <v>3875.37</v>
      </c>
      <c r="D77" s="328">
        <v>4166.12</v>
      </c>
      <c r="E77" s="328">
        <v>3875.37</v>
      </c>
      <c r="F77" s="328">
        <v>4166.12</v>
      </c>
      <c r="H77" s="654">
        <f>SUM('T5_data(mth)'!AA79:AK79)</f>
        <v>3395.98</v>
      </c>
      <c r="I77" s="325">
        <f t="shared" si="3"/>
        <v>3395.98</v>
      </c>
      <c r="K77" s="655">
        <v>4166.1172656313993</v>
      </c>
      <c r="L77" s="325">
        <f t="shared" si="4"/>
        <v>4166.12</v>
      </c>
      <c r="N77" s="325">
        <v>1846.2313667436001</v>
      </c>
      <c r="O77" s="325">
        <f t="shared" si="5"/>
        <v>1846.23</v>
      </c>
    </row>
    <row r="78" spans="1:15" s="325" customFormat="1" ht="19.8">
      <c r="A78" s="329"/>
      <c r="B78" s="329" t="s">
        <v>251</v>
      </c>
      <c r="C78" s="330">
        <v>2515.0100000000002</v>
      </c>
      <c r="D78" s="330">
        <v>3037.11</v>
      </c>
      <c r="E78" s="330">
        <v>2515.0100000000002</v>
      </c>
      <c r="F78" s="330">
        <v>3037.11</v>
      </c>
      <c r="H78" s="654">
        <f>SUM('T5_data(mth)'!AA80:AK80)</f>
        <v>2303.3799999999997</v>
      </c>
      <c r="I78" s="325">
        <f t="shared" si="3"/>
        <v>2303.38</v>
      </c>
      <c r="K78" s="655">
        <v>3037.1116408854</v>
      </c>
      <c r="L78" s="325">
        <f t="shared" si="4"/>
        <v>3037.11</v>
      </c>
      <c r="N78" s="325">
        <v>1833.1641995737</v>
      </c>
      <c r="O78" s="325">
        <f t="shared" si="5"/>
        <v>1833.16</v>
      </c>
    </row>
    <row r="79" spans="1:15" s="325" customFormat="1" ht="19.8">
      <c r="A79" s="327"/>
      <c r="B79" s="327" t="s">
        <v>252</v>
      </c>
      <c r="C79" s="328">
        <v>5685.17</v>
      </c>
      <c r="D79" s="328">
        <v>6844.06</v>
      </c>
      <c r="E79" s="328">
        <v>5685.17</v>
      </c>
      <c r="F79" s="328">
        <v>6844.06</v>
      </c>
      <c r="H79" s="654">
        <f>SUM('T5_data(mth)'!AA81:AK81)</f>
        <v>5175.37</v>
      </c>
      <c r="I79" s="325">
        <f t="shared" si="3"/>
        <v>5175.37</v>
      </c>
      <c r="K79" s="655">
        <v>6844.0556191563992</v>
      </c>
      <c r="L79" s="325">
        <f t="shared" si="4"/>
        <v>6844.06</v>
      </c>
      <c r="N79" s="325">
        <v>4138.1539293759997</v>
      </c>
      <c r="O79" s="325">
        <f t="shared" si="5"/>
        <v>4138.1499999999996</v>
      </c>
    </row>
    <row r="80" spans="1:15" s="325" customFormat="1" ht="19.8">
      <c r="A80" s="329"/>
      <c r="B80" s="329" t="s">
        <v>253</v>
      </c>
      <c r="C80" s="330">
        <v>1519.64</v>
      </c>
      <c r="D80" s="330">
        <v>1669.69</v>
      </c>
      <c r="E80" s="330">
        <v>1519.64</v>
      </c>
      <c r="F80" s="330">
        <v>1669.69</v>
      </c>
      <c r="H80" s="654">
        <f>SUM('T5_data(mth)'!AA82:AK82)</f>
        <v>1378.9299999999998</v>
      </c>
      <c r="I80" s="325">
        <f t="shared" si="3"/>
        <v>1378.93</v>
      </c>
      <c r="K80" s="655">
        <v>1669.6891451172999</v>
      </c>
      <c r="L80" s="325">
        <f t="shared" si="4"/>
        <v>1669.69</v>
      </c>
      <c r="N80" s="325">
        <v>1090.4184972676001</v>
      </c>
      <c r="O80" s="325">
        <f t="shared" si="5"/>
        <v>1090.42</v>
      </c>
    </row>
    <row r="81" spans="1:15" s="325" customFormat="1" ht="19.8">
      <c r="A81" s="327"/>
      <c r="B81" s="327" t="s">
        <v>254</v>
      </c>
      <c r="C81" s="328">
        <v>4165.5200000000004</v>
      </c>
      <c r="D81" s="328">
        <v>5174.37</v>
      </c>
      <c r="E81" s="328">
        <v>4165.5200000000004</v>
      </c>
      <c r="F81" s="328">
        <v>5174.37</v>
      </c>
      <c r="H81" s="654">
        <f>SUM('T5_data(mth)'!AA83:AK83)</f>
        <v>3796.44</v>
      </c>
      <c r="I81" s="325">
        <f t="shared" si="3"/>
        <v>3796.44</v>
      </c>
      <c r="K81" s="655">
        <v>5174.3664740391005</v>
      </c>
      <c r="L81" s="325">
        <f t="shared" si="4"/>
        <v>5174.37</v>
      </c>
      <c r="N81" s="325">
        <v>3047.7354321084003</v>
      </c>
      <c r="O81" s="325">
        <f t="shared" si="5"/>
        <v>3047.74</v>
      </c>
    </row>
    <row r="82" spans="1:15" s="325" customFormat="1" ht="19.8">
      <c r="A82" s="329"/>
      <c r="B82" s="329" t="s">
        <v>255</v>
      </c>
      <c r="C82" s="330">
        <v>92.5</v>
      </c>
      <c r="D82" s="330">
        <v>90.68</v>
      </c>
      <c r="E82" s="330">
        <v>92.5</v>
      </c>
      <c r="F82" s="330">
        <v>90.68</v>
      </c>
      <c r="H82" s="654">
        <f>SUM('T5_data(mth)'!AA84:AK84)</f>
        <v>85.360000000000014</v>
      </c>
      <c r="I82" s="325">
        <f t="shared" si="3"/>
        <v>85.36</v>
      </c>
      <c r="K82" s="655">
        <v>90.684286693800004</v>
      </c>
      <c r="L82" s="325">
        <f t="shared" si="4"/>
        <v>90.68</v>
      </c>
      <c r="N82" s="325">
        <v>73.210382624899992</v>
      </c>
      <c r="O82" s="325">
        <f t="shared" si="5"/>
        <v>73.209999999999994</v>
      </c>
    </row>
    <row r="83" spans="1:15" s="325" customFormat="1" ht="19.8">
      <c r="A83" s="327"/>
      <c r="B83" s="327" t="s">
        <v>256</v>
      </c>
      <c r="C83" s="328">
        <v>7.41</v>
      </c>
      <c r="D83" s="328">
        <v>10</v>
      </c>
      <c r="E83" s="328">
        <v>7.41</v>
      </c>
      <c r="F83" s="328">
        <v>10</v>
      </c>
      <c r="H83" s="654">
        <f>SUM('T5_data(mth)'!AA85:AK85)</f>
        <v>6.87</v>
      </c>
      <c r="I83" s="325">
        <f t="shared" si="3"/>
        <v>6.87</v>
      </c>
      <c r="K83" s="655">
        <v>10.004518041299999</v>
      </c>
      <c r="L83" s="325">
        <f t="shared" si="4"/>
        <v>10</v>
      </c>
      <c r="N83" s="325">
        <v>5.2407210022999999</v>
      </c>
      <c r="O83" s="325">
        <f t="shared" si="5"/>
        <v>5.24</v>
      </c>
    </row>
    <row r="84" spans="1:15" s="325" customFormat="1" ht="19.8">
      <c r="A84" s="329"/>
      <c r="B84" s="329" t="s">
        <v>257</v>
      </c>
      <c r="C84" s="330">
        <v>2896.48</v>
      </c>
      <c r="D84" s="330">
        <v>3692.78</v>
      </c>
      <c r="E84" s="330">
        <v>2896.48</v>
      </c>
      <c r="F84" s="330">
        <v>3692.78</v>
      </c>
      <c r="H84" s="654">
        <f>SUM('T5_data(mth)'!AA86:AK86)</f>
        <v>2627.33</v>
      </c>
      <c r="I84" s="325">
        <f t="shared" si="3"/>
        <v>2627.33</v>
      </c>
      <c r="K84" s="655">
        <v>3692.7800234466999</v>
      </c>
      <c r="L84" s="325">
        <f t="shared" si="4"/>
        <v>3692.78</v>
      </c>
      <c r="N84" s="325">
        <v>2097.7569663182999</v>
      </c>
      <c r="O84" s="325">
        <f t="shared" si="5"/>
        <v>2097.7600000000002</v>
      </c>
    </row>
    <row r="85" spans="1:15" s="325" customFormat="1" ht="19.8">
      <c r="A85" s="327"/>
      <c r="B85" s="327" t="s">
        <v>258</v>
      </c>
      <c r="C85" s="328">
        <v>179.31</v>
      </c>
      <c r="D85" s="328">
        <v>264.75</v>
      </c>
      <c r="E85" s="328">
        <v>179.31</v>
      </c>
      <c r="F85" s="328">
        <v>264.75</v>
      </c>
      <c r="H85" s="654">
        <f>SUM('T5_data(mth)'!AA87:AK87)</f>
        <v>163.03</v>
      </c>
      <c r="I85" s="325">
        <f t="shared" si="3"/>
        <v>163.03</v>
      </c>
      <c r="K85" s="655">
        <v>264.74985743819997</v>
      </c>
      <c r="L85" s="325">
        <f t="shared" si="4"/>
        <v>264.75</v>
      </c>
      <c r="N85" s="325">
        <v>130.60254737060001</v>
      </c>
      <c r="O85" s="325">
        <f t="shared" si="5"/>
        <v>130.6</v>
      </c>
    </row>
    <row r="86" spans="1:15" s="325" customFormat="1" ht="30">
      <c r="A86" s="329"/>
      <c r="B86" s="329" t="s">
        <v>259</v>
      </c>
      <c r="C86" s="330">
        <v>989.82</v>
      </c>
      <c r="D86" s="330">
        <v>1116.1500000000001</v>
      </c>
      <c r="E86" s="330">
        <v>989.82</v>
      </c>
      <c r="F86" s="330">
        <v>1116.1500000000001</v>
      </c>
      <c r="H86" s="654">
        <f>SUM('T5_data(mth)'!AA88:AK88)</f>
        <v>913.84</v>
      </c>
      <c r="I86" s="325">
        <f t="shared" si="3"/>
        <v>913.84</v>
      </c>
      <c r="K86" s="655">
        <v>1116.1477884191002</v>
      </c>
      <c r="L86" s="325">
        <f t="shared" si="4"/>
        <v>1116.1500000000001</v>
      </c>
      <c r="N86" s="325">
        <v>740.92481479229991</v>
      </c>
      <c r="O86" s="325">
        <f t="shared" si="5"/>
        <v>740.92</v>
      </c>
    </row>
    <row r="87" spans="1:15" s="325" customFormat="1" ht="19.8">
      <c r="A87" s="327"/>
      <c r="B87" s="327" t="s">
        <v>260</v>
      </c>
      <c r="C87" s="328">
        <v>431.76</v>
      </c>
      <c r="D87" s="328">
        <v>512.39</v>
      </c>
      <c r="E87" s="328">
        <v>431.76</v>
      </c>
      <c r="F87" s="328">
        <v>512.39</v>
      </c>
      <c r="H87" s="654">
        <f>SUM('T5_data(mth)'!AA89:AK89)</f>
        <v>399.73</v>
      </c>
      <c r="I87" s="325">
        <f t="shared" si="3"/>
        <v>399.73</v>
      </c>
      <c r="K87" s="655">
        <v>512.39425651490012</v>
      </c>
      <c r="L87" s="325">
        <f t="shared" si="4"/>
        <v>512.39</v>
      </c>
      <c r="N87" s="325">
        <v>321.31647268649999</v>
      </c>
      <c r="O87" s="325">
        <f t="shared" si="5"/>
        <v>321.32</v>
      </c>
    </row>
    <row r="88" spans="1:15" s="325" customFormat="1" ht="19.8">
      <c r="A88" s="329"/>
      <c r="B88" s="329" t="s">
        <v>261</v>
      </c>
      <c r="C88" s="330">
        <v>24</v>
      </c>
      <c r="D88" s="330">
        <v>27.68</v>
      </c>
      <c r="E88" s="330">
        <v>24</v>
      </c>
      <c r="F88" s="330">
        <v>27.68</v>
      </c>
      <c r="H88" s="654">
        <f>SUM('T5_data(mth)'!AA90:AK90)</f>
        <v>22.41</v>
      </c>
      <c r="I88" s="325">
        <f t="shared" si="3"/>
        <v>22.41</v>
      </c>
      <c r="K88" s="655">
        <v>27.680492949899993</v>
      </c>
      <c r="L88" s="325">
        <f t="shared" si="4"/>
        <v>27.68</v>
      </c>
      <c r="N88" s="325">
        <v>18.3270382163</v>
      </c>
      <c r="O88" s="325">
        <f t="shared" si="5"/>
        <v>18.329999999999998</v>
      </c>
    </row>
    <row r="89" spans="1:15" s="325" customFormat="1" ht="19.8">
      <c r="A89" s="327"/>
      <c r="B89" s="327" t="s">
        <v>262</v>
      </c>
      <c r="C89" s="328">
        <v>392.72</v>
      </c>
      <c r="D89" s="328">
        <v>457.54</v>
      </c>
      <c r="E89" s="328">
        <v>392.72</v>
      </c>
      <c r="F89" s="328">
        <v>457.54</v>
      </c>
      <c r="H89" s="654">
        <f>SUM('T5_data(mth)'!AA91:AK91)</f>
        <v>362.4</v>
      </c>
      <c r="I89" s="325">
        <f t="shared" si="3"/>
        <v>362.4</v>
      </c>
      <c r="K89" s="655">
        <v>457.54490189619997</v>
      </c>
      <c r="L89" s="325">
        <f t="shared" si="4"/>
        <v>457.54</v>
      </c>
      <c r="N89" s="325">
        <v>290.20498909459997</v>
      </c>
      <c r="O89" s="325">
        <f t="shared" si="5"/>
        <v>290.2</v>
      </c>
    </row>
    <row r="90" spans="1:15" s="325" customFormat="1" ht="19.8">
      <c r="A90" s="329"/>
      <c r="B90" s="329" t="s">
        <v>263</v>
      </c>
      <c r="C90" s="330">
        <v>14.97</v>
      </c>
      <c r="D90" s="330">
        <v>27.09</v>
      </c>
      <c r="E90" s="330">
        <v>14.97</v>
      </c>
      <c r="F90" s="330">
        <v>27.09</v>
      </c>
      <c r="H90" s="654">
        <f>SUM('T5_data(mth)'!AA92:AK92)</f>
        <v>14.87</v>
      </c>
      <c r="I90" s="325">
        <f t="shared" si="3"/>
        <v>14.87</v>
      </c>
      <c r="K90" s="655">
        <v>27.086944283999994</v>
      </c>
      <c r="L90" s="325">
        <f t="shared" si="4"/>
        <v>27.09</v>
      </c>
      <c r="N90" s="325">
        <v>12.739752644799999</v>
      </c>
      <c r="O90" s="325">
        <f t="shared" si="5"/>
        <v>12.74</v>
      </c>
    </row>
    <row r="91" spans="1:15" s="325" customFormat="1" ht="19.8">
      <c r="A91" s="327"/>
      <c r="B91" s="327" t="s">
        <v>264</v>
      </c>
      <c r="C91" s="328">
        <v>7.0000000000000007E-2</v>
      </c>
      <c r="D91" s="328">
        <v>0.08</v>
      </c>
      <c r="E91" s="328">
        <v>7.0000000000000007E-2</v>
      </c>
      <c r="F91" s="328">
        <v>0.08</v>
      </c>
      <c r="H91" s="654">
        <f>SUM('T5_data(mth)'!AA93:AK93)</f>
        <v>7.0000000000000007E-2</v>
      </c>
      <c r="I91" s="325">
        <f t="shared" si="3"/>
        <v>7.0000000000000007E-2</v>
      </c>
      <c r="K91" s="655">
        <v>8.1917384800000007E-2</v>
      </c>
      <c r="L91" s="325">
        <f t="shared" si="4"/>
        <v>0.08</v>
      </c>
      <c r="N91" s="325">
        <v>4.4692730799999997E-2</v>
      </c>
      <c r="O91" s="325">
        <f t="shared" si="5"/>
        <v>0.04</v>
      </c>
    </row>
    <row r="92" spans="1:15" s="325" customFormat="1" ht="19.8">
      <c r="A92" s="329"/>
      <c r="B92" s="329" t="s">
        <v>567</v>
      </c>
      <c r="C92" s="330">
        <v>2855.33</v>
      </c>
      <c r="D92" s="330">
        <v>2257.39</v>
      </c>
      <c r="E92" s="330">
        <v>2855.33</v>
      </c>
      <c r="F92" s="330">
        <v>2257.39</v>
      </c>
      <c r="H92" s="654">
        <f>SUM('T5_data(mth)'!AA94:AK94)</f>
        <v>2627.62</v>
      </c>
      <c r="I92" s="325">
        <f t="shared" si="3"/>
        <v>2627.62</v>
      </c>
      <c r="K92" s="655">
        <v>2257.3944035871</v>
      </c>
      <c r="L92" s="325">
        <f t="shared" si="4"/>
        <v>2257.39</v>
      </c>
      <c r="N92" s="325">
        <v>2249.8018247033997</v>
      </c>
      <c r="O92" s="325">
        <f t="shared" si="5"/>
        <v>2249.8000000000002</v>
      </c>
    </row>
    <row r="93" spans="1:15" s="325" customFormat="1" ht="19.8">
      <c r="A93" s="327"/>
      <c r="B93" s="327" t="s">
        <v>266</v>
      </c>
      <c r="C93" s="328">
        <v>2263.2399999999998</v>
      </c>
      <c r="D93" s="328">
        <v>1714.06</v>
      </c>
      <c r="E93" s="328">
        <v>2263.2399999999998</v>
      </c>
      <c r="F93" s="328">
        <v>1714.06</v>
      </c>
      <c r="H93" s="654">
        <f>SUM('T5_data(mth)'!AA95:AK95)</f>
        <v>2081.9</v>
      </c>
      <c r="I93" s="325">
        <f t="shared" si="3"/>
        <v>2081.9</v>
      </c>
      <c r="K93" s="655">
        <v>1714.0622621675</v>
      </c>
      <c r="L93" s="325">
        <f t="shared" si="4"/>
        <v>1714.06</v>
      </c>
      <c r="N93" s="325">
        <v>1815.1020921175998</v>
      </c>
      <c r="O93" s="325">
        <f t="shared" si="5"/>
        <v>1815.1</v>
      </c>
    </row>
    <row r="94" spans="1:15" s="325" customFormat="1" ht="19.8">
      <c r="A94" s="329"/>
      <c r="B94" s="329" t="s">
        <v>267</v>
      </c>
      <c r="C94" s="330">
        <v>592.09</v>
      </c>
      <c r="D94" s="330">
        <v>543.33000000000004</v>
      </c>
      <c r="E94" s="330">
        <v>592.09</v>
      </c>
      <c r="F94" s="330">
        <v>543.33000000000004</v>
      </c>
      <c r="H94" s="654">
        <f>SUM('T5_data(mth)'!AA96:AK96)</f>
        <v>545.76</v>
      </c>
      <c r="I94" s="325">
        <f t="shared" si="3"/>
        <v>545.76</v>
      </c>
      <c r="K94" s="655">
        <v>543.33214141960002</v>
      </c>
      <c r="L94" s="325">
        <f t="shared" si="4"/>
        <v>543.33000000000004</v>
      </c>
      <c r="N94" s="325">
        <v>434.69973258580001</v>
      </c>
      <c r="O94" s="325">
        <f t="shared" si="5"/>
        <v>434.7</v>
      </c>
    </row>
    <row r="95" spans="1:15" s="325" customFormat="1" ht="19.8">
      <c r="A95" s="327"/>
      <c r="B95" s="327" t="s">
        <v>268</v>
      </c>
      <c r="C95" s="328">
        <v>2442.27</v>
      </c>
      <c r="D95" s="328">
        <v>2783.74</v>
      </c>
      <c r="E95" s="328">
        <v>2442.27</v>
      </c>
      <c r="F95" s="328">
        <v>2783.74</v>
      </c>
      <c r="H95" s="654">
        <f>SUM('T5_data(mth)'!AA97:AK97)</f>
        <v>2291.85</v>
      </c>
      <c r="I95" s="325">
        <f t="shared" si="3"/>
        <v>2291.85</v>
      </c>
      <c r="K95" s="655">
        <v>2783.7424050466002</v>
      </c>
      <c r="L95" s="325">
        <f t="shared" si="4"/>
        <v>2783.74</v>
      </c>
      <c r="N95" s="325">
        <v>1823.1368126489997</v>
      </c>
      <c r="O95" s="325">
        <f t="shared" si="5"/>
        <v>1823.14</v>
      </c>
    </row>
    <row r="96" spans="1:15" s="325" customFormat="1" ht="19.8">
      <c r="A96" s="329"/>
      <c r="B96" s="329" t="s">
        <v>269</v>
      </c>
      <c r="C96" s="330">
        <v>1282.45</v>
      </c>
      <c r="D96" s="330">
        <v>1359.57</v>
      </c>
      <c r="E96" s="330">
        <v>1282.45</v>
      </c>
      <c r="F96" s="330">
        <v>1359.57</v>
      </c>
      <c r="H96" s="654">
        <f>SUM('T5_data(mth)'!AA98:AK98)</f>
        <v>1221.3600000000001</v>
      </c>
      <c r="I96" s="325">
        <f t="shared" si="3"/>
        <v>1221.3599999999999</v>
      </c>
      <c r="K96" s="655">
        <v>1359.5723029597</v>
      </c>
      <c r="L96" s="325">
        <f t="shared" si="4"/>
        <v>1359.57</v>
      </c>
      <c r="N96" s="325">
        <v>913.79266544630013</v>
      </c>
      <c r="O96" s="325">
        <f t="shared" si="5"/>
        <v>913.79</v>
      </c>
    </row>
    <row r="97" spans="1:15" s="325" customFormat="1" ht="19.8">
      <c r="A97" s="327"/>
      <c r="B97" s="327" t="s">
        <v>270</v>
      </c>
      <c r="C97" s="328">
        <v>753.87</v>
      </c>
      <c r="D97" s="328">
        <v>653.79</v>
      </c>
      <c r="E97" s="328">
        <v>753.87</v>
      </c>
      <c r="F97" s="328">
        <v>653.79</v>
      </c>
      <c r="H97" s="654">
        <f>SUM('T5_data(mth)'!AA99:AK99)</f>
        <v>714.25999999999988</v>
      </c>
      <c r="I97" s="325">
        <f t="shared" si="3"/>
        <v>714.26</v>
      </c>
      <c r="K97" s="655">
        <v>653.79231414020001</v>
      </c>
      <c r="L97" s="325">
        <f t="shared" si="4"/>
        <v>653.79</v>
      </c>
      <c r="N97" s="325">
        <v>433.62625562839997</v>
      </c>
      <c r="O97" s="325">
        <f t="shared" si="5"/>
        <v>433.63</v>
      </c>
    </row>
    <row r="98" spans="1:15" s="325" customFormat="1" ht="19.8">
      <c r="A98" s="329"/>
      <c r="B98" s="329" t="s">
        <v>271</v>
      </c>
      <c r="C98" s="330">
        <v>528.58000000000004</v>
      </c>
      <c r="D98" s="330">
        <v>705.78</v>
      </c>
      <c r="E98" s="330">
        <v>528.58000000000004</v>
      </c>
      <c r="F98" s="330">
        <v>705.78</v>
      </c>
      <c r="H98" s="654">
        <f>SUM('T5_data(mth)'!AA100:AK100)</f>
        <v>507.09999999999991</v>
      </c>
      <c r="I98" s="325">
        <f t="shared" si="3"/>
        <v>507.1</v>
      </c>
      <c r="K98" s="655">
        <v>705.77998881949998</v>
      </c>
      <c r="L98" s="325">
        <f t="shared" si="4"/>
        <v>705.78</v>
      </c>
      <c r="N98" s="325">
        <v>480.16640981789999</v>
      </c>
      <c r="O98" s="325">
        <f t="shared" si="5"/>
        <v>480.17</v>
      </c>
    </row>
    <row r="99" spans="1:15" s="325" customFormat="1" ht="19.8">
      <c r="A99" s="327"/>
      <c r="B99" s="327" t="s">
        <v>272</v>
      </c>
      <c r="C99" s="328">
        <v>1159.82</v>
      </c>
      <c r="D99" s="328">
        <v>1424.17</v>
      </c>
      <c r="E99" s="328">
        <v>1159.82</v>
      </c>
      <c r="F99" s="328">
        <v>1424.17</v>
      </c>
      <c r="H99" s="654">
        <f>SUM('T5_data(mth)'!AA101:AK101)</f>
        <v>1070.51</v>
      </c>
      <c r="I99" s="325">
        <f t="shared" si="3"/>
        <v>1070.51</v>
      </c>
      <c r="K99" s="655">
        <v>1424.1701020869</v>
      </c>
      <c r="L99" s="325">
        <f t="shared" si="4"/>
        <v>1424.17</v>
      </c>
      <c r="N99" s="325">
        <v>909.34414720270013</v>
      </c>
      <c r="O99" s="325">
        <f t="shared" si="5"/>
        <v>909.34</v>
      </c>
    </row>
    <row r="100" spans="1:15" s="325" customFormat="1" ht="19.8">
      <c r="A100" s="329"/>
      <c r="B100" s="329" t="s">
        <v>273</v>
      </c>
      <c r="C100" s="330">
        <v>125.54</v>
      </c>
      <c r="D100" s="330">
        <v>118.42</v>
      </c>
      <c r="E100" s="330">
        <v>125.54</v>
      </c>
      <c r="F100" s="330">
        <v>118.42</v>
      </c>
      <c r="H100" s="654">
        <f>SUM('T5_data(mth)'!AA102:AK102)</f>
        <v>112.69999999999999</v>
      </c>
      <c r="I100" s="325">
        <f t="shared" si="3"/>
        <v>112.7</v>
      </c>
      <c r="K100" s="655">
        <v>118.42300952099998</v>
      </c>
      <c r="L100" s="325">
        <f t="shared" si="4"/>
        <v>118.42</v>
      </c>
      <c r="N100" s="325">
        <v>87.085021512099985</v>
      </c>
      <c r="O100" s="325">
        <f t="shared" si="5"/>
        <v>87.09</v>
      </c>
    </row>
    <row r="101" spans="1:15" s="325" customFormat="1" ht="19.8">
      <c r="A101" s="327"/>
      <c r="B101" s="327" t="s">
        <v>274</v>
      </c>
      <c r="C101" s="328">
        <v>98.12</v>
      </c>
      <c r="D101" s="328">
        <v>93.5</v>
      </c>
      <c r="E101" s="328">
        <v>98.12</v>
      </c>
      <c r="F101" s="328">
        <v>93.5</v>
      </c>
      <c r="H101" s="654">
        <f>SUM('T5_data(mth)'!AA103:AK103)</f>
        <v>88.43</v>
      </c>
      <c r="I101" s="325">
        <f t="shared" si="3"/>
        <v>88.43</v>
      </c>
      <c r="K101" s="655">
        <v>93.500211900999972</v>
      </c>
      <c r="L101" s="325">
        <f t="shared" si="4"/>
        <v>93.5</v>
      </c>
      <c r="N101" s="325">
        <v>66.068267439300001</v>
      </c>
      <c r="O101" s="325">
        <f t="shared" si="5"/>
        <v>66.069999999999993</v>
      </c>
    </row>
    <row r="102" spans="1:15" s="325" customFormat="1" ht="19.8">
      <c r="A102" s="329"/>
      <c r="B102" s="329" t="s">
        <v>275</v>
      </c>
      <c r="C102" s="330">
        <v>27.42</v>
      </c>
      <c r="D102" s="330">
        <v>24.92</v>
      </c>
      <c r="E102" s="330">
        <v>27.42</v>
      </c>
      <c r="F102" s="330">
        <v>24.92</v>
      </c>
      <c r="H102" s="654">
        <f>SUM('T5_data(mth)'!AA104:AK104)</f>
        <v>24.299999999999997</v>
      </c>
      <c r="I102" s="325">
        <f t="shared" si="3"/>
        <v>24.3</v>
      </c>
      <c r="K102" s="655">
        <v>24.922797620000001</v>
      </c>
      <c r="L102" s="325">
        <f t="shared" si="4"/>
        <v>24.92</v>
      </c>
      <c r="N102" s="325">
        <v>21.016754072800001</v>
      </c>
      <c r="O102" s="325">
        <f t="shared" si="5"/>
        <v>21.02</v>
      </c>
    </row>
    <row r="103" spans="1:15" s="325" customFormat="1" ht="19.8">
      <c r="A103" s="327"/>
      <c r="B103" s="327" t="s">
        <v>276</v>
      </c>
      <c r="C103" s="328">
        <v>1676.22</v>
      </c>
      <c r="D103" s="328">
        <v>1769.09</v>
      </c>
      <c r="E103" s="328">
        <v>1676.22</v>
      </c>
      <c r="F103" s="328">
        <v>1769.09</v>
      </c>
      <c r="H103" s="654">
        <f>SUM('T5_data(mth)'!AA105:AK105)</f>
        <v>1543.1399999999999</v>
      </c>
      <c r="I103" s="325">
        <f t="shared" si="3"/>
        <v>1543.14</v>
      </c>
      <c r="K103" s="655">
        <v>1769.0917840876</v>
      </c>
      <c r="L103" s="325">
        <f t="shared" si="4"/>
        <v>1769.09</v>
      </c>
      <c r="N103" s="325">
        <v>1242.0954476987999</v>
      </c>
      <c r="O103" s="325">
        <f t="shared" si="5"/>
        <v>1242.0999999999999</v>
      </c>
    </row>
    <row r="104" spans="1:15" s="325" customFormat="1" ht="19.8">
      <c r="A104" s="329"/>
      <c r="B104" s="329" t="s">
        <v>277</v>
      </c>
      <c r="C104" s="330">
        <v>127597.2</v>
      </c>
      <c r="D104" s="330">
        <v>149656.13</v>
      </c>
      <c r="E104" s="330">
        <v>127597.2</v>
      </c>
      <c r="F104" s="330">
        <v>149656.13</v>
      </c>
      <c r="H104" s="654">
        <f>SUM('T5_data(mth)'!AA106:AK106)</f>
        <v>117768.54</v>
      </c>
      <c r="I104" s="325">
        <f t="shared" si="3"/>
        <v>117768.54</v>
      </c>
      <c r="K104" s="655">
        <v>149656.13154666711</v>
      </c>
      <c r="L104" s="325">
        <f t="shared" si="4"/>
        <v>149656.13</v>
      </c>
      <c r="N104" s="325">
        <v>96139.992799445608</v>
      </c>
      <c r="O104" s="325">
        <f t="shared" si="5"/>
        <v>96139.99</v>
      </c>
    </row>
    <row r="105" spans="1:15" s="325" customFormat="1" ht="19.8">
      <c r="A105" s="327"/>
      <c r="B105" s="327" t="s">
        <v>278</v>
      </c>
      <c r="C105" s="328">
        <v>3005.9</v>
      </c>
      <c r="D105" s="328">
        <v>3311.46</v>
      </c>
      <c r="E105" s="328">
        <v>3005.9</v>
      </c>
      <c r="F105" s="328">
        <v>3311.46</v>
      </c>
      <c r="H105" s="654">
        <f>SUM('T5_data(mth)'!AA107:AK107)</f>
        <v>2752.8</v>
      </c>
      <c r="I105" s="325">
        <f t="shared" si="3"/>
        <v>2752.8</v>
      </c>
      <c r="K105" s="655">
        <v>3311.4619748292998</v>
      </c>
      <c r="L105" s="325">
        <f t="shared" si="4"/>
        <v>3311.46</v>
      </c>
      <c r="N105" s="325">
        <v>2156.6815853652001</v>
      </c>
      <c r="O105" s="325">
        <f t="shared" si="5"/>
        <v>2156.6799999999998</v>
      </c>
    </row>
    <row r="106" spans="1:15" s="325" customFormat="1" ht="19.8">
      <c r="A106" s="329"/>
      <c r="B106" s="329" t="s">
        <v>279</v>
      </c>
      <c r="C106" s="330">
        <v>1410.12</v>
      </c>
      <c r="D106" s="330">
        <v>1279.83</v>
      </c>
      <c r="E106" s="330">
        <v>1410.12</v>
      </c>
      <c r="F106" s="330">
        <v>1279.83</v>
      </c>
      <c r="H106" s="654">
        <f>SUM('T5_data(mth)'!AA108:AK108)</f>
        <v>1340.95</v>
      </c>
      <c r="I106" s="325">
        <f t="shared" si="3"/>
        <v>1340.95</v>
      </c>
      <c r="K106" s="655">
        <v>1279.8275212642002</v>
      </c>
      <c r="L106" s="325">
        <f t="shared" si="4"/>
        <v>1279.83</v>
      </c>
      <c r="N106" s="325">
        <v>1136.5249735809998</v>
      </c>
      <c r="O106" s="325">
        <f t="shared" si="5"/>
        <v>1136.52</v>
      </c>
    </row>
    <row r="107" spans="1:15" s="325" customFormat="1" ht="19.8">
      <c r="A107" s="327"/>
      <c r="B107" s="327" t="s">
        <v>280</v>
      </c>
      <c r="C107" s="328">
        <v>243.1</v>
      </c>
      <c r="D107" s="328">
        <v>344.34</v>
      </c>
      <c r="E107" s="328">
        <v>243.1</v>
      </c>
      <c r="F107" s="328">
        <v>344.34</v>
      </c>
      <c r="H107" s="654">
        <f>SUM('T5_data(mth)'!AA109:AK109)</f>
        <v>212.64999999999998</v>
      </c>
      <c r="I107" s="325">
        <f t="shared" si="3"/>
        <v>212.65</v>
      </c>
      <c r="K107" s="655">
        <v>344.34331291640001</v>
      </c>
      <c r="L107" s="325">
        <f t="shared" si="4"/>
        <v>344.34</v>
      </c>
      <c r="N107" s="325">
        <v>146.23374836809998</v>
      </c>
      <c r="O107" s="325">
        <f t="shared" si="5"/>
        <v>146.22999999999999</v>
      </c>
    </row>
    <row r="108" spans="1:15" s="325" customFormat="1" ht="19.8">
      <c r="A108" s="329"/>
      <c r="B108" s="329" t="s">
        <v>281</v>
      </c>
      <c r="C108" s="330">
        <v>94.89</v>
      </c>
      <c r="D108" s="330">
        <v>146.84</v>
      </c>
      <c r="E108" s="330">
        <v>94.89</v>
      </c>
      <c r="F108" s="330">
        <v>146.84</v>
      </c>
      <c r="H108" s="654">
        <f>SUM('T5_data(mth)'!AA110:AK110)</f>
        <v>87.62</v>
      </c>
      <c r="I108" s="325">
        <f t="shared" si="3"/>
        <v>87.62</v>
      </c>
      <c r="K108" s="655">
        <v>146.83998955499999</v>
      </c>
      <c r="L108" s="325">
        <f t="shared" si="4"/>
        <v>146.84</v>
      </c>
      <c r="N108" s="325">
        <v>73.712223190800003</v>
      </c>
      <c r="O108" s="325">
        <f t="shared" si="5"/>
        <v>73.709999999999994</v>
      </c>
    </row>
    <row r="109" spans="1:15" s="325" customFormat="1" ht="19.8">
      <c r="A109" s="327"/>
      <c r="B109" s="327" t="s">
        <v>282</v>
      </c>
      <c r="C109" s="328">
        <v>361.78</v>
      </c>
      <c r="D109" s="328">
        <v>542.5</v>
      </c>
      <c r="E109" s="328">
        <v>361.78</v>
      </c>
      <c r="F109" s="328">
        <v>542.5</v>
      </c>
      <c r="H109" s="654">
        <f>SUM('T5_data(mth)'!AA111:AK111)</f>
        <v>328.73</v>
      </c>
      <c r="I109" s="325">
        <f t="shared" si="3"/>
        <v>328.73</v>
      </c>
      <c r="K109" s="655">
        <v>542.50113794479989</v>
      </c>
      <c r="L109" s="325">
        <f t="shared" si="4"/>
        <v>542.5</v>
      </c>
      <c r="N109" s="325">
        <v>248.86531541440002</v>
      </c>
      <c r="O109" s="325">
        <f t="shared" si="5"/>
        <v>248.87</v>
      </c>
    </row>
    <row r="110" spans="1:15" s="325" customFormat="1" ht="19.8">
      <c r="A110" s="329"/>
      <c r="B110" s="329" t="s">
        <v>283</v>
      </c>
      <c r="C110" s="330">
        <v>52.72</v>
      </c>
      <c r="D110" s="330">
        <v>38.130000000000003</v>
      </c>
      <c r="E110" s="330">
        <v>52.72</v>
      </c>
      <c r="F110" s="330">
        <v>38.130000000000003</v>
      </c>
      <c r="H110" s="654">
        <f>SUM('T5_data(mth)'!AA112:AK112)</f>
        <v>48.63</v>
      </c>
      <c r="I110" s="325">
        <f t="shared" si="3"/>
        <v>48.63</v>
      </c>
      <c r="K110" s="655">
        <v>38.127443286099997</v>
      </c>
      <c r="L110" s="325">
        <f t="shared" si="4"/>
        <v>38.130000000000003</v>
      </c>
      <c r="N110" s="325">
        <v>39.040609361999998</v>
      </c>
      <c r="O110" s="325">
        <f t="shared" si="5"/>
        <v>39.04</v>
      </c>
    </row>
    <row r="111" spans="1:15" s="325" customFormat="1" ht="19.8">
      <c r="A111" s="327"/>
      <c r="B111" s="327" t="s">
        <v>284</v>
      </c>
      <c r="C111" s="328">
        <v>843.28</v>
      </c>
      <c r="D111" s="328">
        <v>959.82</v>
      </c>
      <c r="E111" s="328">
        <v>843.28</v>
      </c>
      <c r="F111" s="328">
        <v>959.82</v>
      </c>
      <c r="H111" s="654">
        <f>SUM('T5_data(mth)'!AA113:AK113)</f>
        <v>734.25000000000011</v>
      </c>
      <c r="I111" s="325">
        <f t="shared" si="3"/>
        <v>734.25</v>
      </c>
      <c r="K111" s="655">
        <v>959.82256986280015</v>
      </c>
      <c r="L111" s="325">
        <f t="shared" si="4"/>
        <v>959.82</v>
      </c>
      <c r="N111" s="325">
        <v>512.30471544889997</v>
      </c>
      <c r="O111" s="325">
        <f t="shared" si="5"/>
        <v>512.29999999999995</v>
      </c>
    </row>
    <row r="112" spans="1:15" s="325" customFormat="1" ht="19.8">
      <c r="A112" s="329"/>
      <c r="B112" s="329" t="s">
        <v>285</v>
      </c>
      <c r="C112" s="330">
        <v>9388.25</v>
      </c>
      <c r="D112" s="330">
        <v>8806.81</v>
      </c>
      <c r="E112" s="330">
        <v>9388.25</v>
      </c>
      <c r="F112" s="330">
        <v>8806.81</v>
      </c>
      <c r="H112" s="654">
        <f>SUM('T5_data(mth)'!AA114:AK114)</f>
        <v>8699.9600000000009</v>
      </c>
      <c r="I112" s="325">
        <f t="shared" si="3"/>
        <v>8699.9599999999991</v>
      </c>
      <c r="K112" s="655">
        <v>8806.8113720744004</v>
      </c>
      <c r="L112" s="325">
        <f t="shared" si="4"/>
        <v>8806.81</v>
      </c>
      <c r="N112" s="325">
        <v>7135.9591570857001</v>
      </c>
      <c r="O112" s="325">
        <f t="shared" si="5"/>
        <v>7135.96</v>
      </c>
    </row>
    <row r="113" spans="1:15" s="325" customFormat="1" ht="19.8">
      <c r="A113" s="327"/>
      <c r="B113" s="327" t="s">
        <v>286</v>
      </c>
      <c r="C113" s="328">
        <v>1871.08</v>
      </c>
      <c r="D113" s="328">
        <v>1561.08</v>
      </c>
      <c r="E113" s="328">
        <v>1871.08</v>
      </c>
      <c r="F113" s="328">
        <v>1561.08</v>
      </c>
      <c r="H113" s="654">
        <f>SUM('T5_data(mth)'!AA115:AK115)</f>
        <v>1745.59</v>
      </c>
      <c r="I113" s="325">
        <f t="shared" si="3"/>
        <v>1745.59</v>
      </c>
      <c r="K113" s="655">
        <v>1561.0753279341002</v>
      </c>
      <c r="L113" s="325">
        <f t="shared" si="4"/>
        <v>1561.08</v>
      </c>
      <c r="N113" s="325">
        <v>1486.5117479726</v>
      </c>
      <c r="O113" s="325">
        <f t="shared" si="5"/>
        <v>1486.51</v>
      </c>
    </row>
    <row r="114" spans="1:15" s="325" customFormat="1" ht="19.8">
      <c r="A114" s="329"/>
      <c r="B114" s="329" t="s">
        <v>287</v>
      </c>
      <c r="C114" s="330">
        <v>223.24</v>
      </c>
      <c r="D114" s="330">
        <v>255.9</v>
      </c>
      <c r="E114" s="330">
        <v>223.24</v>
      </c>
      <c r="F114" s="330">
        <v>255.9</v>
      </c>
      <c r="H114" s="654">
        <f>SUM('T5_data(mth)'!AA116:AK116)</f>
        <v>206.96</v>
      </c>
      <c r="I114" s="325">
        <f t="shared" si="3"/>
        <v>206.96</v>
      </c>
      <c r="K114" s="655">
        <v>255.90085245720002</v>
      </c>
      <c r="L114" s="325">
        <f t="shared" si="4"/>
        <v>255.9</v>
      </c>
      <c r="N114" s="325">
        <v>171.03884128070001</v>
      </c>
      <c r="O114" s="325">
        <f t="shared" si="5"/>
        <v>171.04</v>
      </c>
    </row>
    <row r="115" spans="1:15" s="325" customFormat="1" ht="19.8">
      <c r="A115" s="327"/>
      <c r="B115" s="327" t="s">
        <v>288</v>
      </c>
      <c r="C115" s="328">
        <v>3936.84</v>
      </c>
      <c r="D115" s="328">
        <v>3783.63</v>
      </c>
      <c r="E115" s="328">
        <v>3936.84</v>
      </c>
      <c r="F115" s="328">
        <v>3783.63</v>
      </c>
      <c r="H115" s="654">
        <f>SUM('T5_data(mth)'!AA117:AK117)</f>
        <v>3691.4700000000003</v>
      </c>
      <c r="I115" s="325">
        <f t="shared" si="3"/>
        <v>3691.47</v>
      </c>
      <c r="K115" s="655">
        <v>3783.6314210846995</v>
      </c>
      <c r="L115" s="325">
        <f t="shared" si="4"/>
        <v>3783.63</v>
      </c>
      <c r="N115" s="325">
        <v>3038.2943716398004</v>
      </c>
      <c r="O115" s="325">
        <f t="shared" si="5"/>
        <v>3038.29</v>
      </c>
    </row>
    <row r="116" spans="1:15" s="325" customFormat="1" ht="19.8">
      <c r="A116" s="329"/>
      <c r="B116" s="329" t="s">
        <v>289</v>
      </c>
      <c r="C116" s="330">
        <v>2031.94</v>
      </c>
      <c r="D116" s="330">
        <v>2025.29</v>
      </c>
      <c r="E116" s="330">
        <v>2031.94</v>
      </c>
      <c r="F116" s="330">
        <v>2025.29</v>
      </c>
      <c r="H116" s="654">
        <f>SUM('T5_data(mth)'!AA118:AK118)</f>
        <v>1896.19</v>
      </c>
      <c r="I116" s="325">
        <f t="shared" si="3"/>
        <v>1896.19</v>
      </c>
      <c r="K116" s="655">
        <v>2025.2906967364002</v>
      </c>
      <c r="L116" s="325">
        <f t="shared" si="4"/>
        <v>2025.29</v>
      </c>
      <c r="N116" s="325">
        <v>1523.2155183964999</v>
      </c>
      <c r="O116" s="325">
        <f t="shared" si="5"/>
        <v>1523.22</v>
      </c>
    </row>
    <row r="117" spans="1:15" s="325" customFormat="1" ht="19.8">
      <c r="A117" s="327"/>
      <c r="B117" s="327" t="s">
        <v>290</v>
      </c>
      <c r="C117" s="328">
        <v>350.25</v>
      </c>
      <c r="D117" s="328">
        <v>418.48</v>
      </c>
      <c r="E117" s="328">
        <v>350.25</v>
      </c>
      <c r="F117" s="328">
        <v>418.48</v>
      </c>
      <c r="H117" s="654">
        <f>SUM('T5_data(mth)'!AA119:AK119)</f>
        <v>316.12</v>
      </c>
      <c r="I117" s="325">
        <f t="shared" si="3"/>
        <v>316.12</v>
      </c>
      <c r="K117" s="655">
        <v>418.48073255479994</v>
      </c>
      <c r="L117" s="325">
        <f t="shared" si="4"/>
        <v>418.48</v>
      </c>
      <c r="N117" s="325">
        <v>255.27941194519997</v>
      </c>
      <c r="O117" s="325">
        <f t="shared" si="5"/>
        <v>255.28</v>
      </c>
    </row>
    <row r="118" spans="1:15" s="325" customFormat="1" ht="19.8">
      <c r="A118" s="329"/>
      <c r="B118" s="329" t="s">
        <v>291</v>
      </c>
      <c r="C118" s="330">
        <v>1554.65</v>
      </c>
      <c r="D118" s="330">
        <v>1339.86</v>
      </c>
      <c r="E118" s="330">
        <v>1554.65</v>
      </c>
      <c r="F118" s="330">
        <v>1339.86</v>
      </c>
      <c r="H118" s="654">
        <f>SUM('T5_data(mth)'!AA120:AK120)</f>
        <v>1479.1499999999999</v>
      </c>
      <c r="I118" s="325">
        <f t="shared" si="3"/>
        <v>1479.15</v>
      </c>
      <c r="K118" s="655">
        <v>1339.8599917935001</v>
      </c>
      <c r="L118" s="325">
        <f t="shared" si="4"/>
        <v>1339.86</v>
      </c>
      <c r="N118" s="325">
        <v>1259.7994412981002</v>
      </c>
      <c r="O118" s="325">
        <f t="shared" si="5"/>
        <v>1259.8</v>
      </c>
    </row>
    <row r="119" spans="1:15" s="325" customFormat="1" ht="19.8">
      <c r="A119" s="327"/>
      <c r="B119" s="327" t="s">
        <v>292</v>
      </c>
      <c r="C119" s="328">
        <v>1392.9</v>
      </c>
      <c r="D119" s="328">
        <v>1422.85</v>
      </c>
      <c r="E119" s="328">
        <v>1392.9</v>
      </c>
      <c r="F119" s="328">
        <v>1422.85</v>
      </c>
      <c r="H119" s="654">
        <f>SUM('T5_data(mth)'!AA121:AK121)</f>
        <v>1275.67</v>
      </c>
      <c r="I119" s="325">
        <f t="shared" si="3"/>
        <v>1275.67</v>
      </c>
      <c r="K119" s="655">
        <v>1422.8462314048002</v>
      </c>
      <c r="L119" s="325">
        <f t="shared" si="4"/>
        <v>1422.85</v>
      </c>
      <c r="N119" s="325">
        <v>1027.5189381840999</v>
      </c>
      <c r="O119" s="325">
        <f t="shared" si="5"/>
        <v>1027.52</v>
      </c>
    </row>
    <row r="120" spans="1:15" s="325" customFormat="1" ht="19.8">
      <c r="A120" s="329"/>
      <c r="B120" s="329" t="s">
        <v>293</v>
      </c>
      <c r="C120" s="330">
        <v>15.13</v>
      </c>
      <c r="D120" s="330">
        <v>2.02</v>
      </c>
      <c r="E120" s="330">
        <v>15.13</v>
      </c>
      <c r="F120" s="330">
        <v>2.02</v>
      </c>
      <c r="H120" s="654">
        <f>SUM('T5_data(mth)'!AA122:AK122)</f>
        <v>14.850000000000001</v>
      </c>
      <c r="I120" s="325">
        <f t="shared" si="3"/>
        <v>14.85</v>
      </c>
      <c r="K120" s="655">
        <v>2.0185599207</v>
      </c>
      <c r="L120" s="325">
        <f t="shared" si="4"/>
        <v>2.02</v>
      </c>
      <c r="N120" s="325">
        <v>12.553693682600002</v>
      </c>
      <c r="O120" s="325">
        <f t="shared" si="5"/>
        <v>12.55</v>
      </c>
    </row>
    <row r="121" spans="1:15" s="325" customFormat="1" ht="19.8">
      <c r="A121" s="327"/>
      <c r="B121" s="327" t="s">
        <v>294</v>
      </c>
      <c r="C121" s="328">
        <v>1354.41</v>
      </c>
      <c r="D121" s="328">
        <v>1385.3</v>
      </c>
      <c r="E121" s="328">
        <v>1354.41</v>
      </c>
      <c r="F121" s="328">
        <v>1385.3</v>
      </c>
      <c r="H121" s="654">
        <f>SUM('T5_data(mth)'!AA123:AK123)</f>
        <v>1239.26</v>
      </c>
      <c r="I121" s="325">
        <f t="shared" si="3"/>
        <v>1239.26</v>
      </c>
      <c r="K121" s="655">
        <v>1385.2981729041001</v>
      </c>
      <c r="L121" s="325">
        <f t="shared" si="4"/>
        <v>1385.3</v>
      </c>
      <c r="N121" s="325">
        <v>997.64330940309992</v>
      </c>
      <c r="O121" s="325">
        <f t="shared" si="5"/>
        <v>997.64</v>
      </c>
    </row>
    <row r="122" spans="1:15" s="325" customFormat="1" ht="19.8">
      <c r="A122" s="329"/>
      <c r="B122" s="329" t="s">
        <v>295</v>
      </c>
      <c r="C122" s="330">
        <v>23.36</v>
      </c>
      <c r="D122" s="330">
        <v>35.53</v>
      </c>
      <c r="E122" s="330">
        <v>23.36</v>
      </c>
      <c r="F122" s="330">
        <v>35.53</v>
      </c>
      <c r="H122" s="654">
        <f>SUM('T5_data(mth)'!AA124:AK124)</f>
        <v>21.580000000000002</v>
      </c>
      <c r="I122" s="325">
        <f t="shared" si="3"/>
        <v>21.58</v>
      </c>
      <c r="K122" s="655">
        <v>35.529498579999995</v>
      </c>
      <c r="L122" s="325">
        <f t="shared" si="4"/>
        <v>35.53</v>
      </c>
      <c r="N122" s="325">
        <v>17.321935098400001</v>
      </c>
      <c r="O122" s="325">
        <f t="shared" si="5"/>
        <v>17.32</v>
      </c>
    </row>
    <row r="123" spans="1:15" s="325" customFormat="1" ht="19.8">
      <c r="A123" s="327"/>
      <c r="B123" s="327" t="s">
        <v>296</v>
      </c>
      <c r="C123" s="328">
        <v>110.25</v>
      </c>
      <c r="D123" s="328">
        <v>208.37</v>
      </c>
      <c r="E123" s="328">
        <v>110.25</v>
      </c>
      <c r="F123" s="328">
        <v>208.37</v>
      </c>
      <c r="H123" s="654">
        <f>SUM('T5_data(mth)'!AA125:AK125)</f>
        <v>100.4</v>
      </c>
      <c r="I123" s="325">
        <f t="shared" si="3"/>
        <v>100.4</v>
      </c>
      <c r="K123" s="655">
        <v>208.37300412699997</v>
      </c>
      <c r="L123" s="325">
        <f t="shared" si="4"/>
        <v>208.37</v>
      </c>
      <c r="N123" s="325">
        <v>71.135302440100006</v>
      </c>
      <c r="O123" s="325">
        <f t="shared" si="5"/>
        <v>71.14</v>
      </c>
    </row>
    <row r="124" spans="1:15" s="325" customFormat="1" ht="19.8">
      <c r="A124" s="329"/>
      <c r="B124" s="329" t="s">
        <v>297</v>
      </c>
      <c r="C124" s="330">
        <v>840.69</v>
      </c>
      <c r="D124" s="330">
        <v>828.44</v>
      </c>
      <c r="E124" s="330">
        <v>840.69</v>
      </c>
      <c r="F124" s="330">
        <v>828.44</v>
      </c>
      <c r="H124" s="654">
        <f>SUM('T5_data(mth)'!AA126:AK126)</f>
        <v>779.65</v>
      </c>
      <c r="I124" s="325">
        <f t="shared" si="3"/>
        <v>779.65</v>
      </c>
      <c r="K124" s="655">
        <v>828.44272848750006</v>
      </c>
      <c r="L124" s="325">
        <f t="shared" si="4"/>
        <v>828.44</v>
      </c>
      <c r="N124" s="325">
        <v>633.78086672340009</v>
      </c>
      <c r="O124" s="325">
        <f t="shared" si="5"/>
        <v>633.78</v>
      </c>
    </row>
    <row r="125" spans="1:15" s="325" customFormat="1" ht="19.8">
      <c r="A125" s="327"/>
      <c r="B125" s="327" t="s">
        <v>298</v>
      </c>
      <c r="C125" s="328">
        <v>12.5</v>
      </c>
      <c r="D125" s="328">
        <v>15.97</v>
      </c>
      <c r="E125" s="328">
        <v>12.5</v>
      </c>
      <c r="F125" s="328">
        <v>15.97</v>
      </c>
      <c r="H125" s="654">
        <f>SUM('T5_data(mth)'!AA127:AK127)</f>
        <v>11.18</v>
      </c>
      <c r="I125" s="325">
        <f t="shared" si="3"/>
        <v>11.18</v>
      </c>
      <c r="K125" s="655">
        <v>15.972762537199999</v>
      </c>
      <c r="L125" s="325">
        <f t="shared" si="4"/>
        <v>15.97</v>
      </c>
      <c r="N125" s="325">
        <v>8.4794753091999997</v>
      </c>
      <c r="O125" s="325">
        <f t="shared" si="5"/>
        <v>8.48</v>
      </c>
    </row>
    <row r="126" spans="1:15" s="325" customFormat="1" ht="19.8">
      <c r="A126" s="329"/>
      <c r="B126" s="329" t="s">
        <v>299</v>
      </c>
      <c r="C126" s="330">
        <v>1000.74</v>
      </c>
      <c r="D126" s="330">
        <v>730.57</v>
      </c>
      <c r="E126" s="330">
        <v>1000.74</v>
      </c>
      <c r="F126" s="330">
        <v>730.57</v>
      </c>
      <c r="H126" s="654">
        <f>SUM('T5_data(mth)'!AA128:AK128)</f>
        <v>889.0200000000001</v>
      </c>
      <c r="I126" s="325">
        <f t="shared" si="3"/>
        <v>889.02</v>
      </c>
      <c r="K126" s="655">
        <v>730.56904404190004</v>
      </c>
      <c r="L126" s="325">
        <f t="shared" si="4"/>
        <v>730.57</v>
      </c>
      <c r="N126" s="325">
        <v>699.19961353580004</v>
      </c>
      <c r="O126" s="325">
        <f t="shared" si="5"/>
        <v>699.2</v>
      </c>
    </row>
    <row r="127" spans="1:15" s="325" customFormat="1" ht="19.8">
      <c r="A127" s="327"/>
      <c r="B127" s="327" t="s">
        <v>300</v>
      </c>
      <c r="C127" s="328">
        <v>1189.6500000000001</v>
      </c>
      <c r="D127" s="328">
        <v>1008.64</v>
      </c>
      <c r="E127" s="328">
        <v>1189.6500000000001</v>
      </c>
      <c r="F127" s="328">
        <v>1008.64</v>
      </c>
      <c r="H127" s="654">
        <f>SUM('T5_data(mth)'!AA129:AK129)</f>
        <v>1127</v>
      </c>
      <c r="I127" s="325">
        <f t="shared" si="3"/>
        <v>1127</v>
      </c>
      <c r="K127" s="655">
        <v>1008.6412223483001</v>
      </c>
      <c r="L127" s="325">
        <f t="shared" si="4"/>
        <v>1008.64</v>
      </c>
      <c r="N127" s="325">
        <v>962.0275750298</v>
      </c>
      <c r="O127" s="325">
        <f t="shared" si="5"/>
        <v>962.03</v>
      </c>
    </row>
    <row r="128" spans="1:15" s="325" customFormat="1" ht="19.8">
      <c r="A128" s="329"/>
      <c r="B128" s="329" t="s">
        <v>301</v>
      </c>
      <c r="C128" s="330">
        <v>25.59</v>
      </c>
      <c r="D128" s="330">
        <v>23.36</v>
      </c>
      <c r="E128" s="330">
        <v>25.59</v>
      </c>
      <c r="F128" s="330">
        <v>23.36</v>
      </c>
      <c r="H128" s="654">
        <f>SUM('T5_data(mth)'!AA130:AK130)</f>
        <v>24.18</v>
      </c>
      <c r="I128" s="325">
        <f t="shared" si="3"/>
        <v>24.18</v>
      </c>
      <c r="K128" s="655">
        <v>23.363812589999998</v>
      </c>
      <c r="L128" s="325">
        <f t="shared" si="4"/>
        <v>23.36</v>
      </c>
      <c r="N128" s="325">
        <v>20.1749545638</v>
      </c>
      <c r="O128" s="325">
        <f t="shared" si="5"/>
        <v>20.170000000000002</v>
      </c>
    </row>
    <row r="129" spans="1:15" s="325" customFormat="1" ht="19.8">
      <c r="A129" s="327"/>
      <c r="B129" s="327" t="s">
        <v>302</v>
      </c>
      <c r="C129" s="328">
        <v>811.09</v>
      </c>
      <c r="D129" s="328">
        <v>664.51</v>
      </c>
      <c r="E129" s="328">
        <v>811.09</v>
      </c>
      <c r="F129" s="328">
        <v>664.51</v>
      </c>
      <c r="H129" s="654">
        <f>SUM('T5_data(mth)'!AA131:AK131)</f>
        <v>773.6099999999999</v>
      </c>
      <c r="I129" s="325">
        <f t="shared" si="3"/>
        <v>773.61</v>
      </c>
      <c r="K129" s="655">
        <v>664.51006974409995</v>
      </c>
      <c r="L129" s="325">
        <f t="shared" si="4"/>
        <v>664.51</v>
      </c>
      <c r="N129" s="325">
        <v>659.27628840160003</v>
      </c>
      <c r="O129" s="325">
        <f t="shared" si="5"/>
        <v>659.28</v>
      </c>
    </row>
    <row r="130" spans="1:15" s="325" customFormat="1" ht="19.8">
      <c r="A130" s="329"/>
      <c r="B130" s="329" t="s">
        <v>303</v>
      </c>
      <c r="C130" s="330">
        <v>352.97</v>
      </c>
      <c r="D130" s="330">
        <v>320.77</v>
      </c>
      <c r="E130" s="330">
        <v>352.97</v>
      </c>
      <c r="F130" s="330">
        <v>320.77</v>
      </c>
      <c r="H130" s="654">
        <f>SUM('T5_data(mth)'!AA132:AK132)</f>
        <v>329.23999999999995</v>
      </c>
      <c r="I130" s="325">
        <f t="shared" si="3"/>
        <v>329.24</v>
      </c>
      <c r="K130" s="655">
        <v>320.76734001419993</v>
      </c>
      <c r="L130" s="325">
        <f t="shared" si="4"/>
        <v>320.77</v>
      </c>
      <c r="N130" s="325">
        <v>282.57633206439994</v>
      </c>
      <c r="O130" s="325">
        <f t="shared" si="5"/>
        <v>282.58</v>
      </c>
    </row>
    <row r="131" spans="1:15" s="325" customFormat="1" ht="19.8">
      <c r="A131" s="327"/>
      <c r="B131" s="327" t="s">
        <v>304</v>
      </c>
      <c r="C131" s="328">
        <v>1222.7</v>
      </c>
      <c r="D131" s="328">
        <v>1199.92</v>
      </c>
      <c r="E131" s="328">
        <v>1222.7</v>
      </c>
      <c r="F131" s="328">
        <v>1199.92</v>
      </c>
      <c r="H131" s="654">
        <f>SUM('T5_data(mth)'!AA133:AK133)</f>
        <v>1143.6500000000001</v>
      </c>
      <c r="I131" s="325">
        <f t="shared" si="3"/>
        <v>1143.6500000000001</v>
      </c>
      <c r="K131" s="655">
        <v>1199.9213153996002</v>
      </c>
      <c r="L131" s="325">
        <f t="shared" si="4"/>
        <v>1199.92</v>
      </c>
      <c r="N131" s="325">
        <v>957.56918798879985</v>
      </c>
      <c r="O131" s="325">
        <f t="shared" si="5"/>
        <v>957.57</v>
      </c>
    </row>
    <row r="132" spans="1:15" s="325" customFormat="1" ht="19.8">
      <c r="A132" s="329"/>
      <c r="B132" s="329" t="s">
        <v>305</v>
      </c>
      <c r="C132" s="330">
        <v>636.29</v>
      </c>
      <c r="D132" s="330">
        <v>611.67999999999995</v>
      </c>
      <c r="E132" s="330">
        <v>636.29</v>
      </c>
      <c r="F132" s="330">
        <v>611.67999999999995</v>
      </c>
      <c r="H132" s="654">
        <f>SUM('T5_data(mth)'!AA134:AK134)</f>
        <v>591.88</v>
      </c>
      <c r="I132" s="325">
        <f t="shared" ref="I132:I195" si="6">ROUND(H132,2)</f>
        <v>591.88</v>
      </c>
      <c r="K132" s="655">
        <v>611.6772555156</v>
      </c>
      <c r="L132" s="325">
        <f t="shared" ref="L132:L195" si="7">ROUND(K132,2)</f>
        <v>611.67999999999995</v>
      </c>
      <c r="N132" s="325">
        <v>480.04548721870003</v>
      </c>
      <c r="O132" s="325">
        <f t="shared" ref="O132:O195" si="8">ROUND(N132,2)</f>
        <v>480.05</v>
      </c>
    </row>
    <row r="133" spans="1:15" s="325" customFormat="1" ht="19.8">
      <c r="A133" s="327"/>
      <c r="B133" s="327" t="s">
        <v>306</v>
      </c>
      <c r="C133" s="328">
        <v>586.41999999999996</v>
      </c>
      <c r="D133" s="328">
        <v>588.24</v>
      </c>
      <c r="E133" s="328">
        <v>586.41999999999996</v>
      </c>
      <c r="F133" s="328">
        <v>588.24</v>
      </c>
      <c r="H133" s="654">
        <f>SUM('T5_data(mth)'!AA135:AK135)</f>
        <v>551.77999999999986</v>
      </c>
      <c r="I133" s="325">
        <f t="shared" si="6"/>
        <v>551.78</v>
      </c>
      <c r="K133" s="655">
        <v>588.24405988400008</v>
      </c>
      <c r="L133" s="325">
        <f t="shared" si="7"/>
        <v>588.24</v>
      </c>
      <c r="N133" s="325">
        <v>477.52370077010005</v>
      </c>
      <c r="O133" s="325">
        <f t="shared" si="8"/>
        <v>477.52</v>
      </c>
    </row>
    <row r="134" spans="1:15" s="325" customFormat="1" ht="19.8">
      <c r="A134" s="329"/>
      <c r="B134" s="329" t="s">
        <v>307</v>
      </c>
      <c r="C134" s="330">
        <v>1678.12</v>
      </c>
      <c r="D134" s="330">
        <v>1729.69</v>
      </c>
      <c r="E134" s="330">
        <v>1678.12</v>
      </c>
      <c r="F134" s="330">
        <v>1729.69</v>
      </c>
      <c r="H134" s="654">
        <f>SUM('T5_data(mth)'!AA136:AK136)</f>
        <v>1556.5900000000001</v>
      </c>
      <c r="I134" s="325">
        <f t="shared" si="6"/>
        <v>1556.59</v>
      </c>
      <c r="K134" s="655">
        <v>1729.6905159340999</v>
      </c>
      <c r="L134" s="325">
        <f t="shared" si="7"/>
        <v>1729.69</v>
      </c>
      <c r="N134" s="325">
        <v>1285.2098996279001</v>
      </c>
      <c r="O134" s="325">
        <f t="shared" si="8"/>
        <v>1285.21</v>
      </c>
    </row>
    <row r="135" spans="1:15" s="325" customFormat="1" ht="19.8">
      <c r="A135" s="327"/>
      <c r="B135" s="327" t="s">
        <v>308</v>
      </c>
      <c r="C135" s="328">
        <v>22.76</v>
      </c>
      <c r="D135" s="328">
        <v>16.79</v>
      </c>
      <c r="E135" s="328">
        <v>22.76</v>
      </c>
      <c r="F135" s="328">
        <v>16.79</v>
      </c>
      <c r="H135" s="654">
        <f>SUM('T5_data(mth)'!AA137:AK137)</f>
        <v>21.119999999999997</v>
      </c>
      <c r="I135" s="325">
        <f t="shared" si="6"/>
        <v>21.12</v>
      </c>
      <c r="K135" s="655">
        <v>16.786307452799999</v>
      </c>
      <c r="L135" s="325">
        <f t="shared" si="7"/>
        <v>16.79</v>
      </c>
      <c r="N135" s="325">
        <v>16.0158128321</v>
      </c>
      <c r="O135" s="325">
        <f t="shared" si="8"/>
        <v>16.02</v>
      </c>
    </row>
    <row r="136" spans="1:15" s="325" customFormat="1" ht="19.8">
      <c r="A136" s="329"/>
      <c r="B136" s="329" t="s">
        <v>309</v>
      </c>
      <c r="C136" s="330">
        <v>285.43</v>
      </c>
      <c r="D136" s="330">
        <v>210.08</v>
      </c>
      <c r="E136" s="330">
        <v>285.43</v>
      </c>
      <c r="F136" s="330">
        <v>210.08</v>
      </c>
      <c r="H136" s="654">
        <f>SUM('T5_data(mth)'!AA138:AK138)</f>
        <v>270.70000000000005</v>
      </c>
      <c r="I136" s="325">
        <f t="shared" si="6"/>
        <v>270.7</v>
      </c>
      <c r="K136" s="655">
        <v>210.07550962349998</v>
      </c>
      <c r="L136" s="325">
        <f t="shared" si="7"/>
        <v>210.08</v>
      </c>
      <c r="N136" s="325">
        <v>238.31042584969998</v>
      </c>
      <c r="O136" s="325">
        <f t="shared" si="8"/>
        <v>238.31</v>
      </c>
    </row>
    <row r="137" spans="1:15" s="325" customFormat="1" ht="19.8">
      <c r="A137" s="327"/>
      <c r="B137" s="327" t="s">
        <v>310</v>
      </c>
      <c r="C137" s="328">
        <v>138.56</v>
      </c>
      <c r="D137" s="328">
        <v>141.83000000000001</v>
      </c>
      <c r="E137" s="328">
        <v>138.56</v>
      </c>
      <c r="F137" s="328">
        <v>141.83000000000001</v>
      </c>
      <c r="H137" s="654">
        <f>SUM('T5_data(mth)'!AA139:AK139)</f>
        <v>129.1</v>
      </c>
      <c r="I137" s="325">
        <f t="shared" si="6"/>
        <v>129.1</v>
      </c>
      <c r="K137" s="655">
        <v>141.83317523869999</v>
      </c>
      <c r="L137" s="325">
        <f t="shared" si="7"/>
        <v>141.83000000000001</v>
      </c>
      <c r="N137" s="325">
        <v>105.22428356420001</v>
      </c>
      <c r="O137" s="325">
        <f t="shared" si="8"/>
        <v>105.22</v>
      </c>
    </row>
    <row r="138" spans="1:15" s="325" customFormat="1" ht="19.8">
      <c r="A138" s="329"/>
      <c r="B138" s="329" t="s">
        <v>311</v>
      </c>
      <c r="C138" s="330">
        <v>913.84</v>
      </c>
      <c r="D138" s="330">
        <v>989.82</v>
      </c>
      <c r="E138" s="330">
        <v>913.84</v>
      </c>
      <c r="F138" s="330">
        <v>989.82</v>
      </c>
      <c r="H138" s="654">
        <f>SUM('T5_data(mth)'!AA140:AK140)</f>
        <v>842.03000000000009</v>
      </c>
      <c r="I138" s="325">
        <f t="shared" si="6"/>
        <v>842.03</v>
      </c>
      <c r="K138" s="655">
        <v>989.81705614930002</v>
      </c>
      <c r="L138" s="325">
        <f t="shared" si="7"/>
        <v>989.82</v>
      </c>
      <c r="N138" s="325">
        <v>687.56029991649996</v>
      </c>
      <c r="O138" s="325">
        <f t="shared" si="8"/>
        <v>687.56</v>
      </c>
    </row>
    <row r="139" spans="1:15" s="325" customFormat="1" ht="19.8">
      <c r="A139" s="327"/>
      <c r="B139" s="327" t="s">
        <v>312</v>
      </c>
      <c r="C139" s="328">
        <v>317.54000000000002</v>
      </c>
      <c r="D139" s="328">
        <v>371.18</v>
      </c>
      <c r="E139" s="328">
        <v>317.54000000000002</v>
      </c>
      <c r="F139" s="328">
        <v>371.18</v>
      </c>
      <c r="H139" s="654">
        <f>SUM('T5_data(mth)'!AA141:AK141)</f>
        <v>293.63</v>
      </c>
      <c r="I139" s="325">
        <f t="shared" si="6"/>
        <v>293.63</v>
      </c>
      <c r="K139" s="655">
        <v>371.17846746980007</v>
      </c>
      <c r="L139" s="325">
        <f t="shared" si="7"/>
        <v>371.18</v>
      </c>
      <c r="N139" s="325">
        <v>238.0990774654</v>
      </c>
      <c r="O139" s="325">
        <f t="shared" si="8"/>
        <v>238.1</v>
      </c>
    </row>
    <row r="140" spans="1:15" s="325" customFormat="1" ht="19.8">
      <c r="A140" s="329"/>
      <c r="B140" s="329" t="s">
        <v>313</v>
      </c>
      <c r="C140" s="330">
        <v>515.79</v>
      </c>
      <c r="D140" s="330">
        <v>594.57000000000005</v>
      </c>
      <c r="E140" s="330">
        <v>515.79</v>
      </c>
      <c r="F140" s="330">
        <v>594.57000000000005</v>
      </c>
      <c r="H140" s="654">
        <f>SUM('T5_data(mth)'!AA142:AK142)</f>
        <v>472.11</v>
      </c>
      <c r="I140" s="325">
        <f t="shared" si="6"/>
        <v>472.11</v>
      </c>
      <c r="K140" s="655">
        <v>594.56906793669998</v>
      </c>
      <c r="L140" s="325">
        <f t="shared" si="7"/>
        <v>594.57000000000005</v>
      </c>
      <c r="N140" s="325">
        <v>378.35332476099995</v>
      </c>
      <c r="O140" s="325">
        <f t="shared" si="8"/>
        <v>378.35</v>
      </c>
    </row>
    <row r="141" spans="1:15" s="325" customFormat="1" ht="19.8">
      <c r="A141" s="327"/>
      <c r="B141" s="327" t="s">
        <v>314</v>
      </c>
      <c r="C141" s="328">
        <v>6.23</v>
      </c>
      <c r="D141" s="328">
        <v>4.1399999999999997</v>
      </c>
      <c r="E141" s="328">
        <v>6.23</v>
      </c>
      <c r="F141" s="328">
        <v>4.1399999999999997</v>
      </c>
      <c r="H141" s="654">
        <f>SUM('T5_data(mth)'!AA143:AK143)</f>
        <v>6.0200000000000005</v>
      </c>
      <c r="I141" s="325">
        <f t="shared" si="6"/>
        <v>6.02</v>
      </c>
      <c r="K141" s="655">
        <v>4.1437782619999997</v>
      </c>
      <c r="L141" s="325">
        <f t="shared" si="7"/>
        <v>4.1399999999999997</v>
      </c>
      <c r="N141" s="325">
        <v>5.3714467658</v>
      </c>
      <c r="O141" s="325">
        <f t="shared" si="8"/>
        <v>5.37</v>
      </c>
    </row>
    <row r="142" spans="1:15" s="325" customFormat="1" ht="19.8">
      <c r="A142" s="329"/>
      <c r="B142" s="329" t="s">
        <v>315</v>
      </c>
      <c r="C142" s="330">
        <v>142.72999999999999</v>
      </c>
      <c r="D142" s="330">
        <v>160.56</v>
      </c>
      <c r="E142" s="330">
        <v>142.72999999999999</v>
      </c>
      <c r="F142" s="330">
        <v>160.56</v>
      </c>
      <c r="H142" s="654">
        <f>SUM('T5_data(mth)'!AA144:AK144)</f>
        <v>130.83999999999997</v>
      </c>
      <c r="I142" s="325">
        <f t="shared" si="6"/>
        <v>130.84</v>
      </c>
      <c r="K142" s="655">
        <v>160.56309647699999</v>
      </c>
      <c r="L142" s="325">
        <f t="shared" si="7"/>
        <v>160.56</v>
      </c>
      <c r="N142" s="325">
        <v>105.36162105689999</v>
      </c>
      <c r="O142" s="325">
        <f t="shared" si="8"/>
        <v>105.36</v>
      </c>
    </row>
    <row r="143" spans="1:15" s="325" customFormat="1" ht="19.8">
      <c r="A143" s="327"/>
      <c r="B143" s="327" t="s">
        <v>316</v>
      </c>
      <c r="C143" s="328">
        <v>301.13</v>
      </c>
      <c r="D143" s="328">
        <v>347.22</v>
      </c>
      <c r="E143" s="328">
        <v>301.13</v>
      </c>
      <c r="F143" s="328">
        <v>347.22</v>
      </c>
      <c r="H143" s="654">
        <f>SUM('T5_data(mth)'!AA145:AK145)</f>
        <v>275.90999999999997</v>
      </c>
      <c r="I143" s="325">
        <f t="shared" si="6"/>
        <v>275.91000000000003</v>
      </c>
      <c r="K143" s="655">
        <v>347.22067390899997</v>
      </c>
      <c r="L143" s="325">
        <f t="shared" si="7"/>
        <v>347.22</v>
      </c>
      <c r="N143" s="325">
        <v>219.28846118969997</v>
      </c>
      <c r="O143" s="325">
        <f t="shared" si="8"/>
        <v>219.29</v>
      </c>
    </row>
    <row r="144" spans="1:15" s="325" customFormat="1" ht="19.8">
      <c r="A144" s="329"/>
      <c r="B144" s="329" t="s">
        <v>317</v>
      </c>
      <c r="C144" s="330">
        <v>65.709999999999994</v>
      </c>
      <c r="D144" s="330">
        <v>82.64</v>
      </c>
      <c r="E144" s="330">
        <v>65.709999999999994</v>
      </c>
      <c r="F144" s="330">
        <v>82.64</v>
      </c>
      <c r="H144" s="654">
        <f>SUM('T5_data(mth)'!AA146:AK146)</f>
        <v>59.370000000000005</v>
      </c>
      <c r="I144" s="325">
        <f t="shared" si="6"/>
        <v>59.37</v>
      </c>
      <c r="K144" s="655">
        <v>82.641519288699996</v>
      </c>
      <c r="L144" s="325">
        <f t="shared" si="7"/>
        <v>82.64</v>
      </c>
      <c r="N144" s="325">
        <v>48.331795748600001</v>
      </c>
      <c r="O144" s="325">
        <f t="shared" si="8"/>
        <v>48.33</v>
      </c>
    </row>
    <row r="145" spans="1:15" s="325" customFormat="1" ht="19.8">
      <c r="A145" s="327"/>
      <c r="B145" s="327" t="s">
        <v>318</v>
      </c>
      <c r="C145" s="328">
        <v>1388</v>
      </c>
      <c r="D145" s="328">
        <v>1404.02</v>
      </c>
      <c r="E145" s="328">
        <v>1388</v>
      </c>
      <c r="F145" s="328">
        <v>1404.02</v>
      </c>
      <c r="H145" s="654">
        <f>SUM('T5_data(mth)'!AA147:AK147)</f>
        <v>1286.3999999999996</v>
      </c>
      <c r="I145" s="325">
        <f t="shared" si="6"/>
        <v>1286.4000000000001</v>
      </c>
      <c r="K145" s="655">
        <v>1404.0187206248997</v>
      </c>
      <c r="L145" s="325">
        <f t="shared" si="7"/>
        <v>1404.02</v>
      </c>
      <c r="N145" s="325">
        <v>1054.1885620093999</v>
      </c>
      <c r="O145" s="325">
        <f t="shared" si="8"/>
        <v>1054.19</v>
      </c>
    </row>
    <row r="146" spans="1:15" s="325" customFormat="1" ht="19.8">
      <c r="A146" s="329"/>
      <c r="B146" s="329" t="s">
        <v>319</v>
      </c>
      <c r="C146" s="330">
        <v>336.63</v>
      </c>
      <c r="D146" s="330">
        <v>340.41</v>
      </c>
      <c r="E146" s="330">
        <v>336.63</v>
      </c>
      <c r="F146" s="330">
        <v>340.41</v>
      </c>
      <c r="H146" s="654">
        <f>SUM('T5_data(mth)'!AA148:AK148)</f>
        <v>312.92999999999995</v>
      </c>
      <c r="I146" s="325">
        <f t="shared" si="6"/>
        <v>312.93</v>
      </c>
      <c r="K146" s="655">
        <v>340.40920919230001</v>
      </c>
      <c r="L146" s="325">
        <f t="shared" si="7"/>
        <v>340.41</v>
      </c>
      <c r="N146" s="325">
        <v>259.41329477150003</v>
      </c>
      <c r="O146" s="325">
        <f t="shared" si="8"/>
        <v>259.41000000000003</v>
      </c>
    </row>
    <row r="147" spans="1:15" s="325" customFormat="1" ht="19.8">
      <c r="A147" s="327"/>
      <c r="B147" s="327" t="s">
        <v>320</v>
      </c>
      <c r="C147" s="328">
        <v>794.06</v>
      </c>
      <c r="D147" s="328">
        <v>778.01</v>
      </c>
      <c r="E147" s="328">
        <v>794.06</v>
      </c>
      <c r="F147" s="328">
        <v>778.01</v>
      </c>
      <c r="H147" s="654">
        <f>SUM('T5_data(mth)'!AA149:AK149)</f>
        <v>738.56999999999994</v>
      </c>
      <c r="I147" s="325">
        <f t="shared" si="6"/>
        <v>738.57</v>
      </c>
      <c r="K147" s="655">
        <v>778.01211248260006</v>
      </c>
      <c r="L147" s="325">
        <f t="shared" si="7"/>
        <v>778.01</v>
      </c>
      <c r="N147" s="325">
        <v>604.05925502260004</v>
      </c>
      <c r="O147" s="325">
        <f t="shared" si="8"/>
        <v>604.05999999999995</v>
      </c>
    </row>
    <row r="148" spans="1:15" s="325" customFormat="1" ht="19.8">
      <c r="A148" s="329"/>
      <c r="B148" s="329" t="s">
        <v>321</v>
      </c>
      <c r="C148" s="330">
        <v>257.32</v>
      </c>
      <c r="D148" s="330">
        <v>285.60000000000002</v>
      </c>
      <c r="E148" s="330">
        <v>257.32</v>
      </c>
      <c r="F148" s="330">
        <v>285.60000000000002</v>
      </c>
      <c r="H148" s="654">
        <f>SUM('T5_data(mth)'!AA150:AK150)</f>
        <v>234.92000000000002</v>
      </c>
      <c r="I148" s="325">
        <f t="shared" si="6"/>
        <v>234.92</v>
      </c>
      <c r="K148" s="655">
        <v>285.59739894999996</v>
      </c>
      <c r="L148" s="325">
        <f t="shared" si="7"/>
        <v>285.60000000000002</v>
      </c>
      <c r="N148" s="325">
        <v>190.7160122153</v>
      </c>
      <c r="O148" s="325">
        <f t="shared" si="8"/>
        <v>190.72</v>
      </c>
    </row>
    <row r="149" spans="1:15" s="325" customFormat="1" ht="19.8">
      <c r="A149" s="327"/>
      <c r="B149" s="327" t="s">
        <v>322</v>
      </c>
      <c r="C149" s="328">
        <v>1836.19</v>
      </c>
      <c r="D149" s="328">
        <v>1959.74</v>
      </c>
      <c r="E149" s="328">
        <v>1836.19</v>
      </c>
      <c r="F149" s="328">
        <v>1959.74</v>
      </c>
      <c r="H149" s="654">
        <f>SUM('T5_data(mth)'!AA151:AK151)</f>
        <v>1682.6499999999999</v>
      </c>
      <c r="I149" s="325">
        <f t="shared" si="6"/>
        <v>1682.65</v>
      </c>
      <c r="K149" s="655">
        <v>1959.7448224655</v>
      </c>
      <c r="L149" s="325">
        <f t="shared" si="7"/>
        <v>1959.74</v>
      </c>
      <c r="N149" s="325">
        <v>1359.1985176118001</v>
      </c>
      <c r="O149" s="325">
        <f t="shared" si="8"/>
        <v>1359.2</v>
      </c>
    </row>
    <row r="150" spans="1:15" s="325" customFormat="1" ht="19.8">
      <c r="A150" s="329"/>
      <c r="B150" s="329" t="s">
        <v>323</v>
      </c>
      <c r="C150" s="330">
        <v>2.27</v>
      </c>
      <c r="D150" s="330">
        <v>2.91</v>
      </c>
      <c r="E150" s="330">
        <v>2.27</v>
      </c>
      <c r="F150" s="330">
        <v>2.91</v>
      </c>
      <c r="H150" s="654">
        <f>SUM('T5_data(mth)'!AA152:AK152)</f>
        <v>2.06</v>
      </c>
      <c r="I150" s="325">
        <f t="shared" si="6"/>
        <v>2.06</v>
      </c>
      <c r="K150" s="655">
        <v>2.9134004321</v>
      </c>
      <c r="L150" s="325">
        <f t="shared" si="7"/>
        <v>2.91</v>
      </c>
      <c r="N150" s="325">
        <v>1.8734094050000001</v>
      </c>
      <c r="O150" s="325">
        <f t="shared" si="8"/>
        <v>1.87</v>
      </c>
    </row>
    <row r="151" spans="1:15" s="325" customFormat="1" ht="19.8">
      <c r="A151" s="327"/>
      <c r="B151" s="327" t="s">
        <v>324</v>
      </c>
      <c r="C151" s="328">
        <v>19.649999999999999</v>
      </c>
      <c r="D151" s="328">
        <v>18.37</v>
      </c>
      <c r="E151" s="328">
        <v>19.649999999999999</v>
      </c>
      <c r="F151" s="328">
        <v>18.37</v>
      </c>
      <c r="H151" s="654">
        <f>SUM('T5_data(mth)'!AA153:AK153)</f>
        <v>17.7</v>
      </c>
      <c r="I151" s="325">
        <f t="shared" si="6"/>
        <v>17.7</v>
      </c>
      <c r="K151" s="655">
        <v>18.371072455500002</v>
      </c>
      <c r="L151" s="325">
        <f t="shared" si="7"/>
        <v>18.37</v>
      </c>
      <c r="N151" s="325">
        <v>14.193554251299998</v>
      </c>
      <c r="O151" s="325">
        <f t="shared" si="8"/>
        <v>14.19</v>
      </c>
    </row>
    <row r="152" spans="1:15" s="325" customFormat="1" ht="19.8">
      <c r="A152" s="329"/>
      <c r="B152" s="329" t="s">
        <v>325</v>
      </c>
      <c r="C152" s="330">
        <v>180</v>
      </c>
      <c r="D152" s="330">
        <v>168.24</v>
      </c>
      <c r="E152" s="330">
        <v>180</v>
      </c>
      <c r="F152" s="330">
        <v>168.24</v>
      </c>
      <c r="H152" s="654">
        <f>SUM('T5_data(mth)'!AA154:AK154)</f>
        <v>163.34000000000003</v>
      </c>
      <c r="I152" s="325">
        <f t="shared" si="6"/>
        <v>163.34</v>
      </c>
      <c r="K152" s="655">
        <v>168.24001219270002</v>
      </c>
      <c r="L152" s="325">
        <f t="shared" si="7"/>
        <v>168.24</v>
      </c>
      <c r="N152" s="325">
        <v>132.37331251539999</v>
      </c>
      <c r="O152" s="325">
        <f t="shared" si="8"/>
        <v>132.37</v>
      </c>
    </row>
    <row r="153" spans="1:15" s="325" customFormat="1" ht="19.8">
      <c r="A153" s="327"/>
      <c r="B153" s="327" t="s">
        <v>326</v>
      </c>
      <c r="C153" s="328">
        <v>444.3</v>
      </c>
      <c r="D153" s="328">
        <v>473.92</v>
      </c>
      <c r="E153" s="328">
        <v>444.3</v>
      </c>
      <c r="F153" s="328">
        <v>473.92</v>
      </c>
      <c r="H153" s="654">
        <f>SUM('T5_data(mth)'!AA155:AK155)</f>
        <v>405.89000000000004</v>
      </c>
      <c r="I153" s="325">
        <f t="shared" si="6"/>
        <v>405.89</v>
      </c>
      <c r="K153" s="655">
        <v>473.92368168680002</v>
      </c>
      <c r="L153" s="325">
        <f t="shared" si="7"/>
        <v>473.92</v>
      </c>
      <c r="N153" s="325">
        <v>325.34189560980002</v>
      </c>
      <c r="O153" s="325">
        <f t="shared" si="8"/>
        <v>325.33999999999997</v>
      </c>
    </row>
    <row r="154" spans="1:15" s="325" customFormat="1" ht="19.8">
      <c r="A154" s="329"/>
      <c r="B154" s="329" t="s">
        <v>327</v>
      </c>
      <c r="C154" s="330">
        <v>1189.97</v>
      </c>
      <c r="D154" s="330">
        <v>1296.3</v>
      </c>
      <c r="E154" s="330">
        <v>1189.97</v>
      </c>
      <c r="F154" s="330">
        <v>1296.3</v>
      </c>
      <c r="H154" s="654">
        <f>SUM('T5_data(mth)'!AA156:AK156)</f>
        <v>1093.6499999999999</v>
      </c>
      <c r="I154" s="325">
        <f t="shared" si="6"/>
        <v>1093.6500000000001</v>
      </c>
      <c r="K154" s="655">
        <v>1296.2966556983997</v>
      </c>
      <c r="L154" s="325">
        <f t="shared" si="7"/>
        <v>1296.3</v>
      </c>
      <c r="N154" s="325">
        <v>885.41634583029986</v>
      </c>
      <c r="O154" s="325">
        <f t="shared" si="8"/>
        <v>885.42</v>
      </c>
    </row>
    <row r="155" spans="1:15" s="325" customFormat="1" ht="19.8">
      <c r="A155" s="327"/>
      <c r="B155" s="327" t="s">
        <v>328</v>
      </c>
      <c r="C155" s="328">
        <v>17714.740000000002</v>
      </c>
      <c r="D155" s="328">
        <v>17300.72</v>
      </c>
      <c r="E155" s="328">
        <v>17714.740000000002</v>
      </c>
      <c r="F155" s="328">
        <v>17300.72</v>
      </c>
      <c r="H155" s="654">
        <f>SUM('T5_data(mth)'!AA157:AK157)</f>
        <v>16471.829999999994</v>
      </c>
      <c r="I155" s="325">
        <f t="shared" si="6"/>
        <v>16471.830000000002</v>
      </c>
      <c r="K155" s="655">
        <v>17300.718230920698</v>
      </c>
      <c r="L155" s="325">
        <f t="shared" si="7"/>
        <v>17300.72</v>
      </c>
      <c r="N155" s="325">
        <v>13571.414569283899</v>
      </c>
      <c r="O155" s="325">
        <f t="shared" si="8"/>
        <v>13571.41</v>
      </c>
    </row>
    <row r="156" spans="1:15" s="325" customFormat="1" ht="19.8">
      <c r="A156" s="329"/>
      <c r="B156" s="329" t="s">
        <v>329</v>
      </c>
      <c r="C156" s="330">
        <v>2439.8000000000002</v>
      </c>
      <c r="D156" s="330">
        <v>2206.36</v>
      </c>
      <c r="E156" s="330">
        <v>2439.8000000000002</v>
      </c>
      <c r="F156" s="330">
        <v>2206.36</v>
      </c>
      <c r="H156" s="654">
        <f>SUM('T5_data(mth)'!AA158:AK158)</f>
        <v>2273.42</v>
      </c>
      <c r="I156" s="325">
        <f t="shared" si="6"/>
        <v>2273.42</v>
      </c>
      <c r="K156" s="655">
        <v>2206.3576638782001</v>
      </c>
      <c r="L156" s="325">
        <f t="shared" si="7"/>
        <v>2206.36</v>
      </c>
      <c r="N156" s="325">
        <v>1858.1414141790999</v>
      </c>
      <c r="O156" s="325">
        <f t="shared" si="8"/>
        <v>1858.14</v>
      </c>
    </row>
    <row r="157" spans="1:15" s="325" customFormat="1" ht="19.8">
      <c r="A157" s="327"/>
      <c r="B157" s="327" t="s">
        <v>330</v>
      </c>
      <c r="C157" s="328">
        <v>4711.7700000000004</v>
      </c>
      <c r="D157" s="328">
        <v>4637.3999999999996</v>
      </c>
      <c r="E157" s="328">
        <v>4711.7700000000004</v>
      </c>
      <c r="F157" s="328">
        <v>4637.3999999999996</v>
      </c>
      <c r="H157" s="654">
        <f>SUM('T5_data(mth)'!AA159:AK159)</f>
        <v>4374.22</v>
      </c>
      <c r="I157" s="325">
        <f t="shared" si="6"/>
        <v>4374.22</v>
      </c>
      <c r="K157" s="655">
        <v>4637.4048122806007</v>
      </c>
      <c r="L157" s="325">
        <f t="shared" si="7"/>
        <v>4637.3999999999996</v>
      </c>
      <c r="N157" s="325">
        <v>3606.1168803380006</v>
      </c>
      <c r="O157" s="325">
        <f t="shared" si="8"/>
        <v>3606.12</v>
      </c>
    </row>
    <row r="158" spans="1:15" s="325" customFormat="1" ht="19.8">
      <c r="A158" s="329"/>
      <c r="B158" s="329" t="s">
        <v>331</v>
      </c>
      <c r="C158" s="330">
        <v>1132.57</v>
      </c>
      <c r="D158" s="330">
        <v>1158.9000000000001</v>
      </c>
      <c r="E158" s="330">
        <v>1132.57</v>
      </c>
      <c r="F158" s="330">
        <v>1158.9000000000001</v>
      </c>
      <c r="H158" s="654">
        <f>SUM('T5_data(mth)'!AA160:AK160)</f>
        <v>1052.4100000000001</v>
      </c>
      <c r="I158" s="325">
        <f t="shared" si="6"/>
        <v>1052.4100000000001</v>
      </c>
      <c r="K158" s="655">
        <v>1158.9034848634999</v>
      </c>
      <c r="L158" s="325">
        <f t="shared" si="7"/>
        <v>1158.9000000000001</v>
      </c>
      <c r="N158" s="325">
        <v>868.95134262019997</v>
      </c>
      <c r="O158" s="325">
        <f t="shared" si="8"/>
        <v>868.95</v>
      </c>
    </row>
    <row r="159" spans="1:15" s="325" customFormat="1" ht="19.8">
      <c r="A159" s="327"/>
      <c r="B159" s="327" t="s">
        <v>332</v>
      </c>
      <c r="C159" s="328">
        <v>370.02</v>
      </c>
      <c r="D159" s="328">
        <v>392.42</v>
      </c>
      <c r="E159" s="328">
        <v>370.02</v>
      </c>
      <c r="F159" s="328">
        <v>392.42</v>
      </c>
      <c r="H159" s="654">
        <f>SUM('T5_data(mth)'!AA161:AK161)</f>
        <v>341.21000000000004</v>
      </c>
      <c r="I159" s="325">
        <f t="shared" si="6"/>
        <v>341.21</v>
      </c>
      <c r="K159" s="655">
        <v>392.41957276310001</v>
      </c>
      <c r="L159" s="325">
        <f t="shared" si="7"/>
        <v>392.42</v>
      </c>
      <c r="N159" s="325">
        <v>276.84999466289997</v>
      </c>
      <c r="O159" s="325">
        <f t="shared" si="8"/>
        <v>276.85000000000002</v>
      </c>
    </row>
    <row r="160" spans="1:15" s="325" customFormat="1" ht="19.8">
      <c r="A160" s="329"/>
      <c r="B160" s="329" t="s">
        <v>333</v>
      </c>
      <c r="C160" s="330">
        <v>762.54</v>
      </c>
      <c r="D160" s="330">
        <v>766.48</v>
      </c>
      <c r="E160" s="330">
        <v>762.54</v>
      </c>
      <c r="F160" s="330">
        <v>766.48</v>
      </c>
      <c r="H160" s="654">
        <f>SUM('T5_data(mth)'!AA162:AK162)</f>
        <v>711.24</v>
      </c>
      <c r="I160" s="325">
        <f t="shared" si="6"/>
        <v>711.24</v>
      </c>
      <c r="K160" s="655">
        <v>766.48391210039995</v>
      </c>
      <c r="L160" s="325">
        <f t="shared" si="7"/>
        <v>766.48</v>
      </c>
      <c r="N160" s="325">
        <v>592.10134795729982</v>
      </c>
      <c r="O160" s="325">
        <f t="shared" si="8"/>
        <v>592.1</v>
      </c>
    </row>
    <row r="161" spans="1:15" s="325" customFormat="1" ht="19.8">
      <c r="A161" s="327"/>
      <c r="B161" s="327" t="s">
        <v>334</v>
      </c>
      <c r="C161" s="328">
        <v>5090.3</v>
      </c>
      <c r="D161" s="328">
        <v>5246.27</v>
      </c>
      <c r="E161" s="328">
        <v>5090.3</v>
      </c>
      <c r="F161" s="328">
        <v>5246.27</v>
      </c>
      <c r="H161" s="654">
        <f>SUM('T5_data(mth)'!AA163:AK163)</f>
        <v>4713.03</v>
      </c>
      <c r="I161" s="325">
        <f t="shared" si="6"/>
        <v>4713.03</v>
      </c>
      <c r="K161" s="655">
        <v>5246.2739704922997</v>
      </c>
      <c r="L161" s="325">
        <f t="shared" si="7"/>
        <v>5246.27</v>
      </c>
      <c r="N161" s="325">
        <v>3850.5024863592998</v>
      </c>
      <c r="O161" s="325">
        <f t="shared" si="8"/>
        <v>3850.5</v>
      </c>
    </row>
    <row r="162" spans="1:15" s="325" customFormat="1" ht="19.8">
      <c r="A162" s="329"/>
      <c r="B162" s="329" t="s">
        <v>335</v>
      </c>
      <c r="C162" s="330">
        <v>319.27</v>
      </c>
      <c r="D162" s="330">
        <v>311.8</v>
      </c>
      <c r="E162" s="330">
        <v>319.27</v>
      </c>
      <c r="F162" s="330">
        <v>311.8</v>
      </c>
      <c r="H162" s="654">
        <f>SUM('T5_data(mth)'!AA164:AK164)</f>
        <v>301.02999999999997</v>
      </c>
      <c r="I162" s="325">
        <f t="shared" si="6"/>
        <v>301.02999999999997</v>
      </c>
      <c r="K162" s="655">
        <v>311.79999233090007</v>
      </c>
      <c r="L162" s="325">
        <f t="shared" si="7"/>
        <v>311.8</v>
      </c>
      <c r="N162" s="325">
        <v>245.55946857409998</v>
      </c>
      <c r="O162" s="325">
        <f t="shared" si="8"/>
        <v>245.56</v>
      </c>
    </row>
    <row r="163" spans="1:15" s="325" customFormat="1" ht="19.8">
      <c r="A163" s="327"/>
      <c r="B163" s="327" t="s">
        <v>336</v>
      </c>
      <c r="C163" s="328">
        <v>433.38</v>
      </c>
      <c r="D163" s="328">
        <v>480.14</v>
      </c>
      <c r="E163" s="328">
        <v>433.38</v>
      </c>
      <c r="F163" s="328">
        <v>480.14</v>
      </c>
      <c r="H163" s="654">
        <f>SUM('T5_data(mth)'!AA165:AK165)</f>
        <v>400.82000000000005</v>
      </c>
      <c r="I163" s="325">
        <f t="shared" si="6"/>
        <v>400.82</v>
      </c>
      <c r="K163" s="655">
        <v>480.14024743989995</v>
      </c>
      <c r="L163" s="325">
        <f t="shared" si="7"/>
        <v>480.14</v>
      </c>
      <c r="N163" s="325">
        <v>325.21356529590003</v>
      </c>
      <c r="O163" s="325">
        <f t="shared" si="8"/>
        <v>325.20999999999998</v>
      </c>
    </row>
    <row r="164" spans="1:15" s="325" customFormat="1" ht="19.8">
      <c r="A164" s="329"/>
      <c r="B164" s="329" t="s">
        <v>337</v>
      </c>
      <c r="C164" s="330">
        <v>1549.44</v>
      </c>
      <c r="D164" s="330">
        <v>1545.99</v>
      </c>
      <c r="E164" s="330">
        <v>1549.44</v>
      </c>
      <c r="F164" s="330">
        <v>1545.99</v>
      </c>
      <c r="H164" s="654">
        <f>SUM('T5_data(mth)'!AA166:AK166)</f>
        <v>1437.22</v>
      </c>
      <c r="I164" s="325">
        <f t="shared" si="6"/>
        <v>1437.22</v>
      </c>
      <c r="K164" s="655">
        <v>1545.9876706783</v>
      </c>
      <c r="L164" s="325">
        <f t="shared" si="7"/>
        <v>1545.99</v>
      </c>
      <c r="N164" s="325">
        <v>1168.1900809837002</v>
      </c>
      <c r="O164" s="325">
        <f t="shared" si="8"/>
        <v>1168.19</v>
      </c>
    </row>
    <row r="165" spans="1:15" s="325" customFormat="1" ht="19.8">
      <c r="A165" s="327"/>
      <c r="B165" s="327" t="s">
        <v>338</v>
      </c>
      <c r="C165" s="328">
        <v>213.32</v>
      </c>
      <c r="D165" s="328">
        <v>214.76</v>
      </c>
      <c r="E165" s="328">
        <v>213.32</v>
      </c>
      <c r="F165" s="328">
        <v>214.76</v>
      </c>
      <c r="H165" s="654">
        <f>SUM('T5_data(mth)'!AA167:AK167)</f>
        <v>198.87000000000003</v>
      </c>
      <c r="I165" s="325">
        <f t="shared" si="6"/>
        <v>198.87</v>
      </c>
      <c r="K165" s="655">
        <v>214.76466879009999</v>
      </c>
      <c r="L165" s="325">
        <f t="shared" si="7"/>
        <v>214.76</v>
      </c>
      <c r="N165" s="325">
        <v>160.49281697129999</v>
      </c>
      <c r="O165" s="325">
        <f t="shared" si="8"/>
        <v>160.49</v>
      </c>
    </row>
    <row r="166" spans="1:15" s="325" customFormat="1" ht="19.8">
      <c r="A166" s="329"/>
      <c r="B166" s="329" t="s">
        <v>339</v>
      </c>
      <c r="C166" s="330">
        <v>1824.89</v>
      </c>
      <c r="D166" s="330">
        <v>1499.09</v>
      </c>
      <c r="E166" s="330">
        <v>1824.89</v>
      </c>
      <c r="F166" s="330">
        <v>1499.09</v>
      </c>
      <c r="H166" s="654">
        <f>SUM('T5_data(mth)'!AA168:AK168)</f>
        <v>1720.7699999999998</v>
      </c>
      <c r="I166" s="325">
        <f t="shared" si="6"/>
        <v>1720.77</v>
      </c>
      <c r="K166" s="655">
        <v>1499.0857201669</v>
      </c>
      <c r="L166" s="325">
        <f t="shared" si="7"/>
        <v>1499.09</v>
      </c>
      <c r="N166" s="325">
        <v>1488.2465139623</v>
      </c>
      <c r="O166" s="325">
        <f t="shared" si="8"/>
        <v>1488.25</v>
      </c>
    </row>
    <row r="167" spans="1:15" s="325" customFormat="1" ht="19.8">
      <c r="A167" s="327"/>
      <c r="B167" s="327" t="s">
        <v>340</v>
      </c>
      <c r="C167" s="328">
        <v>5185.1899999999996</v>
      </c>
      <c r="D167" s="328">
        <v>5976.55</v>
      </c>
      <c r="E167" s="328">
        <v>5185.1899999999996</v>
      </c>
      <c r="F167" s="328">
        <v>5976.55</v>
      </c>
      <c r="H167" s="654">
        <f>SUM('T5_data(mth)'!AA169:AK169)</f>
        <v>4760.3000000000011</v>
      </c>
      <c r="I167" s="325">
        <f t="shared" si="6"/>
        <v>4760.3</v>
      </c>
      <c r="K167" s="655">
        <v>5976.5532210373003</v>
      </c>
      <c r="L167" s="325">
        <f t="shared" si="7"/>
        <v>5976.55</v>
      </c>
      <c r="N167" s="325">
        <v>3838.3837380224004</v>
      </c>
      <c r="O167" s="325">
        <f t="shared" si="8"/>
        <v>3838.38</v>
      </c>
    </row>
    <row r="168" spans="1:15" s="325" customFormat="1" ht="19.8">
      <c r="A168" s="329"/>
      <c r="B168" s="329" t="s">
        <v>341</v>
      </c>
      <c r="C168" s="330">
        <v>348.56</v>
      </c>
      <c r="D168" s="330">
        <v>365.45</v>
      </c>
      <c r="E168" s="330">
        <v>348.56</v>
      </c>
      <c r="F168" s="330">
        <v>365.45</v>
      </c>
      <c r="H168" s="654">
        <f>SUM('T5_data(mth)'!AA170:AK170)</f>
        <v>315.43999999999994</v>
      </c>
      <c r="I168" s="325">
        <f t="shared" si="6"/>
        <v>315.44</v>
      </c>
      <c r="K168" s="655">
        <v>365.45397435789999</v>
      </c>
      <c r="L168" s="325">
        <f t="shared" si="7"/>
        <v>365.45</v>
      </c>
      <c r="N168" s="325">
        <v>247.64347768250002</v>
      </c>
      <c r="O168" s="325">
        <f t="shared" si="8"/>
        <v>247.64</v>
      </c>
    </row>
    <row r="169" spans="1:15" s="325" customFormat="1" ht="19.8">
      <c r="A169" s="327"/>
      <c r="B169" s="327" t="s">
        <v>342</v>
      </c>
      <c r="C169" s="328">
        <v>1753.69</v>
      </c>
      <c r="D169" s="328">
        <v>1992.66</v>
      </c>
      <c r="E169" s="328">
        <v>1753.69</v>
      </c>
      <c r="F169" s="328">
        <v>1992.66</v>
      </c>
      <c r="H169" s="654">
        <f>SUM('T5_data(mth)'!AA171:AK171)</f>
        <v>1613.78</v>
      </c>
      <c r="I169" s="325">
        <f t="shared" si="6"/>
        <v>1613.78</v>
      </c>
      <c r="K169" s="655">
        <v>1992.6599645355</v>
      </c>
      <c r="L169" s="325">
        <f t="shared" si="7"/>
        <v>1992.66</v>
      </c>
      <c r="N169" s="325">
        <v>1313.9643158396998</v>
      </c>
      <c r="O169" s="325">
        <f t="shared" si="8"/>
        <v>1313.96</v>
      </c>
    </row>
    <row r="170" spans="1:15" s="325" customFormat="1" ht="19.8">
      <c r="A170" s="329"/>
      <c r="B170" s="329" t="s">
        <v>343</v>
      </c>
      <c r="C170" s="330">
        <v>3082.94</v>
      </c>
      <c r="D170" s="330">
        <v>3618.44</v>
      </c>
      <c r="E170" s="330">
        <v>3082.94</v>
      </c>
      <c r="F170" s="330">
        <v>3618.44</v>
      </c>
      <c r="H170" s="654">
        <f>SUM('T5_data(mth)'!AA172:AK172)</f>
        <v>2831.06</v>
      </c>
      <c r="I170" s="325">
        <f t="shared" si="6"/>
        <v>2831.06</v>
      </c>
      <c r="K170" s="655">
        <v>3618.4392821439001</v>
      </c>
      <c r="L170" s="325">
        <f t="shared" si="7"/>
        <v>3618.44</v>
      </c>
      <c r="N170" s="325">
        <v>2276.7759445002002</v>
      </c>
      <c r="O170" s="325">
        <f t="shared" si="8"/>
        <v>2276.7800000000002</v>
      </c>
    </row>
    <row r="171" spans="1:15" s="325" customFormat="1" ht="19.8">
      <c r="A171" s="327"/>
      <c r="B171" s="327" t="s">
        <v>344</v>
      </c>
      <c r="C171" s="328">
        <v>19422.5</v>
      </c>
      <c r="D171" s="328">
        <v>25642.93</v>
      </c>
      <c r="E171" s="328">
        <v>19422.5</v>
      </c>
      <c r="F171" s="328">
        <v>25642.93</v>
      </c>
      <c r="H171" s="654">
        <f>SUM('T5_data(mth)'!AA173:AK173)</f>
        <v>17844.560000000001</v>
      </c>
      <c r="I171" s="325">
        <f t="shared" si="6"/>
        <v>17844.560000000001</v>
      </c>
      <c r="K171" s="655">
        <v>25642.928734362496</v>
      </c>
      <c r="L171" s="325">
        <f t="shared" si="7"/>
        <v>25642.93</v>
      </c>
      <c r="N171" s="325">
        <v>14019.4908794069</v>
      </c>
      <c r="O171" s="325">
        <f t="shared" si="8"/>
        <v>14019.49</v>
      </c>
    </row>
    <row r="172" spans="1:15" s="325" customFormat="1" ht="19.8">
      <c r="A172" s="329"/>
      <c r="B172" s="329" t="s">
        <v>345</v>
      </c>
      <c r="C172" s="330">
        <v>1526.25</v>
      </c>
      <c r="D172" s="330">
        <v>1444.68</v>
      </c>
      <c r="E172" s="330">
        <v>1526.25</v>
      </c>
      <c r="F172" s="330">
        <v>1444.68</v>
      </c>
      <c r="H172" s="654">
        <f>SUM('T5_data(mth)'!AA174:AK174)</f>
        <v>1441.0800000000002</v>
      </c>
      <c r="I172" s="325">
        <f t="shared" si="6"/>
        <v>1441.08</v>
      </c>
      <c r="K172" s="655">
        <v>1444.6812810331003</v>
      </c>
      <c r="L172" s="325">
        <f t="shared" si="7"/>
        <v>1444.68</v>
      </c>
      <c r="N172" s="325">
        <v>1224.3362826135001</v>
      </c>
      <c r="O172" s="325">
        <f t="shared" si="8"/>
        <v>1224.3399999999999</v>
      </c>
    </row>
    <row r="173" spans="1:15" s="325" customFormat="1" ht="19.8">
      <c r="A173" s="327"/>
      <c r="B173" s="327" t="s">
        <v>346</v>
      </c>
      <c r="C173" s="328">
        <v>1253.1099999999999</v>
      </c>
      <c r="D173" s="328">
        <v>1291.4100000000001</v>
      </c>
      <c r="E173" s="328">
        <v>1253.1099999999999</v>
      </c>
      <c r="F173" s="328">
        <v>1291.4100000000001</v>
      </c>
      <c r="H173" s="654">
        <f>SUM('T5_data(mth)'!AA175:AK175)</f>
        <v>1191.1400000000001</v>
      </c>
      <c r="I173" s="325">
        <f t="shared" si="6"/>
        <v>1191.1400000000001</v>
      </c>
      <c r="K173" s="655">
        <v>1291.4080353954</v>
      </c>
      <c r="L173" s="325">
        <f t="shared" si="7"/>
        <v>1291.4100000000001</v>
      </c>
      <c r="N173" s="325">
        <v>1083.9078136896001</v>
      </c>
      <c r="O173" s="325">
        <f t="shared" si="8"/>
        <v>1083.9100000000001</v>
      </c>
    </row>
    <row r="174" spans="1:15" s="325" customFormat="1" ht="19.8">
      <c r="A174" s="329"/>
      <c r="B174" s="329" t="s">
        <v>347</v>
      </c>
      <c r="C174" s="330">
        <v>239.89</v>
      </c>
      <c r="D174" s="330">
        <v>169.43</v>
      </c>
      <c r="E174" s="330">
        <v>239.89</v>
      </c>
      <c r="F174" s="330">
        <v>169.43</v>
      </c>
      <c r="H174" s="654">
        <f>SUM('T5_data(mth)'!AA176:AK176)</f>
        <v>199.29999999999998</v>
      </c>
      <c r="I174" s="325">
        <f t="shared" si="6"/>
        <v>199.3</v>
      </c>
      <c r="K174" s="655">
        <v>169.42866375289998</v>
      </c>
      <c r="L174" s="325">
        <f t="shared" si="7"/>
        <v>169.43</v>
      </c>
      <c r="N174" s="325">
        <v>168.8530729158</v>
      </c>
      <c r="O174" s="325">
        <f t="shared" si="8"/>
        <v>168.85</v>
      </c>
    </row>
    <row r="175" spans="1:15" s="325" customFormat="1" ht="19.8">
      <c r="A175" s="327"/>
      <c r="B175" s="327" t="s">
        <v>348</v>
      </c>
      <c r="C175" s="328">
        <v>63.02</v>
      </c>
      <c r="D175" s="328">
        <v>36.270000000000003</v>
      </c>
      <c r="E175" s="328">
        <v>63.02</v>
      </c>
      <c r="F175" s="328">
        <v>36.270000000000003</v>
      </c>
      <c r="H175" s="654">
        <f>SUM('T5_data(mth)'!AA177:AK177)</f>
        <v>60.01</v>
      </c>
      <c r="I175" s="325">
        <f t="shared" si="6"/>
        <v>60.01</v>
      </c>
      <c r="K175" s="655">
        <v>36.268784331800006</v>
      </c>
      <c r="L175" s="325">
        <f t="shared" si="7"/>
        <v>36.270000000000003</v>
      </c>
      <c r="N175" s="325">
        <v>50.839220228000009</v>
      </c>
      <c r="O175" s="325">
        <f t="shared" si="8"/>
        <v>50.84</v>
      </c>
    </row>
    <row r="176" spans="1:15" s="325" customFormat="1" ht="19.8">
      <c r="A176" s="329"/>
      <c r="B176" s="329" t="s">
        <v>349</v>
      </c>
      <c r="C176" s="330">
        <v>15372.28</v>
      </c>
      <c r="D176" s="330">
        <v>20903.41</v>
      </c>
      <c r="E176" s="330">
        <v>15372.28</v>
      </c>
      <c r="F176" s="330">
        <v>20903.41</v>
      </c>
      <c r="H176" s="654">
        <f>SUM('T5_data(mth)'!AA178:AK178)</f>
        <v>14067.47</v>
      </c>
      <c r="I176" s="325">
        <f t="shared" si="6"/>
        <v>14067.47</v>
      </c>
      <c r="K176" s="655">
        <v>20903.406948186606</v>
      </c>
      <c r="L176" s="325">
        <f t="shared" si="7"/>
        <v>20903.41</v>
      </c>
      <c r="N176" s="325">
        <v>10852.370474488702</v>
      </c>
      <c r="O176" s="325">
        <f t="shared" si="8"/>
        <v>10852.37</v>
      </c>
    </row>
    <row r="177" spans="1:15" s="325" customFormat="1" ht="19.8">
      <c r="A177" s="327"/>
      <c r="B177" s="327" t="s">
        <v>350</v>
      </c>
      <c r="C177" s="328">
        <v>686.55</v>
      </c>
      <c r="D177" s="328">
        <v>1339.27</v>
      </c>
      <c r="E177" s="328">
        <v>686.55</v>
      </c>
      <c r="F177" s="328">
        <v>1339.27</v>
      </c>
      <c r="H177" s="654">
        <f>SUM('T5_data(mth)'!AA179:AK179)</f>
        <v>635.26</v>
      </c>
      <c r="I177" s="325">
        <f t="shared" si="6"/>
        <v>635.26</v>
      </c>
      <c r="K177" s="655">
        <v>1339.2669616049</v>
      </c>
      <c r="L177" s="325">
        <f t="shared" si="7"/>
        <v>1339.27</v>
      </c>
      <c r="N177" s="325">
        <v>442.84655139130001</v>
      </c>
      <c r="O177" s="325">
        <f t="shared" si="8"/>
        <v>442.85</v>
      </c>
    </row>
    <row r="178" spans="1:15" s="325" customFormat="1" ht="19.8">
      <c r="A178" s="329"/>
      <c r="B178" s="329" t="s">
        <v>351</v>
      </c>
      <c r="C178" s="330">
        <v>85.45</v>
      </c>
      <c r="D178" s="330">
        <v>176.02</v>
      </c>
      <c r="E178" s="330">
        <v>85.45</v>
      </c>
      <c r="F178" s="330">
        <v>176.02</v>
      </c>
      <c r="H178" s="654">
        <f>SUM('T5_data(mth)'!AA180:AK180)</f>
        <v>68.53</v>
      </c>
      <c r="I178" s="325">
        <f t="shared" si="6"/>
        <v>68.53</v>
      </c>
      <c r="K178" s="655">
        <v>176.0156129321</v>
      </c>
      <c r="L178" s="325">
        <f t="shared" si="7"/>
        <v>176.02</v>
      </c>
      <c r="N178" s="325">
        <v>51.992672836099999</v>
      </c>
      <c r="O178" s="325">
        <f t="shared" si="8"/>
        <v>51.99</v>
      </c>
    </row>
    <row r="179" spans="1:15" s="325" customFormat="1" ht="19.8">
      <c r="A179" s="327"/>
      <c r="B179" s="327" t="s">
        <v>352</v>
      </c>
      <c r="C179" s="328">
        <v>195.94</v>
      </c>
      <c r="D179" s="328">
        <v>282.45</v>
      </c>
      <c r="E179" s="328">
        <v>195.94</v>
      </c>
      <c r="F179" s="328">
        <v>282.45</v>
      </c>
      <c r="H179" s="654">
        <f>SUM('T5_data(mth)'!AA181:AK181)</f>
        <v>181.78000000000003</v>
      </c>
      <c r="I179" s="325">
        <f t="shared" si="6"/>
        <v>181.78</v>
      </c>
      <c r="K179" s="655">
        <v>282.45244712570002</v>
      </c>
      <c r="L179" s="325">
        <f t="shared" si="7"/>
        <v>282.45</v>
      </c>
      <c r="N179" s="325">
        <v>144.34479124389998</v>
      </c>
      <c r="O179" s="325">
        <f t="shared" si="8"/>
        <v>144.34</v>
      </c>
    </row>
    <row r="180" spans="1:15" s="325" customFormat="1" ht="19.8">
      <c r="A180" s="329"/>
      <c r="B180" s="329" t="s">
        <v>353</v>
      </c>
      <c r="C180" s="330">
        <v>497.38</v>
      </c>
      <c r="D180" s="330">
        <v>481.25</v>
      </c>
      <c r="E180" s="330">
        <v>497.38</v>
      </c>
      <c r="F180" s="330">
        <v>481.25</v>
      </c>
      <c r="H180" s="654">
        <f>SUM('T5_data(mth)'!AA182:AK182)</f>
        <v>459.25000000000006</v>
      </c>
      <c r="I180" s="325">
        <f t="shared" si="6"/>
        <v>459.25</v>
      </c>
      <c r="K180" s="655">
        <v>481.24999579829995</v>
      </c>
      <c r="L180" s="325">
        <f t="shared" si="7"/>
        <v>481.25</v>
      </c>
      <c r="N180" s="325">
        <v>371.05347195409996</v>
      </c>
      <c r="O180" s="325">
        <f t="shared" si="8"/>
        <v>371.05</v>
      </c>
    </row>
    <row r="181" spans="1:15" s="325" customFormat="1" ht="19.8">
      <c r="A181" s="327"/>
      <c r="B181" s="327" t="s">
        <v>354</v>
      </c>
      <c r="C181" s="328">
        <v>19.829999999999998</v>
      </c>
      <c r="D181" s="328">
        <v>14.88</v>
      </c>
      <c r="E181" s="328">
        <v>19.829999999999998</v>
      </c>
      <c r="F181" s="328">
        <v>14.88</v>
      </c>
      <c r="H181" s="654">
        <f>SUM('T5_data(mth)'!AA183:AK183)</f>
        <v>17.559999999999999</v>
      </c>
      <c r="I181" s="325">
        <f t="shared" si="6"/>
        <v>17.559999999999999</v>
      </c>
      <c r="K181" s="655">
        <v>14.879747439699999</v>
      </c>
      <c r="L181" s="325">
        <f t="shared" si="7"/>
        <v>14.88</v>
      </c>
      <c r="N181" s="325">
        <v>14.594540477400001</v>
      </c>
      <c r="O181" s="325">
        <f t="shared" si="8"/>
        <v>14.59</v>
      </c>
    </row>
    <row r="182" spans="1:15" s="325" customFormat="1" ht="19.8">
      <c r="A182" s="329"/>
      <c r="B182" s="329" t="s">
        <v>355</v>
      </c>
      <c r="C182" s="330">
        <v>62.15</v>
      </c>
      <c r="D182" s="330">
        <v>67.16</v>
      </c>
      <c r="E182" s="330">
        <v>62.15</v>
      </c>
      <c r="F182" s="330">
        <v>67.16</v>
      </c>
      <c r="H182" s="654">
        <f>SUM('T5_data(mth)'!AA184:AK184)</f>
        <v>57.89</v>
      </c>
      <c r="I182" s="325">
        <f t="shared" si="6"/>
        <v>57.89</v>
      </c>
      <c r="K182" s="655">
        <v>67.160441917400007</v>
      </c>
      <c r="L182" s="325">
        <f t="shared" si="7"/>
        <v>67.16</v>
      </c>
      <c r="N182" s="325">
        <v>48.888292951500006</v>
      </c>
      <c r="O182" s="325">
        <f t="shared" si="8"/>
        <v>48.89</v>
      </c>
    </row>
    <row r="183" spans="1:15" s="325" customFormat="1" ht="19.8">
      <c r="A183" s="327"/>
      <c r="B183" s="327" t="s">
        <v>356</v>
      </c>
      <c r="C183" s="328">
        <v>15.66</v>
      </c>
      <c r="D183" s="328">
        <v>14.79</v>
      </c>
      <c r="E183" s="328">
        <v>15.66</v>
      </c>
      <c r="F183" s="328">
        <v>14.79</v>
      </c>
      <c r="H183" s="654">
        <f>SUM('T5_data(mth)'!AA185:AK185)</f>
        <v>14.940000000000001</v>
      </c>
      <c r="I183" s="325">
        <f t="shared" si="6"/>
        <v>14.94</v>
      </c>
      <c r="K183" s="655">
        <v>14.794625256000003</v>
      </c>
      <c r="L183" s="325">
        <f t="shared" si="7"/>
        <v>14.79</v>
      </c>
      <c r="N183" s="325">
        <v>11.2020006002</v>
      </c>
      <c r="O183" s="325">
        <f t="shared" si="8"/>
        <v>11.2</v>
      </c>
    </row>
    <row r="184" spans="1:15" s="325" customFormat="1" ht="19.8">
      <c r="A184" s="329"/>
      <c r="B184" s="329" t="s">
        <v>357</v>
      </c>
      <c r="C184" s="330">
        <v>399.75</v>
      </c>
      <c r="D184" s="330">
        <v>384.42</v>
      </c>
      <c r="E184" s="330">
        <v>399.75</v>
      </c>
      <c r="F184" s="330">
        <v>384.42</v>
      </c>
      <c r="H184" s="654">
        <f>SUM('T5_data(mth)'!AA186:AK186)</f>
        <v>368.84000000000003</v>
      </c>
      <c r="I184" s="325">
        <f t="shared" si="6"/>
        <v>368.84</v>
      </c>
      <c r="K184" s="655">
        <v>384.41518118520003</v>
      </c>
      <c r="L184" s="325">
        <f t="shared" si="7"/>
        <v>384.42</v>
      </c>
      <c r="N184" s="325">
        <v>296.36863792500003</v>
      </c>
      <c r="O184" s="325">
        <f t="shared" si="8"/>
        <v>296.37</v>
      </c>
    </row>
    <row r="185" spans="1:15" s="325" customFormat="1" ht="19.8">
      <c r="A185" s="327"/>
      <c r="B185" s="327" t="s">
        <v>358</v>
      </c>
      <c r="C185" s="328">
        <v>12233.3</v>
      </c>
      <c r="D185" s="328">
        <v>13175.1</v>
      </c>
      <c r="E185" s="328">
        <v>12233.3</v>
      </c>
      <c r="F185" s="328">
        <v>13175.1</v>
      </c>
      <c r="H185" s="654">
        <f>SUM('T5_data(mth)'!AA187:AK187)</f>
        <v>11213.869999999999</v>
      </c>
      <c r="I185" s="325">
        <f t="shared" si="6"/>
        <v>11213.87</v>
      </c>
      <c r="K185" s="655">
        <v>13175.0950692964</v>
      </c>
      <c r="L185" s="325">
        <f t="shared" si="7"/>
        <v>13175.1</v>
      </c>
      <c r="N185" s="325">
        <v>9256.7131497802002</v>
      </c>
      <c r="O185" s="325">
        <f t="shared" si="8"/>
        <v>9256.7099999999991</v>
      </c>
    </row>
    <row r="186" spans="1:15" s="325" customFormat="1" ht="19.8">
      <c r="A186" s="329"/>
      <c r="B186" s="329" t="s">
        <v>359</v>
      </c>
      <c r="C186" s="330">
        <v>7188.05</v>
      </c>
      <c r="D186" s="330">
        <v>7351.25</v>
      </c>
      <c r="E186" s="330">
        <v>7188.05</v>
      </c>
      <c r="F186" s="330">
        <v>7351.25</v>
      </c>
      <c r="H186" s="654">
        <f>SUM('T5_data(mth)'!AA188:AK188)</f>
        <v>6647.12</v>
      </c>
      <c r="I186" s="325">
        <f t="shared" si="6"/>
        <v>6647.12</v>
      </c>
      <c r="K186" s="655">
        <v>7351.252497285901</v>
      </c>
      <c r="L186" s="325">
        <f t="shared" si="7"/>
        <v>7351.25</v>
      </c>
      <c r="N186" s="325">
        <v>5484.2689726343997</v>
      </c>
      <c r="O186" s="325">
        <f t="shared" si="8"/>
        <v>5484.27</v>
      </c>
    </row>
    <row r="187" spans="1:15" s="325" customFormat="1" ht="19.8">
      <c r="A187" s="327"/>
      <c r="B187" s="327" t="s">
        <v>360</v>
      </c>
      <c r="C187" s="328">
        <v>4617.17</v>
      </c>
      <c r="D187" s="328">
        <v>4412.5200000000004</v>
      </c>
      <c r="E187" s="328">
        <v>4617.17</v>
      </c>
      <c r="F187" s="328">
        <v>4412.5200000000004</v>
      </c>
      <c r="H187" s="654">
        <f>SUM('T5_data(mth)'!AA189:AK189)</f>
        <v>4293.2199999999993</v>
      </c>
      <c r="I187" s="325">
        <f t="shared" si="6"/>
        <v>4293.22</v>
      </c>
      <c r="K187" s="655">
        <v>4412.524467046399</v>
      </c>
      <c r="L187" s="325">
        <f t="shared" si="7"/>
        <v>4412.5200000000004</v>
      </c>
      <c r="N187" s="325">
        <v>3606.4268594386003</v>
      </c>
      <c r="O187" s="325">
        <f t="shared" si="8"/>
        <v>3606.43</v>
      </c>
    </row>
    <row r="188" spans="1:15" s="325" customFormat="1" ht="19.8">
      <c r="A188" s="329"/>
      <c r="B188" s="329" t="s">
        <v>361</v>
      </c>
      <c r="C188" s="330">
        <v>779.42</v>
      </c>
      <c r="D188" s="330">
        <v>693.07</v>
      </c>
      <c r="E188" s="330">
        <v>779.42</v>
      </c>
      <c r="F188" s="330">
        <v>693.07</v>
      </c>
      <c r="H188" s="654">
        <f>SUM('T5_data(mth)'!AA190:AK190)</f>
        <v>708.82999999999993</v>
      </c>
      <c r="I188" s="325">
        <f t="shared" si="6"/>
        <v>708.83</v>
      </c>
      <c r="K188" s="655">
        <v>693.07174590449995</v>
      </c>
      <c r="L188" s="325">
        <f t="shared" si="7"/>
        <v>693.07</v>
      </c>
      <c r="N188" s="325">
        <v>580.3146591057</v>
      </c>
      <c r="O188" s="325">
        <f t="shared" si="8"/>
        <v>580.30999999999995</v>
      </c>
    </row>
    <row r="189" spans="1:15" s="325" customFormat="1" ht="19.8">
      <c r="A189" s="327"/>
      <c r="B189" s="327" t="s">
        <v>362</v>
      </c>
      <c r="C189" s="328">
        <v>1791.45</v>
      </c>
      <c r="D189" s="328">
        <v>2245.66</v>
      </c>
      <c r="E189" s="328">
        <v>1791.45</v>
      </c>
      <c r="F189" s="328">
        <v>2245.66</v>
      </c>
      <c r="H189" s="654">
        <f>SUM('T5_data(mth)'!AA191:AK191)</f>
        <v>1645.0899999999997</v>
      </c>
      <c r="I189" s="325">
        <f t="shared" si="6"/>
        <v>1645.09</v>
      </c>
      <c r="K189" s="655">
        <v>2245.6562843349998</v>
      </c>
      <c r="L189" s="325">
        <f t="shared" si="7"/>
        <v>2245.66</v>
      </c>
      <c r="N189" s="325">
        <v>1297.5274540901</v>
      </c>
      <c r="O189" s="325">
        <f t="shared" si="8"/>
        <v>1297.53</v>
      </c>
    </row>
    <row r="190" spans="1:15" s="325" customFormat="1" ht="19.8">
      <c r="A190" s="329"/>
      <c r="B190" s="329" t="s">
        <v>363</v>
      </c>
      <c r="C190" s="330">
        <v>1217.92</v>
      </c>
      <c r="D190" s="330">
        <v>1344.02</v>
      </c>
      <c r="E190" s="330">
        <v>1217.92</v>
      </c>
      <c r="F190" s="330">
        <v>1344.02</v>
      </c>
      <c r="H190" s="654">
        <f>SUM('T5_data(mth)'!AA192:AK192)</f>
        <v>1091.3</v>
      </c>
      <c r="I190" s="325">
        <f t="shared" si="6"/>
        <v>1091.3</v>
      </c>
      <c r="K190" s="655">
        <v>1344.0235880323003</v>
      </c>
      <c r="L190" s="325">
        <f t="shared" si="7"/>
        <v>1344.02</v>
      </c>
      <c r="N190" s="325">
        <v>881.84902936699996</v>
      </c>
      <c r="O190" s="325">
        <f t="shared" si="8"/>
        <v>881.85</v>
      </c>
    </row>
    <row r="191" spans="1:15" s="325" customFormat="1" ht="19.8">
      <c r="A191" s="327"/>
      <c r="B191" s="327" t="s">
        <v>364</v>
      </c>
      <c r="C191" s="328">
        <v>876.58</v>
      </c>
      <c r="D191" s="328">
        <v>986.44</v>
      </c>
      <c r="E191" s="328">
        <v>876.58</v>
      </c>
      <c r="F191" s="328">
        <v>986.44</v>
      </c>
      <c r="H191" s="654">
        <f>SUM('T5_data(mth)'!AA193:AK193)</f>
        <v>781.50999999999988</v>
      </c>
      <c r="I191" s="325">
        <f t="shared" si="6"/>
        <v>781.51</v>
      </c>
      <c r="K191" s="655">
        <v>986.43575112359997</v>
      </c>
      <c r="L191" s="325">
        <f t="shared" si="7"/>
        <v>986.44</v>
      </c>
      <c r="N191" s="325">
        <v>632.82686927240002</v>
      </c>
      <c r="O191" s="325">
        <f t="shared" si="8"/>
        <v>632.83000000000004</v>
      </c>
    </row>
    <row r="192" spans="1:15" s="325" customFormat="1" ht="19.8">
      <c r="A192" s="329"/>
      <c r="B192" s="329" t="s">
        <v>365</v>
      </c>
      <c r="C192" s="330">
        <v>282.23</v>
      </c>
      <c r="D192" s="330">
        <v>293.48</v>
      </c>
      <c r="E192" s="330">
        <v>282.23</v>
      </c>
      <c r="F192" s="330">
        <v>293.48</v>
      </c>
      <c r="H192" s="654">
        <f>SUM('T5_data(mth)'!AA194:AK194)</f>
        <v>255.7</v>
      </c>
      <c r="I192" s="325">
        <f t="shared" si="6"/>
        <v>255.7</v>
      </c>
      <c r="K192" s="655">
        <v>293.47940482029998</v>
      </c>
      <c r="L192" s="325">
        <f t="shared" si="7"/>
        <v>293.48</v>
      </c>
      <c r="N192" s="325">
        <v>206.63601882790002</v>
      </c>
      <c r="O192" s="325">
        <f t="shared" si="8"/>
        <v>206.64</v>
      </c>
    </row>
    <row r="193" spans="1:15" s="325" customFormat="1" ht="19.8">
      <c r="A193" s="327"/>
      <c r="B193" s="327" t="s">
        <v>366</v>
      </c>
      <c r="C193" s="328">
        <v>59.11</v>
      </c>
      <c r="D193" s="328">
        <v>64.11</v>
      </c>
      <c r="E193" s="328">
        <v>59.11</v>
      </c>
      <c r="F193" s="328">
        <v>64.11</v>
      </c>
      <c r="H193" s="654">
        <f>SUM('T5_data(mth)'!AA195:AK195)</f>
        <v>54.070000000000007</v>
      </c>
      <c r="I193" s="325">
        <f t="shared" si="6"/>
        <v>54.07</v>
      </c>
      <c r="K193" s="655">
        <v>64.108432088399994</v>
      </c>
      <c r="L193" s="325">
        <f t="shared" si="7"/>
        <v>64.11</v>
      </c>
      <c r="N193" s="325">
        <v>42.386141266699994</v>
      </c>
      <c r="O193" s="325">
        <f t="shared" si="8"/>
        <v>42.39</v>
      </c>
    </row>
    <row r="194" spans="1:15" s="325" customFormat="1" ht="19.8">
      <c r="A194" s="329"/>
      <c r="B194" s="329" t="s">
        <v>367</v>
      </c>
      <c r="C194" s="330">
        <v>1414.25</v>
      </c>
      <c r="D194" s="330">
        <v>1970.12</v>
      </c>
      <c r="E194" s="330">
        <v>1414.25</v>
      </c>
      <c r="F194" s="330">
        <v>1970.12</v>
      </c>
      <c r="H194" s="654">
        <f>SUM('T5_data(mth)'!AA196:AK196)</f>
        <v>1266.0800000000002</v>
      </c>
      <c r="I194" s="325">
        <f t="shared" si="6"/>
        <v>1266.08</v>
      </c>
      <c r="K194" s="655">
        <v>1970.1249057812997</v>
      </c>
      <c r="L194" s="325">
        <f t="shared" si="7"/>
        <v>1970.12</v>
      </c>
      <c r="N194" s="325">
        <v>1067.9116851301999</v>
      </c>
      <c r="O194" s="325">
        <f t="shared" si="8"/>
        <v>1067.9100000000001</v>
      </c>
    </row>
    <row r="195" spans="1:15" s="325" customFormat="1" ht="19.8">
      <c r="A195" s="327"/>
      <c r="B195" s="327" t="s">
        <v>368</v>
      </c>
      <c r="C195" s="328">
        <v>2413.09</v>
      </c>
      <c r="D195" s="328">
        <v>2509.69</v>
      </c>
      <c r="E195" s="328">
        <v>2413.09</v>
      </c>
      <c r="F195" s="328">
        <v>2509.69</v>
      </c>
      <c r="H195" s="654">
        <f>SUM('T5_data(mth)'!AA197:AK197)</f>
        <v>2209.36</v>
      </c>
      <c r="I195" s="325">
        <f t="shared" si="6"/>
        <v>2209.36</v>
      </c>
      <c r="K195" s="655">
        <v>2509.6940781969001</v>
      </c>
      <c r="L195" s="325">
        <f t="shared" si="7"/>
        <v>2509.69</v>
      </c>
      <c r="N195" s="325">
        <v>1822.6834626486</v>
      </c>
      <c r="O195" s="325">
        <f t="shared" si="8"/>
        <v>1822.68</v>
      </c>
    </row>
    <row r="196" spans="1:15" s="325" customFormat="1" ht="19.8">
      <c r="A196" s="329"/>
      <c r="B196" s="329" t="s">
        <v>369</v>
      </c>
      <c r="C196" s="330">
        <v>12943.76</v>
      </c>
      <c r="D196" s="330">
        <v>14798.86</v>
      </c>
      <c r="E196" s="330">
        <v>12943.76</v>
      </c>
      <c r="F196" s="330">
        <v>14798.86</v>
      </c>
      <c r="H196" s="654">
        <f>SUM('T5_data(mth)'!AA198:AK198)</f>
        <v>11892.939999999999</v>
      </c>
      <c r="I196" s="325">
        <f t="shared" ref="I196:I259" si="9">ROUND(H196,2)</f>
        <v>11892.94</v>
      </c>
      <c r="K196" s="655">
        <v>14798.860563609998</v>
      </c>
      <c r="L196" s="325">
        <f t="shared" ref="L196:L259" si="10">ROUND(K196,2)</f>
        <v>14798.86</v>
      </c>
      <c r="N196" s="325">
        <v>9645.8673816108021</v>
      </c>
      <c r="O196" s="325">
        <f t="shared" ref="O196:O259" si="11">ROUND(N196,2)</f>
        <v>9645.8700000000008</v>
      </c>
    </row>
    <row r="197" spans="1:15" s="325" customFormat="1" ht="19.8">
      <c r="A197" s="327"/>
      <c r="B197" s="327" t="s">
        <v>370</v>
      </c>
      <c r="C197" s="328">
        <v>5169.1400000000003</v>
      </c>
      <c r="D197" s="328">
        <v>6100.91</v>
      </c>
      <c r="E197" s="328">
        <v>5169.1400000000003</v>
      </c>
      <c r="F197" s="328">
        <v>6100.91</v>
      </c>
      <c r="H197" s="654">
        <f>SUM('T5_data(mth)'!AA199:AK199)</f>
        <v>4792.9399999999996</v>
      </c>
      <c r="I197" s="325">
        <f t="shared" si="9"/>
        <v>4792.9399999999996</v>
      </c>
      <c r="K197" s="655">
        <v>6100.9098474019993</v>
      </c>
      <c r="L197" s="325">
        <f t="shared" si="10"/>
        <v>6100.91</v>
      </c>
      <c r="N197" s="325">
        <v>3955.3409664526998</v>
      </c>
      <c r="O197" s="325">
        <f t="shared" si="11"/>
        <v>3955.34</v>
      </c>
    </row>
    <row r="198" spans="1:15" s="325" customFormat="1" ht="19.8">
      <c r="A198" s="329"/>
      <c r="B198" s="329" t="s">
        <v>371</v>
      </c>
      <c r="C198" s="330">
        <v>3348.41</v>
      </c>
      <c r="D198" s="330">
        <v>3719.61</v>
      </c>
      <c r="E198" s="330">
        <v>3348.41</v>
      </c>
      <c r="F198" s="330">
        <v>3719.61</v>
      </c>
      <c r="H198" s="654">
        <f>SUM('T5_data(mth)'!AA200:AK200)</f>
        <v>3135.22</v>
      </c>
      <c r="I198" s="325">
        <f t="shared" si="9"/>
        <v>3135.22</v>
      </c>
      <c r="K198" s="655">
        <v>3719.6112676530997</v>
      </c>
      <c r="L198" s="325">
        <f t="shared" si="10"/>
        <v>3719.61</v>
      </c>
      <c r="N198" s="325">
        <v>2599.6588294751</v>
      </c>
      <c r="O198" s="325">
        <f t="shared" si="11"/>
        <v>2599.66</v>
      </c>
    </row>
    <row r="199" spans="1:15" s="325" customFormat="1" ht="19.8">
      <c r="A199" s="327"/>
      <c r="B199" s="327" t="s">
        <v>372</v>
      </c>
      <c r="C199" s="328">
        <v>1645.06</v>
      </c>
      <c r="D199" s="328">
        <v>2124.61</v>
      </c>
      <c r="E199" s="328">
        <v>1645.06</v>
      </c>
      <c r="F199" s="328">
        <v>2124.61</v>
      </c>
      <c r="H199" s="654">
        <f>SUM('T5_data(mth)'!AA201:AK201)</f>
        <v>1498.1899999999998</v>
      </c>
      <c r="I199" s="325">
        <f t="shared" si="9"/>
        <v>1498.19</v>
      </c>
      <c r="K199" s="655">
        <v>2124.6083498875</v>
      </c>
      <c r="L199" s="325">
        <f t="shared" si="10"/>
        <v>2124.61</v>
      </c>
      <c r="N199" s="325">
        <v>1232.3939526058998</v>
      </c>
      <c r="O199" s="325">
        <f t="shared" si="11"/>
        <v>1232.3900000000001</v>
      </c>
    </row>
    <row r="200" spans="1:15" s="325" customFormat="1" ht="19.8">
      <c r="A200" s="329"/>
      <c r="B200" s="329" t="s">
        <v>373</v>
      </c>
      <c r="C200" s="330">
        <v>175.67</v>
      </c>
      <c r="D200" s="330">
        <v>256.69</v>
      </c>
      <c r="E200" s="330">
        <v>175.67</v>
      </c>
      <c r="F200" s="330">
        <v>256.69</v>
      </c>
      <c r="H200" s="654">
        <f>SUM('T5_data(mth)'!AA202:AK202)</f>
        <v>159.53</v>
      </c>
      <c r="I200" s="325">
        <f t="shared" si="9"/>
        <v>159.53</v>
      </c>
      <c r="K200" s="655">
        <v>256.69022986139998</v>
      </c>
      <c r="L200" s="325">
        <f t="shared" si="10"/>
        <v>256.69</v>
      </c>
      <c r="N200" s="325">
        <v>123.2881843717</v>
      </c>
      <c r="O200" s="325">
        <f t="shared" si="11"/>
        <v>123.29</v>
      </c>
    </row>
    <row r="201" spans="1:15" s="325" customFormat="1" ht="19.8">
      <c r="A201" s="327"/>
      <c r="B201" s="327" t="s">
        <v>374</v>
      </c>
      <c r="C201" s="328">
        <v>5502.67</v>
      </c>
      <c r="D201" s="328">
        <v>5651.66</v>
      </c>
      <c r="E201" s="328">
        <v>5502.67</v>
      </c>
      <c r="F201" s="328">
        <v>5651.66</v>
      </c>
      <c r="H201" s="654">
        <f>SUM('T5_data(mth)'!AA203:AK203)</f>
        <v>5014.3500000000004</v>
      </c>
      <c r="I201" s="325">
        <f t="shared" si="9"/>
        <v>5014.3500000000004</v>
      </c>
      <c r="K201" s="655">
        <v>5651.6570512596008</v>
      </c>
      <c r="L201" s="325">
        <f t="shared" si="10"/>
        <v>5651.66</v>
      </c>
      <c r="N201" s="325">
        <v>4043.1754933768002</v>
      </c>
      <c r="O201" s="325">
        <f t="shared" si="11"/>
        <v>4043.18</v>
      </c>
    </row>
    <row r="202" spans="1:15" s="325" customFormat="1" ht="19.8">
      <c r="A202" s="329"/>
      <c r="B202" s="329" t="s">
        <v>375</v>
      </c>
      <c r="C202" s="330">
        <v>1657</v>
      </c>
      <c r="D202" s="330">
        <v>1780.36</v>
      </c>
      <c r="E202" s="330">
        <v>1657</v>
      </c>
      <c r="F202" s="330">
        <v>1780.36</v>
      </c>
      <c r="H202" s="654">
        <f>SUM('T5_data(mth)'!AA204:AK204)</f>
        <v>1537.4699999999998</v>
      </c>
      <c r="I202" s="325">
        <f t="shared" si="9"/>
        <v>1537.47</v>
      </c>
      <c r="K202" s="655">
        <v>1780.3642701853</v>
      </c>
      <c r="L202" s="325">
        <f t="shared" si="10"/>
        <v>1780.36</v>
      </c>
      <c r="N202" s="325">
        <v>1229.1571195336001</v>
      </c>
      <c r="O202" s="325">
        <f t="shared" si="11"/>
        <v>1229.1600000000001</v>
      </c>
    </row>
    <row r="203" spans="1:15" s="325" customFormat="1" ht="19.8">
      <c r="A203" s="327"/>
      <c r="B203" s="327" t="s">
        <v>376</v>
      </c>
      <c r="C203" s="328">
        <v>2527.75</v>
      </c>
      <c r="D203" s="328">
        <v>2609.87</v>
      </c>
      <c r="E203" s="328">
        <v>2527.75</v>
      </c>
      <c r="F203" s="328">
        <v>2609.87</v>
      </c>
      <c r="H203" s="654">
        <f>SUM('T5_data(mth)'!AA205:AK205)</f>
        <v>2291.89</v>
      </c>
      <c r="I203" s="325">
        <f t="shared" si="9"/>
        <v>2291.89</v>
      </c>
      <c r="K203" s="655">
        <v>2609.8665522346005</v>
      </c>
      <c r="L203" s="325">
        <f t="shared" si="10"/>
        <v>2609.87</v>
      </c>
      <c r="N203" s="325">
        <v>1873.0031570818001</v>
      </c>
      <c r="O203" s="325">
        <f t="shared" si="11"/>
        <v>1873</v>
      </c>
    </row>
    <row r="204" spans="1:15" s="325" customFormat="1" ht="19.8">
      <c r="A204" s="329"/>
      <c r="B204" s="329" t="s">
        <v>377</v>
      </c>
      <c r="C204" s="330">
        <v>1317.91</v>
      </c>
      <c r="D204" s="330">
        <v>1261.43</v>
      </c>
      <c r="E204" s="330">
        <v>1317.91</v>
      </c>
      <c r="F204" s="330">
        <v>1261.43</v>
      </c>
      <c r="H204" s="654">
        <f>SUM('T5_data(mth)'!AA206:AK206)</f>
        <v>1184.96</v>
      </c>
      <c r="I204" s="325">
        <f t="shared" si="9"/>
        <v>1184.96</v>
      </c>
      <c r="K204" s="655">
        <v>1261.4262288396999</v>
      </c>
      <c r="L204" s="325">
        <f t="shared" si="10"/>
        <v>1261.43</v>
      </c>
      <c r="N204" s="325">
        <v>941.01521676139998</v>
      </c>
      <c r="O204" s="325">
        <f t="shared" si="11"/>
        <v>941.02</v>
      </c>
    </row>
    <row r="205" spans="1:15" s="325" customFormat="1" ht="19.8">
      <c r="A205" s="327"/>
      <c r="B205" s="327" t="s">
        <v>378</v>
      </c>
      <c r="C205" s="328">
        <v>2271.96</v>
      </c>
      <c r="D205" s="328">
        <v>3046.29</v>
      </c>
      <c r="E205" s="328">
        <v>2271.96</v>
      </c>
      <c r="F205" s="328">
        <v>3046.29</v>
      </c>
      <c r="H205" s="654">
        <f>SUM('T5_data(mth)'!AA207:AK207)</f>
        <v>2085.6399999999994</v>
      </c>
      <c r="I205" s="325">
        <f t="shared" si="9"/>
        <v>2085.64</v>
      </c>
      <c r="K205" s="655">
        <v>3046.2936649484</v>
      </c>
      <c r="L205" s="325">
        <f t="shared" si="10"/>
        <v>3046.29</v>
      </c>
      <c r="N205" s="325">
        <v>1647.3509217813</v>
      </c>
      <c r="O205" s="325">
        <f t="shared" si="11"/>
        <v>1647.35</v>
      </c>
    </row>
    <row r="206" spans="1:15" s="325" customFormat="1" ht="19.8">
      <c r="A206" s="329"/>
      <c r="B206" s="329" t="s">
        <v>379</v>
      </c>
      <c r="C206" s="330">
        <v>359.84</v>
      </c>
      <c r="D206" s="330">
        <v>390.36</v>
      </c>
      <c r="E206" s="330">
        <v>359.84</v>
      </c>
      <c r="F206" s="330">
        <v>390.36</v>
      </c>
      <c r="H206" s="654">
        <f>SUM('T5_data(mth)'!AA208:AK208)</f>
        <v>337.28</v>
      </c>
      <c r="I206" s="325">
        <f t="shared" si="9"/>
        <v>337.28</v>
      </c>
      <c r="K206" s="655">
        <v>390.36023109009994</v>
      </c>
      <c r="L206" s="325">
        <f t="shared" si="10"/>
        <v>390.36</v>
      </c>
      <c r="N206" s="325">
        <v>271.77189498910002</v>
      </c>
      <c r="O206" s="325">
        <f t="shared" si="11"/>
        <v>271.77</v>
      </c>
    </row>
    <row r="207" spans="1:15" s="325" customFormat="1" ht="19.8">
      <c r="A207" s="327"/>
      <c r="B207" s="327" t="s">
        <v>380</v>
      </c>
      <c r="C207" s="328">
        <v>508.3</v>
      </c>
      <c r="D207" s="328">
        <v>569.48</v>
      </c>
      <c r="E207" s="328">
        <v>508.3</v>
      </c>
      <c r="F207" s="328">
        <v>569.48</v>
      </c>
      <c r="H207" s="654">
        <f>SUM('T5_data(mth)'!AA209:AK209)</f>
        <v>466.53999999999996</v>
      </c>
      <c r="I207" s="325">
        <f t="shared" si="9"/>
        <v>466.54</v>
      </c>
      <c r="K207" s="655">
        <v>569.47691288499993</v>
      </c>
      <c r="L207" s="325">
        <f t="shared" si="10"/>
        <v>569.48</v>
      </c>
      <c r="N207" s="325">
        <v>372.24567582279997</v>
      </c>
      <c r="O207" s="325">
        <f t="shared" si="11"/>
        <v>372.25</v>
      </c>
    </row>
    <row r="208" spans="1:15" s="325" customFormat="1" ht="19.8">
      <c r="A208" s="329"/>
      <c r="B208" s="329" t="s">
        <v>381</v>
      </c>
      <c r="C208" s="330">
        <v>58.77</v>
      </c>
      <c r="D208" s="330">
        <v>99.26</v>
      </c>
      <c r="E208" s="330">
        <v>58.77</v>
      </c>
      <c r="F208" s="330">
        <v>99.26</v>
      </c>
      <c r="H208" s="654">
        <f>SUM('T5_data(mth)'!AA210:AK210)</f>
        <v>58.31</v>
      </c>
      <c r="I208" s="325">
        <f t="shared" si="9"/>
        <v>58.31</v>
      </c>
      <c r="K208" s="655">
        <v>99.259625975299983</v>
      </c>
      <c r="L208" s="325">
        <f t="shared" si="10"/>
        <v>99.26</v>
      </c>
      <c r="N208" s="325">
        <v>43.453504292000005</v>
      </c>
      <c r="O208" s="325">
        <f t="shared" si="11"/>
        <v>43.45</v>
      </c>
    </row>
    <row r="209" spans="1:15" s="325" customFormat="1" ht="19.8">
      <c r="A209" s="327"/>
      <c r="B209" s="327" t="s">
        <v>382</v>
      </c>
      <c r="C209" s="328">
        <v>1345.04</v>
      </c>
      <c r="D209" s="328">
        <v>1987.2</v>
      </c>
      <c r="E209" s="328">
        <v>1345.04</v>
      </c>
      <c r="F209" s="328">
        <v>1987.2</v>
      </c>
      <c r="H209" s="654">
        <f>SUM('T5_data(mth)'!AA211:AK211)</f>
        <v>1223.52</v>
      </c>
      <c r="I209" s="325">
        <f t="shared" si="9"/>
        <v>1223.52</v>
      </c>
      <c r="K209" s="655">
        <v>1987.1968949979998</v>
      </c>
      <c r="L209" s="325">
        <f t="shared" si="10"/>
        <v>1987.2</v>
      </c>
      <c r="N209" s="325">
        <v>959.8798466774</v>
      </c>
      <c r="O209" s="325">
        <f t="shared" si="11"/>
        <v>959.88</v>
      </c>
    </row>
    <row r="210" spans="1:15" s="325" customFormat="1" ht="19.8">
      <c r="A210" s="329"/>
      <c r="B210" s="329" t="s">
        <v>383</v>
      </c>
      <c r="C210" s="330">
        <v>10.130000000000001</v>
      </c>
      <c r="D210" s="330">
        <v>11.1</v>
      </c>
      <c r="E210" s="330">
        <v>10.130000000000001</v>
      </c>
      <c r="F210" s="330">
        <v>11.1</v>
      </c>
      <c r="H210" s="654">
        <f>SUM('T5_data(mth)'!AA212:AK212)</f>
        <v>9.120000000000001</v>
      </c>
      <c r="I210" s="325">
        <f t="shared" si="9"/>
        <v>9.1199999999999992</v>
      </c>
      <c r="K210" s="655">
        <v>11.100900456899998</v>
      </c>
      <c r="L210" s="325">
        <f t="shared" si="10"/>
        <v>11.1</v>
      </c>
      <c r="N210" s="325">
        <v>7.1500789871999997</v>
      </c>
      <c r="O210" s="325">
        <f t="shared" si="11"/>
        <v>7.15</v>
      </c>
    </row>
    <row r="211" spans="1:15" s="325" customFormat="1" ht="19.8">
      <c r="A211" s="327"/>
      <c r="B211" s="327" t="s">
        <v>384</v>
      </c>
      <c r="C211" s="328">
        <v>179.38</v>
      </c>
      <c r="D211" s="328">
        <v>197.52</v>
      </c>
      <c r="E211" s="328">
        <v>179.38</v>
      </c>
      <c r="F211" s="328">
        <v>197.52</v>
      </c>
      <c r="H211" s="654">
        <f>SUM('T5_data(mth)'!AA213:AK213)</f>
        <v>163.65</v>
      </c>
      <c r="I211" s="325">
        <f t="shared" si="9"/>
        <v>163.65</v>
      </c>
      <c r="K211" s="655">
        <v>197.5187456223</v>
      </c>
      <c r="L211" s="325">
        <f t="shared" si="10"/>
        <v>197.52</v>
      </c>
      <c r="N211" s="325">
        <v>127.7086855451</v>
      </c>
      <c r="O211" s="325">
        <f t="shared" si="11"/>
        <v>127.71</v>
      </c>
    </row>
    <row r="212" spans="1:15" s="325" customFormat="1" ht="19.8">
      <c r="A212" s="329"/>
      <c r="B212" s="329" t="s">
        <v>385</v>
      </c>
      <c r="C212" s="330">
        <v>16.5</v>
      </c>
      <c r="D212" s="330">
        <v>22.72</v>
      </c>
      <c r="E212" s="330">
        <v>16.5</v>
      </c>
      <c r="F212" s="330">
        <v>22.72</v>
      </c>
      <c r="H212" s="654">
        <f>SUM('T5_data(mth)'!AA214:AK214)</f>
        <v>15.06</v>
      </c>
      <c r="I212" s="325">
        <f t="shared" si="9"/>
        <v>15.06</v>
      </c>
      <c r="K212" s="655">
        <v>22.718212487100004</v>
      </c>
      <c r="L212" s="325">
        <f t="shared" si="10"/>
        <v>22.72</v>
      </c>
      <c r="N212" s="325">
        <v>12.207005424200002</v>
      </c>
      <c r="O212" s="325">
        <f t="shared" si="11"/>
        <v>12.21</v>
      </c>
    </row>
    <row r="213" spans="1:15" s="325" customFormat="1" ht="19.8">
      <c r="A213" s="327"/>
      <c r="B213" s="327" t="s">
        <v>386</v>
      </c>
      <c r="C213" s="328">
        <v>162.87</v>
      </c>
      <c r="D213" s="328">
        <v>174.8</v>
      </c>
      <c r="E213" s="328">
        <v>162.87</v>
      </c>
      <c r="F213" s="328">
        <v>174.8</v>
      </c>
      <c r="H213" s="654">
        <f>SUM('T5_data(mth)'!AA215:AK215)</f>
        <v>148.61000000000001</v>
      </c>
      <c r="I213" s="325">
        <f t="shared" si="9"/>
        <v>148.61000000000001</v>
      </c>
      <c r="K213" s="655">
        <v>174.80053313519997</v>
      </c>
      <c r="L213" s="325">
        <f t="shared" si="10"/>
        <v>174.8</v>
      </c>
      <c r="N213" s="325">
        <v>115.50168012090001</v>
      </c>
      <c r="O213" s="325">
        <f t="shared" si="11"/>
        <v>115.5</v>
      </c>
    </row>
    <row r="214" spans="1:15" s="325" customFormat="1" ht="19.8">
      <c r="A214" s="329"/>
      <c r="B214" s="329" t="s">
        <v>387</v>
      </c>
      <c r="C214" s="330">
        <v>1110.71</v>
      </c>
      <c r="D214" s="330">
        <v>1055.69</v>
      </c>
      <c r="E214" s="330">
        <v>1110.71</v>
      </c>
      <c r="F214" s="330">
        <v>1055.69</v>
      </c>
      <c r="H214" s="654">
        <f>SUM('T5_data(mth)'!AA216:AK216)</f>
        <v>1045.3399999999999</v>
      </c>
      <c r="I214" s="325">
        <f t="shared" si="9"/>
        <v>1045.3399999999999</v>
      </c>
      <c r="K214" s="655">
        <v>1055.6917194212001</v>
      </c>
      <c r="L214" s="325">
        <f t="shared" si="10"/>
        <v>1055.69</v>
      </c>
      <c r="N214" s="325">
        <v>885.4862297116</v>
      </c>
      <c r="O214" s="325">
        <f t="shared" si="11"/>
        <v>885.49</v>
      </c>
    </row>
    <row r="215" spans="1:15" s="325" customFormat="1" ht="19.8">
      <c r="A215" s="327"/>
      <c r="B215" s="327" t="s">
        <v>388</v>
      </c>
      <c r="C215" s="328">
        <v>1.55</v>
      </c>
      <c r="D215" s="328">
        <v>1.5</v>
      </c>
      <c r="E215" s="328">
        <v>1.55</v>
      </c>
      <c r="F215" s="328">
        <v>1.5</v>
      </c>
      <c r="H215" s="654">
        <f>SUM('T5_data(mth)'!AA217:AK217)</f>
        <v>1.45</v>
      </c>
      <c r="I215" s="325">
        <f t="shared" si="9"/>
        <v>1.45</v>
      </c>
      <c r="K215" s="655">
        <v>1.5010977736000002</v>
      </c>
      <c r="L215" s="325">
        <f t="shared" si="10"/>
        <v>1.5</v>
      </c>
      <c r="N215" s="325">
        <v>1.1285014301999998</v>
      </c>
      <c r="O215" s="325">
        <f t="shared" si="11"/>
        <v>1.1299999999999999</v>
      </c>
    </row>
    <row r="216" spans="1:15" s="325" customFormat="1" ht="19.8">
      <c r="A216" s="329"/>
      <c r="B216" s="329" t="s">
        <v>389</v>
      </c>
      <c r="C216" s="330">
        <v>178.9</v>
      </c>
      <c r="D216" s="330">
        <v>257.18</v>
      </c>
      <c r="E216" s="330">
        <v>178.9</v>
      </c>
      <c r="F216" s="330">
        <v>257.18</v>
      </c>
      <c r="H216" s="654">
        <f>SUM('T5_data(mth)'!AA218:AK218)</f>
        <v>164</v>
      </c>
      <c r="I216" s="325">
        <f t="shared" si="9"/>
        <v>164</v>
      </c>
      <c r="K216" s="655">
        <v>257.1764264679</v>
      </c>
      <c r="L216" s="325">
        <f t="shared" si="10"/>
        <v>257.18</v>
      </c>
      <c r="N216" s="325">
        <v>133.33939234049998</v>
      </c>
      <c r="O216" s="325">
        <f t="shared" si="11"/>
        <v>133.34</v>
      </c>
    </row>
    <row r="217" spans="1:15" s="325" customFormat="1" ht="19.8">
      <c r="A217" s="327"/>
      <c r="B217" s="327" t="s">
        <v>390</v>
      </c>
      <c r="C217" s="328">
        <v>930.26</v>
      </c>
      <c r="D217" s="328">
        <v>797.01</v>
      </c>
      <c r="E217" s="328">
        <v>930.26</v>
      </c>
      <c r="F217" s="328">
        <v>797.01</v>
      </c>
      <c r="H217" s="654">
        <f>SUM('T5_data(mth)'!AA219:AK219)</f>
        <v>879.88</v>
      </c>
      <c r="I217" s="325">
        <f t="shared" si="9"/>
        <v>879.88</v>
      </c>
      <c r="K217" s="655">
        <v>797.01419517969975</v>
      </c>
      <c r="L217" s="325">
        <f t="shared" si="10"/>
        <v>797.01</v>
      </c>
      <c r="N217" s="325">
        <v>751.01833594089999</v>
      </c>
      <c r="O217" s="325">
        <f t="shared" si="11"/>
        <v>751.02</v>
      </c>
    </row>
    <row r="218" spans="1:15" s="325" customFormat="1" ht="19.8">
      <c r="A218" s="329"/>
      <c r="B218" s="329" t="s">
        <v>391</v>
      </c>
      <c r="C218" s="330">
        <v>3333.17</v>
      </c>
      <c r="D218" s="330">
        <v>3682.1</v>
      </c>
      <c r="E218" s="330">
        <v>3333.17</v>
      </c>
      <c r="F218" s="330">
        <v>3682.1</v>
      </c>
      <c r="H218" s="654">
        <f>SUM('T5_data(mth)'!AA220:AK220)</f>
        <v>3194.4500000000003</v>
      </c>
      <c r="I218" s="325">
        <f t="shared" si="9"/>
        <v>3194.45</v>
      </c>
      <c r="K218" s="655">
        <v>3682.1028896571997</v>
      </c>
      <c r="L218" s="325">
        <f t="shared" si="10"/>
        <v>3682.1</v>
      </c>
      <c r="N218" s="325">
        <v>2795.4705701258004</v>
      </c>
      <c r="O218" s="325">
        <f t="shared" si="11"/>
        <v>2795.47</v>
      </c>
    </row>
    <row r="219" spans="1:15" s="325" customFormat="1" ht="19.8">
      <c r="A219" s="327"/>
      <c r="B219" s="327" t="s">
        <v>392</v>
      </c>
      <c r="C219" s="328">
        <v>2553.7399999999998</v>
      </c>
      <c r="D219" s="328">
        <v>2866.6</v>
      </c>
      <c r="E219" s="328">
        <v>2553.7399999999998</v>
      </c>
      <c r="F219" s="328">
        <v>2866.6</v>
      </c>
      <c r="H219" s="654">
        <f>SUM('T5_data(mth)'!AA221:AK221)</f>
        <v>2473.3999999999996</v>
      </c>
      <c r="I219" s="325">
        <f t="shared" si="9"/>
        <v>2473.4</v>
      </c>
      <c r="K219" s="655">
        <v>2866.6042041098003</v>
      </c>
      <c r="L219" s="325">
        <f t="shared" si="10"/>
        <v>2866.6</v>
      </c>
      <c r="N219" s="325">
        <v>2201.2946668778</v>
      </c>
      <c r="O219" s="325">
        <f t="shared" si="11"/>
        <v>2201.29</v>
      </c>
    </row>
    <row r="220" spans="1:15" s="325" customFormat="1" ht="19.8">
      <c r="A220" s="329"/>
      <c r="B220" s="329" t="s">
        <v>393</v>
      </c>
      <c r="C220" s="330">
        <v>779.43</v>
      </c>
      <c r="D220" s="330">
        <v>815.5</v>
      </c>
      <c r="E220" s="330">
        <v>779.43</v>
      </c>
      <c r="F220" s="330">
        <v>815.5</v>
      </c>
      <c r="H220" s="654">
        <f>SUM('T5_data(mth)'!AA222:AK222)</f>
        <v>721.06000000000006</v>
      </c>
      <c r="I220" s="325">
        <f t="shared" si="9"/>
        <v>721.06</v>
      </c>
      <c r="K220" s="655">
        <v>815.49868554739987</v>
      </c>
      <c r="L220" s="325">
        <f t="shared" si="10"/>
        <v>815.5</v>
      </c>
      <c r="N220" s="325">
        <v>594.17590324799994</v>
      </c>
      <c r="O220" s="325">
        <f t="shared" si="11"/>
        <v>594.17999999999995</v>
      </c>
    </row>
    <row r="221" spans="1:15" s="325" customFormat="1" ht="19.8">
      <c r="A221" s="327"/>
      <c r="B221" s="327" t="s">
        <v>394</v>
      </c>
      <c r="C221" s="328">
        <v>105.11</v>
      </c>
      <c r="D221" s="328">
        <v>98.35</v>
      </c>
      <c r="E221" s="328">
        <v>105.11</v>
      </c>
      <c r="F221" s="328">
        <v>98.35</v>
      </c>
      <c r="H221" s="654">
        <f>SUM('T5_data(mth)'!AA223:AK223)</f>
        <v>97.859999999999985</v>
      </c>
      <c r="I221" s="325">
        <f t="shared" si="9"/>
        <v>97.86</v>
      </c>
      <c r="K221" s="655">
        <v>98.345554094600004</v>
      </c>
      <c r="L221" s="325">
        <f t="shared" si="10"/>
        <v>98.35</v>
      </c>
      <c r="N221" s="325">
        <v>80.325193709199993</v>
      </c>
      <c r="O221" s="325">
        <f t="shared" si="11"/>
        <v>80.33</v>
      </c>
    </row>
    <row r="222" spans="1:15" s="325" customFormat="1" ht="19.8">
      <c r="A222" s="329"/>
      <c r="B222" s="329" t="s">
        <v>395</v>
      </c>
      <c r="C222" s="330">
        <v>47.06</v>
      </c>
      <c r="D222" s="330">
        <v>41.68</v>
      </c>
      <c r="E222" s="330">
        <v>47.06</v>
      </c>
      <c r="F222" s="330">
        <v>41.68</v>
      </c>
      <c r="H222" s="654">
        <f>SUM('T5_data(mth)'!AA224:AK224)</f>
        <v>43.690000000000005</v>
      </c>
      <c r="I222" s="325">
        <f t="shared" si="9"/>
        <v>43.69</v>
      </c>
      <c r="K222" s="655">
        <v>41.683809130699998</v>
      </c>
      <c r="L222" s="325">
        <f t="shared" si="10"/>
        <v>41.68</v>
      </c>
      <c r="N222" s="325">
        <v>36.594059724299996</v>
      </c>
      <c r="O222" s="325">
        <f t="shared" si="11"/>
        <v>36.590000000000003</v>
      </c>
    </row>
    <row r="223" spans="1:15" s="325" customFormat="1" ht="19.8">
      <c r="A223" s="327"/>
      <c r="B223" s="327" t="s">
        <v>396</v>
      </c>
      <c r="C223" s="328">
        <v>58.05</v>
      </c>
      <c r="D223" s="328">
        <v>56.66</v>
      </c>
      <c r="E223" s="328">
        <v>58.05</v>
      </c>
      <c r="F223" s="328">
        <v>56.66</v>
      </c>
      <c r="H223" s="654">
        <f>SUM('T5_data(mth)'!AA225:AK225)</f>
        <v>54.139999999999993</v>
      </c>
      <c r="I223" s="325">
        <f t="shared" si="9"/>
        <v>54.14</v>
      </c>
      <c r="K223" s="655">
        <v>56.661744963899991</v>
      </c>
      <c r="L223" s="325">
        <f t="shared" si="10"/>
        <v>56.66</v>
      </c>
      <c r="N223" s="325">
        <v>43.731133984899998</v>
      </c>
      <c r="O223" s="325">
        <f t="shared" si="11"/>
        <v>43.73</v>
      </c>
    </row>
    <row r="224" spans="1:15" s="325" customFormat="1" ht="19.8">
      <c r="A224" s="329"/>
      <c r="B224" s="329" t="s">
        <v>397</v>
      </c>
      <c r="C224" s="330">
        <v>238.31</v>
      </c>
      <c r="D224" s="330">
        <v>259.83999999999997</v>
      </c>
      <c r="E224" s="330">
        <v>238.31</v>
      </c>
      <c r="F224" s="330">
        <v>259.83999999999997</v>
      </c>
      <c r="H224" s="654">
        <f>SUM('T5_data(mth)'!AA226:AK226)</f>
        <v>220.37999999999997</v>
      </c>
      <c r="I224" s="325">
        <f t="shared" si="9"/>
        <v>220.38</v>
      </c>
      <c r="K224" s="655">
        <v>259.8396259854</v>
      </c>
      <c r="L224" s="325">
        <f t="shared" si="10"/>
        <v>259.83999999999997</v>
      </c>
      <c r="N224" s="325">
        <v>179.58588408349999</v>
      </c>
      <c r="O224" s="325">
        <f t="shared" si="11"/>
        <v>179.59</v>
      </c>
    </row>
    <row r="225" spans="1:15" s="325" customFormat="1" ht="19.8">
      <c r="A225" s="327"/>
      <c r="B225" s="327" t="s">
        <v>398</v>
      </c>
      <c r="C225" s="328">
        <v>171</v>
      </c>
      <c r="D225" s="328">
        <v>169.31</v>
      </c>
      <c r="E225" s="328">
        <v>171</v>
      </c>
      <c r="F225" s="328">
        <v>169.31</v>
      </c>
      <c r="H225" s="654">
        <f>SUM('T5_data(mth)'!AA227:AK227)</f>
        <v>156.71</v>
      </c>
      <c r="I225" s="325">
        <f t="shared" si="9"/>
        <v>156.71</v>
      </c>
      <c r="K225" s="655">
        <v>169.31001882219999</v>
      </c>
      <c r="L225" s="325">
        <f t="shared" si="10"/>
        <v>169.31</v>
      </c>
      <c r="N225" s="325">
        <v>128.46228247100001</v>
      </c>
      <c r="O225" s="325">
        <f t="shared" si="11"/>
        <v>128.46</v>
      </c>
    </row>
    <row r="226" spans="1:15" s="325" customFormat="1" ht="19.8">
      <c r="A226" s="329"/>
      <c r="B226" s="329" t="s">
        <v>399</v>
      </c>
      <c r="C226" s="330">
        <v>324.44</v>
      </c>
      <c r="D226" s="330">
        <v>296.02</v>
      </c>
      <c r="E226" s="330">
        <v>324.44</v>
      </c>
      <c r="F226" s="330">
        <v>296.02</v>
      </c>
      <c r="H226" s="654">
        <f>SUM('T5_data(mth)'!AA228:AK228)</f>
        <v>301.04999999999995</v>
      </c>
      <c r="I226" s="325">
        <f t="shared" si="9"/>
        <v>301.05</v>
      </c>
      <c r="K226" s="655">
        <v>296.01987348360001</v>
      </c>
      <c r="L226" s="325">
        <f t="shared" si="10"/>
        <v>296.02</v>
      </c>
      <c r="N226" s="325">
        <v>248.92832576479998</v>
      </c>
      <c r="O226" s="325">
        <f t="shared" si="11"/>
        <v>248.93</v>
      </c>
    </row>
    <row r="227" spans="1:15" s="325" customFormat="1" ht="19.8">
      <c r="A227" s="327"/>
      <c r="B227" s="327" t="s">
        <v>400</v>
      </c>
      <c r="C227" s="328">
        <v>2630.08</v>
      </c>
      <c r="D227" s="328">
        <v>3121.93</v>
      </c>
      <c r="E227" s="328">
        <v>2630.08</v>
      </c>
      <c r="F227" s="328">
        <v>3121.93</v>
      </c>
      <c r="H227" s="654">
        <f>SUM('T5_data(mth)'!AA229:AK229)</f>
        <v>2404.86</v>
      </c>
      <c r="I227" s="325">
        <f t="shared" si="9"/>
        <v>2404.86</v>
      </c>
      <c r="K227" s="655">
        <v>3121.9260122569995</v>
      </c>
      <c r="L227" s="325">
        <f t="shared" si="10"/>
        <v>3121.93</v>
      </c>
      <c r="N227" s="325">
        <v>1931.7096287559002</v>
      </c>
      <c r="O227" s="325">
        <f t="shared" si="11"/>
        <v>1931.71</v>
      </c>
    </row>
    <row r="228" spans="1:15" s="325" customFormat="1" ht="19.8">
      <c r="A228" s="329"/>
      <c r="B228" s="329" t="s">
        <v>401</v>
      </c>
      <c r="C228" s="330">
        <v>2364.5700000000002</v>
      </c>
      <c r="D228" s="330">
        <v>2841.59</v>
      </c>
      <c r="E228" s="330">
        <v>2364.5700000000002</v>
      </c>
      <c r="F228" s="330">
        <v>2841.59</v>
      </c>
      <c r="H228" s="654">
        <f>SUM('T5_data(mth)'!AA230:AK230)</f>
        <v>2159.4499999999998</v>
      </c>
      <c r="I228" s="325">
        <f t="shared" si="9"/>
        <v>2159.4499999999998</v>
      </c>
      <c r="K228" s="655">
        <v>2841.5915098336</v>
      </c>
      <c r="L228" s="325">
        <f t="shared" si="10"/>
        <v>2841.59</v>
      </c>
      <c r="N228" s="325">
        <v>1729.5432311779998</v>
      </c>
      <c r="O228" s="325">
        <f t="shared" si="11"/>
        <v>1729.54</v>
      </c>
    </row>
    <row r="229" spans="1:15" s="325" customFormat="1" ht="19.8">
      <c r="A229" s="327"/>
      <c r="B229" s="327" t="s">
        <v>402</v>
      </c>
      <c r="C229" s="328">
        <v>265.5</v>
      </c>
      <c r="D229" s="328">
        <v>280.33</v>
      </c>
      <c r="E229" s="328">
        <v>265.5</v>
      </c>
      <c r="F229" s="328">
        <v>280.33</v>
      </c>
      <c r="H229" s="654">
        <f>SUM('T5_data(mth)'!AA231:AK231)</f>
        <v>245.43</v>
      </c>
      <c r="I229" s="325">
        <f t="shared" si="9"/>
        <v>245.43</v>
      </c>
      <c r="K229" s="655">
        <v>280.33450242339995</v>
      </c>
      <c r="L229" s="325">
        <f t="shared" si="10"/>
        <v>280.33</v>
      </c>
      <c r="N229" s="325">
        <v>202.1663975779</v>
      </c>
      <c r="O229" s="325">
        <f t="shared" si="11"/>
        <v>202.17</v>
      </c>
    </row>
    <row r="230" spans="1:15" s="325" customFormat="1" ht="19.8">
      <c r="A230" s="329"/>
      <c r="B230" s="329" t="s">
        <v>403</v>
      </c>
      <c r="C230" s="330">
        <v>30655.94</v>
      </c>
      <c r="D230" s="330">
        <v>42677.24</v>
      </c>
      <c r="E230" s="330">
        <v>30655.94</v>
      </c>
      <c r="F230" s="330">
        <v>42677.24</v>
      </c>
      <c r="H230" s="654">
        <f>SUM('T5_data(mth)'!AA232:AK232)</f>
        <v>28241.18</v>
      </c>
      <c r="I230" s="325">
        <f t="shared" si="9"/>
        <v>28241.18</v>
      </c>
      <c r="K230" s="655">
        <v>42677.237256037901</v>
      </c>
      <c r="L230" s="325">
        <f t="shared" si="10"/>
        <v>42677.24</v>
      </c>
      <c r="N230" s="325">
        <v>23299.360728381904</v>
      </c>
      <c r="O230" s="325">
        <f t="shared" si="11"/>
        <v>23299.360000000001</v>
      </c>
    </row>
    <row r="231" spans="1:15" s="325" customFormat="1" ht="19.8">
      <c r="A231" s="327"/>
      <c r="B231" s="327" t="s">
        <v>404</v>
      </c>
      <c r="C231" s="328">
        <v>2720.2</v>
      </c>
      <c r="D231" s="328">
        <v>3556.42</v>
      </c>
      <c r="E231" s="328">
        <v>2720.2</v>
      </c>
      <c r="F231" s="328">
        <v>3556.42</v>
      </c>
      <c r="H231" s="654">
        <f>SUM('T5_data(mth)'!AA233:AK233)</f>
        <v>2521.6699999999996</v>
      </c>
      <c r="I231" s="325">
        <f t="shared" si="9"/>
        <v>2521.67</v>
      </c>
      <c r="K231" s="655">
        <v>3556.4165663013005</v>
      </c>
      <c r="L231" s="325">
        <f t="shared" si="10"/>
        <v>3556.42</v>
      </c>
      <c r="N231" s="325">
        <v>2033.8817312514002</v>
      </c>
      <c r="O231" s="325">
        <f t="shared" si="11"/>
        <v>2033.88</v>
      </c>
    </row>
    <row r="232" spans="1:15" s="325" customFormat="1" ht="19.8">
      <c r="A232" s="329"/>
      <c r="B232" s="329" t="s">
        <v>405</v>
      </c>
      <c r="C232" s="330">
        <v>3060.36</v>
      </c>
      <c r="D232" s="330">
        <v>3973.16</v>
      </c>
      <c r="E232" s="330">
        <v>3060.36</v>
      </c>
      <c r="F232" s="330">
        <v>3973.16</v>
      </c>
      <c r="H232" s="654">
        <f>SUM('T5_data(mth)'!AA234:AK234)</f>
        <v>2824.4899999999993</v>
      </c>
      <c r="I232" s="325">
        <f t="shared" si="9"/>
        <v>2824.49</v>
      </c>
      <c r="K232" s="655">
        <v>3973.1605575747999</v>
      </c>
      <c r="L232" s="325">
        <f t="shared" si="10"/>
        <v>3973.16</v>
      </c>
      <c r="N232" s="325">
        <v>2307.4443958848997</v>
      </c>
      <c r="O232" s="325">
        <f t="shared" si="11"/>
        <v>2307.44</v>
      </c>
    </row>
    <row r="233" spans="1:15" s="325" customFormat="1" ht="19.8">
      <c r="A233" s="327"/>
      <c r="B233" s="327" t="s">
        <v>406</v>
      </c>
      <c r="C233" s="328">
        <v>24428.42</v>
      </c>
      <c r="D233" s="328">
        <v>34515.43</v>
      </c>
      <c r="E233" s="328">
        <v>24428.42</v>
      </c>
      <c r="F233" s="328">
        <v>34515.43</v>
      </c>
      <c r="H233" s="654">
        <f>SUM('T5_data(mth)'!AA235:AK235)</f>
        <v>22485.75</v>
      </c>
      <c r="I233" s="325">
        <f t="shared" si="9"/>
        <v>22485.75</v>
      </c>
      <c r="K233" s="655">
        <v>34515.428666439402</v>
      </c>
      <c r="L233" s="325">
        <f t="shared" si="10"/>
        <v>34515.43</v>
      </c>
      <c r="N233" s="325">
        <v>18620.720671381998</v>
      </c>
      <c r="O233" s="325">
        <f t="shared" si="11"/>
        <v>18620.72</v>
      </c>
    </row>
    <row r="234" spans="1:15" s="325" customFormat="1" ht="19.8">
      <c r="A234" s="329"/>
      <c r="B234" s="329" t="s">
        <v>407</v>
      </c>
      <c r="C234" s="330">
        <v>383.25</v>
      </c>
      <c r="D234" s="330">
        <v>546.85</v>
      </c>
      <c r="E234" s="330">
        <v>383.25</v>
      </c>
      <c r="F234" s="330">
        <v>546.85</v>
      </c>
      <c r="H234" s="654">
        <f>SUM('T5_data(mth)'!AA236:AK236)</f>
        <v>350.8</v>
      </c>
      <c r="I234" s="325">
        <f t="shared" si="9"/>
        <v>350.8</v>
      </c>
      <c r="K234" s="655">
        <v>546.84811653780002</v>
      </c>
      <c r="L234" s="325">
        <f t="shared" si="10"/>
        <v>546.85</v>
      </c>
      <c r="N234" s="325">
        <v>289.33396177899999</v>
      </c>
      <c r="O234" s="325">
        <f t="shared" si="11"/>
        <v>289.33</v>
      </c>
    </row>
    <row r="235" spans="1:15" s="325" customFormat="1" ht="19.8">
      <c r="A235" s="327"/>
      <c r="B235" s="327" t="s">
        <v>408</v>
      </c>
      <c r="C235" s="328">
        <v>63.72</v>
      </c>
      <c r="D235" s="328">
        <v>85.38</v>
      </c>
      <c r="E235" s="328">
        <v>63.72</v>
      </c>
      <c r="F235" s="328">
        <v>85.38</v>
      </c>
      <c r="H235" s="654">
        <f>SUM('T5_data(mth)'!AA237:AK237)</f>
        <v>58.470000000000006</v>
      </c>
      <c r="I235" s="325">
        <f t="shared" si="9"/>
        <v>58.47</v>
      </c>
      <c r="K235" s="655">
        <v>85.383349184600007</v>
      </c>
      <c r="L235" s="325">
        <f t="shared" si="10"/>
        <v>85.38</v>
      </c>
      <c r="N235" s="325">
        <v>47.979968084600003</v>
      </c>
      <c r="O235" s="325">
        <f t="shared" si="11"/>
        <v>47.98</v>
      </c>
    </row>
    <row r="236" spans="1:15" s="325" customFormat="1" ht="19.8">
      <c r="A236" s="329"/>
      <c r="B236" s="329" t="s">
        <v>409</v>
      </c>
      <c r="C236" s="330">
        <v>617.41</v>
      </c>
      <c r="D236" s="330">
        <v>696.77</v>
      </c>
      <c r="E236" s="330">
        <v>617.41</v>
      </c>
      <c r="F236" s="330">
        <v>696.77</v>
      </c>
      <c r="H236" s="654">
        <f>SUM('T5_data(mth)'!AA238:AK238)</f>
        <v>570.01</v>
      </c>
      <c r="I236" s="325">
        <f t="shared" si="9"/>
        <v>570.01</v>
      </c>
      <c r="K236" s="655">
        <v>696.77412419079997</v>
      </c>
      <c r="L236" s="325">
        <f t="shared" si="10"/>
        <v>696.77</v>
      </c>
      <c r="N236" s="325">
        <v>463.69419237170007</v>
      </c>
      <c r="O236" s="325">
        <f t="shared" si="11"/>
        <v>463.69</v>
      </c>
    </row>
    <row r="237" spans="1:15" s="325" customFormat="1" ht="19.8">
      <c r="A237" s="327"/>
      <c r="B237" s="327" t="s">
        <v>410</v>
      </c>
      <c r="C237" s="328">
        <v>35237.47</v>
      </c>
      <c r="D237" s="328">
        <v>39551.370000000003</v>
      </c>
      <c r="E237" s="328">
        <v>35237.47</v>
      </c>
      <c r="F237" s="328">
        <v>39551.370000000003</v>
      </c>
      <c r="H237" s="654">
        <f>SUM('T5_data(mth)'!AA239:AK239)</f>
        <v>32389.32</v>
      </c>
      <c r="I237" s="325">
        <f t="shared" si="9"/>
        <v>32389.32</v>
      </c>
      <c r="K237" s="655">
        <v>39551.365537494297</v>
      </c>
      <c r="L237" s="325">
        <f t="shared" si="10"/>
        <v>39551.370000000003</v>
      </c>
      <c r="N237" s="325">
        <v>25797.369928102398</v>
      </c>
      <c r="O237" s="325">
        <f t="shared" si="11"/>
        <v>25797.37</v>
      </c>
    </row>
    <row r="238" spans="1:15" s="325" customFormat="1" ht="19.8">
      <c r="A238" s="329"/>
      <c r="B238" s="329" t="s">
        <v>411</v>
      </c>
      <c r="C238" s="330">
        <v>6.6</v>
      </c>
      <c r="D238" s="330">
        <v>8.18</v>
      </c>
      <c r="E238" s="330">
        <v>6.6</v>
      </c>
      <c r="F238" s="330">
        <v>8.18</v>
      </c>
      <c r="H238" s="654">
        <f>SUM('T5_data(mth)'!AA240:AK240)</f>
        <v>5.9400000000000013</v>
      </c>
      <c r="I238" s="325">
        <f t="shared" si="9"/>
        <v>5.94</v>
      </c>
      <c r="K238" s="655">
        <v>8.1818872819999999</v>
      </c>
      <c r="L238" s="325">
        <f t="shared" si="10"/>
        <v>8.18</v>
      </c>
      <c r="N238" s="325">
        <v>4.8522510580999993</v>
      </c>
      <c r="O238" s="325">
        <f t="shared" si="11"/>
        <v>4.8499999999999996</v>
      </c>
    </row>
    <row r="239" spans="1:15" s="325" customFormat="1" ht="19.8">
      <c r="A239" s="327"/>
      <c r="B239" s="327" t="s">
        <v>412</v>
      </c>
      <c r="C239" s="328">
        <v>0</v>
      </c>
      <c r="D239" s="328">
        <v>0</v>
      </c>
      <c r="E239" s="328">
        <v>0</v>
      </c>
      <c r="F239" s="328">
        <v>0</v>
      </c>
      <c r="H239" s="654">
        <f>SUM('T5_data(mth)'!AA241:AK241)</f>
        <v>0</v>
      </c>
      <c r="I239" s="325">
        <f t="shared" si="9"/>
        <v>0</v>
      </c>
      <c r="K239" s="655"/>
      <c r="L239" s="325">
        <f t="shared" si="10"/>
        <v>0</v>
      </c>
      <c r="N239" s="325">
        <v>1.3779100000000001E-4</v>
      </c>
      <c r="O239" s="325">
        <f t="shared" si="11"/>
        <v>0</v>
      </c>
    </row>
    <row r="240" spans="1:15" s="325" customFormat="1" ht="19.8">
      <c r="A240" s="329"/>
      <c r="B240" s="329" t="s">
        <v>413</v>
      </c>
      <c r="C240" s="330">
        <v>0.63</v>
      </c>
      <c r="D240" s="330">
        <v>0.47</v>
      </c>
      <c r="E240" s="330">
        <v>0.63</v>
      </c>
      <c r="F240" s="330">
        <v>0.47</v>
      </c>
      <c r="H240" s="654">
        <f>SUM('T5_data(mth)'!AA242:AK242)</f>
        <v>0.58000000000000007</v>
      </c>
      <c r="I240" s="325">
        <f t="shared" si="9"/>
        <v>0.57999999999999996</v>
      </c>
      <c r="K240" s="655">
        <v>0.4747896439</v>
      </c>
      <c r="L240" s="325">
        <f t="shared" si="10"/>
        <v>0.47</v>
      </c>
      <c r="N240" s="325">
        <v>0.51439220490000004</v>
      </c>
      <c r="O240" s="325">
        <f t="shared" si="11"/>
        <v>0.51</v>
      </c>
    </row>
    <row r="241" spans="1:15" s="325" customFormat="1" ht="19.8">
      <c r="A241" s="327"/>
      <c r="B241" s="327" t="s">
        <v>414</v>
      </c>
      <c r="C241" s="328">
        <v>5.13</v>
      </c>
      <c r="D241" s="328">
        <v>6.91</v>
      </c>
      <c r="E241" s="328">
        <v>5.13</v>
      </c>
      <c r="F241" s="328">
        <v>6.91</v>
      </c>
      <c r="H241" s="654">
        <f>SUM('T5_data(mth)'!AA243:AK243)</f>
        <v>4.62</v>
      </c>
      <c r="I241" s="325">
        <f t="shared" si="9"/>
        <v>4.62</v>
      </c>
      <c r="K241" s="655">
        <v>6.9140088457000006</v>
      </c>
      <c r="L241" s="325">
        <f t="shared" si="10"/>
        <v>6.91</v>
      </c>
      <c r="N241" s="325">
        <v>3.7508561558000006</v>
      </c>
      <c r="O241" s="325">
        <f t="shared" si="11"/>
        <v>3.75</v>
      </c>
    </row>
    <row r="242" spans="1:15" s="325" customFormat="1" ht="19.8">
      <c r="A242" s="329"/>
      <c r="B242" s="329" t="s">
        <v>415</v>
      </c>
      <c r="C242" s="330">
        <v>0.84</v>
      </c>
      <c r="D242" s="330">
        <v>0.79</v>
      </c>
      <c r="E242" s="330">
        <v>0.84</v>
      </c>
      <c r="F242" s="330">
        <v>0.79</v>
      </c>
      <c r="H242" s="654">
        <f>SUM('T5_data(mth)'!AA244:AK244)</f>
        <v>0.7599999999999999</v>
      </c>
      <c r="I242" s="325">
        <f t="shared" si="9"/>
        <v>0.76</v>
      </c>
      <c r="K242" s="655">
        <v>0.79308879239999996</v>
      </c>
      <c r="L242" s="325">
        <f t="shared" si="10"/>
        <v>0.79</v>
      </c>
      <c r="N242" s="325">
        <v>0.5868649064</v>
      </c>
      <c r="O242" s="325">
        <f t="shared" si="11"/>
        <v>0.59</v>
      </c>
    </row>
    <row r="243" spans="1:15" s="325" customFormat="1" ht="19.8">
      <c r="A243" s="327"/>
      <c r="B243" s="327" t="s">
        <v>416</v>
      </c>
      <c r="C243" s="328">
        <v>839.34</v>
      </c>
      <c r="D243" s="328">
        <v>970.28</v>
      </c>
      <c r="E243" s="328">
        <v>839.34</v>
      </c>
      <c r="F243" s="328">
        <v>970.28</v>
      </c>
      <c r="H243" s="654">
        <f>SUM('T5_data(mth)'!AA245:AK245)</f>
        <v>771.1</v>
      </c>
      <c r="I243" s="325">
        <f t="shared" si="9"/>
        <v>771.1</v>
      </c>
      <c r="K243" s="655">
        <v>970.27590146409989</v>
      </c>
      <c r="L243" s="325">
        <f t="shared" si="10"/>
        <v>970.28</v>
      </c>
      <c r="N243" s="325">
        <v>647.27936649169999</v>
      </c>
      <c r="O243" s="325">
        <f t="shared" si="11"/>
        <v>647.28</v>
      </c>
    </row>
    <row r="244" spans="1:15" s="325" customFormat="1" ht="19.8">
      <c r="A244" s="329"/>
      <c r="B244" s="329" t="s">
        <v>417</v>
      </c>
      <c r="C244" s="330">
        <v>16.309999999999999</v>
      </c>
      <c r="D244" s="330">
        <v>24.54</v>
      </c>
      <c r="E244" s="330">
        <v>16.309999999999999</v>
      </c>
      <c r="F244" s="330">
        <v>24.54</v>
      </c>
      <c r="H244" s="654">
        <f>SUM('T5_data(mth)'!AA246:AK246)</f>
        <v>15.620000000000001</v>
      </c>
      <c r="I244" s="325">
        <f t="shared" si="9"/>
        <v>15.62</v>
      </c>
      <c r="K244" s="655">
        <v>24.541791175299998</v>
      </c>
      <c r="L244" s="325">
        <f t="shared" si="10"/>
        <v>24.54</v>
      </c>
      <c r="N244" s="325">
        <v>12.046199729199998</v>
      </c>
      <c r="O244" s="325">
        <f t="shared" si="11"/>
        <v>12.05</v>
      </c>
    </row>
    <row r="245" spans="1:15" s="325" customFormat="1" ht="19.8">
      <c r="A245" s="327"/>
      <c r="B245" s="327" t="s">
        <v>418</v>
      </c>
      <c r="C245" s="328">
        <v>203.77</v>
      </c>
      <c r="D245" s="328">
        <v>223.06</v>
      </c>
      <c r="E245" s="328">
        <v>203.77</v>
      </c>
      <c r="F245" s="328">
        <v>223.06</v>
      </c>
      <c r="H245" s="654">
        <f>SUM('T5_data(mth)'!AA247:AK247)</f>
        <v>184.84</v>
      </c>
      <c r="I245" s="325">
        <f t="shared" si="9"/>
        <v>184.84</v>
      </c>
      <c r="K245" s="655">
        <v>223.0591468909</v>
      </c>
      <c r="L245" s="325">
        <f t="shared" si="10"/>
        <v>223.06</v>
      </c>
      <c r="N245" s="325">
        <v>154.30806132979998</v>
      </c>
      <c r="O245" s="325">
        <f t="shared" si="11"/>
        <v>154.31</v>
      </c>
    </row>
    <row r="246" spans="1:15" s="325" customFormat="1" ht="19.8">
      <c r="A246" s="329"/>
      <c r="B246" s="329" t="s">
        <v>419</v>
      </c>
      <c r="C246" s="330">
        <v>232.45</v>
      </c>
      <c r="D246" s="330">
        <v>274.06</v>
      </c>
      <c r="E246" s="330">
        <v>232.45</v>
      </c>
      <c r="F246" s="330">
        <v>274.06</v>
      </c>
      <c r="H246" s="654">
        <f>SUM('T5_data(mth)'!AA248:AK248)</f>
        <v>215.54</v>
      </c>
      <c r="I246" s="325">
        <f t="shared" si="9"/>
        <v>215.54</v>
      </c>
      <c r="K246" s="655">
        <v>274.06354683929999</v>
      </c>
      <c r="L246" s="325">
        <f t="shared" si="10"/>
        <v>274.06</v>
      </c>
      <c r="N246" s="325">
        <v>182.05759021079999</v>
      </c>
      <c r="O246" s="325">
        <f t="shared" si="11"/>
        <v>182.06</v>
      </c>
    </row>
    <row r="247" spans="1:15" s="325" customFormat="1" ht="19.8">
      <c r="A247" s="327"/>
      <c r="B247" s="327" t="s">
        <v>420</v>
      </c>
      <c r="C247" s="328">
        <v>223.81</v>
      </c>
      <c r="D247" s="328">
        <v>259.3</v>
      </c>
      <c r="E247" s="328">
        <v>223.81</v>
      </c>
      <c r="F247" s="328">
        <v>259.3</v>
      </c>
      <c r="H247" s="654">
        <f>SUM('T5_data(mth)'!AA249:AK249)</f>
        <v>204.76000000000002</v>
      </c>
      <c r="I247" s="325">
        <f t="shared" si="9"/>
        <v>204.76</v>
      </c>
      <c r="K247" s="655">
        <v>259.30121814300003</v>
      </c>
      <c r="L247" s="325">
        <f t="shared" si="10"/>
        <v>259.3</v>
      </c>
      <c r="N247" s="325">
        <v>171.18474851180002</v>
      </c>
      <c r="O247" s="325">
        <f t="shared" si="11"/>
        <v>171.18</v>
      </c>
    </row>
    <row r="248" spans="1:15" s="325" customFormat="1" ht="19.8">
      <c r="A248" s="329"/>
      <c r="B248" s="329" t="s">
        <v>421</v>
      </c>
      <c r="C248" s="330">
        <v>163.01</v>
      </c>
      <c r="D248" s="330">
        <v>189.31</v>
      </c>
      <c r="E248" s="330">
        <v>163.01</v>
      </c>
      <c r="F248" s="330">
        <v>189.31</v>
      </c>
      <c r="H248" s="654">
        <f>SUM('T5_data(mth)'!AA250:AK250)</f>
        <v>150.30000000000001</v>
      </c>
      <c r="I248" s="325">
        <f t="shared" si="9"/>
        <v>150.30000000000001</v>
      </c>
      <c r="K248" s="655">
        <v>189.31019841559998</v>
      </c>
      <c r="L248" s="325">
        <f t="shared" si="10"/>
        <v>189.31</v>
      </c>
      <c r="N248" s="325">
        <v>127.6827667101</v>
      </c>
      <c r="O248" s="325">
        <f t="shared" si="11"/>
        <v>127.68</v>
      </c>
    </row>
    <row r="249" spans="1:15" s="325" customFormat="1" ht="19.8">
      <c r="A249" s="327"/>
      <c r="B249" s="327" t="s">
        <v>422</v>
      </c>
      <c r="C249" s="328">
        <v>226.15</v>
      </c>
      <c r="D249" s="328">
        <v>181.86</v>
      </c>
      <c r="E249" s="328">
        <v>226.15</v>
      </c>
      <c r="F249" s="328">
        <v>181.86</v>
      </c>
      <c r="H249" s="654">
        <f>SUM('T5_data(mth)'!AA251:AK251)</f>
        <v>208.17</v>
      </c>
      <c r="I249" s="325">
        <f t="shared" si="9"/>
        <v>208.17</v>
      </c>
      <c r="K249" s="655">
        <v>181.86330994420001</v>
      </c>
      <c r="L249" s="325">
        <f t="shared" si="10"/>
        <v>181.86</v>
      </c>
      <c r="N249" s="325">
        <v>175.27269236789999</v>
      </c>
      <c r="O249" s="325">
        <f t="shared" si="11"/>
        <v>175.27</v>
      </c>
    </row>
    <row r="250" spans="1:15" s="325" customFormat="1" ht="19.8">
      <c r="A250" s="329"/>
      <c r="B250" s="329" t="s">
        <v>423</v>
      </c>
      <c r="C250" s="330">
        <v>497.75</v>
      </c>
      <c r="D250" s="330">
        <v>559.95000000000005</v>
      </c>
      <c r="E250" s="330">
        <v>497.75</v>
      </c>
      <c r="F250" s="330">
        <v>559.95000000000005</v>
      </c>
      <c r="H250" s="654">
        <f>SUM('T5_data(mth)'!AA252:AK252)</f>
        <v>457.12</v>
      </c>
      <c r="I250" s="325">
        <f t="shared" si="9"/>
        <v>457.12</v>
      </c>
      <c r="K250" s="655">
        <v>559.95295085570012</v>
      </c>
      <c r="L250" s="325">
        <f t="shared" si="10"/>
        <v>559.95000000000005</v>
      </c>
      <c r="N250" s="325">
        <v>352.01349013319998</v>
      </c>
      <c r="O250" s="325">
        <f t="shared" si="11"/>
        <v>352.01</v>
      </c>
    </row>
    <row r="251" spans="1:15" s="325" customFormat="1" ht="19.8">
      <c r="A251" s="327"/>
      <c r="B251" s="327" t="s">
        <v>424</v>
      </c>
      <c r="C251" s="328">
        <v>12.87</v>
      </c>
      <c r="D251" s="328">
        <v>26.19</v>
      </c>
      <c r="E251" s="328">
        <v>12.87</v>
      </c>
      <c r="F251" s="328">
        <v>26.19</v>
      </c>
      <c r="H251" s="654">
        <f>SUM('T5_data(mth)'!AA253:AK253)</f>
        <v>11.43</v>
      </c>
      <c r="I251" s="325">
        <f t="shared" si="9"/>
        <v>11.43</v>
      </c>
      <c r="K251" s="655">
        <v>26.187818287300001</v>
      </c>
      <c r="L251" s="325">
        <f t="shared" si="10"/>
        <v>26.19</v>
      </c>
      <c r="N251" s="325">
        <v>8.5138901400999991</v>
      </c>
      <c r="O251" s="325">
        <f t="shared" si="11"/>
        <v>8.51</v>
      </c>
    </row>
    <row r="252" spans="1:15" s="325" customFormat="1" ht="19.8">
      <c r="A252" s="329"/>
      <c r="B252" s="329" t="s">
        <v>425</v>
      </c>
      <c r="C252" s="330">
        <v>484.88</v>
      </c>
      <c r="D252" s="330">
        <v>533.77</v>
      </c>
      <c r="E252" s="330">
        <v>484.88</v>
      </c>
      <c r="F252" s="330">
        <v>533.77</v>
      </c>
      <c r="H252" s="654">
        <f>SUM('T5_data(mth)'!AA254:AK254)</f>
        <v>445.71999999999997</v>
      </c>
      <c r="I252" s="325">
        <f t="shared" si="9"/>
        <v>445.72</v>
      </c>
      <c r="K252" s="655">
        <v>533.76513256840008</v>
      </c>
      <c r="L252" s="325">
        <f t="shared" si="10"/>
        <v>533.77</v>
      </c>
      <c r="N252" s="325">
        <v>343.49959999309999</v>
      </c>
      <c r="O252" s="325">
        <f t="shared" si="11"/>
        <v>343.5</v>
      </c>
    </row>
    <row r="253" spans="1:15" s="325" customFormat="1" ht="19.8">
      <c r="A253" s="327"/>
      <c r="B253" s="327" t="s">
        <v>426</v>
      </c>
      <c r="C253" s="328">
        <v>3346.16</v>
      </c>
      <c r="D253" s="328">
        <v>3343.89</v>
      </c>
      <c r="E253" s="328">
        <v>3346.16</v>
      </c>
      <c r="F253" s="328">
        <v>3343.89</v>
      </c>
      <c r="H253" s="654">
        <f>SUM('T5_data(mth)'!AA255:AK255)</f>
        <v>3082.42</v>
      </c>
      <c r="I253" s="325">
        <f t="shared" si="9"/>
        <v>3082.42</v>
      </c>
      <c r="K253" s="655">
        <v>3343.8877787495003</v>
      </c>
      <c r="L253" s="325">
        <f t="shared" si="10"/>
        <v>3343.89</v>
      </c>
      <c r="N253" s="325">
        <v>2516.0709298942002</v>
      </c>
      <c r="O253" s="325">
        <f t="shared" si="11"/>
        <v>2516.0700000000002</v>
      </c>
    </row>
    <row r="254" spans="1:15" s="325" customFormat="1" ht="19.8">
      <c r="A254" s="329"/>
      <c r="B254" s="329" t="s">
        <v>427</v>
      </c>
      <c r="C254" s="330">
        <v>1561.33</v>
      </c>
      <c r="D254" s="330">
        <v>1682.38</v>
      </c>
      <c r="E254" s="330">
        <v>1561.33</v>
      </c>
      <c r="F254" s="330">
        <v>1682.38</v>
      </c>
      <c r="H254" s="654">
        <f>SUM('T5_data(mth)'!AA256:AK256)</f>
        <v>1458.9199999999998</v>
      </c>
      <c r="I254" s="325">
        <f t="shared" si="9"/>
        <v>1458.92</v>
      </c>
      <c r="K254" s="655">
        <v>1682.3775615034001</v>
      </c>
      <c r="L254" s="325">
        <f t="shared" si="10"/>
        <v>1682.38</v>
      </c>
      <c r="N254" s="325">
        <v>1245.0784135238998</v>
      </c>
      <c r="O254" s="325">
        <f t="shared" si="11"/>
        <v>1245.08</v>
      </c>
    </row>
    <row r="255" spans="1:15" s="325" customFormat="1" ht="19.8">
      <c r="A255" s="327"/>
      <c r="B255" s="327" t="s">
        <v>428</v>
      </c>
      <c r="C255" s="328">
        <v>1712.03</v>
      </c>
      <c r="D255" s="328">
        <v>1590.1</v>
      </c>
      <c r="E255" s="328">
        <v>1712.03</v>
      </c>
      <c r="F255" s="328">
        <v>1590.1</v>
      </c>
      <c r="H255" s="654">
        <f>SUM('T5_data(mth)'!AA257:AK257)</f>
        <v>1556.3400000000001</v>
      </c>
      <c r="I255" s="325">
        <f t="shared" si="9"/>
        <v>1556.34</v>
      </c>
      <c r="K255" s="655">
        <v>1590.0965160669998</v>
      </c>
      <c r="L255" s="325">
        <f t="shared" si="10"/>
        <v>1590.1</v>
      </c>
      <c r="N255" s="325">
        <v>1216.6847381205</v>
      </c>
      <c r="O255" s="325">
        <f t="shared" si="11"/>
        <v>1216.68</v>
      </c>
    </row>
    <row r="256" spans="1:15" s="325" customFormat="1" ht="19.8">
      <c r="A256" s="329"/>
      <c r="B256" s="329" t="s">
        <v>429</v>
      </c>
      <c r="C256" s="330">
        <v>314.22000000000003</v>
      </c>
      <c r="D256" s="330">
        <v>249.63</v>
      </c>
      <c r="E256" s="330">
        <v>314.22000000000003</v>
      </c>
      <c r="F256" s="330">
        <v>249.63</v>
      </c>
      <c r="H256" s="654">
        <f>SUM('T5_data(mth)'!AA258:AK258)</f>
        <v>283.83999999999997</v>
      </c>
      <c r="I256" s="325">
        <f t="shared" si="9"/>
        <v>283.83999999999997</v>
      </c>
      <c r="K256" s="655">
        <v>249.62556540540001</v>
      </c>
      <c r="L256" s="325">
        <f t="shared" si="10"/>
        <v>249.63</v>
      </c>
      <c r="N256" s="325">
        <v>228.48884192469998</v>
      </c>
      <c r="O256" s="325">
        <f t="shared" si="11"/>
        <v>228.49</v>
      </c>
    </row>
    <row r="257" spans="1:15" s="325" customFormat="1" ht="19.8">
      <c r="A257" s="327"/>
      <c r="B257" s="327" t="s">
        <v>430</v>
      </c>
      <c r="C257" s="328">
        <v>251.43</v>
      </c>
      <c r="D257" s="328">
        <v>202.35</v>
      </c>
      <c r="E257" s="328">
        <v>251.43</v>
      </c>
      <c r="F257" s="328">
        <v>202.35</v>
      </c>
      <c r="H257" s="654">
        <f>SUM('T5_data(mth)'!AA259:AK259)</f>
        <v>232.97000000000003</v>
      </c>
      <c r="I257" s="325">
        <f t="shared" si="9"/>
        <v>232.97</v>
      </c>
      <c r="K257" s="655">
        <v>202.34556766579999</v>
      </c>
      <c r="L257" s="325">
        <f t="shared" si="10"/>
        <v>202.35</v>
      </c>
      <c r="N257" s="325">
        <v>179.86479220890001</v>
      </c>
      <c r="O257" s="325">
        <f t="shared" si="11"/>
        <v>179.86</v>
      </c>
    </row>
    <row r="258" spans="1:15" s="325" customFormat="1" ht="19.8">
      <c r="A258" s="329"/>
      <c r="B258" s="329" t="s">
        <v>431</v>
      </c>
      <c r="C258" s="330">
        <v>119.53</v>
      </c>
      <c r="D258" s="330">
        <v>124.12</v>
      </c>
      <c r="E258" s="330">
        <v>119.53</v>
      </c>
      <c r="F258" s="330">
        <v>124.12</v>
      </c>
      <c r="H258" s="654">
        <f>SUM('T5_data(mth)'!AA260:AK260)</f>
        <v>104.49000000000001</v>
      </c>
      <c r="I258" s="325">
        <f t="shared" si="9"/>
        <v>104.49</v>
      </c>
      <c r="K258" s="655">
        <v>124.1244318092</v>
      </c>
      <c r="L258" s="325">
        <f t="shared" si="10"/>
        <v>124.12</v>
      </c>
      <c r="N258" s="325">
        <v>92.0921469476</v>
      </c>
      <c r="O258" s="325">
        <f t="shared" si="11"/>
        <v>92.09</v>
      </c>
    </row>
    <row r="259" spans="1:15" s="325" customFormat="1" ht="19.8">
      <c r="A259" s="327"/>
      <c r="B259" s="327" t="s">
        <v>432</v>
      </c>
      <c r="C259" s="328">
        <v>1026.8499999999999</v>
      </c>
      <c r="D259" s="328">
        <v>1014</v>
      </c>
      <c r="E259" s="328">
        <v>1026.8499999999999</v>
      </c>
      <c r="F259" s="328">
        <v>1014</v>
      </c>
      <c r="H259" s="654">
        <f>SUM('T5_data(mth)'!AA261:AK261)</f>
        <v>935.01</v>
      </c>
      <c r="I259" s="325">
        <f t="shared" si="9"/>
        <v>935.01</v>
      </c>
      <c r="K259" s="655">
        <v>1014.0009511866</v>
      </c>
      <c r="L259" s="325">
        <f t="shared" si="10"/>
        <v>1014</v>
      </c>
      <c r="N259" s="325">
        <v>716.23895703930009</v>
      </c>
      <c r="O259" s="325">
        <f t="shared" si="11"/>
        <v>716.24</v>
      </c>
    </row>
    <row r="260" spans="1:15" s="325" customFormat="1" ht="19.8">
      <c r="A260" s="329"/>
      <c r="B260" s="329" t="s">
        <v>433</v>
      </c>
      <c r="C260" s="330">
        <v>72.8</v>
      </c>
      <c r="D260" s="330">
        <v>71.41</v>
      </c>
      <c r="E260" s="330">
        <v>72.8</v>
      </c>
      <c r="F260" s="330">
        <v>71.41</v>
      </c>
      <c r="H260" s="654">
        <f>SUM('T5_data(mth)'!AA262:AK262)</f>
        <v>67.17</v>
      </c>
      <c r="I260" s="325">
        <f t="shared" ref="I260:I323" si="12">ROUND(H260,2)</f>
        <v>67.17</v>
      </c>
      <c r="K260" s="655">
        <v>71.413701179100002</v>
      </c>
      <c r="L260" s="325">
        <f t="shared" ref="L260:L323" si="13">ROUND(K260,2)</f>
        <v>71.41</v>
      </c>
      <c r="N260" s="325">
        <v>54.307778249799995</v>
      </c>
      <c r="O260" s="325">
        <f t="shared" ref="O260:O323" si="14">ROUND(N260,2)</f>
        <v>54.31</v>
      </c>
    </row>
    <row r="261" spans="1:15" s="325" customFormat="1" ht="19.8">
      <c r="A261" s="327"/>
      <c r="B261" s="327" t="s">
        <v>434</v>
      </c>
      <c r="C261" s="328">
        <v>1342.05</v>
      </c>
      <c r="D261" s="328">
        <v>1455.48</v>
      </c>
      <c r="E261" s="328">
        <v>1342.05</v>
      </c>
      <c r="F261" s="328">
        <v>1455.48</v>
      </c>
      <c r="H261" s="654">
        <f>SUM('T5_data(mth)'!AA263:AK263)</f>
        <v>1224.2</v>
      </c>
      <c r="I261" s="325">
        <f t="shared" si="12"/>
        <v>1224.2</v>
      </c>
      <c r="K261" s="655">
        <v>1455.4772581766999</v>
      </c>
      <c r="L261" s="325">
        <f t="shared" si="13"/>
        <v>1455.48</v>
      </c>
      <c r="N261" s="325">
        <v>986.54233581740004</v>
      </c>
      <c r="O261" s="325">
        <f t="shared" si="14"/>
        <v>986.54</v>
      </c>
    </row>
    <row r="262" spans="1:15" s="325" customFormat="1" ht="19.8">
      <c r="A262" s="329"/>
      <c r="B262" s="329" t="s">
        <v>435</v>
      </c>
      <c r="C262" s="330">
        <v>1020.46</v>
      </c>
      <c r="D262" s="330">
        <v>1089.1300000000001</v>
      </c>
      <c r="E262" s="330">
        <v>1020.46</v>
      </c>
      <c r="F262" s="330">
        <v>1089.1300000000001</v>
      </c>
      <c r="H262" s="654">
        <f>SUM('T5_data(mth)'!AA264:AK264)</f>
        <v>931.26</v>
      </c>
      <c r="I262" s="325">
        <f t="shared" si="12"/>
        <v>931.26</v>
      </c>
      <c r="K262" s="655">
        <v>1089.1316485117</v>
      </c>
      <c r="L262" s="325">
        <f t="shared" si="13"/>
        <v>1089.1300000000001</v>
      </c>
      <c r="N262" s="325">
        <v>753.1389862681001</v>
      </c>
      <c r="O262" s="325">
        <f t="shared" si="14"/>
        <v>753.14</v>
      </c>
    </row>
    <row r="263" spans="1:15" s="325" customFormat="1" ht="19.8">
      <c r="A263" s="327"/>
      <c r="B263" s="327" t="s">
        <v>436</v>
      </c>
      <c r="C263" s="328">
        <v>321.58999999999997</v>
      </c>
      <c r="D263" s="328">
        <v>366.35</v>
      </c>
      <c r="E263" s="328">
        <v>321.58999999999997</v>
      </c>
      <c r="F263" s="328">
        <v>366.35</v>
      </c>
      <c r="H263" s="654">
        <f>SUM('T5_data(mth)'!AA265:AK265)</f>
        <v>292.96999999999997</v>
      </c>
      <c r="I263" s="325">
        <f t="shared" si="12"/>
        <v>292.97000000000003</v>
      </c>
      <c r="K263" s="655">
        <v>366.34560966499998</v>
      </c>
      <c r="L263" s="325">
        <f t="shared" si="13"/>
        <v>366.35</v>
      </c>
      <c r="N263" s="325">
        <v>233.4033495493</v>
      </c>
      <c r="O263" s="325">
        <f t="shared" si="14"/>
        <v>233.4</v>
      </c>
    </row>
    <row r="264" spans="1:15" s="325" customFormat="1" ht="19.8">
      <c r="A264" s="329"/>
      <c r="B264" s="329" t="s">
        <v>437</v>
      </c>
      <c r="C264" s="330">
        <v>793.26</v>
      </c>
      <c r="D264" s="330">
        <v>1060.53</v>
      </c>
      <c r="E264" s="330">
        <v>793.26</v>
      </c>
      <c r="F264" s="330">
        <v>1060.53</v>
      </c>
      <c r="H264" s="654">
        <f>SUM('T5_data(mth)'!AA266:AK266)</f>
        <v>727.78</v>
      </c>
      <c r="I264" s="325">
        <f t="shared" si="12"/>
        <v>727.78</v>
      </c>
      <c r="K264" s="655">
        <v>1060.5295888594001</v>
      </c>
      <c r="L264" s="325">
        <f t="shared" si="13"/>
        <v>1060.53</v>
      </c>
      <c r="N264" s="325">
        <v>583.04019415590005</v>
      </c>
      <c r="O264" s="325">
        <f t="shared" si="14"/>
        <v>583.04</v>
      </c>
    </row>
    <row r="265" spans="1:15" s="325" customFormat="1" ht="19.8">
      <c r="A265" s="327"/>
      <c r="B265" s="327" t="s">
        <v>438</v>
      </c>
      <c r="C265" s="328">
        <v>473.58</v>
      </c>
      <c r="D265" s="328">
        <v>503.01</v>
      </c>
      <c r="E265" s="328">
        <v>473.58</v>
      </c>
      <c r="F265" s="328">
        <v>503.01</v>
      </c>
      <c r="H265" s="654">
        <f>SUM('T5_data(mth)'!AA267:AK267)</f>
        <v>425.77000000000004</v>
      </c>
      <c r="I265" s="325">
        <f t="shared" si="12"/>
        <v>425.77</v>
      </c>
      <c r="K265" s="655">
        <v>503.00647827559993</v>
      </c>
      <c r="L265" s="325">
        <f t="shared" si="13"/>
        <v>503.01</v>
      </c>
      <c r="N265" s="325">
        <v>343.68064936420001</v>
      </c>
      <c r="O265" s="325">
        <f t="shared" si="14"/>
        <v>343.68</v>
      </c>
    </row>
    <row r="266" spans="1:15" s="325" customFormat="1" ht="19.8">
      <c r="A266" s="329"/>
      <c r="B266" s="329" t="s">
        <v>439</v>
      </c>
      <c r="C266" s="330">
        <v>414.75</v>
      </c>
      <c r="D266" s="330">
        <v>396.72</v>
      </c>
      <c r="E266" s="330">
        <v>414.75</v>
      </c>
      <c r="F266" s="330">
        <v>396.72</v>
      </c>
      <c r="H266" s="654">
        <f>SUM('T5_data(mth)'!AA268:AK268)</f>
        <v>371.99</v>
      </c>
      <c r="I266" s="325">
        <f t="shared" si="12"/>
        <v>371.99</v>
      </c>
      <c r="K266" s="655">
        <v>396.71690834000003</v>
      </c>
      <c r="L266" s="325">
        <f t="shared" si="13"/>
        <v>396.72</v>
      </c>
      <c r="N266" s="325">
        <v>301.85842680759998</v>
      </c>
      <c r="O266" s="325">
        <f t="shared" si="14"/>
        <v>301.86</v>
      </c>
    </row>
    <row r="267" spans="1:15" s="325" customFormat="1" ht="19.8">
      <c r="A267" s="327"/>
      <c r="B267" s="327" t="s">
        <v>440</v>
      </c>
      <c r="C267" s="328">
        <v>58.83</v>
      </c>
      <c r="D267" s="328">
        <v>106.29</v>
      </c>
      <c r="E267" s="328">
        <v>58.83</v>
      </c>
      <c r="F267" s="328">
        <v>106.29</v>
      </c>
      <c r="H267" s="654">
        <f>SUM('T5_data(mth)'!AA269:AK269)</f>
        <v>53.8</v>
      </c>
      <c r="I267" s="325">
        <f t="shared" si="12"/>
        <v>53.8</v>
      </c>
      <c r="K267" s="655">
        <v>106.2895699356</v>
      </c>
      <c r="L267" s="325">
        <f t="shared" si="13"/>
        <v>106.29</v>
      </c>
      <c r="N267" s="325">
        <v>41.822222556599996</v>
      </c>
      <c r="O267" s="325">
        <f t="shared" si="14"/>
        <v>41.82</v>
      </c>
    </row>
    <row r="268" spans="1:15" s="325" customFormat="1" ht="19.8">
      <c r="A268" s="329"/>
      <c r="B268" s="329" t="s">
        <v>441</v>
      </c>
      <c r="C268" s="330">
        <v>346.28</v>
      </c>
      <c r="D268" s="330">
        <v>401.26</v>
      </c>
      <c r="E268" s="330">
        <v>346.28</v>
      </c>
      <c r="F268" s="330">
        <v>401.26</v>
      </c>
      <c r="H268" s="654">
        <f>SUM('T5_data(mth)'!AA270:AK270)</f>
        <v>317.14</v>
      </c>
      <c r="I268" s="325">
        <f t="shared" si="12"/>
        <v>317.14</v>
      </c>
      <c r="K268" s="655">
        <v>401.25653917569997</v>
      </c>
      <c r="L268" s="325">
        <f t="shared" si="13"/>
        <v>401.26</v>
      </c>
      <c r="N268" s="325">
        <v>250.85519454490003</v>
      </c>
      <c r="O268" s="325">
        <f t="shared" si="14"/>
        <v>250.86</v>
      </c>
    </row>
    <row r="269" spans="1:15" s="325" customFormat="1" ht="19.8">
      <c r="A269" s="327"/>
      <c r="B269" s="327" t="s">
        <v>442</v>
      </c>
      <c r="C269" s="328">
        <v>1186.69</v>
      </c>
      <c r="D269" s="328">
        <v>1248.9100000000001</v>
      </c>
      <c r="E269" s="328">
        <v>1186.69</v>
      </c>
      <c r="F269" s="328">
        <v>1248.9100000000001</v>
      </c>
      <c r="H269" s="654">
        <f>SUM('T5_data(mth)'!AA271:AK271)</f>
        <v>1085.9099999999999</v>
      </c>
      <c r="I269" s="325">
        <f t="shared" si="12"/>
        <v>1085.9100000000001</v>
      </c>
      <c r="K269" s="655">
        <v>1248.9082852919</v>
      </c>
      <c r="L269" s="325">
        <f t="shared" si="13"/>
        <v>1248.9100000000001</v>
      </c>
      <c r="N269" s="325">
        <v>880.03059720499994</v>
      </c>
      <c r="O269" s="325">
        <f t="shared" si="14"/>
        <v>880.03</v>
      </c>
    </row>
    <row r="270" spans="1:15" s="325" customFormat="1" ht="19.8">
      <c r="A270" s="329"/>
      <c r="B270" s="329" t="s">
        <v>443</v>
      </c>
      <c r="C270" s="330">
        <v>172.22</v>
      </c>
      <c r="D270" s="330">
        <v>268.56</v>
      </c>
      <c r="E270" s="330">
        <v>172.22</v>
      </c>
      <c r="F270" s="330">
        <v>268.56</v>
      </c>
      <c r="H270" s="654">
        <f>SUM('T5_data(mth)'!AA272:AK272)</f>
        <v>156.21</v>
      </c>
      <c r="I270" s="325">
        <f t="shared" si="12"/>
        <v>156.21</v>
      </c>
      <c r="K270" s="655">
        <v>268.56479514850002</v>
      </c>
      <c r="L270" s="325">
        <f t="shared" si="13"/>
        <v>268.56</v>
      </c>
      <c r="N270" s="325">
        <v>124.8901367923</v>
      </c>
      <c r="O270" s="325">
        <f t="shared" si="14"/>
        <v>124.89</v>
      </c>
    </row>
    <row r="271" spans="1:15" s="325" customFormat="1" ht="19.8">
      <c r="A271" s="327"/>
      <c r="B271" s="327" t="s">
        <v>444</v>
      </c>
      <c r="C271" s="328">
        <v>1432.57</v>
      </c>
      <c r="D271" s="328">
        <v>1507.81</v>
      </c>
      <c r="E271" s="328">
        <v>1432.57</v>
      </c>
      <c r="F271" s="328">
        <v>1507.81</v>
      </c>
      <c r="H271" s="654">
        <f>SUM('T5_data(mth)'!AA273:AK273)</f>
        <v>1328.9099999999999</v>
      </c>
      <c r="I271" s="325">
        <f t="shared" si="12"/>
        <v>1328.91</v>
      </c>
      <c r="K271" s="655">
        <v>1507.8126139818999</v>
      </c>
      <c r="L271" s="325">
        <f t="shared" si="13"/>
        <v>1507.81</v>
      </c>
      <c r="N271" s="325">
        <v>1084.3358928129001</v>
      </c>
      <c r="O271" s="325">
        <f t="shared" si="14"/>
        <v>1084.3399999999999</v>
      </c>
    </row>
    <row r="272" spans="1:15" s="325" customFormat="1" ht="19.8">
      <c r="A272" s="329"/>
      <c r="B272" s="329" t="s">
        <v>445</v>
      </c>
      <c r="C272" s="330">
        <v>213.54</v>
      </c>
      <c r="D272" s="330">
        <v>232.75</v>
      </c>
      <c r="E272" s="330">
        <v>213.54</v>
      </c>
      <c r="F272" s="330">
        <v>232.75</v>
      </c>
      <c r="H272" s="654">
        <f>SUM('T5_data(mth)'!AA274:AK274)</f>
        <v>197.38</v>
      </c>
      <c r="I272" s="325">
        <f t="shared" si="12"/>
        <v>197.38</v>
      </c>
      <c r="K272" s="655">
        <v>232.74831015189997</v>
      </c>
      <c r="L272" s="325">
        <f t="shared" si="13"/>
        <v>232.75</v>
      </c>
      <c r="N272" s="325">
        <v>160.13186554519999</v>
      </c>
      <c r="O272" s="325">
        <f t="shared" si="14"/>
        <v>160.13</v>
      </c>
    </row>
    <row r="273" spans="1:15" s="325" customFormat="1" ht="19.8">
      <c r="A273" s="327"/>
      <c r="B273" s="327" t="s">
        <v>446</v>
      </c>
      <c r="C273" s="328">
        <v>1219.03</v>
      </c>
      <c r="D273" s="328">
        <v>1275.06</v>
      </c>
      <c r="E273" s="328">
        <v>1219.03</v>
      </c>
      <c r="F273" s="328">
        <v>1275.06</v>
      </c>
      <c r="H273" s="654">
        <f>SUM('T5_data(mth)'!AA275:AK275)</f>
        <v>1131.55</v>
      </c>
      <c r="I273" s="325">
        <f t="shared" si="12"/>
        <v>1131.55</v>
      </c>
      <c r="K273" s="655">
        <v>1275.0643038300002</v>
      </c>
      <c r="L273" s="325">
        <f t="shared" si="13"/>
        <v>1275.06</v>
      </c>
      <c r="N273" s="325">
        <v>924.2040272677001</v>
      </c>
      <c r="O273" s="325">
        <f t="shared" si="14"/>
        <v>924.2</v>
      </c>
    </row>
    <row r="274" spans="1:15" s="325" customFormat="1" ht="19.8">
      <c r="A274" s="329"/>
      <c r="B274" s="329" t="s">
        <v>447</v>
      </c>
      <c r="C274" s="330">
        <v>2825.37</v>
      </c>
      <c r="D274" s="330">
        <v>3169.4</v>
      </c>
      <c r="E274" s="330">
        <v>2825.37</v>
      </c>
      <c r="F274" s="330">
        <v>3169.4</v>
      </c>
      <c r="H274" s="654">
        <f>SUM('T5_data(mth)'!AA276:AK276)</f>
        <v>2573.58</v>
      </c>
      <c r="I274" s="325">
        <f t="shared" si="12"/>
        <v>2573.58</v>
      </c>
      <c r="K274" s="655">
        <v>3169.4041079483004</v>
      </c>
      <c r="L274" s="325">
        <f t="shared" si="13"/>
        <v>3169.4</v>
      </c>
      <c r="N274" s="325">
        <v>2051.6079320105</v>
      </c>
      <c r="O274" s="325">
        <f t="shared" si="14"/>
        <v>2051.61</v>
      </c>
    </row>
    <row r="275" spans="1:15" s="325" customFormat="1" ht="19.8">
      <c r="A275" s="327"/>
      <c r="B275" s="327" t="s">
        <v>448</v>
      </c>
      <c r="C275" s="328">
        <v>1502.15</v>
      </c>
      <c r="D275" s="328">
        <v>1713.18</v>
      </c>
      <c r="E275" s="328">
        <v>1502.15</v>
      </c>
      <c r="F275" s="328">
        <v>1713.18</v>
      </c>
      <c r="H275" s="654">
        <f>SUM('T5_data(mth)'!AA277:AK277)</f>
        <v>1362.29</v>
      </c>
      <c r="I275" s="325">
        <f t="shared" si="12"/>
        <v>1362.29</v>
      </c>
      <c r="K275" s="655">
        <v>1713.1845629892</v>
      </c>
      <c r="L275" s="325">
        <f t="shared" si="13"/>
        <v>1713.18</v>
      </c>
      <c r="N275" s="325">
        <v>1088.8197378824</v>
      </c>
      <c r="O275" s="325">
        <f t="shared" si="14"/>
        <v>1088.82</v>
      </c>
    </row>
    <row r="276" spans="1:15" s="325" customFormat="1" ht="19.8">
      <c r="A276" s="329"/>
      <c r="B276" s="329" t="s">
        <v>449</v>
      </c>
      <c r="C276" s="330">
        <v>6.21</v>
      </c>
      <c r="D276" s="330">
        <v>7.69</v>
      </c>
      <c r="E276" s="330">
        <v>6.21</v>
      </c>
      <c r="F276" s="330">
        <v>7.69</v>
      </c>
      <c r="H276" s="654">
        <f>SUM('T5_data(mth)'!AA278:AK278)</f>
        <v>5.57</v>
      </c>
      <c r="I276" s="325">
        <f t="shared" si="12"/>
        <v>5.57</v>
      </c>
      <c r="K276" s="655">
        <v>7.685488767699999</v>
      </c>
      <c r="L276" s="325">
        <f t="shared" si="13"/>
        <v>7.69</v>
      </c>
      <c r="N276" s="325">
        <v>4.0968542799999996</v>
      </c>
      <c r="O276" s="325">
        <f t="shared" si="14"/>
        <v>4.0999999999999996</v>
      </c>
    </row>
    <row r="277" spans="1:15" s="325" customFormat="1" ht="19.8">
      <c r="A277" s="327"/>
      <c r="B277" s="327" t="s">
        <v>450</v>
      </c>
      <c r="C277" s="328">
        <v>2.95</v>
      </c>
      <c r="D277" s="328">
        <v>3.1</v>
      </c>
      <c r="E277" s="328">
        <v>2.95</v>
      </c>
      <c r="F277" s="328">
        <v>3.1</v>
      </c>
      <c r="H277" s="654">
        <f>SUM('T5_data(mth)'!AA279:AK279)</f>
        <v>2.7699999999999996</v>
      </c>
      <c r="I277" s="325">
        <f t="shared" si="12"/>
        <v>2.77</v>
      </c>
      <c r="K277" s="655">
        <v>3.1030611001000001</v>
      </c>
      <c r="L277" s="325">
        <f t="shared" si="13"/>
        <v>3.1</v>
      </c>
      <c r="N277" s="325">
        <v>2.1786632743999998</v>
      </c>
      <c r="O277" s="325">
        <f t="shared" si="14"/>
        <v>2.1800000000000002</v>
      </c>
    </row>
    <row r="278" spans="1:15" s="325" customFormat="1" ht="19.8">
      <c r="A278" s="329"/>
      <c r="B278" s="329" t="s">
        <v>451</v>
      </c>
      <c r="C278" s="330">
        <v>3.26</v>
      </c>
      <c r="D278" s="330">
        <v>4.58</v>
      </c>
      <c r="E278" s="330">
        <v>3.26</v>
      </c>
      <c r="F278" s="330">
        <v>4.58</v>
      </c>
      <c r="H278" s="654">
        <f>SUM('T5_data(mth)'!AA280:AK280)</f>
        <v>2.8100000000000005</v>
      </c>
      <c r="I278" s="325">
        <f t="shared" si="12"/>
        <v>2.81</v>
      </c>
      <c r="K278" s="655">
        <v>4.5824276676000002</v>
      </c>
      <c r="L278" s="325">
        <f t="shared" si="13"/>
        <v>4.58</v>
      </c>
      <c r="N278" s="325">
        <v>1.9181910056</v>
      </c>
      <c r="O278" s="325">
        <f t="shared" si="14"/>
        <v>1.92</v>
      </c>
    </row>
    <row r="279" spans="1:15" s="325" customFormat="1" ht="19.8">
      <c r="A279" s="327"/>
      <c r="B279" s="327" t="s">
        <v>452</v>
      </c>
      <c r="C279" s="328">
        <v>254.28</v>
      </c>
      <c r="D279" s="328">
        <v>331.09</v>
      </c>
      <c r="E279" s="328">
        <v>254.28</v>
      </c>
      <c r="F279" s="328">
        <v>331.09</v>
      </c>
      <c r="H279" s="654">
        <f>SUM('T5_data(mth)'!AA281:AK281)</f>
        <v>225.98999999999998</v>
      </c>
      <c r="I279" s="325">
        <f t="shared" si="12"/>
        <v>225.99</v>
      </c>
      <c r="K279" s="655">
        <v>331.09216185240001</v>
      </c>
      <c r="L279" s="325">
        <f t="shared" si="13"/>
        <v>331.09</v>
      </c>
      <c r="N279" s="325">
        <v>179.71225784450002</v>
      </c>
      <c r="O279" s="325">
        <f t="shared" si="14"/>
        <v>179.71</v>
      </c>
    </row>
    <row r="280" spans="1:15" s="325" customFormat="1" ht="19.8">
      <c r="A280" s="329"/>
      <c r="B280" s="329" t="s">
        <v>453</v>
      </c>
      <c r="C280" s="330">
        <v>117.12</v>
      </c>
      <c r="D280" s="330">
        <v>113.52</v>
      </c>
      <c r="E280" s="330">
        <v>117.12</v>
      </c>
      <c r="F280" s="330">
        <v>113.52</v>
      </c>
      <c r="H280" s="654">
        <f>SUM('T5_data(mth)'!AA282:AK282)</f>
        <v>107.77999999999999</v>
      </c>
      <c r="I280" s="325">
        <f t="shared" si="12"/>
        <v>107.78</v>
      </c>
      <c r="K280" s="655">
        <v>113.5242109706</v>
      </c>
      <c r="L280" s="325">
        <f t="shared" si="13"/>
        <v>113.52</v>
      </c>
      <c r="N280" s="325">
        <v>90.190231181799987</v>
      </c>
      <c r="O280" s="325">
        <f t="shared" si="14"/>
        <v>90.19</v>
      </c>
    </row>
    <row r="281" spans="1:15" s="325" customFormat="1" ht="19.8">
      <c r="A281" s="327"/>
      <c r="B281" s="327" t="s">
        <v>454</v>
      </c>
      <c r="C281" s="328">
        <v>137.16</v>
      </c>
      <c r="D281" s="328">
        <v>217.57</v>
      </c>
      <c r="E281" s="328">
        <v>137.16</v>
      </c>
      <c r="F281" s="328">
        <v>217.57</v>
      </c>
      <c r="H281" s="654">
        <f>SUM('T5_data(mth)'!AA283:AK283)</f>
        <v>118.17999999999998</v>
      </c>
      <c r="I281" s="325">
        <f t="shared" si="12"/>
        <v>118.18</v>
      </c>
      <c r="K281" s="655">
        <v>217.56795088180002</v>
      </c>
      <c r="L281" s="325">
        <f t="shared" si="13"/>
        <v>217.57</v>
      </c>
      <c r="N281" s="325">
        <v>89.5220266627</v>
      </c>
      <c r="O281" s="325">
        <f t="shared" si="14"/>
        <v>89.52</v>
      </c>
    </row>
    <row r="282" spans="1:15" s="325" customFormat="1" ht="19.8">
      <c r="A282" s="329"/>
      <c r="B282" s="329" t="s">
        <v>455</v>
      </c>
      <c r="C282" s="330">
        <v>92.71</v>
      </c>
      <c r="D282" s="330">
        <v>74.33</v>
      </c>
      <c r="E282" s="330">
        <v>92.71</v>
      </c>
      <c r="F282" s="330">
        <v>74.33</v>
      </c>
      <c r="H282" s="654">
        <f>SUM('T5_data(mth)'!AA284:AK284)</f>
        <v>85.320000000000007</v>
      </c>
      <c r="I282" s="325">
        <f t="shared" si="12"/>
        <v>85.32</v>
      </c>
      <c r="K282" s="655">
        <v>74.328191379700002</v>
      </c>
      <c r="L282" s="325">
        <f t="shared" si="13"/>
        <v>74.33</v>
      </c>
      <c r="N282" s="325">
        <v>70.118441161800007</v>
      </c>
      <c r="O282" s="325">
        <f t="shared" si="14"/>
        <v>70.12</v>
      </c>
    </row>
    <row r="283" spans="1:15" s="325" customFormat="1" ht="19.8">
      <c r="A283" s="327"/>
      <c r="B283" s="327" t="s">
        <v>456</v>
      </c>
      <c r="C283" s="328">
        <v>52.52</v>
      </c>
      <c r="D283" s="328">
        <v>35.97</v>
      </c>
      <c r="E283" s="328">
        <v>52.52</v>
      </c>
      <c r="F283" s="328">
        <v>35.97</v>
      </c>
      <c r="H283" s="654">
        <f>SUM('T5_data(mth)'!AA285:AK285)</f>
        <v>49.140000000000008</v>
      </c>
      <c r="I283" s="325">
        <f t="shared" si="12"/>
        <v>49.14</v>
      </c>
      <c r="K283" s="655">
        <v>35.965000502200006</v>
      </c>
      <c r="L283" s="325">
        <f t="shared" si="13"/>
        <v>35.97</v>
      </c>
      <c r="N283" s="325">
        <v>42.924274838999992</v>
      </c>
      <c r="O283" s="325">
        <f t="shared" si="14"/>
        <v>42.92</v>
      </c>
    </row>
    <row r="284" spans="1:15" s="325" customFormat="1" ht="19.8">
      <c r="A284" s="329"/>
      <c r="B284" s="329" t="s">
        <v>457</v>
      </c>
      <c r="C284" s="330">
        <v>40.19</v>
      </c>
      <c r="D284" s="330">
        <v>38.36</v>
      </c>
      <c r="E284" s="330">
        <v>40.19</v>
      </c>
      <c r="F284" s="330">
        <v>38.36</v>
      </c>
      <c r="H284" s="654">
        <f>SUM('T5_data(mth)'!AA286:AK286)</f>
        <v>36.18</v>
      </c>
      <c r="I284" s="325">
        <f t="shared" si="12"/>
        <v>36.18</v>
      </c>
      <c r="K284" s="655">
        <v>38.36319087750001</v>
      </c>
      <c r="L284" s="325">
        <f t="shared" si="13"/>
        <v>38.36</v>
      </c>
      <c r="N284" s="325">
        <v>27.194166322799997</v>
      </c>
      <c r="O284" s="325">
        <f t="shared" si="14"/>
        <v>27.19</v>
      </c>
    </row>
    <row r="285" spans="1:15" s="325" customFormat="1" ht="19.8">
      <c r="A285" s="327"/>
      <c r="B285" s="327" t="s">
        <v>458</v>
      </c>
      <c r="C285" s="328">
        <v>447.16</v>
      </c>
      <c r="D285" s="328">
        <v>513.4</v>
      </c>
      <c r="E285" s="328">
        <v>447.16</v>
      </c>
      <c r="F285" s="328">
        <v>513.4</v>
      </c>
      <c r="H285" s="654">
        <f>SUM('T5_data(mth)'!AA287:AK287)</f>
        <v>401.47</v>
      </c>
      <c r="I285" s="325">
        <f t="shared" si="12"/>
        <v>401.47</v>
      </c>
      <c r="K285" s="655">
        <v>513.40485502369995</v>
      </c>
      <c r="L285" s="325">
        <f t="shared" si="13"/>
        <v>513.4</v>
      </c>
      <c r="N285" s="325">
        <v>318.35618520799994</v>
      </c>
      <c r="O285" s="325">
        <f t="shared" si="14"/>
        <v>318.36</v>
      </c>
    </row>
    <row r="286" spans="1:15" s="325" customFormat="1" ht="19.8">
      <c r="A286" s="329"/>
      <c r="B286" s="329" t="s">
        <v>459</v>
      </c>
      <c r="C286" s="330">
        <v>166.56</v>
      </c>
      <c r="D286" s="330">
        <v>185.7</v>
      </c>
      <c r="E286" s="330">
        <v>166.56</v>
      </c>
      <c r="F286" s="330">
        <v>185.7</v>
      </c>
      <c r="H286" s="654">
        <f>SUM('T5_data(mth)'!AA288:AK288)</f>
        <v>147.25</v>
      </c>
      <c r="I286" s="325">
        <f t="shared" si="12"/>
        <v>147.25</v>
      </c>
      <c r="K286" s="655">
        <v>185.69868275109997</v>
      </c>
      <c r="L286" s="325">
        <f t="shared" si="13"/>
        <v>185.7</v>
      </c>
      <c r="N286" s="325">
        <v>112.95391663189999</v>
      </c>
      <c r="O286" s="325">
        <f t="shared" si="14"/>
        <v>112.95</v>
      </c>
    </row>
    <row r="287" spans="1:15" s="325" customFormat="1" ht="19.8">
      <c r="A287" s="327"/>
      <c r="B287" s="327" t="s">
        <v>460</v>
      </c>
      <c r="C287" s="328">
        <v>280.61</v>
      </c>
      <c r="D287" s="328">
        <v>327.71</v>
      </c>
      <c r="E287" s="328">
        <v>280.61</v>
      </c>
      <c r="F287" s="328">
        <v>327.71</v>
      </c>
      <c r="H287" s="654">
        <f>SUM('T5_data(mth)'!AA289:AK289)</f>
        <v>254.22999999999996</v>
      </c>
      <c r="I287" s="325">
        <f t="shared" si="12"/>
        <v>254.23</v>
      </c>
      <c r="K287" s="655">
        <v>327.70617227260004</v>
      </c>
      <c r="L287" s="325">
        <f t="shared" si="13"/>
        <v>327.71</v>
      </c>
      <c r="N287" s="325">
        <v>205.4022685761</v>
      </c>
      <c r="O287" s="325">
        <f t="shared" si="14"/>
        <v>205.4</v>
      </c>
    </row>
    <row r="288" spans="1:15" s="325" customFormat="1" ht="19.8">
      <c r="A288" s="329"/>
      <c r="B288" s="329" t="s">
        <v>461</v>
      </c>
      <c r="C288" s="330">
        <v>369.72</v>
      </c>
      <c r="D288" s="330">
        <v>412.91</v>
      </c>
      <c r="E288" s="330">
        <v>369.72</v>
      </c>
      <c r="F288" s="330">
        <v>412.91</v>
      </c>
      <c r="H288" s="654">
        <f>SUM('T5_data(mth)'!AA290:AK290)</f>
        <v>341.18</v>
      </c>
      <c r="I288" s="325">
        <f t="shared" si="12"/>
        <v>341.18</v>
      </c>
      <c r="K288" s="655">
        <v>412.91065617480001</v>
      </c>
      <c r="L288" s="325">
        <f t="shared" si="13"/>
        <v>412.91</v>
      </c>
      <c r="N288" s="325">
        <v>284.21255238750001</v>
      </c>
      <c r="O288" s="325">
        <f t="shared" si="14"/>
        <v>284.20999999999998</v>
      </c>
    </row>
    <row r="289" spans="1:15" s="325" customFormat="1" ht="19.8">
      <c r="A289" s="327"/>
      <c r="B289" s="327" t="s">
        <v>462</v>
      </c>
      <c r="C289" s="328">
        <v>164.95</v>
      </c>
      <c r="D289" s="328">
        <v>183.78</v>
      </c>
      <c r="E289" s="328">
        <v>164.95</v>
      </c>
      <c r="F289" s="328">
        <v>183.78</v>
      </c>
      <c r="H289" s="654">
        <f>SUM('T5_data(mth)'!AA291:AK291)</f>
        <v>152.28</v>
      </c>
      <c r="I289" s="325">
        <f t="shared" si="12"/>
        <v>152.28</v>
      </c>
      <c r="K289" s="655">
        <v>183.7844545012</v>
      </c>
      <c r="L289" s="325">
        <f t="shared" si="13"/>
        <v>183.78</v>
      </c>
      <c r="N289" s="325">
        <v>129.21023142759998</v>
      </c>
      <c r="O289" s="325">
        <f t="shared" si="14"/>
        <v>129.21</v>
      </c>
    </row>
    <row r="290" spans="1:15" s="325" customFormat="1" ht="19.8">
      <c r="A290" s="329"/>
      <c r="B290" s="329" t="s">
        <v>463</v>
      </c>
      <c r="C290" s="330">
        <v>204.78</v>
      </c>
      <c r="D290" s="330">
        <v>229.13</v>
      </c>
      <c r="E290" s="330">
        <v>204.78</v>
      </c>
      <c r="F290" s="330">
        <v>229.13</v>
      </c>
      <c r="H290" s="654">
        <f>SUM('T5_data(mth)'!AA292:AK292)</f>
        <v>188.88</v>
      </c>
      <c r="I290" s="325">
        <f t="shared" si="12"/>
        <v>188.88</v>
      </c>
      <c r="K290" s="655">
        <v>229.12620167359998</v>
      </c>
      <c r="L290" s="325">
        <f t="shared" si="13"/>
        <v>229.13</v>
      </c>
      <c r="N290" s="325">
        <v>155.0023209599</v>
      </c>
      <c r="O290" s="325">
        <f t="shared" si="14"/>
        <v>155</v>
      </c>
    </row>
    <row r="291" spans="1:15" s="325" customFormat="1" ht="19.8">
      <c r="A291" s="327"/>
      <c r="B291" s="327" t="s">
        <v>464</v>
      </c>
      <c r="C291" s="328">
        <v>332.05</v>
      </c>
      <c r="D291" s="328">
        <v>373.76</v>
      </c>
      <c r="E291" s="328">
        <v>332.05</v>
      </c>
      <c r="F291" s="328">
        <v>373.76</v>
      </c>
      <c r="H291" s="654">
        <f>SUM('T5_data(mth)'!AA293:AK293)</f>
        <v>302.77</v>
      </c>
      <c r="I291" s="325">
        <f t="shared" si="12"/>
        <v>302.77</v>
      </c>
      <c r="K291" s="655">
        <v>373.76320979089996</v>
      </c>
      <c r="L291" s="325">
        <f t="shared" si="13"/>
        <v>373.76</v>
      </c>
      <c r="N291" s="325">
        <v>232.3234470006</v>
      </c>
      <c r="O291" s="325">
        <f t="shared" si="14"/>
        <v>232.32</v>
      </c>
    </row>
    <row r="292" spans="1:15" s="325" customFormat="1" ht="19.8">
      <c r="A292" s="329"/>
      <c r="B292" s="329" t="s">
        <v>465</v>
      </c>
      <c r="C292" s="330">
        <v>1.24</v>
      </c>
      <c r="D292" s="330">
        <v>1.5</v>
      </c>
      <c r="E292" s="330">
        <v>1.24</v>
      </c>
      <c r="F292" s="330">
        <v>1.5</v>
      </c>
      <c r="H292" s="654">
        <f>SUM('T5_data(mth)'!AA294:AK294)</f>
        <v>1.21</v>
      </c>
      <c r="I292" s="325">
        <f t="shared" si="12"/>
        <v>1.21</v>
      </c>
      <c r="K292" s="655">
        <v>1.5037618877000001</v>
      </c>
      <c r="L292" s="325">
        <f t="shared" si="13"/>
        <v>1.5</v>
      </c>
      <c r="N292" s="325">
        <v>0.91491831090000009</v>
      </c>
      <c r="O292" s="325">
        <f t="shared" si="14"/>
        <v>0.91</v>
      </c>
    </row>
    <row r="293" spans="1:15" s="325" customFormat="1" ht="19.8">
      <c r="A293" s="327"/>
      <c r="B293" s="327" t="s">
        <v>466</v>
      </c>
      <c r="C293" s="328">
        <v>15.24</v>
      </c>
      <c r="D293" s="328">
        <v>13.99</v>
      </c>
      <c r="E293" s="328">
        <v>15.24</v>
      </c>
      <c r="F293" s="328">
        <v>13.99</v>
      </c>
      <c r="H293" s="654">
        <f>SUM('T5_data(mth)'!AA295:AK295)</f>
        <v>13.750000000000002</v>
      </c>
      <c r="I293" s="325">
        <f t="shared" si="12"/>
        <v>13.75</v>
      </c>
      <c r="K293" s="655">
        <v>13.9866495802</v>
      </c>
      <c r="L293" s="325">
        <f t="shared" si="13"/>
        <v>13.99</v>
      </c>
      <c r="N293" s="325">
        <v>9.7048049664999994</v>
      </c>
      <c r="O293" s="325">
        <f t="shared" si="14"/>
        <v>9.6999999999999993</v>
      </c>
    </row>
    <row r="294" spans="1:15" s="325" customFormat="1" ht="19.8">
      <c r="A294" s="329"/>
      <c r="B294" s="329" t="s">
        <v>467</v>
      </c>
      <c r="C294" s="330">
        <v>315.57</v>
      </c>
      <c r="D294" s="330">
        <v>358.27</v>
      </c>
      <c r="E294" s="330">
        <v>315.57</v>
      </c>
      <c r="F294" s="330">
        <v>358.27</v>
      </c>
      <c r="H294" s="654">
        <f>SUM('T5_data(mth)'!AA296:AK296)</f>
        <v>287.8</v>
      </c>
      <c r="I294" s="325">
        <f t="shared" si="12"/>
        <v>287.8</v>
      </c>
      <c r="K294" s="655">
        <v>358.27279832300007</v>
      </c>
      <c r="L294" s="325">
        <f t="shared" si="13"/>
        <v>358.27</v>
      </c>
      <c r="N294" s="325">
        <v>221.70372372320003</v>
      </c>
      <c r="O294" s="325">
        <f t="shared" si="14"/>
        <v>221.7</v>
      </c>
    </row>
    <row r="295" spans="1:15" s="325" customFormat="1" ht="19.8">
      <c r="A295" s="327"/>
      <c r="B295" s="327" t="s">
        <v>468</v>
      </c>
      <c r="C295" s="328">
        <v>797.42</v>
      </c>
      <c r="D295" s="328">
        <v>889.89</v>
      </c>
      <c r="E295" s="328">
        <v>797.42</v>
      </c>
      <c r="F295" s="328">
        <v>889.89</v>
      </c>
      <c r="H295" s="654">
        <f>SUM('T5_data(mth)'!AA297:AK297)</f>
        <v>731.68000000000006</v>
      </c>
      <c r="I295" s="325">
        <f t="shared" si="12"/>
        <v>731.68</v>
      </c>
      <c r="K295" s="655">
        <v>889.89026087270008</v>
      </c>
      <c r="L295" s="325">
        <f t="shared" si="13"/>
        <v>889.89</v>
      </c>
      <c r="N295" s="325">
        <v>586.41355889570002</v>
      </c>
      <c r="O295" s="325">
        <f t="shared" si="14"/>
        <v>586.41</v>
      </c>
    </row>
    <row r="296" spans="1:15" s="325" customFormat="1" ht="19.8">
      <c r="A296" s="329"/>
      <c r="B296" s="329" t="s">
        <v>469</v>
      </c>
      <c r="C296" s="330">
        <v>188.73</v>
      </c>
      <c r="D296" s="330">
        <v>214.85</v>
      </c>
      <c r="E296" s="330">
        <v>188.73</v>
      </c>
      <c r="F296" s="330">
        <v>214.85</v>
      </c>
      <c r="H296" s="654">
        <f>SUM('T5_data(mth)'!AA298:AK298)</f>
        <v>173.97999999999996</v>
      </c>
      <c r="I296" s="325">
        <f t="shared" si="12"/>
        <v>173.98</v>
      </c>
      <c r="K296" s="655">
        <v>214.8506874242</v>
      </c>
      <c r="L296" s="325">
        <f t="shared" si="13"/>
        <v>214.85</v>
      </c>
      <c r="N296" s="325">
        <v>144.76027644660002</v>
      </c>
      <c r="O296" s="325">
        <f t="shared" si="14"/>
        <v>144.76</v>
      </c>
    </row>
    <row r="297" spans="1:15" s="325" customFormat="1" ht="19.8">
      <c r="A297" s="327"/>
      <c r="B297" s="327" t="s">
        <v>470</v>
      </c>
      <c r="C297" s="328">
        <v>138.16999999999999</v>
      </c>
      <c r="D297" s="328">
        <v>146.22</v>
      </c>
      <c r="E297" s="328">
        <v>138.16999999999999</v>
      </c>
      <c r="F297" s="328">
        <v>146.22</v>
      </c>
      <c r="H297" s="654">
        <f>SUM('T5_data(mth)'!AA299:AK299)</f>
        <v>125.79</v>
      </c>
      <c r="I297" s="325">
        <f t="shared" si="12"/>
        <v>125.79</v>
      </c>
      <c r="K297" s="655">
        <v>146.2169068277</v>
      </c>
      <c r="L297" s="325">
        <f t="shared" si="13"/>
        <v>146.22</v>
      </c>
      <c r="N297" s="325">
        <v>103.0414155655</v>
      </c>
      <c r="O297" s="325">
        <f t="shared" si="14"/>
        <v>103.04</v>
      </c>
    </row>
    <row r="298" spans="1:15" s="325" customFormat="1" ht="19.8">
      <c r="A298" s="329"/>
      <c r="B298" s="329" t="s">
        <v>471</v>
      </c>
      <c r="C298" s="330">
        <v>218.23</v>
      </c>
      <c r="D298" s="330">
        <v>256.58999999999997</v>
      </c>
      <c r="E298" s="330">
        <v>218.23</v>
      </c>
      <c r="F298" s="330">
        <v>256.58999999999997</v>
      </c>
      <c r="H298" s="654">
        <f>SUM('T5_data(mth)'!AA300:AK300)</f>
        <v>199.83</v>
      </c>
      <c r="I298" s="325">
        <f t="shared" si="12"/>
        <v>199.83</v>
      </c>
      <c r="K298" s="655">
        <v>256.59427909279998</v>
      </c>
      <c r="L298" s="325">
        <f t="shared" si="13"/>
        <v>256.58999999999997</v>
      </c>
      <c r="N298" s="325">
        <v>152.91697811370003</v>
      </c>
      <c r="O298" s="325">
        <f t="shared" si="14"/>
        <v>152.91999999999999</v>
      </c>
    </row>
    <row r="299" spans="1:15" s="325" customFormat="1" ht="19.8">
      <c r="A299" s="327"/>
      <c r="B299" s="327" t="s">
        <v>472</v>
      </c>
      <c r="C299" s="328">
        <v>252.29</v>
      </c>
      <c r="D299" s="328">
        <v>272.23</v>
      </c>
      <c r="E299" s="328">
        <v>252.29</v>
      </c>
      <c r="F299" s="328">
        <v>272.23</v>
      </c>
      <c r="H299" s="654">
        <f>SUM('T5_data(mth)'!AA301:AK301)</f>
        <v>232.06</v>
      </c>
      <c r="I299" s="325">
        <f t="shared" si="12"/>
        <v>232.06</v>
      </c>
      <c r="K299" s="655">
        <v>272.22838752800004</v>
      </c>
      <c r="L299" s="325">
        <f t="shared" si="13"/>
        <v>272.23</v>
      </c>
      <c r="N299" s="325">
        <v>185.69488876990002</v>
      </c>
      <c r="O299" s="325">
        <f t="shared" si="14"/>
        <v>185.69</v>
      </c>
    </row>
    <row r="300" spans="1:15" s="325" customFormat="1" ht="19.8">
      <c r="A300" s="329"/>
      <c r="B300" s="329" t="s">
        <v>473</v>
      </c>
      <c r="C300" s="330">
        <v>525.79999999999995</v>
      </c>
      <c r="D300" s="330">
        <v>566.33000000000004</v>
      </c>
      <c r="E300" s="330">
        <v>525.79999999999995</v>
      </c>
      <c r="F300" s="330">
        <v>566.33000000000004</v>
      </c>
      <c r="H300" s="654">
        <f>SUM('T5_data(mth)'!AA302:AK302)</f>
        <v>479.62</v>
      </c>
      <c r="I300" s="325">
        <f t="shared" si="12"/>
        <v>479.62</v>
      </c>
      <c r="K300" s="655">
        <v>566.32928408639998</v>
      </c>
      <c r="L300" s="325">
        <f t="shared" si="13"/>
        <v>566.33000000000004</v>
      </c>
      <c r="N300" s="325">
        <v>376.3746352323999</v>
      </c>
      <c r="O300" s="325">
        <f t="shared" si="14"/>
        <v>376.37</v>
      </c>
    </row>
    <row r="301" spans="1:15" s="325" customFormat="1" ht="19.8">
      <c r="A301" s="327"/>
      <c r="B301" s="327" t="s">
        <v>474</v>
      </c>
      <c r="C301" s="328">
        <v>3976.15</v>
      </c>
      <c r="D301" s="328">
        <v>4327.83</v>
      </c>
      <c r="E301" s="328">
        <v>3976.15</v>
      </c>
      <c r="F301" s="328">
        <v>4327.83</v>
      </c>
      <c r="H301" s="654">
        <f>SUM('T5_data(mth)'!AA303:AK303)</f>
        <v>3640.1200000000003</v>
      </c>
      <c r="I301" s="325">
        <f t="shared" si="12"/>
        <v>3640.12</v>
      </c>
      <c r="K301" s="655">
        <v>4327.8292365439002</v>
      </c>
      <c r="L301" s="325">
        <f t="shared" si="13"/>
        <v>4327.83</v>
      </c>
      <c r="N301" s="325">
        <v>2904.3622006882997</v>
      </c>
      <c r="O301" s="325">
        <f t="shared" si="14"/>
        <v>2904.36</v>
      </c>
    </row>
    <row r="302" spans="1:15" s="325" customFormat="1" ht="19.8">
      <c r="A302" s="329"/>
      <c r="B302" s="329" t="s">
        <v>475</v>
      </c>
      <c r="C302" s="330">
        <v>2495.87</v>
      </c>
      <c r="D302" s="330">
        <v>2720.78</v>
      </c>
      <c r="E302" s="330">
        <v>2495.87</v>
      </c>
      <c r="F302" s="330">
        <v>2720.78</v>
      </c>
      <c r="H302" s="654">
        <f>SUM('T5_data(mth)'!AA304:AK304)</f>
        <v>2282.94</v>
      </c>
      <c r="I302" s="325">
        <f t="shared" si="12"/>
        <v>2282.94</v>
      </c>
      <c r="K302" s="655">
        <v>2720.7836506030003</v>
      </c>
      <c r="L302" s="325">
        <f t="shared" si="13"/>
        <v>2720.78</v>
      </c>
      <c r="N302" s="325">
        <v>1844.9667815354001</v>
      </c>
      <c r="O302" s="325">
        <f t="shared" si="14"/>
        <v>1844.97</v>
      </c>
    </row>
    <row r="303" spans="1:15" s="325" customFormat="1" ht="19.8">
      <c r="A303" s="327"/>
      <c r="B303" s="327" t="s">
        <v>476</v>
      </c>
      <c r="C303" s="328">
        <v>142.61000000000001</v>
      </c>
      <c r="D303" s="328">
        <v>154.04</v>
      </c>
      <c r="E303" s="328">
        <v>142.61000000000001</v>
      </c>
      <c r="F303" s="328">
        <v>154.04</v>
      </c>
      <c r="H303" s="654">
        <f>SUM('T5_data(mth)'!AA305:AK305)</f>
        <v>129.96</v>
      </c>
      <c r="I303" s="325">
        <f t="shared" si="12"/>
        <v>129.96</v>
      </c>
      <c r="K303" s="655">
        <v>154.0364749149</v>
      </c>
      <c r="L303" s="325">
        <f t="shared" si="13"/>
        <v>154.04</v>
      </c>
      <c r="N303" s="325">
        <v>97.718546062900003</v>
      </c>
      <c r="O303" s="325">
        <f t="shared" si="14"/>
        <v>97.72</v>
      </c>
    </row>
    <row r="304" spans="1:15" s="325" customFormat="1" ht="19.8">
      <c r="A304" s="329"/>
      <c r="B304" s="329" t="s">
        <v>477</v>
      </c>
      <c r="C304" s="330">
        <v>52.73</v>
      </c>
      <c r="D304" s="330">
        <v>54.38</v>
      </c>
      <c r="E304" s="330">
        <v>52.73</v>
      </c>
      <c r="F304" s="330">
        <v>54.38</v>
      </c>
      <c r="H304" s="654">
        <f>SUM('T5_data(mth)'!AA306:AK306)</f>
        <v>50.44</v>
      </c>
      <c r="I304" s="325">
        <f t="shared" si="12"/>
        <v>50.44</v>
      </c>
      <c r="K304" s="655">
        <v>54.382609535099995</v>
      </c>
      <c r="L304" s="325">
        <f t="shared" si="13"/>
        <v>54.38</v>
      </c>
      <c r="N304" s="325">
        <v>42.9942080597</v>
      </c>
      <c r="O304" s="325">
        <f t="shared" si="14"/>
        <v>42.99</v>
      </c>
    </row>
    <row r="305" spans="1:15" s="325" customFormat="1" ht="19.8">
      <c r="A305" s="327"/>
      <c r="B305" s="327" t="s">
        <v>478</v>
      </c>
      <c r="C305" s="328">
        <v>1284.93</v>
      </c>
      <c r="D305" s="328">
        <v>1398.63</v>
      </c>
      <c r="E305" s="328">
        <v>1284.93</v>
      </c>
      <c r="F305" s="328">
        <v>1398.63</v>
      </c>
      <c r="H305" s="654">
        <f>SUM('T5_data(mth)'!AA307:AK307)</f>
        <v>1176.8400000000001</v>
      </c>
      <c r="I305" s="325">
        <f t="shared" si="12"/>
        <v>1176.8399999999999</v>
      </c>
      <c r="K305" s="655">
        <v>1398.6265014909</v>
      </c>
      <c r="L305" s="325">
        <f t="shared" si="13"/>
        <v>1398.63</v>
      </c>
      <c r="N305" s="325">
        <v>918.68266503029997</v>
      </c>
      <c r="O305" s="325">
        <f t="shared" si="14"/>
        <v>918.68</v>
      </c>
    </row>
    <row r="306" spans="1:15" s="325" customFormat="1" ht="19.8">
      <c r="A306" s="329"/>
      <c r="B306" s="329" t="s">
        <v>479</v>
      </c>
      <c r="C306" s="330">
        <v>606.94000000000005</v>
      </c>
      <c r="D306" s="330">
        <v>670.46</v>
      </c>
      <c r="E306" s="330">
        <v>606.94000000000005</v>
      </c>
      <c r="F306" s="330">
        <v>670.46</v>
      </c>
      <c r="H306" s="654">
        <f>SUM('T5_data(mth)'!AA308:AK308)</f>
        <v>557.96</v>
      </c>
      <c r="I306" s="325">
        <f t="shared" si="12"/>
        <v>557.96</v>
      </c>
      <c r="K306" s="655">
        <v>670.4583267045</v>
      </c>
      <c r="L306" s="325">
        <f t="shared" si="13"/>
        <v>670.46</v>
      </c>
      <c r="N306" s="325">
        <v>454.97583129520001</v>
      </c>
      <c r="O306" s="325">
        <f t="shared" si="14"/>
        <v>454.98</v>
      </c>
    </row>
    <row r="307" spans="1:15" s="325" customFormat="1" ht="19.8">
      <c r="A307" s="327"/>
      <c r="B307" s="327" t="s">
        <v>480</v>
      </c>
      <c r="C307" s="328">
        <v>358.05</v>
      </c>
      <c r="D307" s="328">
        <v>385.61</v>
      </c>
      <c r="E307" s="328">
        <v>358.05</v>
      </c>
      <c r="F307" s="328">
        <v>385.61</v>
      </c>
      <c r="H307" s="654">
        <f>SUM('T5_data(mth)'!AA309:AK309)</f>
        <v>331.2</v>
      </c>
      <c r="I307" s="325">
        <f t="shared" si="12"/>
        <v>331.2</v>
      </c>
      <c r="K307" s="655">
        <v>385.60518448400001</v>
      </c>
      <c r="L307" s="325">
        <f t="shared" si="13"/>
        <v>385.61</v>
      </c>
      <c r="N307" s="325">
        <v>269.37652888939999</v>
      </c>
      <c r="O307" s="325">
        <f t="shared" si="14"/>
        <v>269.38</v>
      </c>
    </row>
    <row r="308" spans="1:15" s="325" customFormat="1" ht="19.8">
      <c r="A308" s="329"/>
      <c r="B308" s="329" t="s">
        <v>481</v>
      </c>
      <c r="C308" s="330">
        <v>102.72</v>
      </c>
      <c r="D308" s="330">
        <v>103.39</v>
      </c>
      <c r="E308" s="330">
        <v>102.72</v>
      </c>
      <c r="F308" s="330">
        <v>103.39</v>
      </c>
      <c r="H308" s="654">
        <f>SUM('T5_data(mth)'!AA310:AK310)</f>
        <v>94.27000000000001</v>
      </c>
      <c r="I308" s="325">
        <f t="shared" si="12"/>
        <v>94.27</v>
      </c>
      <c r="K308" s="655">
        <v>103.39204895759998</v>
      </c>
      <c r="L308" s="325">
        <f t="shared" si="13"/>
        <v>103.39</v>
      </c>
      <c r="N308" s="325">
        <v>79.386385834399988</v>
      </c>
      <c r="O308" s="325">
        <f t="shared" si="14"/>
        <v>79.39</v>
      </c>
    </row>
    <row r="309" spans="1:15" s="325" customFormat="1" ht="19.8">
      <c r="A309" s="327"/>
      <c r="B309" s="327" t="s">
        <v>482</v>
      </c>
      <c r="C309" s="328">
        <v>146.16999999999999</v>
      </c>
      <c r="D309" s="328">
        <v>181.46</v>
      </c>
      <c r="E309" s="328">
        <v>146.16999999999999</v>
      </c>
      <c r="F309" s="328">
        <v>181.46</v>
      </c>
      <c r="H309" s="654">
        <f>SUM('T5_data(mth)'!AA311:AK311)</f>
        <v>132.51000000000002</v>
      </c>
      <c r="I309" s="325">
        <f t="shared" si="12"/>
        <v>132.51</v>
      </c>
      <c r="K309" s="655">
        <v>181.46109326290002</v>
      </c>
      <c r="L309" s="325">
        <f t="shared" si="13"/>
        <v>181.46</v>
      </c>
      <c r="N309" s="325">
        <v>106.2129165714</v>
      </c>
      <c r="O309" s="325">
        <f t="shared" si="14"/>
        <v>106.21</v>
      </c>
    </row>
    <row r="310" spans="1:15" s="325" customFormat="1" ht="19.8">
      <c r="A310" s="329"/>
      <c r="B310" s="329" t="s">
        <v>483</v>
      </c>
      <c r="C310" s="330">
        <v>2578.71</v>
      </c>
      <c r="D310" s="330">
        <v>2889.42</v>
      </c>
      <c r="E310" s="330">
        <v>2578.71</v>
      </c>
      <c r="F310" s="330">
        <v>2889.42</v>
      </c>
      <c r="H310" s="654">
        <f>SUM('T5_data(mth)'!AA312:AK312)</f>
        <v>2360.79</v>
      </c>
      <c r="I310" s="325">
        <f t="shared" si="12"/>
        <v>2360.79</v>
      </c>
      <c r="K310" s="655">
        <v>2889.4239044303004</v>
      </c>
      <c r="L310" s="325">
        <f t="shared" si="13"/>
        <v>2889.42</v>
      </c>
      <c r="N310" s="325">
        <v>1888.6972110387001</v>
      </c>
      <c r="O310" s="325">
        <f t="shared" si="14"/>
        <v>1888.7</v>
      </c>
    </row>
    <row r="311" spans="1:15" s="325" customFormat="1" ht="19.8">
      <c r="A311" s="327"/>
      <c r="B311" s="327" t="s">
        <v>484</v>
      </c>
      <c r="C311" s="328">
        <v>71.75</v>
      </c>
      <c r="D311" s="328">
        <v>74.56</v>
      </c>
      <c r="E311" s="328">
        <v>71.75</v>
      </c>
      <c r="F311" s="328">
        <v>74.56</v>
      </c>
      <c r="H311" s="654">
        <f>SUM('T5_data(mth)'!AA313:AK313)</f>
        <v>66.27</v>
      </c>
      <c r="I311" s="325">
        <f t="shared" si="12"/>
        <v>66.27</v>
      </c>
      <c r="K311" s="655">
        <v>74.556717074100007</v>
      </c>
      <c r="L311" s="325">
        <f t="shared" si="13"/>
        <v>74.56</v>
      </c>
      <c r="N311" s="325">
        <v>53.085616048800006</v>
      </c>
      <c r="O311" s="325">
        <f t="shared" si="14"/>
        <v>53.09</v>
      </c>
    </row>
    <row r="312" spans="1:15" s="325" customFormat="1" ht="19.8">
      <c r="A312" s="329"/>
      <c r="B312" s="329" t="s">
        <v>485</v>
      </c>
      <c r="C312" s="330">
        <v>583.71</v>
      </c>
      <c r="D312" s="330">
        <v>842.33</v>
      </c>
      <c r="E312" s="330">
        <v>583.71</v>
      </c>
      <c r="F312" s="330">
        <v>842.33</v>
      </c>
      <c r="H312" s="654">
        <f>SUM('T5_data(mth)'!AA314:AK314)</f>
        <v>529.58000000000004</v>
      </c>
      <c r="I312" s="325">
        <f t="shared" si="12"/>
        <v>529.58000000000004</v>
      </c>
      <c r="K312" s="655">
        <v>842.33122185590003</v>
      </c>
      <c r="L312" s="325">
        <f t="shared" si="13"/>
        <v>842.33</v>
      </c>
      <c r="N312" s="325">
        <v>406.98321290580003</v>
      </c>
      <c r="O312" s="325">
        <f t="shared" si="14"/>
        <v>406.98</v>
      </c>
    </row>
    <row r="313" spans="1:15" s="325" customFormat="1" ht="19.8">
      <c r="A313" s="327"/>
      <c r="B313" s="327" t="s">
        <v>486</v>
      </c>
      <c r="C313" s="328">
        <v>858.83</v>
      </c>
      <c r="D313" s="328">
        <v>761.16</v>
      </c>
      <c r="E313" s="328">
        <v>858.83</v>
      </c>
      <c r="F313" s="328">
        <v>761.16</v>
      </c>
      <c r="H313" s="654">
        <f>SUM('T5_data(mth)'!AA315:AK315)</f>
        <v>793.59999999999991</v>
      </c>
      <c r="I313" s="325">
        <f t="shared" si="12"/>
        <v>793.6</v>
      </c>
      <c r="K313" s="655">
        <v>761.15718589569997</v>
      </c>
      <c r="L313" s="325">
        <f t="shared" si="13"/>
        <v>761.16</v>
      </c>
      <c r="N313" s="325">
        <v>647.58302027249999</v>
      </c>
      <c r="O313" s="325">
        <f t="shared" si="14"/>
        <v>647.58000000000004</v>
      </c>
    </row>
    <row r="314" spans="1:15" s="325" customFormat="1" ht="19.8">
      <c r="A314" s="329"/>
      <c r="B314" s="329" t="s">
        <v>487</v>
      </c>
      <c r="C314" s="330">
        <v>167.53</v>
      </c>
      <c r="D314" s="330">
        <v>158.88999999999999</v>
      </c>
      <c r="E314" s="330">
        <v>167.53</v>
      </c>
      <c r="F314" s="330">
        <v>158.88999999999999</v>
      </c>
      <c r="H314" s="654">
        <f>SUM('T5_data(mth)'!AA316:AK316)</f>
        <v>154.22</v>
      </c>
      <c r="I314" s="325">
        <f t="shared" si="12"/>
        <v>154.22</v>
      </c>
      <c r="K314" s="655">
        <v>158.888871819</v>
      </c>
      <c r="L314" s="325">
        <f t="shared" si="13"/>
        <v>158.88999999999999</v>
      </c>
      <c r="N314" s="325">
        <v>123.91809751269997</v>
      </c>
      <c r="O314" s="325">
        <f t="shared" si="14"/>
        <v>123.92</v>
      </c>
    </row>
    <row r="315" spans="1:15" s="325" customFormat="1" ht="19.8">
      <c r="A315" s="327"/>
      <c r="B315" s="327" t="s">
        <v>488</v>
      </c>
      <c r="C315" s="328">
        <v>691.3</v>
      </c>
      <c r="D315" s="328">
        <v>602.27</v>
      </c>
      <c r="E315" s="328">
        <v>691.3</v>
      </c>
      <c r="F315" s="328">
        <v>602.27</v>
      </c>
      <c r="H315" s="654">
        <f>SUM('T5_data(mth)'!AA317:AK317)</f>
        <v>639.38</v>
      </c>
      <c r="I315" s="325">
        <f t="shared" si="12"/>
        <v>639.38</v>
      </c>
      <c r="K315" s="655">
        <v>602.26831407669999</v>
      </c>
      <c r="L315" s="325">
        <f t="shared" si="13"/>
        <v>602.27</v>
      </c>
      <c r="N315" s="325">
        <v>523.66492275979988</v>
      </c>
      <c r="O315" s="325">
        <f t="shared" si="14"/>
        <v>523.66</v>
      </c>
    </row>
    <row r="316" spans="1:15" s="325" customFormat="1" ht="19.8">
      <c r="A316" s="329"/>
      <c r="B316" s="329" t="s">
        <v>489</v>
      </c>
      <c r="C316" s="330">
        <v>1064.42</v>
      </c>
      <c r="D316" s="330">
        <v>1211.3800000000001</v>
      </c>
      <c r="E316" s="330">
        <v>1064.42</v>
      </c>
      <c r="F316" s="330">
        <v>1211.3800000000001</v>
      </c>
      <c r="H316" s="654">
        <f>SUM('T5_data(mth)'!AA318:AK318)</f>
        <v>971.37</v>
      </c>
      <c r="I316" s="325">
        <f t="shared" si="12"/>
        <v>971.37</v>
      </c>
      <c r="K316" s="655">
        <v>1211.3787796045999</v>
      </c>
      <c r="L316" s="325">
        <f t="shared" si="13"/>
        <v>1211.3800000000001</v>
      </c>
      <c r="N316" s="325">
        <v>781.04536181160017</v>
      </c>
      <c r="O316" s="325">
        <f t="shared" si="14"/>
        <v>781.05</v>
      </c>
    </row>
    <row r="317" spans="1:15" s="325" customFormat="1" ht="19.8">
      <c r="A317" s="327"/>
      <c r="B317" s="327" t="s">
        <v>490</v>
      </c>
      <c r="C317" s="328">
        <v>45.9</v>
      </c>
      <c r="D317" s="328">
        <v>54.32</v>
      </c>
      <c r="E317" s="328">
        <v>45.9</v>
      </c>
      <c r="F317" s="328">
        <v>54.32</v>
      </c>
      <c r="H317" s="654">
        <f>SUM('T5_data(mth)'!AA319:AK319)</f>
        <v>42.31</v>
      </c>
      <c r="I317" s="325">
        <f t="shared" si="12"/>
        <v>42.31</v>
      </c>
      <c r="K317" s="655">
        <v>54.315478004899994</v>
      </c>
      <c r="L317" s="325">
        <f t="shared" si="13"/>
        <v>54.32</v>
      </c>
      <c r="N317" s="325">
        <v>34.247464440000002</v>
      </c>
      <c r="O317" s="325">
        <f t="shared" si="14"/>
        <v>34.25</v>
      </c>
    </row>
    <row r="318" spans="1:15" s="325" customFormat="1" ht="19.8">
      <c r="A318" s="329"/>
      <c r="B318" s="329" t="s">
        <v>491</v>
      </c>
      <c r="C318" s="330">
        <v>181.39</v>
      </c>
      <c r="D318" s="330">
        <v>186.57</v>
      </c>
      <c r="E318" s="330">
        <v>181.39</v>
      </c>
      <c r="F318" s="330">
        <v>186.57</v>
      </c>
      <c r="H318" s="654">
        <f>SUM('T5_data(mth)'!AA320:AK320)</f>
        <v>167.24</v>
      </c>
      <c r="I318" s="325">
        <f t="shared" si="12"/>
        <v>167.24</v>
      </c>
      <c r="K318" s="655">
        <v>186.5661038922</v>
      </c>
      <c r="L318" s="325">
        <f t="shared" si="13"/>
        <v>186.57</v>
      </c>
      <c r="N318" s="325">
        <v>134.22888745930001</v>
      </c>
      <c r="O318" s="325">
        <f t="shared" si="14"/>
        <v>134.22999999999999</v>
      </c>
    </row>
    <row r="319" spans="1:15" s="325" customFormat="1" ht="19.8">
      <c r="A319" s="327"/>
      <c r="B319" s="327" t="s">
        <v>492</v>
      </c>
      <c r="C319" s="328">
        <v>275.44</v>
      </c>
      <c r="D319" s="328">
        <v>314.52999999999997</v>
      </c>
      <c r="E319" s="328">
        <v>275.44</v>
      </c>
      <c r="F319" s="328">
        <v>314.52999999999997</v>
      </c>
      <c r="H319" s="654">
        <f>SUM('T5_data(mth)'!AA321:AK321)</f>
        <v>252.68</v>
      </c>
      <c r="I319" s="325">
        <f t="shared" si="12"/>
        <v>252.68</v>
      </c>
      <c r="K319" s="655">
        <v>314.52839210409996</v>
      </c>
      <c r="L319" s="325">
        <f t="shared" si="13"/>
        <v>314.52999999999997</v>
      </c>
      <c r="N319" s="325">
        <v>204.43420782769999</v>
      </c>
      <c r="O319" s="325">
        <f t="shared" si="14"/>
        <v>204.43</v>
      </c>
    </row>
    <row r="320" spans="1:15" s="325" customFormat="1" ht="19.8">
      <c r="A320" s="329"/>
      <c r="B320" s="329" t="s">
        <v>493</v>
      </c>
      <c r="C320" s="330">
        <v>561.69000000000005</v>
      </c>
      <c r="D320" s="330">
        <v>655.97</v>
      </c>
      <c r="E320" s="330">
        <v>561.69000000000005</v>
      </c>
      <c r="F320" s="330">
        <v>655.97</v>
      </c>
      <c r="H320" s="654">
        <f>SUM('T5_data(mth)'!AA322:AK322)</f>
        <v>509.14</v>
      </c>
      <c r="I320" s="325">
        <f t="shared" si="12"/>
        <v>509.14</v>
      </c>
      <c r="K320" s="655">
        <v>655.96880560340003</v>
      </c>
      <c r="L320" s="325">
        <f t="shared" si="13"/>
        <v>655.97</v>
      </c>
      <c r="N320" s="325">
        <v>408.13480208459998</v>
      </c>
      <c r="O320" s="325">
        <f t="shared" si="14"/>
        <v>408.13</v>
      </c>
    </row>
    <row r="321" spans="1:15" s="325" customFormat="1" ht="19.8">
      <c r="A321" s="327"/>
      <c r="B321" s="327" t="s">
        <v>494</v>
      </c>
      <c r="C321" s="328">
        <v>40.1</v>
      </c>
      <c r="D321" s="328">
        <v>47.54</v>
      </c>
      <c r="E321" s="328">
        <v>40.1</v>
      </c>
      <c r="F321" s="328">
        <v>47.54</v>
      </c>
      <c r="H321" s="654">
        <f>SUM('T5_data(mth)'!AA323:AK323)</f>
        <v>37.599999999999994</v>
      </c>
      <c r="I321" s="325">
        <f t="shared" si="12"/>
        <v>37.6</v>
      </c>
      <c r="K321" s="655">
        <v>47.53848654290001</v>
      </c>
      <c r="L321" s="325">
        <f t="shared" si="13"/>
        <v>47.54</v>
      </c>
      <c r="N321" s="325">
        <v>30.902980614399997</v>
      </c>
      <c r="O321" s="325">
        <f t="shared" si="14"/>
        <v>30.9</v>
      </c>
    </row>
    <row r="322" spans="1:15" s="325" customFormat="1" ht="19.8">
      <c r="A322" s="329"/>
      <c r="B322" s="329" t="s">
        <v>495</v>
      </c>
      <c r="C322" s="330">
        <v>12.88</v>
      </c>
      <c r="D322" s="330">
        <v>15.29</v>
      </c>
      <c r="E322" s="330">
        <v>12.88</v>
      </c>
      <c r="F322" s="330">
        <v>15.29</v>
      </c>
      <c r="H322" s="654">
        <f>SUM('T5_data(mth)'!AA324:AK324)</f>
        <v>12.139999999999999</v>
      </c>
      <c r="I322" s="325">
        <f t="shared" si="12"/>
        <v>12.14</v>
      </c>
      <c r="K322" s="655">
        <v>15.2874924037</v>
      </c>
      <c r="L322" s="325">
        <f t="shared" si="13"/>
        <v>15.29</v>
      </c>
      <c r="N322" s="325">
        <v>10.4335995894</v>
      </c>
      <c r="O322" s="325">
        <f t="shared" si="14"/>
        <v>10.43</v>
      </c>
    </row>
    <row r="323" spans="1:15" s="325" customFormat="1" ht="19.8">
      <c r="A323" s="327"/>
      <c r="B323" s="327" t="s">
        <v>496</v>
      </c>
      <c r="C323" s="328">
        <v>27.22</v>
      </c>
      <c r="D323" s="328">
        <v>32.25</v>
      </c>
      <c r="E323" s="328">
        <v>27.22</v>
      </c>
      <c r="F323" s="328">
        <v>32.25</v>
      </c>
      <c r="H323" s="654">
        <f>SUM('T5_data(mth)'!AA325:AK325)</f>
        <v>25.48</v>
      </c>
      <c r="I323" s="325">
        <f t="shared" si="12"/>
        <v>25.48</v>
      </c>
      <c r="K323" s="655">
        <v>32.250994139200003</v>
      </c>
      <c r="L323" s="325">
        <f t="shared" si="13"/>
        <v>32.25</v>
      </c>
      <c r="N323" s="325">
        <v>20.469381025000001</v>
      </c>
      <c r="O323" s="325">
        <f t="shared" si="14"/>
        <v>20.47</v>
      </c>
    </row>
    <row r="324" spans="1:15" s="325" customFormat="1" ht="19.8">
      <c r="A324" s="329"/>
      <c r="B324" s="329" t="s">
        <v>497</v>
      </c>
      <c r="C324" s="330">
        <v>1667.65</v>
      </c>
      <c r="D324" s="330">
        <v>1905.59</v>
      </c>
      <c r="E324" s="330">
        <v>1667.65</v>
      </c>
      <c r="F324" s="330">
        <v>1905.59</v>
      </c>
      <c r="H324" s="654">
        <f>SUM('T5_data(mth)'!AA326:AK326)</f>
        <v>1512.17</v>
      </c>
      <c r="I324" s="325">
        <f t="shared" ref="I324:I387" si="15">ROUND(H324,2)</f>
        <v>1512.17</v>
      </c>
      <c r="K324" s="655">
        <v>1905.5883574582999</v>
      </c>
      <c r="L324" s="325">
        <f t="shared" ref="L324:L387" si="16">ROUND(K324,2)</f>
        <v>1905.59</v>
      </c>
      <c r="N324" s="325">
        <v>1193.0784324252998</v>
      </c>
      <c r="O324" s="325">
        <f t="shared" ref="O324:O387" si="17">ROUND(N324,2)</f>
        <v>1193.08</v>
      </c>
    </row>
    <row r="325" spans="1:15" s="325" customFormat="1" ht="19.8">
      <c r="A325" s="327"/>
      <c r="B325" s="327" t="s">
        <v>498</v>
      </c>
      <c r="C325" s="328">
        <v>199.29</v>
      </c>
      <c r="D325" s="328">
        <v>200.38</v>
      </c>
      <c r="E325" s="328">
        <v>199.29</v>
      </c>
      <c r="F325" s="328">
        <v>200.38</v>
      </c>
      <c r="H325" s="654">
        <f>SUM('T5_data(mth)'!AA327:AK327)</f>
        <v>183.3</v>
      </c>
      <c r="I325" s="325">
        <f t="shared" si="15"/>
        <v>183.3</v>
      </c>
      <c r="K325" s="655">
        <v>200.38285228049997</v>
      </c>
      <c r="L325" s="325">
        <f t="shared" si="16"/>
        <v>200.38</v>
      </c>
      <c r="N325" s="325">
        <v>148.864833361</v>
      </c>
      <c r="O325" s="325">
        <f t="shared" si="17"/>
        <v>148.86000000000001</v>
      </c>
    </row>
    <row r="326" spans="1:15" s="325" customFormat="1" ht="19.8">
      <c r="A326" s="329"/>
      <c r="B326" s="329" t="s">
        <v>499</v>
      </c>
      <c r="C326" s="330">
        <v>1468.36</v>
      </c>
      <c r="D326" s="330">
        <v>1705.21</v>
      </c>
      <c r="E326" s="330">
        <v>1468.36</v>
      </c>
      <c r="F326" s="330">
        <v>1705.21</v>
      </c>
      <c r="H326" s="654">
        <f>SUM('T5_data(mth)'!AA328:AK328)</f>
        <v>1328.88</v>
      </c>
      <c r="I326" s="325">
        <f t="shared" si="15"/>
        <v>1328.88</v>
      </c>
      <c r="K326" s="655">
        <v>1705.2055051778002</v>
      </c>
      <c r="L326" s="325">
        <f t="shared" si="16"/>
        <v>1705.21</v>
      </c>
      <c r="N326" s="325">
        <v>1044.2135990642998</v>
      </c>
      <c r="O326" s="325">
        <f t="shared" si="17"/>
        <v>1044.21</v>
      </c>
    </row>
    <row r="327" spans="1:15" s="325" customFormat="1" ht="19.8">
      <c r="A327" s="327"/>
      <c r="B327" s="327" t="s">
        <v>500</v>
      </c>
      <c r="C327" s="328">
        <v>479.42</v>
      </c>
      <c r="D327" s="328">
        <v>638.59</v>
      </c>
      <c r="E327" s="328">
        <v>479.42</v>
      </c>
      <c r="F327" s="328">
        <v>638.59</v>
      </c>
      <c r="H327" s="654">
        <f>SUM('T5_data(mth)'!AA329:AK329)</f>
        <v>436.46000000000004</v>
      </c>
      <c r="I327" s="325">
        <f t="shared" si="15"/>
        <v>436.46</v>
      </c>
      <c r="K327" s="655">
        <v>638.58803912410008</v>
      </c>
      <c r="L327" s="325">
        <f t="shared" si="16"/>
        <v>638.59</v>
      </c>
      <c r="N327" s="325">
        <v>343.41756939919998</v>
      </c>
      <c r="O327" s="325">
        <f t="shared" si="17"/>
        <v>343.42</v>
      </c>
    </row>
    <row r="328" spans="1:15" s="325" customFormat="1" ht="19.8">
      <c r="A328" s="329"/>
      <c r="B328" s="329" t="s">
        <v>501</v>
      </c>
      <c r="C328" s="330">
        <v>278.87</v>
      </c>
      <c r="D328" s="330">
        <v>388.94</v>
      </c>
      <c r="E328" s="330">
        <v>278.87</v>
      </c>
      <c r="F328" s="330">
        <v>388.94</v>
      </c>
      <c r="H328" s="654">
        <f>SUM('T5_data(mth)'!AA330:AK330)</f>
        <v>253.96999999999997</v>
      </c>
      <c r="I328" s="325">
        <f t="shared" si="15"/>
        <v>253.97</v>
      </c>
      <c r="K328" s="655">
        <v>388.93743783879995</v>
      </c>
      <c r="L328" s="325">
        <f t="shared" si="16"/>
        <v>388.94</v>
      </c>
      <c r="N328" s="325">
        <v>200.91713826199998</v>
      </c>
      <c r="O328" s="325">
        <f t="shared" si="17"/>
        <v>200.92</v>
      </c>
    </row>
    <row r="329" spans="1:15" s="325" customFormat="1" ht="19.8">
      <c r="A329" s="327"/>
      <c r="B329" s="327" t="s">
        <v>502</v>
      </c>
      <c r="C329" s="328">
        <v>160.16999999999999</v>
      </c>
      <c r="D329" s="328">
        <v>197.98</v>
      </c>
      <c r="E329" s="328">
        <v>160.16999999999999</v>
      </c>
      <c r="F329" s="328">
        <v>197.98</v>
      </c>
      <c r="H329" s="654">
        <f>SUM('T5_data(mth)'!AA331:AK331)</f>
        <v>145.59</v>
      </c>
      <c r="I329" s="325">
        <f t="shared" si="15"/>
        <v>145.59</v>
      </c>
      <c r="K329" s="655">
        <v>197.98151282369997</v>
      </c>
      <c r="L329" s="325">
        <f t="shared" si="16"/>
        <v>197.98</v>
      </c>
      <c r="N329" s="325">
        <v>114.24376325880002</v>
      </c>
      <c r="O329" s="325">
        <f t="shared" si="17"/>
        <v>114.24</v>
      </c>
    </row>
    <row r="330" spans="1:15" s="325" customFormat="1" ht="19.8">
      <c r="A330" s="329"/>
      <c r="B330" s="329" t="s">
        <v>503</v>
      </c>
      <c r="C330" s="330">
        <v>40.380000000000003</v>
      </c>
      <c r="D330" s="330">
        <v>51.67</v>
      </c>
      <c r="E330" s="330">
        <v>40.380000000000003</v>
      </c>
      <c r="F330" s="330">
        <v>51.67</v>
      </c>
      <c r="H330" s="654">
        <f>SUM('T5_data(mth)'!AA332:AK332)</f>
        <v>36.9</v>
      </c>
      <c r="I330" s="325">
        <f t="shared" si="15"/>
        <v>36.9</v>
      </c>
      <c r="K330" s="655">
        <v>51.669088461599998</v>
      </c>
      <c r="L330" s="325">
        <f t="shared" si="16"/>
        <v>51.67</v>
      </c>
      <c r="N330" s="325">
        <v>28.256667878400002</v>
      </c>
      <c r="O330" s="325">
        <f t="shared" si="17"/>
        <v>28.26</v>
      </c>
    </row>
    <row r="331" spans="1:15" s="325" customFormat="1" ht="19.8">
      <c r="A331" s="327"/>
      <c r="B331" s="327" t="s">
        <v>504</v>
      </c>
      <c r="C331" s="328">
        <v>187.39</v>
      </c>
      <c r="D331" s="328">
        <v>226.42</v>
      </c>
      <c r="E331" s="328">
        <v>187.39</v>
      </c>
      <c r="F331" s="328">
        <v>226.42</v>
      </c>
      <c r="H331" s="654">
        <f>SUM('T5_data(mth)'!AA333:AK333)</f>
        <v>171.96</v>
      </c>
      <c r="I331" s="325">
        <f t="shared" si="15"/>
        <v>171.96</v>
      </c>
      <c r="K331" s="655">
        <v>226.41772080469997</v>
      </c>
      <c r="L331" s="325">
        <f t="shared" si="16"/>
        <v>226.42</v>
      </c>
      <c r="N331" s="325">
        <v>138.50229303909998</v>
      </c>
      <c r="O331" s="325">
        <f t="shared" si="17"/>
        <v>138.5</v>
      </c>
    </row>
    <row r="332" spans="1:15" s="325" customFormat="1" ht="19.8">
      <c r="A332" s="329"/>
      <c r="B332" s="329" t="s">
        <v>505</v>
      </c>
      <c r="C332" s="330">
        <v>421.37</v>
      </c>
      <c r="D332" s="330">
        <v>464.01</v>
      </c>
      <c r="E332" s="330">
        <v>421.37</v>
      </c>
      <c r="F332" s="330">
        <v>464.01</v>
      </c>
      <c r="H332" s="654">
        <f>SUM('T5_data(mth)'!AA334:AK334)</f>
        <v>385.85000000000008</v>
      </c>
      <c r="I332" s="325">
        <f t="shared" si="15"/>
        <v>385.85</v>
      </c>
      <c r="K332" s="655">
        <v>464.00834920579996</v>
      </c>
      <c r="L332" s="325">
        <f t="shared" si="16"/>
        <v>464.01</v>
      </c>
      <c r="N332" s="325">
        <v>313.79146735989997</v>
      </c>
      <c r="O332" s="325">
        <f t="shared" si="17"/>
        <v>313.79000000000002</v>
      </c>
    </row>
    <row r="333" spans="1:15" s="325" customFormat="1" ht="19.8">
      <c r="A333" s="327"/>
      <c r="B333" s="327" t="s">
        <v>506</v>
      </c>
      <c r="C333" s="328">
        <v>45.23</v>
      </c>
      <c r="D333" s="328">
        <v>53.1</v>
      </c>
      <c r="E333" s="328">
        <v>45.23</v>
      </c>
      <c r="F333" s="328">
        <v>53.1</v>
      </c>
      <c r="H333" s="654">
        <f>SUM('T5_data(mth)'!AA335:AK335)</f>
        <v>41.410000000000004</v>
      </c>
      <c r="I333" s="325">
        <f t="shared" si="15"/>
        <v>41.41</v>
      </c>
      <c r="K333" s="655">
        <v>53.104033766100009</v>
      </c>
      <c r="L333" s="325">
        <f t="shared" si="16"/>
        <v>53.1</v>
      </c>
      <c r="N333" s="325">
        <v>34.7751599156</v>
      </c>
      <c r="O333" s="325">
        <f t="shared" si="17"/>
        <v>34.78</v>
      </c>
    </row>
    <row r="334" spans="1:15" s="325" customFormat="1" ht="19.8">
      <c r="A334" s="329"/>
      <c r="B334" s="329" t="s">
        <v>507</v>
      </c>
      <c r="C334" s="330">
        <v>376.14</v>
      </c>
      <c r="D334" s="330">
        <v>410.9</v>
      </c>
      <c r="E334" s="330">
        <v>376.14</v>
      </c>
      <c r="F334" s="330">
        <v>410.9</v>
      </c>
      <c r="H334" s="654">
        <f>SUM('T5_data(mth)'!AA336:AK336)</f>
        <v>344.44000000000005</v>
      </c>
      <c r="I334" s="325">
        <f t="shared" si="15"/>
        <v>344.44</v>
      </c>
      <c r="K334" s="655">
        <v>410.90431543969993</v>
      </c>
      <c r="L334" s="325">
        <f t="shared" si="16"/>
        <v>410.9</v>
      </c>
      <c r="N334" s="325">
        <v>279.01630744430003</v>
      </c>
      <c r="O334" s="325">
        <f t="shared" si="17"/>
        <v>279.02</v>
      </c>
    </row>
    <row r="335" spans="1:15" s="325" customFormat="1" ht="19.8">
      <c r="A335" s="327"/>
      <c r="B335" s="327" t="s">
        <v>508</v>
      </c>
      <c r="C335" s="328">
        <v>527.75</v>
      </c>
      <c r="D335" s="328">
        <v>700.01</v>
      </c>
      <c r="E335" s="328">
        <v>527.75</v>
      </c>
      <c r="F335" s="328">
        <v>700.01</v>
      </c>
      <c r="H335" s="654">
        <f>SUM('T5_data(mth)'!AA337:AK337)</f>
        <v>480.15999999999997</v>
      </c>
      <c r="I335" s="325">
        <f t="shared" si="15"/>
        <v>480.16</v>
      </c>
      <c r="K335" s="655">
        <v>700.01200236509999</v>
      </c>
      <c r="L335" s="325">
        <f t="shared" si="16"/>
        <v>700.01</v>
      </c>
      <c r="N335" s="325">
        <v>374.49589681460003</v>
      </c>
      <c r="O335" s="325">
        <f t="shared" si="17"/>
        <v>374.5</v>
      </c>
    </row>
    <row r="336" spans="1:15" s="325" customFormat="1" ht="19.8">
      <c r="A336" s="329"/>
      <c r="B336" s="329" t="s">
        <v>509</v>
      </c>
      <c r="C336" s="330">
        <v>49.32</v>
      </c>
      <c r="D336" s="330">
        <v>51.43</v>
      </c>
      <c r="E336" s="330">
        <v>49.32</v>
      </c>
      <c r="F336" s="330">
        <v>51.43</v>
      </c>
      <c r="H336" s="654">
        <f>SUM('T5_data(mth)'!AA338:AK338)</f>
        <v>43.98</v>
      </c>
      <c r="I336" s="325">
        <f t="shared" si="15"/>
        <v>43.98</v>
      </c>
      <c r="K336" s="655">
        <v>51.427135195699996</v>
      </c>
      <c r="L336" s="325">
        <f t="shared" si="16"/>
        <v>51.43</v>
      </c>
      <c r="N336" s="325">
        <v>35.437754507400001</v>
      </c>
      <c r="O336" s="325">
        <f t="shared" si="17"/>
        <v>35.44</v>
      </c>
    </row>
    <row r="337" spans="1:15" s="325" customFormat="1" ht="19.8">
      <c r="A337" s="327"/>
      <c r="B337" s="327" t="s">
        <v>510</v>
      </c>
      <c r="C337" s="328">
        <v>208.36</v>
      </c>
      <c r="D337" s="328">
        <v>278.95999999999998</v>
      </c>
      <c r="E337" s="328">
        <v>208.36</v>
      </c>
      <c r="F337" s="328">
        <v>278.95999999999998</v>
      </c>
      <c r="H337" s="654">
        <f>SUM('T5_data(mth)'!AA339:AK339)</f>
        <v>188.63</v>
      </c>
      <c r="I337" s="325">
        <f t="shared" si="15"/>
        <v>188.63</v>
      </c>
      <c r="K337" s="655">
        <v>278.95811899040001</v>
      </c>
      <c r="L337" s="325">
        <f t="shared" si="16"/>
        <v>278.95999999999998</v>
      </c>
      <c r="N337" s="325">
        <v>145.1117644135</v>
      </c>
      <c r="O337" s="325">
        <f t="shared" si="17"/>
        <v>145.11000000000001</v>
      </c>
    </row>
    <row r="338" spans="1:15" s="325" customFormat="1" ht="19.8">
      <c r="A338" s="329"/>
      <c r="B338" s="329" t="s">
        <v>511</v>
      </c>
      <c r="C338" s="330">
        <v>172.98</v>
      </c>
      <c r="D338" s="330">
        <v>211.94</v>
      </c>
      <c r="E338" s="330">
        <v>172.98</v>
      </c>
      <c r="F338" s="330">
        <v>211.94</v>
      </c>
      <c r="H338" s="654">
        <f>SUM('T5_data(mth)'!AA340:AK340)</f>
        <v>158.18</v>
      </c>
      <c r="I338" s="325">
        <f t="shared" si="15"/>
        <v>158.18</v>
      </c>
      <c r="K338" s="655">
        <v>211.93588533089999</v>
      </c>
      <c r="L338" s="325">
        <f t="shared" si="16"/>
        <v>211.94</v>
      </c>
      <c r="N338" s="325">
        <v>128.79897547720003</v>
      </c>
      <c r="O338" s="325">
        <f t="shared" si="17"/>
        <v>128.80000000000001</v>
      </c>
    </row>
    <row r="339" spans="1:15" s="325" customFormat="1" ht="19.8">
      <c r="A339" s="327"/>
      <c r="B339" s="327" t="s">
        <v>512</v>
      </c>
      <c r="C339" s="328">
        <v>80.239999999999995</v>
      </c>
      <c r="D339" s="328">
        <v>134.13</v>
      </c>
      <c r="E339" s="328">
        <v>80.239999999999995</v>
      </c>
      <c r="F339" s="328">
        <v>134.13</v>
      </c>
      <c r="H339" s="654">
        <f>SUM('T5_data(mth)'!AA341:AK341)</f>
        <v>74.45</v>
      </c>
      <c r="I339" s="325">
        <f t="shared" si="15"/>
        <v>74.45</v>
      </c>
      <c r="K339" s="655">
        <v>134.12966132610001</v>
      </c>
      <c r="L339" s="325">
        <f t="shared" si="16"/>
        <v>134.13</v>
      </c>
      <c r="N339" s="325">
        <v>56.979654432100006</v>
      </c>
      <c r="O339" s="325">
        <f t="shared" si="17"/>
        <v>56.98</v>
      </c>
    </row>
    <row r="340" spans="1:15" s="325" customFormat="1" ht="19.8">
      <c r="A340" s="329"/>
      <c r="B340" s="329" t="s">
        <v>513</v>
      </c>
      <c r="C340" s="330">
        <v>16.84</v>
      </c>
      <c r="D340" s="330">
        <v>23.56</v>
      </c>
      <c r="E340" s="330">
        <v>16.84</v>
      </c>
      <c r="F340" s="330">
        <v>23.56</v>
      </c>
      <c r="H340" s="654">
        <f>SUM('T5_data(mth)'!AA342:AK342)</f>
        <v>14.930000000000003</v>
      </c>
      <c r="I340" s="325">
        <f t="shared" si="15"/>
        <v>14.93</v>
      </c>
      <c r="K340" s="655">
        <v>23.561201522000001</v>
      </c>
      <c r="L340" s="325">
        <f t="shared" si="16"/>
        <v>23.56</v>
      </c>
      <c r="N340" s="325">
        <v>8.1677479844</v>
      </c>
      <c r="O340" s="325">
        <f t="shared" si="17"/>
        <v>8.17</v>
      </c>
    </row>
    <row r="341" spans="1:15" s="325" customFormat="1" ht="19.8">
      <c r="A341" s="327"/>
      <c r="B341" s="327" t="s">
        <v>514</v>
      </c>
      <c r="C341" s="328">
        <v>8311.7900000000009</v>
      </c>
      <c r="D341" s="328">
        <v>9339.91</v>
      </c>
      <c r="E341" s="328">
        <v>8311.7900000000009</v>
      </c>
      <c r="F341" s="328">
        <v>9339.91</v>
      </c>
      <c r="H341" s="654">
        <f>SUM('T5_data(mth)'!AA343:AK343)</f>
        <v>7720.74</v>
      </c>
      <c r="I341" s="325">
        <f t="shared" si="15"/>
        <v>7720.74</v>
      </c>
      <c r="K341" s="655">
        <v>9339.9064483560996</v>
      </c>
      <c r="L341" s="325">
        <f t="shared" si="16"/>
        <v>9339.91</v>
      </c>
      <c r="N341" s="325">
        <v>5977.4956930512008</v>
      </c>
      <c r="O341" s="325">
        <f t="shared" si="17"/>
        <v>5977.5</v>
      </c>
    </row>
    <row r="342" spans="1:15" s="325" customFormat="1" ht="19.8">
      <c r="A342" s="329"/>
      <c r="B342" s="329" t="s">
        <v>515</v>
      </c>
      <c r="C342" s="330">
        <v>666.42</v>
      </c>
      <c r="D342" s="330">
        <v>681.27</v>
      </c>
      <c r="E342" s="330">
        <v>666.42</v>
      </c>
      <c r="F342" s="330">
        <v>681.27</v>
      </c>
      <c r="H342" s="654">
        <f>SUM('T5_data(mth)'!AA344:AK344)</f>
        <v>609.33000000000004</v>
      </c>
      <c r="I342" s="325">
        <f t="shared" si="15"/>
        <v>609.33000000000004</v>
      </c>
      <c r="K342" s="655">
        <v>681.27382309619998</v>
      </c>
      <c r="L342" s="325">
        <f t="shared" si="16"/>
        <v>681.27</v>
      </c>
      <c r="N342" s="325">
        <v>519.97265546189999</v>
      </c>
      <c r="O342" s="325">
        <f t="shared" si="17"/>
        <v>519.97</v>
      </c>
    </row>
    <row r="343" spans="1:15" s="325" customFormat="1" ht="19.8">
      <c r="A343" s="327"/>
      <c r="B343" s="327" t="s">
        <v>516</v>
      </c>
      <c r="C343" s="328">
        <v>480.45</v>
      </c>
      <c r="D343" s="328">
        <v>614.97</v>
      </c>
      <c r="E343" s="328">
        <v>480.45</v>
      </c>
      <c r="F343" s="328">
        <v>614.97</v>
      </c>
      <c r="H343" s="654">
        <f>SUM('T5_data(mth)'!AA345:AK345)</f>
        <v>437.24</v>
      </c>
      <c r="I343" s="325">
        <f t="shared" si="15"/>
        <v>437.24</v>
      </c>
      <c r="K343" s="655">
        <v>614.96725318710003</v>
      </c>
      <c r="L343" s="325">
        <f t="shared" si="16"/>
        <v>614.97</v>
      </c>
      <c r="N343" s="325">
        <v>339.22757746809998</v>
      </c>
      <c r="O343" s="325">
        <f t="shared" si="17"/>
        <v>339.23</v>
      </c>
    </row>
    <row r="344" spans="1:15" s="325" customFormat="1" ht="19.8">
      <c r="A344" s="329"/>
      <c r="B344" s="329" t="s">
        <v>517</v>
      </c>
      <c r="C344" s="330">
        <v>803.11</v>
      </c>
      <c r="D344" s="330">
        <v>867.53</v>
      </c>
      <c r="E344" s="330">
        <v>803.11</v>
      </c>
      <c r="F344" s="330">
        <v>867.53</v>
      </c>
      <c r="H344" s="654">
        <f>SUM('T5_data(mth)'!AA346:AK346)</f>
        <v>737.32999999999993</v>
      </c>
      <c r="I344" s="325">
        <f t="shared" si="15"/>
        <v>737.33</v>
      </c>
      <c r="K344" s="655">
        <v>867.53256908219998</v>
      </c>
      <c r="L344" s="325">
        <f t="shared" si="16"/>
        <v>867.53</v>
      </c>
      <c r="N344" s="325">
        <v>600.44728882080005</v>
      </c>
      <c r="O344" s="325">
        <f t="shared" si="17"/>
        <v>600.45000000000005</v>
      </c>
    </row>
    <row r="345" spans="1:15" s="325" customFormat="1" ht="19.8">
      <c r="A345" s="327"/>
      <c r="B345" s="327" t="s">
        <v>518</v>
      </c>
      <c r="C345" s="328">
        <v>2.59</v>
      </c>
      <c r="D345" s="328">
        <v>0.83</v>
      </c>
      <c r="E345" s="328">
        <v>2.59</v>
      </c>
      <c r="F345" s="328">
        <v>0.83</v>
      </c>
      <c r="H345" s="654">
        <f>SUM('T5_data(mth)'!AA347:AK347)</f>
        <v>2.399999999999999</v>
      </c>
      <c r="I345" s="325">
        <f t="shared" si="15"/>
        <v>2.4</v>
      </c>
      <c r="K345" s="655">
        <v>0.83421537349999986</v>
      </c>
      <c r="L345" s="325">
        <f t="shared" si="16"/>
        <v>0.83</v>
      </c>
      <c r="N345" s="325">
        <v>2.2774304618999994</v>
      </c>
      <c r="O345" s="325">
        <f t="shared" si="17"/>
        <v>2.2799999999999998</v>
      </c>
    </row>
    <row r="346" spans="1:15" s="325" customFormat="1" ht="19.8">
      <c r="A346" s="329"/>
      <c r="B346" s="329" t="s">
        <v>519</v>
      </c>
      <c r="C346" s="330">
        <v>168.79</v>
      </c>
      <c r="D346" s="330">
        <v>203.74</v>
      </c>
      <c r="E346" s="330">
        <v>168.79</v>
      </c>
      <c r="F346" s="330">
        <v>203.74</v>
      </c>
      <c r="H346" s="654">
        <f>SUM('T5_data(mth)'!AA348:AK348)</f>
        <v>153.71</v>
      </c>
      <c r="I346" s="325">
        <f t="shared" si="15"/>
        <v>153.71</v>
      </c>
      <c r="K346" s="655">
        <v>203.7358285311</v>
      </c>
      <c r="L346" s="325">
        <f t="shared" si="16"/>
        <v>203.74</v>
      </c>
      <c r="N346" s="325">
        <v>126.2417182825</v>
      </c>
      <c r="O346" s="325">
        <f t="shared" si="17"/>
        <v>126.24</v>
      </c>
    </row>
    <row r="347" spans="1:15" s="325" customFormat="1" ht="19.8">
      <c r="A347" s="327"/>
      <c r="B347" s="327" t="s">
        <v>520</v>
      </c>
      <c r="C347" s="328">
        <v>5694.61</v>
      </c>
      <c r="D347" s="328">
        <v>6396.42</v>
      </c>
      <c r="E347" s="328">
        <v>5694.61</v>
      </c>
      <c r="F347" s="328">
        <v>6396.42</v>
      </c>
      <c r="H347" s="654">
        <f>SUM('T5_data(mth)'!AA349:AK349)</f>
        <v>5325.3</v>
      </c>
      <c r="I347" s="325">
        <f t="shared" si="15"/>
        <v>5325.3</v>
      </c>
      <c r="K347" s="655">
        <v>6396.4172544037992</v>
      </c>
      <c r="L347" s="325">
        <f t="shared" si="16"/>
        <v>6396.42</v>
      </c>
      <c r="N347" s="325">
        <v>4019.9508760798999</v>
      </c>
      <c r="O347" s="325">
        <f t="shared" si="17"/>
        <v>4019.95</v>
      </c>
    </row>
    <row r="348" spans="1:15" s="325" customFormat="1" ht="19.8">
      <c r="A348" s="329"/>
      <c r="B348" s="329" t="s">
        <v>521</v>
      </c>
      <c r="C348" s="330">
        <v>108.1</v>
      </c>
      <c r="D348" s="330">
        <v>113.69</v>
      </c>
      <c r="E348" s="330">
        <v>108.1</v>
      </c>
      <c r="F348" s="330">
        <v>113.69</v>
      </c>
      <c r="H348" s="654">
        <f>SUM('T5_data(mth)'!AA350:AK350)</f>
        <v>100.37</v>
      </c>
      <c r="I348" s="325">
        <f t="shared" si="15"/>
        <v>100.37</v>
      </c>
      <c r="K348" s="655">
        <v>113.68902961459999</v>
      </c>
      <c r="L348" s="325">
        <f t="shared" si="16"/>
        <v>113.69</v>
      </c>
      <c r="N348" s="325">
        <v>82.929563479800009</v>
      </c>
      <c r="O348" s="325">
        <f t="shared" si="17"/>
        <v>82.93</v>
      </c>
    </row>
    <row r="349" spans="1:15" s="325" customFormat="1" ht="19.8">
      <c r="A349" s="327"/>
      <c r="B349" s="327" t="s">
        <v>522</v>
      </c>
      <c r="C349" s="328">
        <v>387.71</v>
      </c>
      <c r="D349" s="328">
        <v>461.46</v>
      </c>
      <c r="E349" s="328">
        <v>387.71</v>
      </c>
      <c r="F349" s="328">
        <v>461.46</v>
      </c>
      <c r="H349" s="654">
        <f>SUM('T5_data(mth)'!AA351:AK351)</f>
        <v>355.12</v>
      </c>
      <c r="I349" s="325">
        <f t="shared" si="15"/>
        <v>355.12</v>
      </c>
      <c r="K349" s="655">
        <v>461.45647506760008</v>
      </c>
      <c r="L349" s="325">
        <f t="shared" si="16"/>
        <v>461.46</v>
      </c>
      <c r="N349" s="325">
        <v>286.44858299630005</v>
      </c>
      <c r="O349" s="325">
        <f t="shared" si="17"/>
        <v>286.45</v>
      </c>
    </row>
    <row r="350" spans="1:15" s="325" customFormat="1" ht="19.8">
      <c r="A350" s="329"/>
      <c r="B350" s="329" t="s">
        <v>523</v>
      </c>
      <c r="C350" s="330">
        <v>1860.7</v>
      </c>
      <c r="D350" s="330">
        <v>2633.27</v>
      </c>
      <c r="E350" s="330">
        <v>1860.7</v>
      </c>
      <c r="F350" s="330">
        <v>2633.27</v>
      </c>
      <c r="H350" s="654">
        <f>SUM('T5_data(mth)'!AA352:AK352)</f>
        <v>1704.1100000000001</v>
      </c>
      <c r="I350" s="325">
        <f t="shared" si="15"/>
        <v>1704.11</v>
      </c>
      <c r="K350" s="655">
        <v>2633.2716443301001</v>
      </c>
      <c r="L350" s="325">
        <f t="shared" si="16"/>
        <v>2633.27</v>
      </c>
      <c r="N350" s="325">
        <v>1346.8626297844</v>
      </c>
      <c r="O350" s="325">
        <f t="shared" si="17"/>
        <v>1346.86</v>
      </c>
    </row>
    <row r="351" spans="1:15" s="325" customFormat="1" ht="19.8">
      <c r="A351" s="327"/>
      <c r="B351" s="327" t="s">
        <v>524</v>
      </c>
      <c r="C351" s="328">
        <v>1743.9</v>
      </c>
      <c r="D351" s="328">
        <v>2513.58</v>
      </c>
      <c r="E351" s="328">
        <v>1743.9</v>
      </c>
      <c r="F351" s="328">
        <v>2513.58</v>
      </c>
      <c r="H351" s="654">
        <f>SUM('T5_data(mth)'!AA353:AK353)</f>
        <v>1597.38</v>
      </c>
      <c r="I351" s="325">
        <f t="shared" si="15"/>
        <v>1597.38</v>
      </c>
      <c r="K351" s="655">
        <v>2513.5772245557</v>
      </c>
      <c r="L351" s="325">
        <f t="shared" si="16"/>
        <v>2513.58</v>
      </c>
      <c r="N351" s="325">
        <v>1260.1210546503</v>
      </c>
      <c r="O351" s="325">
        <f t="shared" si="17"/>
        <v>1260.1199999999999</v>
      </c>
    </row>
    <row r="352" spans="1:15" s="325" customFormat="1" ht="19.8">
      <c r="A352" s="329"/>
      <c r="B352" s="329" t="s">
        <v>525</v>
      </c>
      <c r="C352" s="330">
        <v>116.8</v>
      </c>
      <c r="D352" s="330">
        <v>119.69</v>
      </c>
      <c r="E352" s="330">
        <v>116.8</v>
      </c>
      <c r="F352" s="330">
        <v>119.69</v>
      </c>
      <c r="H352" s="654">
        <f>SUM('T5_data(mth)'!AA354:AK354)</f>
        <v>106.74000000000001</v>
      </c>
      <c r="I352" s="325">
        <f t="shared" si="15"/>
        <v>106.74</v>
      </c>
      <c r="K352" s="655">
        <v>119.6944197744</v>
      </c>
      <c r="L352" s="325">
        <f t="shared" si="16"/>
        <v>119.69</v>
      </c>
      <c r="N352" s="325">
        <v>86.741575134100003</v>
      </c>
      <c r="O352" s="325">
        <f t="shared" si="17"/>
        <v>86.74</v>
      </c>
    </row>
    <row r="353" spans="1:15" s="325" customFormat="1" ht="19.8">
      <c r="A353" s="327"/>
      <c r="B353" s="327" t="s">
        <v>526</v>
      </c>
      <c r="C353" s="328">
        <v>897.84</v>
      </c>
      <c r="D353" s="328">
        <v>891.93</v>
      </c>
      <c r="E353" s="328">
        <v>897.84</v>
      </c>
      <c r="F353" s="328">
        <v>891.93</v>
      </c>
      <c r="H353" s="654">
        <f>SUM('T5_data(mth)'!AA355:AK355)</f>
        <v>831.55</v>
      </c>
      <c r="I353" s="325">
        <f t="shared" si="15"/>
        <v>831.55</v>
      </c>
      <c r="K353" s="655">
        <v>891.93429831999993</v>
      </c>
      <c r="L353" s="325">
        <f t="shared" si="16"/>
        <v>891.93</v>
      </c>
      <c r="N353" s="325">
        <v>668.57514522060012</v>
      </c>
      <c r="O353" s="325">
        <f t="shared" si="17"/>
        <v>668.58</v>
      </c>
    </row>
    <row r="354" spans="1:15" s="325" customFormat="1" ht="19.8">
      <c r="A354" s="329"/>
      <c r="B354" s="329" t="s">
        <v>527</v>
      </c>
      <c r="C354" s="330">
        <v>523.41999999999996</v>
      </c>
      <c r="D354" s="330">
        <v>578.53</v>
      </c>
      <c r="E354" s="330">
        <v>523.41999999999996</v>
      </c>
      <c r="F354" s="330">
        <v>578.53</v>
      </c>
      <c r="H354" s="654">
        <f>SUM('T5_data(mth)'!AA356:AK356)</f>
        <v>482.74</v>
      </c>
      <c r="I354" s="325">
        <f t="shared" si="15"/>
        <v>482.74</v>
      </c>
      <c r="K354" s="655">
        <v>578.53160896050008</v>
      </c>
      <c r="L354" s="325">
        <f t="shared" si="16"/>
        <v>578.53</v>
      </c>
      <c r="N354" s="325">
        <v>377.0748971223</v>
      </c>
      <c r="O354" s="325">
        <f t="shared" si="17"/>
        <v>377.07</v>
      </c>
    </row>
    <row r="355" spans="1:15" s="325" customFormat="1" ht="19.8">
      <c r="A355" s="327"/>
      <c r="B355" s="327" t="s">
        <v>528</v>
      </c>
      <c r="C355" s="328">
        <v>16.36</v>
      </c>
      <c r="D355" s="328">
        <v>17.489999999999998</v>
      </c>
      <c r="E355" s="328">
        <v>16.36</v>
      </c>
      <c r="F355" s="328">
        <v>17.489999999999998</v>
      </c>
      <c r="H355" s="654">
        <f>SUM('T5_data(mth)'!AA357:AK357)</f>
        <v>14.9</v>
      </c>
      <c r="I355" s="325">
        <f t="shared" si="15"/>
        <v>14.9</v>
      </c>
      <c r="K355" s="655">
        <v>17.488609617000002</v>
      </c>
      <c r="L355" s="325">
        <f t="shared" si="16"/>
        <v>17.489999999999998</v>
      </c>
      <c r="N355" s="325">
        <v>11.288374182100002</v>
      </c>
      <c r="O355" s="325">
        <f t="shared" si="17"/>
        <v>11.29</v>
      </c>
    </row>
    <row r="356" spans="1:15" s="325" customFormat="1" ht="19.8">
      <c r="A356" s="329"/>
      <c r="B356" s="329" t="s">
        <v>529</v>
      </c>
      <c r="C356" s="330">
        <v>358.05</v>
      </c>
      <c r="D356" s="330">
        <v>295.91000000000003</v>
      </c>
      <c r="E356" s="330">
        <v>358.05</v>
      </c>
      <c r="F356" s="330">
        <v>295.91000000000003</v>
      </c>
      <c r="H356" s="654">
        <f>SUM('T5_data(mth)'!AA358:AK358)</f>
        <v>333.90000000000009</v>
      </c>
      <c r="I356" s="325">
        <f t="shared" si="15"/>
        <v>333.9</v>
      </c>
      <c r="K356" s="655">
        <v>295.91407974250001</v>
      </c>
      <c r="L356" s="325">
        <f t="shared" si="16"/>
        <v>295.91000000000003</v>
      </c>
      <c r="N356" s="325">
        <v>280.21187391619998</v>
      </c>
      <c r="O356" s="325">
        <f t="shared" si="17"/>
        <v>280.20999999999998</v>
      </c>
    </row>
    <row r="357" spans="1:15" s="325" customFormat="1" ht="19.8">
      <c r="A357" s="327"/>
      <c r="B357" s="327" t="s">
        <v>530</v>
      </c>
      <c r="C357" s="328">
        <v>193.65</v>
      </c>
      <c r="D357" s="328">
        <v>137.27000000000001</v>
      </c>
      <c r="E357" s="328">
        <v>193.65</v>
      </c>
      <c r="F357" s="328">
        <v>137.27000000000001</v>
      </c>
      <c r="H357" s="654">
        <f>SUM('T5_data(mth)'!AA359:AK359)</f>
        <v>185.45</v>
      </c>
      <c r="I357" s="325">
        <f t="shared" si="15"/>
        <v>185.45</v>
      </c>
      <c r="K357" s="655">
        <v>137.267228155</v>
      </c>
      <c r="L357" s="325">
        <f t="shared" si="16"/>
        <v>137.27000000000001</v>
      </c>
      <c r="N357" s="325">
        <v>161.74091472329999</v>
      </c>
      <c r="O357" s="325">
        <f t="shared" si="17"/>
        <v>161.74</v>
      </c>
    </row>
    <row r="358" spans="1:15" s="325" customFormat="1" ht="19.8">
      <c r="A358" s="329"/>
      <c r="B358" s="329" t="s">
        <v>531</v>
      </c>
      <c r="C358" s="330">
        <v>11859.1</v>
      </c>
      <c r="D358" s="330">
        <v>12854.31</v>
      </c>
      <c r="E358" s="330">
        <v>11859.1</v>
      </c>
      <c r="F358" s="330">
        <v>12854.31</v>
      </c>
      <c r="H358" s="654">
        <f>SUM('T5_data(mth)'!AA360:AK360)</f>
        <v>10958.340000000002</v>
      </c>
      <c r="I358" s="325">
        <f t="shared" si="15"/>
        <v>10958.34</v>
      </c>
      <c r="K358" s="655">
        <v>12854.305422162301</v>
      </c>
      <c r="L358" s="325">
        <f t="shared" si="16"/>
        <v>12854.31</v>
      </c>
      <c r="N358" s="325">
        <v>8844.2985012180015</v>
      </c>
      <c r="O358" s="325">
        <f t="shared" si="17"/>
        <v>8844.2999999999993</v>
      </c>
    </row>
    <row r="359" spans="1:15" s="325" customFormat="1" ht="19.8">
      <c r="A359" s="327"/>
      <c r="B359" s="327" t="s">
        <v>532</v>
      </c>
      <c r="C359" s="328">
        <v>837.51</v>
      </c>
      <c r="D359" s="328">
        <v>769.21</v>
      </c>
      <c r="E359" s="328">
        <v>837.51</v>
      </c>
      <c r="F359" s="328">
        <v>769.21</v>
      </c>
      <c r="H359" s="654">
        <f>SUM('T5_data(mth)'!AA361:AK361)</f>
        <v>755.43999999999983</v>
      </c>
      <c r="I359" s="325">
        <f t="shared" si="15"/>
        <v>755.44</v>
      </c>
      <c r="K359" s="655">
        <v>769.21235693129995</v>
      </c>
      <c r="L359" s="325">
        <f t="shared" si="16"/>
        <v>769.21</v>
      </c>
      <c r="N359" s="325">
        <v>590.35904076330007</v>
      </c>
      <c r="O359" s="325">
        <f t="shared" si="17"/>
        <v>590.36</v>
      </c>
    </row>
    <row r="360" spans="1:15" s="325" customFormat="1" ht="30">
      <c r="A360" s="329"/>
      <c r="B360" s="329" t="s">
        <v>568</v>
      </c>
      <c r="C360" s="330">
        <v>470.82</v>
      </c>
      <c r="D360" s="330">
        <v>396.14</v>
      </c>
      <c r="E360" s="330">
        <v>470.82</v>
      </c>
      <c r="F360" s="330">
        <v>396.14</v>
      </c>
      <c r="H360" s="654">
        <f>SUM('T5_data(mth)'!AA362:AK362)</f>
        <v>431.58000000000004</v>
      </c>
      <c r="I360" s="325">
        <f t="shared" si="15"/>
        <v>431.58</v>
      </c>
      <c r="K360" s="655">
        <v>396.1422455037</v>
      </c>
      <c r="L360" s="325">
        <f t="shared" si="16"/>
        <v>396.14</v>
      </c>
      <c r="N360" s="325">
        <v>348.03462908009993</v>
      </c>
      <c r="O360" s="325">
        <f t="shared" si="17"/>
        <v>348.03</v>
      </c>
    </row>
    <row r="361" spans="1:15" s="325" customFormat="1" ht="19.8">
      <c r="A361" s="327"/>
      <c r="B361" s="327" t="s">
        <v>569</v>
      </c>
      <c r="C361" s="328">
        <v>366.69</v>
      </c>
      <c r="D361" s="328">
        <v>373.07</v>
      </c>
      <c r="E361" s="328">
        <v>366.69</v>
      </c>
      <c r="F361" s="328">
        <v>373.07</v>
      </c>
      <c r="H361" s="654">
        <f>SUM('T5_data(mth)'!AA363:AK363)</f>
        <v>323.88</v>
      </c>
      <c r="I361" s="325">
        <f t="shared" si="15"/>
        <v>323.88</v>
      </c>
      <c r="K361" s="655">
        <v>373.07011142760001</v>
      </c>
      <c r="L361" s="325">
        <f t="shared" si="16"/>
        <v>373.07</v>
      </c>
      <c r="N361" s="325">
        <v>242.3244116832</v>
      </c>
      <c r="O361" s="325">
        <f t="shared" si="17"/>
        <v>242.32</v>
      </c>
    </row>
    <row r="362" spans="1:15" s="325" customFormat="1" ht="19.8">
      <c r="A362" s="329"/>
      <c r="B362" s="329" t="s">
        <v>533</v>
      </c>
      <c r="C362" s="330">
        <v>2138.12</v>
      </c>
      <c r="D362" s="330">
        <v>2477.65</v>
      </c>
      <c r="E362" s="330">
        <v>2138.12</v>
      </c>
      <c r="F362" s="330">
        <v>2477.65</v>
      </c>
      <c r="H362" s="654">
        <f>SUM('T5_data(mth)'!AA364:AK364)</f>
        <v>1964.6999999999998</v>
      </c>
      <c r="I362" s="325">
        <f t="shared" si="15"/>
        <v>1964.7</v>
      </c>
      <c r="K362" s="655">
        <v>2477.6474132721</v>
      </c>
      <c r="L362" s="325">
        <f t="shared" si="16"/>
        <v>2477.65</v>
      </c>
      <c r="N362" s="325">
        <v>1511.1215607260001</v>
      </c>
      <c r="O362" s="325">
        <f t="shared" si="17"/>
        <v>1511.12</v>
      </c>
    </row>
    <row r="363" spans="1:15" s="325" customFormat="1" ht="19.8">
      <c r="A363" s="327"/>
      <c r="B363" s="327" t="s">
        <v>534</v>
      </c>
      <c r="C363" s="328">
        <v>2137.42</v>
      </c>
      <c r="D363" s="328">
        <v>2477.2199999999998</v>
      </c>
      <c r="E363" s="328">
        <v>2137.42</v>
      </c>
      <c r="F363" s="328">
        <v>2477.2199999999998</v>
      </c>
      <c r="H363" s="654">
        <f>SUM('T5_data(mth)'!AA365:AK365)</f>
        <v>1964.2600000000002</v>
      </c>
      <c r="I363" s="325">
        <f t="shared" si="15"/>
        <v>1964.26</v>
      </c>
      <c r="K363" s="655">
        <v>2477.2233555510002</v>
      </c>
      <c r="L363" s="325">
        <f t="shared" si="16"/>
        <v>2477.2199999999998</v>
      </c>
      <c r="N363" s="325">
        <v>1510.67875245</v>
      </c>
      <c r="O363" s="325">
        <f t="shared" si="17"/>
        <v>1510.68</v>
      </c>
    </row>
    <row r="364" spans="1:15" s="325" customFormat="1" ht="30">
      <c r="A364" s="329"/>
      <c r="B364" s="329" t="s">
        <v>570</v>
      </c>
      <c r="C364" s="330">
        <v>196.83</v>
      </c>
      <c r="D364" s="330">
        <v>124.6</v>
      </c>
      <c r="E364" s="330">
        <v>196.83</v>
      </c>
      <c r="F364" s="330">
        <v>124.6</v>
      </c>
      <c r="H364" s="654">
        <f>SUM('T5_data(mth)'!AA366:AK366)</f>
        <v>184.57</v>
      </c>
      <c r="I364" s="325">
        <f t="shared" si="15"/>
        <v>184.57</v>
      </c>
      <c r="K364" s="655">
        <v>124.5982092786</v>
      </c>
      <c r="L364" s="325">
        <f t="shared" si="16"/>
        <v>124.6</v>
      </c>
      <c r="N364" s="325">
        <v>140.91663564470002</v>
      </c>
      <c r="O364" s="325">
        <f t="shared" si="17"/>
        <v>140.91999999999999</v>
      </c>
    </row>
    <row r="365" spans="1:15" s="325" customFormat="1" ht="19.8">
      <c r="A365" s="327"/>
      <c r="B365" s="327" t="s">
        <v>571</v>
      </c>
      <c r="C365" s="328">
        <v>1657.65</v>
      </c>
      <c r="D365" s="328">
        <v>2131.73</v>
      </c>
      <c r="E365" s="328">
        <v>1657.65</v>
      </c>
      <c r="F365" s="328">
        <v>2131.73</v>
      </c>
      <c r="H365" s="654">
        <f>SUM('T5_data(mth)'!AA367:AK367)</f>
        <v>1511.0000000000002</v>
      </c>
      <c r="I365" s="325">
        <f t="shared" si="15"/>
        <v>1511</v>
      </c>
      <c r="K365" s="655">
        <v>2131.7347781415001</v>
      </c>
      <c r="L365" s="325">
        <f t="shared" si="16"/>
        <v>2131.73</v>
      </c>
      <c r="N365" s="325">
        <v>1175.7540229684</v>
      </c>
      <c r="O365" s="325">
        <f t="shared" si="17"/>
        <v>1175.75</v>
      </c>
    </row>
    <row r="366" spans="1:15" s="325" customFormat="1" ht="30">
      <c r="A366" s="329"/>
      <c r="B366" s="329" t="s">
        <v>572</v>
      </c>
      <c r="C366" s="330">
        <v>240.38</v>
      </c>
      <c r="D366" s="330">
        <v>196.69</v>
      </c>
      <c r="E366" s="330">
        <v>240.38</v>
      </c>
      <c r="F366" s="330">
        <v>196.69</v>
      </c>
      <c r="H366" s="654">
        <f>SUM('T5_data(mth)'!AA368:AK368)</f>
        <v>230.30999999999997</v>
      </c>
      <c r="I366" s="325">
        <f t="shared" si="15"/>
        <v>230.31</v>
      </c>
      <c r="K366" s="655">
        <v>196.68843061379999</v>
      </c>
      <c r="L366" s="325">
        <f t="shared" si="16"/>
        <v>196.69</v>
      </c>
      <c r="N366" s="325">
        <v>172.54512369290003</v>
      </c>
      <c r="O366" s="325">
        <f t="shared" si="17"/>
        <v>172.55</v>
      </c>
    </row>
    <row r="367" spans="1:15" s="325" customFormat="1" ht="19.8">
      <c r="A367" s="327"/>
      <c r="B367" s="327" t="s">
        <v>573</v>
      </c>
      <c r="C367" s="328">
        <v>42.49</v>
      </c>
      <c r="D367" s="328">
        <v>24.12</v>
      </c>
      <c r="E367" s="328">
        <v>42.49</v>
      </c>
      <c r="F367" s="328">
        <v>24.12</v>
      </c>
      <c r="H367" s="654">
        <f>SUM('T5_data(mth)'!AA369:AK369)</f>
        <v>38.33</v>
      </c>
      <c r="I367" s="325">
        <f t="shared" si="15"/>
        <v>38.33</v>
      </c>
      <c r="K367" s="655">
        <v>24.116135971899997</v>
      </c>
      <c r="L367" s="325">
        <f t="shared" si="16"/>
        <v>24.12</v>
      </c>
      <c r="N367" s="325">
        <v>21.406627614000001</v>
      </c>
      <c r="O367" s="325">
        <f t="shared" si="17"/>
        <v>21.41</v>
      </c>
    </row>
    <row r="368" spans="1:15" s="325" customFormat="1" ht="19.8">
      <c r="A368" s="329"/>
      <c r="B368" s="329" t="s">
        <v>574</v>
      </c>
      <c r="C368" s="330">
        <v>7.0000000000000007E-2</v>
      </c>
      <c r="D368" s="330">
        <v>0.09</v>
      </c>
      <c r="E368" s="330">
        <v>7.0000000000000007E-2</v>
      </c>
      <c r="F368" s="330">
        <v>0.09</v>
      </c>
      <c r="H368" s="654">
        <f>SUM('T5_data(mth)'!AA370:AK370)</f>
        <v>7.0000000000000007E-2</v>
      </c>
      <c r="I368" s="325">
        <f t="shared" si="15"/>
        <v>7.0000000000000007E-2</v>
      </c>
      <c r="K368" s="655">
        <v>8.580154520000001E-2</v>
      </c>
      <c r="L368" s="325">
        <f t="shared" si="16"/>
        <v>0.09</v>
      </c>
      <c r="N368" s="325">
        <v>5.6342529999999995E-2</v>
      </c>
      <c r="O368" s="325">
        <f t="shared" si="17"/>
        <v>0.06</v>
      </c>
    </row>
    <row r="369" spans="1:15" s="325" customFormat="1" ht="19.8">
      <c r="A369" s="327"/>
      <c r="B369" s="327" t="s">
        <v>535</v>
      </c>
      <c r="C369" s="328">
        <v>0.7</v>
      </c>
      <c r="D369" s="328">
        <v>0.42</v>
      </c>
      <c r="E369" s="328">
        <v>0.7</v>
      </c>
      <c r="F369" s="328">
        <v>0.42</v>
      </c>
      <c r="H369" s="654">
        <f>SUM('T5_data(mth)'!AA371:AK371)</f>
        <v>0.43999999999999995</v>
      </c>
      <c r="I369" s="325">
        <f t="shared" si="15"/>
        <v>0.44</v>
      </c>
      <c r="K369" s="655">
        <v>0.42405772110000001</v>
      </c>
      <c r="L369" s="325">
        <f t="shared" si="16"/>
        <v>0.42</v>
      </c>
      <c r="N369" s="325">
        <v>0.442808276</v>
      </c>
      <c r="O369" s="325">
        <f t="shared" si="17"/>
        <v>0.44</v>
      </c>
    </row>
    <row r="370" spans="1:15" s="325" customFormat="1" ht="19.8">
      <c r="A370" s="329"/>
      <c r="B370" s="329" t="s">
        <v>536</v>
      </c>
      <c r="C370" s="330">
        <v>408.47</v>
      </c>
      <c r="D370" s="330">
        <v>359.39</v>
      </c>
      <c r="E370" s="330">
        <v>408.47</v>
      </c>
      <c r="F370" s="330">
        <v>359.39</v>
      </c>
      <c r="H370" s="654">
        <f>SUM('T5_data(mth)'!AA372:AK372)</f>
        <v>383.22999999999996</v>
      </c>
      <c r="I370" s="325">
        <f t="shared" si="15"/>
        <v>383.23</v>
      </c>
      <c r="K370" s="655">
        <v>359.39192056599995</v>
      </c>
      <c r="L370" s="325">
        <f t="shared" si="16"/>
        <v>359.39</v>
      </c>
      <c r="N370" s="325">
        <v>322.84035281129997</v>
      </c>
      <c r="O370" s="325">
        <f t="shared" si="17"/>
        <v>322.83999999999997</v>
      </c>
    </row>
    <row r="371" spans="1:15" s="325" customFormat="1" ht="30">
      <c r="A371" s="327"/>
      <c r="B371" s="327" t="s">
        <v>575</v>
      </c>
      <c r="C371" s="328">
        <v>35.22</v>
      </c>
      <c r="D371" s="328">
        <v>41.9</v>
      </c>
      <c r="E371" s="328">
        <v>35.22</v>
      </c>
      <c r="F371" s="328">
        <v>41.9</v>
      </c>
      <c r="H371" s="654">
        <f>SUM('T5_data(mth)'!AA373:AK373)</f>
        <v>32.010000000000005</v>
      </c>
      <c r="I371" s="325">
        <f t="shared" si="15"/>
        <v>32.01</v>
      </c>
      <c r="K371" s="655">
        <v>41.903191609899991</v>
      </c>
      <c r="L371" s="325">
        <f t="shared" si="16"/>
        <v>41.9</v>
      </c>
      <c r="N371" s="325">
        <v>26.312148388100002</v>
      </c>
      <c r="O371" s="325">
        <f t="shared" si="17"/>
        <v>26.31</v>
      </c>
    </row>
    <row r="372" spans="1:15" s="325" customFormat="1" ht="19.8">
      <c r="A372" s="329"/>
      <c r="B372" s="329" t="s">
        <v>576</v>
      </c>
      <c r="C372" s="330">
        <v>132.37</v>
      </c>
      <c r="D372" s="330">
        <v>106.8</v>
      </c>
      <c r="E372" s="330">
        <v>132.37</v>
      </c>
      <c r="F372" s="330">
        <v>106.8</v>
      </c>
      <c r="H372" s="654">
        <f>SUM('T5_data(mth)'!AA374:AK374)</f>
        <v>127.13</v>
      </c>
      <c r="I372" s="325">
        <f t="shared" si="15"/>
        <v>127.13</v>
      </c>
      <c r="K372" s="655">
        <v>106.80094194590002</v>
      </c>
      <c r="L372" s="325">
        <f t="shared" si="16"/>
        <v>106.8</v>
      </c>
      <c r="N372" s="325">
        <v>111.1552376242</v>
      </c>
      <c r="O372" s="325">
        <f t="shared" si="17"/>
        <v>111.16</v>
      </c>
    </row>
    <row r="373" spans="1:15" s="325" customFormat="1" ht="19.8">
      <c r="A373" s="327"/>
      <c r="B373" s="327" t="s">
        <v>577</v>
      </c>
      <c r="C373" s="328">
        <v>240.89</v>
      </c>
      <c r="D373" s="328">
        <v>210.69</v>
      </c>
      <c r="E373" s="328">
        <v>240.89</v>
      </c>
      <c r="F373" s="328">
        <v>210.69</v>
      </c>
      <c r="H373" s="654">
        <f>SUM('T5_data(mth)'!AA375:AK375)</f>
        <v>224.09</v>
      </c>
      <c r="I373" s="325">
        <f t="shared" si="15"/>
        <v>224.09</v>
      </c>
      <c r="K373" s="655">
        <v>210.6877870102</v>
      </c>
      <c r="L373" s="325">
        <f t="shared" si="16"/>
        <v>210.69</v>
      </c>
      <c r="N373" s="325">
        <v>185.37296679899998</v>
      </c>
      <c r="O373" s="325">
        <f t="shared" si="17"/>
        <v>185.37</v>
      </c>
    </row>
    <row r="374" spans="1:15" s="325" customFormat="1" ht="19.8">
      <c r="A374" s="329"/>
      <c r="B374" s="329" t="s">
        <v>537</v>
      </c>
      <c r="C374" s="330">
        <v>7413.16</v>
      </c>
      <c r="D374" s="330">
        <v>7984.66</v>
      </c>
      <c r="E374" s="330">
        <v>7413.16</v>
      </c>
      <c r="F374" s="330">
        <v>7984.66</v>
      </c>
      <c r="H374" s="654">
        <f>SUM('T5_data(mth)'!AA376:AK376)</f>
        <v>6873.9</v>
      </c>
      <c r="I374" s="325">
        <f t="shared" si="15"/>
        <v>6873.9</v>
      </c>
      <c r="K374" s="655">
        <v>7984.6631093571004</v>
      </c>
      <c r="L374" s="325">
        <f t="shared" si="16"/>
        <v>7984.66</v>
      </c>
      <c r="N374" s="325">
        <v>5619.6395481144</v>
      </c>
      <c r="O374" s="325">
        <f t="shared" si="17"/>
        <v>5619.64</v>
      </c>
    </row>
    <row r="375" spans="1:15" s="325" customFormat="1" ht="19.8">
      <c r="A375" s="327"/>
      <c r="B375" s="327" t="s">
        <v>538</v>
      </c>
      <c r="C375" s="328">
        <v>571.49</v>
      </c>
      <c r="D375" s="328">
        <v>661.17</v>
      </c>
      <c r="E375" s="328">
        <v>571.49</v>
      </c>
      <c r="F375" s="328">
        <v>661.17</v>
      </c>
      <c r="H375" s="654">
        <f>SUM('T5_data(mth)'!AA377:AK377)</f>
        <v>528.98</v>
      </c>
      <c r="I375" s="325">
        <f t="shared" si="15"/>
        <v>528.98</v>
      </c>
      <c r="K375" s="655">
        <v>661.1710962256999</v>
      </c>
      <c r="L375" s="325">
        <f t="shared" si="16"/>
        <v>661.17</v>
      </c>
      <c r="N375" s="325">
        <v>435.05984079020004</v>
      </c>
      <c r="O375" s="325">
        <f t="shared" si="17"/>
        <v>435.06</v>
      </c>
    </row>
    <row r="376" spans="1:15" s="325" customFormat="1" ht="19.8">
      <c r="A376" s="329"/>
      <c r="B376" s="329" t="s">
        <v>539</v>
      </c>
      <c r="C376" s="330">
        <v>5295.87</v>
      </c>
      <c r="D376" s="330">
        <v>5573.47</v>
      </c>
      <c r="E376" s="330">
        <v>5295.87</v>
      </c>
      <c r="F376" s="330">
        <v>5573.47</v>
      </c>
      <c r="H376" s="654">
        <f>SUM('T5_data(mth)'!AA378:AK378)</f>
        <v>4907.5600000000004</v>
      </c>
      <c r="I376" s="325">
        <f t="shared" si="15"/>
        <v>4907.5600000000004</v>
      </c>
      <c r="K376" s="655">
        <v>5573.4678444767997</v>
      </c>
      <c r="L376" s="325">
        <f t="shared" si="16"/>
        <v>5573.47</v>
      </c>
      <c r="N376" s="325">
        <v>4009.3976465542</v>
      </c>
      <c r="O376" s="325">
        <f t="shared" si="17"/>
        <v>4009.4</v>
      </c>
    </row>
    <row r="377" spans="1:15" s="325" customFormat="1" ht="19.8">
      <c r="A377" s="327"/>
      <c r="B377" s="327" t="s">
        <v>540</v>
      </c>
      <c r="C377" s="328">
        <v>1545.79</v>
      </c>
      <c r="D377" s="328">
        <v>1750.02</v>
      </c>
      <c r="E377" s="328">
        <v>1545.79</v>
      </c>
      <c r="F377" s="328">
        <v>1750.02</v>
      </c>
      <c r="H377" s="654">
        <f>SUM('T5_data(mth)'!AA379:AK379)</f>
        <v>1437.3600000000001</v>
      </c>
      <c r="I377" s="325">
        <f t="shared" si="15"/>
        <v>1437.36</v>
      </c>
      <c r="K377" s="655">
        <v>1750.0241686546003</v>
      </c>
      <c r="L377" s="325">
        <f t="shared" si="16"/>
        <v>1750.02</v>
      </c>
      <c r="N377" s="325">
        <v>1175.1820607699999</v>
      </c>
      <c r="O377" s="325">
        <f t="shared" si="17"/>
        <v>1175.18</v>
      </c>
    </row>
    <row r="378" spans="1:15" s="325" customFormat="1" ht="19.8">
      <c r="A378" s="329"/>
      <c r="B378" s="329" t="s">
        <v>541</v>
      </c>
      <c r="C378" s="330">
        <v>217.39</v>
      </c>
      <c r="D378" s="330">
        <v>291.8</v>
      </c>
      <c r="E378" s="330">
        <v>217.39</v>
      </c>
      <c r="F378" s="330">
        <v>291.8</v>
      </c>
      <c r="H378" s="654">
        <f>SUM('T5_data(mth)'!AA380:AK380)</f>
        <v>206.16</v>
      </c>
      <c r="I378" s="325">
        <f t="shared" si="15"/>
        <v>206.16</v>
      </c>
      <c r="K378" s="655">
        <v>291.80430165920001</v>
      </c>
      <c r="L378" s="325">
        <f t="shared" si="16"/>
        <v>291.8</v>
      </c>
      <c r="N378" s="325">
        <v>179.85317015039999</v>
      </c>
      <c r="O378" s="325">
        <f t="shared" si="17"/>
        <v>179.85</v>
      </c>
    </row>
    <row r="379" spans="1:15" s="325" customFormat="1" ht="30">
      <c r="A379" s="327"/>
      <c r="B379" s="327" t="s">
        <v>578</v>
      </c>
      <c r="C379" s="328">
        <v>211.24</v>
      </c>
      <c r="D379" s="328">
        <v>283.29000000000002</v>
      </c>
      <c r="E379" s="328">
        <v>211.24</v>
      </c>
      <c r="F379" s="328">
        <v>283.29000000000002</v>
      </c>
      <c r="H379" s="654">
        <f>SUM('T5_data(mth)'!AA381:AK381)</f>
        <v>200.52999999999997</v>
      </c>
      <c r="I379" s="325">
        <f t="shared" si="15"/>
        <v>200.53</v>
      </c>
      <c r="K379" s="655">
        <v>283.2944480315</v>
      </c>
      <c r="L379" s="325">
        <f t="shared" si="16"/>
        <v>283.29000000000002</v>
      </c>
      <c r="N379" s="325">
        <v>175.10483144470001</v>
      </c>
      <c r="O379" s="325">
        <f t="shared" si="17"/>
        <v>175.1</v>
      </c>
    </row>
    <row r="380" spans="1:15" s="325" customFormat="1" ht="19.8">
      <c r="A380" s="329"/>
      <c r="B380" s="329" t="s">
        <v>579</v>
      </c>
      <c r="C380" s="330">
        <v>6.15</v>
      </c>
      <c r="D380" s="330">
        <v>8.51</v>
      </c>
      <c r="E380" s="330">
        <v>6.15</v>
      </c>
      <c r="F380" s="330">
        <v>8.51</v>
      </c>
      <c r="H380" s="654">
        <f>SUM('T5_data(mth)'!AA382:AK382)</f>
        <v>5.6300000000000008</v>
      </c>
      <c r="I380" s="325">
        <f t="shared" si="15"/>
        <v>5.63</v>
      </c>
      <c r="K380" s="655">
        <v>8.5098536277000001</v>
      </c>
      <c r="L380" s="325">
        <f t="shared" si="16"/>
        <v>8.51</v>
      </c>
      <c r="N380" s="325">
        <v>4.7483387057000002</v>
      </c>
      <c r="O380" s="325">
        <f t="shared" si="17"/>
        <v>4.75</v>
      </c>
    </row>
    <row r="381" spans="1:15" s="325" customFormat="1" ht="19.8">
      <c r="A381" s="327"/>
      <c r="B381" s="327" t="s">
        <v>542</v>
      </c>
      <c r="C381" s="328">
        <v>39.28</v>
      </c>
      <c r="D381" s="328">
        <v>42.22</v>
      </c>
      <c r="E381" s="328">
        <v>39.28</v>
      </c>
      <c r="F381" s="328">
        <v>42.22</v>
      </c>
      <c r="H381" s="654">
        <f>SUM('T5_data(mth)'!AA383:AK383)</f>
        <v>34.74</v>
      </c>
      <c r="I381" s="325">
        <f t="shared" si="15"/>
        <v>34.74</v>
      </c>
      <c r="K381" s="655">
        <v>42.215730944800001</v>
      </c>
      <c r="L381" s="325">
        <f t="shared" si="16"/>
        <v>42.22</v>
      </c>
      <c r="N381" s="325">
        <v>28.447857536800001</v>
      </c>
      <c r="O381" s="325">
        <f t="shared" si="17"/>
        <v>28.45</v>
      </c>
    </row>
    <row r="382" spans="1:15" s="325" customFormat="1" ht="19.8">
      <c r="A382" s="329"/>
      <c r="B382" s="329" t="s">
        <v>543</v>
      </c>
      <c r="C382" s="330">
        <v>805.17</v>
      </c>
      <c r="D382" s="330">
        <v>929.37</v>
      </c>
      <c r="E382" s="330">
        <v>805.17</v>
      </c>
      <c r="F382" s="330">
        <v>929.37</v>
      </c>
      <c r="H382" s="654">
        <f>SUM('T5_data(mth)'!AA384:AK384)</f>
        <v>740.14</v>
      </c>
      <c r="I382" s="325">
        <f t="shared" si="15"/>
        <v>740.14</v>
      </c>
      <c r="K382" s="655">
        <v>929.3705894318</v>
      </c>
      <c r="L382" s="325">
        <f t="shared" si="16"/>
        <v>929.37</v>
      </c>
      <c r="N382" s="325">
        <v>592.03697111580004</v>
      </c>
      <c r="O382" s="325">
        <f t="shared" si="17"/>
        <v>592.04</v>
      </c>
    </row>
    <row r="383" spans="1:15" s="325" customFormat="1" ht="19.8">
      <c r="A383" s="327"/>
      <c r="B383" s="327" t="s">
        <v>544</v>
      </c>
      <c r="C383" s="328">
        <v>4336.99</v>
      </c>
      <c r="D383" s="328">
        <v>5729.55</v>
      </c>
      <c r="E383" s="328">
        <v>4336.99</v>
      </c>
      <c r="F383" s="328">
        <v>5729.55</v>
      </c>
      <c r="H383" s="654">
        <f>SUM('T5_data(mth)'!AA385:AK385)</f>
        <v>3901.61</v>
      </c>
      <c r="I383" s="325">
        <f t="shared" si="15"/>
        <v>3901.61</v>
      </c>
      <c r="K383" s="655">
        <v>5729.5510001471985</v>
      </c>
      <c r="L383" s="325">
        <f t="shared" si="16"/>
        <v>5729.55</v>
      </c>
      <c r="N383" s="325">
        <v>3230.920109361</v>
      </c>
      <c r="O383" s="325">
        <f t="shared" si="17"/>
        <v>3230.92</v>
      </c>
    </row>
    <row r="384" spans="1:15" s="325" customFormat="1" ht="19.8">
      <c r="A384" s="329"/>
      <c r="B384" s="329" t="s">
        <v>545</v>
      </c>
      <c r="C384" s="330">
        <v>214.58</v>
      </c>
      <c r="D384" s="330">
        <v>507.25</v>
      </c>
      <c r="E384" s="330">
        <v>214.58</v>
      </c>
      <c r="F384" s="330">
        <v>507.25</v>
      </c>
      <c r="H384" s="654">
        <f>SUM('T5_data(mth)'!AA386:AK386)</f>
        <v>201.7</v>
      </c>
      <c r="I384" s="325">
        <f t="shared" si="15"/>
        <v>201.7</v>
      </c>
      <c r="K384" s="655">
        <v>507.24502265630002</v>
      </c>
      <c r="L384" s="325">
        <f t="shared" si="16"/>
        <v>507.25</v>
      </c>
      <c r="N384" s="325">
        <v>186.14287819250001</v>
      </c>
      <c r="O384" s="325">
        <f t="shared" si="17"/>
        <v>186.14</v>
      </c>
    </row>
    <row r="385" spans="1:15" s="325" customFormat="1" ht="19.8">
      <c r="A385" s="327"/>
      <c r="B385" s="327" t="s">
        <v>546</v>
      </c>
      <c r="C385" s="328">
        <v>138.53</v>
      </c>
      <c r="D385" s="328">
        <v>192.65</v>
      </c>
      <c r="E385" s="328">
        <v>138.53</v>
      </c>
      <c r="F385" s="328">
        <v>192.65</v>
      </c>
      <c r="H385" s="654">
        <f>SUM('T5_data(mth)'!AA387:AK387)</f>
        <v>126.42999999999999</v>
      </c>
      <c r="I385" s="325">
        <f t="shared" si="15"/>
        <v>126.43</v>
      </c>
      <c r="K385" s="655">
        <v>192.64567908960001</v>
      </c>
      <c r="L385" s="325">
        <f t="shared" si="16"/>
        <v>192.65</v>
      </c>
      <c r="N385" s="325">
        <v>111.83092724400001</v>
      </c>
      <c r="O385" s="325">
        <f t="shared" si="17"/>
        <v>111.83</v>
      </c>
    </row>
    <row r="386" spans="1:15" s="325" customFormat="1" ht="19.8">
      <c r="A386" s="329"/>
      <c r="B386" s="329" t="s">
        <v>547</v>
      </c>
      <c r="C386" s="330">
        <v>27.46</v>
      </c>
      <c r="D386" s="330">
        <v>314.60000000000002</v>
      </c>
      <c r="E386" s="330">
        <v>27.46</v>
      </c>
      <c r="F386" s="330">
        <v>314.60000000000002</v>
      </c>
      <c r="H386" s="654">
        <f>SUM('T5_data(mth)'!AA388:AK388)</f>
        <v>26.71</v>
      </c>
      <c r="I386" s="325">
        <f t="shared" si="15"/>
        <v>26.71</v>
      </c>
      <c r="K386" s="655">
        <v>314.59934356669987</v>
      </c>
      <c r="L386" s="325">
        <f t="shared" si="16"/>
        <v>314.60000000000002</v>
      </c>
      <c r="N386" s="325">
        <v>25.723053619499993</v>
      </c>
      <c r="O386" s="325">
        <f t="shared" si="17"/>
        <v>25.72</v>
      </c>
    </row>
    <row r="387" spans="1:15" s="325" customFormat="1" ht="19.8">
      <c r="A387" s="329"/>
      <c r="B387" s="329" t="s">
        <v>580</v>
      </c>
      <c r="C387" s="330">
        <v>48.59</v>
      </c>
      <c r="D387" s="330">
        <v>0</v>
      </c>
      <c r="E387" s="330">
        <v>48.59</v>
      </c>
      <c r="F387" s="330">
        <v>0</v>
      </c>
      <c r="H387" s="654">
        <f>SUM('T5_data(mth)'!AA389:AK389)</f>
        <v>48.59</v>
      </c>
      <c r="I387" s="325">
        <f t="shared" si="15"/>
        <v>48.59</v>
      </c>
      <c r="K387" s="655"/>
      <c r="L387" s="325">
        <f t="shared" si="16"/>
        <v>0</v>
      </c>
      <c r="N387" s="325">
        <v>48.588897328999998</v>
      </c>
      <c r="O387" s="325">
        <f t="shared" si="17"/>
        <v>48.59</v>
      </c>
    </row>
    <row r="388" spans="1:15" s="325" customFormat="1" ht="19.8">
      <c r="A388" s="327"/>
      <c r="B388" s="327" t="s">
        <v>581</v>
      </c>
      <c r="C388" s="328">
        <v>4122.41</v>
      </c>
      <c r="D388" s="328">
        <v>5222.3100000000004</v>
      </c>
      <c r="E388" s="328">
        <v>4122.41</v>
      </c>
      <c r="F388" s="328">
        <v>5222.3100000000004</v>
      </c>
      <c r="H388" s="654">
        <f>SUM('T5_data(mth)'!AA390:AK390)</f>
        <v>3699.93</v>
      </c>
      <c r="I388" s="325">
        <f t="shared" ref="I388" si="18">ROUND(H388,2)</f>
        <v>3699.93</v>
      </c>
      <c r="K388" s="655">
        <v>5222.3059774909007</v>
      </c>
      <c r="L388" s="325">
        <f t="shared" ref="L388" si="19">ROUND(K388,2)</f>
        <v>5222.3100000000004</v>
      </c>
      <c r="N388" s="325">
        <v>3044.7772311684998</v>
      </c>
      <c r="O388" s="325">
        <f t="shared" ref="O388:O390" si="20">ROUND(N388,2)</f>
        <v>3044.78</v>
      </c>
    </row>
    <row r="389" spans="1:15" s="325" customFormat="1" ht="19.8">
      <c r="A389" s="329"/>
      <c r="B389" s="329" t="s">
        <v>582</v>
      </c>
      <c r="C389" s="330">
        <v>2.36</v>
      </c>
      <c r="D389" s="330">
        <v>3.08</v>
      </c>
      <c r="E389" s="330">
        <v>2.36</v>
      </c>
      <c r="F389" s="330">
        <v>3.08</v>
      </c>
      <c r="H389" s="654">
        <f>SUM('T5_data(mth)'!AA391:AK391)</f>
        <v>2.2599999999999998</v>
      </c>
      <c r="I389" s="325">
        <f>ROUND(H389,2)</f>
        <v>2.2599999999999998</v>
      </c>
      <c r="K389" s="655">
        <v>3.0832363214999998</v>
      </c>
      <c r="L389" s="325">
        <f>ROUND(K389,2)</f>
        <v>3.08</v>
      </c>
      <c r="N389" s="325">
        <v>1.732324454</v>
      </c>
      <c r="O389" s="325">
        <f t="shared" si="20"/>
        <v>1.73</v>
      </c>
    </row>
    <row r="390" spans="1:15" s="325" customFormat="1" ht="19.8">
      <c r="A390" s="327"/>
      <c r="B390" s="327" t="s">
        <v>583</v>
      </c>
      <c r="C390" s="328">
        <v>4120.05</v>
      </c>
      <c r="D390" s="328">
        <v>5219.22</v>
      </c>
      <c r="E390" s="328">
        <v>4120.05</v>
      </c>
      <c r="F390" s="328">
        <v>5219.22</v>
      </c>
      <c r="H390" s="654">
        <f>SUM('T5_data(mth)'!AA392:AK392)</f>
        <v>3697.65</v>
      </c>
      <c r="I390" s="325">
        <f>ROUND(H390,2)</f>
        <v>3697.65</v>
      </c>
      <c r="K390" s="655">
        <v>5219.2227411693993</v>
      </c>
      <c r="L390" s="325">
        <f>ROUND(K390,2)</f>
        <v>5219.22</v>
      </c>
      <c r="N390" s="325">
        <v>3043.0449067145005</v>
      </c>
      <c r="O390" s="325">
        <f t="shared" si="20"/>
        <v>3043.04</v>
      </c>
    </row>
    <row r="391" spans="1:15" s="325" customFormat="1" ht="12.75" customHeight="1">
      <c r="A391" s="711" t="s">
        <v>585</v>
      </c>
      <c r="B391" s="713"/>
      <c r="C391" s="326" t="s">
        <v>586</v>
      </c>
      <c r="D391" s="326" t="s">
        <v>586</v>
      </c>
      <c r="E391" s="326" t="s">
        <v>586</v>
      </c>
      <c r="F391" s="326" t="s">
        <v>586</v>
      </c>
    </row>
    <row r="392" spans="1:15" s="325" customFormat="1" ht="14.25" customHeight="1">
      <c r="A392" s="329"/>
      <c r="B392" s="329" t="s">
        <v>176</v>
      </c>
      <c r="C392" s="369" t="e">
        <f>ROUND(((C3-B3)*100/B3),2)</f>
        <v>#VALUE!</v>
      </c>
      <c r="D392" s="369">
        <f>ROUND(((D3-C3)*100/C3),2)</f>
        <v>12.9</v>
      </c>
      <c r="E392" s="369">
        <f>ROUND(((E3-D3)*100/D3),2)</f>
        <v>-11.43</v>
      </c>
      <c r="F392" s="369">
        <f>ROUND(F3/E3*100-100,2)</f>
        <v>12.9</v>
      </c>
    </row>
    <row r="393" spans="1:15" s="325" customFormat="1" ht="13.8">
      <c r="A393" s="327"/>
      <c r="B393" s="327" t="s">
        <v>177</v>
      </c>
      <c r="C393" s="369" t="e">
        <f t="shared" ref="C393:D456" si="21">ROUND(((C4-B4)*100/B4),2)</f>
        <v>#VALUE!</v>
      </c>
      <c r="D393" s="369">
        <f t="shared" si="21"/>
        <v>-11.39</v>
      </c>
      <c r="E393" s="369">
        <f t="shared" ref="E393:E456" si="22">ROUND(((E4-D4)*100/D4),2)</f>
        <v>12.85</v>
      </c>
      <c r="F393" s="369">
        <f t="shared" ref="F393:F456" si="23">ROUND(F4/E4*100-100,2)</f>
        <v>-11.39</v>
      </c>
    </row>
    <row r="394" spans="1:15" s="325" customFormat="1" ht="13.8">
      <c r="A394" s="329"/>
      <c r="B394" s="329" t="s">
        <v>178</v>
      </c>
      <c r="C394" s="369" t="e">
        <f t="shared" si="21"/>
        <v>#VALUE!</v>
      </c>
      <c r="D394" s="369">
        <f t="shared" si="21"/>
        <v>-12.35</v>
      </c>
      <c r="E394" s="369">
        <f t="shared" si="22"/>
        <v>14.09</v>
      </c>
      <c r="F394" s="369">
        <f t="shared" si="23"/>
        <v>-12.35</v>
      </c>
    </row>
    <row r="395" spans="1:15" s="325" customFormat="1" ht="13.8">
      <c r="A395" s="327"/>
      <c r="B395" s="327" t="s">
        <v>179</v>
      </c>
      <c r="C395" s="369" t="e">
        <f t="shared" si="21"/>
        <v>#VALUE!</v>
      </c>
      <c r="D395" s="369">
        <f t="shared" si="21"/>
        <v>-12.42</v>
      </c>
      <c r="E395" s="369">
        <f t="shared" si="22"/>
        <v>14.18</v>
      </c>
      <c r="F395" s="369">
        <f t="shared" si="23"/>
        <v>-12.42</v>
      </c>
    </row>
    <row r="396" spans="1:15" s="325" customFormat="1" ht="13.8">
      <c r="A396" s="329"/>
      <c r="B396" s="329" t="s">
        <v>180</v>
      </c>
      <c r="C396" s="369" t="e">
        <f t="shared" si="21"/>
        <v>#VALUE!</v>
      </c>
      <c r="D396" s="369">
        <f t="shared" si="21"/>
        <v>209.46</v>
      </c>
      <c r="E396" s="369">
        <f t="shared" si="22"/>
        <v>-67.69</v>
      </c>
      <c r="F396" s="369">
        <f t="shared" si="23"/>
        <v>209.46</v>
      </c>
    </row>
    <row r="397" spans="1:15" s="325" customFormat="1" ht="13.8">
      <c r="A397" s="327"/>
      <c r="B397" s="327" t="s">
        <v>181</v>
      </c>
      <c r="C397" s="369" t="e">
        <f t="shared" si="21"/>
        <v>#VALUE!</v>
      </c>
      <c r="D397" s="369">
        <f t="shared" si="21"/>
        <v>-92.37</v>
      </c>
      <c r="E397" s="369">
        <f t="shared" si="22"/>
        <v>1210.58</v>
      </c>
      <c r="F397" s="369">
        <f t="shared" si="23"/>
        <v>-92.37</v>
      </c>
    </row>
    <row r="398" spans="1:15" s="325" customFormat="1" ht="13.8">
      <c r="A398" s="329"/>
      <c r="B398" s="329" t="s">
        <v>182</v>
      </c>
      <c r="C398" s="369" t="e">
        <f t="shared" si="21"/>
        <v>#VALUE!</v>
      </c>
      <c r="D398" s="369">
        <f t="shared" si="21"/>
        <v>-50.13</v>
      </c>
      <c r="E398" s="369">
        <f t="shared" si="22"/>
        <v>100.51</v>
      </c>
      <c r="F398" s="369">
        <f t="shared" si="23"/>
        <v>-50.13</v>
      </c>
    </row>
    <row r="399" spans="1:15" s="325" customFormat="1" ht="13.8">
      <c r="A399" s="327"/>
      <c r="B399" s="327" t="s">
        <v>183</v>
      </c>
      <c r="C399" s="369" t="e">
        <f t="shared" si="21"/>
        <v>#VALUE!</v>
      </c>
      <c r="D399" s="369">
        <f t="shared" si="21"/>
        <v>-0.8</v>
      </c>
      <c r="E399" s="369">
        <f t="shared" si="22"/>
        <v>0.8</v>
      </c>
      <c r="F399" s="369">
        <f t="shared" si="23"/>
        <v>-0.8</v>
      </c>
    </row>
    <row r="400" spans="1:15" s="325" customFormat="1" ht="13.8">
      <c r="A400" s="329"/>
      <c r="B400" s="329" t="s">
        <v>184</v>
      </c>
      <c r="C400" s="369" t="e">
        <f t="shared" si="21"/>
        <v>#VALUE!</v>
      </c>
      <c r="D400" s="369">
        <f t="shared" si="21"/>
        <v>-26.24</v>
      </c>
      <c r="E400" s="369">
        <f t="shared" si="22"/>
        <v>35.58</v>
      </c>
      <c r="F400" s="369">
        <f t="shared" si="23"/>
        <v>-26.24</v>
      </c>
    </row>
    <row r="401" spans="1:6" s="325" customFormat="1" ht="13.8">
      <c r="A401" s="327"/>
      <c r="B401" s="327" t="s">
        <v>185</v>
      </c>
      <c r="C401" s="369" t="e">
        <f t="shared" si="21"/>
        <v>#VALUE!</v>
      </c>
      <c r="D401" s="369">
        <f t="shared" si="21"/>
        <v>-12.57</v>
      </c>
      <c r="E401" s="369">
        <f t="shared" si="22"/>
        <v>14.38</v>
      </c>
      <c r="F401" s="369">
        <f t="shared" si="23"/>
        <v>-12.57</v>
      </c>
    </row>
    <row r="402" spans="1:6" s="325" customFormat="1" ht="13.8">
      <c r="A402" s="329"/>
      <c r="B402" s="329" t="s">
        <v>186</v>
      </c>
      <c r="C402" s="369" t="e">
        <f t="shared" si="21"/>
        <v>#VALUE!</v>
      </c>
      <c r="D402" s="369">
        <f t="shared" si="21"/>
        <v>-9.98</v>
      </c>
      <c r="E402" s="369">
        <f t="shared" si="22"/>
        <v>11.09</v>
      </c>
      <c r="F402" s="369">
        <f t="shared" si="23"/>
        <v>-9.98</v>
      </c>
    </row>
    <row r="403" spans="1:6" s="325" customFormat="1" ht="13.8">
      <c r="A403" s="327"/>
      <c r="B403" s="327" t="s">
        <v>187</v>
      </c>
      <c r="C403" s="369" t="e">
        <f t="shared" si="21"/>
        <v>#VALUE!</v>
      </c>
      <c r="D403" s="369">
        <f t="shared" si="21"/>
        <v>-35.17</v>
      </c>
      <c r="E403" s="369">
        <f t="shared" si="22"/>
        <v>54.26</v>
      </c>
      <c r="F403" s="369">
        <f t="shared" si="23"/>
        <v>-35.17</v>
      </c>
    </row>
    <row r="404" spans="1:6" s="325" customFormat="1" ht="13.8">
      <c r="A404" s="329"/>
      <c r="B404" s="329" t="s">
        <v>188</v>
      </c>
      <c r="C404" s="369" t="e">
        <f t="shared" si="21"/>
        <v>#VALUE!</v>
      </c>
      <c r="D404" s="369">
        <f t="shared" si="21"/>
        <v>-12.72</v>
      </c>
      <c r="E404" s="369">
        <f t="shared" si="22"/>
        <v>14.57</v>
      </c>
      <c r="F404" s="369">
        <f t="shared" si="23"/>
        <v>-12.72</v>
      </c>
    </row>
    <row r="405" spans="1:6" s="325" customFormat="1" ht="13.8">
      <c r="A405" s="327"/>
      <c r="B405" s="327" t="s">
        <v>189</v>
      </c>
      <c r="C405" s="369" t="e">
        <f t="shared" si="21"/>
        <v>#VALUE!</v>
      </c>
      <c r="D405" s="369">
        <f t="shared" si="21"/>
        <v>6.04</v>
      </c>
      <c r="E405" s="369">
        <f t="shared" si="22"/>
        <v>-5.69</v>
      </c>
      <c r="F405" s="369">
        <f t="shared" si="23"/>
        <v>6.04</v>
      </c>
    </row>
    <row r="406" spans="1:6" s="325" customFormat="1" ht="13.8">
      <c r="A406" s="329"/>
      <c r="B406" s="329" t="s">
        <v>190</v>
      </c>
      <c r="C406" s="369" t="e">
        <f t="shared" si="21"/>
        <v>#VALUE!</v>
      </c>
      <c r="D406" s="369">
        <f t="shared" si="21"/>
        <v>20.93</v>
      </c>
      <c r="E406" s="369">
        <f t="shared" si="22"/>
        <v>-17.309999999999999</v>
      </c>
      <c r="F406" s="369">
        <f t="shared" si="23"/>
        <v>20.93</v>
      </c>
    </row>
    <row r="407" spans="1:6" s="325" customFormat="1" ht="13.8">
      <c r="A407" s="327"/>
      <c r="B407" s="327" t="s">
        <v>191</v>
      </c>
      <c r="C407" s="369" t="e">
        <f t="shared" si="21"/>
        <v>#VALUE!</v>
      </c>
      <c r="D407" s="369">
        <f t="shared" si="21"/>
        <v>11.58</v>
      </c>
      <c r="E407" s="369">
        <f t="shared" si="22"/>
        <v>-10.38</v>
      </c>
      <c r="F407" s="369">
        <f t="shared" si="23"/>
        <v>11.58</v>
      </c>
    </row>
    <row r="408" spans="1:6" s="325" customFormat="1" ht="13.8">
      <c r="A408" s="329"/>
      <c r="B408" s="329" t="s">
        <v>192</v>
      </c>
      <c r="C408" s="369" t="e">
        <f t="shared" si="21"/>
        <v>#VALUE!</v>
      </c>
      <c r="D408" s="369">
        <f t="shared" si="21"/>
        <v>14.87</v>
      </c>
      <c r="E408" s="369">
        <f t="shared" si="22"/>
        <v>-12.94</v>
      </c>
      <c r="F408" s="369">
        <f t="shared" si="23"/>
        <v>14.87</v>
      </c>
    </row>
    <row r="409" spans="1:6" s="325" customFormat="1" ht="13.8">
      <c r="A409" s="327"/>
      <c r="B409" s="327" t="s">
        <v>193</v>
      </c>
      <c r="C409" s="369" t="e">
        <f t="shared" si="21"/>
        <v>#VALUE!</v>
      </c>
      <c r="D409" s="369">
        <f t="shared" si="21"/>
        <v>177.93</v>
      </c>
      <c r="E409" s="369">
        <f t="shared" si="22"/>
        <v>-64.02</v>
      </c>
      <c r="F409" s="369">
        <f t="shared" si="23"/>
        <v>177.93</v>
      </c>
    </row>
    <row r="410" spans="1:6" s="325" customFormat="1" ht="13.8">
      <c r="A410" s="329"/>
      <c r="B410" s="329" t="s">
        <v>194</v>
      </c>
      <c r="C410" s="369" t="e">
        <f t="shared" si="21"/>
        <v>#VALUE!</v>
      </c>
      <c r="D410" s="369">
        <f t="shared" si="21"/>
        <v>-23.53</v>
      </c>
      <c r="E410" s="369">
        <f t="shared" si="22"/>
        <v>30.77</v>
      </c>
      <c r="F410" s="369">
        <f t="shared" si="23"/>
        <v>-23.53</v>
      </c>
    </row>
    <row r="411" spans="1:6" s="325" customFormat="1" ht="13.8">
      <c r="A411" s="327"/>
      <c r="B411" s="327" t="s">
        <v>195</v>
      </c>
      <c r="C411" s="369" t="e">
        <f t="shared" si="21"/>
        <v>#VALUE!</v>
      </c>
      <c r="D411" s="369">
        <f t="shared" si="21"/>
        <v>156</v>
      </c>
      <c r="E411" s="369">
        <f t="shared" si="22"/>
        <v>-60.94</v>
      </c>
      <c r="F411" s="369">
        <f t="shared" si="23"/>
        <v>156</v>
      </c>
    </row>
    <row r="412" spans="1:6" s="325" customFormat="1" ht="13.8">
      <c r="A412" s="329"/>
      <c r="B412" s="329" t="s">
        <v>196</v>
      </c>
      <c r="C412" s="369" t="e">
        <f t="shared" si="21"/>
        <v>#VALUE!</v>
      </c>
      <c r="D412" s="369">
        <f t="shared" si="21"/>
        <v>5.6</v>
      </c>
      <c r="E412" s="369">
        <f t="shared" si="22"/>
        <v>-5.3</v>
      </c>
      <c r="F412" s="369">
        <f t="shared" si="23"/>
        <v>5.6</v>
      </c>
    </row>
    <row r="413" spans="1:6" s="325" customFormat="1" ht="13.8">
      <c r="A413" s="327"/>
      <c r="B413" s="327" t="s">
        <v>197</v>
      </c>
      <c r="C413" s="369" t="e">
        <f t="shared" si="21"/>
        <v>#VALUE!</v>
      </c>
      <c r="D413" s="369">
        <f t="shared" si="21"/>
        <v>-54.88</v>
      </c>
      <c r="E413" s="369">
        <f t="shared" si="22"/>
        <v>121.62</v>
      </c>
      <c r="F413" s="369">
        <f t="shared" si="23"/>
        <v>-54.88</v>
      </c>
    </row>
    <row r="414" spans="1:6" s="325" customFormat="1" ht="13.8">
      <c r="A414" s="329"/>
      <c r="B414" s="329" t="s">
        <v>198</v>
      </c>
      <c r="C414" s="369" t="e">
        <f t="shared" si="21"/>
        <v>#VALUE!</v>
      </c>
      <c r="D414" s="369">
        <f t="shared" si="21"/>
        <v>0</v>
      </c>
      <c r="E414" s="369">
        <f t="shared" si="22"/>
        <v>0</v>
      </c>
      <c r="F414" s="369">
        <f t="shared" si="23"/>
        <v>0</v>
      </c>
    </row>
    <row r="415" spans="1:6" s="325" customFormat="1" ht="13.8">
      <c r="A415" s="327"/>
      <c r="B415" s="327" t="s">
        <v>199</v>
      </c>
      <c r="C415" s="369" t="e">
        <f t="shared" si="21"/>
        <v>#VALUE!</v>
      </c>
      <c r="D415" s="369">
        <f t="shared" si="21"/>
        <v>9.65</v>
      </c>
      <c r="E415" s="369">
        <f t="shared" si="22"/>
        <v>-8.8000000000000007</v>
      </c>
      <c r="F415" s="369">
        <f t="shared" si="23"/>
        <v>9.65</v>
      </c>
    </row>
    <row r="416" spans="1:6" s="325" customFormat="1" ht="13.8">
      <c r="A416" s="329"/>
      <c r="B416" s="329" t="s">
        <v>200</v>
      </c>
      <c r="C416" s="369" t="e">
        <f t="shared" si="21"/>
        <v>#VALUE!</v>
      </c>
      <c r="D416" s="369">
        <f t="shared" si="21"/>
        <v>14.09</v>
      </c>
      <c r="E416" s="369">
        <f t="shared" si="22"/>
        <v>-12.35</v>
      </c>
      <c r="F416" s="369">
        <f t="shared" si="23"/>
        <v>14.09</v>
      </c>
    </row>
    <row r="417" spans="1:6" s="325" customFormat="1" ht="13.8">
      <c r="A417" s="327"/>
      <c r="B417" s="327" t="s">
        <v>201</v>
      </c>
      <c r="C417" s="369" t="e">
        <f t="shared" si="21"/>
        <v>#VALUE!</v>
      </c>
      <c r="D417" s="369">
        <f t="shared" si="21"/>
        <v>8.24</v>
      </c>
      <c r="E417" s="369">
        <f t="shared" si="22"/>
        <v>-7.61</v>
      </c>
      <c r="F417" s="369">
        <f t="shared" si="23"/>
        <v>8.24</v>
      </c>
    </row>
    <row r="418" spans="1:6" s="325" customFormat="1" ht="13.8">
      <c r="A418" s="329"/>
      <c r="B418" s="329" t="s">
        <v>202</v>
      </c>
      <c r="C418" s="369" t="e">
        <f t="shared" si="21"/>
        <v>#VALUE!</v>
      </c>
      <c r="D418" s="369">
        <f t="shared" si="21"/>
        <v>-16.77</v>
      </c>
      <c r="E418" s="369">
        <f t="shared" si="22"/>
        <v>20.16</v>
      </c>
      <c r="F418" s="369">
        <f t="shared" si="23"/>
        <v>-16.77</v>
      </c>
    </row>
    <row r="419" spans="1:6" s="325" customFormat="1" ht="13.8">
      <c r="A419" s="327"/>
      <c r="B419" s="327" t="s">
        <v>203</v>
      </c>
      <c r="C419" s="369" t="e">
        <f t="shared" si="21"/>
        <v>#VALUE!</v>
      </c>
      <c r="D419" s="369">
        <f t="shared" si="21"/>
        <v>4.72</v>
      </c>
      <c r="E419" s="369">
        <f t="shared" si="22"/>
        <v>-4.51</v>
      </c>
      <c r="F419" s="369">
        <f t="shared" si="23"/>
        <v>4.72</v>
      </c>
    </row>
    <row r="420" spans="1:6" s="325" customFormat="1" ht="13.8">
      <c r="A420" s="329"/>
      <c r="B420" s="329" t="s">
        <v>204</v>
      </c>
      <c r="C420" s="369" t="e">
        <f t="shared" si="21"/>
        <v>#VALUE!</v>
      </c>
      <c r="D420" s="369">
        <f t="shared" si="21"/>
        <v>24.04</v>
      </c>
      <c r="E420" s="369">
        <f t="shared" si="22"/>
        <v>-19.38</v>
      </c>
      <c r="F420" s="369">
        <f t="shared" si="23"/>
        <v>24.04</v>
      </c>
    </row>
    <row r="421" spans="1:6" s="325" customFormat="1" ht="13.8">
      <c r="A421" s="327"/>
      <c r="B421" s="327" t="s">
        <v>205</v>
      </c>
      <c r="C421" s="369" t="e">
        <f t="shared" si="21"/>
        <v>#VALUE!</v>
      </c>
      <c r="D421" s="369">
        <f t="shared" si="21"/>
        <v>22.21</v>
      </c>
      <c r="E421" s="369">
        <f t="shared" si="22"/>
        <v>-18.170000000000002</v>
      </c>
      <c r="F421" s="369">
        <f t="shared" si="23"/>
        <v>22.21</v>
      </c>
    </row>
    <row r="422" spans="1:6" s="325" customFormat="1" ht="13.8">
      <c r="A422" s="329"/>
      <c r="B422" s="329" t="s">
        <v>206</v>
      </c>
      <c r="C422" s="369" t="e">
        <f t="shared" si="21"/>
        <v>#VALUE!</v>
      </c>
      <c r="D422" s="369">
        <f t="shared" si="21"/>
        <v>23.65</v>
      </c>
      <c r="E422" s="369">
        <f t="shared" si="22"/>
        <v>-19.13</v>
      </c>
      <c r="F422" s="369">
        <f t="shared" si="23"/>
        <v>23.65</v>
      </c>
    </row>
    <row r="423" spans="1:6" s="325" customFormat="1" ht="13.8">
      <c r="A423" s="327"/>
      <c r="B423" s="327" t="s">
        <v>207</v>
      </c>
      <c r="C423" s="369" t="e">
        <f t="shared" si="21"/>
        <v>#VALUE!</v>
      </c>
      <c r="D423" s="369">
        <f t="shared" si="21"/>
        <v>25.96</v>
      </c>
      <c r="E423" s="369">
        <f t="shared" si="22"/>
        <v>-20.61</v>
      </c>
      <c r="F423" s="369">
        <f t="shared" si="23"/>
        <v>25.96</v>
      </c>
    </row>
    <row r="424" spans="1:6" s="325" customFormat="1" ht="13.8">
      <c r="A424" s="329"/>
      <c r="B424" s="329" t="s">
        <v>208</v>
      </c>
      <c r="C424" s="369" t="e">
        <f t="shared" si="21"/>
        <v>#VALUE!</v>
      </c>
      <c r="D424" s="369">
        <f t="shared" si="21"/>
        <v>-3.1</v>
      </c>
      <c r="E424" s="369">
        <f t="shared" si="22"/>
        <v>3.2</v>
      </c>
      <c r="F424" s="369">
        <f t="shared" si="23"/>
        <v>-3.1</v>
      </c>
    </row>
    <row r="425" spans="1:6" s="325" customFormat="1" ht="13.8">
      <c r="A425" s="327"/>
      <c r="B425" s="327" t="s">
        <v>209</v>
      </c>
      <c r="C425" s="369" t="e">
        <f t="shared" si="21"/>
        <v>#VALUE!</v>
      </c>
      <c r="D425" s="369">
        <f t="shared" si="21"/>
        <v>0.75</v>
      </c>
      <c r="E425" s="369">
        <f t="shared" si="22"/>
        <v>-0.75</v>
      </c>
      <c r="F425" s="369">
        <f t="shared" si="23"/>
        <v>0.75</v>
      </c>
    </row>
    <row r="426" spans="1:6" s="325" customFormat="1" ht="13.8">
      <c r="A426" s="329"/>
      <c r="B426" s="329" t="s">
        <v>210</v>
      </c>
      <c r="C426" s="369" t="e">
        <f t="shared" si="21"/>
        <v>#VALUE!</v>
      </c>
      <c r="D426" s="369">
        <f t="shared" si="21"/>
        <v>-0.35</v>
      </c>
      <c r="E426" s="369">
        <f t="shared" si="22"/>
        <v>0.35</v>
      </c>
      <c r="F426" s="369">
        <f t="shared" si="23"/>
        <v>-0.35</v>
      </c>
    </row>
    <row r="427" spans="1:6" s="325" customFormat="1" ht="13.8">
      <c r="A427" s="327"/>
      <c r="B427" s="327" t="s">
        <v>211</v>
      </c>
      <c r="C427" s="369" t="e">
        <f t="shared" si="21"/>
        <v>#VALUE!</v>
      </c>
      <c r="D427" s="369">
        <f t="shared" si="21"/>
        <v>3.97</v>
      </c>
      <c r="E427" s="369">
        <f t="shared" si="22"/>
        <v>-3.82</v>
      </c>
      <c r="F427" s="369">
        <f t="shared" si="23"/>
        <v>3.97</v>
      </c>
    </row>
    <row r="428" spans="1:6" s="325" customFormat="1" ht="13.8">
      <c r="A428" s="329"/>
      <c r="B428" s="329" t="s">
        <v>212</v>
      </c>
      <c r="C428" s="369" t="e">
        <f t="shared" si="21"/>
        <v>#VALUE!</v>
      </c>
      <c r="D428" s="369">
        <f t="shared" si="21"/>
        <v>8.43</v>
      </c>
      <c r="E428" s="369">
        <f t="shared" si="22"/>
        <v>-7.78</v>
      </c>
      <c r="F428" s="369">
        <f t="shared" si="23"/>
        <v>8.43</v>
      </c>
    </row>
    <row r="429" spans="1:6" s="325" customFormat="1" ht="13.8">
      <c r="A429" s="327"/>
      <c r="B429" s="327" t="s">
        <v>213</v>
      </c>
      <c r="C429" s="369" t="e">
        <f t="shared" si="21"/>
        <v>#VALUE!</v>
      </c>
      <c r="D429" s="369">
        <f t="shared" si="21"/>
        <v>24.59</v>
      </c>
      <c r="E429" s="369">
        <f t="shared" si="22"/>
        <v>-19.739999999999998</v>
      </c>
      <c r="F429" s="369">
        <f t="shared" si="23"/>
        <v>24.59</v>
      </c>
    </row>
    <row r="430" spans="1:6" s="325" customFormat="1" ht="13.8">
      <c r="A430" s="329"/>
      <c r="B430" s="329" t="s">
        <v>214</v>
      </c>
      <c r="C430" s="369" t="e">
        <f t="shared" si="21"/>
        <v>#VALUE!</v>
      </c>
      <c r="D430" s="369">
        <f t="shared" si="21"/>
        <v>29.35</v>
      </c>
      <c r="E430" s="369">
        <f t="shared" si="22"/>
        <v>-22.69</v>
      </c>
      <c r="F430" s="369">
        <f t="shared" si="23"/>
        <v>29.35</v>
      </c>
    </row>
    <row r="431" spans="1:6" s="325" customFormat="1" ht="13.8">
      <c r="A431" s="327"/>
      <c r="B431" s="327" t="s">
        <v>215</v>
      </c>
      <c r="C431" s="369" t="e">
        <f t="shared" si="21"/>
        <v>#VALUE!</v>
      </c>
      <c r="D431" s="369">
        <f t="shared" si="21"/>
        <v>24.48</v>
      </c>
      <c r="E431" s="369">
        <f t="shared" si="22"/>
        <v>-19.670000000000002</v>
      </c>
      <c r="F431" s="369">
        <f t="shared" si="23"/>
        <v>24.48</v>
      </c>
    </row>
    <row r="432" spans="1:6" s="325" customFormat="1" ht="13.8">
      <c r="A432" s="329"/>
      <c r="B432" s="329" t="s">
        <v>216</v>
      </c>
      <c r="C432" s="369" t="e">
        <f t="shared" si="21"/>
        <v>#VALUE!</v>
      </c>
      <c r="D432" s="369">
        <f t="shared" si="21"/>
        <v>9.1999999999999993</v>
      </c>
      <c r="E432" s="369">
        <f t="shared" si="22"/>
        <v>-8.43</v>
      </c>
      <c r="F432" s="369">
        <f t="shared" si="23"/>
        <v>9.1999999999999993</v>
      </c>
    </row>
    <row r="433" spans="1:6" s="325" customFormat="1" ht="13.8">
      <c r="A433" s="327"/>
      <c r="B433" s="327" t="s">
        <v>217</v>
      </c>
      <c r="C433" s="369" t="e">
        <f t="shared" si="21"/>
        <v>#VALUE!</v>
      </c>
      <c r="D433" s="369">
        <f t="shared" si="21"/>
        <v>3.83</v>
      </c>
      <c r="E433" s="369">
        <f t="shared" si="22"/>
        <v>-3.69</v>
      </c>
      <c r="F433" s="369">
        <f t="shared" si="23"/>
        <v>3.83</v>
      </c>
    </row>
    <row r="434" spans="1:6" s="325" customFormat="1" ht="13.8">
      <c r="A434" s="329"/>
      <c r="B434" s="329" t="s">
        <v>218</v>
      </c>
      <c r="C434" s="369" t="e">
        <f t="shared" si="21"/>
        <v>#VALUE!</v>
      </c>
      <c r="D434" s="369">
        <f t="shared" si="21"/>
        <v>12.23</v>
      </c>
      <c r="E434" s="369">
        <f t="shared" si="22"/>
        <v>-10.9</v>
      </c>
      <c r="F434" s="369">
        <f t="shared" si="23"/>
        <v>12.23</v>
      </c>
    </row>
    <row r="435" spans="1:6" s="325" customFormat="1" ht="13.8">
      <c r="A435" s="327"/>
      <c r="B435" s="327" t="s">
        <v>219</v>
      </c>
      <c r="C435" s="369" t="e">
        <f t="shared" si="21"/>
        <v>#VALUE!</v>
      </c>
      <c r="D435" s="369">
        <f t="shared" si="21"/>
        <v>16.23</v>
      </c>
      <c r="E435" s="369">
        <f t="shared" si="22"/>
        <v>-13.96</v>
      </c>
      <c r="F435" s="369">
        <f t="shared" si="23"/>
        <v>16.23</v>
      </c>
    </row>
    <row r="436" spans="1:6" s="325" customFormat="1" ht="13.8">
      <c r="A436" s="329"/>
      <c r="B436" s="329" t="s">
        <v>220</v>
      </c>
      <c r="C436" s="369" t="e">
        <f t="shared" si="21"/>
        <v>#VALUE!</v>
      </c>
      <c r="D436" s="369">
        <f t="shared" si="21"/>
        <v>22.02</v>
      </c>
      <c r="E436" s="369">
        <f t="shared" si="22"/>
        <v>-18.05</v>
      </c>
      <c r="F436" s="369">
        <f t="shared" si="23"/>
        <v>22.02</v>
      </c>
    </row>
    <row r="437" spans="1:6" s="325" customFormat="1" ht="13.8">
      <c r="A437" s="327"/>
      <c r="B437" s="327" t="s">
        <v>221</v>
      </c>
      <c r="C437" s="369" t="e">
        <f t="shared" si="21"/>
        <v>#VALUE!</v>
      </c>
      <c r="D437" s="369">
        <f t="shared" si="21"/>
        <v>-13.11</v>
      </c>
      <c r="E437" s="369">
        <f t="shared" si="22"/>
        <v>15.08</v>
      </c>
      <c r="F437" s="369">
        <f t="shared" si="23"/>
        <v>-13.11</v>
      </c>
    </row>
    <row r="438" spans="1:6" s="325" customFormat="1" ht="13.8">
      <c r="A438" s="329"/>
      <c r="B438" s="329" t="s">
        <v>222</v>
      </c>
      <c r="C438" s="369" t="e">
        <f t="shared" si="21"/>
        <v>#VALUE!</v>
      </c>
      <c r="D438" s="369">
        <f t="shared" si="21"/>
        <v>15.56</v>
      </c>
      <c r="E438" s="369">
        <f t="shared" si="22"/>
        <v>-13.46</v>
      </c>
      <c r="F438" s="369">
        <f t="shared" si="23"/>
        <v>15.56</v>
      </c>
    </row>
    <row r="439" spans="1:6" s="325" customFormat="1" ht="13.8">
      <c r="A439" s="327"/>
      <c r="B439" s="327" t="s">
        <v>223</v>
      </c>
      <c r="C439" s="369" t="e">
        <f t="shared" si="21"/>
        <v>#VALUE!</v>
      </c>
      <c r="D439" s="369">
        <f t="shared" si="21"/>
        <v>9.99</v>
      </c>
      <c r="E439" s="369">
        <f t="shared" si="22"/>
        <v>-9.08</v>
      </c>
      <c r="F439" s="369">
        <f t="shared" si="23"/>
        <v>9.99</v>
      </c>
    </row>
    <row r="440" spans="1:6" s="325" customFormat="1" ht="13.8">
      <c r="A440" s="329"/>
      <c r="B440" s="329" t="s">
        <v>224</v>
      </c>
      <c r="C440" s="369" t="e">
        <f t="shared" si="21"/>
        <v>#VALUE!</v>
      </c>
      <c r="D440" s="369">
        <f t="shared" si="21"/>
        <v>23.37</v>
      </c>
      <c r="E440" s="369">
        <f t="shared" si="22"/>
        <v>-18.940000000000001</v>
      </c>
      <c r="F440" s="369">
        <f t="shared" si="23"/>
        <v>23.37</v>
      </c>
    </row>
    <row r="441" spans="1:6" s="325" customFormat="1" ht="13.8">
      <c r="A441" s="327"/>
      <c r="B441" s="327" t="s">
        <v>225</v>
      </c>
      <c r="C441" s="369" t="e">
        <f t="shared" si="21"/>
        <v>#VALUE!</v>
      </c>
      <c r="D441" s="369">
        <f t="shared" si="21"/>
        <v>13.58</v>
      </c>
      <c r="E441" s="369">
        <f t="shared" si="22"/>
        <v>-11.95</v>
      </c>
      <c r="F441" s="369">
        <f t="shared" si="23"/>
        <v>13.58</v>
      </c>
    </row>
    <row r="442" spans="1:6" s="325" customFormat="1" ht="13.8">
      <c r="A442" s="329"/>
      <c r="B442" s="329" t="s">
        <v>226</v>
      </c>
      <c r="C442" s="369" t="e">
        <f t="shared" si="21"/>
        <v>#VALUE!</v>
      </c>
      <c r="D442" s="369">
        <f t="shared" si="21"/>
        <v>14.47</v>
      </c>
      <c r="E442" s="369">
        <f t="shared" si="22"/>
        <v>-12.64</v>
      </c>
      <c r="F442" s="369">
        <f t="shared" si="23"/>
        <v>14.47</v>
      </c>
    </row>
    <row r="443" spans="1:6" s="325" customFormat="1" ht="13.8">
      <c r="A443" s="327"/>
      <c r="B443" s="327" t="s">
        <v>227</v>
      </c>
      <c r="C443" s="369" t="e">
        <f t="shared" si="21"/>
        <v>#VALUE!</v>
      </c>
      <c r="D443" s="369">
        <f t="shared" si="21"/>
        <v>-5.99</v>
      </c>
      <c r="E443" s="369">
        <f t="shared" si="22"/>
        <v>6.37</v>
      </c>
      <c r="F443" s="369">
        <f t="shared" si="23"/>
        <v>-5.99</v>
      </c>
    </row>
    <row r="444" spans="1:6" s="325" customFormat="1" ht="13.8">
      <c r="A444" s="329"/>
      <c r="B444" s="329" t="s">
        <v>228</v>
      </c>
      <c r="C444" s="369" t="e">
        <f t="shared" si="21"/>
        <v>#VALUE!</v>
      </c>
      <c r="D444" s="369">
        <f t="shared" si="21"/>
        <v>24.55</v>
      </c>
      <c r="E444" s="369">
        <f t="shared" si="22"/>
        <v>-19.71</v>
      </c>
      <c r="F444" s="369">
        <f t="shared" si="23"/>
        <v>24.55</v>
      </c>
    </row>
    <row r="445" spans="1:6" s="325" customFormat="1" ht="13.8">
      <c r="A445" s="327"/>
      <c r="B445" s="327" t="s">
        <v>229</v>
      </c>
      <c r="C445" s="369" t="e">
        <f t="shared" si="21"/>
        <v>#VALUE!</v>
      </c>
      <c r="D445" s="369">
        <f t="shared" si="21"/>
        <v>21.74</v>
      </c>
      <c r="E445" s="369">
        <f t="shared" si="22"/>
        <v>-17.86</v>
      </c>
      <c r="F445" s="369">
        <f t="shared" si="23"/>
        <v>21.74</v>
      </c>
    </row>
    <row r="446" spans="1:6" s="325" customFormat="1" ht="13.8">
      <c r="A446" s="329"/>
      <c r="B446" s="329" t="s">
        <v>230</v>
      </c>
      <c r="C446" s="369" t="e">
        <f t="shared" si="21"/>
        <v>#VALUE!</v>
      </c>
      <c r="D446" s="369">
        <f t="shared" si="21"/>
        <v>3.34</v>
      </c>
      <c r="E446" s="369">
        <f t="shared" si="22"/>
        <v>-3.23</v>
      </c>
      <c r="F446" s="369">
        <f t="shared" si="23"/>
        <v>3.34</v>
      </c>
    </row>
    <row r="447" spans="1:6" s="325" customFormat="1" ht="13.8">
      <c r="A447" s="327"/>
      <c r="B447" s="327" t="s">
        <v>231</v>
      </c>
      <c r="C447" s="369" t="e">
        <f t="shared" si="21"/>
        <v>#VALUE!</v>
      </c>
      <c r="D447" s="369">
        <f t="shared" si="21"/>
        <v>32.58</v>
      </c>
      <c r="E447" s="369">
        <f t="shared" si="22"/>
        <v>-24.57</v>
      </c>
      <c r="F447" s="369">
        <f t="shared" si="23"/>
        <v>32.58</v>
      </c>
    </row>
    <row r="448" spans="1:6" s="325" customFormat="1" ht="13.8">
      <c r="A448" s="329"/>
      <c r="B448" s="329" t="s">
        <v>232</v>
      </c>
      <c r="C448" s="369" t="e">
        <f t="shared" si="21"/>
        <v>#VALUE!</v>
      </c>
      <c r="D448" s="369">
        <f t="shared" si="21"/>
        <v>81.64</v>
      </c>
      <c r="E448" s="369">
        <f t="shared" si="22"/>
        <v>-44.95</v>
      </c>
      <c r="F448" s="369">
        <f t="shared" si="23"/>
        <v>81.64</v>
      </c>
    </row>
    <row r="449" spans="1:6" s="325" customFormat="1" ht="13.8">
      <c r="A449" s="327"/>
      <c r="B449" s="327" t="s">
        <v>233</v>
      </c>
      <c r="C449" s="369" t="e">
        <f t="shared" si="21"/>
        <v>#VALUE!</v>
      </c>
      <c r="D449" s="369">
        <f t="shared" si="21"/>
        <v>40.76</v>
      </c>
      <c r="E449" s="369">
        <f t="shared" si="22"/>
        <v>-28.96</v>
      </c>
      <c r="F449" s="369">
        <f t="shared" si="23"/>
        <v>40.76</v>
      </c>
    </row>
    <row r="450" spans="1:6" s="325" customFormat="1" ht="13.8">
      <c r="A450" s="329"/>
      <c r="B450" s="329" t="s">
        <v>234</v>
      </c>
      <c r="C450" s="369" t="e">
        <f t="shared" si="21"/>
        <v>#VALUE!</v>
      </c>
      <c r="D450" s="369">
        <f t="shared" si="21"/>
        <v>23.62</v>
      </c>
      <c r="E450" s="369">
        <f t="shared" si="22"/>
        <v>-19.11</v>
      </c>
      <c r="F450" s="369">
        <f t="shared" si="23"/>
        <v>23.62</v>
      </c>
    </row>
    <row r="451" spans="1:6" s="325" customFormat="1" ht="13.8">
      <c r="A451" s="327"/>
      <c r="B451" s="327" t="s">
        <v>235</v>
      </c>
      <c r="C451" s="369" t="e">
        <f t="shared" si="21"/>
        <v>#VALUE!</v>
      </c>
      <c r="D451" s="369">
        <f t="shared" si="21"/>
        <v>23.95</v>
      </c>
      <c r="E451" s="369">
        <f t="shared" si="22"/>
        <v>-19.32</v>
      </c>
      <c r="F451" s="369">
        <f t="shared" si="23"/>
        <v>23.95</v>
      </c>
    </row>
    <row r="452" spans="1:6" s="325" customFormat="1" ht="13.8">
      <c r="A452" s="329"/>
      <c r="B452" s="329" t="s">
        <v>236</v>
      </c>
      <c r="C452" s="369" t="e">
        <f t="shared" si="21"/>
        <v>#VALUE!</v>
      </c>
      <c r="D452" s="369">
        <f t="shared" si="21"/>
        <v>47.05</v>
      </c>
      <c r="E452" s="369">
        <f t="shared" si="22"/>
        <v>-31.99</v>
      </c>
      <c r="F452" s="369">
        <f t="shared" si="23"/>
        <v>47.05</v>
      </c>
    </row>
    <row r="453" spans="1:6" s="325" customFormat="1" ht="13.8">
      <c r="A453" s="327"/>
      <c r="B453" s="327" t="s">
        <v>237</v>
      </c>
      <c r="C453" s="369" t="e">
        <f t="shared" si="21"/>
        <v>#VALUE!</v>
      </c>
      <c r="D453" s="369">
        <f t="shared" si="21"/>
        <v>10.67</v>
      </c>
      <c r="E453" s="369">
        <f t="shared" si="22"/>
        <v>-9.64</v>
      </c>
      <c r="F453" s="369">
        <f t="shared" si="23"/>
        <v>10.67</v>
      </c>
    </row>
    <row r="454" spans="1:6" s="325" customFormat="1" ht="27.6">
      <c r="A454" s="329"/>
      <c r="B454" s="329" t="s">
        <v>238</v>
      </c>
      <c r="C454" s="369" t="e">
        <f t="shared" si="21"/>
        <v>#VALUE!</v>
      </c>
      <c r="D454" s="369">
        <f t="shared" si="21"/>
        <v>80.72</v>
      </c>
      <c r="E454" s="369">
        <f t="shared" si="22"/>
        <v>-44.66</v>
      </c>
      <c r="F454" s="369">
        <f t="shared" si="23"/>
        <v>80.72</v>
      </c>
    </row>
    <row r="455" spans="1:6" s="325" customFormat="1" ht="13.8">
      <c r="A455" s="327"/>
      <c r="B455" s="327" t="s">
        <v>239</v>
      </c>
      <c r="C455" s="369" t="e">
        <f t="shared" si="21"/>
        <v>#VALUE!</v>
      </c>
      <c r="D455" s="369">
        <f t="shared" si="21"/>
        <v>100.15</v>
      </c>
      <c r="E455" s="369">
        <f t="shared" si="22"/>
        <v>-50.04</v>
      </c>
      <c r="F455" s="369">
        <f t="shared" si="23"/>
        <v>100.15</v>
      </c>
    </row>
    <row r="456" spans="1:6" s="325" customFormat="1" ht="13.8">
      <c r="A456" s="329"/>
      <c r="B456" s="329" t="s">
        <v>240</v>
      </c>
      <c r="C456" s="369" t="e">
        <f t="shared" si="21"/>
        <v>#VALUE!</v>
      </c>
      <c r="D456" s="369">
        <f t="shared" si="21"/>
        <v>133.33000000000001</v>
      </c>
      <c r="E456" s="369">
        <f t="shared" si="22"/>
        <v>-57.14</v>
      </c>
      <c r="F456" s="369">
        <f t="shared" si="23"/>
        <v>133.33000000000001</v>
      </c>
    </row>
    <row r="457" spans="1:6" s="325" customFormat="1" ht="13.8">
      <c r="A457" s="327"/>
      <c r="B457" s="327" t="s">
        <v>241</v>
      </c>
      <c r="C457" s="369" t="e">
        <f t="shared" ref="C457:D520" si="24">ROUND(((C68-B68)*100/B68),2)</f>
        <v>#VALUE!</v>
      </c>
      <c r="D457" s="369">
        <f t="shared" si="24"/>
        <v>49.57</v>
      </c>
      <c r="E457" s="369">
        <f t="shared" ref="E457:E520" si="25">ROUND(((E68-D68)*100/D68),2)</f>
        <v>-33.14</v>
      </c>
      <c r="F457" s="369">
        <f t="shared" ref="F457:F520" si="26">ROUND(F68/E68*100-100,2)</f>
        <v>49.57</v>
      </c>
    </row>
    <row r="458" spans="1:6" s="325" customFormat="1" ht="13.8">
      <c r="A458" s="329"/>
      <c r="B458" s="329" t="s">
        <v>242</v>
      </c>
      <c r="C458" s="369" t="e">
        <f t="shared" si="24"/>
        <v>#VALUE!</v>
      </c>
      <c r="D458" s="369">
        <f t="shared" si="24"/>
        <v>26.53</v>
      </c>
      <c r="E458" s="369">
        <f t="shared" si="25"/>
        <v>-20.97</v>
      </c>
      <c r="F458" s="369">
        <f t="shared" si="26"/>
        <v>26.53</v>
      </c>
    </row>
    <row r="459" spans="1:6" s="325" customFormat="1" ht="13.8">
      <c r="A459" s="327"/>
      <c r="B459" s="327" t="s">
        <v>243</v>
      </c>
      <c r="C459" s="369" t="e">
        <f t="shared" si="24"/>
        <v>#VALUE!</v>
      </c>
      <c r="D459" s="369">
        <f t="shared" si="24"/>
        <v>20.97</v>
      </c>
      <c r="E459" s="369">
        <f t="shared" si="25"/>
        <v>-17.34</v>
      </c>
      <c r="F459" s="369">
        <f t="shared" si="26"/>
        <v>20.97</v>
      </c>
    </row>
    <row r="460" spans="1:6" s="325" customFormat="1" ht="13.8">
      <c r="A460" s="329"/>
      <c r="B460" s="329" t="s">
        <v>244</v>
      </c>
      <c r="C460" s="369" t="e">
        <f t="shared" si="24"/>
        <v>#VALUE!</v>
      </c>
      <c r="D460" s="369">
        <f t="shared" si="24"/>
        <v>42.52</v>
      </c>
      <c r="E460" s="369">
        <f t="shared" si="25"/>
        <v>-29.83</v>
      </c>
      <c r="F460" s="369">
        <f t="shared" si="26"/>
        <v>42.52</v>
      </c>
    </row>
    <row r="461" spans="1:6" s="325" customFormat="1" ht="13.8">
      <c r="A461" s="327"/>
      <c r="B461" s="327" t="s">
        <v>245</v>
      </c>
      <c r="C461" s="369" t="e">
        <f t="shared" si="24"/>
        <v>#VALUE!</v>
      </c>
      <c r="D461" s="369">
        <f t="shared" si="24"/>
        <v>16.78</v>
      </c>
      <c r="E461" s="369">
        <f t="shared" si="25"/>
        <v>-14.37</v>
      </c>
      <c r="F461" s="369">
        <f t="shared" si="26"/>
        <v>16.78</v>
      </c>
    </row>
    <row r="462" spans="1:6" s="325" customFormat="1" ht="13.8">
      <c r="A462" s="329"/>
      <c r="B462" s="329" t="s">
        <v>246</v>
      </c>
      <c r="C462" s="369" t="e">
        <f t="shared" si="24"/>
        <v>#VALUE!</v>
      </c>
      <c r="D462" s="369">
        <f t="shared" si="24"/>
        <v>1.58</v>
      </c>
      <c r="E462" s="369">
        <f t="shared" si="25"/>
        <v>-1.56</v>
      </c>
      <c r="F462" s="369">
        <f t="shared" si="26"/>
        <v>1.58</v>
      </c>
    </row>
    <row r="463" spans="1:6" s="325" customFormat="1" ht="13.8">
      <c r="A463" s="327"/>
      <c r="B463" s="327" t="s">
        <v>247</v>
      </c>
      <c r="C463" s="369" t="e">
        <f t="shared" si="24"/>
        <v>#VALUE!</v>
      </c>
      <c r="D463" s="369">
        <f t="shared" si="24"/>
        <v>79.680000000000007</v>
      </c>
      <c r="E463" s="369">
        <f t="shared" si="25"/>
        <v>-44.34</v>
      </c>
      <c r="F463" s="369">
        <f t="shared" si="26"/>
        <v>79.680000000000007</v>
      </c>
    </row>
    <row r="464" spans="1:6" s="325" customFormat="1" ht="13.8">
      <c r="A464" s="329"/>
      <c r="B464" s="329" t="s">
        <v>248</v>
      </c>
      <c r="C464" s="369" t="e">
        <f t="shared" si="24"/>
        <v>#VALUE!</v>
      </c>
      <c r="D464" s="369">
        <f t="shared" si="24"/>
        <v>4.12</v>
      </c>
      <c r="E464" s="369">
        <f t="shared" si="25"/>
        <v>-3.95</v>
      </c>
      <c r="F464" s="369">
        <f t="shared" si="26"/>
        <v>4.12</v>
      </c>
    </row>
    <row r="465" spans="1:6" s="325" customFormat="1" ht="13.8">
      <c r="A465" s="327"/>
      <c r="B465" s="327" t="s">
        <v>249</v>
      </c>
      <c r="C465" s="369" t="e">
        <f t="shared" si="24"/>
        <v>#VALUE!</v>
      </c>
      <c r="D465" s="369">
        <f t="shared" si="24"/>
        <v>-2.2999999999999998</v>
      </c>
      <c r="E465" s="369">
        <f t="shared" si="25"/>
        <v>2.35</v>
      </c>
      <c r="F465" s="369">
        <f t="shared" si="26"/>
        <v>-2.2999999999999998</v>
      </c>
    </row>
    <row r="466" spans="1:6" s="325" customFormat="1" ht="13.8">
      <c r="A466" s="329"/>
      <c r="B466" s="329" t="s">
        <v>250</v>
      </c>
      <c r="C466" s="369" t="e">
        <f t="shared" si="24"/>
        <v>#VALUE!</v>
      </c>
      <c r="D466" s="369">
        <f t="shared" si="24"/>
        <v>7.5</v>
      </c>
      <c r="E466" s="369">
        <f t="shared" si="25"/>
        <v>-6.98</v>
      </c>
      <c r="F466" s="369">
        <f t="shared" si="26"/>
        <v>7.5</v>
      </c>
    </row>
    <row r="467" spans="1:6" s="325" customFormat="1" ht="13.8">
      <c r="A467" s="327"/>
      <c r="B467" s="327" t="s">
        <v>251</v>
      </c>
      <c r="C467" s="369" t="e">
        <f t="shared" si="24"/>
        <v>#VALUE!</v>
      </c>
      <c r="D467" s="369">
        <f t="shared" si="24"/>
        <v>20.76</v>
      </c>
      <c r="E467" s="369">
        <f t="shared" si="25"/>
        <v>-17.190000000000001</v>
      </c>
      <c r="F467" s="369">
        <f t="shared" si="26"/>
        <v>20.76</v>
      </c>
    </row>
    <row r="468" spans="1:6" s="325" customFormat="1" ht="13.8">
      <c r="A468" s="329"/>
      <c r="B468" s="329" t="s">
        <v>252</v>
      </c>
      <c r="C468" s="369" t="e">
        <f t="shared" si="24"/>
        <v>#VALUE!</v>
      </c>
      <c r="D468" s="369">
        <f t="shared" si="24"/>
        <v>20.38</v>
      </c>
      <c r="E468" s="369">
        <f t="shared" si="25"/>
        <v>-16.93</v>
      </c>
      <c r="F468" s="369">
        <f t="shared" si="26"/>
        <v>20.38</v>
      </c>
    </row>
    <row r="469" spans="1:6" s="325" customFormat="1" ht="13.8">
      <c r="A469" s="327"/>
      <c r="B469" s="327" t="s">
        <v>253</v>
      </c>
      <c r="C469" s="369" t="e">
        <f t="shared" si="24"/>
        <v>#VALUE!</v>
      </c>
      <c r="D469" s="369">
        <f t="shared" si="24"/>
        <v>9.8699999999999992</v>
      </c>
      <c r="E469" s="369">
        <f t="shared" si="25"/>
        <v>-8.99</v>
      </c>
      <c r="F469" s="369">
        <f t="shared" si="26"/>
        <v>9.8699999999999992</v>
      </c>
    </row>
    <row r="470" spans="1:6" s="325" customFormat="1" ht="13.8">
      <c r="A470" s="329"/>
      <c r="B470" s="329" t="s">
        <v>254</v>
      </c>
      <c r="C470" s="369" t="e">
        <f t="shared" si="24"/>
        <v>#VALUE!</v>
      </c>
      <c r="D470" s="369">
        <f t="shared" si="24"/>
        <v>24.22</v>
      </c>
      <c r="E470" s="369">
        <f t="shared" si="25"/>
        <v>-19.5</v>
      </c>
      <c r="F470" s="369">
        <f t="shared" si="26"/>
        <v>24.22</v>
      </c>
    </row>
    <row r="471" spans="1:6" s="325" customFormat="1" ht="13.8">
      <c r="A471" s="327"/>
      <c r="B471" s="327" t="s">
        <v>255</v>
      </c>
      <c r="C471" s="369" t="e">
        <f t="shared" si="24"/>
        <v>#VALUE!</v>
      </c>
      <c r="D471" s="369">
        <f t="shared" si="24"/>
        <v>-1.97</v>
      </c>
      <c r="E471" s="369">
        <f t="shared" si="25"/>
        <v>2.0099999999999998</v>
      </c>
      <c r="F471" s="369">
        <f t="shared" si="26"/>
        <v>-1.97</v>
      </c>
    </row>
    <row r="472" spans="1:6" s="325" customFormat="1" ht="13.8">
      <c r="A472" s="329"/>
      <c r="B472" s="329" t="s">
        <v>256</v>
      </c>
      <c r="C472" s="369" t="e">
        <f t="shared" si="24"/>
        <v>#VALUE!</v>
      </c>
      <c r="D472" s="369">
        <f t="shared" si="24"/>
        <v>34.950000000000003</v>
      </c>
      <c r="E472" s="369">
        <f t="shared" si="25"/>
        <v>-25.9</v>
      </c>
      <c r="F472" s="369">
        <f t="shared" si="26"/>
        <v>34.950000000000003</v>
      </c>
    </row>
    <row r="473" spans="1:6" s="325" customFormat="1" ht="13.8">
      <c r="A473" s="327"/>
      <c r="B473" s="327" t="s">
        <v>257</v>
      </c>
      <c r="C473" s="369" t="e">
        <f t="shared" si="24"/>
        <v>#VALUE!</v>
      </c>
      <c r="D473" s="369">
        <f t="shared" si="24"/>
        <v>27.49</v>
      </c>
      <c r="E473" s="369">
        <f t="shared" si="25"/>
        <v>-21.56</v>
      </c>
      <c r="F473" s="369">
        <f t="shared" si="26"/>
        <v>27.49</v>
      </c>
    </row>
    <row r="474" spans="1:6" s="325" customFormat="1" ht="13.8">
      <c r="A474" s="329"/>
      <c r="B474" s="329" t="s">
        <v>258</v>
      </c>
      <c r="C474" s="369" t="e">
        <f t="shared" si="24"/>
        <v>#VALUE!</v>
      </c>
      <c r="D474" s="369">
        <f t="shared" si="24"/>
        <v>47.65</v>
      </c>
      <c r="E474" s="369">
        <f t="shared" si="25"/>
        <v>-32.270000000000003</v>
      </c>
      <c r="F474" s="369">
        <f t="shared" si="26"/>
        <v>47.65</v>
      </c>
    </row>
    <row r="475" spans="1:6" s="325" customFormat="1" ht="27.6">
      <c r="A475" s="327"/>
      <c r="B475" s="327" t="s">
        <v>259</v>
      </c>
      <c r="C475" s="369" t="e">
        <f t="shared" si="24"/>
        <v>#VALUE!</v>
      </c>
      <c r="D475" s="369">
        <f t="shared" si="24"/>
        <v>12.76</v>
      </c>
      <c r="E475" s="369">
        <f t="shared" si="25"/>
        <v>-11.32</v>
      </c>
      <c r="F475" s="369">
        <f t="shared" si="26"/>
        <v>12.76</v>
      </c>
    </row>
    <row r="476" spans="1:6" s="325" customFormat="1" ht="13.8">
      <c r="A476" s="329"/>
      <c r="B476" s="329" t="s">
        <v>260</v>
      </c>
      <c r="C476" s="369" t="e">
        <f t="shared" si="24"/>
        <v>#VALUE!</v>
      </c>
      <c r="D476" s="369">
        <f t="shared" si="24"/>
        <v>18.670000000000002</v>
      </c>
      <c r="E476" s="369">
        <f t="shared" si="25"/>
        <v>-15.74</v>
      </c>
      <c r="F476" s="369">
        <f t="shared" si="26"/>
        <v>18.670000000000002</v>
      </c>
    </row>
    <row r="477" spans="1:6" s="325" customFormat="1" ht="13.8">
      <c r="A477" s="327"/>
      <c r="B477" s="327" t="s">
        <v>261</v>
      </c>
      <c r="C477" s="369" t="e">
        <f t="shared" si="24"/>
        <v>#VALUE!</v>
      </c>
      <c r="D477" s="369">
        <f t="shared" si="24"/>
        <v>15.33</v>
      </c>
      <c r="E477" s="369">
        <f t="shared" si="25"/>
        <v>-13.29</v>
      </c>
      <c r="F477" s="369">
        <f t="shared" si="26"/>
        <v>15.33</v>
      </c>
    </row>
    <row r="478" spans="1:6" s="325" customFormat="1" ht="13.8">
      <c r="A478" s="329"/>
      <c r="B478" s="329" t="s">
        <v>262</v>
      </c>
      <c r="C478" s="369" t="e">
        <f t="shared" si="24"/>
        <v>#VALUE!</v>
      </c>
      <c r="D478" s="369">
        <f t="shared" si="24"/>
        <v>16.510000000000002</v>
      </c>
      <c r="E478" s="369">
        <f t="shared" si="25"/>
        <v>-14.17</v>
      </c>
      <c r="F478" s="369">
        <f t="shared" si="26"/>
        <v>16.510000000000002</v>
      </c>
    </row>
    <row r="479" spans="1:6" s="325" customFormat="1" ht="13.8">
      <c r="A479" s="327"/>
      <c r="B479" s="327" t="s">
        <v>263</v>
      </c>
      <c r="C479" s="369" t="e">
        <f t="shared" si="24"/>
        <v>#VALUE!</v>
      </c>
      <c r="D479" s="369">
        <f t="shared" si="24"/>
        <v>80.959999999999994</v>
      </c>
      <c r="E479" s="369">
        <f t="shared" si="25"/>
        <v>-44.74</v>
      </c>
      <c r="F479" s="369">
        <f t="shared" si="26"/>
        <v>80.959999999999994</v>
      </c>
    </row>
    <row r="480" spans="1:6" s="325" customFormat="1" ht="13.8">
      <c r="A480" s="329"/>
      <c r="B480" s="329" t="s">
        <v>264</v>
      </c>
      <c r="C480" s="369" t="e">
        <f t="shared" si="24"/>
        <v>#VALUE!</v>
      </c>
      <c r="D480" s="369">
        <f t="shared" si="24"/>
        <v>14.29</v>
      </c>
      <c r="E480" s="369">
        <f t="shared" si="25"/>
        <v>-12.5</v>
      </c>
      <c r="F480" s="369">
        <f t="shared" si="26"/>
        <v>14.29</v>
      </c>
    </row>
    <row r="481" spans="1:6" s="325" customFormat="1" ht="13.8">
      <c r="A481" s="327"/>
      <c r="B481" s="327" t="s">
        <v>567</v>
      </c>
      <c r="C481" s="369" t="e">
        <f t="shared" si="24"/>
        <v>#VALUE!</v>
      </c>
      <c r="D481" s="369">
        <f t="shared" si="24"/>
        <v>-20.94</v>
      </c>
      <c r="E481" s="369">
        <f t="shared" si="25"/>
        <v>26.49</v>
      </c>
      <c r="F481" s="369">
        <f t="shared" si="26"/>
        <v>-20.94</v>
      </c>
    </row>
    <row r="482" spans="1:6" s="325" customFormat="1" ht="13.8">
      <c r="A482" s="329"/>
      <c r="B482" s="329" t="s">
        <v>266</v>
      </c>
      <c r="C482" s="369" t="e">
        <f t="shared" si="24"/>
        <v>#VALUE!</v>
      </c>
      <c r="D482" s="369">
        <f t="shared" si="24"/>
        <v>-24.27</v>
      </c>
      <c r="E482" s="369">
        <f t="shared" si="25"/>
        <v>32.04</v>
      </c>
      <c r="F482" s="369">
        <f t="shared" si="26"/>
        <v>-24.27</v>
      </c>
    </row>
    <row r="483" spans="1:6" s="325" customFormat="1" ht="13.8">
      <c r="A483" s="327"/>
      <c r="B483" s="327" t="s">
        <v>267</v>
      </c>
      <c r="C483" s="369" t="e">
        <f t="shared" si="24"/>
        <v>#VALUE!</v>
      </c>
      <c r="D483" s="369">
        <f t="shared" si="24"/>
        <v>-8.24</v>
      </c>
      <c r="E483" s="369">
        <f t="shared" si="25"/>
        <v>8.9700000000000006</v>
      </c>
      <c r="F483" s="369">
        <f t="shared" si="26"/>
        <v>-8.24</v>
      </c>
    </row>
    <row r="484" spans="1:6" s="325" customFormat="1" ht="13.8">
      <c r="A484" s="329"/>
      <c r="B484" s="329" t="s">
        <v>268</v>
      </c>
      <c r="C484" s="369" t="e">
        <f t="shared" si="24"/>
        <v>#VALUE!</v>
      </c>
      <c r="D484" s="369">
        <f t="shared" si="24"/>
        <v>13.98</v>
      </c>
      <c r="E484" s="369">
        <f t="shared" si="25"/>
        <v>-12.27</v>
      </c>
      <c r="F484" s="369">
        <f t="shared" si="26"/>
        <v>13.98</v>
      </c>
    </row>
    <row r="485" spans="1:6" s="325" customFormat="1" ht="13.8">
      <c r="A485" s="327"/>
      <c r="B485" s="327" t="s">
        <v>269</v>
      </c>
      <c r="C485" s="369" t="e">
        <f t="shared" si="24"/>
        <v>#VALUE!</v>
      </c>
      <c r="D485" s="369">
        <f t="shared" si="24"/>
        <v>6.01</v>
      </c>
      <c r="E485" s="369">
        <f t="shared" si="25"/>
        <v>-5.67</v>
      </c>
      <c r="F485" s="369">
        <f t="shared" si="26"/>
        <v>6.01</v>
      </c>
    </row>
    <row r="486" spans="1:6" s="325" customFormat="1" ht="13.8">
      <c r="A486" s="329"/>
      <c r="B486" s="329" t="s">
        <v>270</v>
      </c>
      <c r="C486" s="369" t="e">
        <f t="shared" si="24"/>
        <v>#VALUE!</v>
      </c>
      <c r="D486" s="369">
        <f t="shared" si="24"/>
        <v>-13.28</v>
      </c>
      <c r="E486" s="369">
        <f t="shared" si="25"/>
        <v>15.31</v>
      </c>
      <c r="F486" s="369">
        <f t="shared" si="26"/>
        <v>-13.28</v>
      </c>
    </row>
    <row r="487" spans="1:6" s="325" customFormat="1" ht="13.8">
      <c r="A487" s="327"/>
      <c r="B487" s="327" t="s">
        <v>271</v>
      </c>
      <c r="C487" s="369" t="e">
        <f t="shared" si="24"/>
        <v>#VALUE!</v>
      </c>
      <c r="D487" s="369">
        <f t="shared" si="24"/>
        <v>33.520000000000003</v>
      </c>
      <c r="E487" s="369">
        <f t="shared" si="25"/>
        <v>-25.11</v>
      </c>
      <c r="F487" s="369">
        <f t="shared" si="26"/>
        <v>33.520000000000003</v>
      </c>
    </row>
    <row r="488" spans="1:6" s="325" customFormat="1" ht="13.8">
      <c r="A488" s="329"/>
      <c r="B488" s="329" t="s">
        <v>272</v>
      </c>
      <c r="C488" s="369" t="e">
        <f t="shared" si="24"/>
        <v>#VALUE!</v>
      </c>
      <c r="D488" s="369">
        <f t="shared" si="24"/>
        <v>22.79</v>
      </c>
      <c r="E488" s="369">
        <f t="shared" si="25"/>
        <v>-18.559999999999999</v>
      </c>
      <c r="F488" s="369">
        <f t="shared" si="26"/>
        <v>22.79</v>
      </c>
    </row>
    <row r="489" spans="1:6" s="325" customFormat="1" ht="13.8">
      <c r="A489" s="327"/>
      <c r="B489" s="327" t="s">
        <v>273</v>
      </c>
      <c r="C489" s="369" t="e">
        <f t="shared" si="24"/>
        <v>#VALUE!</v>
      </c>
      <c r="D489" s="369">
        <f t="shared" si="24"/>
        <v>-5.67</v>
      </c>
      <c r="E489" s="369">
        <f t="shared" si="25"/>
        <v>6.01</v>
      </c>
      <c r="F489" s="369">
        <f t="shared" si="26"/>
        <v>-5.67</v>
      </c>
    </row>
    <row r="490" spans="1:6" s="325" customFormat="1" ht="13.8">
      <c r="A490" s="329"/>
      <c r="B490" s="329" t="s">
        <v>274</v>
      </c>
      <c r="C490" s="369" t="e">
        <f t="shared" si="24"/>
        <v>#VALUE!</v>
      </c>
      <c r="D490" s="369">
        <f t="shared" si="24"/>
        <v>-4.71</v>
      </c>
      <c r="E490" s="369">
        <f t="shared" si="25"/>
        <v>4.9400000000000004</v>
      </c>
      <c r="F490" s="369">
        <f t="shared" si="26"/>
        <v>-4.71</v>
      </c>
    </row>
    <row r="491" spans="1:6" s="325" customFormat="1" ht="13.8">
      <c r="A491" s="327"/>
      <c r="B491" s="327" t="s">
        <v>275</v>
      </c>
      <c r="C491" s="369" t="e">
        <f t="shared" si="24"/>
        <v>#VALUE!</v>
      </c>
      <c r="D491" s="369">
        <f t="shared" si="24"/>
        <v>-9.1199999999999992</v>
      </c>
      <c r="E491" s="369">
        <f t="shared" si="25"/>
        <v>10.029999999999999</v>
      </c>
      <c r="F491" s="369">
        <f t="shared" si="26"/>
        <v>-9.1199999999999992</v>
      </c>
    </row>
    <row r="492" spans="1:6" s="325" customFormat="1" ht="13.8">
      <c r="A492" s="329"/>
      <c r="B492" s="329" t="s">
        <v>276</v>
      </c>
      <c r="C492" s="369" t="e">
        <f t="shared" si="24"/>
        <v>#VALUE!</v>
      </c>
      <c r="D492" s="369">
        <f t="shared" si="24"/>
        <v>5.54</v>
      </c>
      <c r="E492" s="369">
        <f t="shared" si="25"/>
        <v>-5.25</v>
      </c>
      <c r="F492" s="369">
        <f t="shared" si="26"/>
        <v>5.54</v>
      </c>
    </row>
    <row r="493" spans="1:6" s="325" customFormat="1" ht="13.8">
      <c r="A493" s="327"/>
      <c r="B493" s="327" t="s">
        <v>277</v>
      </c>
      <c r="C493" s="369" t="e">
        <f t="shared" si="24"/>
        <v>#VALUE!</v>
      </c>
      <c r="D493" s="369">
        <f t="shared" si="24"/>
        <v>17.29</v>
      </c>
      <c r="E493" s="369">
        <f t="shared" si="25"/>
        <v>-14.74</v>
      </c>
      <c r="F493" s="369">
        <f t="shared" si="26"/>
        <v>17.29</v>
      </c>
    </row>
    <row r="494" spans="1:6" s="325" customFormat="1" ht="13.8">
      <c r="A494" s="329"/>
      <c r="B494" s="329" t="s">
        <v>278</v>
      </c>
      <c r="C494" s="369" t="e">
        <f t="shared" si="24"/>
        <v>#VALUE!</v>
      </c>
      <c r="D494" s="369">
        <f t="shared" si="24"/>
        <v>10.17</v>
      </c>
      <c r="E494" s="369">
        <f t="shared" si="25"/>
        <v>-9.23</v>
      </c>
      <c r="F494" s="369">
        <f t="shared" si="26"/>
        <v>10.17</v>
      </c>
    </row>
    <row r="495" spans="1:6" s="325" customFormat="1" ht="13.8">
      <c r="A495" s="327"/>
      <c r="B495" s="327" t="s">
        <v>279</v>
      </c>
      <c r="C495" s="369" t="e">
        <f t="shared" si="24"/>
        <v>#VALUE!</v>
      </c>
      <c r="D495" s="369">
        <f t="shared" si="24"/>
        <v>-9.24</v>
      </c>
      <c r="E495" s="369">
        <f t="shared" si="25"/>
        <v>10.18</v>
      </c>
      <c r="F495" s="369">
        <f t="shared" si="26"/>
        <v>-9.24</v>
      </c>
    </row>
    <row r="496" spans="1:6" s="325" customFormat="1" ht="13.8">
      <c r="A496" s="329"/>
      <c r="B496" s="329" t="s">
        <v>280</v>
      </c>
      <c r="C496" s="369" t="e">
        <f t="shared" si="24"/>
        <v>#VALUE!</v>
      </c>
      <c r="D496" s="369">
        <f t="shared" si="24"/>
        <v>41.65</v>
      </c>
      <c r="E496" s="369">
        <f t="shared" si="25"/>
        <v>-29.4</v>
      </c>
      <c r="F496" s="369">
        <f t="shared" si="26"/>
        <v>41.65</v>
      </c>
    </row>
    <row r="497" spans="1:6" s="325" customFormat="1" ht="13.8">
      <c r="A497" s="327"/>
      <c r="B497" s="327" t="s">
        <v>281</v>
      </c>
      <c r="C497" s="369" t="e">
        <f t="shared" si="24"/>
        <v>#VALUE!</v>
      </c>
      <c r="D497" s="369">
        <f t="shared" si="24"/>
        <v>54.75</v>
      </c>
      <c r="E497" s="369">
        <f t="shared" si="25"/>
        <v>-35.380000000000003</v>
      </c>
      <c r="F497" s="369">
        <f t="shared" si="26"/>
        <v>54.75</v>
      </c>
    </row>
    <row r="498" spans="1:6" s="325" customFormat="1" ht="13.8">
      <c r="A498" s="329"/>
      <c r="B498" s="329" t="s">
        <v>282</v>
      </c>
      <c r="C498" s="369" t="e">
        <f t="shared" si="24"/>
        <v>#VALUE!</v>
      </c>
      <c r="D498" s="369">
        <f t="shared" si="24"/>
        <v>49.95</v>
      </c>
      <c r="E498" s="369">
        <f t="shared" si="25"/>
        <v>-33.31</v>
      </c>
      <c r="F498" s="369">
        <f t="shared" si="26"/>
        <v>49.95</v>
      </c>
    </row>
    <row r="499" spans="1:6" s="325" customFormat="1" ht="13.8">
      <c r="A499" s="327"/>
      <c r="B499" s="327" t="s">
        <v>283</v>
      </c>
      <c r="C499" s="369" t="e">
        <f t="shared" si="24"/>
        <v>#VALUE!</v>
      </c>
      <c r="D499" s="369">
        <f t="shared" si="24"/>
        <v>-27.67</v>
      </c>
      <c r="E499" s="369">
        <f t="shared" si="25"/>
        <v>38.26</v>
      </c>
      <c r="F499" s="369">
        <f t="shared" si="26"/>
        <v>-27.67</v>
      </c>
    </row>
    <row r="500" spans="1:6" s="325" customFormat="1" ht="13.8">
      <c r="A500" s="329"/>
      <c r="B500" s="329" t="s">
        <v>284</v>
      </c>
      <c r="C500" s="369" t="e">
        <f t="shared" si="24"/>
        <v>#VALUE!</v>
      </c>
      <c r="D500" s="369">
        <f t="shared" si="24"/>
        <v>13.82</v>
      </c>
      <c r="E500" s="369">
        <f t="shared" si="25"/>
        <v>-12.14</v>
      </c>
      <c r="F500" s="369">
        <f t="shared" si="26"/>
        <v>13.82</v>
      </c>
    </row>
    <row r="501" spans="1:6" s="325" customFormat="1" ht="13.8">
      <c r="A501" s="327"/>
      <c r="B501" s="327" t="s">
        <v>285</v>
      </c>
      <c r="C501" s="369" t="e">
        <f t="shared" si="24"/>
        <v>#VALUE!</v>
      </c>
      <c r="D501" s="369">
        <f t="shared" si="24"/>
        <v>-6.19</v>
      </c>
      <c r="E501" s="369">
        <f t="shared" si="25"/>
        <v>6.6</v>
      </c>
      <c r="F501" s="369">
        <f t="shared" si="26"/>
        <v>-6.19</v>
      </c>
    </row>
    <row r="502" spans="1:6" s="325" customFormat="1" ht="13.8">
      <c r="A502" s="329"/>
      <c r="B502" s="329" t="s">
        <v>286</v>
      </c>
      <c r="C502" s="369" t="e">
        <f t="shared" si="24"/>
        <v>#VALUE!</v>
      </c>
      <c r="D502" s="369">
        <f t="shared" si="24"/>
        <v>-16.57</v>
      </c>
      <c r="E502" s="369">
        <f t="shared" si="25"/>
        <v>19.86</v>
      </c>
      <c r="F502" s="369">
        <f t="shared" si="26"/>
        <v>-16.57</v>
      </c>
    </row>
    <row r="503" spans="1:6" s="325" customFormat="1" ht="13.8">
      <c r="A503" s="327"/>
      <c r="B503" s="327" t="s">
        <v>287</v>
      </c>
      <c r="C503" s="369" t="e">
        <f t="shared" si="24"/>
        <v>#VALUE!</v>
      </c>
      <c r="D503" s="369">
        <f t="shared" si="24"/>
        <v>14.63</v>
      </c>
      <c r="E503" s="369">
        <f t="shared" si="25"/>
        <v>-12.76</v>
      </c>
      <c r="F503" s="369">
        <f t="shared" si="26"/>
        <v>14.63</v>
      </c>
    </row>
    <row r="504" spans="1:6" s="325" customFormat="1" ht="13.8">
      <c r="A504" s="329"/>
      <c r="B504" s="329" t="s">
        <v>288</v>
      </c>
      <c r="C504" s="369" t="e">
        <f t="shared" si="24"/>
        <v>#VALUE!</v>
      </c>
      <c r="D504" s="369">
        <f t="shared" si="24"/>
        <v>-3.89</v>
      </c>
      <c r="E504" s="369">
        <f t="shared" si="25"/>
        <v>4.05</v>
      </c>
      <c r="F504" s="369">
        <f t="shared" si="26"/>
        <v>-3.89</v>
      </c>
    </row>
    <row r="505" spans="1:6" s="325" customFormat="1" ht="13.8">
      <c r="A505" s="327"/>
      <c r="B505" s="327" t="s">
        <v>289</v>
      </c>
      <c r="C505" s="369" t="e">
        <f t="shared" si="24"/>
        <v>#VALUE!</v>
      </c>
      <c r="D505" s="369">
        <f t="shared" si="24"/>
        <v>-0.33</v>
      </c>
      <c r="E505" s="369">
        <f t="shared" si="25"/>
        <v>0.33</v>
      </c>
      <c r="F505" s="369">
        <f t="shared" si="26"/>
        <v>-0.33</v>
      </c>
    </row>
    <row r="506" spans="1:6" s="325" customFormat="1" ht="13.8">
      <c r="A506" s="329"/>
      <c r="B506" s="329" t="s">
        <v>290</v>
      </c>
      <c r="C506" s="369" t="e">
        <f t="shared" si="24"/>
        <v>#VALUE!</v>
      </c>
      <c r="D506" s="369">
        <f t="shared" si="24"/>
        <v>19.48</v>
      </c>
      <c r="E506" s="369">
        <f t="shared" si="25"/>
        <v>-16.3</v>
      </c>
      <c r="F506" s="369">
        <f t="shared" si="26"/>
        <v>19.48</v>
      </c>
    </row>
    <row r="507" spans="1:6" s="325" customFormat="1" ht="13.8">
      <c r="A507" s="327"/>
      <c r="B507" s="327" t="s">
        <v>291</v>
      </c>
      <c r="C507" s="369" t="e">
        <f t="shared" si="24"/>
        <v>#VALUE!</v>
      </c>
      <c r="D507" s="369">
        <f t="shared" si="24"/>
        <v>-13.82</v>
      </c>
      <c r="E507" s="369">
        <f t="shared" si="25"/>
        <v>16.03</v>
      </c>
      <c r="F507" s="369">
        <f t="shared" si="26"/>
        <v>-13.82</v>
      </c>
    </row>
    <row r="508" spans="1:6" s="325" customFormat="1" ht="13.8">
      <c r="A508" s="329"/>
      <c r="B508" s="329" t="s">
        <v>292</v>
      </c>
      <c r="C508" s="369" t="e">
        <f t="shared" si="24"/>
        <v>#VALUE!</v>
      </c>
      <c r="D508" s="369">
        <f t="shared" si="24"/>
        <v>2.15</v>
      </c>
      <c r="E508" s="369">
        <f t="shared" si="25"/>
        <v>-2.1</v>
      </c>
      <c r="F508" s="369">
        <f t="shared" si="26"/>
        <v>2.15</v>
      </c>
    </row>
    <row r="509" spans="1:6" s="325" customFormat="1" ht="13.8">
      <c r="A509" s="327"/>
      <c r="B509" s="327" t="s">
        <v>293</v>
      </c>
      <c r="C509" s="369" t="e">
        <f t="shared" si="24"/>
        <v>#VALUE!</v>
      </c>
      <c r="D509" s="369">
        <f t="shared" si="24"/>
        <v>-86.65</v>
      </c>
      <c r="E509" s="369">
        <f t="shared" si="25"/>
        <v>649.01</v>
      </c>
      <c r="F509" s="369">
        <f t="shared" si="26"/>
        <v>-86.65</v>
      </c>
    </row>
    <row r="510" spans="1:6" s="325" customFormat="1" ht="13.8">
      <c r="A510" s="329"/>
      <c r="B510" s="329" t="s">
        <v>294</v>
      </c>
      <c r="C510" s="369" t="e">
        <f t="shared" si="24"/>
        <v>#VALUE!</v>
      </c>
      <c r="D510" s="369">
        <f t="shared" si="24"/>
        <v>2.2799999999999998</v>
      </c>
      <c r="E510" s="369">
        <f t="shared" si="25"/>
        <v>-2.23</v>
      </c>
      <c r="F510" s="369">
        <f t="shared" si="26"/>
        <v>2.2799999999999998</v>
      </c>
    </row>
    <row r="511" spans="1:6" s="325" customFormat="1" ht="13.8">
      <c r="A511" s="327"/>
      <c r="B511" s="327" t="s">
        <v>295</v>
      </c>
      <c r="C511" s="369" t="e">
        <f t="shared" si="24"/>
        <v>#VALUE!</v>
      </c>
      <c r="D511" s="369">
        <f t="shared" si="24"/>
        <v>52.1</v>
      </c>
      <c r="E511" s="369">
        <f t="shared" si="25"/>
        <v>-34.25</v>
      </c>
      <c r="F511" s="369">
        <f t="shared" si="26"/>
        <v>52.1</v>
      </c>
    </row>
    <row r="512" spans="1:6" s="325" customFormat="1" ht="13.8">
      <c r="A512" s="329"/>
      <c r="B512" s="329" t="s">
        <v>296</v>
      </c>
      <c r="C512" s="369" t="e">
        <f t="shared" si="24"/>
        <v>#VALUE!</v>
      </c>
      <c r="D512" s="369">
        <f t="shared" si="24"/>
        <v>89</v>
      </c>
      <c r="E512" s="369">
        <f t="shared" si="25"/>
        <v>-47.09</v>
      </c>
      <c r="F512" s="369">
        <f t="shared" si="26"/>
        <v>89</v>
      </c>
    </row>
    <row r="513" spans="1:6" s="325" customFormat="1" ht="13.8">
      <c r="A513" s="327"/>
      <c r="B513" s="327" t="s">
        <v>297</v>
      </c>
      <c r="C513" s="369" t="e">
        <f t="shared" si="24"/>
        <v>#VALUE!</v>
      </c>
      <c r="D513" s="369">
        <f t="shared" si="24"/>
        <v>-1.46</v>
      </c>
      <c r="E513" s="369">
        <f t="shared" si="25"/>
        <v>1.48</v>
      </c>
      <c r="F513" s="369">
        <f t="shared" si="26"/>
        <v>-1.46</v>
      </c>
    </row>
    <row r="514" spans="1:6" s="325" customFormat="1" ht="13.8">
      <c r="A514" s="329"/>
      <c r="B514" s="329" t="s">
        <v>298</v>
      </c>
      <c r="C514" s="369" t="e">
        <f t="shared" si="24"/>
        <v>#VALUE!</v>
      </c>
      <c r="D514" s="369">
        <f t="shared" si="24"/>
        <v>27.76</v>
      </c>
      <c r="E514" s="369">
        <f t="shared" si="25"/>
        <v>-21.73</v>
      </c>
      <c r="F514" s="369">
        <f t="shared" si="26"/>
        <v>27.76</v>
      </c>
    </row>
    <row r="515" spans="1:6" s="325" customFormat="1" ht="13.8">
      <c r="A515" s="327"/>
      <c r="B515" s="327" t="s">
        <v>299</v>
      </c>
      <c r="C515" s="369" t="e">
        <f t="shared" si="24"/>
        <v>#VALUE!</v>
      </c>
      <c r="D515" s="369">
        <f t="shared" si="24"/>
        <v>-27</v>
      </c>
      <c r="E515" s="369">
        <f t="shared" si="25"/>
        <v>36.979999999999997</v>
      </c>
      <c r="F515" s="369">
        <f t="shared" si="26"/>
        <v>-27</v>
      </c>
    </row>
    <row r="516" spans="1:6" s="325" customFormat="1" ht="13.8">
      <c r="A516" s="329"/>
      <c r="B516" s="329" t="s">
        <v>300</v>
      </c>
      <c r="C516" s="369" t="e">
        <f t="shared" si="24"/>
        <v>#VALUE!</v>
      </c>
      <c r="D516" s="369">
        <f t="shared" si="24"/>
        <v>-15.22</v>
      </c>
      <c r="E516" s="369">
        <f t="shared" si="25"/>
        <v>17.95</v>
      </c>
      <c r="F516" s="369">
        <f t="shared" si="26"/>
        <v>-15.22</v>
      </c>
    </row>
    <row r="517" spans="1:6" s="325" customFormat="1" ht="13.8">
      <c r="A517" s="327"/>
      <c r="B517" s="327" t="s">
        <v>301</v>
      </c>
      <c r="C517" s="369" t="e">
        <f t="shared" si="24"/>
        <v>#VALUE!</v>
      </c>
      <c r="D517" s="369">
        <f t="shared" si="24"/>
        <v>-8.7100000000000009</v>
      </c>
      <c r="E517" s="369">
        <f t="shared" si="25"/>
        <v>9.5500000000000007</v>
      </c>
      <c r="F517" s="369">
        <f t="shared" si="26"/>
        <v>-8.7100000000000009</v>
      </c>
    </row>
    <row r="518" spans="1:6" s="325" customFormat="1" ht="13.8">
      <c r="A518" s="329"/>
      <c r="B518" s="329" t="s">
        <v>302</v>
      </c>
      <c r="C518" s="369" t="e">
        <f t="shared" si="24"/>
        <v>#VALUE!</v>
      </c>
      <c r="D518" s="369">
        <f t="shared" si="24"/>
        <v>-18.07</v>
      </c>
      <c r="E518" s="369">
        <f t="shared" si="25"/>
        <v>22.06</v>
      </c>
      <c r="F518" s="369">
        <f t="shared" si="26"/>
        <v>-18.07</v>
      </c>
    </row>
    <row r="519" spans="1:6" s="325" customFormat="1" ht="13.8">
      <c r="A519" s="327"/>
      <c r="B519" s="327" t="s">
        <v>303</v>
      </c>
      <c r="C519" s="369" t="e">
        <f t="shared" si="24"/>
        <v>#VALUE!</v>
      </c>
      <c r="D519" s="369">
        <f t="shared" si="24"/>
        <v>-9.1199999999999992</v>
      </c>
      <c r="E519" s="369">
        <f t="shared" si="25"/>
        <v>10.039999999999999</v>
      </c>
      <c r="F519" s="369">
        <f t="shared" si="26"/>
        <v>-9.1199999999999992</v>
      </c>
    </row>
    <row r="520" spans="1:6" s="325" customFormat="1" ht="13.8">
      <c r="A520" s="329"/>
      <c r="B520" s="329" t="s">
        <v>304</v>
      </c>
      <c r="C520" s="369" t="e">
        <f t="shared" si="24"/>
        <v>#VALUE!</v>
      </c>
      <c r="D520" s="369">
        <f t="shared" si="24"/>
        <v>-1.86</v>
      </c>
      <c r="E520" s="369">
        <f t="shared" si="25"/>
        <v>1.9</v>
      </c>
      <c r="F520" s="369">
        <f t="shared" si="26"/>
        <v>-1.86</v>
      </c>
    </row>
    <row r="521" spans="1:6" s="325" customFormat="1" ht="13.8">
      <c r="A521" s="327"/>
      <c r="B521" s="327" t="s">
        <v>305</v>
      </c>
      <c r="C521" s="369" t="e">
        <f t="shared" ref="C521:D584" si="27">ROUND(((C132-B132)*100/B132),2)</f>
        <v>#VALUE!</v>
      </c>
      <c r="D521" s="369">
        <f t="shared" si="27"/>
        <v>-3.87</v>
      </c>
      <c r="E521" s="369">
        <f t="shared" ref="E521:E584" si="28">ROUND(((E132-D132)*100/D132),2)</f>
        <v>4.0199999999999996</v>
      </c>
      <c r="F521" s="369">
        <f t="shared" ref="F521:F584" si="29">ROUND(F132/E132*100-100,2)</f>
        <v>-3.87</v>
      </c>
    </row>
    <row r="522" spans="1:6" s="325" customFormat="1" ht="13.8">
      <c r="A522" s="329"/>
      <c r="B522" s="329" t="s">
        <v>306</v>
      </c>
      <c r="C522" s="369" t="e">
        <f t="shared" si="27"/>
        <v>#VALUE!</v>
      </c>
      <c r="D522" s="369">
        <f t="shared" si="27"/>
        <v>0.31</v>
      </c>
      <c r="E522" s="369">
        <f t="shared" si="28"/>
        <v>-0.31</v>
      </c>
      <c r="F522" s="369">
        <f t="shared" si="29"/>
        <v>0.31</v>
      </c>
    </row>
    <row r="523" spans="1:6" s="325" customFormat="1" ht="13.8">
      <c r="A523" s="327"/>
      <c r="B523" s="327" t="s">
        <v>307</v>
      </c>
      <c r="C523" s="369" t="e">
        <f t="shared" si="27"/>
        <v>#VALUE!</v>
      </c>
      <c r="D523" s="369">
        <f t="shared" si="27"/>
        <v>3.07</v>
      </c>
      <c r="E523" s="369">
        <f t="shared" si="28"/>
        <v>-2.98</v>
      </c>
      <c r="F523" s="369">
        <f t="shared" si="29"/>
        <v>3.07</v>
      </c>
    </row>
    <row r="524" spans="1:6" s="325" customFormat="1" ht="13.8">
      <c r="A524" s="329"/>
      <c r="B524" s="329" t="s">
        <v>308</v>
      </c>
      <c r="C524" s="369" t="e">
        <f t="shared" si="27"/>
        <v>#VALUE!</v>
      </c>
      <c r="D524" s="369">
        <f t="shared" si="27"/>
        <v>-26.23</v>
      </c>
      <c r="E524" s="369">
        <f t="shared" si="28"/>
        <v>35.56</v>
      </c>
      <c r="F524" s="369">
        <f t="shared" si="29"/>
        <v>-26.23</v>
      </c>
    </row>
    <row r="525" spans="1:6" s="325" customFormat="1" ht="13.8">
      <c r="A525" s="327"/>
      <c r="B525" s="327" t="s">
        <v>309</v>
      </c>
      <c r="C525" s="369" t="e">
        <f t="shared" si="27"/>
        <v>#VALUE!</v>
      </c>
      <c r="D525" s="369">
        <f t="shared" si="27"/>
        <v>-26.4</v>
      </c>
      <c r="E525" s="369">
        <f t="shared" si="28"/>
        <v>35.869999999999997</v>
      </c>
      <c r="F525" s="369">
        <f t="shared" si="29"/>
        <v>-26.4</v>
      </c>
    </row>
    <row r="526" spans="1:6" s="325" customFormat="1" ht="13.8">
      <c r="A526" s="329"/>
      <c r="B526" s="329" t="s">
        <v>310</v>
      </c>
      <c r="C526" s="369" t="e">
        <f t="shared" si="27"/>
        <v>#VALUE!</v>
      </c>
      <c r="D526" s="369">
        <f t="shared" si="27"/>
        <v>2.36</v>
      </c>
      <c r="E526" s="369">
        <f t="shared" si="28"/>
        <v>-2.31</v>
      </c>
      <c r="F526" s="369">
        <f t="shared" si="29"/>
        <v>2.36</v>
      </c>
    </row>
    <row r="527" spans="1:6" s="325" customFormat="1" ht="13.8">
      <c r="A527" s="327"/>
      <c r="B527" s="327" t="s">
        <v>311</v>
      </c>
      <c r="C527" s="369" t="e">
        <f t="shared" si="27"/>
        <v>#VALUE!</v>
      </c>
      <c r="D527" s="369">
        <f t="shared" si="27"/>
        <v>8.31</v>
      </c>
      <c r="E527" s="369">
        <f t="shared" si="28"/>
        <v>-7.68</v>
      </c>
      <c r="F527" s="369">
        <f t="shared" si="29"/>
        <v>8.31</v>
      </c>
    </row>
    <row r="528" spans="1:6" s="325" customFormat="1" ht="13.8">
      <c r="A528" s="329"/>
      <c r="B528" s="329" t="s">
        <v>312</v>
      </c>
      <c r="C528" s="369" t="e">
        <f t="shared" si="27"/>
        <v>#VALUE!</v>
      </c>
      <c r="D528" s="369">
        <f t="shared" si="27"/>
        <v>16.89</v>
      </c>
      <c r="E528" s="369">
        <f t="shared" si="28"/>
        <v>-14.45</v>
      </c>
      <c r="F528" s="369">
        <f t="shared" si="29"/>
        <v>16.89</v>
      </c>
    </row>
    <row r="529" spans="1:6" s="325" customFormat="1" ht="13.8">
      <c r="A529" s="327"/>
      <c r="B529" s="327" t="s">
        <v>313</v>
      </c>
      <c r="C529" s="369" t="e">
        <f t="shared" si="27"/>
        <v>#VALUE!</v>
      </c>
      <c r="D529" s="369">
        <f t="shared" si="27"/>
        <v>15.27</v>
      </c>
      <c r="E529" s="369">
        <f t="shared" si="28"/>
        <v>-13.25</v>
      </c>
      <c r="F529" s="369">
        <f t="shared" si="29"/>
        <v>15.27</v>
      </c>
    </row>
    <row r="530" spans="1:6" s="325" customFormat="1" ht="13.8">
      <c r="A530" s="329"/>
      <c r="B530" s="329" t="s">
        <v>314</v>
      </c>
      <c r="C530" s="369" t="e">
        <f t="shared" si="27"/>
        <v>#VALUE!</v>
      </c>
      <c r="D530" s="369">
        <f t="shared" si="27"/>
        <v>-33.549999999999997</v>
      </c>
      <c r="E530" s="369">
        <f t="shared" si="28"/>
        <v>50.48</v>
      </c>
      <c r="F530" s="369">
        <f t="shared" si="29"/>
        <v>-33.549999999999997</v>
      </c>
    </row>
    <row r="531" spans="1:6" s="325" customFormat="1" ht="13.8">
      <c r="A531" s="327"/>
      <c r="B531" s="327" t="s">
        <v>315</v>
      </c>
      <c r="C531" s="369" t="e">
        <f t="shared" si="27"/>
        <v>#VALUE!</v>
      </c>
      <c r="D531" s="369">
        <f t="shared" si="27"/>
        <v>12.49</v>
      </c>
      <c r="E531" s="369">
        <f t="shared" si="28"/>
        <v>-11.1</v>
      </c>
      <c r="F531" s="369">
        <f t="shared" si="29"/>
        <v>12.49</v>
      </c>
    </row>
    <row r="532" spans="1:6" s="325" customFormat="1" ht="13.8">
      <c r="A532" s="329"/>
      <c r="B532" s="329" t="s">
        <v>316</v>
      </c>
      <c r="C532" s="369" t="e">
        <f t="shared" si="27"/>
        <v>#VALUE!</v>
      </c>
      <c r="D532" s="369">
        <f t="shared" si="27"/>
        <v>15.31</v>
      </c>
      <c r="E532" s="369">
        <f t="shared" si="28"/>
        <v>-13.27</v>
      </c>
      <c r="F532" s="369">
        <f t="shared" si="29"/>
        <v>15.31</v>
      </c>
    </row>
    <row r="533" spans="1:6" s="325" customFormat="1" ht="13.8">
      <c r="A533" s="327"/>
      <c r="B533" s="327" t="s">
        <v>317</v>
      </c>
      <c r="C533" s="369" t="e">
        <f t="shared" si="27"/>
        <v>#VALUE!</v>
      </c>
      <c r="D533" s="369">
        <f t="shared" si="27"/>
        <v>25.76</v>
      </c>
      <c r="E533" s="369">
        <f t="shared" si="28"/>
        <v>-20.49</v>
      </c>
      <c r="F533" s="369">
        <f t="shared" si="29"/>
        <v>25.76</v>
      </c>
    </row>
    <row r="534" spans="1:6" s="325" customFormat="1" ht="13.8">
      <c r="A534" s="329"/>
      <c r="B534" s="329" t="s">
        <v>318</v>
      </c>
      <c r="C534" s="369" t="e">
        <f t="shared" si="27"/>
        <v>#VALUE!</v>
      </c>
      <c r="D534" s="369">
        <f t="shared" si="27"/>
        <v>1.1499999999999999</v>
      </c>
      <c r="E534" s="369">
        <f t="shared" si="28"/>
        <v>-1.1399999999999999</v>
      </c>
      <c r="F534" s="369">
        <f t="shared" si="29"/>
        <v>1.1499999999999999</v>
      </c>
    </row>
    <row r="535" spans="1:6" s="325" customFormat="1" ht="13.8">
      <c r="A535" s="327"/>
      <c r="B535" s="327" t="s">
        <v>319</v>
      </c>
      <c r="C535" s="369" t="e">
        <f t="shared" si="27"/>
        <v>#VALUE!</v>
      </c>
      <c r="D535" s="369">
        <f t="shared" si="27"/>
        <v>1.1200000000000001</v>
      </c>
      <c r="E535" s="369">
        <f t="shared" si="28"/>
        <v>-1.1100000000000001</v>
      </c>
      <c r="F535" s="369">
        <f t="shared" si="29"/>
        <v>1.1200000000000001</v>
      </c>
    </row>
    <row r="536" spans="1:6" s="325" customFormat="1" ht="13.8">
      <c r="A536" s="329"/>
      <c r="B536" s="329" t="s">
        <v>320</v>
      </c>
      <c r="C536" s="369" t="e">
        <f t="shared" si="27"/>
        <v>#VALUE!</v>
      </c>
      <c r="D536" s="369">
        <f t="shared" si="27"/>
        <v>-2.02</v>
      </c>
      <c r="E536" s="369">
        <f t="shared" si="28"/>
        <v>2.06</v>
      </c>
      <c r="F536" s="369">
        <f t="shared" si="29"/>
        <v>-2.02</v>
      </c>
    </row>
    <row r="537" spans="1:6" s="325" customFormat="1" ht="13.8">
      <c r="A537" s="327"/>
      <c r="B537" s="327" t="s">
        <v>321</v>
      </c>
      <c r="C537" s="369" t="e">
        <f t="shared" si="27"/>
        <v>#VALUE!</v>
      </c>
      <c r="D537" s="369">
        <f t="shared" si="27"/>
        <v>10.99</v>
      </c>
      <c r="E537" s="369">
        <f t="shared" si="28"/>
        <v>-9.9</v>
      </c>
      <c r="F537" s="369">
        <f t="shared" si="29"/>
        <v>10.99</v>
      </c>
    </row>
    <row r="538" spans="1:6" s="325" customFormat="1" ht="13.8">
      <c r="A538" s="329"/>
      <c r="B538" s="329" t="s">
        <v>322</v>
      </c>
      <c r="C538" s="369" t="e">
        <f t="shared" si="27"/>
        <v>#VALUE!</v>
      </c>
      <c r="D538" s="369">
        <f t="shared" si="27"/>
        <v>6.73</v>
      </c>
      <c r="E538" s="369">
        <f t="shared" si="28"/>
        <v>-6.3</v>
      </c>
      <c r="F538" s="369">
        <f t="shared" si="29"/>
        <v>6.73</v>
      </c>
    </row>
    <row r="539" spans="1:6" s="325" customFormat="1" ht="13.8">
      <c r="A539" s="327"/>
      <c r="B539" s="327" t="s">
        <v>323</v>
      </c>
      <c r="C539" s="369" t="e">
        <f t="shared" si="27"/>
        <v>#VALUE!</v>
      </c>
      <c r="D539" s="369">
        <f t="shared" si="27"/>
        <v>28.19</v>
      </c>
      <c r="E539" s="369">
        <f t="shared" si="28"/>
        <v>-21.99</v>
      </c>
      <c r="F539" s="369">
        <f t="shared" si="29"/>
        <v>28.19</v>
      </c>
    </row>
    <row r="540" spans="1:6" s="325" customFormat="1" ht="13.8">
      <c r="A540" s="329"/>
      <c r="B540" s="329" t="s">
        <v>324</v>
      </c>
      <c r="C540" s="369" t="e">
        <f t="shared" si="27"/>
        <v>#VALUE!</v>
      </c>
      <c r="D540" s="369">
        <f t="shared" si="27"/>
        <v>-6.51</v>
      </c>
      <c r="E540" s="369">
        <f t="shared" si="28"/>
        <v>6.97</v>
      </c>
      <c r="F540" s="369">
        <f t="shared" si="29"/>
        <v>-6.51</v>
      </c>
    </row>
    <row r="541" spans="1:6" s="325" customFormat="1" ht="13.8">
      <c r="A541" s="327"/>
      <c r="B541" s="327" t="s">
        <v>325</v>
      </c>
      <c r="C541" s="369" t="e">
        <f t="shared" si="27"/>
        <v>#VALUE!</v>
      </c>
      <c r="D541" s="369">
        <f t="shared" si="27"/>
        <v>-6.53</v>
      </c>
      <c r="E541" s="369">
        <f t="shared" si="28"/>
        <v>6.99</v>
      </c>
      <c r="F541" s="369">
        <f t="shared" si="29"/>
        <v>-6.53</v>
      </c>
    </row>
    <row r="542" spans="1:6" s="325" customFormat="1" ht="13.8">
      <c r="A542" s="329"/>
      <c r="B542" s="329" t="s">
        <v>326</v>
      </c>
      <c r="C542" s="369" t="e">
        <f t="shared" si="27"/>
        <v>#VALUE!</v>
      </c>
      <c r="D542" s="369">
        <f t="shared" si="27"/>
        <v>6.67</v>
      </c>
      <c r="E542" s="369">
        <f t="shared" si="28"/>
        <v>-6.25</v>
      </c>
      <c r="F542" s="369">
        <f t="shared" si="29"/>
        <v>6.67</v>
      </c>
    </row>
    <row r="543" spans="1:6" s="325" customFormat="1" ht="13.8">
      <c r="A543" s="327"/>
      <c r="B543" s="327" t="s">
        <v>327</v>
      </c>
      <c r="C543" s="369" t="e">
        <f t="shared" si="27"/>
        <v>#VALUE!</v>
      </c>
      <c r="D543" s="369">
        <f t="shared" si="27"/>
        <v>8.94</v>
      </c>
      <c r="E543" s="369">
        <f t="shared" si="28"/>
        <v>-8.1999999999999993</v>
      </c>
      <c r="F543" s="369">
        <f t="shared" si="29"/>
        <v>8.94</v>
      </c>
    </row>
    <row r="544" spans="1:6" s="325" customFormat="1" ht="13.8">
      <c r="A544" s="329"/>
      <c r="B544" s="329" t="s">
        <v>328</v>
      </c>
      <c r="C544" s="369" t="e">
        <f t="shared" si="27"/>
        <v>#VALUE!</v>
      </c>
      <c r="D544" s="369">
        <f t="shared" si="27"/>
        <v>-2.34</v>
      </c>
      <c r="E544" s="369">
        <f t="shared" si="28"/>
        <v>2.39</v>
      </c>
      <c r="F544" s="369">
        <f t="shared" si="29"/>
        <v>-2.34</v>
      </c>
    </row>
    <row r="545" spans="1:6" s="325" customFormat="1" ht="13.8">
      <c r="A545" s="327"/>
      <c r="B545" s="327" t="s">
        <v>329</v>
      </c>
      <c r="C545" s="369" t="e">
        <f t="shared" si="27"/>
        <v>#VALUE!</v>
      </c>
      <c r="D545" s="369">
        <f t="shared" si="27"/>
        <v>-9.57</v>
      </c>
      <c r="E545" s="369">
        <f t="shared" si="28"/>
        <v>10.58</v>
      </c>
      <c r="F545" s="369">
        <f t="shared" si="29"/>
        <v>-9.57</v>
      </c>
    </row>
    <row r="546" spans="1:6" s="325" customFormat="1" ht="13.8">
      <c r="A546" s="329"/>
      <c r="B546" s="329" t="s">
        <v>330</v>
      </c>
      <c r="C546" s="369" t="e">
        <f t="shared" si="27"/>
        <v>#VALUE!</v>
      </c>
      <c r="D546" s="369">
        <f t="shared" si="27"/>
        <v>-1.58</v>
      </c>
      <c r="E546" s="369">
        <f t="shared" si="28"/>
        <v>1.6</v>
      </c>
      <c r="F546" s="369">
        <f t="shared" si="29"/>
        <v>-1.58</v>
      </c>
    </row>
    <row r="547" spans="1:6" s="325" customFormat="1" ht="13.8">
      <c r="A547" s="327"/>
      <c r="B547" s="327" t="s">
        <v>331</v>
      </c>
      <c r="C547" s="369" t="e">
        <f t="shared" si="27"/>
        <v>#VALUE!</v>
      </c>
      <c r="D547" s="369">
        <f t="shared" si="27"/>
        <v>2.3199999999999998</v>
      </c>
      <c r="E547" s="369">
        <f t="shared" si="28"/>
        <v>-2.27</v>
      </c>
      <c r="F547" s="369">
        <f t="shared" si="29"/>
        <v>2.3199999999999998</v>
      </c>
    </row>
    <row r="548" spans="1:6" s="325" customFormat="1" ht="13.8">
      <c r="A548" s="329"/>
      <c r="B548" s="329" t="s">
        <v>332</v>
      </c>
      <c r="C548" s="369" t="e">
        <f t="shared" si="27"/>
        <v>#VALUE!</v>
      </c>
      <c r="D548" s="369">
        <f t="shared" si="27"/>
        <v>6.05</v>
      </c>
      <c r="E548" s="369">
        <f t="shared" si="28"/>
        <v>-5.71</v>
      </c>
      <c r="F548" s="369">
        <f t="shared" si="29"/>
        <v>6.05</v>
      </c>
    </row>
    <row r="549" spans="1:6" s="325" customFormat="1" ht="13.8">
      <c r="A549" s="327"/>
      <c r="B549" s="327" t="s">
        <v>333</v>
      </c>
      <c r="C549" s="369" t="e">
        <f t="shared" si="27"/>
        <v>#VALUE!</v>
      </c>
      <c r="D549" s="369">
        <f t="shared" si="27"/>
        <v>0.52</v>
      </c>
      <c r="E549" s="369">
        <f t="shared" si="28"/>
        <v>-0.51</v>
      </c>
      <c r="F549" s="369">
        <f t="shared" si="29"/>
        <v>0.52</v>
      </c>
    </row>
    <row r="550" spans="1:6" s="325" customFormat="1" ht="13.8">
      <c r="A550" s="329"/>
      <c r="B550" s="329" t="s">
        <v>334</v>
      </c>
      <c r="C550" s="369" t="e">
        <f t="shared" si="27"/>
        <v>#VALUE!</v>
      </c>
      <c r="D550" s="369">
        <f t="shared" si="27"/>
        <v>3.06</v>
      </c>
      <c r="E550" s="369">
        <f t="shared" si="28"/>
        <v>-2.97</v>
      </c>
      <c r="F550" s="369">
        <f t="shared" si="29"/>
        <v>3.06</v>
      </c>
    </row>
    <row r="551" spans="1:6" s="325" customFormat="1" ht="13.8">
      <c r="A551" s="327"/>
      <c r="B551" s="327" t="s">
        <v>335</v>
      </c>
      <c r="C551" s="369" t="e">
        <f t="shared" si="27"/>
        <v>#VALUE!</v>
      </c>
      <c r="D551" s="369">
        <f t="shared" si="27"/>
        <v>-2.34</v>
      </c>
      <c r="E551" s="369">
        <f t="shared" si="28"/>
        <v>2.4</v>
      </c>
      <c r="F551" s="369">
        <f t="shared" si="29"/>
        <v>-2.34</v>
      </c>
    </row>
    <row r="552" spans="1:6" s="325" customFormat="1" ht="13.8">
      <c r="A552" s="329"/>
      <c r="B552" s="329" t="s">
        <v>336</v>
      </c>
      <c r="C552" s="369" t="e">
        <f t="shared" si="27"/>
        <v>#VALUE!</v>
      </c>
      <c r="D552" s="369">
        <f t="shared" si="27"/>
        <v>10.79</v>
      </c>
      <c r="E552" s="369">
        <f t="shared" si="28"/>
        <v>-9.74</v>
      </c>
      <c r="F552" s="369">
        <f t="shared" si="29"/>
        <v>10.79</v>
      </c>
    </row>
    <row r="553" spans="1:6" s="325" customFormat="1" ht="13.8">
      <c r="A553" s="327"/>
      <c r="B553" s="327" t="s">
        <v>337</v>
      </c>
      <c r="C553" s="369" t="e">
        <f t="shared" si="27"/>
        <v>#VALUE!</v>
      </c>
      <c r="D553" s="369">
        <f t="shared" si="27"/>
        <v>-0.22</v>
      </c>
      <c r="E553" s="369">
        <f t="shared" si="28"/>
        <v>0.22</v>
      </c>
      <c r="F553" s="369">
        <f t="shared" si="29"/>
        <v>-0.22</v>
      </c>
    </row>
    <row r="554" spans="1:6" s="325" customFormat="1" ht="13.8">
      <c r="A554" s="329"/>
      <c r="B554" s="329" t="s">
        <v>338</v>
      </c>
      <c r="C554" s="369" t="e">
        <f t="shared" si="27"/>
        <v>#VALUE!</v>
      </c>
      <c r="D554" s="369">
        <f t="shared" si="27"/>
        <v>0.68</v>
      </c>
      <c r="E554" s="369">
        <f t="shared" si="28"/>
        <v>-0.67</v>
      </c>
      <c r="F554" s="369">
        <f t="shared" si="29"/>
        <v>0.68</v>
      </c>
    </row>
    <row r="555" spans="1:6" s="325" customFormat="1" ht="13.8">
      <c r="A555" s="327"/>
      <c r="B555" s="327" t="s">
        <v>339</v>
      </c>
      <c r="C555" s="369" t="e">
        <f t="shared" si="27"/>
        <v>#VALUE!</v>
      </c>
      <c r="D555" s="369">
        <f t="shared" si="27"/>
        <v>-17.850000000000001</v>
      </c>
      <c r="E555" s="369">
        <f t="shared" si="28"/>
        <v>21.73</v>
      </c>
      <c r="F555" s="369">
        <f t="shared" si="29"/>
        <v>-17.850000000000001</v>
      </c>
    </row>
    <row r="556" spans="1:6" s="325" customFormat="1" ht="13.8">
      <c r="A556" s="329"/>
      <c r="B556" s="329" t="s">
        <v>340</v>
      </c>
      <c r="C556" s="369" t="e">
        <f t="shared" si="27"/>
        <v>#VALUE!</v>
      </c>
      <c r="D556" s="369">
        <f t="shared" si="27"/>
        <v>15.26</v>
      </c>
      <c r="E556" s="369">
        <f t="shared" si="28"/>
        <v>-13.24</v>
      </c>
      <c r="F556" s="369">
        <f t="shared" si="29"/>
        <v>15.26</v>
      </c>
    </row>
    <row r="557" spans="1:6" s="325" customFormat="1" ht="13.8">
      <c r="A557" s="327"/>
      <c r="B557" s="327" t="s">
        <v>341</v>
      </c>
      <c r="C557" s="369" t="e">
        <f t="shared" si="27"/>
        <v>#VALUE!</v>
      </c>
      <c r="D557" s="369">
        <f t="shared" si="27"/>
        <v>4.8499999999999996</v>
      </c>
      <c r="E557" s="369">
        <f t="shared" si="28"/>
        <v>-4.62</v>
      </c>
      <c r="F557" s="369">
        <f t="shared" si="29"/>
        <v>4.8499999999999996</v>
      </c>
    </row>
    <row r="558" spans="1:6" s="325" customFormat="1" ht="13.8">
      <c r="A558" s="329"/>
      <c r="B558" s="329" t="s">
        <v>342</v>
      </c>
      <c r="C558" s="369" t="e">
        <f t="shared" si="27"/>
        <v>#VALUE!</v>
      </c>
      <c r="D558" s="369">
        <f t="shared" si="27"/>
        <v>13.63</v>
      </c>
      <c r="E558" s="369">
        <f t="shared" si="28"/>
        <v>-11.99</v>
      </c>
      <c r="F558" s="369">
        <f t="shared" si="29"/>
        <v>13.63</v>
      </c>
    </row>
    <row r="559" spans="1:6" s="325" customFormat="1" ht="13.8">
      <c r="A559" s="327"/>
      <c r="B559" s="327" t="s">
        <v>343</v>
      </c>
      <c r="C559" s="369" t="e">
        <f t="shared" si="27"/>
        <v>#VALUE!</v>
      </c>
      <c r="D559" s="369">
        <f t="shared" si="27"/>
        <v>17.37</v>
      </c>
      <c r="E559" s="369">
        <f t="shared" si="28"/>
        <v>-14.8</v>
      </c>
      <c r="F559" s="369">
        <f t="shared" si="29"/>
        <v>17.37</v>
      </c>
    </row>
    <row r="560" spans="1:6" s="325" customFormat="1" ht="13.8">
      <c r="A560" s="329"/>
      <c r="B560" s="329" t="s">
        <v>344</v>
      </c>
      <c r="C560" s="369" t="e">
        <f t="shared" si="27"/>
        <v>#VALUE!</v>
      </c>
      <c r="D560" s="369">
        <f t="shared" si="27"/>
        <v>32.03</v>
      </c>
      <c r="E560" s="369">
        <f t="shared" si="28"/>
        <v>-24.26</v>
      </c>
      <c r="F560" s="369">
        <f t="shared" si="29"/>
        <v>32.03</v>
      </c>
    </row>
    <row r="561" spans="1:6" s="325" customFormat="1" ht="13.8">
      <c r="A561" s="327"/>
      <c r="B561" s="327" t="s">
        <v>345</v>
      </c>
      <c r="C561" s="369" t="e">
        <f t="shared" si="27"/>
        <v>#VALUE!</v>
      </c>
      <c r="D561" s="369">
        <f t="shared" si="27"/>
        <v>-5.34</v>
      </c>
      <c r="E561" s="369">
        <f t="shared" si="28"/>
        <v>5.65</v>
      </c>
      <c r="F561" s="369">
        <f t="shared" si="29"/>
        <v>-5.34</v>
      </c>
    </row>
    <row r="562" spans="1:6" s="325" customFormat="1" ht="13.8">
      <c r="A562" s="329"/>
      <c r="B562" s="329" t="s">
        <v>346</v>
      </c>
      <c r="C562" s="369" t="e">
        <f t="shared" si="27"/>
        <v>#VALUE!</v>
      </c>
      <c r="D562" s="369">
        <f t="shared" si="27"/>
        <v>3.06</v>
      </c>
      <c r="E562" s="369">
        <f t="shared" si="28"/>
        <v>-2.97</v>
      </c>
      <c r="F562" s="369">
        <f t="shared" si="29"/>
        <v>3.06</v>
      </c>
    </row>
    <row r="563" spans="1:6" s="325" customFormat="1" ht="13.8">
      <c r="A563" s="327"/>
      <c r="B563" s="327" t="s">
        <v>347</v>
      </c>
      <c r="C563" s="369" t="e">
        <f t="shared" si="27"/>
        <v>#VALUE!</v>
      </c>
      <c r="D563" s="369">
        <f t="shared" si="27"/>
        <v>-29.37</v>
      </c>
      <c r="E563" s="369">
        <f t="shared" si="28"/>
        <v>41.59</v>
      </c>
      <c r="F563" s="369">
        <f t="shared" si="29"/>
        <v>-29.37</v>
      </c>
    </row>
    <row r="564" spans="1:6" s="325" customFormat="1" ht="13.8">
      <c r="A564" s="329"/>
      <c r="B564" s="329" t="s">
        <v>348</v>
      </c>
      <c r="C564" s="369" t="e">
        <f t="shared" si="27"/>
        <v>#VALUE!</v>
      </c>
      <c r="D564" s="369">
        <f t="shared" si="27"/>
        <v>-42.45</v>
      </c>
      <c r="E564" s="369">
        <f t="shared" si="28"/>
        <v>73.75</v>
      </c>
      <c r="F564" s="369">
        <f t="shared" si="29"/>
        <v>-42.45</v>
      </c>
    </row>
    <row r="565" spans="1:6" s="325" customFormat="1" ht="13.8">
      <c r="A565" s="327"/>
      <c r="B565" s="327" t="s">
        <v>349</v>
      </c>
      <c r="C565" s="369" t="e">
        <f t="shared" si="27"/>
        <v>#VALUE!</v>
      </c>
      <c r="D565" s="369">
        <f t="shared" si="27"/>
        <v>35.979999999999997</v>
      </c>
      <c r="E565" s="369">
        <f t="shared" si="28"/>
        <v>-26.46</v>
      </c>
      <c r="F565" s="369">
        <f t="shared" si="29"/>
        <v>35.979999999999997</v>
      </c>
    </row>
    <row r="566" spans="1:6" s="325" customFormat="1" ht="13.8">
      <c r="A566" s="329"/>
      <c r="B566" s="329" t="s">
        <v>350</v>
      </c>
      <c r="C566" s="369" t="e">
        <f t="shared" si="27"/>
        <v>#VALUE!</v>
      </c>
      <c r="D566" s="369">
        <f t="shared" si="27"/>
        <v>95.07</v>
      </c>
      <c r="E566" s="369">
        <f t="shared" si="28"/>
        <v>-48.74</v>
      </c>
      <c r="F566" s="369">
        <f t="shared" si="29"/>
        <v>95.07</v>
      </c>
    </row>
    <row r="567" spans="1:6" s="325" customFormat="1" ht="13.8">
      <c r="A567" s="327"/>
      <c r="B567" s="327" t="s">
        <v>351</v>
      </c>
      <c r="C567" s="369" t="e">
        <f t="shared" si="27"/>
        <v>#VALUE!</v>
      </c>
      <c r="D567" s="369">
        <f t="shared" si="27"/>
        <v>105.99</v>
      </c>
      <c r="E567" s="369">
        <f t="shared" si="28"/>
        <v>-51.45</v>
      </c>
      <c r="F567" s="369">
        <f t="shared" si="29"/>
        <v>105.99</v>
      </c>
    </row>
    <row r="568" spans="1:6" s="325" customFormat="1" ht="13.8">
      <c r="A568" s="329"/>
      <c r="B568" s="329" t="s">
        <v>352</v>
      </c>
      <c r="C568" s="369" t="e">
        <f t="shared" si="27"/>
        <v>#VALUE!</v>
      </c>
      <c r="D568" s="369">
        <f t="shared" si="27"/>
        <v>44.15</v>
      </c>
      <c r="E568" s="369">
        <f t="shared" si="28"/>
        <v>-30.63</v>
      </c>
      <c r="F568" s="369">
        <f t="shared" si="29"/>
        <v>44.15</v>
      </c>
    </row>
    <row r="569" spans="1:6" s="325" customFormat="1" ht="13.8">
      <c r="A569" s="327"/>
      <c r="B569" s="327" t="s">
        <v>353</v>
      </c>
      <c r="C569" s="369" t="e">
        <f t="shared" si="27"/>
        <v>#VALUE!</v>
      </c>
      <c r="D569" s="369">
        <f t="shared" si="27"/>
        <v>-3.24</v>
      </c>
      <c r="E569" s="369">
        <f t="shared" si="28"/>
        <v>3.35</v>
      </c>
      <c r="F569" s="369">
        <f t="shared" si="29"/>
        <v>-3.24</v>
      </c>
    </row>
    <row r="570" spans="1:6" s="325" customFormat="1" ht="13.8">
      <c r="A570" s="329"/>
      <c r="B570" s="329" t="s">
        <v>354</v>
      </c>
      <c r="C570" s="369" t="e">
        <f t="shared" si="27"/>
        <v>#VALUE!</v>
      </c>
      <c r="D570" s="369">
        <f t="shared" si="27"/>
        <v>-24.96</v>
      </c>
      <c r="E570" s="369">
        <f t="shared" si="28"/>
        <v>33.270000000000003</v>
      </c>
      <c r="F570" s="369">
        <f t="shared" si="29"/>
        <v>-24.96</v>
      </c>
    </row>
    <row r="571" spans="1:6" s="325" customFormat="1" ht="13.8">
      <c r="A571" s="327"/>
      <c r="B571" s="327" t="s">
        <v>355</v>
      </c>
      <c r="C571" s="369" t="e">
        <f t="shared" si="27"/>
        <v>#VALUE!</v>
      </c>
      <c r="D571" s="369">
        <f t="shared" si="27"/>
        <v>8.06</v>
      </c>
      <c r="E571" s="369">
        <f t="shared" si="28"/>
        <v>-7.46</v>
      </c>
      <c r="F571" s="369">
        <f t="shared" si="29"/>
        <v>8.06</v>
      </c>
    </row>
    <row r="572" spans="1:6" s="325" customFormat="1" ht="13.8">
      <c r="A572" s="329"/>
      <c r="B572" s="329" t="s">
        <v>356</v>
      </c>
      <c r="C572" s="369" t="e">
        <f t="shared" si="27"/>
        <v>#VALUE!</v>
      </c>
      <c r="D572" s="369">
        <f t="shared" si="27"/>
        <v>-5.56</v>
      </c>
      <c r="E572" s="369">
        <f t="shared" si="28"/>
        <v>5.88</v>
      </c>
      <c r="F572" s="369">
        <f t="shared" si="29"/>
        <v>-5.56</v>
      </c>
    </row>
    <row r="573" spans="1:6" s="325" customFormat="1" ht="13.8">
      <c r="A573" s="327"/>
      <c r="B573" s="327" t="s">
        <v>357</v>
      </c>
      <c r="C573" s="369" t="e">
        <f t="shared" si="27"/>
        <v>#VALUE!</v>
      </c>
      <c r="D573" s="369">
        <f t="shared" si="27"/>
        <v>-3.83</v>
      </c>
      <c r="E573" s="369">
        <f t="shared" si="28"/>
        <v>3.99</v>
      </c>
      <c r="F573" s="369">
        <f t="shared" si="29"/>
        <v>-3.83</v>
      </c>
    </row>
    <row r="574" spans="1:6" s="325" customFormat="1" ht="13.8">
      <c r="A574" s="329"/>
      <c r="B574" s="329" t="s">
        <v>358</v>
      </c>
      <c r="C574" s="369" t="e">
        <f t="shared" si="27"/>
        <v>#VALUE!</v>
      </c>
      <c r="D574" s="369">
        <f t="shared" si="27"/>
        <v>7.7</v>
      </c>
      <c r="E574" s="369">
        <f t="shared" si="28"/>
        <v>-7.15</v>
      </c>
      <c r="F574" s="369">
        <f t="shared" si="29"/>
        <v>7.7</v>
      </c>
    </row>
    <row r="575" spans="1:6" s="325" customFormat="1" ht="13.8">
      <c r="A575" s="327"/>
      <c r="B575" s="327" t="s">
        <v>359</v>
      </c>
      <c r="C575" s="369" t="e">
        <f t="shared" si="27"/>
        <v>#VALUE!</v>
      </c>
      <c r="D575" s="369">
        <f t="shared" si="27"/>
        <v>2.27</v>
      </c>
      <c r="E575" s="369">
        <f t="shared" si="28"/>
        <v>-2.2200000000000002</v>
      </c>
      <c r="F575" s="369">
        <f t="shared" si="29"/>
        <v>2.27</v>
      </c>
    </row>
    <row r="576" spans="1:6" s="325" customFormat="1" ht="13.8">
      <c r="A576" s="329"/>
      <c r="B576" s="329" t="s">
        <v>360</v>
      </c>
      <c r="C576" s="369" t="e">
        <f t="shared" si="27"/>
        <v>#VALUE!</v>
      </c>
      <c r="D576" s="369">
        <f t="shared" si="27"/>
        <v>-4.43</v>
      </c>
      <c r="E576" s="369">
        <f t="shared" si="28"/>
        <v>4.6399999999999997</v>
      </c>
      <c r="F576" s="369">
        <f t="shared" si="29"/>
        <v>-4.43</v>
      </c>
    </row>
    <row r="577" spans="1:6" s="325" customFormat="1" ht="13.8">
      <c r="A577" s="327"/>
      <c r="B577" s="327" t="s">
        <v>361</v>
      </c>
      <c r="C577" s="369" t="e">
        <f t="shared" si="27"/>
        <v>#VALUE!</v>
      </c>
      <c r="D577" s="369">
        <f t="shared" si="27"/>
        <v>-11.08</v>
      </c>
      <c r="E577" s="369">
        <f t="shared" si="28"/>
        <v>12.46</v>
      </c>
      <c r="F577" s="369">
        <f t="shared" si="29"/>
        <v>-11.08</v>
      </c>
    </row>
    <row r="578" spans="1:6" s="325" customFormat="1" ht="13.8">
      <c r="A578" s="329"/>
      <c r="B578" s="329" t="s">
        <v>362</v>
      </c>
      <c r="C578" s="369" t="e">
        <f t="shared" si="27"/>
        <v>#VALUE!</v>
      </c>
      <c r="D578" s="369">
        <f t="shared" si="27"/>
        <v>25.35</v>
      </c>
      <c r="E578" s="369">
        <f t="shared" si="28"/>
        <v>-20.23</v>
      </c>
      <c r="F578" s="369">
        <f t="shared" si="29"/>
        <v>25.35</v>
      </c>
    </row>
    <row r="579" spans="1:6" s="325" customFormat="1" ht="13.8">
      <c r="A579" s="327"/>
      <c r="B579" s="327" t="s">
        <v>363</v>
      </c>
      <c r="C579" s="369" t="e">
        <f t="shared" si="27"/>
        <v>#VALUE!</v>
      </c>
      <c r="D579" s="369">
        <f t="shared" si="27"/>
        <v>10.35</v>
      </c>
      <c r="E579" s="369">
        <f t="shared" si="28"/>
        <v>-9.3800000000000008</v>
      </c>
      <c r="F579" s="369">
        <f t="shared" si="29"/>
        <v>10.35</v>
      </c>
    </row>
    <row r="580" spans="1:6" s="325" customFormat="1" ht="13.8">
      <c r="A580" s="329"/>
      <c r="B580" s="329" t="s">
        <v>364</v>
      </c>
      <c r="C580" s="369" t="e">
        <f t="shared" si="27"/>
        <v>#VALUE!</v>
      </c>
      <c r="D580" s="369">
        <f t="shared" si="27"/>
        <v>12.53</v>
      </c>
      <c r="E580" s="369">
        <f t="shared" si="28"/>
        <v>-11.14</v>
      </c>
      <c r="F580" s="369">
        <f t="shared" si="29"/>
        <v>12.53</v>
      </c>
    </row>
    <row r="581" spans="1:6" s="325" customFormat="1" ht="13.8">
      <c r="A581" s="327"/>
      <c r="B581" s="327" t="s">
        <v>365</v>
      </c>
      <c r="C581" s="369" t="e">
        <f t="shared" si="27"/>
        <v>#VALUE!</v>
      </c>
      <c r="D581" s="369">
        <f t="shared" si="27"/>
        <v>3.99</v>
      </c>
      <c r="E581" s="369">
        <f t="shared" si="28"/>
        <v>-3.83</v>
      </c>
      <c r="F581" s="369">
        <f t="shared" si="29"/>
        <v>3.99</v>
      </c>
    </row>
    <row r="582" spans="1:6" s="325" customFormat="1" ht="13.8">
      <c r="A582" s="329"/>
      <c r="B582" s="329" t="s">
        <v>366</v>
      </c>
      <c r="C582" s="369" t="e">
        <f t="shared" si="27"/>
        <v>#VALUE!</v>
      </c>
      <c r="D582" s="369">
        <f t="shared" si="27"/>
        <v>8.4600000000000009</v>
      </c>
      <c r="E582" s="369">
        <f t="shared" si="28"/>
        <v>-7.8</v>
      </c>
      <c r="F582" s="369">
        <f t="shared" si="29"/>
        <v>8.4600000000000009</v>
      </c>
    </row>
    <row r="583" spans="1:6" s="325" customFormat="1" ht="13.8">
      <c r="A583" s="327"/>
      <c r="B583" s="327" t="s">
        <v>367</v>
      </c>
      <c r="C583" s="369" t="e">
        <f t="shared" si="27"/>
        <v>#VALUE!</v>
      </c>
      <c r="D583" s="369">
        <f t="shared" si="27"/>
        <v>39.299999999999997</v>
      </c>
      <c r="E583" s="369">
        <f t="shared" si="28"/>
        <v>-28.22</v>
      </c>
      <c r="F583" s="369">
        <f t="shared" si="29"/>
        <v>39.299999999999997</v>
      </c>
    </row>
    <row r="584" spans="1:6" s="325" customFormat="1" ht="13.8">
      <c r="A584" s="329"/>
      <c r="B584" s="329" t="s">
        <v>368</v>
      </c>
      <c r="C584" s="369" t="e">
        <f t="shared" si="27"/>
        <v>#VALUE!</v>
      </c>
      <c r="D584" s="369">
        <f t="shared" si="27"/>
        <v>4</v>
      </c>
      <c r="E584" s="369">
        <f t="shared" si="28"/>
        <v>-3.85</v>
      </c>
      <c r="F584" s="369">
        <f t="shared" si="29"/>
        <v>4</v>
      </c>
    </row>
    <row r="585" spans="1:6" s="325" customFormat="1" ht="13.8">
      <c r="A585" s="327"/>
      <c r="B585" s="327" t="s">
        <v>369</v>
      </c>
      <c r="C585" s="369" t="e">
        <f t="shared" ref="C585:D648" si="30">ROUND(((C196-B196)*100/B196),2)</f>
        <v>#VALUE!</v>
      </c>
      <c r="D585" s="369">
        <f t="shared" si="30"/>
        <v>14.33</v>
      </c>
      <c r="E585" s="369">
        <f t="shared" ref="E585:E648" si="31">ROUND(((E196-D196)*100/D196),2)</f>
        <v>-12.54</v>
      </c>
      <c r="F585" s="369">
        <f t="shared" ref="F585:F648" si="32">ROUND(F196/E196*100-100,2)</f>
        <v>14.33</v>
      </c>
    </row>
    <row r="586" spans="1:6" s="325" customFormat="1" ht="13.8">
      <c r="A586" s="329"/>
      <c r="B586" s="329" t="s">
        <v>370</v>
      </c>
      <c r="C586" s="369" t="e">
        <f t="shared" si="30"/>
        <v>#VALUE!</v>
      </c>
      <c r="D586" s="369">
        <f t="shared" si="30"/>
        <v>18.03</v>
      </c>
      <c r="E586" s="369">
        <f t="shared" si="31"/>
        <v>-15.27</v>
      </c>
      <c r="F586" s="369">
        <f t="shared" si="32"/>
        <v>18.03</v>
      </c>
    </row>
    <row r="587" spans="1:6" s="325" customFormat="1" ht="13.8">
      <c r="A587" s="327"/>
      <c r="B587" s="327" t="s">
        <v>371</v>
      </c>
      <c r="C587" s="369" t="e">
        <f t="shared" si="30"/>
        <v>#VALUE!</v>
      </c>
      <c r="D587" s="369">
        <f t="shared" si="30"/>
        <v>11.09</v>
      </c>
      <c r="E587" s="369">
        <f t="shared" si="31"/>
        <v>-9.98</v>
      </c>
      <c r="F587" s="369">
        <f t="shared" si="32"/>
        <v>11.09</v>
      </c>
    </row>
    <row r="588" spans="1:6" s="325" customFormat="1" ht="13.8">
      <c r="A588" s="329"/>
      <c r="B588" s="329" t="s">
        <v>372</v>
      </c>
      <c r="C588" s="369" t="e">
        <f t="shared" si="30"/>
        <v>#VALUE!</v>
      </c>
      <c r="D588" s="369">
        <f t="shared" si="30"/>
        <v>29.15</v>
      </c>
      <c r="E588" s="369">
        <f t="shared" si="31"/>
        <v>-22.57</v>
      </c>
      <c r="F588" s="369">
        <f t="shared" si="32"/>
        <v>29.15</v>
      </c>
    </row>
    <row r="589" spans="1:6" s="325" customFormat="1" ht="13.8">
      <c r="A589" s="327"/>
      <c r="B589" s="327" t="s">
        <v>373</v>
      </c>
      <c r="C589" s="369" t="e">
        <f t="shared" si="30"/>
        <v>#VALUE!</v>
      </c>
      <c r="D589" s="369">
        <f t="shared" si="30"/>
        <v>46.12</v>
      </c>
      <c r="E589" s="369">
        <f t="shared" si="31"/>
        <v>-31.56</v>
      </c>
      <c r="F589" s="369">
        <f t="shared" si="32"/>
        <v>46.12</v>
      </c>
    </row>
    <row r="590" spans="1:6" s="325" customFormat="1" ht="13.8">
      <c r="A590" s="329"/>
      <c r="B590" s="329" t="s">
        <v>374</v>
      </c>
      <c r="C590" s="369" t="e">
        <f t="shared" si="30"/>
        <v>#VALUE!</v>
      </c>
      <c r="D590" s="369">
        <f t="shared" si="30"/>
        <v>2.71</v>
      </c>
      <c r="E590" s="369">
        <f t="shared" si="31"/>
        <v>-2.64</v>
      </c>
      <c r="F590" s="369">
        <f t="shared" si="32"/>
        <v>2.71</v>
      </c>
    </row>
    <row r="591" spans="1:6" s="325" customFormat="1" ht="13.8">
      <c r="A591" s="327"/>
      <c r="B591" s="327" t="s">
        <v>375</v>
      </c>
      <c r="C591" s="369" t="e">
        <f t="shared" si="30"/>
        <v>#VALUE!</v>
      </c>
      <c r="D591" s="369">
        <f t="shared" si="30"/>
        <v>7.44</v>
      </c>
      <c r="E591" s="369">
        <f t="shared" si="31"/>
        <v>-6.93</v>
      </c>
      <c r="F591" s="369">
        <f t="shared" si="32"/>
        <v>7.44</v>
      </c>
    </row>
    <row r="592" spans="1:6" s="325" customFormat="1" ht="13.8">
      <c r="A592" s="329"/>
      <c r="B592" s="329" t="s">
        <v>376</v>
      </c>
      <c r="C592" s="369" t="e">
        <f t="shared" si="30"/>
        <v>#VALUE!</v>
      </c>
      <c r="D592" s="369">
        <f t="shared" si="30"/>
        <v>3.25</v>
      </c>
      <c r="E592" s="369">
        <f t="shared" si="31"/>
        <v>-3.15</v>
      </c>
      <c r="F592" s="369">
        <f t="shared" si="32"/>
        <v>3.25</v>
      </c>
    </row>
    <row r="593" spans="1:6" s="325" customFormat="1" ht="13.8">
      <c r="A593" s="327"/>
      <c r="B593" s="327" t="s">
        <v>377</v>
      </c>
      <c r="C593" s="369" t="e">
        <f t="shared" si="30"/>
        <v>#VALUE!</v>
      </c>
      <c r="D593" s="369">
        <f t="shared" si="30"/>
        <v>-4.29</v>
      </c>
      <c r="E593" s="369">
        <f t="shared" si="31"/>
        <v>4.4800000000000004</v>
      </c>
      <c r="F593" s="369">
        <f t="shared" si="32"/>
        <v>-4.29</v>
      </c>
    </row>
    <row r="594" spans="1:6" s="325" customFormat="1" ht="13.8">
      <c r="A594" s="329"/>
      <c r="B594" s="329" t="s">
        <v>378</v>
      </c>
      <c r="C594" s="369" t="e">
        <f t="shared" si="30"/>
        <v>#VALUE!</v>
      </c>
      <c r="D594" s="369">
        <f t="shared" si="30"/>
        <v>34.08</v>
      </c>
      <c r="E594" s="369">
        <f t="shared" si="31"/>
        <v>-25.42</v>
      </c>
      <c r="F594" s="369">
        <f t="shared" si="32"/>
        <v>34.08</v>
      </c>
    </row>
    <row r="595" spans="1:6" s="325" customFormat="1" ht="13.8">
      <c r="A595" s="327"/>
      <c r="B595" s="327" t="s">
        <v>379</v>
      </c>
      <c r="C595" s="369" t="e">
        <f t="shared" si="30"/>
        <v>#VALUE!</v>
      </c>
      <c r="D595" s="369">
        <f t="shared" si="30"/>
        <v>8.48</v>
      </c>
      <c r="E595" s="369">
        <f t="shared" si="31"/>
        <v>-7.82</v>
      </c>
      <c r="F595" s="369">
        <f t="shared" si="32"/>
        <v>8.48</v>
      </c>
    </row>
    <row r="596" spans="1:6" s="325" customFormat="1" ht="13.8">
      <c r="A596" s="329"/>
      <c r="B596" s="329" t="s">
        <v>380</v>
      </c>
      <c r="C596" s="369" t="e">
        <f t="shared" si="30"/>
        <v>#VALUE!</v>
      </c>
      <c r="D596" s="369">
        <f t="shared" si="30"/>
        <v>12.04</v>
      </c>
      <c r="E596" s="369">
        <f t="shared" si="31"/>
        <v>-10.74</v>
      </c>
      <c r="F596" s="369">
        <f t="shared" si="32"/>
        <v>12.04</v>
      </c>
    </row>
    <row r="597" spans="1:6" s="325" customFormat="1" ht="13.8">
      <c r="A597" s="327"/>
      <c r="B597" s="327" t="s">
        <v>381</v>
      </c>
      <c r="C597" s="369" t="e">
        <f t="shared" si="30"/>
        <v>#VALUE!</v>
      </c>
      <c r="D597" s="369">
        <f t="shared" si="30"/>
        <v>68.900000000000006</v>
      </c>
      <c r="E597" s="369">
        <f t="shared" si="31"/>
        <v>-40.79</v>
      </c>
      <c r="F597" s="369">
        <f t="shared" si="32"/>
        <v>68.900000000000006</v>
      </c>
    </row>
    <row r="598" spans="1:6" s="325" customFormat="1" ht="13.8">
      <c r="A598" s="329"/>
      <c r="B598" s="329" t="s">
        <v>382</v>
      </c>
      <c r="C598" s="369" t="e">
        <f t="shared" si="30"/>
        <v>#VALUE!</v>
      </c>
      <c r="D598" s="369">
        <f t="shared" si="30"/>
        <v>47.74</v>
      </c>
      <c r="E598" s="369">
        <f t="shared" si="31"/>
        <v>-32.31</v>
      </c>
      <c r="F598" s="369">
        <f t="shared" si="32"/>
        <v>47.74</v>
      </c>
    </row>
    <row r="599" spans="1:6" s="325" customFormat="1" ht="13.8">
      <c r="A599" s="327"/>
      <c r="B599" s="327" t="s">
        <v>383</v>
      </c>
      <c r="C599" s="369" t="e">
        <f t="shared" si="30"/>
        <v>#VALUE!</v>
      </c>
      <c r="D599" s="369">
        <f t="shared" si="30"/>
        <v>9.58</v>
      </c>
      <c r="E599" s="369">
        <f t="shared" si="31"/>
        <v>-8.74</v>
      </c>
      <c r="F599" s="369">
        <f t="shared" si="32"/>
        <v>9.58</v>
      </c>
    </row>
    <row r="600" spans="1:6" s="325" customFormat="1" ht="13.8">
      <c r="A600" s="329"/>
      <c r="B600" s="329" t="s">
        <v>384</v>
      </c>
      <c r="C600" s="369" t="e">
        <f t="shared" si="30"/>
        <v>#VALUE!</v>
      </c>
      <c r="D600" s="369">
        <f t="shared" si="30"/>
        <v>10.11</v>
      </c>
      <c r="E600" s="369">
        <f t="shared" si="31"/>
        <v>-9.18</v>
      </c>
      <c r="F600" s="369">
        <f t="shared" si="32"/>
        <v>10.11</v>
      </c>
    </row>
    <row r="601" spans="1:6" s="325" customFormat="1" ht="13.8">
      <c r="A601" s="327"/>
      <c r="B601" s="327" t="s">
        <v>385</v>
      </c>
      <c r="C601" s="369" t="e">
        <f t="shared" si="30"/>
        <v>#VALUE!</v>
      </c>
      <c r="D601" s="369">
        <f t="shared" si="30"/>
        <v>37.700000000000003</v>
      </c>
      <c r="E601" s="369">
        <f t="shared" si="31"/>
        <v>-27.38</v>
      </c>
      <c r="F601" s="369">
        <f t="shared" si="32"/>
        <v>37.700000000000003</v>
      </c>
    </row>
    <row r="602" spans="1:6" s="325" customFormat="1" ht="13.8">
      <c r="A602" s="329"/>
      <c r="B602" s="329" t="s">
        <v>386</v>
      </c>
      <c r="C602" s="369" t="e">
        <f t="shared" si="30"/>
        <v>#VALUE!</v>
      </c>
      <c r="D602" s="369">
        <f t="shared" si="30"/>
        <v>7.32</v>
      </c>
      <c r="E602" s="369">
        <f t="shared" si="31"/>
        <v>-6.82</v>
      </c>
      <c r="F602" s="369">
        <f t="shared" si="32"/>
        <v>7.32</v>
      </c>
    </row>
    <row r="603" spans="1:6" s="325" customFormat="1" ht="13.8">
      <c r="A603" s="327"/>
      <c r="B603" s="327" t="s">
        <v>387</v>
      </c>
      <c r="C603" s="369" t="e">
        <f t="shared" si="30"/>
        <v>#VALUE!</v>
      </c>
      <c r="D603" s="369">
        <f t="shared" si="30"/>
        <v>-4.95</v>
      </c>
      <c r="E603" s="369">
        <f t="shared" si="31"/>
        <v>5.21</v>
      </c>
      <c r="F603" s="369">
        <f t="shared" si="32"/>
        <v>-4.95</v>
      </c>
    </row>
    <row r="604" spans="1:6" s="325" customFormat="1" ht="13.8">
      <c r="A604" s="329"/>
      <c r="B604" s="329" t="s">
        <v>388</v>
      </c>
      <c r="C604" s="369" t="e">
        <f t="shared" si="30"/>
        <v>#VALUE!</v>
      </c>
      <c r="D604" s="369">
        <f t="shared" si="30"/>
        <v>-3.23</v>
      </c>
      <c r="E604" s="369">
        <f t="shared" si="31"/>
        <v>3.33</v>
      </c>
      <c r="F604" s="369">
        <f t="shared" si="32"/>
        <v>-3.23</v>
      </c>
    </row>
    <row r="605" spans="1:6" s="325" customFormat="1" ht="13.8">
      <c r="A605" s="327"/>
      <c r="B605" s="327" t="s">
        <v>389</v>
      </c>
      <c r="C605" s="369" t="e">
        <f t="shared" si="30"/>
        <v>#VALUE!</v>
      </c>
      <c r="D605" s="369">
        <f t="shared" si="30"/>
        <v>43.76</v>
      </c>
      <c r="E605" s="369">
        <f t="shared" si="31"/>
        <v>-30.44</v>
      </c>
      <c r="F605" s="369">
        <f t="shared" si="32"/>
        <v>43.76</v>
      </c>
    </row>
    <row r="606" spans="1:6" s="325" customFormat="1" ht="13.8">
      <c r="A606" s="329"/>
      <c r="B606" s="329" t="s">
        <v>390</v>
      </c>
      <c r="C606" s="369" t="e">
        <f t="shared" si="30"/>
        <v>#VALUE!</v>
      </c>
      <c r="D606" s="369">
        <f t="shared" si="30"/>
        <v>-14.32</v>
      </c>
      <c r="E606" s="369">
        <f t="shared" si="31"/>
        <v>16.72</v>
      </c>
      <c r="F606" s="369">
        <f t="shared" si="32"/>
        <v>-14.32</v>
      </c>
    </row>
    <row r="607" spans="1:6" s="325" customFormat="1" ht="13.8">
      <c r="A607" s="327"/>
      <c r="B607" s="327" t="s">
        <v>391</v>
      </c>
      <c r="C607" s="369" t="e">
        <f t="shared" si="30"/>
        <v>#VALUE!</v>
      </c>
      <c r="D607" s="369">
        <f t="shared" si="30"/>
        <v>10.47</v>
      </c>
      <c r="E607" s="369">
        <f t="shared" si="31"/>
        <v>-9.48</v>
      </c>
      <c r="F607" s="369">
        <f t="shared" si="32"/>
        <v>10.47</v>
      </c>
    </row>
    <row r="608" spans="1:6" s="325" customFormat="1" ht="13.8">
      <c r="A608" s="329"/>
      <c r="B608" s="329" t="s">
        <v>392</v>
      </c>
      <c r="C608" s="369" t="e">
        <f t="shared" si="30"/>
        <v>#VALUE!</v>
      </c>
      <c r="D608" s="369">
        <f t="shared" si="30"/>
        <v>12.25</v>
      </c>
      <c r="E608" s="369">
        <f t="shared" si="31"/>
        <v>-10.91</v>
      </c>
      <c r="F608" s="369">
        <f t="shared" si="32"/>
        <v>12.25</v>
      </c>
    </row>
    <row r="609" spans="1:6" s="325" customFormat="1" ht="13.8">
      <c r="A609" s="327"/>
      <c r="B609" s="327" t="s">
        <v>393</v>
      </c>
      <c r="C609" s="369" t="e">
        <f t="shared" si="30"/>
        <v>#VALUE!</v>
      </c>
      <c r="D609" s="369">
        <f t="shared" si="30"/>
        <v>4.63</v>
      </c>
      <c r="E609" s="369">
        <f t="shared" si="31"/>
        <v>-4.42</v>
      </c>
      <c r="F609" s="369">
        <f t="shared" si="32"/>
        <v>4.63</v>
      </c>
    </row>
    <row r="610" spans="1:6" s="325" customFormat="1" ht="13.8">
      <c r="A610" s="329"/>
      <c r="B610" s="329" t="s">
        <v>394</v>
      </c>
      <c r="C610" s="369" t="e">
        <f t="shared" si="30"/>
        <v>#VALUE!</v>
      </c>
      <c r="D610" s="369">
        <f t="shared" si="30"/>
        <v>-6.43</v>
      </c>
      <c r="E610" s="369">
        <f t="shared" si="31"/>
        <v>6.87</v>
      </c>
      <c r="F610" s="369">
        <f t="shared" si="32"/>
        <v>-6.43</v>
      </c>
    </row>
    <row r="611" spans="1:6" s="325" customFormat="1" ht="13.8">
      <c r="A611" s="327"/>
      <c r="B611" s="327" t="s">
        <v>395</v>
      </c>
      <c r="C611" s="369" t="e">
        <f t="shared" si="30"/>
        <v>#VALUE!</v>
      </c>
      <c r="D611" s="369">
        <f t="shared" si="30"/>
        <v>-11.43</v>
      </c>
      <c r="E611" s="369">
        <f t="shared" si="31"/>
        <v>12.91</v>
      </c>
      <c r="F611" s="369">
        <f t="shared" si="32"/>
        <v>-11.43</v>
      </c>
    </row>
    <row r="612" spans="1:6" s="325" customFormat="1" ht="13.8">
      <c r="A612" s="329"/>
      <c r="B612" s="329" t="s">
        <v>396</v>
      </c>
      <c r="C612" s="369" t="e">
        <f t="shared" si="30"/>
        <v>#VALUE!</v>
      </c>
      <c r="D612" s="369">
        <f t="shared" si="30"/>
        <v>-2.39</v>
      </c>
      <c r="E612" s="369">
        <f t="shared" si="31"/>
        <v>2.4500000000000002</v>
      </c>
      <c r="F612" s="369">
        <f t="shared" si="32"/>
        <v>-2.39</v>
      </c>
    </row>
    <row r="613" spans="1:6" s="325" customFormat="1" ht="13.8">
      <c r="A613" s="327"/>
      <c r="B613" s="327" t="s">
        <v>397</v>
      </c>
      <c r="C613" s="369" t="e">
        <f t="shared" si="30"/>
        <v>#VALUE!</v>
      </c>
      <c r="D613" s="369">
        <f t="shared" si="30"/>
        <v>9.0299999999999994</v>
      </c>
      <c r="E613" s="369">
        <f t="shared" si="31"/>
        <v>-8.2899999999999991</v>
      </c>
      <c r="F613" s="369">
        <f t="shared" si="32"/>
        <v>9.0299999999999994</v>
      </c>
    </row>
    <row r="614" spans="1:6" s="325" customFormat="1" ht="13.8">
      <c r="A614" s="329"/>
      <c r="B614" s="329" t="s">
        <v>398</v>
      </c>
      <c r="C614" s="369" t="e">
        <f t="shared" si="30"/>
        <v>#VALUE!</v>
      </c>
      <c r="D614" s="369">
        <f t="shared" si="30"/>
        <v>-0.99</v>
      </c>
      <c r="E614" s="369">
        <f t="shared" si="31"/>
        <v>1</v>
      </c>
      <c r="F614" s="369">
        <f t="shared" si="32"/>
        <v>-0.99</v>
      </c>
    </row>
    <row r="615" spans="1:6" s="325" customFormat="1" ht="13.8">
      <c r="A615" s="327"/>
      <c r="B615" s="327" t="s">
        <v>399</v>
      </c>
      <c r="C615" s="369" t="e">
        <f t="shared" si="30"/>
        <v>#VALUE!</v>
      </c>
      <c r="D615" s="369">
        <f t="shared" si="30"/>
        <v>-8.76</v>
      </c>
      <c r="E615" s="369">
        <f t="shared" si="31"/>
        <v>9.6</v>
      </c>
      <c r="F615" s="369">
        <f t="shared" si="32"/>
        <v>-8.76</v>
      </c>
    </row>
    <row r="616" spans="1:6" s="325" customFormat="1" ht="13.8">
      <c r="A616" s="329"/>
      <c r="B616" s="329" t="s">
        <v>400</v>
      </c>
      <c r="C616" s="369" t="e">
        <f t="shared" si="30"/>
        <v>#VALUE!</v>
      </c>
      <c r="D616" s="369">
        <f t="shared" si="30"/>
        <v>18.7</v>
      </c>
      <c r="E616" s="369">
        <f t="shared" si="31"/>
        <v>-15.75</v>
      </c>
      <c r="F616" s="369">
        <f t="shared" si="32"/>
        <v>18.7</v>
      </c>
    </row>
    <row r="617" spans="1:6" s="325" customFormat="1" ht="13.8">
      <c r="A617" s="327"/>
      <c r="B617" s="327" t="s">
        <v>401</v>
      </c>
      <c r="C617" s="369" t="e">
        <f t="shared" si="30"/>
        <v>#VALUE!</v>
      </c>
      <c r="D617" s="369">
        <f t="shared" si="30"/>
        <v>20.170000000000002</v>
      </c>
      <c r="E617" s="369">
        <f t="shared" si="31"/>
        <v>-16.79</v>
      </c>
      <c r="F617" s="369">
        <f t="shared" si="32"/>
        <v>20.170000000000002</v>
      </c>
    </row>
    <row r="618" spans="1:6" s="325" customFormat="1" ht="13.8">
      <c r="A618" s="329"/>
      <c r="B618" s="329" t="s">
        <v>402</v>
      </c>
      <c r="C618" s="369" t="e">
        <f t="shared" si="30"/>
        <v>#VALUE!</v>
      </c>
      <c r="D618" s="369">
        <f t="shared" si="30"/>
        <v>5.59</v>
      </c>
      <c r="E618" s="369">
        <f t="shared" si="31"/>
        <v>-5.29</v>
      </c>
      <c r="F618" s="369">
        <f t="shared" si="32"/>
        <v>5.59</v>
      </c>
    </row>
    <row r="619" spans="1:6" s="325" customFormat="1" ht="13.8">
      <c r="A619" s="327"/>
      <c r="B619" s="327" t="s">
        <v>403</v>
      </c>
      <c r="C619" s="369" t="e">
        <f t="shared" si="30"/>
        <v>#VALUE!</v>
      </c>
      <c r="D619" s="369">
        <f t="shared" si="30"/>
        <v>39.21</v>
      </c>
      <c r="E619" s="369">
        <f t="shared" si="31"/>
        <v>-28.17</v>
      </c>
      <c r="F619" s="369">
        <f t="shared" si="32"/>
        <v>39.21</v>
      </c>
    </row>
    <row r="620" spans="1:6" s="325" customFormat="1" ht="13.8">
      <c r="A620" s="329"/>
      <c r="B620" s="329" t="s">
        <v>404</v>
      </c>
      <c r="C620" s="369" t="e">
        <f t="shared" si="30"/>
        <v>#VALUE!</v>
      </c>
      <c r="D620" s="369">
        <f t="shared" si="30"/>
        <v>30.74</v>
      </c>
      <c r="E620" s="369">
        <f t="shared" si="31"/>
        <v>-23.51</v>
      </c>
      <c r="F620" s="369">
        <f t="shared" si="32"/>
        <v>30.74</v>
      </c>
    </row>
    <row r="621" spans="1:6" s="325" customFormat="1" ht="13.8">
      <c r="A621" s="327"/>
      <c r="B621" s="327" t="s">
        <v>405</v>
      </c>
      <c r="C621" s="369" t="e">
        <f t="shared" si="30"/>
        <v>#VALUE!</v>
      </c>
      <c r="D621" s="369">
        <f t="shared" si="30"/>
        <v>29.83</v>
      </c>
      <c r="E621" s="369">
        <f t="shared" si="31"/>
        <v>-22.97</v>
      </c>
      <c r="F621" s="369">
        <f t="shared" si="32"/>
        <v>29.83</v>
      </c>
    </row>
    <row r="622" spans="1:6" s="325" customFormat="1" ht="13.8">
      <c r="A622" s="329"/>
      <c r="B622" s="329" t="s">
        <v>406</v>
      </c>
      <c r="C622" s="369" t="e">
        <f t="shared" si="30"/>
        <v>#VALUE!</v>
      </c>
      <c r="D622" s="369">
        <f t="shared" si="30"/>
        <v>41.29</v>
      </c>
      <c r="E622" s="369">
        <f t="shared" si="31"/>
        <v>-29.22</v>
      </c>
      <c r="F622" s="369">
        <f t="shared" si="32"/>
        <v>41.29</v>
      </c>
    </row>
    <row r="623" spans="1:6" s="325" customFormat="1" ht="13.8">
      <c r="A623" s="327"/>
      <c r="B623" s="327" t="s">
        <v>407</v>
      </c>
      <c r="C623" s="369" t="e">
        <f t="shared" si="30"/>
        <v>#VALUE!</v>
      </c>
      <c r="D623" s="369">
        <f t="shared" si="30"/>
        <v>42.69</v>
      </c>
      <c r="E623" s="369">
        <f t="shared" si="31"/>
        <v>-29.92</v>
      </c>
      <c r="F623" s="369">
        <f t="shared" si="32"/>
        <v>42.69</v>
      </c>
    </row>
    <row r="624" spans="1:6" s="325" customFormat="1" ht="13.8">
      <c r="A624" s="329"/>
      <c r="B624" s="329" t="s">
        <v>408</v>
      </c>
      <c r="C624" s="369" t="e">
        <f t="shared" si="30"/>
        <v>#VALUE!</v>
      </c>
      <c r="D624" s="369">
        <f t="shared" si="30"/>
        <v>33.99</v>
      </c>
      <c r="E624" s="369">
        <f t="shared" si="31"/>
        <v>-25.37</v>
      </c>
      <c r="F624" s="369">
        <f t="shared" si="32"/>
        <v>33.99</v>
      </c>
    </row>
    <row r="625" spans="1:6" s="325" customFormat="1" ht="13.8">
      <c r="A625" s="327"/>
      <c r="B625" s="327" t="s">
        <v>409</v>
      </c>
      <c r="C625" s="369" t="e">
        <f t="shared" si="30"/>
        <v>#VALUE!</v>
      </c>
      <c r="D625" s="369">
        <f t="shared" si="30"/>
        <v>12.85</v>
      </c>
      <c r="E625" s="369">
        <f t="shared" si="31"/>
        <v>-11.39</v>
      </c>
      <c r="F625" s="369">
        <f t="shared" si="32"/>
        <v>12.85</v>
      </c>
    </row>
    <row r="626" spans="1:6" s="325" customFormat="1" ht="13.8">
      <c r="A626" s="329"/>
      <c r="B626" s="329" t="s">
        <v>410</v>
      </c>
      <c r="C626" s="369" t="e">
        <f t="shared" si="30"/>
        <v>#VALUE!</v>
      </c>
      <c r="D626" s="369">
        <f t="shared" si="30"/>
        <v>12.24</v>
      </c>
      <c r="E626" s="369">
        <f t="shared" si="31"/>
        <v>-10.91</v>
      </c>
      <c r="F626" s="369">
        <f t="shared" si="32"/>
        <v>12.24</v>
      </c>
    </row>
    <row r="627" spans="1:6" s="325" customFormat="1" ht="13.8">
      <c r="A627" s="327"/>
      <c r="B627" s="327" t="s">
        <v>411</v>
      </c>
      <c r="C627" s="369" t="e">
        <f t="shared" si="30"/>
        <v>#VALUE!</v>
      </c>
      <c r="D627" s="369">
        <f t="shared" si="30"/>
        <v>23.94</v>
      </c>
      <c r="E627" s="369">
        <f t="shared" si="31"/>
        <v>-19.32</v>
      </c>
      <c r="F627" s="369">
        <f t="shared" si="32"/>
        <v>23.94</v>
      </c>
    </row>
    <row r="628" spans="1:6" s="325" customFormat="1" ht="13.8">
      <c r="A628" s="329"/>
      <c r="B628" s="329" t="s">
        <v>412</v>
      </c>
      <c r="C628" s="369" t="e">
        <f t="shared" si="30"/>
        <v>#VALUE!</v>
      </c>
      <c r="D628" s="369" t="e">
        <f t="shared" si="30"/>
        <v>#DIV/0!</v>
      </c>
      <c r="E628" s="369" t="e">
        <f t="shared" si="31"/>
        <v>#DIV/0!</v>
      </c>
      <c r="F628" s="369" t="e">
        <f t="shared" si="32"/>
        <v>#DIV/0!</v>
      </c>
    </row>
    <row r="629" spans="1:6" s="325" customFormat="1" ht="13.8">
      <c r="A629" s="327"/>
      <c r="B629" s="327" t="s">
        <v>413</v>
      </c>
      <c r="C629" s="369" t="e">
        <f t="shared" si="30"/>
        <v>#VALUE!</v>
      </c>
      <c r="D629" s="369">
        <f t="shared" si="30"/>
        <v>-25.4</v>
      </c>
      <c r="E629" s="369">
        <f t="shared" si="31"/>
        <v>34.04</v>
      </c>
      <c r="F629" s="369">
        <f t="shared" si="32"/>
        <v>-25.4</v>
      </c>
    </row>
    <row r="630" spans="1:6" s="325" customFormat="1" ht="13.8">
      <c r="A630" s="329"/>
      <c r="B630" s="329" t="s">
        <v>414</v>
      </c>
      <c r="C630" s="369" t="e">
        <f t="shared" si="30"/>
        <v>#VALUE!</v>
      </c>
      <c r="D630" s="369">
        <f t="shared" si="30"/>
        <v>34.700000000000003</v>
      </c>
      <c r="E630" s="369">
        <f t="shared" si="31"/>
        <v>-25.76</v>
      </c>
      <c r="F630" s="369">
        <f t="shared" si="32"/>
        <v>34.700000000000003</v>
      </c>
    </row>
    <row r="631" spans="1:6" s="325" customFormat="1" ht="13.8">
      <c r="A631" s="327"/>
      <c r="B631" s="327" t="s">
        <v>415</v>
      </c>
      <c r="C631" s="369" t="e">
        <f t="shared" si="30"/>
        <v>#VALUE!</v>
      </c>
      <c r="D631" s="369">
        <f t="shared" si="30"/>
        <v>-5.95</v>
      </c>
      <c r="E631" s="369">
        <f t="shared" si="31"/>
        <v>6.33</v>
      </c>
      <c r="F631" s="369">
        <f t="shared" si="32"/>
        <v>-5.95</v>
      </c>
    </row>
    <row r="632" spans="1:6" s="325" customFormat="1" ht="13.8">
      <c r="A632" s="329"/>
      <c r="B632" s="329" t="s">
        <v>416</v>
      </c>
      <c r="C632" s="369" t="e">
        <f t="shared" si="30"/>
        <v>#VALUE!</v>
      </c>
      <c r="D632" s="369">
        <f t="shared" si="30"/>
        <v>15.6</v>
      </c>
      <c r="E632" s="369">
        <f t="shared" si="31"/>
        <v>-13.5</v>
      </c>
      <c r="F632" s="369">
        <f t="shared" si="32"/>
        <v>15.6</v>
      </c>
    </row>
    <row r="633" spans="1:6" s="325" customFormat="1" ht="13.8">
      <c r="A633" s="327"/>
      <c r="B633" s="327" t="s">
        <v>417</v>
      </c>
      <c r="C633" s="369" t="e">
        <f t="shared" si="30"/>
        <v>#VALUE!</v>
      </c>
      <c r="D633" s="369">
        <f t="shared" si="30"/>
        <v>50.46</v>
      </c>
      <c r="E633" s="369">
        <f t="shared" si="31"/>
        <v>-33.54</v>
      </c>
      <c r="F633" s="369">
        <f t="shared" si="32"/>
        <v>50.46</v>
      </c>
    </row>
    <row r="634" spans="1:6" s="325" customFormat="1" ht="13.8">
      <c r="A634" s="329"/>
      <c r="B634" s="329" t="s">
        <v>418</v>
      </c>
      <c r="C634" s="369" t="e">
        <f t="shared" si="30"/>
        <v>#VALUE!</v>
      </c>
      <c r="D634" s="369">
        <f t="shared" si="30"/>
        <v>9.4700000000000006</v>
      </c>
      <c r="E634" s="369">
        <f t="shared" si="31"/>
        <v>-8.65</v>
      </c>
      <c r="F634" s="369">
        <f t="shared" si="32"/>
        <v>9.4700000000000006</v>
      </c>
    </row>
    <row r="635" spans="1:6" s="325" customFormat="1" ht="13.8">
      <c r="A635" s="327"/>
      <c r="B635" s="327" t="s">
        <v>419</v>
      </c>
      <c r="C635" s="369" t="e">
        <f t="shared" si="30"/>
        <v>#VALUE!</v>
      </c>
      <c r="D635" s="369">
        <f t="shared" si="30"/>
        <v>17.899999999999999</v>
      </c>
      <c r="E635" s="369">
        <f t="shared" si="31"/>
        <v>-15.18</v>
      </c>
      <c r="F635" s="369">
        <f t="shared" si="32"/>
        <v>17.899999999999999</v>
      </c>
    </row>
    <row r="636" spans="1:6" s="325" customFormat="1" ht="13.8">
      <c r="A636" s="329"/>
      <c r="B636" s="329" t="s">
        <v>420</v>
      </c>
      <c r="C636" s="369" t="e">
        <f t="shared" si="30"/>
        <v>#VALUE!</v>
      </c>
      <c r="D636" s="369">
        <f t="shared" si="30"/>
        <v>15.86</v>
      </c>
      <c r="E636" s="369">
        <f t="shared" si="31"/>
        <v>-13.69</v>
      </c>
      <c r="F636" s="369">
        <f t="shared" si="32"/>
        <v>15.86</v>
      </c>
    </row>
    <row r="637" spans="1:6" s="325" customFormat="1" ht="13.8">
      <c r="A637" s="327"/>
      <c r="B637" s="327" t="s">
        <v>421</v>
      </c>
      <c r="C637" s="369" t="e">
        <f t="shared" si="30"/>
        <v>#VALUE!</v>
      </c>
      <c r="D637" s="369">
        <f t="shared" si="30"/>
        <v>16.13</v>
      </c>
      <c r="E637" s="369">
        <f t="shared" si="31"/>
        <v>-13.89</v>
      </c>
      <c r="F637" s="369">
        <f t="shared" si="32"/>
        <v>16.13</v>
      </c>
    </row>
    <row r="638" spans="1:6" s="325" customFormat="1" ht="13.8">
      <c r="A638" s="329"/>
      <c r="B638" s="329" t="s">
        <v>422</v>
      </c>
      <c r="C638" s="369" t="e">
        <f t="shared" si="30"/>
        <v>#VALUE!</v>
      </c>
      <c r="D638" s="369">
        <f t="shared" si="30"/>
        <v>-19.579999999999998</v>
      </c>
      <c r="E638" s="369">
        <f t="shared" si="31"/>
        <v>24.35</v>
      </c>
      <c r="F638" s="369">
        <f t="shared" si="32"/>
        <v>-19.579999999999998</v>
      </c>
    </row>
    <row r="639" spans="1:6" s="325" customFormat="1" ht="13.8">
      <c r="A639" s="327"/>
      <c r="B639" s="327" t="s">
        <v>423</v>
      </c>
      <c r="C639" s="369" t="e">
        <f t="shared" si="30"/>
        <v>#VALUE!</v>
      </c>
      <c r="D639" s="369">
        <f t="shared" si="30"/>
        <v>12.5</v>
      </c>
      <c r="E639" s="369">
        <f t="shared" si="31"/>
        <v>-11.11</v>
      </c>
      <c r="F639" s="369">
        <f t="shared" si="32"/>
        <v>12.5</v>
      </c>
    </row>
    <row r="640" spans="1:6" s="325" customFormat="1" ht="13.8">
      <c r="A640" s="329"/>
      <c r="B640" s="329" t="s">
        <v>424</v>
      </c>
      <c r="C640" s="369" t="e">
        <f t="shared" si="30"/>
        <v>#VALUE!</v>
      </c>
      <c r="D640" s="369">
        <f t="shared" si="30"/>
        <v>103.5</v>
      </c>
      <c r="E640" s="369">
        <f t="shared" si="31"/>
        <v>-50.86</v>
      </c>
      <c r="F640" s="369">
        <f t="shared" si="32"/>
        <v>103.5</v>
      </c>
    </row>
    <row r="641" spans="1:6" s="325" customFormat="1" ht="13.8">
      <c r="A641" s="327"/>
      <c r="B641" s="327" t="s">
        <v>425</v>
      </c>
      <c r="C641" s="369" t="e">
        <f t="shared" si="30"/>
        <v>#VALUE!</v>
      </c>
      <c r="D641" s="369">
        <f t="shared" si="30"/>
        <v>10.08</v>
      </c>
      <c r="E641" s="369">
        <f t="shared" si="31"/>
        <v>-9.16</v>
      </c>
      <c r="F641" s="369">
        <f t="shared" si="32"/>
        <v>10.08</v>
      </c>
    </row>
    <row r="642" spans="1:6" s="325" customFormat="1" ht="13.8">
      <c r="A642" s="329"/>
      <c r="B642" s="329" t="s">
        <v>426</v>
      </c>
      <c r="C642" s="369" t="e">
        <f t="shared" si="30"/>
        <v>#VALUE!</v>
      </c>
      <c r="D642" s="369">
        <f t="shared" si="30"/>
        <v>-7.0000000000000007E-2</v>
      </c>
      <c r="E642" s="369">
        <f t="shared" si="31"/>
        <v>7.0000000000000007E-2</v>
      </c>
      <c r="F642" s="369">
        <f t="shared" si="32"/>
        <v>-7.0000000000000007E-2</v>
      </c>
    </row>
    <row r="643" spans="1:6" s="325" customFormat="1" ht="13.8">
      <c r="A643" s="327"/>
      <c r="B643" s="327" t="s">
        <v>427</v>
      </c>
      <c r="C643" s="369" t="e">
        <f t="shared" si="30"/>
        <v>#VALUE!</v>
      </c>
      <c r="D643" s="369">
        <f t="shared" si="30"/>
        <v>7.75</v>
      </c>
      <c r="E643" s="369">
        <f t="shared" si="31"/>
        <v>-7.2</v>
      </c>
      <c r="F643" s="369">
        <f t="shared" si="32"/>
        <v>7.75</v>
      </c>
    </row>
    <row r="644" spans="1:6" s="325" customFormat="1" ht="13.8">
      <c r="A644" s="329"/>
      <c r="B644" s="329" t="s">
        <v>428</v>
      </c>
      <c r="C644" s="369" t="e">
        <f t="shared" si="30"/>
        <v>#VALUE!</v>
      </c>
      <c r="D644" s="369">
        <f t="shared" si="30"/>
        <v>-7.12</v>
      </c>
      <c r="E644" s="369">
        <f t="shared" si="31"/>
        <v>7.67</v>
      </c>
      <c r="F644" s="369">
        <f t="shared" si="32"/>
        <v>-7.12</v>
      </c>
    </row>
    <row r="645" spans="1:6" s="325" customFormat="1" ht="13.8">
      <c r="A645" s="327"/>
      <c r="B645" s="327" t="s">
        <v>429</v>
      </c>
      <c r="C645" s="369" t="e">
        <f t="shared" si="30"/>
        <v>#VALUE!</v>
      </c>
      <c r="D645" s="369">
        <f t="shared" si="30"/>
        <v>-20.56</v>
      </c>
      <c r="E645" s="369">
        <f t="shared" si="31"/>
        <v>25.87</v>
      </c>
      <c r="F645" s="369">
        <f t="shared" si="32"/>
        <v>-20.56</v>
      </c>
    </row>
    <row r="646" spans="1:6" s="325" customFormat="1" ht="13.8">
      <c r="A646" s="329"/>
      <c r="B646" s="329" t="s">
        <v>430</v>
      </c>
      <c r="C646" s="369" t="e">
        <f t="shared" si="30"/>
        <v>#VALUE!</v>
      </c>
      <c r="D646" s="369">
        <f t="shared" si="30"/>
        <v>-19.52</v>
      </c>
      <c r="E646" s="369">
        <f t="shared" si="31"/>
        <v>24.26</v>
      </c>
      <c r="F646" s="369">
        <f t="shared" si="32"/>
        <v>-19.52</v>
      </c>
    </row>
    <row r="647" spans="1:6" s="325" customFormat="1" ht="13.8">
      <c r="A647" s="327"/>
      <c r="B647" s="327" t="s">
        <v>431</v>
      </c>
      <c r="C647" s="369" t="e">
        <f t="shared" si="30"/>
        <v>#VALUE!</v>
      </c>
      <c r="D647" s="369">
        <f t="shared" si="30"/>
        <v>3.84</v>
      </c>
      <c r="E647" s="369">
        <f t="shared" si="31"/>
        <v>-3.7</v>
      </c>
      <c r="F647" s="369">
        <f t="shared" si="32"/>
        <v>3.84</v>
      </c>
    </row>
    <row r="648" spans="1:6" s="325" customFormat="1" ht="13.8">
      <c r="A648" s="329"/>
      <c r="B648" s="329" t="s">
        <v>432</v>
      </c>
      <c r="C648" s="369" t="e">
        <f t="shared" si="30"/>
        <v>#VALUE!</v>
      </c>
      <c r="D648" s="369">
        <f t="shared" si="30"/>
        <v>-1.25</v>
      </c>
      <c r="E648" s="369">
        <f t="shared" si="31"/>
        <v>1.27</v>
      </c>
      <c r="F648" s="369">
        <f t="shared" si="32"/>
        <v>-1.25</v>
      </c>
    </row>
    <row r="649" spans="1:6" s="325" customFormat="1" ht="13.8">
      <c r="A649" s="327"/>
      <c r="B649" s="327" t="s">
        <v>433</v>
      </c>
      <c r="C649" s="369" t="e">
        <f t="shared" ref="C649:D712" si="33">ROUND(((C260-B260)*100/B260),2)</f>
        <v>#VALUE!</v>
      </c>
      <c r="D649" s="369">
        <f t="shared" si="33"/>
        <v>-1.91</v>
      </c>
      <c r="E649" s="369">
        <f t="shared" ref="E649:E712" si="34">ROUND(((E260-D260)*100/D260),2)</f>
        <v>1.95</v>
      </c>
      <c r="F649" s="369">
        <f t="shared" ref="F649:F712" si="35">ROUND(F260/E260*100-100,2)</f>
        <v>-1.91</v>
      </c>
    </row>
    <row r="650" spans="1:6" s="325" customFormat="1" ht="13.8">
      <c r="A650" s="329"/>
      <c r="B650" s="329" t="s">
        <v>434</v>
      </c>
      <c r="C650" s="369" t="e">
        <f t="shared" si="33"/>
        <v>#VALUE!</v>
      </c>
      <c r="D650" s="369">
        <f t="shared" si="33"/>
        <v>8.4499999999999993</v>
      </c>
      <c r="E650" s="369">
        <f t="shared" si="34"/>
        <v>-7.79</v>
      </c>
      <c r="F650" s="369">
        <f t="shared" si="35"/>
        <v>8.4499999999999993</v>
      </c>
    </row>
    <row r="651" spans="1:6" s="325" customFormat="1" ht="13.8">
      <c r="A651" s="327"/>
      <c r="B651" s="327" t="s">
        <v>435</v>
      </c>
      <c r="C651" s="369" t="e">
        <f t="shared" si="33"/>
        <v>#VALUE!</v>
      </c>
      <c r="D651" s="369">
        <f t="shared" si="33"/>
        <v>6.73</v>
      </c>
      <c r="E651" s="369">
        <f t="shared" si="34"/>
        <v>-6.31</v>
      </c>
      <c r="F651" s="369">
        <f t="shared" si="35"/>
        <v>6.73</v>
      </c>
    </row>
    <row r="652" spans="1:6" s="325" customFormat="1" ht="13.8">
      <c r="A652" s="329"/>
      <c r="B652" s="329" t="s">
        <v>436</v>
      </c>
      <c r="C652" s="369" t="e">
        <f t="shared" si="33"/>
        <v>#VALUE!</v>
      </c>
      <c r="D652" s="369">
        <f t="shared" si="33"/>
        <v>13.92</v>
      </c>
      <c r="E652" s="369">
        <f t="shared" si="34"/>
        <v>-12.22</v>
      </c>
      <c r="F652" s="369">
        <f t="shared" si="35"/>
        <v>13.92</v>
      </c>
    </row>
    <row r="653" spans="1:6" s="325" customFormat="1" ht="13.8">
      <c r="A653" s="327"/>
      <c r="B653" s="327" t="s">
        <v>437</v>
      </c>
      <c r="C653" s="369" t="e">
        <f t="shared" si="33"/>
        <v>#VALUE!</v>
      </c>
      <c r="D653" s="369">
        <f t="shared" si="33"/>
        <v>33.69</v>
      </c>
      <c r="E653" s="369">
        <f t="shared" si="34"/>
        <v>-25.2</v>
      </c>
      <c r="F653" s="369">
        <f t="shared" si="35"/>
        <v>33.69</v>
      </c>
    </row>
    <row r="654" spans="1:6" s="325" customFormat="1" ht="13.8">
      <c r="A654" s="329"/>
      <c r="B654" s="329" t="s">
        <v>438</v>
      </c>
      <c r="C654" s="369" t="e">
        <f t="shared" si="33"/>
        <v>#VALUE!</v>
      </c>
      <c r="D654" s="369">
        <f t="shared" si="33"/>
        <v>6.21</v>
      </c>
      <c r="E654" s="369">
        <f t="shared" si="34"/>
        <v>-5.85</v>
      </c>
      <c r="F654" s="369">
        <f t="shared" si="35"/>
        <v>6.21</v>
      </c>
    </row>
    <row r="655" spans="1:6" s="325" customFormat="1" ht="13.8">
      <c r="A655" s="327"/>
      <c r="B655" s="327" t="s">
        <v>439</v>
      </c>
      <c r="C655" s="369" t="e">
        <f t="shared" si="33"/>
        <v>#VALUE!</v>
      </c>
      <c r="D655" s="369">
        <f t="shared" si="33"/>
        <v>-4.3499999999999996</v>
      </c>
      <c r="E655" s="369">
        <f t="shared" si="34"/>
        <v>4.54</v>
      </c>
      <c r="F655" s="369">
        <f t="shared" si="35"/>
        <v>-4.3499999999999996</v>
      </c>
    </row>
    <row r="656" spans="1:6" s="325" customFormat="1" ht="13.8">
      <c r="A656" s="329"/>
      <c r="B656" s="329" t="s">
        <v>440</v>
      </c>
      <c r="C656" s="369" t="e">
        <f t="shared" si="33"/>
        <v>#VALUE!</v>
      </c>
      <c r="D656" s="369">
        <f t="shared" si="33"/>
        <v>80.67</v>
      </c>
      <c r="E656" s="369">
        <f t="shared" si="34"/>
        <v>-44.65</v>
      </c>
      <c r="F656" s="369">
        <f t="shared" si="35"/>
        <v>80.67</v>
      </c>
    </row>
    <row r="657" spans="1:6" s="325" customFormat="1" ht="13.8">
      <c r="A657" s="327"/>
      <c r="B657" s="327" t="s">
        <v>441</v>
      </c>
      <c r="C657" s="369" t="e">
        <f t="shared" si="33"/>
        <v>#VALUE!</v>
      </c>
      <c r="D657" s="369">
        <f t="shared" si="33"/>
        <v>15.88</v>
      </c>
      <c r="E657" s="369">
        <f t="shared" si="34"/>
        <v>-13.7</v>
      </c>
      <c r="F657" s="369">
        <f t="shared" si="35"/>
        <v>15.88</v>
      </c>
    </row>
    <row r="658" spans="1:6" s="325" customFormat="1" ht="13.8">
      <c r="A658" s="329"/>
      <c r="B658" s="329" t="s">
        <v>442</v>
      </c>
      <c r="C658" s="369" t="e">
        <f t="shared" si="33"/>
        <v>#VALUE!</v>
      </c>
      <c r="D658" s="369">
        <f t="shared" si="33"/>
        <v>5.24</v>
      </c>
      <c r="E658" s="369">
        <f t="shared" si="34"/>
        <v>-4.9800000000000004</v>
      </c>
      <c r="F658" s="369">
        <f t="shared" si="35"/>
        <v>5.24</v>
      </c>
    </row>
    <row r="659" spans="1:6" s="325" customFormat="1" ht="13.8">
      <c r="A659" s="327"/>
      <c r="B659" s="327" t="s">
        <v>443</v>
      </c>
      <c r="C659" s="369" t="e">
        <f t="shared" si="33"/>
        <v>#VALUE!</v>
      </c>
      <c r="D659" s="369">
        <f t="shared" si="33"/>
        <v>55.94</v>
      </c>
      <c r="E659" s="369">
        <f t="shared" si="34"/>
        <v>-35.869999999999997</v>
      </c>
      <c r="F659" s="369">
        <f t="shared" si="35"/>
        <v>55.94</v>
      </c>
    </row>
    <row r="660" spans="1:6" s="325" customFormat="1" ht="13.8">
      <c r="A660" s="329"/>
      <c r="B660" s="329" t="s">
        <v>444</v>
      </c>
      <c r="C660" s="369" t="e">
        <f t="shared" si="33"/>
        <v>#VALUE!</v>
      </c>
      <c r="D660" s="369">
        <f t="shared" si="33"/>
        <v>5.25</v>
      </c>
      <c r="E660" s="369">
        <f t="shared" si="34"/>
        <v>-4.99</v>
      </c>
      <c r="F660" s="369">
        <f t="shared" si="35"/>
        <v>5.25</v>
      </c>
    </row>
    <row r="661" spans="1:6" s="325" customFormat="1" ht="13.8">
      <c r="A661" s="327"/>
      <c r="B661" s="327" t="s">
        <v>445</v>
      </c>
      <c r="C661" s="369" t="e">
        <f t="shared" si="33"/>
        <v>#VALUE!</v>
      </c>
      <c r="D661" s="369">
        <f t="shared" si="33"/>
        <v>9</v>
      </c>
      <c r="E661" s="369">
        <f t="shared" si="34"/>
        <v>-8.25</v>
      </c>
      <c r="F661" s="369">
        <f t="shared" si="35"/>
        <v>9</v>
      </c>
    </row>
    <row r="662" spans="1:6" s="325" customFormat="1" ht="13.8">
      <c r="A662" s="329"/>
      <c r="B662" s="329" t="s">
        <v>446</v>
      </c>
      <c r="C662" s="369" t="e">
        <f t="shared" si="33"/>
        <v>#VALUE!</v>
      </c>
      <c r="D662" s="369">
        <f t="shared" si="33"/>
        <v>4.5999999999999996</v>
      </c>
      <c r="E662" s="369">
        <f t="shared" si="34"/>
        <v>-4.3899999999999997</v>
      </c>
      <c r="F662" s="369">
        <f t="shared" si="35"/>
        <v>4.5999999999999996</v>
      </c>
    </row>
    <row r="663" spans="1:6" s="325" customFormat="1" ht="13.8">
      <c r="A663" s="327"/>
      <c r="B663" s="327" t="s">
        <v>447</v>
      </c>
      <c r="C663" s="369" t="e">
        <f t="shared" si="33"/>
        <v>#VALUE!</v>
      </c>
      <c r="D663" s="369">
        <f t="shared" si="33"/>
        <v>12.18</v>
      </c>
      <c r="E663" s="369">
        <f t="shared" si="34"/>
        <v>-10.85</v>
      </c>
      <c r="F663" s="369">
        <f t="shared" si="35"/>
        <v>12.18</v>
      </c>
    </row>
    <row r="664" spans="1:6" s="325" customFormat="1" ht="13.8">
      <c r="A664" s="329"/>
      <c r="B664" s="329" t="s">
        <v>448</v>
      </c>
      <c r="C664" s="369" t="e">
        <f t="shared" si="33"/>
        <v>#VALUE!</v>
      </c>
      <c r="D664" s="369">
        <f t="shared" si="33"/>
        <v>14.05</v>
      </c>
      <c r="E664" s="369">
        <f t="shared" si="34"/>
        <v>-12.32</v>
      </c>
      <c r="F664" s="369">
        <f t="shared" si="35"/>
        <v>14.05</v>
      </c>
    </row>
    <row r="665" spans="1:6" s="325" customFormat="1" ht="13.8">
      <c r="A665" s="327"/>
      <c r="B665" s="327" t="s">
        <v>449</v>
      </c>
      <c r="C665" s="369" t="e">
        <f t="shared" si="33"/>
        <v>#VALUE!</v>
      </c>
      <c r="D665" s="369">
        <f t="shared" si="33"/>
        <v>23.83</v>
      </c>
      <c r="E665" s="369">
        <f t="shared" si="34"/>
        <v>-19.25</v>
      </c>
      <c r="F665" s="369">
        <f t="shared" si="35"/>
        <v>23.83</v>
      </c>
    </row>
    <row r="666" spans="1:6" s="325" customFormat="1" ht="13.8">
      <c r="A666" s="329"/>
      <c r="B666" s="329" t="s">
        <v>450</v>
      </c>
      <c r="C666" s="369" t="e">
        <f t="shared" si="33"/>
        <v>#VALUE!</v>
      </c>
      <c r="D666" s="369">
        <f t="shared" si="33"/>
        <v>5.08</v>
      </c>
      <c r="E666" s="369">
        <f t="shared" si="34"/>
        <v>-4.84</v>
      </c>
      <c r="F666" s="369">
        <f t="shared" si="35"/>
        <v>5.08</v>
      </c>
    </row>
    <row r="667" spans="1:6" s="325" customFormat="1" ht="13.8">
      <c r="A667" s="327"/>
      <c r="B667" s="327" t="s">
        <v>451</v>
      </c>
      <c r="C667" s="369" t="e">
        <f t="shared" si="33"/>
        <v>#VALUE!</v>
      </c>
      <c r="D667" s="369">
        <f t="shared" si="33"/>
        <v>40.49</v>
      </c>
      <c r="E667" s="369">
        <f t="shared" si="34"/>
        <v>-28.82</v>
      </c>
      <c r="F667" s="369">
        <f t="shared" si="35"/>
        <v>40.49</v>
      </c>
    </row>
    <row r="668" spans="1:6" s="325" customFormat="1" ht="13.8">
      <c r="A668" s="329"/>
      <c r="B668" s="329" t="s">
        <v>452</v>
      </c>
      <c r="C668" s="369" t="e">
        <f t="shared" si="33"/>
        <v>#VALUE!</v>
      </c>
      <c r="D668" s="369">
        <f t="shared" si="33"/>
        <v>30.21</v>
      </c>
      <c r="E668" s="369">
        <f t="shared" si="34"/>
        <v>-23.2</v>
      </c>
      <c r="F668" s="369">
        <f t="shared" si="35"/>
        <v>30.21</v>
      </c>
    </row>
    <row r="669" spans="1:6" s="325" customFormat="1" ht="13.8">
      <c r="A669" s="327"/>
      <c r="B669" s="327" t="s">
        <v>453</v>
      </c>
      <c r="C669" s="369" t="e">
        <f t="shared" si="33"/>
        <v>#VALUE!</v>
      </c>
      <c r="D669" s="369">
        <f t="shared" si="33"/>
        <v>-3.07</v>
      </c>
      <c r="E669" s="369">
        <f t="shared" si="34"/>
        <v>3.17</v>
      </c>
      <c r="F669" s="369">
        <f t="shared" si="35"/>
        <v>-3.07</v>
      </c>
    </row>
    <row r="670" spans="1:6" s="325" customFormat="1" ht="13.8">
      <c r="A670" s="329"/>
      <c r="B670" s="329" t="s">
        <v>454</v>
      </c>
      <c r="C670" s="369" t="e">
        <f t="shared" si="33"/>
        <v>#VALUE!</v>
      </c>
      <c r="D670" s="369">
        <f t="shared" si="33"/>
        <v>58.62</v>
      </c>
      <c r="E670" s="369">
        <f t="shared" si="34"/>
        <v>-36.96</v>
      </c>
      <c r="F670" s="369">
        <f t="shared" si="35"/>
        <v>58.62</v>
      </c>
    </row>
    <row r="671" spans="1:6" s="325" customFormat="1" ht="13.8">
      <c r="A671" s="327"/>
      <c r="B671" s="327" t="s">
        <v>455</v>
      </c>
      <c r="C671" s="369" t="e">
        <f t="shared" si="33"/>
        <v>#VALUE!</v>
      </c>
      <c r="D671" s="369">
        <f t="shared" si="33"/>
        <v>-19.829999999999998</v>
      </c>
      <c r="E671" s="369">
        <f t="shared" si="34"/>
        <v>24.73</v>
      </c>
      <c r="F671" s="369">
        <f t="shared" si="35"/>
        <v>-19.829999999999998</v>
      </c>
    </row>
    <row r="672" spans="1:6" s="325" customFormat="1" ht="13.8">
      <c r="A672" s="329"/>
      <c r="B672" s="329" t="s">
        <v>456</v>
      </c>
      <c r="C672" s="369" t="e">
        <f t="shared" si="33"/>
        <v>#VALUE!</v>
      </c>
      <c r="D672" s="369">
        <f t="shared" si="33"/>
        <v>-31.51</v>
      </c>
      <c r="E672" s="369">
        <f t="shared" si="34"/>
        <v>46.01</v>
      </c>
      <c r="F672" s="369">
        <f t="shared" si="35"/>
        <v>-31.51</v>
      </c>
    </row>
    <row r="673" spans="1:6" s="325" customFormat="1" ht="13.8">
      <c r="A673" s="327"/>
      <c r="B673" s="327" t="s">
        <v>457</v>
      </c>
      <c r="C673" s="369" t="e">
        <f t="shared" si="33"/>
        <v>#VALUE!</v>
      </c>
      <c r="D673" s="369">
        <f t="shared" si="33"/>
        <v>-4.55</v>
      </c>
      <c r="E673" s="369">
        <f t="shared" si="34"/>
        <v>4.7699999999999996</v>
      </c>
      <c r="F673" s="369">
        <f t="shared" si="35"/>
        <v>-4.55</v>
      </c>
    </row>
    <row r="674" spans="1:6" s="325" customFormat="1" ht="13.8">
      <c r="A674" s="329"/>
      <c r="B674" s="329" t="s">
        <v>458</v>
      </c>
      <c r="C674" s="369" t="e">
        <f t="shared" si="33"/>
        <v>#VALUE!</v>
      </c>
      <c r="D674" s="369">
        <f t="shared" si="33"/>
        <v>14.81</v>
      </c>
      <c r="E674" s="369">
        <f t="shared" si="34"/>
        <v>-12.9</v>
      </c>
      <c r="F674" s="369">
        <f t="shared" si="35"/>
        <v>14.81</v>
      </c>
    </row>
    <row r="675" spans="1:6" s="325" customFormat="1" ht="13.8">
      <c r="A675" s="327"/>
      <c r="B675" s="327" t="s">
        <v>459</v>
      </c>
      <c r="C675" s="369" t="e">
        <f t="shared" si="33"/>
        <v>#VALUE!</v>
      </c>
      <c r="D675" s="369">
        <f t="shared" si="33"/>
        <v>11.49</v>
      </c>
      <c r="E675" s="369">
        <f t="shared" si="34"/>
        <v>-10.31</v>
      </c>
      <c r="F675" s="369">
        <f t="shared" si="35"/>
        <v>11.49</v>
      </c>
    </row>
    <row r="676" spans="1:6" s="325" customFormat="1" ht="13.8">
      <c r="A676" s="329"/>
      <c r="B676" s="329" t="s">
        <v>460</v>
      </c>
      <c r="C676" s="369" t="e">
        <f t="shared" si="33"/>
        <v>#VALUE!</v>
      </c>
      <c r="D676" s="369">
        <f t="shared" si="33"/>
        <v>16.78</v>
      </c>
      <c r="E676" s="369">
        <f t="shared" si="34"/>
        <v>-14.37</v>
      </c>
      <c r="F676" s="369">
        <f t="shared" si="35"/>
        <v>16.78</v>
      </c>
    </row>
    <row r="677" spans="1:6" s="325" customFormat="1" ht="13.8">
      <c r="A677" s="327"/>
      <c r="B677" s="327" t="s">
        <v>461</v>
      </c>
      <c r="C677" s="369" t="e">
        <f t="shared" si="33"/>
        <v>#VALUE!</v>
      </c>
      <c r="D677" s="369">
        <f t="shared" si="33"/>
        <v>11.68</v>
      </c>
      <c r="E677" s="369">
        <f t="shared" si="34"/>
        <v>-10.46</v>
      </c>
      <c r="F677" s="369">
        <f t="shared" si="35"/>
        <v>11.68</v>
      </c>
    </row>
    <row r="678" spans="1:6" s="325" customFormat="1" ht="13.8">
      <c r="A678" s="329"/>
      <c r="B678" s="329" t="s">
        <v>462</v>
      </c>
      <c r="C678" s="369" t="e">
        <f t="shared" si="33"/>
        <v>#VALUE!</v>
      </c>
      <c r="D678" s="369">
        <f t="shared" si="33"/>
        <v>11.42</v>
      </c>
      <c r="E678" s="369">
        <f t="shared" si="34"/>
        <v>-10.25</v>
      </c>
      <c r="F678" s="369">
        <f t="shared" si="35"/>
        <v>11.42</v>
      </c>
    </row>
    <row r="679" spans="1:6" s="325" customFormat="1" ht="13.8">
      <c r="A679" s="327"/>
      <c r="B679" s="327" t="s">
        <v>463</v>
      </c>
      <c r="C679" s="369" t="e">
        <f t="shared" si="33"/>
        <v>#VALUE!</v>
      </c>
      <c r="D679" s="369">
        <f t="shared" si="33"/>
        <v>11.89</v>
      </c>
      <c r="E679" s="369">
        <f t="shared" si="34"/>
        <v>-10.63</v>
      </c>
      <c r="F679" s="369">
        <f t="shared" si="35"/>
        <v>11.89</v>
      </c>
    </row>
    <row r="680" spans="1:6" s="325" customFormat="1" ht="13.8">
      <c r="A680" s="329"/>
      <c r="B680" s="329" t="s">
        <v>464</v>
      </c>
      <c r="C680" s="369" t="e">
        <f t="shared" si="33"/>
        <v>#VALUE!</v>
      </c>
      <c r="D680" s="369">
        <f t="shared" si="33"/>
        <v>12.56</v>
      </c>
      <c r="E680" s="369">
        <f t="shared" si="34"/>
        <v>-11.16</v>
      </c>
      <c r="F680" s="369">
        <f t="shared" si="35"/>
        <v>12.56</v>
      </c>
    </row>
    <row r="681" spans="1:6" s="325" customFormat="1" ht="13.8">
      <c r="A681" s="327"/>
      <c r="B681" s="327" t="s">
        <v>465</v>
      </c>
      <c r="C681" s="369" t="e">
        <f t="shared" si="33"/>
        <v>#VALUE!</v>
      </c>
      <c r="D681" s="369">
        <f t="shared" si="33"/>
        <v>20.97</v>
      </c>
      <c r="E681" s="369">
        <f t="shared" si="34"/>
        <v>-17.329999999999998</v>
      </c>
      <c r="F681" s="369">
        <f t="shared" si="35"/>
        <v>20.97</v>
      </c>
    </row>
    <row r="682" spans="1:6" s="325" customFormat="1" ht="13.8">
      <c r="A682" s="329"/>
      <c r="B682" s="329" t="s">
        <v>466</v>
      </c>
      <c r="C682" s="369" t="e">
        <f t="shared" si="33"/>
        <v>#VALUE!</v>
      </c>
      <c r="D682" s="369">
        <f t="shared" si="33"/>
        <v>-8.1999999999999993</v>
      </c>
      <c r="E682" s="369">
        <f t="shared" si="34"/>
        <v>8.93</v>
      </c>
      <c r="F682" s="369">
        <f t="shared" si="35"/>
        <v>-8.1999999999999993</v>
      </c>
    </row>
    <row r="683" spans="1:6" s="325" customFormat="1" ht="13.8">
      <c r="A683" s="327"/>
      <c r="B683" s="327" t="s">
        <v>467</v>
      </c>
      <c r="C683" s="369" t="e">
        <f t="shared" si="33"/>
        <v>#VALUE!</v>
      </c>
      <c r="D683" s="369">
        <f t="shared" si="33"/>
        <v>13.53</v>
      </c>
      <c r="E683" s="369">
        <f t="shared" si="34"/>
        <v>-11.92</v>
      </c>
      <c r="F683" s="369">
        <f t="shared" si="35"/>
        <v>13.53</v>
      </c>
    </row>
    <row r="684" spans="1:6" s="325" customFormat="1" ht="13.8">
      <c r="A684" s="329"/>
      <c r="B684" s="329" t="s">
        <v>468</v>
      </c>
      <c r="C684" s="369" t="e">
        <f t="shared" si="33"/>
        <v>#VALUE!</v>
      </c>
      <c r="D684" s="369">
        <f t="shared" si="33"/>
        <v>11.6</v>
      </c>
      <c r="E684" s="369">
        <f t="shared" si="34"/>
        <v>-10.39</v>
      </c>
      <c r="F684" s="369">
        <f t="shared" si="35"/>
        <v>11.6</v>
      </c>
    </row>
    <row r="685" spans="1:6" s="325" customFormat="1" ht="13.8">
      <c r="A685" s="327"/>
      <c r="B685" s="327" t="s">
        <v>469</v>
      </c>
      <c r="C685" s="369" t="e">
        <f t="shared" si="33"/>
        <v>#VALUE!</v>
      </c>
      <c r="D685" s="369">
        <f t="shared" si="33"/>
        <v>13.84</v>
      </c>
      <c r="E685" s="369">
        <f t="shared" si="34"/>
        <v>-12.16</v>
      </c>
      <c r="F685" s="369">
        <f t="shared" si="35"/>
        <v>13.84</v>
      </c>
    </row>
    <row r="686" spans="1:6" s="325" customFormat="1" ht="13.8">
      <c r="A686" s="329"/>
      <c r="B686" s="329" t="s">
        <v>470</v>
      </c>
      <c r="C686" s="369" t="e">
        <f t="shared" si="33"/>
        <v>#VALUE!</v>
      </c>
      <c r="D686" s="369">
        <f t="shared" si="33"/>
        <v>5.83</v>
      </c>
      <c r="E686" s="369">
        <f t="shared" si="34"/>
        <v>-5.51</v>
      </c>
      <c r="F686" s="369">
        <f t="shared" si="35"/>
        <v>5.83</v>
      </c>
    </row>
    <row r="687" spans="1:6" s="325" customFormat="1" ht="13.8">
      <c r="A687" s="327"/>
      <c r="B687" s="327" t="s">
        <v>471</v>
      </c>
      <c r="C687" s="369" t="e">
        <f t="shared" si="33"/>
        <v>#VALUE!</v>
      </c>
      <c r="D687" s="369">
        <f t="shared" si="33"/>
        <v>17.579999999999998</v>
      </c>
      <c r="E687" s="369">
        <f t="shared" si="34"/>
        <v>-14.95</v>
      </c>
      <c r="F687" s="369">
        <f t="shared" si="35"/>
        <v>17.579999999999998</v>
      </c>
    </row>
    <row r="688" spans="1:6" s="325" customFormat="1" ht="13.8">
      <c r="A688" s="329"/>
      <c r="B688" s="329" t="s">
        <v>472</v>
      </c>
      <c r="C688" s="369" t="e">
        <f t="shared" si="33"/>
        <v>#VALUE!</v>
      </c>
      <c r="D688" s="369">
        <f t="shared" si="33"/>
        <v>7.9</v>
      </c>
      <c r="E688" s="369">
        <f t="shared" si="34"/>
        <v>-7.32</v>
      </c>
      <c r="F688" s="369">
        <f t="shared" si="35"/>
        <v>7.9</v>
      </c>
    </row>
    <row r="689" spans="1:6" s="325" customFormat="1" ht="13.8">
      <c r="A689" s="327"/>
      <c r="B689" s="327" t="s">
        <v>473</v>
      </c>
      <c r="C689" s="369" t="e">
        <f t="shared" si="33"/>
        <v>#VALUE!</v>
      </c>
      <c r="D689" s="369">
        <f t="shared" si="33"/>
        <v>7.71</v>
      </c>
      <c r="E689" s="369">
        <f t="shared" si="34"/>
        <v>-7.16</v>
      </c>
      <c r="F689" s="369">
        <f t="shared" si="35"/>
        <v>7.71</v>
      </c>
    </row>
    <row r="690" spans="1:6" s="325" customFormat="1" ht="13.8">
      <c r="A690" s="329"/>
      <c r="B690" s="329" t="s">
        <v>474</v>
      </c>
      <c r="C690" s="369" t="e">
        <f t="shared" si="33"/>
        <v>#VALUE!</v>
      </c>
      <c r="D690" s="369">
        <f t="shared" si="33"/>
        <v>8.84</v>
      </c>
      <c r="E690" s="369">
        <f t="shared" si="34"/>
        <v>-8.1300000000000008</v>
      </c>
      <c r="F690" s="369">
        <f t="shared" si="35"/>
        <v>8.84</v>
      </c>
    </row>
    <row r="691" spans="1:6" s="325" customFormat="1" ht="13.8">
      <c r="A691" s="327"/>
      <c r="B691" s="327" t="s">
        <v>475</v>
      </c>
      <c r="C691" s="369" t="e">
        <f t="shared" si="33"/>
        <v>#VALUE!</v>
      </c>
      <c r="D691" s="369">
        <f t="shared" si="33"/>
        <v>9.01</v>
      </c>
      <c r="E691" s="369">
        <f t="shared" si="34"/>
        <v>-8.27</v>
      </c>
      <c r="F691" s="369">
        <f t="shared" si="35"/>
        <v>9.01</v>
      </c>
    </row>
    <row r="692" spans="1:6" s="325" customFormat="1" ht="13.8">
      <c r="A692" s="329"/>
      <c r="B692" s="329" t="s">
        <v>476</v>
      </c>
      <c r="C692" s="369" t="e">
        <f t="shared" si="33"/>
        <v>#VALUE!</v>
      </c>
      <c r="D692" s="369">
        <f t="shared" si="33"/>
        <v>8.01</v>
      </c>
      <c r="E692" s="369">
        <f t="shared" si="34"/>
        <v>-7.42</v>
      </c>
      <c r="F692" s="369">
        <f t="shared" si="35"/>
        <v>8.01</v>
      </c>
    </row>
    <row r="693" spans="1:6" s="325" customFormat="1" ht="13.8">
      <c r="A693" s="327"/>
      <c r="B693" s="327" t="s">
        <v>477</v>
      </c>
      <c r="C693" s="369" t="e">
        <f t="shared" si="33"/>
        <v>#VALUE!</v>
      </c>
      <c r="D693" s="369">
        <f t="shared" si="33"/>
        <v>3.13</v>
      </c>
      <c r="E693" s="369">
        <f t="shared" si="34"/>
        <v>-3.03</v>
      </c>
      <c r="F693" s="369">
        <f t="shared" si="35"/>
        <v>3.13</v>
      </c>
    </row>
    <row r="694" spans="1:6" s="325" customFormat="1" ht="13.8">
      <c r="A694" s="329"/>
      <c r="B694" s="329" t="s">
        <v>478</v>
      </c>
      <c r="C694" s="369" t="e">
        <f t="shared" si="33"/>
        <v>#VALUE!</v>
      </c>
      <c r="D694" s="369">
        <f t="shared" si="33"/>
        <v>8.85</v>
      </c>
      <c r="E694" s="369">
        <f t="shared" si="34"/>
        <v>-8.1300000000000008</v>
      </c>
      <c r="F694" s="369">
        <f t="shared" si="35"/>
        <v>8.85</v>
      </c>
    </row>
    <row r="695" spans="1:6" s="325" customFormat="1" ht="13.8">
      <c r="A695" s="327"/>
      <c r="B695" s="327" t="s">
        <v>479</v>
      </c>
      <c r="C695" s="369" t="e">
        <f t="shared" si="33"/>
        <v>#VALUE!</v>
      </c>
      <c r="D695" s="369">
        <f t="shared" si="33"/>
        <v>10.47</v>
      </c>
      <c r="E695" s="369">
        <f t="shared" si="34"/>
        <v>-9.4700000000000006</v>
      </c>
      <c r="F695" s="369">
        <f t="shared" si="35"/>
        <v>10.47</v>
      </c>
    </row>
    <row r="696" spans="1:6" s="325" customFormat="1" ht="13.8">
      <c r="A696" s="329"/>
      <c r="B696" s="329" t="s">
        <v>480</v>
      </c>
      <c r="C696" s="369" t="e">
        <f t="shared" si="33"/>
        <v>#VALUE!</v>
      </c>
      <c r="D696" s="369">
        <f t="shared" si="33"/>
        <v>7.7</v>
      </c>
      <c r="E696" s="369">
        <f t="shared" si="34"/>
        <v>-7.15</v>
      </c>
      <c r="F696" s="369">
        <f t="shared" si="35"/>
        <v>7.7</v>
      </c>
    </row>
    <row r="697" spans="1:6" s="325" customFormat="1" ht="13.8">
      <c r="A697" s="327"/>
      <c r="B697" s="327" t="s">
        <v>481</v>
      </c>
      <c r="C697" s="369" t="e">
        <f t="shared" si="33"/>
        <v>#VALUE!</v>
      </c>
      <c r="D697" s="369">
        <f t="shared" si="33"/>
        <v>0.65</v>
      </c>
      <c r="E697" s="369">
        <f t="shared" si="34"/>
        <v>-0.65</v>
      </c>
      <c r="F697" s="369">
        <f t="shared" si="35"/>
        <v>0.65</v>
      </c>
    </row>
    <row r="698" spans="1:6" s="325" customFormat="1" ht="13.8">
      <c r="A698" s="329"/>
      <c r="B698" s="329" t="s">
        <v>482</v>
      </c>
      <c r="C698" s="369" t="e">
        <f t="shared" si="33"/>
        <v>#VALUE!</v>
      </c>
      <c r="D698" s="369">
        <f t="shared" si="33"/>
        <v>24.14</v>
      </c>
      <c r="E698" s="369">
        <f t="shared" si="34"/>
        <v>-19.45</v>
      </c>
      <c r="F698" s="369">
        <f t="shared" si="35"/>
        <v>24.14</v>
      </c>
    </row>
    <row r="699" spans="1:6" s="325" customFormat="1" ht="13.8">
      <c r="A699" s="327"/>
      <c r="B699" s="327" t="s">
        <v>483</v>
      </c>
      <c r="C699" s="369" t="e">
        <f t="shared" si="33"/>
        <v>#VALUE!</v>
      </c>
      <c r="D699" s="369">
        <f t="shared" si="33"/>
        <v>12.05</v>
      </c>
      <c r="E699" s="369">
        <f t="shared" si="34"/>
        <v>-10.75</v>
      </c>
      <c r="F699" s="369">
        <f t="shared" si="35"/>
        <v>12.05</v>
      </c>
    </row>
    <row r="700" spans="1:6" s="325" customFormat="1" ht="13.8">
      <c r="A700" s="329"/>
      <c r="B700" s="329" t="s">
        <v>484</v>
      </c>
      <c r="C700" s="369" t="e">
        <f t="shared" si="33"/>
        <v>#VALUE!</v>
      </c>
      <c r="D700" s="369">
        <f t="shared" si="33"/>
        <v>3.92</v>
      </c>
      <c r="E700" s="369">
        <f t="shared" si="34"/>
        <v>-3.77</v>
      </c>
      <c r="F700" s="369">
        <f t="shared" si="35"/>
        <v>3.92</v>
      </c>
    </row>
    <row r="701" spans="1:6" s="325" customFormat="1" ht="13.8">
      <c r="A701" s="327"/>
      <c r="B701" s="327" t="s">
        <v>485</v>
      </c>
      <c r="C701" s="369" t="e">
        <f t="shared" si="33"/>
        <v>#VALUE!</v>
      </c>
      <c r="D701" s="369">
        <f t="shared" si="33"/>
        <v>44.31</v>
      </c>
      <c r="E701" s="369">
        <f t="shared" si="34"/>
        <v>-30.7</v>
      </c>
      <c r="F701" s="369">
        <f t="shared" si="35"/>
        <v>44.31</v>
      </c>
    </row>
    <row r="702" spans="1:6" s="325" customFormat="1" ht="13.8">
      <c r="A702" s="329"/>
      <c r="B702" s="329" t="s">
        <v>486</v>
      </c>
      <c r="C702" s="369" t="e">
        <f t="shared" si="33"/>
        <v>#VALUE!</v>
      </c>
      <c r="D702" s="369">
        <f t="shared" si="33"/>
        <v>-11.37</v>
      </c>
      <c r="E702" s="369">
        <f t="shared" si="34"/>
        <v>12.83</v>
      </c>
      <c r="F702" s="369">
        <f t="shared" si="35"/>
        <v>-11.37</v>
      </c>
    </row>
    <row r="703" spans="1:6" s="325" customFormat="1" ht="13.8">
      <c r="A703" s="327"/>
      <c r="B703" s="327" t="s">
        <v>487</v>
      </c>
      <c r="C703" s="369" t="e">
        <f t="shared" si="33"/>
        <v>#VALUE!</v>
      </c>
      <c r="D703" s="369">
        <f t="shared" si="33"/>
        <v>-5.16</v>
      </c>
      <c r="E703" s="369">
        <f t="shared" si="34"/>
        <v>5.44</v>
      </c>
      <c r="F703" s="369">
        <f t="shared" si="35"/>
        <v>-5.16</v>
      </c>
    </row>
    <row r="704" spans="1:6" s="325" customFormat="1" ht="13.8">
      <c r="A704" s="329"/>
      <c r="B704" s="329" t="s">
        <v>488</v>
      </c>
      <c r="C704" s="369" t="e">
        <f t="shared" si="33"/>
        <v>#VALUE!</v>
      </c>
      <c r="D704" s="369">
        <f t="shared" si="33"/>
        <v>-12.88</v>
      </c>
      <c r="E704" s="369">
        <f t="shared" si="34"/>
        <v>14.78</v>
      </c>
      <c r="F704" s="369">
        <f t="shared" si="35"/>
        <v>-12.88</v>
      </c>
    </row>
    <row r="705" spans="1:6" s="325" customFormat="1" ht="13.8">
      <c r="A705" s="327"/>
      <c r="B705" s="327" t="s">
        <v>489</v>
      </c>
      <c r="C705" s="369" t="e">
        <f t="shared" si="33"/>
        <v>#VALUE!</v>
      </c>
      <c r="D705" s="369">
        <f t="shared" si="33"/>
        <v>13.81</v>
      </c>
      <c r="E705" s="369">
        <f t="shared" si="34"/>
        <v>-12.13</v>
      </c>
      <c r="F705" s="369">
        <f t="shared" si="35"/>
        <v>13.81</v>
      </c>
    </row>
    <row r="706" spans="1:6" s="325" customFormat="1" ht="13.8">
      <c r="A706" s="329"/>
      <c r="B706" s="329" t="s">
        <v>490</v>
      </c>
      <c r="C706" s="369" t="e">
        <f t="shared" si="33"/>
        <v>#VALUE!</v>
      </c>
      <c r="D706" s="369">
        <f t="shared" si="33"/>
        <v>18.34</v>
      </c>
      <c r="E706" s="369">
        <f t="shared" si="34"/>
        <v>-15.5</v>
      </c>
      <c r="F706" s="369">
        <f t="shared" si="35"/>
        <v>18.34</v>
      </c>
    </row>
    <row r="707" spans="1:6" s="325" customFormat="1" ht="13.8">
      <c r="A707" s="327"/>
      <c r="B707" s="327" t="s">
        <v>491</v>
      </c>
      <c r="C707" s="369" t="e">
        <f t="shared" si="33"/>
        <v>#VALUE!</v>
      </c>
      <c r="D707" s="369">
        <f t="shared" si="33"/>
        <v>2.86</v>
      </c>
      <c r="E707" s="369">
        <f t="shared" si="34"/>
        <v>-2.78</v>
      </c>
      <c r="F707" s="369">
        <f t="shared" si="35"/>
        <v>2.86</v>
      </c>
    </row>
    <row r="708" spans="1:6" s="325" customFormat="1" ht="13.8">
      <c r="A708" s="329"/>
      <c r="B708" s="329" t="s">
        <v>492</v>
      </c>
      <c r="C708" s="369" t="e">
        <f t="shared" si="33"/>
        <v>#VALUE!</v>
      </c>
      <c r="D708" s="369">
        <f t="shared" si="33"/>
        <v>14.19</v>
      </c>
      <c r="E708" s="369">
        <f t="shared" si="34"/>
        <v>-12.43</v>
      </c>
      <c r="F708" s="369">
        <f t="shared" si="35"/>
        <v>14.19</v>
      </c>
    </row>
    <row r="709" spans="1:6" s="325" customFormat="1" ht="13.8">
      <c r="A709" s="327"/>
      <c r="B709" s="327" t="s">
        <v>493</v>
      </c>
      <c r="C709" s="369" t="e">
        <f t="shared" si="33"/>
        <v>#VALUE!</v>
      </c>
      <c r="D709" s="369">
        <f t="shared" si="33"/>
        <v>16.79</v>
      </c>
      <c r="E709" s="369">
        <f t="shared" si="34"/>
        <v>-14.37</v>
      </c>
      <c r="F709" s="369">
        <f t="shared" si="35"/>
        <v>16.79</v>
      </c>
    </row>
    <row r="710" spans="1:6" s="325" customFormat="1" ht="13.8">
      <c r="A710" s="329"/>
      <c r="B710" s="329" t="s">
        <v>494</v>
      </c>
      <c r="C710" s="369" t="e">
        <f t="shared" si="33"/>
        <v>#VALUE!</v>
      </c>
      <c r="D710" s="369">
        <f t="shared" si="33"/>
        <v>18.55</v>
      </c>
      <c r="E710" s="369">
        <f t="shared" si="34"/>
        <v>-15.65</v>
      </c>
      <c r="F710" s="369">
        <f t="shared" si="35"/>
        <v>18.55</v>
      </c>
    </row>
    <row r="711" spans="1:6" s="325" customFormat="1" ht="13.8">
      <c r="A711" s="327"/>
      <c r="B711" s="327" t="s">
        <v>495</v>
      </c>
      <c r="C711" s="369" t="e">
        <f t="shared" si="33"/>
        <v>#VALUE!</v>
      </c>
      <c r="D711" s="369">
        <f t="shared" si="33"/>
        <v>18.71</v>
      </c>
      <c r="E711" s="369">
        <f t="shared" si="34"/>
        <v>-15.76</v>
      </c>
      <c r="F711" s="369">
        <f t="shared" si="35"/>
        <v>18.71</v>
      </c>
    </row>
    <row r="712" spans="1:6" s="325" customFormat="1" ht="13.8">
      <c r="A712" s="329"/>
      <c r="B712" s="329" t="s">
        <v>496</v>
      </c>
      <c r="C712" s="369" t="e">
        <f t="shared" si="33"/>
        <v>#VALUE!</v>
      </c>
      <c r="D712" s="369">
        <f t="shared" si="33"/>
        <v>18.48</v>
      </c>
      <c r="E712" s="369">
        <f t="shared" si="34"/>
        <v>-15.6</v>
      </c>
      <c r="F712" s="369">
        <f t="shared" si="35"/>
        <v>18.48</v>
      </c>
    </row>
    <row r="713" spans="1:6" s="325" customFormat="1" ht="13.8">
      <c r="A713" s="327"/>
      <c r="B713" s="327" t="s">
        <v>497</v>
      </c>
      <c r="C713" s="369" t="e">
        <f t="shared" ref="C713:D776" si="36">ROUND(((C324-B324)*100/B324),2)</f>
        <v>#VALUE!</v>
      </c>
      <c r="D713" s="369">
        <f t="shared" si="36"/>
        <v>14.27</v>
      </c>
      <c r="E713" s="369">
        <f t="shared" ref="E713:E776" si="37">ROUND(((E324-D324)*100/D324),2)</f>
        <v>-12.49</v>
      </c>
      <c r="F713" s="369">
        <f t="shared" ref="F713:F776" si="38">ROUND(F324/E324*100-100,2)</f>
        <v>14.27</v>
      </c>
    </row>
    <row r="714" spans="1:6" s="325" customFormat="1" ht="13.8">
      <c r="A714" s="329"/>
      <c r="B714" s="329" t="s">
        <v>498</v>
      </c>
      <c r="C714" s="369" t="e">
        <f t="shared" si="36"/>
        <v>#VALUE!</v>
      </c>
      <c r="D714" s="369">
        <f t="shared" si="36"/>
        <v>0.55000000000000004</v>
      </c>
      <c r="E714" s="369">
        <f t="shared" si="37"/>
        <v>-0.54</v>
      </c>
      <c r="F714" s="369">
        <f t="shared" si="38"/>
        <v>0.55000000000000004</v>
      </c>
    </row>
    <row r="715" spans="1:6" s="325" customFormat="1" ht="13.8">
      <c r="A715" s="327"/>
      <c r="B715" s="327" t="s">
        <v>499</v>
      </c>
      <c r="C715" s="369" t="e">
        <f t="shared" si="36"/>
        <v>#VALUE!</v>
      </c>
      <c r="D715" s="369">
        <f t="shared" si="36"/>
        <v>16.13</v>
      </c>
      <c r="E715" s="369">
        <f t="shared" si="37"/>
        <v>-13.89</v>
      </c>
      <c r="F715" s="369">
        <f t="shared" si="38"/>
        <v>16.13</v>
      </c>
    </row>
    <row r="716" spans="1:6" s="325" customFormat="1" ht="13.8">
      <c r="A716" s="329"/>
      <c r="B716" s="329" t="s">
        <v>500</v>
      </c>
      <c r="C716" s="369" t="e">
        <f t="shared" si="36"/>
        <v>#VALUE!</v>
      </c>
      <c r="D716" s="369">
        <f t="shared" si="36"/>
        <v>33.200000000000003</v>
      </c>
      <c r="E716" s="369">
        <f t="shared" si="37"/>
        <v>-24.93</v>
      </c>
      <c r="F716" s="369">
        <f t="shared" si="38"/>
        <v>33.200000000000003</v>
      </c>
    </row>
    <row r="717" spans="1:6" s="325" customFormat="1" ht="13.8">
      <c r="A717" s="327"/>
      <c r="B717" s="327" t="s">
        <v>501</v>
      </c>
      <c r="C717" s="369" t="e">
        <f t="shared" si="36"/>
        <v>#VALUE!</v>
      </c>
      <c r="D717" s="369">
        <f t="shared" si="36"/>
        <v>39.47</v>
      </c>
      <c r="E717" s="369">
        <f t="shared" si="37"/>
        <v>-28.3</v>
      </c>
      <c r="F717" s="369">
        <f t="shared" si="38"/>
        <v>39.47</v>
      </c>
    </row>
    <row r="718" spans="1:6" s="325" customFormat="1" ht="13.8">
      <c r="A718" s="329"/>
      <c r="B718" s="329" t="s">
        <v>502</v>
      </c>
      <c r="C718" s="369" t="e">
        <f t="shared" si="36"/>
        <v>#VALUE!</v>
      </c>
      <c r="D718" s="369">
        <f t="shared" si="36"/>
        <v>23.61</v>
      </c>
      <c r="E718" s="369">
        <f t="shared" si="37"/>
        <v>-19.100000000000001</v>
      </c>
      <c r="F718" s="369">
        <f t="shared" si="38"/>
        <v>23.61</v>
      </c>
    </row>
    <row r="719" spans="1:6" s="325" customFormat="1" ht="13.8">
      <c r="A719" s="327"/>
      <c r="B719" s="327" t="s">
        <v>503</v>
      </c>
      <c r="C719" s="369" t="e">
        <f t="shared" si="36"/>
        <v>#VALUE!</v>
      </c>
      <c r="D719" s="369">
        <f t="shared" si="36"/>
        <v>27.96</v>
      </c>
      <c r="E719" s="369">
        <f t="shared" si="37"/>
        <v>-21.85</v>
      </c>
      <c r="F719" s="369">
        <f t="shared" si="38"/>
        <v>27.96</v>
      </c>
    </row>
    <row r="720" spans="1:6" s="325" customFormat="1" ht="13.8">
      <c r="A720" s="329"/>
      <c r="B720" s="329" t="s">
        <v>504</v>
      </c>
      <c r="C720" s="369" t="e">
        <f t="shared" si="36"/>
        <v>#VALUE!</v>
      </c>
      <c r="D720" s="369">
        <f t="shared" si="36"/>
        <v>20.83</v>
      </c>
      <c r="E720" s="369">
        <f t="shared" si="37"/>
        <v>-17.239999999999998</v>
      </c>
      <c r="F720" s="369">
        <f t="shared" si="38"/>
        <v>20.83</v>
      </c>
    </row>
    <row r="721" spans="1:6" s="325" customFormat="1" ht="13.8">
      <c r="A721" s="327"/>
      <c r="B721" s="327" t="s">
        <v>505</v>
      </c>
      <c r="C721" s="369" t="e">
        <f t="shared" si="36"/>
        <v>#VALUE!</v>
      </c>
      <c r="D721" s="369">
        <f t="shared" si="36"/>
        <v>10.119999999999999</v>
      </c>
      <c r="E721" s="369">
        <f t="shared" si="37"/>
        <v>-9.19</v>
      </c>
      <c r="F721" s="369">
        <f t="shared" si="38"/>
        <v>10.119999999999999</v>
      </c>
    </row>
    <row r="722" spans="1:6" s="325" customFormat="1" ht="13.8">
      <c r="A722" s="329"/>
      <c r="B722" s="329" t="s">
        <v>506</v>
      </c>
      <c r="C722" s="369" t="e">
        <f t="shared" si="36"/>
        <v>#VALUE!</v>
      </c>
      <c r="D722" s="369">
        <f t="shared" si="36"/>
        <v>17.399999999999999</v>
      </c>
      <c r="E722" s="369">
        <f t="shared" si="37"/>
        <v>-14.82</v>
      </c>
      <c r="F722" s="369">
        <f t="shared" si="38"/>
        <v>17.399999999999999</v>
      </c>
    </row>
    <row r="723" spans="1:6" s="325" customFormat="1" ht="13.8">
      <c r="A723" s="327"/>
      <c r="B723" s="327" t="s">
        <v>507</v>
      </c>
      <c r="C723" s="369" t="e">
        <f t="shared" si="36"/>
        <v>#VALUE!</v>
      </c>
      <c r="D723" s="369">
        <f t="shared" si="36"/>
        <v>9.24</v>
      </c>
      <c r="E723" s="369">
        <f t="shared" si="37"/>
        <v>-8.4600000000000009</v>
      </c>
      <c r="F723" s="369">
        <f t="shared" si="38"/>
        <v>9.24</v>
      </c>
    </row>
    <row r="724" spans="1:6" s="325" customFormat="1" ht="13.8">
      <c r="A724" s="329"/>
      <c r="B724" s="329" t="s">
        <v>508</v>
      </c>
      <c r="C724" s="369" t="e">
        <f t="shared" si="36"/>
        <v>#VALUE!</v>
      </c>
      <c r="D724" s="369">
        <f t="shared" si="36"/>
        <v>32.64</v>
      </c>
      <c r="E724" s="369">
        <f t="shared" si="37"/>
        <v>-24.61</v>
      </c>
      <c r="F724" s="369">
        <f t="shared" si="38"/>
        <v>32.64</v>
      </c>
    </row>
    <row r="725" spans="1:6" s="325" customFormat="1" ht="13.8">
      <c r="A725" s="327"/>
      <c r="B725" s="327" t="s">
        <v>509</v>
      </c>
      <c r="C725" s="369" t="e">
        <f t="shared" si="36"/>
        <v>#VALUE!</v>
      </c>
      <c r="D725" s="369">
        <f t="shared" si="36"/>
        <v>4.28</v>
      </c>
      <c r="E725" s="369">
        <f t="shared" si="37"/>
        <v>-4.0999999999999996</v>
      </c>
      <c r="F725" s="369">
        <f t="shared" si="38"/>
        <v>4.28</v>
      </c>
    </row>
    <row r="726" spans="1:6" s="325" customFormat="1" ht="13.8">
      <c r="A726" s="329"/>
      <c r="B726" s="329" t="s">
        <v>510</v>
      </c>
      <c r="C726" s="369" t="e">
        <f t="shared" si="36"/>
        <v>#VALUE!</v>
      </c>
      <c r="D726" s="369">
        <f t="shared" si="36"/>
        <v>33.880000000000003</v>
      </c>
      <c r="E726" s="369">
        <f t="shared" si="37"/>
        <v>-25.31</v>
      </c>
      <c r="F726" s="369">
        <f t="shared" si="38"/>
        <v>33.880000000000003</v>
      </c>
    </row>
    <row r="727" spans="1:6" s="325" customFormat="1" ht="13.8">
      <c r="A727" s="327"/>
      <c r="B727" s="327" t="s">
        <v>511</v>
      </c>
      <c r="C727" s="369" t="e">
        <f t="shared" si="36"/>
        <v>#VALUE!</v>
      </c>
      <c r="D727" s="369">
        <f t="shared" si="36"/>
        <v>22.52</v>
      </c>
      <c r="E727" s="369">
        <f t="shared" si="37"/>
        <v>-18.38</v>
      </c>
      <c r="F727" s="369">
        <f t="shared" si="38"/>
        <v>22.52</v>
      </c>
    </row>
    <row r="728" spans="1:6" s="325" customFormat="1" ht="13.8">
      <c r="A728" s="329"/>
      <c r="B728" s="329" t="s">
        <v>512</v>
      </c>
      <c r="C728" s="369" t="e">
        <f t="shared" si="36"/>
        <v>#VALUE!</v>
      </c>
      <c r="D728" s="369">
        <f t="shared" si="36"/>
        <v>67.16</v>
      </c>
      <c r="E728" s="369">
        <f t="shared" si="37"/>
        <v>-40.18</v>
      </c>
      <c r="F728" s="369">
        <f t="shared" si="38"/>
        <v>67.16</v>
      </c>
    </row>
    <row r="729" spans="1:6" s="325" customFormat="1" ht="13.8">
      <c r="A729" s="327"/>
      <c r="B729" s="327" t="s">
        <v>513</v>
      </c>
      <c r="C729" s="369" t="e">
        <f t="shared" si="36"/>
        <v>#VALUE!</v>
      </c>
      <c r="D729" s="369">
        <f t="shared" si="36"/>
        <v>39.9</v>
      </c>
      <c r="E729" s="369">
        <f t="shared" si="37"/>
        <v>-28.52</v>
      </c>
      <c r="F729" s="369">
        <f t="shared" si="38"/>
        <v>39.9</v>
      </c>
    </row>
    <row r="730" spans="1:6" s="325" customFormat="1" ht="13.8">
      <c r="A730" s="329"/>
      <c r="B730" s="329" t="s">
        <v>514</v>
      </c>
      <c r="C730" s="369" t="e">
        <f t="shared" si="36"/>
        <v>#VALUE!</v>
      </c>
      <c r="D730" s="369">
        <f t="shared" si="36"/>
        <v>12.37</v>
      </c>
      <c r="E730" s="369">
        <f t="shared" si="37"/>
        <v>-11.01</v>
      </c>
      <c r="F730" s="369">
        <f t="shared" si="38"/>
        <v>12.37</v>
      </c>
    </row>
    <row r="731" spans="1:6" s="325" customFormat="1" ht="13.8">
      <c r="A731" s="327"/>
      <c r="B731" s="327" t="s">
        <v>515</v>
      </c>
      <c r="C731" s="369" t="e">
        <f t="shared" si="36"/>
        <v>#VALUE!</v>
      </c>
      <c r="D731" s="369">
        <f t="shared" si="36"/>
        <v>2.23</v>
      </c>
      <c r="E731" s="369">
        <f t="shared" si="37"/>
        <v>-2.1800000000000002</v>
      </c>
      <c r="F731" s="369">
        <f t="shared" si="38"/>
        <v>2.23</v>
      </c>
    </row>
    <row r="732" spans="1:6" s="325" customFormat="1" ht="13.8">
      <c r="A732" s="329"/>
      <c r="B732" s="329" t="s">
        <v>516</v>
      </c>
      <c r="C732" s="369" t="e">
        <f t="shared" si="36"/>
        <v>#VALUE!</v>
      </c>
      <c r="D732" s="369">
        <f t="shared" si="36"/>
        <v>28</v>
      </c>
      <c r="E732" s="369">
        <f t="shared" si="37"/>
        <v>-21.87</v>
      </c>
      <c r="F732" s="369">
        <f t="shared" si="38"/>
        <v>28</v>
      </c>
    </row>
    <row r="733" spans="1:6" s="325" customFormat="1" ht="13.8">
      <c r="A733" s="327"/>
      <c r="B733" s="327" t="s">
        <v>517</v>
      </c>
      <c r="C733" s="369" t="e">
        <f t="shared" si="36"/>
        <v>#VALUE!</v>
      </c>
      <c r="D733" s="369">
        <f t="shared" si="36"/>
        <v>8.02</v>
      </c>
      <c r="E733" s="369">
        <f t="shared" si="37"/>
        <v>-7.43</v>
      </c>
      <c r="F733" s="369">
        <f t="shared" si="38"/>
        <v>8.02</v>
      </c>
    </row>
    <row r="734" spans="1:6" s="325" customFormat="1" ht="13.8">
      <c r="A734" s="329"/>
      <c r="B734" s="329" t="s">
        <v>518</v>
      </c>
      <c r="C734" s="369" t="e">
        <f t="shared" si="36"/>
        <v>#VALUE!</v>
      </c>
      <c r="D734" s="369">
        <f t="shared" si="36"/>
        <v>-67.95</v>
      </c>
      <c r="E734" s="369">
        <f t="shared" si="37"/>
        <v>212.05</v>
      </c>
      <c r="F734" s="369">
        <f t="shared" si="38"/>
        <v>-67.95</v>
      </c>
    </row>
    <row r="735" spans="1:6" s="325" customFormat="1" ht="13.8">
      <c r="A735" s="327"/>
      <c r="B735" s="327" t="s">
        <v>519</v>
      </c>
      <c r="C735" s="369" t="e">
        <f t="shared" si="36"/>
        <v>#VALUE!</v>
      </c>
      <c r="D735" s="369">
        <f t="shared" si="36"/>
        <v>20.71</v>
      </c>
      <c r="E735" s="369">
        <f t="shared" si="37"/>
        <v>-17.149999999999999</v>
      </c>
      <c r="F735" s="369">
        <f t="shared" si="38"/>
        <v>20.71</v>
      </c>
    </row>
    <row r="736" spans="1:6" s="325" customFormat="1" ht="13.8">
      <c r="A736" s="329"/>
      <c r="B736" s="329" t="s">
        <v>520</v>
      </c>
      <c r="C736" s="369" t="e">
        <f t="shared" si="36"/>
        <v>#VALUE!</v>
      </c>
      <c r="D736" s="369">
        <f t="shared" si="36"/>
        <v>12.32</v>
      </c>
      <c r="E736" s="369">
        <f t="shared" si="37"/>
        <v>-10.97</v>
      </c>
      <c r="F736" s="369">
        <f t="shared" si="38"/>
        <v>12.32</v>
      </c>
    </row>
    <row r="737" spans="1:6" s="325" customFormat="1" ht="13.8">
      <c r="A737" s="327"/>
      <c r="B737" s="327" t="s">
        <v>521</v>
      </c>
      <c r="C737" s="369" t="e">
        <f t="shared" si="36"/>
        <v>#VALUE!</v>
      </c>
      <c r="D737" s="369">
        <f t="shared" si="36"/>
        <v>5.17</v>
      </c>
      <c r="E737" s="369">
        <f t="shared" si="37"/>
        <v>-4.92</v>
      </c>
      <c r="F737" s="369">
        <f t="shared" si="38"/>
        <v>5.17</v>
      </c>
    </row>
    <row r="738" spans="1:6" s="325" customFormat="1" ht="13.8">
      <c r="A738" s="329"/>
      <c r="B738" s="329" t="s">
        <v>522</v>
      </c>
      <c r="C738" s="369" t="e">
        <f t="shared" si="36"/>
        <v>#VALUE!</v>
      </c>
      <c r="D738" s="369">
        <f t="shared" si="36"/>
        <v>19.02</v>
      </c>
      <c r="E738" s="369">
        <f t="shared" si="37"/>
        <v>-15.98</v>
      </c>
      <c r="F738" s="369">
        <f t="shared" si="38"/>
        <v>19.02</v>
      </c>
    </row>
    <row r="739" spans="1:6" s="325" customFormat="1" ht="13.8">
      <c r="A739" s="327"/>
      <c r="B739" s="327" t="s">
        <v>523</v>
      </c>
      <c r="C739" s="369" t="e">
        <f t="shared" si="36"/>
        <v>#VALUE!</v>
      </c>
      <c r="D739" s="369">
        <f t="shared" si="36"/>
        <v>41.52</v>
      </c>
      <c r="E739" s="369">
        <f t="shared" si="37"/>
        <v>-29.34</v>
      </c>
      <c r="F739" s="369">
        <f t="shared" si="38"/>
        <v>41.52</v>
      </c>
    </row>
    <row r="740" spans="1:6" s="325" customFormat="1" ht="13.8">
      <c r="A740" s="329"/>
      <c r="B740" s="329" t="s">
        <v>524</v>
      </c>
      <c r="C740" s="369" t="e">
        <f t="shared" si="36"/>
        <v>#VALUE!</v>
      </c>
      <c r="D740" s="369">
        <f t="shared" si="36"/>
        <v>44.14</v>
      </c>
      <c r="E740" s="369">
        <f t="shared" si="37"/>
        <v>-30.62</v>
      </c>
      <c r="F740" s="369">
        <f t="shared" si="38"/>
        <v>44.14</v>
      </c>
    </row>
    <row r="741" spans="1:6" s="325" customFormat="1" ht="13.8">
      <c r="A741" s="327"/>
      <c r="B741" s="327" t="s">
        <v>525</v>
      </c>
      <c r="C741" s="369" t="e">
        <f t="shared" si="36"/>
        <v>#VALUE!</v>
      </c>
      <c r="D741" s="369">
        <f t="shared" si="36"/>
        <v>2.4700000000000002</v>
      </c>
      <c r="E741" s="369">
        <f t="shared" si="37"/>
        <v>-2.41</v>
      </c>
      <c r="F741" s="369">
        <f t="shared" si="38"/>
        <v>2.4700000000000002</v>
      </c>
    </row>
    <row r="742" spans="1:6" s="325" customFormat="1" ht="13.8">
      <c r="A742" s="329"/>
      <c r="B742" s="329" t="s">
        <v>526</v>
      </c>
      <c r="C742" s="369" t="e">
        <f t="shared" si="36"/>
        <v>#VALUE!</v>
      </c>
      <c r="D742" s="369">
        <f t="shared" si="36"/>
        <v>-0.66</v>
      </c>
      <c r="E742" s="369">
        <f t="shared" si="37"/>
        <v>0.66</v>
      </c>
      <c r="F742" s="369">
        <f t="shared" si="38"/>
        <v>-0.66</v>
      </c>
    </row>
    <row r="743" spans="1:6" s="325" customFormat="1" ht="13.8">
      <c r="A743" s="327"/>
      <c r="B743" s="327" t="s">
        <v>527</v>
      </c>
      <c r="C743" s="369" t="e">
        <f t="shared" si="36"/>
        <v>#VALUE!</v>
      </c>
      <c r="D743" s="369">
        <f t="shared" si="36"/>
        <v>10.53</v>
      </c>
      <c r="E743" s="369">
        <f t="shared" si="37"/>
        <v>-9.5299999999999994</v>
      </c>
      <c r="F743" s="369">
        <f t="shared" si="38"/>
        <v>10.53</v>
      </c>
    </row>
    <row r="744" spans="1:6" s="325" customFormat="1" ht="13.8">
      <c r="A744" s="329"/>
      <c r="B744" s="329" t="s">
        <v>528</v>
      </c>
      <c r="C744" s="369" t="e">
        <f t="shared" si="36"/>
        <v>#VALUE!</v>
      </c>
      <c r="D744" s="369">
        <f t="shared" si="36"/>
        <v>6.91</v>
      </c>
      <c r="E744" s="369">
        <f t="shared" si="37"/>
        <v>-6.46</v>
      </c>
      <c r="F744" s="369">
        <f t="shared" si="38"/>
        <v>6.91</v>
      </c>
    </row>
    <row r="745" spans="1:6" s="325" customFormat="1" ht="13.8">
      <c r="A745" s="327"/>
      <c r="B745" s="327" t="s">
        <v>529</v>
      </c>
      <c r="C745" s="369" t="e">
        <f t="shared" si="36"/>
        <v>#VALUE!</v>
      </c>
      <c r="D745" s="369">
        <f t="shared" si="36"/>
        <v>-17.36</v>
      </c>
      <c r="E745" s="369">
        <f t="shared" si="37"/>
        <v>21</v>
      </c>
      <c r="F745" s="369">
        <f t="shared" si="38"/>
        <v>-17.36</v>
      </c>
    </row>
    <row r="746" spans="1:6" s="325" customFormat="1" ht="13.8">
      <c r="A746" s="329"/>
      <c r="B746" s="329" t="s">
        <v>530</v>
      </c>
      <c r="C746" s="369" t="e">
        <f t="shared" si="36"/>
        <v>#VALUE!</v>
      </c>
      <c r="D746" s="369">
        <f t="shared" si="36"/>
        <v>-29.11</v>
      </c>
      <c r="E746" s="369">
        <f t="shared" si="37"/>
        <v>41.07</v>
      </c>
      <c r="F746" s="369">
        <f t="shared" si="38"/>
        <v>-29.11</v>
      </c>
    </row>
    <row r="747" spans="1:6" s="325" customFormat="1" ht="13.8">
      <c r="A747" s="327"/>
      <c r="B747" s="327" t="s">
        <v>531</v>
      </c>
      <c r="C747" s="369" t="e">
        <f t="shared" si="36"/>
        <v>#VALUE!</v>
      </c>
      <c r="D747" s="369">
        <f t="shared" si="36"/>
        <v>8.39</v>
      </c>
      <c r="E747" s="369">
        <f t="shared" si="37"/>
        <v>-7.74</v>
      </c>
      <c r="F747" s="369">
        <f t="shared" si="38"/>
        <v>8.39</v>
      </c>
    </row>
    <row r="748" spans="1:6" s="325" customFormat="1" ht="13.8">
      <c r="A748" s="329"/>
      <c r="B748" s="329" t="s">
        <v>532</v>
      </c>
      <c r="C748" s="369" t="e">
        <f t="shared" si="36"/>
        <v>#VALUE!</v>
      </c>
      <c r="D748" s="369">
        <f t="shared" si="36"/>
        <v>-8.16</v>
      </c>
      <c r="E748" s="369">
        <f t="shared" si="37"/>
        <v>8.8800000000000008</v>
      </c>
      <c r="F748" s="369">
        <f t="shared" si="38"/>
        <v>-8.16</v>
      </c>
    </row>
    <row r="749" spans="1:6" s="325" customFormat="1" ht="27.6">
      <c r="A749" s="327"/>
      <c r="B749" s="327" t="s">
        <v>568</v>
      </c>
      <c r="C749" s="369" t="e">
        <f t="shared" si="36"/>
        <v>#VALUE!</v>
      </c>
      <c r="D749" s="369">
        <f t="shared" si="36"/>
        <v>-15.86</v>
      </c>
      <c r="E749" s="369">
        <f t="shared" si="37"/>
        <v>18.850000000000001</v>
      </c>
      <c r="F749" s="369">
        <f t="shared" si="38"/>
        <v>-15.86</v>
      </c>
    </row>
    <row r="750" spans="1:6" s="325" customFormat="1" ht="13.8">
      <c r="A750" s="329"/>
      <c r="B750" s="329" t="s">
        <v>569</v>
      </c>
      <c r="C750" s="369" t="e">
        <f t="shared" si="36"/>
        <v>#VALUE!</v>
      </c>
      <c r="D750" s="369">
        <f t="shared" si="36"/>
        <v>1.74</v>
      </c>
      <c r="E750" s="369">
        <f t="shared" si="37"/>
        <v>-1.71</v>
      </c>
      <c r="F750" s="369">
        <f t="shared" si="38"/>
        <v>1.74</v>
      </c>
    </row>
    <row r="751" spans="1:6" s="325" customFormat="1" ht="13.8">
      <c r="A751" s="327"/>
      <c r="B751" s="327" t="s">
        <v>533</v>
      </c>
      <c r="C751" s="369" t="e">
        <f t="shared" si="36"/>
        <v>#VALUE!</v>
      </c>
      <c r="D751" s="369">
        <f t="shared" si="36"/>
        <v>15.88</v>
      </c>
      <c r="E751" s="369">
        <f t="shared" si="37"/>
        <v>-13.7</v>
      </c>
      <c r="F751" s="369">
        <f t="shared" si="38"/>
        <v>15.88</v>
      </c>
    </row>
    <row r="752" spans="1:6" s="325" customFormat="1" ht="13.8">
      <c r="A752" s="329"/>
      <c r="B752" s="329" t="s">
        <v>534</v>
      </c>
      <c r="C752" s="369" t="e">
        <f t="shared" si="36"/>
        <v>#VALUE!</v>
      </c>
      <c r="D752" s="369">
        <f t="shared" si="36"/>
        <v>15.9</v>
      </c>
      <c r="E752" s="369">
        <f t="shared" si="37"/>
        <v>-13.72</v>
      </c>
      <c r="F752" s="369">
        <f t="shared" si="38"/>
        <v>15.9</v>
      </c>
    </row>
    <row r="753" spans="1:6" s="325" customFormat="1" ht="27.6">
      <c r="A753" s="327"/>
      <c r="B753" s="327" t="s">
        <v>570</v>
      </c>
      <c r="C753" s="369" t="e">
        <f t="shared" si="36"/>
        <v>#VALUE!</v>
      </c>
      <c r="D753" s="369">
        <f t="shared" si="36"/>
        <v>-36.700000000000003</v>
      </c>
      <c r="E753" s="369">
        <f t="shared" si="37"/>
        <v>57.97</v>
      </c>
      <c r="F753" s="369">
        <f t="shared" si="38"/>
        <v>-36.700000000000003</v>
      </c>
    </row>
    <row r="754" spans="1:6" s="325" customFormat="1" ht="13.8">
      <c r="A754" s="329"/>
      <c r="B754" s="329" t="s">
        <v>571</v>
      </c>
      <c r="C754" s="369" t="e">
        <f t="shared" si="36"/>
        <v>#VALUE!</v>
      </c>
      <c r="D754" s="369">
        <f t="shared" si="36"/>
        <v>28.6</v>
      </c>
      <c r="E754" s="369">
        <f t="shared" si="37"/>
        <v>-22.24</v>
      </c>
      <c r="F754" s="369">
        <f t="shared" si="38"/>
        <v>28.6</v>
      </c>
    </row>
    <row r="755" spans="1:6" s="325" customFormat="1" ht="27.6">
      <c r="A755" s="327"/>
      <c r="B755" s="327" t="s">
        <v>572</v>
      </c>
      <c r="C755" s="369" t="e">
        <f t="shared" si="36"/>
        <v>#VALUE!</v>
      </c>
      <c r="D755" s="369">
        <f t="shared" si="36"/>
        <v>-18.18</v>
      </c>
      <c r="E755" s="369">
        <f t="shared" si="37"/>
        <v>22.21</v>
      </c>
      <c r="F755" s="369">
        <f t="shared" si="38"/>
        <v>-18.18</v>
      </c>
    </row>
    <row r="756" spans="1:6" s="325" customFormat="1" ht="13.8">
      <c r="A756" s="329"/>
      <c r="B756" s="329" t="s">
        <v>573</v>
      </c>
      <c r="C756" s="369" t="e">
        <f t="shared" si="36"/>
        <v>#VALUE!</v>
      </c>
      <c r="D756" s="369">
        <f t="shared" si="36"/>
        <v>-43.23</v>
      </c>
      <c r="E756" s="369">
        <f t="shared" si="37"/>
        <v>76.16</v>
      </c>
      <c r="F756" s="369">
        <f t="shared" si="38"/>
        <v>-43.23</v>
      </c>
    </row>
    <row r="757" spans="1:6" s="325" customFormat="1" ht="13.8">
      <c r="A757" s="327"/>
      <c r="B757" s="327" t="s">
        <v>574</v>
      </c>
      <c r="C757" s="369" t="e">
        <f t="shared" si="36"/>
        <v>#VALUE!</v>
      </c>
      <c r="D757" s="369">
        <f t="shared" si="36"/>
        <v>28.57</v>
      </c>
      <c r="E757" s="369">
        <f t="shared" si="37"/>
        <v>-22.22</v>
      </c>
      <c r="F757" s="369">
        <f t="shared" si="38"/>
        <v>28.57</v>
      </c>
    </row>
    <row r="758" spans="1:6" s="325" customFormat="1" ht="13.8">
      <c r="A758" s="329"/>
      <c r="B758" s="329" t="s">
        <v>535</v>
      </c>
      <c r="C758" s="369" t="e">
        <f t="shared" si="36"/>
        <v>#VALUE!</v>
      </c>
      <c r="D758" s="369">
        <f t="shared" si="36"/>
        <v>-40</v>
      </c>
      <c r="E758" s="369">
        <f t="shared" si="37"/>
        <v>66.67</v>
      </c>
      <c r="F758" s="369">
        <f t="shared" si="38"/>
        <v>-40</v>
      </c>
    </row>
    <row r="759" spans="1:6" s="325" customFormat="1" ht="13.8">
      <c r="A759" s="327"/>
      <c r="B759" s="327" t="s">
        <v>536</v>
      </c>
      <c r="C759" s="369" t="e">
        <f t="shared" si="36"/>
        <v>#VALUE!</v>
      </c>
      <c r="D759" s="369">
        <f t="shared" si="36"/>
        <v>-12.02</v>
      </c>
      <c r="E759" s="369">
        <f t="shared" si="37"/>
        <v>13.66</v>
      </c>
      <c r="F759" s="369">
        <f t="shared" si="38"/>
        <v>-12.02</v>
      </c>
    </row>
    <row r="760" spans="1:6" s="325" customFormat="1" ht="27.6">
      <c r="A760" s="329"/>
      <c r="B760" s="329" t="s">
        <v>575</v>
      </c>
      <c r="C760" s="369" t="e">
        <f t="shared" si="36"/>
        <v>#VALUE!</v>
      </c>
      <c r="D760" s="369">
        <f t="shared" si="36"/>
        <v>18.97</v>
      </c>
      <c r="E760" s="369">
        <f t="shared" si="37"/>
        <v>-15.94</v>
      </c>
      <c r="F760" s="369">
        <f t="shared" si="38"/>
        <v>18.97</v>
      </c>
    </row>
    <row r="761" spans="1:6" s="325" customFormat="1" ht="13.8">
      <c r="A761" s="327"/>
      <c r="B761" s="327" t="s">
        <v>576</v>
      </c>
      <c r="C761" s="369" t="e">
        <f t="shared" si="36"/>
        <v>#VALUE!</v>
      </c>
      <c r="D761" s="369">
        <f t="shared" si="36"/>
        <v>-19.32</v>
      </c>
      <c r="E761" s="369">
        <f t="shared" si="37"/>
        <v>23.94</v>
      </c>
      <c r="F761" s="369">
        <f t="shared" si="38"/>
        <v>-19.32</v>
      </c>
    </row>
    <row r="762" spans="1:6" s="325" customFormat="1" ht="13.8">
      <c r="A762" s="329"/>
      <c r="B762" s="329" t="s">
        <v>577</v>
      </c>
      <c r="C762" s="369" t="e">
        <f t="shared" si="36"/>
        <v>#VALUE!</v>
      </c>
      <c r="D762" s="369">
        <f t="shared" si="36"/>
        <v>-12.54</v>
      </c>
      <c r="E762" s="369">
        <f t="shared" si="37"/>
        <v>14.33</v>
      </c>
      <c r="F762" s="369">
        <f t="shared" si="38"/>
        <v>-12.54</v>
      </c>
    </row>
    <row r="763" spans="1:6" s="325" customFormat="1" ht="13.8">
      <c r="A763" s="327"/>
      <c r="B763" s="327" t="s">
        <v>537</v>
      </c>
      <c r="C763" s="369" t="e">
        <f t="shared" si="36"/>
        <v>#VALUE!</v>
      </c>
      <c r="D763" s="369">
        <f t="shared" si="36"/>
        <v>7.71</v>
      </c>
      <c r="E763" s="369">
        <f t="shared" si="37"/>
        <v>-7.16</v>
      </c>
      <c r="F763" s="369">
        <f t="shared" si="38"/>
        <v>7.71</v>
      </c>
    </row>
    <row r="764" spans="1:6" s="325" customFormat="1" ht="13.8">
      <c r="A764" s="329"/>
      <c r="B764" s="329" t="s">
        <v>538</v>
      </c>
      <c r="C764" s="369" t="e">
        <f t="shared" si="36"/>
        <v>#VALUE!</v>
      </c>
      <c r="D764" s="369">
        <f t="shared" si="36"/>
        <v>15.69</v>
      </c>
      <c r="E764" s="369">
        <f t="shared" si="37"/>
        <v>-13.56</v>
      </c>
      <c r="F764" s="369">
        <f t="shared" si="38"/>
        <v>15.69</v>
      </c>
    </row>
    <row r="765" spans="1:6" s="325" customFormat="1" ht="13.8">
      <c r="A765" s="327"/>
      <c r="B765" s="327" t="s">
        <v>539</v>
      </c>
      <c r="C765" s="369" t="e">
        <f t="shared" si="36"/>
        <v>#VALUE!</v>
      </c>
      <c r="D765" s="369">
        <f t="shared" si="36"/>
        <v>5.24</v>
      </c>
      <c r="E765" s="369">
        <f t="shared" si="37"/>
        <v>-4.9800000000000004</v>
      </c>
      <c r="F765" s="369">
        <f t="shared" si="38"/>
        <v>5.24</v>
      </c>
    </row>
    <row r="766" spans="1:6" s="325" customFormat="1" ht="13.8">
      <c r="A766" s="329"/>
      <c r="B766" s="329" t="s">
        <v>540</v>
      </c>
      <c r="C766" s="369" t="e">
        <f t="shared" si="36"/>
        <v>#VALUE!</v>
      </c>
      <c r="D766" s="369">
        <f t="shared" si="36"/>
        <v>13.21</v>
      </c>
      <c r="E766" s="369">
        <f t="shared" si="37"/>
        <v>-11.67</v>
      </c>
      <c r="F766" s="369">
        <f t="shared" si="38"/>
        <v>13.21</v>
      </c>
    </row>
    <row r="767" spans="1:6" s="325" customFormat="1" ht="13.8">
      <c r="A767" s="327"/>
      <c r="B767" s="327" t="s">
        <v>541</v>
      </c>
      <c r="C767" s="369" t="e">
        <f t="shared" si="36"/>
        <v>#VALUE!</v>
      </c>
      <c r="D767" s="369">
        <f t="shared" si="36"/>
        <v>34.229999999999997</v>
      </c>
      <c r="E767" s="369">
        <f t="shared" si="37"/>
        <v>-25.5</v>
      </c>
      <c r="F767" s="369">
        <f t="shared" si="38"/>
        <v>34.229999999999997</v>
      </c>
    </row>
    <row r="768" spans="1:6" s="325" customFormat="1" ht="27.6">
      <c r="A768" s="329"/>
      <c r="B768" s="329" t="s">
        <v>578</v>
      </c>
      <c r="C768" s="369" t="e">
        <f t="shared" si="36"/>
        <v>#VALUE!</v>
      </c>
      <c r="D768" s="369">
        <f t="shared" si="36"/>
        <v>34.11</v>
      </c>
      <c r="E768" s="369">
        <f t="shared" si="37"/>
        <v>-25.43</v>
      </c>
      <c r="F768" s="369">
        <f t="shared" si="38"/>
        <v>34.11</v>
      </c>
    </row>
    <row r="769" spans="1:6" s="325" customFormat="1" ht="13.8">
      <c r="A769" s="327"/>
      <c r="B769" s="327" t="s">
        <v>579</v>
      </c>
      <c r="C769" s="369" t="e">
        <f t="shared" si="36"/>
        <v>#VALUE!</v>
      </c>
      <c r="D769" s="369">
        <f t="shared" si="36"/>
        <v>38.369999999999997</v>
      </c>
      <c r="E769" s="369">
        <f t="shared" si="37"/>
        <v>-27.73</v>
      </c>
      <c r="F769" s="369">
        <f t="shared" si="38"/>
        <v>38.369999999999997</v>
      </c>
    </row>
    <row r="770" spans="1:6" s="325" customFormat="1" ht="13.8">
      <c r="A770" s="329"/>
      <c r="B770" s="329" t="s">
        <v>542</v>
      </c>
      <c r="C770" s="369" t="e">
        <f t="shared" si="36"/>
        <v>#VALUE!</v>
      </c>
      <c r="D770" s="369">
        <f t="shared" si="36"/>
        <v>7.48</v>
      </c>
      <c r="E770" s="369">
        <f t="shared" si="37"/>
        <v>-6.96</v>
      </c>
      <c r="F770" s="369">
        <f t="shared" si="38"/>
        <v>7.48</v>
      </c>
    </row>
    <row r="771" spans="1:6" s="325" customFormat="1" ht="13.8">
      <c r="A771" s="327"/>
      <c r="B771" s="327" t="s">
        <v>543</v>
      </c>
      <c r="C771" s="369" t="e">
        <f t="shared" si="36"/>
        <v>#VALUE!</v>
      </c>
      <c r="D771" s="369">
        <f t="shared" si="36"/>
        <v>15.43</v>
      </c>
      <c r="E771" s="369">
        <f t="shared" si="37"/>
        <v>-13.36</v>
      </c>
      <c r="F771" s="369">
        <f t="shared" si="38"/>
        <v>15.43</v>
      </c>
    </row>
    <row r="772" spans="1:6" s="325" customFormat="1" ht="13.8">
      <c r="A772" s="329"/>
      <c r="B772" s="329" t="s">
        <v>544</v>
      </c>
      <c r="C772" s="369" t="e">
        <f t="shared" si="36"/>
        <v>#VALUE!</v>
      </c>
      <c r="D772" s="369">
        <f t="shared" si="36"/>
        <v>32.11</v>
      </c>
      <c r="E772" s="369">
        <f t="shared" si="37"/>
        <v>-24.3</v>
      </c>
      <c r="F772" s="369">
        <f t="shared" si="38"/>
        <v>32.11</v>
      </c>
    </row>
    <row r="773" spans="1:6" s="325" customFormat="1" ht="13.8">
      <c r="A773" s="327"/>
      <c r="B773" s="327" t="s">
        <v>545</v>
      </c>
      <c r="C773" s="369" t="e">
        <f t="shared" si="36"/>
        <v>#VALUE!</v>
      </c>
      <c r="D773" s="369">
        <f t="shared" si="36"/>
        <v>136.38999999999999</v>
      </c>
      <c r="E773" s="369">
        <f t="shared" si="37"/>
        <v>-57.7</v>
      </c>
      <c r="F773" s="369">
        <f t="shared" si="38"/>
        <v>136.38999999999999</v>
      </c>
    </row>
    <row r="774" spans="1:6" s="325" customFormat="1" ht="13.8">
      <c r="A774" s="329"/>
      <c r="B774" s="329" t="s">
        <v>546</v>
      </c>
      <c r="C774" s="369" t="e">
        <f t="shared" si="36"/>
        <v>#VALUE!</v>
      </c>
      <c r="D774" s="369">
        <f t="shared" si="36"/>
        <v>39.07</v>
      </c>
      <c r="E774" s="369">
        <f t="shared" si="37"/>
        <v>-28.09</v>
      </c>
      <c r="F774" s="369">
        <f t="shared" si="38"/>
        <v>39.07</v>
      </c>
    </row>
    <row r="775" spans="1:6" s="325" customFormat="1" ht="13.8">
      <c r="A775" s="327"/>
      <c r="B775" s="327" t="s">
        <v>547</v>
      </c>
      <c r="C775" s="369" t="e">
        <f t="shared" si="36"/>
        <v>#VALUE!</v>
      </c>
      <c r="D775" s="369">
        <f t="shared" si="36"/>
        <v>1045.67</v>
      </c>
      <c r="E775" s="369">
        <f t="shared" si="37"/>
        <v>-91.27</v>
      </c>
      <c r="F775" s="369">
        <f t="shared" si="38"/>
        <v>1045.67</v>
      </c>
    </row>
    <row r="776" spans="1:6" s="325" customFormat="1" ht="13.8">
      <c r="A776" s="327"/>
      <c r="B776" s="329" t="s">
        <v>580</v>
      </c>
      <c r="C776" s="369" t="e">
        <f t="shared" si="36"/>
        <v>#VALUE!</v>
      </c>
      <c r="D776" s="369">
        <f t="shared" si="36"/>
        <v>-100</v>
      </c>
      <c r="E776" s="369" t="e">
        <f t="shared" si="37"/>
        <v>#DIV/0!</v>
      </c>
      <c r="F776" s="369">
        <f t="shared" si="38"/>
        <v>-100</v>
      </c>
    </row>
    <row r="777" spans="1:6" s="325" customFormat="1" ht="13.8">
      <c r="A777" s="329"/>
      <c r="B777" s="329" t="s">
        <v>581</v>
      </c>
      <c r="C777" s="369" t="e">
        <f t="shared" ref="C777:D779" si="39">ROUND(((C388-B388)*100/B388),2)</f>
        <v>#VALUE!</v>
      </c>
      <c r="D777" s="369">
        <f t="shared" si="39"/>
        <v>26.68</v>
      </c>
      <c r="E777" s="369">
        <f t="shared" ref="E777:E779" si="40">ROUND(((E388-D388)*100/D388),2)</f>
        <v>-21.06</v>
      </c>
      <c r="F777" s="369">
        <f t="shared" ref="F777:F779" si="41">ROUND(F388/E388*100-100,2)</f>
        <v>26.68</v>
      </c>
    </row>
    <row r="778" spans="1:6" s="325" customFormat="1" ht="13.8">
      <c r="A778" s="327"/>
      <c r="B778" s="327" t="s">
        <v>582</v>
      </c>
      <c r="C778" s="369" t="e">
        <f t="shared" si="39"/>
        <v>#VALUE!</v>
      </c>
      <c r="D778" s="369">
        <f t="shared" si="39"/>
        <v>30.51</v>
      </c>
      <c r="E778" s="369">
        <f t="shared" si="40"/>
        <v>-23.38</v>
      </c>
      <c r="F778" s="369">
        <f t="shared" si="41"/>
        <v>30.51</v>
      </c>
    </row>
    <row r="779" spans="1:6" s="325" customFormat="1" ht="13.8">
      <c r="A779" s="329"/>
      <c r="B779" s="329" t="s">
        <v>583</v>
      </c>
      <c r="C779" s="369" t="e">
        <f t="shared" si="39"/>
        <v>#VALUE!</v>
      </c>
      <c r="D779" s="369">
        <f t="shared" si="39"/>
        <v>26.68</v>
      </c>
      <c r="E779" s="369">
        <f t="shared" si="40"/>
        <v>-21.06</v>
      </c>
      <c r="F779" s="369">
        <f t="shared" si="41"/>
        <v>26.68</v>
      </c>
    </row>
    <row r="780" spans="1:6" s="325" customFormat="1" ht="13.8">
      <c r="A780" s="711" t="s">
        <v>174</v>
      </c>
      <c r="B780" s="713"/>
      <c r="C780" s="326" t="s">
        <v>586</v>
      </c>
      <c r="D780" s="326" t="s">
        <v>586</v>
      </c>
      <c r="E780" s="326" t="s">
        <v>586</v>
      </c>
      <c r="F780" s="326"/>
    </row>
    <row r="781" spans="1:6" s="325" customFormat="1" ht="13.8">
      <c r="A781" s="327"/>
      <c r="B781" s="327" t="s">
        <v>176</v>
      </c>
      <c r="C781" s="370">
        <f>ROUND((C3*100/C$3),2)</f>
        <v>100</v>
      </c>
      <c r="D781" s="370">
        <f>ROUND((D3*100/D$3),2)</f>
        <v>100</v>
      </c>
      <c r="E781" s="370">
        <f>ROUND((E3*100/E$3),2)</f>
        <v>100</v>
      </c>
      <c r="F781" s="370">
        <f>ROUND((F3*100/F$3),2)</f>
        <v>100</v>
      </c>
    </row>
    <row r="782" spans="1:6" s="325" customFormat="1" ht="14.25" customHeight="1">
      <c r="A782" s="329"/>
      <c r="B782" s="329" t="s">
        <v>177</v>
      </c>
      <c r="C782" s="370">
        <f t="shared" ref="C782" si="42">ROUND((C4*100/C$3),2)</f>
        <v>16.02</v>
      </c>
      <c r="D782" s="370">
        <f t="shared" ref="D782:F782" si="43">ROUND((D4*100/D$3),2)</f>
        <v>12.57</v>
      </c>
      <c r="E782" s="370">
        <f t="shared" si="43"/>
        <v>16.02</v>
      </c>
      <c r="F782" s="370">
        <f t="shared" si="43"/>
        <v>12.57</v>
      </c>
    </row>
    <row r="783" spans="1:6" s="325" customFormat="1" ht="13.8">
      <c r="A783" s="327"/>
      <c r="B783" s="327" t="s">
        <v>178</v>
      </c>
      <c r="C783" s="370">
        <f t="shared" ref="C783" si="44">ROUND((C5*100/C$3),2)</f>
        <v>10.26</v>
      </c>
      <c r="D783" s="370">
        <f t="shared" ref="D783:F783" si="45">ROUND((D5*100/D$3),2)</f>
        <v>7.96</v>
      </c>
      <c r="E783" s="370">
        <f t="shared" si="45"/>
        <v>10.26</v>
      </c>
      <c r="F783" s="370">
        <f t="shared" si="45"/>
        <v>7.96</v>
      </c>
    </row>
    <row r="784" spans="1:6" s="325" customFormat="1" ht="13.8">
      <c r="A784" s="329"/>
      <c r="B784" s="329" t="s">
        <v>179</v>
      </c>
      <c r="C784" s="370">
        <f t="shared" ref="C784" si="46">ROUND((C6*100/C$3),2)</f>
        <v>1.23</v>
      </c>
      <c r="D784" s="370">
        <f t="shared" ref="D784:F784" si="47">ROUND((D6*100/D$3),2)</f>
        <v>0.96</v>
      </c>
      <c r="E784" s="370">
        <f t="shared" si="47"/>
        <v>1.23</v>
      </c>
      <c r="F784" s="370">
        <f t="shared" si="47"/>
        <v>0.96</v>
      </c>
    </row>
    <row r="785" spans="1:6" s="325" customFormat="1" ht="13.8">
      <c r="A785" s="327"/>
      <c r="B785" s="327" t="s">
        <v>180</v>
      </c>
      <c r="C785" s="370">
        <f t="shared" ref="C785" si="48">ROUND((C7*100/C$3),2)</f>
        <v>0.01</v>
      </c>
      <c r="D785" s="370">
        <f t="shared" ref="D785:F785" si="49">ROUND((D7*100/D$3),2)</f>
        <v>0.02</v>
      </c>
      <c r="E785" s="370">
        <f t="shared" si="49"/>
        <v>0.01</v>
      </c>
      <c r="F785" s="370">
        <f t="shared" si="49"/>
        <v>0.02</v>
      </c>
    </row>
    <row r="786" spans="1:6" s="325" customFormat="1" ht="13.8">
      <c r="A786" s="329"/>
      <c r="B786" s="329" t="s">
        <v>181</v>
      </c>
      <c r="C786" s="370">
        <f t="shared" ref="C786" si="50">ROUND((C8*100/C$3),2)</f>
        <v>0.09</v>
      </c>
      <c r="D786" s="370">
        <f t="shared" ref="D786:F786" si="51">ROUND((D8*100/D$3),2)</f>
        <v>0.01</v>
      </c>
      <c r="E786" s="370">
        <f t="shared" si="51"/>
        <v>0.09</v>
      </c>
      <c r="F786" s="370">
        <f t="shared" si="51"/>
        <v>0.01</v>
      </c>
    </row>
    <row r="787" spans="1:6" s="325" customFormat="1" ht="13.8">
      <c r="A787" s="327"/>
      <c r="B787" s="327" t="s">
        <v>182</v>
      </c>
      <c r="C787" s="370">
        <f t="shared" ref="C787" si="52">ROUND((C9*100/C$3),2)</f>
        <v>0.09</v>
      </c>
      <c r="D787" s="370">
        <f t="shared" ref="D787:F787" si="53">ROUND((D9*100/D$3),2)</f>
        <v>0.04</v>
      </c>
      <c r="E787" s="370">
        <f t="shared" si="53"/>
        <v>0.09</v>
      </c>
      <c r="F787" s="370">
        <f t="shared" si="53"/>
        <v>0.04</v>
      </c>
    </row>
    <row r="788" spans="1:6" s="325" customFormat="1" ht="13.8">
      <c r="A788" s="329"/>
      <c r="B788" s="329" t="s">
        <v>183</v>
      </c>
      <c r="C788" s="370">
        <f t="shared" ref="C788" si="54">ROUND((C10*100/C$3),2)</f>
        <v>0.91</v>
      </c>
      <c r="D788" s="370">
        <f t="shared" ref="D788:F788" si="55">ROUND((D10*100/D$3),2)</f>
        <v>0.8</v>
      </c>
      <c r="E788" s="370">
        <f t="shared" si="55"/>
        <v>0.91</v>
      </c>
      <c r="F788" s="370">
        <f t="shared" si="55"/>
        <v>0.8</v>
      </c>
    </row>
    <row r="789" spans="1:6" s="325" customFormat="1" ht="13.8">
      <c r="A789" s="327"/>
      <c r="B789" s="327" t="s">
        <v>184</v>
      </c>
      <c r="C789" s="370">
        <f t="shared" ref="C789" si="56">ROUND((C11*100/C$3),2)</f>
        <v>0.13</v>
      </c>
      <c r="D789" s="370">
        <f t="shared" ref="D789:F789" si="57">ROUND((D11*100/D$3),2)</f>
        <v>0.08</v>
      </c>
      <c r="E789" s="370">
        <f t="shared" si="57"/>
        <v>0.13</v>
      </c>
      <c r="F789" s="370">
        <f t="shared" si="57"/>
        <v>0.08</v>
      </c>
    </row>
    <row r="790" spans="1:6" s="325" customFormat="1" ht="13.8">
      <c r="A790" s="329"/>
      <c r="B790" s="329" t="s">
        <v>185</v>
      </c>
      <c r="C790" s="370">
        <f t="shared" ref="C790" si="58">ROUND((C12*100/C$3),2)</f>
        <v>3.11</v>
      </c>
      <c r="D790" s="370">
        <f t="shared" ref="D790:F790" si="59">ROUND((D12*100/D$3),2)</f>
        <v>2.41</v>
      </c>
      <c r="E790" s="370">
        <f t="shared" si="59"/>
        <v>3.11</v>
      </c>
      <c r="F790" s="370">
        <f t="shared" si="59"/>
        <v>2.41</v>
      </c>
    </row>
    <row r="791" spans="1:6" s="325" customFormat="1" ht="13.8">
      <c r="A791" s="327"/>
      <c r="B791" s="327" t="s">
        <v>186</v>
      </c>
      <c r="C791" s="370">
        <f t="shared" ref="C791" si="60">ROUND((C13*100/C$3),2)</f>
        <v>2.79</v>
      </c>
      <c r="D791" s="370">
        <f t="shared" ref="D791:F791" si="61">ROUND((D13*100/D$3),2)</f>
        <v>2.2200000000000002</v>
      </c>
      <c r="E791" s="370">
        <f t="shared" si="61"/>
        <v>2.79</v>
      </c>
      <c r="F791" s="370">
        <f t="shared" si="61"/>
        <v>2.2200000000000002</v>
      </c>
    </row>
    <row r="792" spans="1:6" s="325" customFormat="1" ht="13.8">
      <c r="A792" s="329"/>
      <c r="B792" s="329" t="s">
        <v>187</v>
      </c>
      <c r="C792" s="370">
        <f t="shared" ref="C792" si="62">ROUND((C14*100/C$3),2)</f>
        <v>0.32</v>
      </c>
      <c r="D792" s="370">
        <f t="shared" ref="D792:F792" si="63">ROUND((D14*100/D$3),2)</f>
        <v>0.18</v>
      </c>
      <c r="E792" s="370">
        <f t="shared" si="63"/>
        <v>0.32</v>
      </c>
      <c r="F792" s="370">
        <f t="shared" si="63"/>
        <v>0.18</v>
      </c>
    </row>
    <row r="793" spans="1:6" s="325" customFormat="1" ht="13.8">
      <c r="A793" s="327"/>
      <c r="B793" s="327" t="s">
        <v>188</v>
      </c>
      <c r="C793" s="370">
        <f t="shared" ref="C793" si="64">ROUND((C15*100/C$3),2)</f>
        <v>0.53</v>
      </c>
      <c r="D793" s="370">
        <f t="shared" ref="D793:F793" si="65">ROUND((D15*100/D$3),2)</f>
        <v>0.41</v>
      </c>
      <c r="E793" s="370">
        <f t="shared" si="65"/>
        <v>0.53</v>
      </c>
      <c r="F793" s="370">
        <f t="shared" si="65"/>
        <v>0.41</v>
      </c>
    </row>
    <row r="794" spans="1:6" s="325" customFormat="1" ht="13.8">
      <c r="A794" s="329"/>
      <c r="B794" s="329" t="s">
        <v>189</v>
      </c>
      <c r="C794" s="370">
        <f t="shared" ref="C794" si="66">ROUND((C16*100/C$3),2)</f>
        <v>0.89</v>
      </c>
      <c r="D794" s="370">
        <f t="shared" ref="D794:F794" si="67">ROUND((D16*100/D$3),2)</f>
        <v>0.83</v>
      </c>
      <c r="E794" s="370">
        <f t="shared" si="67"/>
        <v>0.89</v>
      </c>
      <c r="F794" s="370">
        <f t="shared" si="67"/>
        <v>0.83</v>
      </c>
    </row>
    <row r="795" spans="1:6" s="325" customFormat="1" ht="13.8">
      <c r="A795" s="327"/>
      <c r="B795" s="327" t="s">
        <v>190</v>
      </c>
      <c r="C795" s="370">
        <f t="shared" ref="C795" si="68">ROUND((C17*100/C$3),2)</f>
        <v>25.39</v>
      </c>
      <c r="D795" s="370">
        <f t="shared" ref="D795:F795" si="69">ROUND((D17*100/D$3),2)</f>
        <v>27.19</v>
      </c>
      <c r="E795" s="370">
        <f t="shared" si="69"/>
        <v>25.39</v>
      </c>
      <c r="F795" s="370">
        <f t="shared" si="69"/>
        <v>27.19</v>
      </c>
    </row>
    <row r="796" spans="1:6" s="325" customFormat="1" ht="13.8">
      <c r="A796" s="329"/>
      <c r="B796" s="329" t="s">
        <v>191</v>
      </c>
      <c r="C796" s="370">
        <f t="shared" ref="C796" si="70">ROUND((C18*100/C$3),2)</f>
        <v>0.03</v>
      </c>
      <c r="D796" s="370">
        <f t="shared" ref="D796:F796" si="71">ROUND((D18*100/D$3),2)</f>
        <v>0.03</v>
      </c>
      <c r="E796" s="370">
        <f t="shared" si="71"/>
        <v>0.03</v>
      </c>
      <c r="F796" s="370">
        <f t="shared" si="71"/>
        <v>0.03</v>
      </c>
    </row>
    <row r="797" spans="1:6" s="325" customFormat="1" ht="13.8">
      <c r="A797" s="327"/>
      <c r="B797" s="327" t="s">
        <v>192</v>
      </c>
      <c r="C797" s="370">
        <f t="shared" ref="C797" si="72">ROUND((C19*100/C$3),2)</f>
        <v>0.01</v>
      </c>
      <c r="D797" s="370">
        <f t="shared" ref="D797:F797" si="73">ROUND((D19*100/D$3),2)</f>
        <v>0.01</v>
      </c>
      <c r="E797" s="370">
        <f t="shared" si="73"/>
        <v>0.01</v>
      </c>
      <c r="F797" s="370">
        <f t="shared" si="73"/>
        <v>0.01</v>
      </c>
    </row>
    <row r="798" spans="1:6" s="325" customFormat="1" ht="13.8">
      <c r="A798" s="329"/>
      <c r="B798" s="329" t="s">
        <v>193</v>
      </c>
      <c r="C798" s="370">
        <f t="shared" ref="C798" si="74">ROUND((C20*100/C$3),2)</f>
        <v>0</v>
      </c>
      <c r="D798" s="370">
        <f t="shared" ref="D798:F798" si="75">ROUND((D20*100/D$3),2)</f>
        <v>0</v>
      </c>
      <c r="E798" s="370">
        <f t="shared" si="75"/>
        <v>0</v>
      </c>
      <c r="F798" s="370">
        <f t="shared" si="75"/>
        <v>0</v>
      </c>
    </row>
    <row r="799" spans="1:6" s="325" customFormat="1" ht="13.8">
      <c r="A799" s="327"/>
      <c r="B799" s="327" t="s">
        <v>194</v>
      </c>
      <c r="C799" s="370">
        <f t="shared" ref="C799" si="76">ROUND((C21*100/C$3),2)</f>
        <v>0</v>
      </c>
      <c r="D799" s="370">
        <f t="shared" ref="D799:F799" si="77">ROUND((D21*100/D$3),2)</f>
        <v>0</v>
      </c>
      <c r="E799" s="370">
        <f t="shared" si="77"/>
        <v>0</v>
      </c>
      <c r="F799" s="370">
        <f t="shared" si="77"/>
        <v>0</v>
      </c>
    </row>
    <row r="800" spans="1:6" s="325" customFormat="1" ht="13.8">
      <c r="A800" s="329"/>
      <c r="B800" s="329" t="s">
        <v>195</v>
      </c>
      <c r="C800" s="370">
        <f t="shared" ref="C800" si="78">ROUND((C22*100/C$3),2)</f>
        <v>0</v>
      </c>
      <c r="D800" s="370">
        <f t="shared" ref="D800:F800" si="79">ROUND((D22*100/D$3),2)</f>
        <v>0</v>
      </c>
      <c r="E800" s="370">
        <f t="shared" si="79"/>
        <v>0</v>
      </c>
      <c r="F800" s="370">
        <f t="shared" si="79"/>
        <v>0</v>
      </c>
    </row>
    <row r="801" spans="1:6" s="325" customFormat="1" ht="13.8">
      <c r="A801" s="327"/>
      <c r="B801" s="327" t="s">
        <v>196</v>
      </c>
      <c r="C801" s="370">
        <f t="shared" ref="C801" si="80">ROUND((C23*100/C$3),2)</f>
        <v>0.01</v>
      </c>
      <c r="D801" s="370">
        <f t="shared" ref="D801:F801" si="81">ROUND((D23*100/D$3),2)</f>
        <v>0.01</v>
      </c>
      <c r="E801" s="370">
        <f t="shared" si="81"/>
        <v>0.01</v>
      </c>
      <c r="F801" s="370">
        <f t="shared" si="81"/>
        <v>0.01</v>
      </c>
    </row>
    <row r="802" spans="1:6" s="325" customFormat="1" ht="13.8">
      <c r="A802" s="329"/>
      <c r="B802" s="329" t="s">
        <v>197</v>
      </c>
      <c r="C802" s="370">
        <f t="shared" ref="C802" si="82">ROUND((C24*100/C$3),2)</f>
        <v>0</v>
      </c>
      <c r="D802" s="370">
        <f t="shared" ref="D802:F802" si="83">ROUND((D24*100/D$3),2)</f>
        <v>0</v>
      </c>
      <c r="E802" s="370">
        <f t="shared" si="83"/>
        <v>0</v>
      </c>
      <c r="F802" s="370">
        <f t="shared" si="83"/>
        <v>0</v>
      </c>
    </row>
    <row r="803" spans="1:6" s="325" customFormat="1" ht="13.8">
      <c r="A803" s="327"/>
      <c r="B803" s="327" t="s">
        <v>198</v>
      </c>
      <c r="C803" s="370">
        <f t="shared" ref="C803" si="84">ROUND((C25*100/C$3),2)</f>
        <v>0</v>
      </c>
      <c r="D803" s="370">
        <f t="shared" ref="D803:F803" si="85">ROUND((D25*100/D$3),2)</f>
        <v>0</v>
      </c>
      <c r="E803" s="370">
        <f t="shared" si="85"/>
        <v>0</v>
      </c>
      <c r="F803" s="370">
        <f t="shared" si="85"/>
        <v>0</v>
      </c>
    </row>
    <row r="804" spans="1:6" s="325" customFormat="1" ht="13.8">
      <c r="A804" s="329"/>
      <c r="B804" s="329" t="s">
        <v>199</v>
      </c>
      <c r="C804" s="370">
        <f t="shared" ref="C804" si="86">ROUND((C26*100/C$3),2)</f>
        <v>0.02</v>
      </c>
      <c r="D804" s="370">
        <f t="shared" ref="D804:F804" si="87">ROUND((D26*100/D$3),2)</f>
        <v>0.02</v>
      </c>
      <c r="E804" s="370">
        <f t="shared" si="87"/>
        <v>0.02</v>
      </c>
      <c r="F804" s="370">
        <f t="shared" si="87"/>
        <v>0.02</v>
      </c>
    </row>
    <row r="805" spans="1:6" s="325" customFormat="1" ht="13.8">
      <c r="A805" s="327"/>
      <c r="B805" s="327" t="s">
        <v>200</v>
      </c>
      <c r="C805" s="370">
        <f t="shared" ref="C805" si="88">ROUND((C27*100/C$3),2)</f>
        <v>1.58</v>
      </c>
      <c r="D805" s="370">
        <f t="shared" ref="D805:F805" si="89">ROUND((D27*100/D$3),2)</f>
        <v>1.6</v>
      </c>
      <c r="E805" s="370">
        <f t="shared" si="89"/>
        <v>1.58</v>
      </c>
      <c r="F805" s="370">
        <f t="shared" si="89"/>
        <v>1.6</v>
      </c>
    </row>
    <row r="806" spans="1:6" s="325" customFormat="1" ht="13.8">
      <c r="A806" s="329"/>
      <c r="B806" s="329" t="s">
        <v>201</v>
      </c>
      <c r="C806" s="370">
        <f t="shared" ref="C806" si="90">ROUND((C28*100/C$3),2)</f>
        <v>0.94</v>
      </c>
      <c r="D806" s="370">
        <f t="shared" ref="D806:F806" si="91">ROUND((D28*100/D$3),2)</f>
        <v>0.9</v>
      </c>
      <c r="E806" s="370">
        <f t="shared" si="91"/>
        <v>0.94</v>
      </c>
      <c r="F806" s="370">
        <f t="shared" si="91"/>
        <v>0.9</v>
      </c>
    </row>
    <row r="807" spans="1:6" s="325" customFormat="1" ht="13.8">
      <c r="A807" s="327"/>
      <c r="B807" s="327" t="s">
        <v>202</v>
      </c>
      <c r="C807" s="370">
        <f t="shared" ref="C807" si="92">ROUND((C29*100/C$3),2)</f>
        <v>0.32</v>
      </c>
      <c r="D807" s="370">
        <f t="shared" ref="D807:F807" si="93">ROUND((D29*100/D$3),2)</f>
        <v>0.23</v>
      </c>
      <c r="E807" s="370">
        <f t="shared" si="93"/>
        <v>0.32</v>
      </c>
      <c r="F807" s="370">
        <f t="shared" si="93"/>
        <v>0.23</v>
      </c>
    </row>
    <row r="808" spans="1:6" s="325" customFormat="1" ht="13.8">
      <c r="A808" s="329"/>
      <c r="B808" s="329" t="s">
        <v>203</v>
      </c>
      <c r="C808" s="370">
        <f t="shared" ref="C808" si="94">ROUND((C30*100/C$3),2)</f>
        <v>0.09</v>
      </c>
      <c r="D808" s="370">
        <f t="shared" ref="D808:F808" si="95">ROUND((D30*100/D$3),2)</f>
        <v>0.09</v>
      </c>
      <c r="E808" s="370">
        <f t="shared" si="95"/>
        <v>0.09</v>
      </c>
      <c r="F808" s="370">
        <f t="shared" si="95"/>
        <v>0.09</v>
      </c>
    </row>
    <row r="809" spans="1:6" s="325" customFormat="1" ht="13.8">
      <c r="A809" s="327"/>
      <c r="B809" s="327" t="s">
        <v>204</v>
      </c>
      <c r="C809" s="370">
        <f t="shared" ref="C809" si="96">ROUND((C31*100/C$3),2)</f>
        <v>0.52</v>
      </c>
      <c r="D809" s="370">
        <f t="shared" ref="D809:F809" si="97">ROUND((D31*100/D$3),2)</f>
        <v>0.57999999999999996</v>
      </c>
      <c r="E809" s="370">
        <f t="shared" si="97"/>
        <v>0.52</v>
      </c>
      <c r="F809" s="370">
        <f t="shared" si="97"/>
        <v>0.57999999999999996</v>
      </c>
    </row>
    <row r="810" spans="1:6" s="325" customFormat="1" ht="13.8">
      <c r="A810" s="329"/>
      <c r="B810" s="329" t="s">
        <v>205</v>
      </c>
      <c r="C810" s="370">
        <f t="shared" ref="C810" si="98">ROUND((C32*100/C$3),2)</f>
        <v>0.2</v>
      </c>
      <c r="D810" s="370">
        <f t="shared" ref="D810:F810" si="99">ROUND((D32*100/D$3),2)</f>
        <v>0.21</v>
      </c>
      <c r="E810" s="370">
        <f t="shared" si="99"/>
        <v>0.2</v>
      </c>
      <c r="F810" s="370">
        <f t="shared" si="99"/>
        <v>0.21</v>
      </c>
    </row>
    <row r="811" spans="1:6" s="325" customFormat="1" ht="13.8">
      <c r="A811" s="327"/>
      <c r="B811" s="327" t="s">
        <v>206</v>
      </c>
      <c r="C811" s="370">
        <f t="shared" ref="C811" si="100">ROUND((C33*100/C$3),2)</f>
        <v>0.17</v>
      </c>
      <c r="D811" s="370">
        <f t="shared" ref="D811:F811" si="101">ROUND((D33*100/D$3),2)</f>
        <v>0.18</v>
      </c>
      <c r="E811" s="370">
        <f t="shared" si="101"/>
        <v>0.17</v>
      </c>
      <c r="F811" s="370">
        <f t="shared" si="101"/>
        <v>0.18</v>
      </c>
    </row>
    <row r="812" spans="1:6" s="325" customFormat="1" ht="13.8">
      <c r="A812" s="329"/>
      <c r="B812" s="329" t="s">
        <v>207</v>
      </c>
      <c r="C812" s="370">
        <f t="shared" ref="C812" si="102">ROUND((C34*100/C$3),2)</f>
        <v>0.02</v>
      </c>
      <c r="D812" s="370">
        <f t="shared" ref="D812:F812" si="103">ROUND((D34*100/D$3),2)</f>
        <v>0.02</v>
      </c>
      <c r="E812" s="370">
        <f t="shared" si="103"/>
        <v>0.02</v>
      </c>
      <c r="F812" s="370">
        <f t="shared" si="103"/>
        <v>0.02</v>
      </c>
    </row>
    <row r="813" spans="1:6" s="325" customFormat="1" ht="13.8">
      <c r="A813" s="327"/>
      <c r="B813" s="327" t="s">
        <v>208</v>
      </c>
      <c r="C813" s="370">
        <f t="shared" ref="C813" si="104">ROUND((C35*100/C$3),2)</f>
        <v>0.01</v>
      </c>
      <c r="D813" s="370">
        <f t="shared" ref="D813:F813" si="105">ROUND((D35*100/D$3),2)</f>
        <v>0.01</v>
      </c>
      <c r="E813" s="370">
        <f t="shared" si="105"/>
        <v>0.01</v>
      </c>
      <c r="F813" s="370">
        <f t="shared" si="105"/>
        <v>0.01</v>
      </c>
    </row>
    <row r="814" spans="1:6" s="325" customFormat="1" ht="13.8">
      <c r="A814" s="329"/>
      <c r="B814" s="329" t="s">
        <v>209</v>
      </c>
      <c r="C814" s="370">
        <f t="shared" ref="C814" si="106">ROUND((C36*100/C$3),2)</f>
        <v>0.04</v>
      </c>
      <c r="D814" s="370">
        <f t="shared" ref="D814:F814" si="107">ROUND((D36*100/D$3),2)</f>
        <v>0.03</v>
      </c>
      <c r="E814" s="370">
        <f t="shared" si="107"/>
        <v>0.04</v>
      </c>
      <c r="F814" s="370">
        <f t="shared" si="107"/>
        <v>0.03</v>
      </c>
    </row>
    <row r="815" spans="1:6" s="325" customFormat="1" ht="13.8">
      <c r="A815" s="327"/>
      <c r="B815" s="327" t="s">
        <v>210</v>
      </c>
      <c r="C815" s="370">
        <f t="shared" ref="C815" si="108">ROUND((C37*100/C$3),2)</f>
        <v>0.03</v>
      </c>
      <c r="D815" s="370">
        <f t="shared" ref="D815:F815" si="109">ROUND((D37*100/D$3),2)</f>
        <v>0.03</v>
      </c>
      <c r="E815" s="370">
        <f t="shared" si="109"/>
        <v>0.03</v>
      </c>
      <c r="F815" s="370">
        <f t="shared" si="109"/>
        <v>0.03</v>
      </c>
    </row>
    <row r="816" spans="1:6" s="325" customFormat="1" ht="13.8">
      <c r="A816" s="329"/>
      <c r="B816" s="329" t="s">
        <v>211</v>
      </c>
      <c r="C816" s="370">
        <f t="shared" ref="C816" si="110">ROUND((C38*100/C$3),2)</f>
        <v>0.01</v>
      </c>
      <c r="D816" s="370">
        <f t="shared" ref="D816:F816" si="111">ROUND((D38*100/D$3),2)</f>
        <v>0</v>
      </c>
      <c r="E816" s="370">
        <f t="shared" si="111"/>
        <v>0.01</v>
      </c>
      <c r="F816" s="370">
        <f t="shared" si="111"/>
        <v>0</v>
      </c>
    </row>
    <row r="817" spans="1:6" s="325" customFormat="1" ht="13.8">
      <c r="A817" s="327"/>
      <c r="B817" s="327" t="s">
        <v>212</v>
      </c>
      <c r="C817" s="370">
        <f t="shared" ref="C817" si="112">ROUND((C39*100/C$3),2)</f>
        <v>0</v>
      </c>
      <c r="D817" s="370">
        <f t="shared" ref="D817:F817" si="113">ROUND((D39*100/D$3),2)</f>
        <v>0</v>
      </c>
      <c r="E817" s="370">
        <f t="shared" si="113"/>
        <v>0</v>
      </c>
      <c r="F817" s="370">
        <f t="shared" si="113"/>
        <v>0</v>
      </c>
    </row>
    <row r="818" spans="1:6" s="325" customFormat="1" ht="13.8">
      <c r="A818" s="329"/>
      <c r="B818" s="329" t="s">
        <v>213</v>
      </c>
      <c r="C818" s="370">
        <f t="shared" ref="C818" si="114">ROUND((C40*100/C$3),2)</f>
        <v>0.41</v>
      </c>
      <c r="D818" s="370">
        <f t="shared" ref="D818:F818" si="115">ROUND((D40*100/D$3),2)</f>
        <v>0.46</v>
      </c>
      <c r="E818" s="370">
        <f t="shared" si="115"/>
        <v>0.41</v>
      </c>
      <c r="F818" s="370">
        <f t="shared" si="115"/>
        <v>0.46</v>
      </c>
    </row>
    <row r="819" spans="1:6" s="325" customFormat="1" ht="13.8">
      <c r="A819" s="327"/>
      <c r="B819" s="327" t="s">
        <v>214</v>
      </c>
      <c r="C819" s="370">
        <f t="shared" ref="C819" si="116">ROUND((C41*100/C$3),2)</f>
        <v>0.01</v>
      </c>
      <c r="D819" s="370">
        <f t="shared" ref="D819:F819" si="117">ROUND((D41*100/D$3),2)</f>
        <v>0.01</v>
      </c>
      <c r="E819" s="370">
        <f t="shared" si="117"/>
        <v>0.01</v>
      </c>
      <c r="F819" s="370">
        <f t="shared" si="117"/>
        <v>0.01</v>
      </c>
    </row>
    <row r="820" spans="1:6" s="325" customFormat="1" ht="13.8">
      <c r="A820" s="329"/>
      <c r="B820" s="329" t="s">
        <v>215</v>
      </c>
      <c r="C820" s="370">
        <f t="shared" ref="C820" si="118">ROUND((C42*100/C$3),2)</f>
        <v>0.41</v>
      </c>
      <c r="D820" s="370">
        <f t="shared" ref="D820:F820" si="119">ROUND((D42*100/D$3),2)</f>
        <v>0.45</v>
      </c>
      <c r="E820" s="370">
        <f t="shared" si="119"/>
        <v>0.41</v>
      </c>
      <c r="F820" s="370">
        <f t="shared" si="119"/>
        <v>0.45</v>
      </c>
    </row>
    <row r="821" spans="1:6" s="325" customFormat="1" ht="13.8">
      <c r="A821" s="327"/>
      <c r="B821" s="327" t="s">
        <v>216</v>
      </c>
      <c r="C821" s="370">
        <f t="shared" ref="C821" si="120">ROUND((C43*100/C$3),2)</f>
        <v>0.24</v>
      </c>
      <c r="D821" s="370">
        <f t="shared" ref="D821:F821" si="121">ROUND((D43*100/D$3),2)</f>
        <v>0.23</v>
      </c>
      <c r="E821" s="370">
        <f t="shared" si="121"/>
        <v>0.24</v>
      </c>
      <c r="F821" s="370">
        <f t="shared" si="121"/>
        <v>0.23</v>
      </c>
    </row>
    <row r="822" spans="1:6" s="325" customFormat="1" ht="13.8">
      <c r="A822" s="329"/>
      <c r="B822" s="329" t="s">
        <v>217</v>
      </c>
      <c r="C822" s="370">
        <f t="shared" ref="C822" si="122">ROUND((C44*100/C$3),2)</f>
        <v>0.09</v>
      </c>
      <c r="D822" s="370">
        <f t="shared" ref="D822:F822" si="123">ROUND((D44*100/D$3),2)</f>
        <v>0.08</v>
      </c>
      <c r="E822" s="370">
        <f t="shared" si="123"/>
        <v>0.09</v>
      </c>
      <c r="F822" s="370">
        <f t="shared" si="123"/>
        <v>0.08</v>
      </c>
    </row>
    <row r="823" spans="1:6" s="325" customFormat="1" ht="13.8">
      <c r="A823" s="327"/>
      <c r="B823" s="327" t="s">
        <v>218</v>
      </c>
      <c r="C823" s="370">
        <f t="shared" ref="C823" si="124">ROUND((C45*100/C$3),2)</f>
        <v>0.15</v>
      </c>
      <c r="D823" s="370">
        <f t="shared" ref="D823:F823" si="125">ROUND((D45*100/D$3),2)</f>
        <v>0.15</v>
      </c>
      <c r="E823" s="370">
        <f t="shared" si="125"/>
        <v>0.15</v>
      </c>
      <c r="F823" s="370">
        <f t="shared" si="125"/>
        <v>0.15</v>
      </c>
    </row>
    <row r="824" spans="1:6" s="325" customFormat="1" ht="13.8">
      <c r="A824" s="329"/>
      <c r="B824" s="329" t="s">
        <v>219</v>
      </c>
      <c r="C824" s="370">
        <f t="shared" ref="C824" si="126">ROUND((C46*100/C$3),2)</f>
        <v>7.2</v>
      </c>
      <c r="D824" s="370">
        <f t="shared" ref="D824:F824" si="127">ROUND((D46*100/D$3),2)</f>
        <v>7.41</v>
      </c>
      <c r="E824" s="370">
        <f t="shared" si="127"/>
        <v>7.2</v>
      </c>
      <c r="F824" s="370">
        <f t="shared" si="127"/>
        <v>7.41</v>
      </c>
    </row>
    <row r="825" spans="1:6" s="325" customFormat="1" ht="13.8">
      <c r="A825" s="327"/>
      <c r="B825" s="327" t="s">
        <v>220</v>
      </c>
      <c r="C825" s="370">
        <f t="shared" ref="C825" si="128">ROUND((C47*100/C$3),2)</f>
        <v>0.1</v>
      </c>
      <c r="D825" s="370">
        <f t="shared" ref="D825:F825" si="129">ROUND((D47*100/D$3),2)</f>
        <v>0.11</v>
      </c>
      <c r="E825" s="370">
        <f t="shared" si="129"/>
        <v>0.1</v>
      </c>
      <c r="F825" s="370">
        <f t="shared" si="129"/>
        <v>0.11</v>
      </c>
    </row>
    <row r="826" spans="1:6" s="325" customFormat="1" ht="13.8">
      <c r="A826" s="329"/>
      <c r="B826" s="329" t="s">
        <v>221</v>
      </c>
      <c r="C826" s="370">
        <f t="shared" ref="C826" si="130">ROUND((C48*100/C$3),2)</f>
        <v>0.13</v>
      </c>
      <c r="D826" s="370">
        <f t="shared" ref="D826:F826" si="131">ROUND((D48*100/D$3),2)</f>
        <v>0.1</v>
      </c>
      <c r="E826" s="370">
        <f t="shared" si="131"/>
        <v>0.13</v>
      </c>
      <c r="F826" s="370">
        <f t="shared" si="131"/>
        <v>0.1</v>
      </c>
    </row>
    <row r="827" spans="1:6" s="325" customFormat="1" ht="13.8">
      <c r="A827" s="327"/>
      <c r="B827" s="327" t="s">
        <v>222</v>
      </c>
      <c r="C827" s="370">
        <f t="shared" ref="C827" si="132">ROUND((C49*100/C$3),2)</f>
        <v>6.02</v>
      </c>
      <c r="D827" s="370">
        <f t="shared" ref="D827:F827" si="133">ROUND((D49*100/D$3),2)</f>
        <v>6.16</v>
      </c>
      <c r="E827" s="370">
        <f t="shared" si="133"/>
        <v>6.02</v>
      </c>
      <c r="F827" s="370">
        <f t="shared" si="133"/>
        <v>6.16</v>
      </c>
    </row>
    <row r="828" spans="1:6" s="325" customFormat="1" ht="13.8">
      <c r="A828" s="329"/>
      <c r="B828" s="329" t="s">
        <v>223</v>
      </c>
      <c r="C828" s="370">
        <f t="shared" ref="C828" si="134">ROUND((C50*100/C$3),2)</f>
        <v>1.38</v>
      </c>
      <c r="D828" s="370">
        <f t="shared" ref="D828:F828" si="135">ROUND((D50*100/D$3),2)</f>
        <v>1.35</v>
      </c>
      <c r="E828" s="370">
        <f t="shared" si="135"/>
        <v>1.38</v>
      </c>
      <c r="F828" s="370">
        <f t="shared" si="135"/>
        <v>1.35</v>
      </c>
    </row>
    <row r="829" spans="1:6" s="325" customFormat="1" ht="13.8">
      <c r="A829" s="327"/>
      <c r="B829" s="327" t="s">
        <v>224</v>
      </c>
      <c r="C829" s="370">
        <f t="shared" ref="C829" si="136">ROUND((C51*100/C$3),2)</f>
        <v>7.0000000000000007E-2</v>
      </c>
      <c r="D829" s="370">
        <f t="shared" ref="D829:F829" si="137">ROUND((D51*100/D$3),2)</f>
        <v>0.08</v>
      </c>
      <c r="E829" s="370">
        <f t="shared" si="137"/>
        <v>7.0000000000000007E-2</v>
      </c>
      <c r="F829" s="370">
        <f t="shared" si="137"/>
        <v>0.08</v>
      </c>
    </row>
    <row r="830" spans="1:6" s="325" customFormat="1" ht="13.8">
      <c r="A830" s="329"/>
      <c r="B830" s="329" t="s">
        <v>225</v>
      </c>
      <c r="C830" s="370">
        <f t="shared" ref="C830" si="138">ROUND((C52*100/C$3),2)</f>
        <v>1.01</v>
      </c>
      <c r="D830" s="370">
        <f t="shared" ref="D830:F830" si="139">ROUND((D52*100/D$3),2)</f>
        <v>1.01</v>
      </c>
      <c r="E830" s="370">
        <f t="shared" si="139"/>
        <v>1.01</v>
      </c>
      <c r="F830" s="370">
        <f t="shared" si="139"/>
        <v>1.01</v>
      </c>
    </row>
    <row r="831" spans="1:6" s="325" customFormat="1" ht="13.8">
      <c r="A831" s="327"/>
      <c r="B831" s="327" t="s">
        <v>226</v>
      </c>
      <c r="C831" s="370">
        <f t="shared" ref="C831" si="140">ROUND((C53*100/C$3),2)</f>
        <v>0.41</v>
      </c>
      <c r="D831" s="370">
        <f t="shared" ref="D831:F831" si="141">ROUND((D53*100/D$3),2)</f>
        <v>0.41</v>
      </c>
      <c r="E831" s="370">
        <f t="shared" si="141"/>
        <v>0.41</v>
      </c>
      <c r="F831" s="370">
        <f t="shared" si="141"/>
        <v>0.41</v>
      </c>
    </row>
    <row r="832" spans="1:6" s="325" customFormat="1" ht="13.8">
      <c r="A832" s="329"/>
      <c r="B832" s="329" t="s">
        <v>227</v>
      </c>
      <c r="C832" s="370">
        <f t="shared" ref="C832" si="142">ROUND((C54*100/C$3),2)</f>
        <v>0.68</v>
      </c>
      <c r="D832" s="370">
        <f t="shared" ref="D832:F832" si="143">ROUND((D54*100/D$3),2)</f>
        <v>0.56999999999999995</v>
      </c>
      <c r="E832" s="370">
        <f t="shared" si="143"/>
        <v>0.68</v>
      </c>
      <c r="F832" s="370">
        <f t="shared" si="143"/>
        <v>0.56999999999999995</v>
      </c>
    </row>
    <row r="833" spans="1:6" s="325" customFormat="1" ht="13.8">
      <c r="A833" s="327"/>
      <c r="B833" s="327" t="s">
        <v>228</v>
      </c>
      <c r="C833" s="370">
        <f t="shared" ref="C833" si="144">ROUND((C55*100/C$3),2)</f>
        <v>0.23</v>
      </c>
      <c r="D833" s="370">
        <f t="shared" ref="D833:F833" si="145">ROUND((D55*100/D$3),2)</f>
        <v>0.25</v>
      </c>
      <c r="E833" s="370">
        <f t="shared" si="145"/>
        <v>0.23</v>
      </c>
      <c r="F833" s="370">
        <f t="shared" si="145"/>
        <v>0.25</v>
      </c>
    </row>
    <row r="834" spans="1:6" s="325" customFormat="1" ht="13.8">
      <c r="A834" s="329"/>
      <c r="B834" s="329" t="s">
        <v>229</v>
      </c>
      <c r="C834" s="370">
        <f t="shared" ref="C834" si="146">ROUND((C56*100/C$3),2)</f>
        <v>0.67</v>
      </c>
      <c r="D834" s="370">
        <f t="shared" ref="D834:F834" si="147">ROUND((D56*100/D$3),2)</f>
        <v>0.72</v>
      </c>
      <c r="E834" s="370">
        <f t="shared" si="147"/>
        <v>0.67</v>
      </c>
      <c r="F834" s="370">
        <f t="shared" si="147"/>
        <v>0.72</v>
      </c>
    </row>
    <row r="835" spans="1:6" s="325" customFormat="1" ht="13.8">
      <c r="A835" s="327"/>
      <c r="B835" s="327" t="s">
        <v>230</v>
      </c>
      <c r="C835" s="370">
        <f t="shared" ref="C835" si="148">ROUND((C57*100/C$3),2)</f>
        <v>0.19</v>
      </c>
      <c r="D835" s="370">
        <f t="shared" ref="D835:F835" si="149">ROUND((D57*100/D$3),2)</f>
        <v>0.17</v>
      </c>
      <c r="E835" s="370">
        <f t="shared" si="149"/>
        <v>0.19</v>
      </c>
      <c r="F835" s="370">
        <f t="shared" si="149"/>
        <v>0.17</v>
      </c>
    </row>
    <row r="836" spans="1:6" s="325" customFormat="1" ht="13.8">
      <c r="A836" s="329"/>
      <c r="B836" s="329" t="s">
        <v>231</v>
      </c>
      <c r="C836" s="370">
        <f t="shared" ref="C836" si="150">ROUND((C58*100/C$3),2)</f>
        <v>0.34</v>
      </c>
      <c r="D836" s="370">
        <f t="shared" ref="D836:F836" si="151">ROUND((D58*100/D$3),2)</f>
        <v>0.4</v>
      </c>
      <c r="E836" s="370">
        <f t="shared" si="151"/>
        <v>0.34</v>
      </c>
      <c r="F836" s="370">
        <f t="shared" si="151"/>
        <v>0.4</v>
      </c>
    </row>
    <row r="837" spans="1:6" s="325" customFormat="1" ht="13.8">
      <c r="A837" s="327"/>
      <c r="B837" s="327" t="s">
        <v>232</v>
      </c>
      <c r="C837" s="370">
        <f t="shared" ref="C837" si="152">ROUND((C59*100/C$3),2)</f>
        <v>0.06</v>
      </c>
      <c r="D837" s="370">
        <f t="shared" ref="D837:F837" si="153">ROUND((D59*100/D$3),2)</f>
        <v>0.09</v>
      </c>
      <c r="E837" s="370">
        <f t="shared" si="153"/>
        <v>0.06</v>
      </c>
      <c r="F837" s="370">
        <f t="shared" si="153"/>
        <v>0.09</v>
      </c>
    </row>
    <row r="838" spans="1:6" s="325" customFormat="1" ht="13.8">
      <c r="A838" s="329"/>
      <c r="B838" s="329" t="s">
        <v>233</v>
      </c>
      <c r="C838" s="370">
        <f t="shared" ref="C838" si="154">ROUND((C60*100/C$3),2)</f>
        <v>0.16</v>
      </c>
      <c r="D838" s="370">
        <f t="shared" ref="D838:F838" si="155">ROUND((D60*100/D$3),2)</f>
        <v>0.21</v>
      </c>
      <c r="E838" s="370">
        <f t="shared" si="155"/>
        <v>0.16</v>
      </c>
      <c r="F838" s="370">
        <f t="shared" si="155"/>
        <v>0.21</v>
      </c>
    </row>
    <row r="839" spans="1:6" s="325" customFormat="1" ht="13.8">
      <c r="A839" s="327"/>
      <c r="B839" s="327" t="s">
        <v>234</v>
      </c>
      <c r="C839" s="370">
        <f t="shared" ref="C839" si="156">ROUND((C61*100/C$3),2)</f>
        <v>0.82</v>
      </c>
      <c r="D839" s="370">
        <f t="shared" ref="D839:F839" si="157">ROUND((D61*100/D$3),2)</f>
        <v>0.9</v>
      </c>
      <c r="E839" s="370">
        <f t="shared" si="157"/>
        <v>0.82</v>
      </c>
      <c r="F839" s="370">
        <f t="shared" si="157"/>
        <v>0.9</v>
      </c>
    </row>
    <row r="840" spans="1:6" s="325" customFormat="1" ht="13.8">
      <c r="A840" s="329"/>
      <c r="B840" s="329" t="s">
        <v>235</v>
      </c>
      <c r="C840" s="370">
        <f t="shared" ref="C840" si="158">ROUND((C62*100/C$3),2)</f>
        <v>0.95</v>
      </c>
      <c r="D840" s="370">
        <f t="shared" ref="D840:F840" si="159">ROUND((D62*100/D$3),2)</f>
        <v>1.04</v>
      </c>
      <c r="E840" s="370">
        <f t="shared" si="159"/>
        <v>0.95</v>
      </c>
      <c r="F840" s="370">
        <f t="shared" si="159"/>
        <v>1.04</v>
      </c>
    </row>
    <row r="841" spans="1:6" s="325" customFormat="1" ht="13.8">
      <c r="A841" s="327"/>
      <c r="B841" s="327" t="s">
        <v>236</v>
      </c>
      <c r="C841" s="370">
        <f t="shared" ref="C841" si="160">ROUND((C63*100/C$3),2)</f>
        <v>7.11</v>
      </c>
      <c r="D841" s="370">
        <f t="shared" ref="D841:F841" si="161">ROUND((D63*100/D$3),2)</f>
        <v>9.26</v>
      </c>
      <c r="E841" s="370">
        <f t="shared" si="161"/>
        <v>7.11</v>
      </c>
      <c r="F841" s="370">
        <f t="shared" si="161"/>
        <v>9.26</v>
      </c>
    </row>
    <row r="842" spans="1:6" s="325" customFormat="1" ht="13.8">
      <c r="A842" s="329"/>
      <c r="B842" s="329" t="s">
        <v>237</v>
      </c>
      <c r="C842" s="370">
        <f t="shared" ref="C842" si="162">ROUND((C64*100/C$3),2)</f>
        <v>0.54</v>
      </c>
      <c r="D842" s="370">
        <f t="shared" ref="D842:F842" si="163">ROUND((D64*100/D$3),2)</f>
        <v>0.52</v>
      </c>
      <c r="E842" s="370">
        <f t="shared" si="163"/>
        <v>0.54</v>
      </c>
      <c r="F842" s="370">
        <f t="shared" si="163"/>
        <v>0.52</v>
      </c>
    </row>
    <row r="843" spans="1:6" s="325" customFormat="1" ht="27.6">
      <c r="A843" s="327"/>
      <c r="B843" s="327" t="s">
        <v>238</v>
      </c>
      <c r="C843" s="370">
        <f t="shared" ref="C843" si="164">ROUND((C65*100/C$3),2)</f>
        <v>1.61</v>
      </c>
      <c r="D843" s="370">
        <f t="shared" ref="D843:F843" si="165">ROUND((D65*100/D$3),2)</f>
        <v>2.57</v>
      </c>
      <c r="E843" s="370">
        <f t="shared" si="165"/>
        <v>1.61</v>
      </c>
      <c r="F843" s="370">
        <f t="shared" si="165"/>
        <v>2.57</v>
      </c>
    </row>
    <row r="844" spans="1:6" s="325" customFormat="1" ht="13.8">
      <c r="A844" s="329"/>
      <c r="B844" s="329" t="s">
        <v>239</v>
      </c>
      <c r="C844" s="370">
        <f t="shared" ref="C844" si="166">ROUND((C66*100/C$3),2)</f>
        <v>0.99</v>
      </c>
      <c r="D844" s="370">
        <f t="shared" ref="D844:F844" si="167">ROUND((D66*100/D$3),2)</f>
        <v>1.75</v>
      </c>
      <c r="E844" s="370">
        <f t="shared" si="167"/>
        <v>0.99</v>
      </c>
      <c r="F844" s="370">
        <f t="shared" si="167"/>
        <v>1.75</v>
      </c>
    </row>
    <row r="845" spans="1:6" s="325" customFormat="1" ht="13.8">
      <c r="A845" s="327"/>
      <c r="B845" s="327" t="s">
        <v>240</v>
      </c>
      <c r="C845" s="370">
        <f t="shared" ref="C845" si="168">ROUND((C67*100/C$3),2)</f>
        <v>0</v>
      </c>
      <c r="D845" s="370">
        <f t="shared" ref="D845:F845" si="169">ROUND((D67*100/D$3),2)</f>
        <v>0</v>
      </c>
      <c r="E845" s="370">
        <f t="shared" si="169"/>
        <v>0</v>
      </c>
      <c r="F845" s="370">
        <f t="shared" si="169"/>
        <v>0</v>
      </c>
    </row>
    <row r="846" spans="1:6" s="325" customFormat="1" ht="13.8">
      <c r="A846" s="329"/>
      <c r="B846" s="329" t="s">
        <v>241</v>
      </c>
      <c r="C846" s="370">
        <f t="shared" ref="C846" si="170">ROUND((C68*100/C$3),2)</f>
        <v>0.62</v>
      </c>
      <c r="D846" s="370">
        <f t="shared" ref="D846:F846" si="171">ROUND((D68*100/D$3),2)</f>
        <v>0.82</v>
      </c>
      <c r="E846" s="370">
        <f t="shared" si="171"/>
        <v>0.62</v>
      </c>
      <c r="F846" s="370">
        <f t="shared" si="171"/>
        <v>0.82</v>
      </c>
    </row>
    <row r="847" spans="1:6" s="325" customFormat="1" ht="13.8">
      <c r="A847" s="327"/>
      <c r="B847" s="327" t="s">
        <v>242</v>
      </c>
      <c r="C847" s="370">
        <f t="shared" ref="C847" si="172">ROUND((C69*100/C$3),2)</f>
        <v>1.76</v>
      </c>
      <c r="D847" s="370">
        <f t="shared" ref="D847:F847" si="173">ROUND((D69*100/D$3),2)</f>
        <v>1.97</v>
      </c>
      <c r="E847" s="370">
        <f t="shared" si="173"/>
        <v>1.76</v>
      </c>
      <c r="F847" s="370">
        <f t="shared" si="173"/>
        <v>1.97</v>
      </c>
    </row>
    <row r="848" spans="1:6" s="325" customFormat="1" ht="13.8">
      <c r="A848" s="329"/>
      <c r="B848" s="329" t="s">
        <v>243</v>
      </c>
      <c r="C848" s="370">
        <f t="shared" ref="C848" si="174">ROUND((C70*100/C$3),2)</f>
        <v>1.1299999999999999</v>
      </c>
      <c r="D848" s="370">
        <f t="shared" ref="D848:F848" si="175">ROUND((D70*100/D$3),2)</f>
        <v>1.21</v>
      </c>
      <c r="E848" s="370">
        <f t="shared" si="175"/>
        <v>1.1299999999999999</v>
      </c>
      <c r="F848" s="370">
        <f t="shared" si="175"/>
        <v>1.21</v>
      </c>
    </row>
    <row r="849" spans="1:6" s="325" customFormat="1" ht="13.8">
      <c r="A849" s="327"/>
      <c r="B849" s="327" t="s">
        <v>244</v>
      </c>
      <c r="C849" s="370">
        <f t="shared" ref="C849" si="176">ROUND((C71*100/C$3),2)</f>
        <v>0.04</v>
      </c>
      <c r="D849" s="370">
        <f t="shared" ref="D849:F849" si="177">ROUND((D71*100/D$3),2)</f>
        <v>0.05</v>
      </c>
      <c r="E849" s="370">
        <f t="shared" si="177"/>
        <v>0.04</v>
      </c>
      <c r="F849" s="370">
        <f t="shared" si="177"/>
        <v>0.05</v>
      </c>
    </row>
    <row r="850" spans="1:6" s="325" customFormat="1" ht="13.8">
      <c r="A850" s="329"/>
      <c r="B850" s="329" t="s">
        <v>245</v>
      </c>
      <c r="C850" s="370">
        <f t="shared" ref="C850" si="178">ROUND((C72*100/C$3),2)</f>
        <v>0.28999999999999998</v>
      </c>
      <c r="D850" s="370">
        <f t="shared" ref="D850:F850" si="179">ROUND((D72*100/D$3),2)</f>
        <v>0.3</v>
      </c>
      <c r="E850" s="370">
        <f t="shared" si="179"/>
        <v>0.28999999999999998</v>
      </c>
      <c r="F850" s="370">
        <f t="shared" si="179"/>
        <v>0.3</v>
      </c>
    </row>
    <row r="851" spans="1:6" s="325" customFormat="1" ht="13.8">
      <c r="A851" s="327"/>
      <c r="B851" s="327" t="s">
        <v>246</v>
      </c>
      <c r="C851" s="370">
        <f t="shared" ref="C851" si="180">ROUND((C73*100/C$3),2)</f>
        <v>0.22</v>
      </c>
      <c r="D851" s="370">
        <f t="shared" ref="D851:F851" si="181">ROUND((D73*100/D$3),2)</f>
        <v>0.2</v>
      </c>
      <c r="E851" s="370">
        <f t="shared" si="181"/>
        <v>0.22</v>
      </c>
      <c r="F851" s="370">
        <f t="shared" si="181"/>
        <v>0.2</v>
      </c>
    </row>
    <row r="852" spans="1:6" s="325" customFormat="1" ht="13.8">
      <c r="A852" s="329"/>
      <c r="B852" s="329" t="s">
        <v>247</v>
      </c>
      <c r="C852" s="370">
        <f t="shared" ref="C852" si="182">ROUND((C74*100/C$3),2)</f>
        <v>1.53</v>
      </c>
      <c r="D852" s="370">
        <f t="shared" ref="D852:F852" si="183">ROUND((D74*100/D$3),2)</f>
        <v>2.4300000000000002</v>
      </c>
      <c r="E852" s="370">
        <f t="shared" si="183"/>
        <v>1.53</v>
      </c>
      <c r="F852" s="370">
        <f t="shared" si="183"/>
        <v>2.4300000000000002</v>
      </c>
    </row>
    <row r="853" spans="1:6" s="325" customFormat="1" ht="13.8">
      <c r="A853" s="327"/>
      <c r="B853" s="327" t="s">
        <v>248</v>
      </c>
      <c r="C853" s="370">
        <f t="shared" ref="C853" si="184">ROUND((C75*100/C$3),2)</f>
        <v>4.9000000000000004</v>
      </c>
      <c r="D853" s="370">
        <f t="shared" ref="D853:F853" si="185">ROUND((D75*100/D$3),2)</f>
        <v>4.51</v>
      </c>
      <c r="E853" s="370">
        <f t="shared" si="185"/>
        <v>4.9000000000000004</v>
      </c>
      <c r="F853" s="370">
        <f t="shared" si="185"/>
        <v>4.51</v>
      </c>
    </row>
    <row r="854" spans="1:6" s="325" customFormat="1" ht="13.8">
      <c r="A854" s="329"/>
      <c r="B854" s="329" t="s">
        <v>249</v>
      </c>
      <c r="C854" s="370">
        <f t="shared" ref="C854" si="186">ROUND((C76*100/C$3),2)</f>
        <v>2.8</v>
      </c>
      <c r="D854" s="370">
        <f t="shared" ref="D854:F854" si="187">ROUND((D76*100/D$3),2)</f>
        <v>2.4300000000000002</v>
      </c>
      <c r="E854" s="370">
        <f t="shared" si="187"/>
        <v>2.8</v>
      </c>
      <c r="F854" s="370">
        <f t="shared" si="187"/>
        <v>2.4300000000000002</v>
      </c>
    </row>
    <row r="855" spans="1:6" s="325" customFormat="1" ht="13.8">
      <c r="A855" s="327"/>
      <c r="B855" s="327" t="s">
        <v>250</v>
      </c>
      <c r="C855" s="370">
        <f t="shared" ref="C855" si="188">ROUND((C77*100/C$3),2)</f>
        <v>1.27</v>
      </c>
      <c r="D855" s="370">
        <f t="shared" ref="D855:F855" si="189">ROUND((D77*100/D$3),2)</f>
        <v>1.21</v>
      </c>
      <c r="E855" s="370">
        <f t="shared" si="189"/>
        <v>1.27</v>
      </c>
      <c r="F855" s="370">
        <f t="shared" si="189"/>
        <v>1.21</v>
      </c>
    </row>
    <row r="856" spans="1:6" s="325" customFormat="1" ht="13.8">
      <c r="A856" s="329"/>
      <c r="B856" s="329" t="s">
        <v>251</v>
      </c>
      <c r="C856" s="370">
        <f t="shared" ref="C856" si="190">ROUND((C78*100/C$3),2)</f>
        <v>0.82</v>
      </c>
      <c r="D856" s="370">
        <f t="shared" ref="D856:F856" si="191">ROUND((D78*100/D$3),2)</f>
        <v>0.88</v>
      </c>
      <c r="E856" s="370">
        <f t="shared" si="191"/>
        <v>0.82</v>
      </c>
      <c r="F856" s="370">
        <f t="shared" si="191"/>
        <v>0.88</v>
      </c>
    </row>
    <row r="857" spans="1:6" s="325" customFormat="1" ht="13.8">
      <c r="A857" s="327"/>
      <c r="B857" s="327" t="s">
        <v>252</v>
      </c>
      <c r="C857" s="370">
        <f t="shared" ref="C857" si="192">ROUND((C79*100/C$3),2)</f>
        <v>1.86</v>
      </c>
      <c r="D857" s="370">
        <f t="shared" ref="D857:F857" si="193">ROUND((D79*100/D$3),2)</f>
        <v>1.98</v>
      </c>
      <c r="E857" s="370">
        <f t="shared" si="193"/>
        <v>1.86</v>
      </c>
      <c r="F857" s="370">
        <f t="shared" si="193"/>
        <v>1.98</v>
      </c>
    </row>
    <row r="858" spans="1:6" s="325" customFormat="1" ht="13.8">
      <c r="A858" s="329"/>
      <c r="B858" s="329" t="s">
        <v>253</v>
      </c>
      <c r="C858" s="370">
        <f t="shared" ref="C858" si="194">ROUND((C80*100/C$3),2)</f>
        <v>0.5</v>
      </c>
      <c r="D858" s="370">
        <f t="shared" ref="D858:F858" si="195">ROUND((D80*100/D$3),2)</f>
        <v>0.48</v>
      </c>
      <c r="E858" s="370">
        <f t="shared" si="195"/>
        <v>0.5</v>
      </c>
      <c r="F858" s="370">
        <f t="shared" si="195"/>
        <v>0.48</v>
      </c>
    </row>
    <row r="859" spans="1:6" s="325" customFormat="1" ht="13.8">
      <c r="A859" s="327"/>
      <c r="B859" s="327" t="s">
        <v>254</v>
      </c>
      <c r="C859" s="370">
        <f t="shared" ref="C859" si="196">ROUND((C81*100/C$3),2)</f>
        <v>1.36</v>
      </c>
      <c r="D859" s="370">
        <f t="shared" ref="D859:F859" si="197">ROUND((D81*100/D$3),2)</f>
        <v>1.5</v>
      </c>
      <c r="E859" s="370">
        <f t="shared" si="197"/>
        <v>1.36</v>
      </c>
      <c r="F859" s="370">
        <f t="shared" si="197"/>
        <v>1.5</v>
      </c>
    </row>
    <row r="860" spans="1:6" s="325" customFormat="1" ht="13.8">
      <c r="A860" s="329"/>
      <c r="B860" s="329" t="s">
        <v>255</v>
      </c>
      <c r="C860" s="370">
        <f t="shared" ref="C860" si="198">ROUND((C82*100/C$3),2)</f>
        <v>0.03</v>
      </c>
      <c r="D860" s="370">
        <f t="shared" ref="D860:F860" si="199">ROUND((D82*100/D$3),2)</f>
        <v>0.03</v>
      </c>
      <c r="E860" s="370">
        <f t="shared" si="199"/>
        <v>0.03</v>
      </c>
      <c r="F860" s="370">
        <f t="shared" si="199"/>
        <v>0.03</v>
      </c>
    </row>
    <row r="861" spans="1:6" s="325" customFormat="1" ht="13.8">
      <c r="A861" s="327"/>
      <c r="B861" s="327" t="s">
        <v>256</v>
      </c>
      <c r="C861" s="370">
        <f t="shared" ref="C861" si="200">ROUND((C83*100/C$3),2)</f>
        <v>0</v>
      </c>
      <c r="D861" s="370">
        <f t="shared" ref="D861:F861" si="201">ROUND((D83*100/D$3),2)</f>
        <v>0</v>
      </c>
      <c r="E861" s="370">
        <f t="shared" si="201"/>
        <v>0</v>
      </c>
      <c r="F861" s="370">
        <f t="shared" si="201"/>
        <v>0</v>
      </c>
    </row>
    <row r="862" spans="1:6" s="325" customFormat="1" ht="13.8">
      <c r="A862" s="329"/>
      <c r="B862" s="329" t="s">
        <v>257</v>
      </c>
      <c r="C862" s="370">
        <f t="shared" ref="C862" si="202">ROUND((C84*100/C$3),2)</f>
        <v>0.95</v>
      </c>
      <c r="D862" s="370">
        <f t="shared" ref="D862:F862" si="203">ROUND((D84*100/D$3),2)</f>
        <v>1.07</v>
      </c>
      <c r="E862" s="370">
        <f t="shared" si="203"/>
        <v>0.95</v>
      </c>
      <c r="F862" s="370">
        <f t="shared" si="203"/>
        <v>1.07</v>
      </c>
    </row>
    <row r="863" spans="1:6" s="325" customFormat="1" ht="13.8">
      <c r="A863" s="327"/>
      <c r="B863" s="327" t="s">
        <v>258</v>
      </c>
      <c r="C863" s="370">
        <f t="shared" ref="C863" si="204">ROUND((C85*100/C$3),2)</f>
        <v>0.06</v>
      </c>
      <c r="D863" s="370">
        <f t="shared" ref="D863:F863" si="205">ROUND((D85*100/D$3),2)</f>
        <v>0.08</v>
      </c>
      <c r="E863" s="370">
        <f t="shared" si="205"/>
        <v>0.06</v>
      </c>
      <c r="F863" s="370">
        <f t="shared" si="205"/>
        <v>0.08</v>
      </c>
    </row>
    <row r="864" spans="1:6" s="325" customFormat="1" ht="27.6">
      <c r="A864" s="329"/>
      <c r="B864" s="329" t="s">
        <v>259</v>
      </c>
      <c r="C864" s="370">
        <f t="shared" ref="C864" si="206">ROUND((C86*100/C$3),2)</f>
        <v>0.32</v>
      </c>
      <c r="D864" s="370">
        <f t="shared" ref="D864:F864" si="207">ROUND((D86*100/D$3),2)</f>
        <v>0.32</v>
      </c>
      <c r="E864" s="370">
        <f t="shared" si="207"/>
        <v>0.32</v>
      </c>
      <c r="F864" s="370">
        <f t="shared" si="207"/>
        <v>0.32</v>
      </c>
    </row>
    <row r="865" spans="1:6" s="325" customFormat="1" ht="13.8">
      <c r="A865" s="327"/>
      <c r="B865" s="327" t="s">
        <v>260</v>
      </c>
      <c r="C865" s="370">
        <f t="shared" ref="C865" si="208">ROUND((C87*100/C$3),2)</f>
        <v>0.14000000000000001</v>
      </c>
      <c r="D865" s="370">
        <f t="shared" ref="D865:F865" si="209">ROUND((D87*100/D$3),2)</f>
        <v>0.15</v>
      </c>
      <c r="E865" s="370">
        <f t="shared" si="209"/>
        <v>0.14000000000000001</v>
      </c>
      <c r="F865" s="370">
        <f t="shared" si="209"/>
        <v>0.15</v>
      </c>
    </row>
    <row r="866" spans="1:6" s="325" customFormat="1" ht="13.8">
      <c r="A866" s="329"/>
      <c r="B866" s="329" t="s">
        <v>261</v>
      </c>
      <c r="C866" s="370">
        <f t="shared" ref="C866" si="210">ROUND((C88*100/C$3),2)</f>
        <v>0.01</v>
      </c>
      <c r="D866" s="370">
        <f t="shared" ref="D866:F866" si="211">ROUND((D88*100/D$3),2)</f>
        <v>0.01</v>
      </c>
      <c r="E866" s="370">
        <f t="shared" si="211"/>
        <v>0.01</v>
      </c>
      <c r="F866" s="370">
        <f t="shared" si="211"/>
        <v>0.01</v>
      </c>
    </row>
    <row r="867" spans="1:6" s="325" customFormat="1" ht="13.8">
      <c r="A867" s="327"/>
      <c r="B867" s="327" t="s">
        <v>262</v>
      </c>
      <c r="C867" s="370">
        <f t="shared" ref="C867" si="212">ROUND((C89*100/C$3),2)</f>
        <v>0.13</v>
      </c>
      <c r="D867" s="370">
        <f t="shared" ref="D867:F867" si="213">ROUND((D89*100/D$3),2)</f>
        <v>0.13</v>
      </c>
      <c r="E867" s="370">
        <f t="shared" si="213"/>
        <v>0.13</v>
      </c>
      <c r="F867" s="370">
        <f t="shared" si="213"/>
        <v>0.13</v>
      </c>
    </row>
    <row r="868" spans="1:6" s="325" customFormat="1" ht="13.8">
      <c r="A868" s="329"/>
      <c r="B868" s="329" t="s">
        <v>263</v>
      </c>
      <c r="C868" s="370">
        <f t="shared" ref="C868" si="214">ROUND((C90*100/C$3),2)</f>
        <v>0</v>
      </c>
      <c r="D868" s="370">
        <f t="shared" ref="D868:F868" si="215">ROUND((D90*100/D$3),2)</f>
        <v>0.01</v>
      </c>
      <c r="E868" s="370">
        <f t="shared" si="215"/>
        <v>0</v>
      </c>
      <c r="F868" s="370">
        <f t="shared" si="215"/>
        <v>0.01</v>
      </c>
    </row>
    <row r="869" spans="1:6" s="325" customFormat="1" ht="13.8">
      <c r="A869" s="327"/>
      <c r="B869" s="327" t="s">
        <v>264</v>
      </c>
      <c r="C869" s="370">
        <f t="shared" ref="C869" si="216">ROUND((C91*100/C$3),2)</f>
        <v>0</v>
      </c>
      <c r="D869" s="370">
        <f t="shared" ref="D869:F869" si="217">ROUND((D91*100/D$3),2)</f>
        <v>0</v>
      </c>
      <c r="E869" s="370">
        <f t="shared" si="217"/>
        <v>0</v>
      </c>
      <c r="F869" s="370">
        <f t="shared" si="217"/>
        <v>0</v>
      </c>
    </row>
    <row r="870" spans="1:6" s="325" customFormat="1" ht="13.8">
      <c r="A870" s="329"/>
      <c r="B870" s="329" t="s">
        <v>567</v>
      </c>
      <c r="C870" s="370">
        <f t="shared" ref="C870" si="218">ROUND((C92*100/C$3),2)</f>
        <v>0.93</v>
      </c>
      <c r="D870" s="370">
        <f t="shared" ref="D870:F870" si="219">ROUND((D92*100/D$3),2)</f>
        <v>0.65</v>
      </c>
      <c r="E870" s="370">
        <f t="shared" si="219"/>
        <v>0.93</v>
      </c>
      <c r="F870" s="370">
        <f t="shared" si="219"/>
        <v>0.65</v>
      </c>
    </row>
    <row r="871" spans="1:6" s="325" customFormat="1" ht="13.8">
      <c r="A871" s="327"/>
      <c r="B871" s="327" t="s">
        <v>266</v>
      </c>
      <c r="C871" s="370">
        <f t="shared" ref="C871" si="220">ROUND((C93*100/C$3),2)</f>
        <v>0.74</v>
      </c>
      <c r="D871" s="370">
        <f t="shared" ref="D871:F871" si="221">ROUND((D93*100/D$3),2)</f>
        <v>0.5</v>
      </c>
      <c r="E871" s="370">
        <f t="shared" si="221"/>
        <v>0.74</v>
      </c>
      <c r="F871" s="370">
        <f t="shared" si="221"/>
        <v>0.5</v>
      </c>
    </row>
    <row r="872" spans="1:6" s="325" customFormat="1" ht="13.8">
      <c r="A872" s="329"/>
      <c r="B872" s="329" t="s">
        <v>267</v>
      </c>
      <c r="C872" s="370">
        <f t="shared" ref="C872" si="222">ROUND((C94*100/C$3),2)</f>
        <v>0.19</v>
      </c>
      <c r="D872" s="370">
        <f t="shared" ref="D872:F872" si="223">ROUND((D94*100/D$3),2)</f>
        <v>0.16</v>
      </c>
      <c r="E872" s="370">
        <f t="shared" si="223"/>
        <v>0.19</v>
      </c>
      <c r="F872" s="370">
        <f t="shared" si="223"/>
        <v>0.16</v>
      </c>
    </row>
    <row r="873" spans="1:6" s="325" customFormat="1" ht="13.8">
      <c r="A873" s="327"/>
      <c r="B873" s="327" t="s">
        <v>268</v>
      </c>
      <c r="C873" s="370">
        <f t="shared" ref="C873" si="224">ROUND((C95*100/C$3),2)</f>
        <v>0.8</v>
      </c>
      <c r="D873" s="370">
        <f t="shared" ref="D873:F873" si="225">ROUND((D95*100/D$3),2)</f>
        <v>0.81</v>
      </c>
      <c r="E873" s="370">
        <f t="shared" si="225"/>
        <v>0.8</v>
      </c>
      <c r="F873" s="370">
        <f t="shared" si="225"/>
        <v>0.81</v>
      </c>
    </row>
    <row r="874" spans="1:6" s="325" customFormat="1" ht="13.8">
      <c r="A874" s="329"/>
      <c r="B874" s="329" t="s">
        <v>269</v>
      </c>
      <c r="C874" s="370">
        <f t="shared" ref="C874" si="226">ROUND((C96*100/C$3),2)</f>
        <v>0.42</v>
      </c>
      <c r="D874" s="370">
        <f t="shared" ref="D874:F874" si="227">ROUND((D96*100/D$3),2)</f>
        <v>0.39</v>
      </c>
      <c r="E874" s="370">
        <f t="shared" si="227"/>
        <v>0.42</v>
      </c>
      <c r="F874" s="370">
        <f t="shared" si="227"/>
        <v>0.39</v>
      </c>
    </row>
    <row r="875" spans="1:6" s="325" customFormat="1" ht="13.8">
      <c r="A875" s="327"/>
      <c r="B875" s="327" t="s">
        <v>270</v>
      </c>
      <c r="C875" s="370">
        <f t="shared" ref="C875" si="228">ROUND((C97*100/C$3),2)</f>
        <v>0.25</v>
      </c>
      <c r="D875" s="370">
        <f t="shared" ref="D875:F875" si="229">ROUND((D97*100/D$3),2)</f>
        <v>0.19</v>
      </c>
      <c r="E875" s="370">
        <f t="shared" si="229"/>
        <v>0.25</v>
      </c>
      <c r="F875" s="370">
        <f t="shared" si="229"/>
        <v>0.19</v>
      </c>
    </row>
    <row r="876" spans="1:6" s="325" customFormat="1" ht="13.8">
      <c r="A876" s="329"/>
      <c r="B876" s="329" t="s">
        <v>271</v>
      </c>
      <c r="C876" s="370">
        <f t="shared" ref="C876" si="230">ROUND((C98*100/C$3),2)</f>
        <v>0.17</v>
      </c>
      <c r="D876" s="370">
        <f t="shared" ref="D876:F876" si="231">ROUND((D98*100/D$3),2)</f>
        <v>0.2</v>
      </c>
      <c r="E876" s="370">
        <f t="shared" si="231"/>
        <v>0.17</v>
      </c>
      <c r="F876" s="370">
        <f t="shared" si="231"/>
        <v>0.2</v>
      </c>
    </row>
    <row r="877" spans="1:6" s="325" customFormat="1" ht="13.8">
      <c r="A877" s="327"/>
      <c r="B877" s="327" t="s">
        <v>272</v>
      </c>
      <c r="C877" s="370">
        <f t="shared" ref="C877" si="232">ROUND((C99*100/C$3),2)</f>
        <v>0.38</v>
      </c>
      <c r="D877" s="370">
        <f t="shared" ref="D877:F877" si="233">ROUND((D99*100/D$3),2)</f>
        <v>0.41</v>
      </c>
      <c r="E877" s="370">
        <f t="shared" si="233"/>
        <v>0.38</v>
      </c>
      <c r="F877" s="370">
        <f t="shared" si="233"/>
        <v>0.41</v>
      </c>
    </row>
    <row r="878" spans="1:6" s="325" customFormat="1" ht="13.8">
      <c r="A878" s="329"/>
      <c r="B878" s="329" t="s">
        <v>273</v>
      </c>
      <c r="C878" s="370">
        <f t="shared" ref="C878" si="234">ROUND((C100*100/C$3),2)</f>
        <v>0.04</v>
      </c>
      <c r="D878" s="370">
        <f t="shared" ref="D878:F878" si="235">ROUND((D100*100/D$3),2)</f>
        <v>0.03</v>
      </c>
      <c r="E878" s="370">
        <f t="shared" si="235"/>
        <v>0.04</v>
      </c>
      <c r="F878" s="370">
        <f t="shared" si="235"/>
        <v>0.03</v>
      </c>
    </row>
    <row r="879" spans="1:6" s="325" customFormat="1" ht="13.8">
      <c r="A879" s="327"/>
      <c r="B879" s="327" t="s">
        <v>274</v>
      </c>
      <c r="C879" s="370">
        <f t="shared" ref="C879" si="236">ROUND((C101*100/C$3),2)</f>
        <v>0.03</v>
      </c>
      <c r="D879" s="370">
        <f t="shared" ref="D879:F879" si="237">ROUND((D101*100/D$3),2)</f>
        <v>0.03</v>
      </c>
      <c r="E879" s="370">
        <f t="shared" si="237"/>
        <v>0.03</v>
      </c>
      <c r="F879" s="370">
        <f t="shared" si="237"/>
        <v>0.03</v>
      </c>
    </row>
    <row r="880" spans="1:6" s="325" customFormat="1" ht="13.8">
      <c r="A880" s="329"/>
      <c r="B880" s="329" t="s">
        <v>275</v>
      </c>
      <c r="C880" s="370">
        <f t="shared" ref="C880" si="238">ROUND((C102*100/C$3),2)</f>
        <v>0.01</v>
      </c>
      <c r="D880" s="370">
        <f t="shared" ref="D880:F880" si="239">ROUND((D102*100/D$3),2)</f>
        <v>0.01</v>
      </c>
      <c r="E880" s="370">
        <f t="shared" si="239"/>
        <v>0.01</v>
      </c>
      <c r="F880" s="370">
        <f t="shared" si="239"/>
        <v>0.01</v>
      </c>
    </row>
    <row r="881" spans="1:6" s="325" customFormat="1" ht="13.8">
      <c r="A881" s="327"/>
      <c r="B881" s="327" t="s">
        <v>276</v>
      </c>
      <c r="C881" s="370">
        <f t="shared" ref="C881" si="240">ROUND((C103*100/C$3),2)</f>
        <v>0.55000000000000004</v>
      </c>
      <c r="D881" s="370">
        <f t="shared" ref="D881:F881" si="241">ROUND((D103*100/D$3),2)</f>
        <v>0.51</v>
      </c>
      <c r="E881" s="370">
        <f t="shared" si="241"/>
        <v>0.55000000000000004</v>
      </c>
      <c r="F881" s="370">
        <f t="shared" si="241"/>
        <v>0.51</v>
      </c>
    </row>
    <row r="882" spans="1:6" s="325" customFormat="1" ht="13.8">
      <c r="A882" s="329"/>
      <c r="B882" s="329" t="s">
        <v>277</v>
      </c>
      <c r="C882" s="370">
        <f t="shared" ref="C882" si="242">ROUND((C104*100/C$3),2)</f>
        <v>41.76</v>
      </c>
      <c r="D882" s="370">
        <f t="shared" ref="D882:F882" si="243">ROUND((D104*100/D$3),2)</f>
        <v>43.39</v>
      </c>
      <c r="E882" s="370">
        <f t="shared" si="243"/>
        <v>41.76</v>
      </c>
      <c r="F882" s="370">
        <f t="shared" si="243"/>
        <v>43.39</v>
      </c>
    </row>
    <row r="883" spans="1:6" s="325" customFormat="1" ht="13.8">
      <c r="A883" s="327"/>
      <c r="B883" s="327" t="s">
        <v>278</v>
      </c>
      <c r="C883" s="370">
        <f t="shared" ref="C883" si="244">ROUND((C105*100/C$3),2)</f>
        <v>0.98</v>
      </c>
      <c r="D883" s="370">
        <f t="shared" ref="D883:F883" si="245">ROUND((D105*100/D$3),2)</f>
        <v>0.96</v>
      </c>
      <c r="E883" s="370">
        <f t="shared" si="245"/>
        <v>0.98</v>
      </c>
      <c r="F883" s="370">
        <f t="shared" si="245"/>
        <v>0.96</v>
      </c>
    </row>
    <row r="884" spans="1:6" s="325" customFormat="1" ht="13.8">
      <c r="A884" s="329"/>
      <c r="B884" s="329" t="s">
        <v>279</v>
      </c>
      <c r="C884" s="370">
        <f t="shared" ref="C884" si="246">ROUND((C106*100/C$3),2)</f>
        <v>0.46</v>
      </c>
      <c r="D884" s="370">
        <f t="shared" ref="D884:F884" si="247">ROUND((D106*100/D$3),2)</f>
        <v>0.37</v>
      </c>
      <c r="E884" s="370">
        <f t="shared" si="247"/>
        <v>0.46</v>
      </c>
      <c r="F884" s="370">
        <f t="shared" si="247"/>
        <v>0.37</v>
      </c>
    </row>
    <row r="885" spans="1:6" s="325" customFormat="1" ht="13.8">
      <c r="A885" s="327"/>
      <c r="B885" s="327" t="s">
        <v>280</v>
      </c>
      <c r="C885" s="370">
        <f t="shared" ref="C885" si="248">ROUND((C107*100/C$3),2)</f>
        <v>0.08</v>
      </c>
      <c r="D885" s="370">
        <f t="shared" ref="D885:F885" si="249">ROUND((D107*100/D$3),2)</f>
        <v>0.1</v>
      </c>
      <c r="E885" s="370">
        <f t="shared" si="249"/>
        <v>0.08</v>
      </c>
      <c r="F885" s="370">
        <f t="shared" si="249"/>
        <v>0.1</v>
      </c>
    </row>
    <row r="886" spans="1:6" s="325" customFormat="1" ht="13.8">
      <c r="A886" s="329"/>
      <c r="B886" s="329" t="s">
        <v>281</v>
      </c>
      <c r="C886" s="370">
        <f t="shared" ref="C886" si="250">ROUND((C108*100/C$3),2)</f>
        <v>0.03</v>
      </c>
      <c r="D886" s="370">
        <f t="shared" ref="D886:F886" si="251">ROUND((D108*100/D$3),2)</f>
        <v>0.04</v>
      </c>
      <c r="E886" s="370">
        <f t="shared" si="251"/>
        <v>0.03</v>
      </c>
      <c r="F886" s="370">
        <f t="shared" si="251"/>
        <v>0.04</v>
      </c>
    </row>
    <row r="887" spans="1:6" s="325" customFormat="1" ht="13.8">
      <c r="A887" s="327"/>
      <c r="B887" s="327" t="s">
        <v>282</v>
      </c>
      <c r="C887" s="370">
        <f t="shared" ref="C887" si="252">ROUND((C109*100/C$3),2)</f>
        <v>0.12</v>
      </c>
      <c r="D887" s="370">
        <f t="shared" ref="D887:F887" si="253">ROUND((D109*100/D$3),2)</f>
        <v>0.16</v>
      </c>
      <c r="E887" s="370">
        <f t="shared" si="253"/>
        <v>0.12</v>
      </c>
      <c r="F887" s="370">
        <f t="shared" si="253"/>
        <v>0.16</v>
      </c>
    </row>
    <row r="888" spans="1:6" s="325" customFormat="1" ht="13.8">
      <c r="A888" s="329"/>
      <c r="B888" s="329" t="s">
        <v>283</v>
      </c>
      <c r="C888" s="370">
        <f t="shared" ref="C888" si="254">ROUND((C110*100/C$3),2)</f>
        <v>0.02</v>
      </c>
      <c r="D888" s="370">
        <f t="shared" ref="D888:F888" si="255">ROUND((D110*100/D$3),2)</f>
        <v>0.01</v>
      </c>
      <c r="E888" s="370">
        <f t="shared" si="255"/>
        <v>0.02</v>
      </c>
      <c r="F888" s="370">
        <f t="shared" si="255"/>
        <v>0.01</v>
      </c>
    </row>
    <row r="889" spans="1:6" s="325" customFormat="1" ht="13.8">
      <c r="A889" s="327"/>
      <c r="B889" s="327" t="s">
        <v>284</v>
      </c>
      <c r="C889" s="370">
        <f t="shared" ref="C889" si="256">ROUND((C111*100/C$3),2)</f>
        <v>0.28000000000000003</v>
      </c>
      <c r="D889" s="370">
        <f t="shared" ref="D889:F889" si="257">ROUND((D111*100/D$3),2)</f>
        <v>0.28000000000000003</v>
      </c>
      <c r="E889" s="370">
        <f t="shared" si="257"/>
        <v>0.28000000000000003</v>
      </c>
      <c r="F889" s="370">
        <f t="shared" si="257"/>
        <v>0.28000000000000003</v>
      </c>
    </row>
    <row r="890" spans="1:6" s="325" customFormat="1" ht="13.8">
      <c r="A890" s="329"/>
      <c r="B890" s="329" t="s">
        <v>285</v>
      </c>
      <c r="C890" s="370">
        <f t="shared" ref="C890" si="258">ROUND((C112*100/C$3),2)</f>
        <v>3.07</v>
      </c>
      <c r="D890" s="370">
        <f t="shared" ref="D890:F890" si="259">ROUND((D112*100/D$3),2)</f>
        <v>2.5499999999999998</v>
      </c>
      <c r="E890" s="370">
        <f t="shared" si="259"/>
        <v>3.07</v>
      </c>
      <c r="F890" s="370">
        <f t="shared" si="259"/>
        <v>2.5499999999999998</v>
      </c>
    </row>
    <row r="891" spans="1:6" s="325" customFormat="1" ht="13.8">
      <c r="A891" s="327"/>
      <c r="B891" s="327" t="s">
        <v>286</v>
      </c>
      <c r="C891" s="370">
        <f t="shared" ref="C891" si="260">ROUND((C113*100/C$3),2)</f>
        <v>0.61</v>
      </c>
      <c r="D891" s="370">
        <f t="shared" ref="D891:F891" si="261">ROUND((D113*100/D$3),2)</f>
        <v>0.45</v>
      </c>
      <c r="E891" s="370">
        <f t="shared" si="261"/>
        <v>0.61</v>
      </c>
      <c r="F891" s="370">
        <f t="shared" si="261"/>
        <v>0.45</v>
      </c>
    </row>
    <row r="892" spans="1:6" s="325" customFormat="1" ht="13.8">
      <c r="A892" s="329"/>
      <c r="B892" s="329" t="s">
        <v>287</v>
      </c>
      <c r="C892" s="370">
        <f t="shared" ref="C892" si="262">ROUND((C114*100/C$3),2)</f>
        <v>7.0000000000000007E-2</v>
      </c>
      <c r="D892" s="370">
        <f t="shared" ref="D892:F892" si="263">ROUND((D114*100/D$3),2)</f>
        <v>7.0000000000000007E-2</v>
      </c>
      <c r="E892" s="370">
        <f t="shared" si="263"/>
        <v>7.0000000000000007E-2</v>
      </c>
      <c r="F892" s="370">
        <f t="shared" si="263"/>
        <v>7.0000000000000007E-2</v>
      </c>
    </row>
    <row r="893" spans="1:6" s="325" customFormat="1" ht="13.8">
      <c r="A893" s="327"/>
      <c r="B893" s="327" t="s">
        <v>288</v>
      </c>
      <c r="C893" s="370">
        <f t="shared" ref="C893" si="264">ROUND((C115*100/C$3),2)</f>
        <v>1.29</v>
      </c>
      <c r="D893" s="370">
        <f t="shared" ref="D893:F893" si="265">ROUND((D115*100/D$3),2)</f>
        <v>1.1000000000000001</v>
      </c>
      <c r="E893" s="370">
        <f t="shared" si="265"/>
        <v>1.29</v>
      </c>
      <c r="F893" s="370">
        <f t="shared" si="265"/>
        <v>1.1000000000000001</v>
      </c>
    </row>
    <row r="894" spans="1:6" s="325" customFormat="1" ht="13.8">
      <c r="A894" s="329"/>
      <c r="B894" s="329" t="s">
        <v>289</v>
      </c>
      <c r="C894" s="370">
        <f t="shared" ref="C894" si="266">ROUND((C116*100/C$3),2)</f>
        <v>0.67</v>
      </c>
      <c r="D894" s="370">
        <f t="shared" ref="D894:F894" si="267">ROUND((D116*100/D$3),2)</f>
        <v>0.59</v>
      </c>
      <c r="E894" s="370">
        <f t="shared" si="267"/>
        <v>0.67</v>
      </c>
      <c r="F894" s="370">
        <f t="shared" si="267"/>
        <v>0.59</v>
      </c>
    </row>
    <row r="895" spans="1:6" s="325" customFormat="1" ht="13.8">
      <c r="A895" s="327"/>
      <c r="B895" s="327" t="s">
        <v>290</v>
      </c>
      <c r="C895" s="370">
        <f t="shared" ref="C895" si="268">ROUND((C117*100/C$3),2)</f>
        <v>0.11</v>
      </c>
      <c r="D895" s="370">
        <f t="shared" ref="D895:F895" si="269">ROUND((D117*100/D$3),2)</f>
        <v>0.12</v>
      </c>
      <c r="E895" s="370">
        <f t="shared" si="269"/>
        <v>0.11</v>
      </c>
      <c r="F895" s="370">
        <f t="shared" si="269"/>
        <v>0.12</v>
      </c>
    </row>
    <row r="896" spans="1:6" s="325" customFormat="1" ht="13.8">
      <c r="A896" s="329"/>
      <c r="B896" s="329" t="s">
        <v>291</v>
      </c>
      <c r="C896" s="370">
        <f t="shared" ref="C896" si="270">ROUND((C118*100/C$3),2)</f>
        <v>0.51</v>
      </c>
      <c r="D896" s="370">
        <f t="shared" ref="D896:F896" si="271">ROUND((D118*100/D$3),2)</f>
        <v>0.39</v>
      </c>
      <c r="E896" s="370">
        <f t="shared" si="271"/>
        <v>0.51</v>
      </c>
      <c r="F896" s="370">
        <f t="shared" si="271"/>
        <v>0.39</v>
      </c>
    </row>
    <row r="897" spans="1:6" s="325" customFormat="1" ht="13.8">
      <c r="A897" s="327"/>
      <c r="B897" s="327" t="s">
        <v>292</v>
      </c>
      <c r="C897" s="370">
        <f t="shared" ref="C897" si="272">ROUND((C119*100/C$3),2)</f>
        <v>0.46</v>
      </c>
      <c r="D897" s="370">
        <f t="shared" ref="D897:F897" si="273">ROUND((D119*100/D$3),2)</f>
        <v>0.41</v>
      </c>
      <c r="E897" s="370">
        <f t="shared" si="273"/>
        <v>0.46</v>
      </c>
      <c r="F897" s="370">
        <f t="shared" si="273"/>
        <v>0.41</v>
      </c>
    </row>
    <row r="898" spans="1:6" s="325" customFormat="1" ht="13.8">
      <c r="A898" s="329"/>
      <c r="B898" s="329" t="s">
        <v>293</v>
      </c>
      <c r="C898" s="370">
        <f t="shared" ref="C898" si="274">ROUND((C120*100/C$3),2)</f>
        <v>0</v>
      </c>
      <c r="D898" s="370">
        <f t="shared" ref="D898:F898" si="275">ROUND((D120*100/D$3),2)</f>
        <v>0</v>
      </c>
      <c r="E898" s="370">
        <f t="shared" si="275"/>
        <v>0</v>
      </c>
      <c r="F898" s="370">
        <f t="shared" si="275"/>
        <v>0</v>
      </c>
    </row>
    <row r="899" spans="1:6" s="325" customFormat="1" ht="13.8">
      <c r="A899" s="327"/>
      <c r="B899" s="327" t="s">
        <v>294</v>
      </c>
      <c r="C899" s="370">
        <f t="shared" ref="C899" si="276">ROUND((C121*100/C$3),2)</f>
        <v>0.44</v>
      </c>
      <c r="D899" s="370">
        <f t="shared" ref="D899:F899" si="277">ROUND((D121*100/D$3),2)</f>
        <v>0.4</v>
      </c>
      <c r="E899" s="370">
        <f t="shared" si="277"/>
        <v>0.44</v>
      </c>
      <c r="F899" s="370">
        <f t="shared" si="277"/>
        <v>0.4</v>
      </c>
    </row>
    <row r="900" spans="1:6" s="325" customFormat="1" ht="13.8">
      <c r="A900" s="329"/>
      <c r="B900" s="329" t="s">
        <v>295</v>
      </c>
      <c r="C900" s="370">
        <f t="shared" ref="C900" si="278">ROUND((C122*100/C$3),2)</f>
        <v>0.01</v>
      </c>
      <c r="D900" s="370">
        <f t="shared" ref="D900:F900" si="279">ROUND((D122*100/D$3),2)</f>
        <v>0.01</v>
      </c>
      <c r="E900" s="370">
        <f t="shared" si="279"/>
        <v>0.01</v>
      </c>
      <c r="F900" s="370">
        <f t="shared" si="279"/>
        <v>0.01</v>
      </c>
    </row>
    <row r="901" spans="1:6" s="325" customFormat="1" ht="13.8">
      <c r="A901" s="327"/>
      <c r="B901" s="327" t="s">
        <v>296</v>
      </c>
      <c r="C901" s="370">
        <f t="shared" ref="C901" si="280">ROUND((C123*100/C$3),2)</f>
        <v>0.04</v>
      </c>
      <c r="D901" s="370">
        <f t="shared" ref="D901:F901" si="281">ROUND((D123*100/D$3),2)</f>
        <v>0.06</v>
      </c>
      <c r="E901" s="370">
        <f t="shared" si="281"/>
        <v>0.04</v>
      </c>
      <c r="F901" s="370">
        <f t="shared" si="281"/>
        <v>0.06</v>
      </c>
    </row>
    <row r="902" spans="1:6" s="325" customFormat="1" ht="13.8">
      <c r="A902" s="329"/>
      <c r="B902" s="329" t="s">
        <v>297</v>
      </c>
      <c r="C902" s="370">
        <f t="shared" ref="C902" si="282">ROUND((C124*100/C$3),2)</f>
        <v>0.28000000000000003</v>
      </c>
      <c r="D902" s="370">
        <f t="shared" ref="D902:F902" si="283">ROUND((D124*100/D$3),2)</f>
        <v>0.24</v>
      </c>
      <c r="E902" s="370">
        <f t="shared" si="283"/>
        <v>0.28000000000000003</v>
      </c>
      <c r="F902" s="370">
        <f t="shared" si="283"/>
        <v>0.24</v>
      </c>
    </row>
    <row r="903" spans="1:6" s="325" customFormat="1" ht="13.8">
      <c r="A903" s="327"/>
      <c r="B903" s="327" t="s">
        <v>298</v>
      </c>
      <c r="C903" s="370">
        <f t="shared" ref="C903" si="284">ROUND((C125*100/C$3),2)</f>
        <v>0</v>
      </c>
      <c r="D903" s="370">
        <f t="shared" ref="D903:F903" si="285">ROUND((D125*100/D$3),2)</f>
        <v>0</v>
      </c>
      <c r="E903" s="370">
        <f t="shared" si="285"/>
        <v>0</v>
      </c>
      <c r="F903" s="370">
        <f t="shared" si="285"/>
        <v>0</v>
      </c>
    </row>
    <row r="904" spans="1:6" s="325" customFormat="1" ht="13.8">
      <c r="A904" s="329"/>
      <c r="B904" s="329" t="s">
        <v>299</v>
      </c>
      <c r="C904" s="370">
        <f t="shared" ref="C904" si="286">ROUND((C126*100/C$3),2)</f>
        <v>0.33</v>
      </c>
      <c r="D904" s="370">
        <f t="shared" ref="D904:F904" si="287">ROUND((D126*100/D$3),2)</f>
        <v>0.21</v>
      </c>
      <c r="E904" s="370">
        <f t="shared" si="287"/>
        <v>0.33</v>
      </c>
      <c r="F904" s="370">
        <f t="shared" si="287"/>
        <v>0.21</v>
      </c>
    </row>
    <row r="905" spans="1:6" s="325" customFormat="1" ht="13.8">
      <c r="A905" s="327"/>
      <c r="B905" s="327" t="s">
        <v>300</v>
      </c>
      <c r="C905" s="370">
        <f t="shared" ref="C905" si="288">ROUND((C127*100/C$3),2)</f>
        <v>0.39</v>
      </c>
      <c r="D905" s="370">
        <f t="shared" ref="D905:F905" si="289">ROUND((D127*100/D$3),2)</f>
        <v>0.28999999999999998</v>
      </c>
      <c r="E905" s="370">
        <f t="shared" si="289"/>
        <v>0.39</v>
      </c>
      <c r="F905" s="370">
        <f t="shared" si="289"/>
        <v>0.28999999999999998</v>
      </c>
    </row>
    <row r="906" spans="1:6" s="325" customFormat="1" ht="13.8">
      <c r="A906" s="329"/>
      <c r="B906" s="329" t="s">
        <v>301</v>
      </c>
      <c r="C906" s="370">
        <f t="shared" ref="C906" si="290">ROUND((C128*100/C$3),2)</f>
        <v>0.01</v>
      </c>
      <c r="D906" s="370">
        <f t="shared" ref="D906:F906" si="291">ROUND((D128*100/D$3),2)</f>
        <v>0.01</v>
      </c>
      <c r="E906" s="370">
        <f t="shared" si="291"/>
        <v>0.01</v>
      </c>
      <c r="F906" s="370">
        <f t="shared" si="291"/>
        <v>0.01</v>
      </c>
    </row>
    <row r="907" spans="1:6" s="325" customFormat="1" ht="13.8">
      <c r="A907" s="327"/>
      <c r="B907" s="327" t="s">
        <v>302</v>
      </c>
      <c r="C907" s="370">
        <f t="shared" ref="C907" si="292">ROUND((C129*100/C$3),2)</f>
        <v>0.27</v>
      </c>
      <c r="D907" s="370">
        <f t="shared" ref="D907:F907" si="293">ROUND((D129*100/D$3),2)</f>
        <v>0.19</v>
      </c>
      <c r="E907" s="370">
        <f t="shared" si="293"/>
        <v>0.27</v>
      </c>
      <c r="F907" s="370">
        <f t="shared" si="293"/>
        <v>0.19</v>
      </c>
    </row>
    <row r="908" spans="1:6" s="325" customFormat="1" ht="13.8">
      <c r="A908" s="329"/>
      <c r="B908" s="329" t="s">
        <v>303</v>
      </c>
      <c r="C908" s="370">
        <f t="shared" ref="C908" si="294">ROUND((C130*100/C$3),2)</f>
        <v>0.12</v>
      </c>
      <c r="D908" s="370">
        <f t="shared" ref="D908:F908" si="295">ROUND((D130*100/D$3),2)</f>
        <v>0.09</v>
      </c>
      <c r="E908" s="370">
        <f t="shared" si="295"/>
        <v>0.12</v>
      </c>
      <c r="F908" s="370">
        <f t="shared" si="295"/>
        <v>0.09</v>
      </c>
    </row>
    <row r="909" spans="1:6" s="325" customFormat="1" ht="13.8">
      <c r="A909" s="327"/>
      <c r="B909" s="327" t="s">
        <v>304</v>
      </c>
      <c r="C909" s="370">
        <f t="shared" ref="C909" si="296">ROUND((C131*100/C$3),2)</f>
        <v>0.4</v>
      </c>
      <c r="D909" s="370">
        <f t="shared" ref="D909:F909" si="297">ROUND((D131*100/D$3),2)</f>
        <v>0.35</v>
      </c>
      <c r="E909" s="370">
        <f t="shared" si="297"/>
        <v>0.4</v>
      </c>
      <c r="F909" s="370">
        <f t="shared" si="297"/>
        <v>0.35</v>
      </c>
    </row>
    <row r="910" spans="1:6" s="325" customFormat="1" ht="13.8">
      <c r="A910" s="329"/>
      <c r="B910" s="329" t="s">
        <v>305</v>
      </c>
      <c r="C910" s="370">
        <f t="shared" ref="C910" si="298">ROUND((C132*100/C$3),2)</f>
        <v>0.21</v>
      </c>
      <c r="D910" s="370">
        <f t="shared" ref="D910:F910" si="299">ROUND((D132*100/D$3),2)</f>
        <v>0.18</v>
      </c>
      <c r="E910" s="370">
        <f t="shared" si="299"/>
        <v>0.21</v>
      </c>
      <c r="F910" s="370">
        <f t="shared" si="299"/>
        <v>0.18</v>
      </c>
    </row>
    <row r="911" spans="1:6" s="325" customFormat="1" ht="13.8">
      <c r="A911" s="327"/>
      <c r="B911" s="327" t="s">
        <v>306</v>
      </c>
      <c r="C911" s="370">
        <f t="shared" ref="C911" si="300">ROUND((C133*100/C$3),2)</f>
        <v>0.19</v>
      </c>
      <c r="D911" s="370">
        <f t="shared" ref="D911:F911" si="301">ROUND((D133*100/D$3),2)</f>
        <v>0.17</v>
      </c>
      <c r="E911" s="370">
        <f t="shared" si="301"/>
        <v>0.19</v>
      </c>
      <c r="F911" s="370">
        <f t="shared" si="301"/>
        <v>0.17</v>
      </c>
    </row>
    <row r="912" spans="1:6" s="325" customFormat="1" ht="13.8">
      <c r="A912" s="329"/>
      <c r="B912" s="329" t="s">
        <v>307</v>
      </c>
      <c r="C912" s="370">
        <f t="shared" ref="C912" si="302">ROUND((C134*100/C$3),2)</f>
        <v>0.55000000000000004</v>
      </c>
      <c r="D912" s="370">
        <f t="shared" ref="D912:F912" si="303">ROUND((D134*100/D$3),2)</f>
        <v>0.5</v>
      </c>
      <c r="E912" s="370">
        <f t="shared" si="303"/>
        <v>0.55000000000000004</v>
      </c>
      <c r="F912" s="370">
        <f t="shared" si="303"/>
        <v>0.5</v>
      </c>
    </row>
    <row r="913" spans="1:6" s="325" customFormat="1" ht="13.8">
      <c r="A913" s="327"/>
      <c r="B913" s="327" t="s">
        <v>308</v>
      </c>
      <c r="C913" s="370">
        <f t="shared" ref="C913" si="304">ROUND((C135*100/C$3),2)</f>
        <v>0.01</v>
      </c>
      <c r="D913" s="370">
        <f t="shared" ref="D913:F913" si="305">ROUND((D135*100/D$3),2)</f>
        <v>0</v>
      </c>
      <c r="E913" s="370">
        <f t="shared" si="305"/>
        <v>0.01</v>
      </c>
      <c r="F913" s="370">
        <f t="shared" si="305"/>
        <v>0</v>
      </c>
    </row>
    <row r="914" spans="1:6" s="325" customFormat="1" ht="13.8">
      <c r="A914" s="329"/>
      <c r="B914" s="329" t="s">
        <v>309</v>
      </c>
      <c r="C914" s="370">
        <f t="shared" ref="C914" si="306">ROUND((C136*100/C$3),2)</f>
        <v>0.09</v>
      </c>
      <c r="D914" s="370">
        <f t="shared" ref="D914:F914" si="307">ROUND((D136*100/D$3),2)</f>
        <v>0.06</v>
      </c>
      <c r="E914" s="370">
        <f t="shared" si="307"/>
        <v>0.09</v>
      </c>
      <c r="F914" s="370">
        <f t="shared" si="307"/>
        <v>0.06</v>
      </c>
    </row>
    <row r="915" spans="1:6" s="325" customFormat="1" ht="13.8">
      <c r="A915" s="327"/>
      <c r="B915" s="327" t="s">
        <v>310</v>
      </c>
      <c r="C915" s="370">
        <f t="shared" ref="C915" si="308">ROUND((C137*100/C$3),2)</f>
        <v>0.05</v>
      </c>
      <c r="D915" s="370">
        <f t="shared" ref="D915:F915" si="309">ROUND((D137*100/D$3),2)</f>
        <v>0.04</v>
      </c>
      <c r="E915" s="370">
        <f t="shared" si="309"/>
        <v>0.05</v>
      </c>
      <c r="F915" s="370">
        <f t="shared" si="309"/>
        <v>0.04</v>
      </c>
    </row>
    <row r="916" spans="1:6" s="325" customFormat="1" ht="13.8">
      <c r="A916" s="329"/>
      <c r="B916" s="329" t="s">
        <v>311</v>
      </c>
      <c r="C916" s="370">
        <f t="shared" ref="C916" si="310">ROUND((C138*100/C$3),2)</f>
        <v>0.3</v>
      </c>
      <c r="D916" s="370">
        <f t="shared" ref="D916:F916" si="311">ROUND((D138*100/D$3),2)</f>
        <v>0.28999999999999998</v>
      </c>
      <c r="E916" s="370">
        <f t="shared" si="311"/>
        <v>0.3</v>
      </c>
      <c r="F916" s="370">
        <f t="shared" si="311"/>
        <v>0.28999999999999998</v>
      </c>
    </row>
    <row r="917" spans="1:6" s="325" customFormat="1" ht="13.8">
      <c r="A917" s="327"/>
      <c r="B917" s="327" t="s">
        <v>312</v>
      </c>
      <c r="C917" s="370">
        <f t="shared" ref="C917" si="312">ROUND((C139*100/C$3),2)</f>
        <v>0.1</v>
      </c>
      <c r="D917" s="370">
        <f t="shared" ref="D917:F917" si="313">ROUND((D139*100/D$3),2)</f>
        <v>0.11</v>
      </c>
      <c r="E917" s="370">
        <f t="shared" si="313"/>
        <v>0.1</v>
      </c>
      <c r="F917" s="370">
        <f t="shared" si="313"/>
        <v>0.11</v>
      </c>
    </row>
    <row r="918" spans="1:6" s="325" customFormat="1" ht="13.8">
      <c r="A918" s="329"/>
      <c r="B918" s="329" t="s">
        <v>313</v>
      </c>
      <c r="C918" s="370">
        <f t="shared" ref="C918" si="314">ROUND((C140*100/C$3),2)</f>
        <v>0.17</v>
      </c>
      <c r="D918" s="370">
        <f t="shared" ref="D918:F918" si="315">ROUND((D140*100/D$3),2)</f>
        <v>0.17</v>
      </c>
      <c r="E918" s="370">
        <f t="shared" si="315"/>
        <v>0.17</v>
      </c>
      <c r="F918" s="370">
        <f t="shared" si="315"/>
        <v>0.17</v>
      </c>
    </row>
    <row r="919" spans="1:6" s="325" customFormat="1" ht="13.8">
      <c r="A919" s="327"/>
      <c r="B919" s="327" t="s">
        <v>314</v>
      </c>
      <c r="C919" s="370">
        <f t="shared" ref="C919" si="316">ROUND((C141*100/C$3),2)</f>
        <v>0</v>
      </c>
      <c r="D919" s="370">
        <f t="shared" ref="D919:F919" si="317">ROUND((D141*100/D$3),2)</f>
        <v>0</v>
      </c>
      <c r="E919" s="370">
        <f t="shared" si="317"/>
        <v>0</v>
      </c>
      <c r="F919" s="370">
        <f t="shared" si="317"/>
        <v>0</v>
      </c>
    </row>
    <row r="920" spans="1:6" s="325" customFormat="1" ht="13.8">
      <c r="A920" s="329"/>
      <c r="B920" s="329" t="s">
        <v>315</v>
      </c>
      <c r="C920" s="370">
        <f t="shared" ref="C920" si="318">ROUND((C142*100/C$3),2)</f>
        <v>0.05</v>
      </c>
      <c r="D920" s="370">
        <f t="shared" ref="D920:F920" si="319">ROUND((D142*100/D$3),2)</f>
        <v>0.05</v>
      </c>
      <c r="E920" s="370">
        <f t="shared" si="319"/>
        <v>0.05</v>
      </c>
      <c r="F920" s="370">
        <f t="shared" si="319"/>
        <v>0.05</v>
      </c>
    </row>
    <row r="921" spans="1:6" s="325" customFormat="1" ht="13.8">
      <c r="A921" s="327"/>
      <c r="B921" s="327" t="s">
        <v>316</v>
      </c>
      <c r="C921" s="370">
        <f t="shared" ref="C921" si="320">ROUND((C143*100/C$3),2)</f>
        <v>0.1</v>
      </c>
      <c r="D921" s="370">
        <f t="shared" ref="D921:F921" si="321">ROUND((D143*100/D$3),2)</f>
        <v>0.1</v>
      </c>
      <c r="E921" s="370">
        <f t="shared" si="321"/>
        <v>0.1</v>
      </c>
      <c r="F921" s="370">
        <f t="shared" si="321"/>
        <v>0.1</v>
      </c>
    </row>
    <row r="922" spans="1:6" s="325" customFormat="1" ht="13.8">
      <c r="A922" s="329"/>
      <c r="B922" s="329" t="s">
        <v>317</v>
      </c>
      <c r="C922" s="370">
        <f t="shared" ref="C922" si="322">ROUND((C144*100/C$3),2)</f>
        <v>0.02</v>
      </c>
      <c r="D922" s="370">
        <f t="shared" ref="D922:F922" si="323">ROUND((D144*100/D$3),2)</f>
        <v>0.02</v>
      </c>
      <c r="E922" s="370">
        <f t="shared" si="323"/>
        <v>0.02</v>
      </c>
      <c r="F922" s="370">
        <f t="shared" si="323"/>
        <v>0.02</v>
      </c>
    </row>
    <row r="923" spans="1:6" s="325" customFormat="1" ht="13.8">
      <c r="A923" s="327"/>
      <c r="B923" s="327" t="s">
        <v>318</v>
      </c>
      <c r="C923" s="370">
        <f t="shared" ref="C923" si="324">ROUND((C145*100/C$3),2)</f>
        <v>0.45</v>
      </c>
      <c r="D923" s="370">
        <f t="shared" ref="D923:F923" si="325">ROUND((D145*100/D$3),2)</f>
        <v>0.41</v>
      </c>
      <c r="E923" s="370">
        <f t="shared" si="325"/>
        <v>0.45</v>
      </c>
      <c r="F923" s="370">
        <f t="shared" si="325"/>
        <v>0.41</v>
      </c>
    </row>
    <row r="924" spans="1:6" s="325" customFormat="1" ht="13.8">
      <c r="A924" s="329"/>
      <c r="B924" s="329" t="s">
        <v>319</v>
      </c>
      <c r="C924" s="370">
        <f t="shared" ref="C924" si="326">ROUND((C146*100/C$3),2)</f>
        <v>0.11</v>
      </c>
      <c r="D924" s="370">
        <f t="shared" ref="D924:F924" si="327">ROUND((D146*100/D$3),2)</f>
        <v>0.1</v>
      </c>
      <c r="E924" s="370">
        <f t="shared" si="327"/>
        <v>0.11</v>
      </c>
      <c r="F924" s="370">
        <f t="shared" si="327"/>
        <v>0.1</v>
      </c>
    </row>
    <row r="925" spans="1:6" s="325" customFormat="1" ht="13.8">
      <c r="A925" s="327"/>
      <c r="B925" s="327" t="s">
        <v>320</v>
      </c>
      <c r="C925" s="370">
        <f t="shared" ref="C925" si="328">ROUND((C147*100/C$3),2)</f>
        <v>0.26</v>
      </c>
      <c r="D925" s="370">
        <f t="shared" ref="D925:F925" si="329">ROUND((D147*100/D$3),2)</f>
        <v>0.23</v>
      </c>
      <c r="E925" s="370">
        <f t="shared" si="329"/>
        <v>0.26</v>
      </c>
      <c r="F925" s="370">
        <f t="shared" si="329"/>
        <v>0.23</v>
      </c>
    </row>
    <row r="926" spans="1:6" s="325" customFormat="1" ht="13.8">
      <c r="A926" s="329"/>
      <c r="B926" s="329" t="s">
        <v>321</v>
      </c>
      <c r="C926" s="370">
        <f t="shared" ref="C926" si="330">ROUND((C148*100/C$3),2)</f>
        <v>0.08</v>
      </c>
      <c r="D926" s="370">
        <f t="shared" ref="D926:F926" si="331">ROUND((D148*100/D$3),2)</f>
        <v>0.08</v>
      </c>
      <c r="E926" s="370">
        <f t="shared" si="331"/>
        <v>0.08</v>
      </c>
      <c r="F926" s="370">
        <f t="shared" si="331"/>
        <v>0.08</v>
      </c>
    </row>
    <row r="927" spans="1:6" s="325" customFormat="1" ht="13.8">
      <c r="A927" s="327"/>
      <c r="B927" s="327" t="s">
        <v>322</v>
      </c>
      <c r="C927" s="370">
        <f t="shared" ref="C927" si="332">ROUND((C149*100/C$3),2)</f>
        <v>0.6</v>
      </c>
      <c r="D927" s="370">
        <f t="shared" ref="D927:F927" si="333">ROUND((D149*100/D$3),2)</f>
        <v>0.56999999999999995</v>
      </c>
      <c r="E927" s="370">
        <f t="shared" si="333"/>
        <v>0.6</v>
      </c>
      <c r="F927" s="370">
        <f t="shared" si="333"/>
        <v>0.56999999999999995</v>
      </c>
    </row>
    <row r="928" spans="1:6" s="325" customFormat="1" ht="13.8">
      <c r="A928" s="329"/>
      <c r="B928" s="329" t="s">
        <v>323</v>
      </c>
      <c r="C928" s="370">
        <f t="shared" ref="C928" si="334">ROUND((C150*100/C$3),2)</f>
        <v>0</v>
      </c>
      <c r="D928" s="370">
        <f t="shared" ref="D928:F928" si="335">ROUND((D150*100/D$3),2)</f>
        <v>0</v>
      </c>
      <c r="E928" s="370">
        <f t="shared" si="335"/>
        <v>0</v>
      </c>
      <c r="F928" s="370">
        <f t="shared" si="335"/>
        <v>0</v>
      </c>
    </row>
    <row r="929" spans="1:6" s="325" customFormat="1" ht="13.8">
      <c r="A929" s="327"/>
      <c r="B929" s="327" t="s">
        <v>324</v>
      </c>
      <c r="C929" s="370">
        <f t="shared" ref="C929" si="336">ROUND((C151*100/C$3),2)</f>
        <v>0.01</v>
      </c>
      <c r="D929" s="370">
        <f t="shared" ref="D929:F929" si="337">ROUND((D151*100/D$3),2)</f>
        <v>0.01</v>
      </c>
      <c r="E929" s="370">
        <f t="shared" si="337"/>
        <v>0.01</v>
      </c>
      <c r="F929" s="370">
        <f t="shared" si="337"/>
        <v>0.01</v>
      </c>
    </row>
    <row r="930" spans="1:6" s="325" customFormat="1" ht="13.8">
      <c r="A930" s="329"/>
      <c r="B930" s="329" t="s">
        <v>325</v>
      </c>
      <c r="C930" s="370">
        <f t="shared" ref="C930" si="338">ROUND((C152*100/C$3),2)</f>
        <v>0.06</v>
      </c>
      <c r="D930" s="370">
        <f t="shared" ref="D930:F930" si="339">ROUND((D152*100/D$3),2)</f>
        <v>0.05</v>
      </c>
      <c r="E930" s="370">
        <f t="shared" si="339"/>
        <v>0.06</v>
      </c>
      <c r="F930" s="370">
        <f t="shared" si="339"/>
        <v>0.05</v>
      </c>
    </row>
    <row r="931" spans="1:6" s="325" customFormat="1" ht="13.8">
      <c r="A931" s="327"/>
      <c r="B931" s="327" t="s">
        <v>326</v>
      </c>
      <c r="C931" s="370">
        <f t="shared" ref="C931" si="340">ROUND((C153*100/C$3),2)</f>
        <v>0.15</v>
      </c>
      <c r="D931" s="370">
        <f t="shared" ref="D931:F931" si="341">ROUND((D153*100/D$3),2)</f>
        <v>0.14000000000000001</v>
      </c>
      <c r="E931" s="370">
        <f t="shared" si="341"/>
        <v>0.15</v>
      </c>
      <c r="F931" s="370">
        <f t="shared" si="341"/>
        <v>0.14000000000000001</v>
      </c>
    </row>
    <row r="932" spans="1:6" s="325" customFormat="1" ht="13.8">
      <c r="A932" s="329"/>
      <c r="B932" s="329" t="s">
        <v>327</v>
      </c>
      <c r="C932" s="370">
        <f t="shared" ref="C932" si="342">ROUND((C154*100/C$3),2)</f>
        <v>0.39</v>
      </c>
      <c r="D932" s="370">
        <f t="shared" ref="D932:F932" si="343">ROUND((D154*100/D$3),2)</f>
        <v>0.38</v>
      </c>
      <c r="E932" s="370">
        <f t="shared" si="343"/>
        <v>0.39</v>
      </c>
      <c r="F932" s="370">
        <f t="shared" si="343"/>
        <v>0.38</v>
      </c>
    </row>
    <row r="933" spans="1:6" s="325" customFormat="1" ht="13.8">
      <c r="A933" s="327"/>
      <c r="B933" s="327" t="s">
        <v>328</v>
      </c>
      <c r="C933" s="370">
        <f t="shared" ref="C933" si="344">ROUND((C155*100/C$3),2)</f>
        <v>5.8</v>
      </c>
      <c r="D933" s="370">
        <f t="shared" ref="D933:F933" si="345">ROUND((D155*100/D$3),2)</f>
        <v>5.0199999999999996</v>
      </c>
      <c r="E933" s="370">
        <f t="shared" si="345"/>
        <v>5.8</v>
      </c>
      <c r="F933" s="370">
        <f t="shared" si="345"/>
        <v>5.0199999999999996</v>
      </c>
    </row>
    <row r="934" spans="1:6" s="325" customFormat="1" ht="13.8">
      <c r="A934" s="329"/>
      <c r="B934" s="329" t="s">
        <v>329</v>
      </c>
      <c r="C934" s="370">
        <f t="shared" ref="C934" si="346">ROUND((C156*100/C$3),2)</f>
        <v>0.8</v>
      </c>
      <c r="D934" s="370">
        <f t="shared" ref="D934:F934" si="347">ROUND((D156*100/D$3),2)</f>
        <v>0.64</v>
      </c>
      <c r="E934" s="370">
        <f t="shared" si="347"/>
        <v>0.8</v>
      </c>
      <c r="F934" s="370">
        <f t="shared" si="347"/>
        <v>0.64</v>
      </c>
    </row>
    <row r="935" spans="1:6" s="325" customFormat="1" ht="13.8">
      <c r="A935" s="327"/>
      <c r="B935" s="327" t="s">
        <v>330</v>
      </c>
      <c r="C935" s="370">
        <f t="shared" ref="C935" si="348">ROUND((C157*100/C$3),2)</f>
        <v>1.54</v>
      </c>
      <c r="D935" s="370">
        <f t="shared" ref="D935:F935" si="349">ROUND((D157*100/D$3),2)</f>
        <v>1.34</v>
      </c>
      <c r="E935" s="370">
        <f t="shared" si="349"/>
        <v>1.54</v>
      </c>
      <c r="F935" s="370">
        <f t="shared" si="349"/>
        <v>1.34</v>
      </c>
    </row>
    <row r="936" spans="1:6" s="325" customFormat="1" ht="13.8">
      <c r="A936" s="329"/>
      <c r="B936" s="329" t="s">
        <v>331</v>
      </c>
      <c r="C936" s="370">
        <f t="shared" ref="C936" si="350">ROUND((C158*100/C$3),2)</f>
        <v>0.37</v>
      </c>
      <c r="D936" s="370">
        <f t="shared" ref="D936:F936" si="351">ROUND((D158*100/D$3),2)</f>
        <v>0.34</v>
      </c>
      <c r="E936" s="370">
        <f t="shared" si="351"/>
        <v>0.37</v>
      </c>
      <c r="F936" s="370">
        <f t="shared" si="351"/>
        <v>0.34</v>
      </c>
    </row>
    <row r="937" spans="1:6" s="325" customFormat="1" ht="13.8">
      <c r="A937" s="327"/>
      <c r="B937" s="327" t="s">
        <v>332</v>
      </c>
      <c r="C937" s="370">
        <f t="shared" ref="C937" si="352">ROUND((C159*100/C$3),2)</f>
        <v>0.12</v>
      </c>
      <c r="D937" s="370">
        <f t="shared" ref="D937:F937" si="353">ROUND((D159*100/D$3),2)</f>
        <v>0.11</v>
      </c>
      <c r="E937" s="370">
        <f t="shared" si="353"/>
        <v>0.12</v>
      </c>
      <c r="F937" s="370">
        <f t="shared" si="353"/>
        <v>0.11</v>
      </c>
    </row>
    <row r="938" spans="1:6" s="325" customFormat="1" ht="13.8">
      <c r="A938" s="329"/>
      <c r="B938" s="329" t="s">
        <v>333</v>
      </c>
      <c r="C938" s="370">
        <f t="shared" ref="C938" si="354">ROUND((C160*100/C$3),2)</f>
        <v>0.25</v>
      </c>
      <c r="D938" s="370">
        <f t="shared" ref="D938:F938" si="355">ROUND((D160*100/D$3),2)</f>
        <v>0.22</v>
      </c>
      <c r="E938" s="370">
        <f t="shared" si="355"/>
        <v>0.25</v>
      </c>
      <c r="F938" s="370">
        <f t="shared" si="355"/>
        <v>0.22</v>
      </c>
    </row>
    <row r="939" spans="1:6" s="325" customFormat="1" ht="13.8">
      <c r="A939" s="327"/>
      <c r="B939" s="327" t="s">
        <v>334</v>
      </c>
      <c r="C939" s="370">
        <f t="shared" ref="C939" si="356">ROUND((C161*100/C$3),2)</f>
        <v>1.67</v>
      </c>
      <c r="D939" s="370">
        <f t="shared" ref="D939:F939" si="357">ROUND((D161*100/D$3),2)</f>
        <v>1.52</v>
      </c>
      <c r="E939" s="370">
        <f t="shared" si="357"/>
        <v>1.67</v>
      </c>
      <c r="F939" s="370">
        <f t="shared" si="357"/>
        <v>1.52</v>
      </c>
    </row>
    <row r="940" spans="1:6" s="325" customFormat="1" ht="13.8">
      <c r="A940" s="329"/>
      <c r="B940" s="329" t="s">
        <v>335</v>
      </c>
      <c r="C940" s="370">
        <f t="shared" ref="C940" si="358">ROUND((C162*100/C$3),2)</f>
        <v>0.1</v>
      </c>
      <c r="D940" s="370">
        <f t="shared" ref="D940:F940" si="359">ROUND((D162*100/D$3),2)</f>
        <v>0.09</v>
      </c>
      <c r="E940" s="370">
        <f t="shared" si="359"/>
        <v>0.1</v>
      </c>
      <c r="F940" s="370">
        <f t="shared" si="359"/>
        <v>0.09</v>
      </c>
    </row>
    <row r="941" spans="1:6" s="325" customFormat="1" ht="13.8">
      <c r="A941" s="327"/>
      <c r="B941" s="327" t="s">
        <v>336</v>
      </c>
      <c r="C941" s="370">
        <f t="shared" ref="C941" si="360">ROUND((C163*100/C$3),2)</f>
        <v>0.14000000000000001</v>
      </c>
      <c r="D941" s="370">
        <f t="shared" ref="D941:F941" si="361">ROUND((D163*100/D$3),2)</f>
        <v>0.14000000000000001</v>
      </c>
      <c r="E941" s="370">
        <f t="shared" si="361"/>
        <v>0.14000000000000001</v>
      </c>
      <c r="F941" s="370">
        <f t="shared" si="361"/>
        <v>0.14000000000000001</v>
      </c>
    </row>
    <row r="942" spans="1:6" s="325" customFormat="1" ht="13.8">
      <c r="A942" s="329"/>
      <c r="B942" s="329" t="s">
        <v>337</v>
      </c>
      <c r="C942" s="370">
        <f t="shared" ref="C942" si="362">ROUND((C164*100/C$3),2)</f>
        <v>0.51</v>
      </c>
      <c r="D942" s="370">
        <f t="shared" ref="D942:F942" si="363">ROUND((D164*100/D$3),2)</f>
        <v>0.45</v>
      </c>
      <c r="E942" s="370">
        <f t="shared" si="363"/>
        <v>0.51</v>
      </c>
      <c r="F942" s="370">
        <f t="shared" si="363"/>
        <v>0.45</v>
      </c>
    </row>
    <row r="943" spans="1:6" s="325" customFormat="1" ht="13.8">
      <c r="A943" s="327"/>
      <c r="B943" s="327" t="s">
        <v>338</v>
      </c>
      <c r="C943" s="370">
        <f t="shared" ref="C943" si="364">ROUND((C165*100/C$3),2)</f>
        <v>7.0000000000000007E-2</v>
      </c>
      <c r="D943" s="370">
        <f t="shared" ref="D943:F943" si="365">ROUND((D165*100/D$3),2)</f>
        <v>0.06</v>
      </c>
      <c r="E943" s="370">
        <f t="shared" si="365"/>
        <v>7.0000000000000007E-2</v>
      </c>
      <c r="F943" s="370">
        <f t="shared" si="365"/>
        <v>0.06</v>
      </c>
    </row>
    <row r="944" spans="1:6" s="325" customFormat="1" ht="13.8">
      <c r="A944" s="329"/>
      <c r="B944" s="329" t="s">
        <v>339</v>
      </c>
      <c r="C944" s="370">
        <f t="shared" ref="C944" si="366">ROUND((C166*100/C$3),2)</f>
        <v>0.6</v>
      </c>
      <c r="D944" s="370">
        <f t="shared" ref="D944:F944" si="367">ROUND((D166*100/D$3),2)</f>
        <v>0.43</v>
      </c>
      <c r="E944" s="370">
        <f t="shared" si="367"/>
        <v>0.6</v>
      </c>
      <c r="F944" s="370">
        <f t="shared" si="367"/>
        <v>0.43</v>
      </c>
    </row>
    <row r="945" spans="1:6" s="325" customFormat="1" ht="13.8">
      <c r="A945" s="327"/>
      <c r="B945" s="327" t="s">
        <v>340</v>
      </c>
      <c r="C945" s="370">
        <f t="shared" ref="C945" si="368">ROUND((C167*100/C$3),2)</f>
        <v>1.7</v>
      </c>
      <c r="D945" s="370">
        <f t="shared" ref="D945:F945" si="369">ROUND((D167*100/D$3),2)</f>
        <v>1.73</v>
      </c>
      <c r="E945" s="370">
        <f t="shared" si="369"/>
        <v>1.7</v>
      </c>
      <c r="F945" s="370">
        <f t="shared" si="369"/>
        <v>1.73</v>
      </c>
    </row>
    <row r="946" spans="1:6" s="325" customFormat="1" ht="13.8">
      <c r="A946" s="329"/>
      <c r="B946" s="329" t="s">
        <v>341</v>
      </c>
      <c r="C946" s="370">
        <f t="shared" ref="C946" si="370">ROUND((C168*100/C$3),2)</f>
        <v>0.11</v>
      </c>
      <c r="D946" s="370">
        <f t="shared" ref="D946:F946" si="371">ROUND((D168*100/D$3),2)</f>
        <v>0.11</v>
      </c>
      <c r="E946" s="370">
        <f t="shared" si="371"/>
        <v>0.11</v>
      </c>
      <c r="F946" s="370">
        <f t="shared" si="371"/>
        <v>0.11</v>
      </c>
    </row>
    <row r="947" spans="1:6" s="325" customFormat="1" ht="13.8">
      <c r="A947" s="327"/>
      <c r="B947" s="327" t="s">
        <v>342</v>
      </c>
      <c r="C947" s="370">
        <f t="shared" ref="C947" si="372">ROUND((C169*100/C$3),2)</f>
        <v>0.56999999999999995</v>
      </c>
      <c r="D947" s="370">
        <f t="shared" ref="D947:F947" si="373">ROUND((D169*100/D$3),2)</f>
        <v>0.57999999999999996</v>
      </c>
      <c r="E947" s="370">
        <f t="shared" si="373"/>
        <v>0.56999999999999995</v>
      </c>
      <c r="F947" s="370">
        <f t="shared" si="373"/>
        <v>0.57999999999999996</v>
      </c>
    </row>
    <row r="948" spans="1:6" s="325" customFormat="1" ht="13.8">
      <c r="A948" s="329"/>
      <c r="B948" s="329" t="s">
        <v>343</v>
      </c>
      <c r="C948" s="370">
        <f t="shared" ref="C948" si="374">ROUND((C170*100/C$3),2)</f>
        <v>1.01</v>
      </c>
      <c r="D948" s="370">
        <f t="shared" ref="D948:F948" si="375">ROUND((D170*100/D$3),2)</f>
        <v>1.05</v>
      </c>
      <c r="E948" s="370">
        <f t="shared" si="375"/>
        <v>1.01</v>
      </c>
      <c r="F948" s="370">
        <f t="shared" si="375"/>
        <v>1.05</v>
      </c>
    </row>
    <row r="949" spans="1:6" s="325" customFormat="1" ht="13.8">
      <c r="A949" s="327"/>
      <c r="B949" s="327" t="s">
        <v>344</v>
      </c>
      <c r="C949" s="370">
        <f t="shared" ref="C949" si="376">ROUND((C171*100/C$3),2)</f>
        <v>6.36</v>
      </c>
      <c r="D949" s="370">
        <f t="shared" ref="D949:F949" si="377">ROUND((D171*100/D$3),2)</f>
        <v>7.43</v>
      </c>
      <c r="E949" s="370">
        <f t="shared" si="377"/>
        <v>6.36</v>
      </c>
      <c r="F949" s="370">
        <f t="shared" si="377"/>
        <v>7.43</v>
      </c>
    </row>
    <row r="950" spans="1:6" s="325" customFormat="1" ht="13.8">
      <c r="A950" s="329"/>
      <c r="B950" s="329" t="s">
        <v>345</v>
      </c>
      <c r="C950" s="370">
        <f t="shared" ref="C950" si="378">ROUND((C172*100/C$3),2)</f>
        <v>0.5</v>
      </c>
      <c r="D950" s="370">
        <f t="shared" ref="D950:F950" si="379">ROUND((D172*100/D$3),2)</f>
        <v>0.42</v>
      </c>
      <c r="E950" s="370">
        <f t="shared" si="379"/>
        <v>0.5</v>
      </c>
      <c r="F950" s="370">
        <f t="shared" si="379"/>
        <v>0.42</v>
      </c>
    </row>
    <row r="951" spans="1:6" s="325" customFormat="1" ht="13.8">
      <c r="A951" s="327"/>
      <c r="B951" s="327" t="s">
        <v>346</v>
      </c>
      <c r="C951" s="370">
        <f t="shared" ref="C951" si="380">ROUND((C173*100/C$3),2)</f>
        <v>0.41</v>
      </c>
      <c r="D951" s="370">
        <f t="shared" ref="D951:F951" si="381">ROUND((D173*100/D$3),2)</f>
        <v>0.37</v>
      </c>
      <c r="E951" s="370">
        <f t="shared" si="381"/>
        <v>0.41</v>
      </c>
      <c r="F951" s="370">
        <f t="shared" si="381"/>
        <v>0.37</v>
      </c>
    </row>
    <row r="952" spans="1:6" s="325" customFormat="1" ht="13.8">
      <c r="A952" s="329"/>
      <c r="B952" s="329" t="s">
        <v>347</v>
      </c>
      <c r="C952" s="370">
        <f t="shared" ref="C952" si="382">ROUND((C174*100/C$3),2)</f>
        <v>0.08</v>
      </c>
      <c r="D952" s="370">
        <f t="shared" ref="D952:F952" si="383">ROUND((D174*100/D$3),2)</f>
        <v>0.05</v>
      </c>
      <c r="E952" s="370">
        <f t="shared" si="383"/>
        <v>0.08</v>
      </c>
      <c r="F952" s="370">
        <f t="shared" si="383"/>
        <v>0.05</v>
      </c>
    </row>
    <row r="953" spans="1:6" s="325" customFormat="1" ht="13.8">
      <c r="A953" s="327"/>
      <c r="B953" s="327" t="s">
        <v>348</v>
      </c>
      <c r="C953" s="370">
        <f t="shared" ref="C953" si="384">ROUND((C175*100/C$3),2)</f>
        <v>0.02</v>
      </c>
      <c r="D953" s="370">
        <f t="shared" ref="D953:F953" si="385">ROUND((D175*100/D$3),2)</f>
        <v>0.01</v>
      </c>
      <c r="E953" s="370">
        <f t="shared" si="385"/>
        <v>0.02</v>
      </c>
      <c r="F953" s="370">
        <f t="shared" si="385"/>
        <v>0.01</v>
      </c>
    </row>
    <row r="954" spans="1:6" s="325" customFormat="1" ht="13.8">
      <c r="A954" s="329"/>
      <c r="B954" s="329" t="s">
        <v>349</v>
      </c>
      <c r="C954" s="370">
        <f t="shared" ref="C954" si="386">ROUND((C176*100/C$3),2)</f>
        <v>5.03</v>
      </c>
      <c r="D954" s="370">
        <f t="shared" ref="D954:F954" si="387">ROUND((D176*100/D$3),2)</f>
        <v>6.06</v>
      </c>
      <c r="E954" s="370">
        <f t="shared" si="387"/>
        <v>5.03</v>
      </c>
      <c r="F954" s="370">
        <f t="shared" si="387"/>
        <v>6.06</v>
      </c>
    </row>
    <row r="955" spans="1:6" s="325" customFormat="1" ht="13.8">
      <c r="A955" s="327"/>
      <c r="B955" s="327" t="s">
        <v>350</v>
      </c>
      <c r="C955" s="370">
        <f t="shared" ref="C955" si="388">ROUND((C177*100/C$3),2)</f>
        <v>0.22</v>
      </c>
      <c r="D955" s="370">
        <f t="shared" ref="D955:F955" si="389">ROUND((D177*100/D$3),2)</f>
        <v>0.39</v>
      </c>
      <c r="E955" s="370">
        <f t="shared" si="389"/>
        <v>0.22</v>
      </c>
      <c r="F955" s="370">
        <f t="shared" si="389"/>
        <v>0.39</v>
      </c>
    </row>
    <row r="956" spans="1:6" s="325" customFormat="1" ht="13.8">
      <c r="A956" s="329"/>
      <c r="B956" s="329" t="s">
        <v>351</v>
      </c>
      <c r="C956" s="370">
        <f t="shared" ref="C956" si="390">ROUND((C178*100/C$3),2)</f>
        <v>0.03</v>
      </c>
      <c r="D956" s="370">
        <f t="shared" ref="D956:F956" si="391">ROUND((D178*100/D$3),2)</f>
        <v>0.05</v>
      </c>
      <c r="E956" s="370">
        <f t="shared" si="391"/>
        <v>0.03</v>
      </c>
      <c r="F956" s="370">
        <f t="shared" si="391"/>
        <v>0.05</v>
      </c>
    </row>
    <row r="957" spans="1:6" s="325" customFormat="1" ht="13.8">
      <c r="A957" s="327"/>
      <c r="B957" s="327" t="s">
        <v>352</v>
      </c>
      <c r="C957" s="370">
        <f t="shared" ref="C957" si="392">ROUND((C179*100/C$3),2)</f>
        <v>0.06</v>
      </c>
      <c r="D957" s="370">
        <f t="shared" ref="D957:F957" si="393">ROUND((D179*100/D$3),2)</f>
        <v>0.08</v>
      </c>
      <c r="E957" s="370">
        <f t="shared" si="393"/>
        <v>0.06</v>
      </c>
      <c r="F957" s="370">
        <f t="shared" si="393"/>
        <v>0.08</v>
      </c>
    </row>
    <row r="958" spans="1:6" s="325" customFormat="1" ht="13.8">
      <c r="A958" s="329"/>
      <c r="B958" s="329" t="s">
        <v>353</v>
      </c>
      <c r="C958" s="370">
        <f t="shared" ref="C958" si="394">ROUND((C180*100/C$3),2)</f>
        <v>0.16</v>
      </c>
      <c r="D958" s="370">
        <f t="shared" ref="D958:F958" si="395">ROUND((D180*100/D$3),2)</f>
        <v>0.14000000000000001</v>
      </c>
      <c r="E958" s="370">
        <f t="shared" si="395"/>
        <v>0.16</v>
      </c>
      <c r="F958" s="370">
        <f t="shared" si="395"/>
        <v>0.14000000000000001</v>
      </c>
    </row>
    <row r="959" spans="1:6" s="325" customFormat="1" ht="13.8">
      <c r="A959" s="327"/>
      <c r="B959" s="327" t="s">
        <v>354</v>
      </c>
      <c r="C959" s="370">
        <f t="shared" ref="C959" si="396">ROUND((C181*100/C$3),2)</f>
        <v>0.01</v>
      </c>
      <c r="D959" s="370">
        <f t="shared" ref="D959:F959" si="397">ROUND((D181*100/D$3),2)</f>
        <v>0</v>
      </c>
      <c r="E959" s="370">
        <f t="shared" si="397"/>
        <v>0.01</v>
      </c>
      <c r="F959" s="370">
        <f t="shared" si="397"/>
        <v>0</v>
      </c>
    </row>
    <row r="960" spans="1:6" s="325" customFormat="1" ht="13.8">
      <c r="A960" s="329"/>
      <c r="B960" s="329" t="s">
        <v>355</v>
      </c>
      <c r="C960" s="370">
        <f t="shared" ref="C960" si="398">ROUND((C182*100/C$3),2)</f>
        <v>0.02</v>
      </c>
      <c r="D960" s="370">
        <f t="shared" ref="D960:F960" si="399">ROUND((D182*100/D$3),2)</f>
        <v>0.02</v>
      </c>
      <c r="E960" s="370">
        <f t="shared" si="399"/>
        <v>0.02</v>
      </c>
      <c r="F960" s="370">
        <f t="shared" si="399"/>
        <v>0.02</v>
      </c>
    </row>
    <row r="961" spans="1:6" s="325" customFormat="1" ht="13.8">
      <c r="A961" s="327"/>
      <c r="B961" s="327" t="s">
        <v>356</v>
      </c>
      <c r="C961" s="370">
        <f t="shared" ref="C961" si="400">ROUND((C183*100/C$3),2)</f>
        <v>0.01</v>
      </c>
      <c r="D961" s="370">
        <f t="shared" ref="D961:F961" si="401">ROUND((D183*100/D$3),2)</f>
        <v>0</v>
      </c>
      <c r="E961" s="370">
        <f t="shared" si="401"/>
        <v>0.01</v>
      </c>
      <c r="F961" s="370">
        <f t="shared" si="401"/>
        <v>0</v>
      </c>
    </row>
    <row r="962" spans="1:6" s="325" customFormat="1" ht="13.8">
      <c r="A962" s="329"/>
      <c r="B962" s="329" t="s">
        <v>357</v>
      </c>
      <c r="C962" s="370">
        <f t="shared" ref="C962" si="402">ROUND((C184*100/C$3),2)</f>
        <v>0.13</v>
      </c>
      <c r="D962" s="370">
        <f t="shared" ref="D962:F962" si="403">ROUND((D184*100/D$3),2)</f>
        <v>0.11</v>
      </c>
      <c r="E962" s="370">
        <f t="shared" si="403"/>
        <v>0.13</v>
      </c>
      <c r="F962" s="370">
        <f t="shared" si="403"/>
        <v>0.11</v>
      </c>
    </row>
    <row r="963" spans="1:6" s="325" customFormat="1" ht="13.8">
      <c r="A963" s="327"/>
      <c r="B963" s="327" t="s">
        <v>358</v>
      </c>
      <c r="C963" s="370">
        <f t="shared" ref="C963" si="404">ROUND((C185*100/C$3),2)</f>
        <v>4</v>
      </c>
      <c r="D963" s="370">
        <f t="shared" ref="D963:F963" si="405">ROUND((D185*100/D$3),2)</f>
        <v>3.82</v>
      </c>
      <c r="E963" s="370">
        <f t="shared" si="405"/>
        <v>4</v>
      </c>
      <c r="F963" s="370">
        <f t="shared" si="405"/>
        <v>3.82</v>
      </c>
    </row>
    <row r="964" spans="1:6" s="325" customFormat="1" ht="13.8">
      <c r="A964" s="329"/>
      <c r="B964" s="329" t="s">
        <v>359</v>
      </c>
      <c r="C964" s="370">
        <f t="shared" ref="C964" si="406">ROUND((C186*100/C$3),2)</f>
        <v>2.35</v>
      </c>
      <c r="D964" s="370">
        <f t="shared" ref="D964:F964" si="407">ROUND((D186*100/D$3),2)</f>
        <v>2.13</v>
      </c>
      <c r="E964" s="370">
        <f t="shared" si="407"/>
        <v>2.35</v>
      </c>
      <c r="F964" s="370">
        <f t="shared" si="407"/>
        <v>2.13</v>
      </c>
    </row>
    <row r="965" spans="1:6" s="325" customFormat="1" ht="13.8">
      <c r="A965" s="327"/>
      <c r="B965" s="327" t="s">
        <v>360</v>
      </c>
      <c r="C965" s="370">
        <f t="shared" ref="C965" si="408">ROUND((C187*100/C$3),2)</f>
        <v>1.51</v>
      </c>
      <c r="D965" s="370">
        <f t="shared" ref="D965:F965" si="409">ROUND((D187*100/D$3),2)</f>
        <v>1.28</v>
      </c>
      <c r="E965" s="370">
        <f t="shared" si="409"/>
        <v>1.51</v>
      </c>
      <c r="F965" s="370">
        <f t="shared" si="409"/>
        <v>1.28</v>
      </c>
    </row>
    <row r="966" spans="1:6" s="325" customFormat="1" ht="13.8">
      <c r="A966" s="329"/>
      <c r="B966" s="329" t="s">
        <v>361</v>
      </c>
      <c r="C966" s="370">
        <f t="shared" ref="C966" si="410">ROUND((C188*100/C$3),2)</f>
        <v>0.26</v>
      </c>
      <c r="D966" s="370">
        <f t="shared" ref="D966:F966" si="411">ROUND((D188*100/D$3),2)</f>
        <v>0.2</v>
      </c>
      <c r="E966" s="370">
        <f t="shared" si="411"/>
        <v>0.26</v>
      </c>
      <c r="F966" s="370">
        <f t="shared" si="411"/>
        <v>0.2</v>
      </c>
    </row>
    <row r="967" spans="1:6" s="325" customFormat="1" ht="13.8">
      <c r="A967" s="327"/>
      <c r="B967" s="327" t="s">
        <v>362</v>
      </c>
      <c r="C967" s="370">
        <f t="shared" ref="C967" si="412">ROUND((C189*100/C$3),2)</f>
        <v>0.59</v>
      </c>
      <c r="D967" s="370">
        <f t="shared" ref="D967:F967" si="413">ROUND((D189*100/D$3),2)</f>
        <v>0.65</v>
      </c>
      <c r="E967" s="370">
        <f t="shared" si="413"/>
        <v>0.59</v>
      </c>
      <c r="F967" s="370">
        <f t="shared" si="413"/>
        <v>0.65</v>
      </c>
    </row>
    <row r="968" spans="1:6" s="325" customFormat="1" ht="13.8">
      <c r="A968" s="329"/>
      <c r="B968" s="329" t="s">
        <v>363</v>
      </c>
      <c r="C968" s="370">
        <f t="shared" ref="C968" si="414">ROUND((C190*100/C$3),2)</f>
        <v>0.4</v>
      </c>
      <c r="D968" s="370">
        <f t="shared" ref="D968:F968" si="415">ROUND((D190*100/D$3),2)</f>
        <v>0.39</v>
      </c>
      <c r="E968" s="370">
        <f t="shared" si="415"/>
        <v>0.4</v>
      </c>
      <c r="F968" s="370">
        <f t="shared" si="415"/>
        <v>0.39</v>
      </c>
    </row>
    <row r="969" spans="1:6" s="325" customFormat="1" ht="13.8">
      <c r="A969" s="327"/>
      <c r="B969" s="327" t="s">
        <v>364</v>
      </c>
      <c r="C969" s="370">
        <f t="shared" ref="C969" si="416">ROUND((C191*100/C$3),2)</f>
        <v>0.28999999999999998</v>
      </c>
      <c r="D969" s="370">
        <f t="shared" ref="D969:F969" si="417">ROUND((D191*100/D$3),2)</f>
        <v>0.28999999999999998</v>
      </c>
      <c r="E969" s="370">
        <f t="shared" si="417"/>
        <v>0.28999999999999998</v>
      </c>
      <c r="F969" s="370">
        <f t="shared" si="417"/>
        <v>0.28999999999999998</v>
      </c>
    </row>
    <row r="970" spans="1:6" s="325" customFormat="1" ht="13.8">
      <c r="A970" s="329"/>
      <c r="B970" s="329" t="s">
        <v>365</v>
      </c>
      <c r="C970" s="370">
        <f t="shared" ref="C970" si="418">ROUND((C192*100/C$3),2)</f>
        <v>0.09</v>
      </c>
      <c r="D970" s="370">
        <f t="shared" ref="D970:F970" si="419">ROUND((D192*100/D$3),2)</f>
        <v>0.09</v>
      </c>
      <c r="E970" s="370">
        <f t="shared" si="419"/>
        <v>0.09</v>
      </c>
      <c r="F970" s="370">
        <f t="shared" si="419"/>
        <v>0.09</v>
      </c>
    </row>
    <row r="971" spans="1:6" s="325" customFormat="1" ht="13.8">
      <c r="A971" s="327"/>
      <c r="B971" s="327" t="s">
        <v>366</v>
      </c>
      <c r="C971" s="370">
        <f t="shared" ref="C971" si="420">ROUND((C193*100/C$3),2)</f>
        <v>0.02</v>
      </c>
      <c r="D971" s="370">
        <f t="shared" ref="D971:F971" si="421">ROUND((D193*100/D$3),2)</f>
        <v>0.02</v>
      </c>
      <c r="E971" s="370">
        <f t="shared" si="421"/>
        <v>0.02</v>
      </c>
      <c r="F971" s="370">
        <f t="shared" si="421"/>
        <v>0.02</v>
      </c>
    </row>
    <row r="972" spans="1:6" s="325" customFormat="1" ht="13.8">
      <c r="A972" s="329"/>
      <c r="B972" s="329" t="s">
        <v>367</v>
      </c>
      <c r="C972" s="370">
        <f t="shared" ref="C972" si="422">ROUND((C194*100/C$3),2)</f>
        <v>0.46</v>
      </c>
      <c r="D972" s="370">
        <f t="shared" ref="D972:F972" si="423">ROUND((D194*100/D$3),2)</f>
        <v>0.56999999999999995</v>
      </c>
      <c r="E972" s="370">
        <f t="shared" si="423"/>
        <v>0.46</v>
      </c>
      <c r="F972" s="370">
        <f t="shared" si="423"/>
        <v>0.56999999999999995</v>
      </c>
    </row>
    <row r="973" spans="1:6" s="325" customFormat="1" ht="13.8">
      <c r="A973" s="327"/>
      <c r="B973" s="327" t="s">
        <v>368</v>
      </c>
      <c r="C973" s="370">
        <f t="shared" ref="C973" si="424">ROUND((C195*100/C$3),2)</f>
        <v>0.79</v>
      </c>
      <c r="D973" s="370">
        <f t="shared" ref="D973:F973" si="425">ROUND((D195*100/D$3),2)</f>
        <v>0.73</v>
      </c>
      <c r="E973" s="370">
        <f t="shared" si="425"/>
        <v>0.79</v>
      </c>
      <c r="F973" s="370">
        <f t="shared" si="425"/>
        <v>0.73</v>
      </c>
    </row>
    <row r="974" spans="1:6" s="325" customFormat="1" ht="13.8">
      <c r="A974" s="329"/>
      <c r="B974" s="329" t="s">
        <v>369</v>
      </c>
      <c r="C974" s="370">
        <f t="shared" ref="C974" si="426">ROUND((C196*100/C$3),2)</f>
        <v>4.24</v>
      </c>
      <c r="D974" s="370">
        <f t="shared" ref="D974:F974" si="427">ROUND((D196*100/D$3),2)</f>
        <v>4.29</v>
      </c>
      <c r="E974" s="370">
        <f t="shared" si="427"/>
        <v>4.24</v>
      </c>
      <c r="F974" s="370">
        <f t="shared" si="427"/>
        <v>4.29</v>
      </c>
    </row>
    <row r="975" spans="1:6" s="325" customFormat="1" ht="13.8">
      <c r="A975" s="327"/>
      <c r="B975" s="327" t="s">
        <v>370</v>
      </c>
      <c r="C975" s="370">
        <f t="shared" ref="C975" si="428">ROUND((C197*100/C$3),2)</f>
        <v>1.69</v>
      </c>
      <c r="D975" s="370">
        <f t="shared" ref="D975:F975" si="429">ROUND((D197*100/D$3),2)</f>
        <v>1.77</v>
      </c>
      <c r="E975" s="370">
        <f t="shared" si="429"/>
        <v>1.69</v>
      </c>
      <c r="F975" s="370">
        <f t="shared" si="429"/>
        <v>1.77</v>
      </c>
    </row>
    <row r="976" spans="1:6" s="325" customFormat="1" ht="13.8">
      <c r="A976" s="329"/>
      <c r="B976" s="329" t="s">
        <v>371</v>
      </c>
      <c r="C976" s="370">
        <f t="shared" ref="C976" si="430">ROUND((C198*100/C$3),2)</f>
        <v>1.1000000000000001</v>
      </c>
      <c r="D976" s="370">
        <f t="shared" ref="D976:F976" si="431">ROUND((D198*100/D$3),2)</f>
        <v>1.08</v>
      </c>
      <c r="E976" s="370">
        <f t="shared" si="431"/>
        <v>1.1000000000000001</v>
      </c>
      <c r="F976" s="370">
        <f t="shared" si="431"/>
        <v>1.08</v>
      </c>
    </row>
    <row r="977" spans="1:6" s="325" customFormat="1" ht="13.8">
      <c r="A977" s="327"/>
      <c r="B977" s="327" t="s">
        <v>372</v>
      </c>
      <c r="C977" s="370">
        <f t="shared" ref="C977" si="432">ROUND((C199*100/C$3),2)</f>
        <v>0.54</v>
      </c>
      <c r="D977" s="370">
        <f t="shared" ref="D977:F977" si="433">ROUND((D199*100/D$3),2)</f>
        <v>0.62</v>
      </c>
      <c r="E977" s="370">
        <f t="shared" si="433"/>
        <v>0.54</v>
      </c>
      <c r="F977" s="370">
        <f t="shared" si="433"/>
        <v>0.62</v>
      </c>
    </row>
    <row r="978" spans="1:6" s="325" customFormat="1" ht="13.8">
      <c r="A978" s="329"/>
      <c r="B978" s="329" t="s">
        <v>373</v>
      </c>
      <c r="C978" s="370">
        <f t="shared" ref="C978" si="434">ROUND((C200*100/C$3),2)</f>
        <v>0.06</v>
      </c>
      <c r="D978" s="370">
        <f t="shared" ref="D978:F978" si="435">ROUND((D200*100/D$3),2)</f>
        <v>7.0000000000000007E-2</v>
      </c>
      <c r="E978" s="370">
        <f t="shared" si="435"/>
        <v>0.06</v>
      </c>
      <c r="F978" s="370">
        <f t="shared" si="435"/>
        <v>7.0000000000000007E-2</v>
      </c>
    </row>
    <row r="979" spans="1:6" s="325" customFormat="1" ht="13.8">
      <c r="A979" s="327"/>
      <c r="B979" s="327" t="s">
        <v>374</v>
      </c>
      <c r="C979" s="370">
        <f t="shared" ref="C979" si="436">ROUND((C201*100/C$3),2)</f>
        <v>1.8</v>
      </c>
      <c r="D979" s="370">
        <f t="shared" ref="D979:F979" si="437">ROUND((D201*100/D$3),2)</f>
        <v>1.64</v>
      </c>
      <c r="E979" s="370">
        <f t="shared" si="437"/>
        <v>1.8</v>
      </c>
      <c r="F979" s="370">
        <f t="shared" si="437"/>
        <v>1.64</v>
      </c>
    </row>
    <row r="980" spans="1:6" s="325" customFormat="1" ht="13.8">
      <c r="A980" s="329"/>
      <c r="B980" s="329" t="s">
        <v>375</v>
      </c>
      <c r="C980" s="370">
        <f t="shared" ref="C980" si="438">ROUND((C202*100/C$3),2)</f>
        <v>0.54</v>
      </c>
      <c r="D980" s="370">
        <f t="shared" ref="D980:F980" si="439">ROUND((D202*100/D$3),2)</f>
        <v>0.52</v>
      </c>
      <c r="E980" s="370">
        <f t="shared" si="439"/>
        <v>0.54</v>
      </c>
      <c r="F980" s="370">
        <f t="shared" si="439"/>
        <v>0.52</v>
      </c>
    </row>
    <row r="981" spans="1:6" s="325" customFormat="1" ht="13.8">
      <c r="A981" s="327"/>
      <c r="B981" s="327" t="s">
        <v>376</v>
      </c>
      <c r="C981" s="370">
        <f t="shared" ref="C981" si="440">ROUND((C203*100/C$3),2)</f>
        <v>0.83</v>
      </c>
      <c r="D981" s="370">
        <f t="shared" ref="D981:F981" si="441">ROUND((D203*100/D$3),2)</f>
        <v>0.76</v>
      </c>
      <c r="E981" s="370">
        <f t="shared" si="441"/>
        <v>0.83</v>
      </c>
      <c r="F981" s="370">
        <f t="shared" si="441"/>
        <v>0.76</v>
      </c>
    </row>
    <row r="982" spans="1:6" s="325" customFormat="1" ht="13.8">
      <c r="A982" s="329"/>
      <c r="B982" s="329" t="s">
        <v>377</v>
      </c>
      <c r="C982" s="370">
        <f t="shared" ref="C982" si="442">ROUND((C204*100/C$3),2)</f>
        <v>0.43</v>
      </c>
      <c r="D982" s="370">
        <f t="shared" ref="D982:F982" si="443">ROUND((D204*100/D$3),2)</f>
        <v>0.37</v>
      </c>
      <c r="E982" s="370">
        <f t="shared" si="443"/>
        <v>0.43</v>
      </c>
      <c r="F982" s="370">
        <f t="shared" si="443"/>
        <v>0.37</v>
      </c>
    </row>
    <row r="983" spans="1:6" s="325" customFormat="1" ht="13.8">
      <c r="A983" s="327"/>
      <c r="B983" s="327" t="s">
        <v>378</v>
      </c>
      <c r="C983" s="370">
        <f t="shared" ref="C983" si="444">ROUND((C205*100/C$3),2)</f>
        <v>0.74</v>
      </c>
      <c r="D983" s="370">
        <f t="shared" ref="D983:F983" si="445">ROUND((D205*100/D$3),2)</f>
        <v>0.88</v>
      </c>
      <c r="E983" s="370">
        <f t="shared" si="445"/>
        <v>0.74</v>
      </c>
      <c r="F983" s="370">
        <f t="shared" si="445"/>
        <v>0.88</v>
      </c>
    </row>
    <row r="984" spans="1:6" s="325" customFormat="1" ht="13.8">
      <c r="A984" s="329"/>
      <c r="B984" s="329" t="s">
        <v>379</v>
      </c>
      <c r="C984" s="370">
        <f t="shared" ref="C984" si="446">ROUND((C206*100/C$3),2)</f>
        <v>0.12</v>
      </c>
      <c r="D984" s="370">
        <f t="shared" ref="D984:F984" si="447">ROUND((D206*100/D$3),2)</f>
        <v>0.11</v>
      </c>
      <c r="E984" s="370">
        <f t="shared" si="447"/>
        <v>0.12</v>
      </c>
      <c r="F984" s="370">
        <f t="shared" si="447"/>
        <v>0.11</v>
      </c>
    </row>
    <row r="985" spans="1:6" s="325" customFormat="1" ht="13.8">
      <c r="A985" s="327"/>
      <c r="B985" s="327" t="s">
        <v>380</v>
      </c>
      <c r="C985" s="370">
        <f t="shared" ref="C985" si="448">ROUND((C207*100/C$3),2)</f>
        <v>0.17</v>
      </c>
      <c r="D985" s="370">
        <f t="shared" ref="D985:F985" si="449">ROUND((D207*100/D$3),2)</f>
        <v>0.17</v>
      </c>
      <c r="E985" s="370">
        <f t="shared" si="449"/>
        <v>0.17</v>
      </c>
      <c r="F985" s="370">
        <f t="shared" si="449"/>
        <v>0.17</v>
      </c>
    </row>
    <row r="986" spans="1:6" s="325" customFormat="1" ht="13.8">
      <c r="A986" s="329"/>
      <c r="B986" s="329" t="s">
        <v>381</v>
      </c>
      <c r="C986" s="370">
        <f t="shared" ref="C986" si="450">ROUND((C208*100/C$3),2)</f>
        <v>0.02</v>
      </c>
      <c r="D986" s="370">
        <f t="shared" ref="D986:F986" si="451">ROUND((D208*100/D$3),2)</f>
        <v>0.03</v>
      </c>
      <c r="E986" s="370">
        <f t="shared" si="451"/>
        <v>0.02</v>
      </c>
      <c r="F986" s="370">
        <f t="shared" si="451"/>
        <v>0.03</v>
      </c>
    </row>
    <row r="987" spans="1:6" s="325" customFormat="1" ht="13.8">
      <c r="A987" s="327"/>
      <c r="B987" s="327" t="s">
        <v>382</v>
      </c>
      <c r="C987" s="370">
        <f t="shared" ref="C987" si="452">ROUND((C209*100/C$3),2)</f>
        <v>0.44</v>
      </c>
      <c r="D987" s="370">
        <f t="shared" ref="D987:F987" si="453">ROUND((D209*100/D$3),2)</f>
        <v>0.57999999999999996</v>
      </c>
      <c r="E987" s="370">
        <f t="shared" si="453"/>
        <v>0.44</v>
      </c>
      <c r="F987" s="370">
        <f t="shared" si="453"/>
        <v>0.57999999999999996</v>
      </c>
    </row>
    <row r="988" spans="1:6" s="325" customFormat="1" ht="13.8">
      <c r="A988" s="329"/>
      <c r="B988" s="329" t="s">
        <v>383</v>
      </c>
      <c r="C988" s="370">
        <f t="shared" ref="C988" si="454">ROUND((C210*100/C$3),2)</f>
        <v>0</v>
      </c>
      <c r="D988" s="370">
        <f t="shared" ref="D988:F988" si="455">ROUND((D210*100/D$3),2)</f>
        <v>0</v>
      </c>
      <c r="E988" s="370">
        <f t="shared" si="455"/>
        <v>0</v>
      </c>
      <c r="F988" s="370">
        <f t="shared" si="455"/>
        <v>0</v>
      </c>
    </row>
    <row r="989" spans="1:6" s="325" customFormat="1" ht="13.8">
      <c r="A989" s="327"/>
      <c r="B989" s="327" t="s">
        <v>384</v>
      </c>
      <c r="C989" s="370">
        <f t="shared" ref="C989" si="456">ROUND((C211*100/C$3),2)</f>
        <v>0.06</v>
      </c>
      <c r="D989" s="370">
        <f t="shared" ref="D989:F989" si="457">ROUND((D211*100/D$3),2)</f>
        <v>0.06</v>
      </c>
      <c r="E989" s="370">
        <f t="shared" si="457"/>
        <v>0.06</v>
      </c>
      <c r="F989" s="370">
        <f t="shared" si="457"/>
        <v>0.06</v>
      </c>
    </row>
    <row r="990" spans="1:6" s="325" customFormat="1" ht="13.8">
      <c r="A990" s="329"/>
      <c r="B990" s="329" t="s">
        <v>385</v>
      </c>
      <c r="C990" s="370">
        <f t="shared" ref="C990" si="458">ROUND((C212*100/C$3),2)</f>
        <v>0.01</v>
      </c>
      <c r="D990" s="370">
        <f t="shared" ref="D990:F990" si="459">ROUND((D212*100/D$3),2)</f>
        <v>0.01</v>
      </c>
      <c r="E990" s="370">
        <f t="shared" si="459"/>
        <v>0.01</v>
      </c>
      <c r="F990" s="370">
        <f t="shared" si="459"/>
        <v>0.01</v>
      </c>
    </row>
    <row r="991" spans="1:6" s="325" customFormat="1" ht="13.8">
      <c r="A991" s="327"/>
      <c r="B991" s="327" t="s">
        <v>386</v>
      </c>
      <c r="C991" s="370">
        <f t="shared" ref="C991" si="460">ROUND((C213*100/C$3),2)</f>
        <v>0.05</v>
      </c>
      <c r="D991" s="370">
        <f t="shared" ref="D991:F991" si="461">ROUND((D213*100/D$3),2)</f>
        <v>0.05</v>
      </c>
      <c r="E991" s="370">
        <f t="shared" si="461"/>
        <v>0.05</v>
      </c>
      <c r="F991" s="370">
        <f t="shared" si="461"/>
        <v>0.05</v>
      </c>
    </row>
    <row r="992" spans="1:6" s="325" customFormat="1" ht="13.8">
      <c r="A992" s="329"/>
      <c r="B992" s="329" t="s">
        <v>387</v>
      </c>
      <c r="C992" s="370">
        <f t="shared" ref="C992" si="462">ROUND((C214*100/C$3),2)</f>
        <v>0.36</v>
      </c>
      <c r="D992" s="370">
        <f t="shared" ref="D992:F992" si="463">ROUND((D214*100/D$3),2)</f>
        <v>0.31</v>
      </c>
      <c r="E992" s="370">
        <f t="shared" si="463"/>
        <v>0.36</v>
      </c>
      <c r="F992" s="370">
        <f t="shared" si="463"/>
        <v>0.31</v>
      </c>
    </row>
    <row r="993" spans="1:6" s="325" customFormat="1" ht="13.8">
      <c r="A993" s="327"/>
      <c r="B993" s="327" t="s">
        <v>388</v>
      </c>
      <c r="C993" s="370">
        <f t="shared" ref="C993" si="464">ROUND((C215*100/C$3),2)</f>
        <v>0</v>
      </c>
      <c r="D993" s="370">
        <f t="shared" ref="D993:F993" si="465">ROUND((D215*100/D$3),2)</f>
        <v>0</v>
      </c>
      <c r="E993" s="370">
        <f t="shared" si="465"/>
        <v>0</v>
      </c>
      <c r="F993" s="370">
        <f t="shared" si="465"/>
        <v>0</v>
      </c>
    </row>
    <row r="994" spans="1:6" s="325" customFormat="1" ht="13.8">
      <c r="A994" s="329"/>
      <c r="B994" s="329" t="s">
        <v>389</v>
      </c>
      <c r="C994" s="370">
        <f t="shared" ref="C994" si="466">ROUND((C216*100/C$3),2)</f>
        <v>0.06</v>
      </c>
      <c r="D994" s="370">
        <f t="shared" ref="D994:F994" si="467">ROUND((D216*100/D$3),2)</f>
        <v>7.0000000000000007E-2</v>
      </c>
      <c r="E994" s="370">
        <f t="shared" si="467"/>
        <v>0.06</v>
      </c>
      <c r="F994" s="370">
        <f t="shared" si="467"/>
        <v>7.0000000000000007E-2</v>
      </c>
    </row>
    <row r="995" spans="1:6" s="325" customFormat="1" ht="13.8">
      <c r="A995" s="327"/>
      <c r="B995" s="327" t="s">
        <v>390</v>
      </c>
      <c r="C995" s="370">
        <f t="shared" ref="C995" si="468">ROUND((C217*100/C$3),2)</f>
        <v>0.3</v>
      </c>
      <c r="D995" s="370">
        <f t="shared" ref="D995:F995" si="469">ROUND((D217*100/D$3),2)</f>
        <v>0.23</v>
      </c>
      <c r="E995" s="370">
        <f t="shared" si="469"/>
        <v>0.3</v>
      </c>
      <c r="F995" s="370">
        <f t="shared" si="469"/>
        <v>0.23</v>
      </c>
    </row>
    <row r="996" spans="1:6" s="325" customFormat="1" ht="13.8">
      <c r="A996" s="329"/>
      <c r="B996" s="329" t="s">
        <v>391</v>
      </c>
      <c r="C996" s="370">
        <f t="shared" ref="C996" si="470">ROUND((C218*100/C$3),2)</f>
        <v>1.0900000000000001</v>
      </c>
      <c r="D996" s="370">
        <f t="shared" ref="D996:F996" si="471">ROUND((D218*100/D$3),2)</f>
        <v>1.07</v>
      </c>
      <c r="E996" s="370">
        <f t="shared" si="471"/>
        <v>1.0900000000000001</v>
      </c>
      <c r="F996" s="370">
        <f t="shared" si="471"/>
        <v>1.07</v>
      </c>
    </row>
    <row r="997" spans="1:6" s="325" customFormat="1" ht="13.8">
      <c r="A997" s="327"/>
      <c r="B997" s="327" t="s">
        <v>392</v>
      </c>
      <c r="C997" s="370">
        <f t="shared" ref="C997" si="472">ROUND((C219*100/C$3),2)</f>
        <v>0.84</v>
      </c>
      <c r="D997" s="370">
        <f t="shared" ref="D997:F997" si="473">ROUND((D219*100/D$3),2)</f>
        <v>0.83</v>
      </c>
      <c r="E997" s="370">
        <f t="shared" si="473"/>
        <v>0.84</v>
      </c>
      <c r="F997" s="370">
        <f t="shared" si="473"/>
        <v>0.83</v>
      </c>
    </row>
    <row r="998" spans="1:6" s="325" customFormat="1" ht="13.8">
      <c r="A998" s="329"/>
      <c r="B998" s="329" t="s">
        <v>393</v>
      </c>
      <c r="C998" s="370">
        <f t="shared" ref="C998" si="474">ROUND((C220*100/C$3),2)</f>
        <v>0.26</v>
      </c>
      <c r="D998" s="370">
        <f t="shared" ref="D998:F998" si="475">ROUND((D220*100/D$3),2)</f>
        <v>0.24</v>
      </c>
      <c r="E998" s="370">
        <f t="shared" si="475"/>
        <v>0.26</v>
      </c>
      <c r="F998" s="370">
        <f t="shared" si="475"/>
        <v>0.24</v>
      </c>
    </row>
    <row r="999" spans="1:6" s="325" customFormat="1" ht="13.8">
      <c r="A999" s="327"/>
      <c r="B999" s="327" t="s">
        <v>394</v>
      </c>
      <c r="C999" s="370">
        <f t="shared" ref="C999" si="476">ROUND((C221*100/C$3),2)</f>
        <v>0.03</v>
      </c>
      <c r="D999" s="370">
        <f t="shared" ref="D999:F999" si="477">ROUND((D221*100/D$3),2)</f>
        <v>0.03</v>
      </c>
      <c r="E999" s="370">
        <f t="shared" si="477"/>
        <v>0.03</v>
      </c>
      <c r="F999" s="370">
        <f t="shared" si="477"/>
        <v>0.03</v>
      </c>
    </row>
    <row r="1000" spans="1:6" s="325" customFormat="1" ht="13.8">
      <c r="A1000" s="329"/>
      <c r="B1000" s="329" t="s">
        <v>395</v>
      </c>
      <c r="C1000" s="370">
        <f t="shared" ref="C1000" si="478">ROUND((C222*100/C$3),2)</f>
        <v>0.02</v>
      </c>
      <c r="D1000" s="370">
        <f t="shared" ref="D1000:F1000" si="479">ROUND((D222*100/D$3),2)</f>
        <v>0.01</v>
      </c>
      <c r="E1000" s="370">
        <f t="shared" si="479"/>
        <v>0.02</v>
      </c>
      <c r="F1000" s="370">
        <f t="shared" si="479"/>
        <v>0.01</v>
      </c>
    </row>
    <row r="1001" spans="1:6" s="325" customFormat="1" ht="13.8">
      <c r="A1001" s="327"/>
      <c r="B1001" s="327" t="s">
        <v>396</v>
      </c>
      <c r="C1001" s="370">
        <f t="shared" ref="C1001" si="480">ROUND((C223*100/C$3),2)</f>
        <v>0.02</v>
      </c>
      <c r="D1001" s="370">
        <f t="shared" ref="D1001:F1001" si="481">ROUND((D223*100/D$3),2)</f>
        <v>0.02</v>
      </c>
      <c r="E1001" s="370">
        <f t="shared" si="481"/>
        <v>0.02</v>
      </c>
      <c r="F1001" s="370">
        <f t="shared" si="481"/>
        <v>0.02</v>
      </c>
    </row>
    <row r="1002" spans="1:6" s="325" customFormat="1" ht="13.8">
      <c r="A1002" s="329"/>
      <c r="B1002" s="329" t="s">
        <v>397</v>
      </c>
      <c r="C1002" s="370">
        <f t="shared" ref="C1002" si="482">ROUND((C224*100/C$3),2)</f>
        <v>0.08</v>
      </c>
      <c r="D1002" s="370">
        <f t="shared" ref="D1002:F1002" si="483">ROUND((D224*100/D$3),2)</f>
        <v>0.08</v>
      </c>
      <c r="E1002" s="370">
        <f t="shared" si="483"/>
        <v>0.08</v>
      </c>
      <c r="F1002" s="370">
        <f t="shared" si="483"/>
        <v>0.08</v>
      </c>
    </row>
    <row r="1003" spans="1:6" s="325" customFormat="1" ht="13.8">
      <c r="A1003" s="327"/>
      <c r="B1003" s="327" t="s">
        <v>398</v>
      </c>
      <c r="C1003" s="370">
        <f t="shared" ref="C1003" si="484">ROUND((C225*100/C$3),2)</f>
        <v>0.06</v>
      </c>
      <c r="D1003" s="370">
        <f t="shared" ref="D1003:F1003" si="485">ROUND((D225*100/D$3),2)</f>
        <v>0.05</v>
      </c>
      <c r="E1003" s="370">
        <f t="shared" si="485"/>
        <v>0.06</v>
      </c>
      <c r="F1003" s="370">
        <f t="shared" si="485"/>
        <v>0.05</v>
      </c>
    </row>
    <row r="1004" spans="1:6" s="325" customFormat="1" ht="13.8">
      <c r="A1004" s="329"/>
      <c r="B1004" s="329" t="s">
        <v>399</v>
      </c>
      <c r="C1004" s="370">
        <f t="shared" ref="C1004" si="486">ROUND((C226*100/C$3),2)</f>
        <v>0.11</v>
      </c>
      <c r="D1004" s="370">
        <f t="shared" ref="D1004:F1004" si="487">ROUND((D226*100/D$3),2)</f>
        <v>0.09</v>
      </c>
      <c r="E1004" s="370">
        <f t="shared" si="487"/>
        <v>0.11</v>
      </c>
      <c r="F1004" s="370">
        <f t="shared" si="487"/>
        <v>0.09</v>
      </c>
    </row>
    <row r="1005" spans="1:6" s="325" customFormat="1" ht="13.8">
      <c r="A1005" s="327"/>
      <c r="B1005" s="327" t="s">
        <v>400</v>
      </c>
      <c r="C1005" s="370">
        <f t="shared" ref="C1005" si="488">ROUND((C227*100/C$3),2)</f>
        <v>0.86</v>
      </c>
      <c r="D1005" s="370">
        <f t="shared" ref="D1005:F1005" si="489">ROUND((D227*100/D$3),2)</f>
        <v>0.91</v>
      </c>
      <c r="E1005" s="370">
        <f t="shared" si="489"/>
        <v>0.86</v>
      </c>
      <c r="F1005" s="370">
        <f t="shared" si="489"/>
        <v>0.91</v>
      </c>
    </row>
    <row r="1006" spans="1:6" s="325" customFormat="1" ht="13.8">
      <c r="A1006" s="329"/>
      <c r="B1006" s="329" t="s">
        <v>401</v>
      </c>
      <c r="C1006" s="370">
        <f t="shared" ref="C1006" si="490">ROUND((C228*100/C$3),2)</f>
        <v>0.77</v>
      </c>
      <c r="D1006" s="370">
        <f t="shared" ref="D1006:F1006" si="491">ROUND((D228*100/D$3),2)</f>
        <v>0.82</v>
      </c>
      <c r="E1006" s="370">
        <f t="shared" si="491"/>
        <v>0.77</v>
      </c>
      <c r="F1006" s="370">
        <f t="shared" si="491"/>
        <v>0.82</v>
      </c>
    </row>
    <row r="1007" spans="1:6" s="325" customFormat="1" ht="13.8">
      <c r="A1007" s="327"/>
      <c r="B1007" s="327" t="s">
        <v>402</v>
      </c>
      <c r="C1007" s="370">
        <f t="shared" ref="C1007" si="492">ROUND((C229*100/C$3),2)</f>
        <v>0.09</v>
      </c>
      <c r="D1007" s="370">
        <f t="shared" ref="D1007:F1007" si="493">ROUND((D229*100/D$3),2)</f>
        <v>0.08</v>
      </c>
      <c r="E1007" s="370">
        <f t="shared" si="493"/>
        <v>0.09</v>
      </c>
      <c r="F1007" s="370">
        <f t="shared" si="493"/>
        <v>0.08</v>
      </c>
    </row>
    <row r="1008" spans="1:6" s="325" customFormat="1" ht="13.8">
      <c r="A1008" s="329"/>
      <c r="B1008" s="329" t="s">
        <v>403</v>
      </c>
      <c r="C1008" s="370">
        <f t="shared" ref="C1008" si="494">ROUND((C230*100/C$3),2)</f>
        <v>10.029999999999999</v>
      </c>
      <c r="D1008" s="370">
        <f t="shared" ref="D1008:F1008" si="495">ROUND((D230*100/D$3),2)</f>
        <v>12.37</v>
      </c>
      <c r="E1008" s="370">
        <f t="shared" si="495"/>
        <v>10.029999999999999</v>
      </c>
      <c r="F1008" s="370">
        <f t="shared" si="495"/>
        <v>12.37</v>
      </c>
    </row>
    <row r="1009" spans="1:6" s="325" customFormat="1" ht="13.8">
      <c r="A1009" s="327"/>
      <c r="B1009" s="327" t="s">
        <v>404</v>
      </c>
      <c r="C1009" s="370">
        <f t="shared" ref="C1009" si="496">ROUND((C231*100/C$3),2)</f>
        <v>0.89</v>
      </c>
      <c r="D1009" s="370">
        <f t="shared" ref="D1009:F1009" si="497">ROUND((D231*100/D$3),2)</f>
        <v>1.03</v>
      </c>
      <c r="E1009" s="370">
        <f t="shared" si="497"/>
        <v>0.89</v>
      </c>
      <c r="F1009" s="370">
        <f t="shared" si="497"/>
        <v>1.03</v>
      </c>
    </row>
    <row r="1010" spans="1:6" s="325" customFormat="1" ht="13.8">
      <c r="A1010" s="329"/>
      <c r="B1010" s="329" t="s">
        <v>405</v>
      </c>
      <c r="C1010" s="370">
        <f t="shared" ref="C1010" si="498">ROUND((C232*100/C$3),2)</f>
        <v>1</v>
      </c>
      <c r="D1010" s="370">
        <f t="shared" ref="D1010:F1010" si="499">ROUND((D232*100/D$3),2)</f>
        <v>1.1499999999999999</v>
      </c>
      <c r="E1010" s="370">
        <f t="shared" si="499"/>
        <v>1</v>
      </c>
      <c r="F1010" s="370">
        <f t="shared" si="499"/>
        <v>1.1499999999999999</v>
      </c>
    </row>
    <row r="1011" spans="1:6" s="325" customFormat="1" ht="13.8">
      <c r="A1011" s="327"/>
      <c r="B1011" s="327" t="s">
        <v>406</v>
      </c>
      <c r="C1011" s="370">
        <f t="shared" ref="C1011" si="500">ROUND((C233*100/C$3),2)</f>
        <v>8</v>
      </c>
      <c r="D1011" s="370">
        <f t="shared" ref="D1011:F1011" si="501">ROUND((D233*100/D$3),2)</f>
        <v>10.01</v>
      </c>
      <c r="E1011" s="370">
        <f t="shared" si="501"/>
        <v>8</v>
      </c>
      <c r="F1011" s="370">
        <f t="shared" si="501"/>
        <v>10.01</v>
      </c>
    </row>
    <row r="1012" spans="1:6" s="325" customFormat="1" ht="13.8">
      <c r="A1012" s="329"/>
      <c r="B1012" s="329" t="s">
        <v>407</v>
      </c>
      <c r="C1012" s="370">
        <f t="shared" ref="C1012" si="502">ROUND((C234*100/C$3),2)</f>
        <v>0.13</v>
      </c>
      <c r="D1012" s="370">
        <f t="shared" ref="D1012:F1012" si="503">ROUND((D234*100/D$3),2)</f>
        <v>0.16</v>
      </c>
      <c r="E1012" s="370">
        <f t="shared" si="503"/>
        <v>0.13</v>
      </c>
      <c r="F1012" s="370">
        <f t="shared" si="503"/>
        <v>0.16</v>
      </c>
    </row>
    <row r="1013" spans="1:6" s="325" customFormat="1" ht="13.8">
      <c r="A1013" s="327"/>
      <c r="B1013" s="327" t="s">
        <v>408</v>
      </c>
      <c r="C1013" s="370">
        <f t="shared" ref="C1013" si="504">ROUND((C235*100/C$3),2)</f>
        <v>0.02</v>
      </c>
      <c r="D1013" s="370">
        <f t="shared" ref="D1013:F1013" si="505">ROUND((D235*100/D$3),2)</f>
        <v>0.02</v>
      </c>
      <c r="E1013" s="370">
        <f t="shared" si="505"/>
        <v>0.02</v>
      </c>
      <c r="F1013" s="370">
        <f t="shared" si="505"/>
        <v>0.02</v>
      </c>
    </row>
    <row r="1014" spans="1:6" s="325" customFormat="1" ht="13.8">
      <c r="A1014" s="329"/>
      <c r="B1014" s="329" t="s">
        <v>409</v>
      </c>
      <c r="C1014" s="370">
        <f t="shared" ref="C1014" si="506">ROUND((C236*100/C$3),2)</f>
        <v>0.2</v>
      </c>
      <c r="D1014" s="370">
        <f t="shared" ref="D1014:F1014" si="507">ROUND((D236*100/D$3),2)</f>
        <v>0.2</v>
      </c>
      <c r="E1014" s="370">
        <f t="shared" si="507"/>
        <v>0.2</v>
      </c>
      <c r="F1014" s="370">
        <f t="shared" si="507"/>
        <v>0.2</v>
      </c>
    </row>
    <row r="1015" spans="1:6" s="325" customFormat="1" ht="13.8">
      <c r="A1015" s="327"/>
      <c r="B1015" s="327" t="s">
        <v>410</v>
      </c>
      <c r="C1015" s="370">
        <f t="shared" ref="C1015" si="508">ROUND((C237*100/C$3),2)</f>
        <v>11.53</v>
      </c>
      <c r="D1015" s="370">
        <f t="shared" ref="D1015:F1015" si="509">ROUND((D237*100/D$3),2)</f>
        <v>11.47</v>
      </c>
      <c r="E1015" s="370">
        <f t="shared" si="509"/>
        <v>11.53</v>
      </c>
      <c r="F1015" s="370">
        <f t="shared" si="509"/>
        <v>11.47</v>
      </c>
    </row>
    <row r="1016" spans="1:6" s="325" customFormat="1" ht="13.8">
      <c r="A1016" s="329"/>
      <c r="B1016" s="329" t="s">
        <v>411</v>
      </c>
      <c r="C1016" s="370">
        <f t="shared" ref="C1016" si="510">ROUND((C238*100/C$3),2)</f>
        <v>0</v>
      </c>
      <c r="D1016" s="370">
        <f t="shared" ref="D1016:F1016" si="511">ROUND((D238*100/D$3),2)</f>
        <v>0</v>
      </c>
      <c r="E1016" s="370">
        <f t="shared" si="511"/>
        <v>0</v>
      </c>
      <c r="F1016" s="370">
        <f t="shared" si="511"/>
        <v>0</v>
      </c>
    </row>
    <row r="1017" spans="1:6" s="325" customFormat="1" ht="13.8">
      <c r="A1017" s="327"/>
      <c r="B1017" s="327" t="s">
        <v>412</v>
      </c>
      <c r="C1017" s="370">
        <f t="shared" ref="C1017" si="512">ROUND((C239*100/C$3),2)</f>
        <v>0</v>
      </c>
      <c r="D1017" s="370">
        <f t="shared" ref="D1017:F1017" si="513">ROUND((D239*100/D$3),2)</f>
        <v>0</v>
      </c>
      <c r="E1017" s="370">
        <f t="shared" si="513"/>
        <v>0</v>
      </c>
      <c r="F1017" s="370">
        <f t="shared" si="513"/>
        <v>0</v>
      </c>
    </row>
    <row r="1018" spans="1:6" s="325" customFormat="1" ht="13.8">
      <c r="A1018" s="329"/>
      <c r="B1018" s="329" t="s">
        <v>413</v>
      </c>
      <c r="C1018" s="370">
        <f t="shared" ref="C1018" si="514">ROUND((C240*100/C$3),2)</f>
        <v>0</v>
      </c>
      <c r="D1018" s="370">
        <f t="shared" ref="D1018:F1018" si="515">ROUND((D240*100/D$3),2)</f>
        <v>0</v>
      </c>
      <c r="E1018" s="370">
        <f t="shared" si="515"/>
        <v>0</v>
      </c>
      <c r="F1018" s="370">
        <f t="shared" si="515"/>
        <v>0</v>
      </c>
    </row>
    <row r="1019" spans="1:6" s="325" customFormat="1" ht="13.8">
      <c r="A1019" s="327"/>
      <c r="B1019" s="327" t="s">
        <v>414</v>
      </c>
      <c r="C1019" s="370">
        <f t="shared" ref="C1019" si="516">ROUND((C241*100/C$3),2)</f>
        <v>0</v>
      </c>
      <c r="D1019" s="370">
        <f t="shared" ref="D1019:F1019" si="517">ROUND((D241*100/D$3),2)</f>
        <v>0</v>
      </c>
      <c r="E1019" s="370">
        <f t="shared" si="517"/>
        <v>0</v>
      </c>
      <c r="F1019" s="370">
        <f t="shared" si="517"/>
        <v>0</v>
      </c>
    </row>
    <row r="1020" spans="1:6" s="325" customFormat="1" ht="13.8">
      <c r="A1020" s="329"/>
      <c r="B1020" s="329" t="s">
        <v>415</v>
      </c>
      <c r="C1020" s="370">
        <f t="shared" ref="C1020" si="518">ROUND((C242*100/C$3),2)</f>
        <v>0</v>
      </c>
      <c r="D1020" s="370">
        <f t="shared" ref="D1020:F1020" si="519">ROUND((D242*100/D$3),2)</f>
        <v>0</v>
      </c>
      <c r="E1020" s="370">
        <f t="shared" si="519"/>
        <v>0</v>
      </c>
      <c r="F1020" s="370">
        <f t="shared" si="519"/>
        <v>0</v>
      </c>
    </row>
    <row r="1021" spans="1:6" s="325" customFormat="1" ht="13.8">
      <c r="A1021" s="327"/>
      <c r="B1021" s="327" t="s">
        <v>416</v>
      </c>
      <c r="C1021" s="370">
        <f t="shared" ref="C1021" si="520">ROUND((C243*100/C$3),2)</f>
        <v>0.27</v>
      </c>
      <c r="D1021" s="370">
        <f t="shared" ref="D1021:F1021" si="521">ROUND((D243*100/D$3),2)</f>
        <v>0.28000000000000003</v>
      </c>
      <c r="E1021" s="370">
        <f t="shared" si="521"/>
        <v>0.27</v>
      </c>
      <c r="F1021" s="370">
        <f t="shared" si="521"/>
        <v>0.28000000000000003</v>
      </c>
    </row>
    <row r="1022" spans="1:6" s="325" customFormat="1" ht="13.8">
      <c r="A1022" s="329"/>
      <c r="B1022" s="329" t="s">
        <v>417</v>
      </c>
      <c r="C1022" s="370">
        <f t="shared" ref="C1022" si="522">ROUND((C244*100/C$3),2)</f>
        <v>0.01</v>
      </c>
      <c r="D1022" s="370">
        <f t="shared" ref="D1022:F1022" si="523">ROUND((D244*100/D$3),2)</f>
        <v>0.01</v>
      </c>
      <c r="E1022" s="370">
        <f t="shared" si="523"/>
        <v>0.01</v>
      </c>
      <c r="F1022" s="370">
        <f t="shared" si="523"/>
        <v>0.01</v>
      </c>
    </row>
    <row r="1023" spans="1:6" s="325" customFormat="1" ht="13.8">
      <c r="A1023" s="327"/>
      <c r="B1023" s="327" t="s">
        <v>418</v>
      </c>
      <c r="C1023" s="370">
        <f t="shared" ref="C1023" si="524">ROUND((C245*100/C$3),2)</f>
        <v>7.0000000000000007E-2</v>
      </c>
      <c r="D1023" s="370">
        <f t="shared" ref="D1023:F1023" si="525">ROUND((D245*100/D$3),2)</f>
        <v>0.06</v>
      </c>
      <c r="E1023" s="370">
        <f t="shared" si="525"/>
        <v>7.0000000000000007E-2</v>
      </c>
      <c r="F1023" s="370">
        <f t="shared" si="525"/>
        <v>0.06</v>
      </c>
    </row>
    <row r="1024" spans="1:6" s="325" customFormat="1" ht="13.8">
      <c r="A1024" s="329"/>
      <c r="B1024" s="329" t="s">
        <v>419</v>
      </c>
      <c r="C1024" s="370">
        <f t="shared" ref="C1024" si="526">ROUND((C246*100/C$3),2)</f>
        <v>0.08</v>
      </c>
      <c r="D1024" s="370">
        <f t="shared" ref="D1024:F1024" si="527">ROUND((D246*100/D$3),2)</f>
        <v>0.08</v>
      </c>
      <c r="E1024" s="370">
        <f t="shared" si="527"/>
        <v>0.08</v>
      </c>
      <c r="F1024" s="370">
        <f t="shared" si="527"/>
        <v>0.08</v>
      </c>
    </row>
    <row r="1025" spans="1:6" s="325" customFormat="1" ht="13.8">
      <c r="A1025" s="327"/>
      <c r="B1025" s="327" t="s">
        <v>420</v>
      </c>
      <c r="C1025" s="370">
        <f t="shared" ref="C1025" si="528">ROUND((C247*100/C$3),2)</f>
        <v>7.0000000000000007E-2</v>
      </c>
      <c r="D1025" s="370">
        <f t="shared" ref="D1025:F1025" si="529">ROUND((D247*100/D$3),2)</f>
        <v>0.08</v>
      </c>
      <c r="E1025" s="370">
        <f t="shared" si="529"/>
        <v>7.0000000000000007E-2</v>
      </c>
      <c r="F1025" s="370">
        <f t="shared" si="529"/>
        <v>0.08</v>
      </c>
    </row>
    <row r="1026" spans="1:6" s="325" customFormat="1" ht="13.8">
      <c r="A1026" s="329"/>
      <c r="B1026" s="329" t="s">
        <v>421</v>
      </c>
      <c r="C1026" s="370">
        <f t="shared" ref="C1026" si="530">ROUND((C248*100/C$3),2)</f>
        <v>0.05</v>
      </c>
      <c r="D1026" s="370">
        <f t="shared" ref="D1026:F1026" si="531">ROUND((D248*100/D$3),2)</f>
        <v>0.05</v>
      </c>
      <c r="E1026" s="370">
        <f t="shared" si="531"/>
        <v>0.05</v>
      </c>
      <c r="F1026" s="370">
        <f t="shared" si="531"/>
        <v>0.05</v>
      </c>
    </row>
    <row r="1027" spans="1:6" s="325" customFormat="1" ht="13.8">
      <c r="A1027" s="327"/>
      <c r="B1027" s="327" t="s">
        <v>422</v>
      </c>
      <c r="C1027" s="370">
        <f t="shared" ref="C1027" si="532">ROUND((C249*100/C$3),2)</f>
        <v>7.0000000000000007E-2</v>
      </c>
      <c r="D1027" s="370">
        <f t="shared" ref="D1027:F1027" si="533">ROUND((D249*100/D$3),2)</f>
        <v>0.05</v>
      </c>
      <c r="E1027" s="370">
        <f t="shared" si="533"/>
        <v>7.0000000000000007E-2</v>
      </c>
      <c r="F1027" s="370">
        <f t="shared" si="533"/>
        <v>0.05</v>
      </c>
    </row>
    <row r="1028" spans="1:6" s="325" customFormat="1" ht="13.8">
      <c r="A1028" s="329"/>
      <c r="B1028" s="329" t="s">
        <v>423</v>
      </c>
      <c r="C1028" s="370">
        <f t="shared" ref="C1028" si="534">ROUND((C250*100/C$3),2)</f>
        <v>0.16</v>
      </c>
      <c r="D1028" s="370">
        <f t="shared" ref="D1028:F1028" si="535">ROUND((D250*100/D$3),2)</f>
        <v>0.16</v>
      </c>
      <c r="E1028" s="370">
        <f t="shared" si="535"/>
        <v>0.16</v>
      </c>
      <c r="F1028" s="370">
        <f t="shared" si="535"/>
        <v>0.16</v>
      </c>
    </row>
    <row r="1029" spans="1:6" s="325" customFormat="1" ht="13.8">
      <c r="A1029" s="327"/>
      <c r="B1029" s="327" t="s">
        <v>424</v>
      </c>
      <c r="C1029" s="370">
        <f t="shared" ref="C1029" si="536">ROUND((C251*100/C$3),2)</f>
        <v>0</v>
      </c>
      <c r="D1029" s="370">
        <f t="shared" ref="D1029:F1029" si="537">ROUND((D251*100/D$3),2)</f>
        <v>0.01</v>
      </c>
      <c r="E1029" s="370">
        <f t="shared" si="537"/>
        <v>0</v>
      </c>
      <c r="F1029" s="370">
        <f t="shared" si="537"/>
        <v>0.01</v>
      </c>
    </row>
    <row r="1030" spans="1:6" s="325" customFormat="1" ht="13.8">
      <c r="A1030" s="329"/>
      <c r="B1030" s="329" t="s">
        <v>425</v>
      </c>
      <c r="C1030" s="370">
        <f t="shared" ref="C1030" si="538">ROUND((C252*100/C$3),2)</f>
        <v>0.16</v>
      </c>
      <c r="D1030" s="370">
        <f t="shared" ref="D1030:F1030" si="539">ROUND((D252*100/D$3),2)</f>
        <v>0.15</v>
      </c>
      <c r="E1030" s="370">
        <f t="shared" si="539"/>
        <v>0.16</v>
      </c>
      <c r="F1030" s="370">
        <f t="shared" si="539"/>
        <v>0.15</v>
      </c>
    </row>
    <row r="1031" spans="1:6" s="325" customFormat="1" ht="13.8">
      <c r="A1031" s="327"/>
      <c r="B1031" s="327" t="s">
        <v>426</v>
      </c>
      <c r="C1031" s="370">
        <f t="shared" ref="C1031" si="540">ROUND((C253*100/C$3),2)</f>
        <v>1.1000000000000001</v>
      </c>
      <c r="D1031" s="370">
        <f t="shared" ref="D1031:F1031" si="541">ROUND((D253*100/D$3),2)</f>
        <v>0.97</v>
      </c>
      <c r="E1031" s="370">
        <f t="shared" si="541"/>
        <v>1.1000000000000001</v>
      </c>
      <c r="F1031" s="370">
        <f t="shared" si="541"/>
        <v>0.97</v>
      </c>
    </row>
    <row r="1032" spans="1:6" s="325" customFormat="1" ht="13.8">
      <c r="A1032" s="329"/>
      <c r="B1032" s="329" t="s">
        <v>427</v>
      </c>
      <c r="C1032" s="370">
        <f t="shared" ref="C1032" si="542">ROUND((C254*100/C$3),2)</f>
        <v>0.51</v>
      </c>
      <c r="D1032" s="370">
        <f t="shared" ref="D1032:F1032" si="543">ROUND((D254*100/D$3),2)</f>
        <v>0.49</v>
      </c>
      <c r="E1032" s="370">
        <f t="shared" si="543"/>
        <v>0.51</v>
      </c>
      <c r="F1032" s="370">
        <f t="shared" si="543"/>
        <v>0.49</v>
      </c>
    </row>
    <row r="1033" spans="1:6" s="325" customFormat="1" ht="13.8">
      <c r="A1033" s="327"/>
      <c r="B1033" s="327" t="s">
        <v>428</v>
      </c>
      <c r="C1033" s="370">
        <f t="shared" ref="C1033" si="544">ROUND((C255*100/C$3),2)</f>
        <v>0.56000000000000005</v>
      </c>
      <c r="D1033" s="370">
        <f t="shared" ref="D1033:F1033" si="545">ROUND((D255*100/D$3),2)</f>
        <v>0.46</v>
      </c>
      <c r="E1033" s="370">
        <f t="shared" si="545"/>
        <v>0.56000000000000005</v>
      </c>
      <c r="F1033" s="370">
        <f t="shared" si="545"/>
        <v>0.46</v>
      </c>
    </row>
    <row r="1034" spans="1:6" s="325" customFormat="1" ht="13.8">
      <c r="A1034" s="329"/>
      <c r="B1034" s="329" t="s">
        <v>429</v>
      </c>
      <c r="C1034" s="370">
        <f t="shared" ref="C1034" si="546">ROUND((C256*100/C$3),2)</f>
        <v>0.1</v>
      </c>
      <c r="D1034" s="370">
        <f t="shared" ref="D1034:F1034" si="547">ROUND((D256*100/D$3),2)</f>
        <v>7.0000000000000007E-2</v>
      </c>
      <c r="E1034" s="370">
        <f t="shared" si="547"/>
        <v>0.1</v>
      </c>
      <c r="F1034" s="370">
        <f t="shared" si="547"/>
        <v>7.0000000000000007E-2</v>
      </c>
    </row>
    <row r="1035" spans="1:6" s="325" customFormat="1" ht="13.8">
      <c r="A1035" s="327"/>
      <c r="B1035" s="327" t="s">
        <v>430</v>
      </c>
      <c r="C1035" s="370">
        <f t="shared" ref="C1035" si="548">ROUND((C257*100/C$3),2)</f>
        <v>0.08</v>
      </c>
      <c r="D1035" s="370">
        <f t="shared" ref="D1035:F1035" si="549">ROUND((D257*100/D$3),2)</f>
        <v>0.06</v>
      </c>
      <c r="E1035" s="370">
        <f t="shared" si="549"/>
        <v>0.08</v>
      </c>
      <c r="F1035" s="370">
        <f t="shared" si="549"/>
        <v>0.06</v>
      </c>
    </row>
    <row r="1036" spans="1:6" s="325" customFormat="1" ht="13.8">
      <c r="A1036" s="329"/>
      <c r="B1036" s="329" t="s">
        <v>431</v>
      </c>
      <c r="C1036" s="370">
        <f t="shared" ref="C1036" si="550">ROUND((C258*100/C$3),2)</f>
        <v>0.04</v>
      </c>
      <c r="D1036" s="370">
        <f t="shared" ref="D1036:F1036" si="551">ROUND((D258*100/D$3),2)</f>
        <v>0.04</v>
      </c>
      <c r="E1036" s="370">
        <f t="shared" si="551"/>
        <v>0.04</v>
      </c>
      <c r="F1036" s="370">
        <f t="shared" si="551"/>
        <v>0.04</v>
      </c>
    </row>
    <row r="1037" spans="1:6" s="325" customFormat="1" ht="13.8">
      <c r="A1037" s="327"/>
      <c r="B1037" s="327" t="s">
        <v>432</v>
      </c>
      <c r="C1037" s="370">
        <f t="shared" ref="C1037" si="552">ROUND((C259*100/C$3),2)</f>
        <v>0.34</v>
      </c>
      <c r="D1037" s="370">
        <f t="shared" ref="D1037:F1037" si="553">ROUND((D259*100/D$3),2)</f>
        <v>0.28999999999999998</v>
      </c>
      <c r="E1037" s="370">
        <f t="shared" si="553"/>
        <v>0.34</v>
      </c>
      <c r="F1037" s="370">
        <f t="shared" si="553"/>
        <v>0.28999999999999998</v>
      </c>
    </row>
    <row r="1038" spans="1:6" s="325" customFormat="1" ht="13.8">
      <c r="A1038" s="329"/>
      <c r="B1038" s="329" t="s">
        <v>433</v>
      </c>
      <c r="C1038" s="370">
        <f t="shared" ref="C1038" si="554">ROUND((C260*100/C$3),2)</f>
        <v>0.02</v>
      </c>
      <c r="D1038" s="370">
        <f t="shared" ref="D1038:F1038" si="555">ROUND((D260*100/D$3),2)</f>
        <v>0.02</v>
      </c>
      <c r="E1038" s="370">
        <f t="shared" si="555"/>
        <v>0.02</v>
      </c>
      <c r="F1038" s="370">
        <f t="shared" si="555"/>
        <v>0.02</v>
      </c>
    </row>
    <row r="1039" spans="1:6" s="325" customFormat="1" ht="13.8">
      <c r="A1039" s="327"/>
      <c r="B1039" s="327" t="s">
        <v>434</v>
      </c>
      <c r="C1039" s="370">
        <f t="shared" ref="C1039" si="556">ROUND((C261*100/C$3),2)</f>
        <v>0.44</v>
      </c>
      <c r="D1039" s="370">
        <f t="shared" ref="D1039:F1039" si="557">ROUND((D261*100/D$3),2)</f>
        <v>0.42</v>
      </c>
      <c r="E1039" s="370">
        <f t="shared" si="557"/>
        <v>0.44</v>
      </c>
      <c r="F1039" s="370">
        <f t="shared" si="557"/>
        <v>0.42</v>
      </c>
    </row>
    <row r="1040" spans="1:6" s="325" customFormat="1" ht="13.8">
      <c r="A1040" s="329"/>
      <c r="B1040" s="329" t="s">
        <v>435</v>
      </c>
      <c r="C1040" s="370">
        <f t="shared" ref="C1040" si="558">ROUND((C262*100/C$3),2)</f>
        <v>0.33</v>
      </c>
      <c r="D1040" s="370">
        <f t="shared" ref="D1040:F1040" si="559">ROUND((D262*100/D$3),2)</f>
        <v>0.32</v>
      </c>
      <c r="E1040" s="370">
        <f t="shared" si="559"/>
        <v>0.33</v>
      </c>
      <c r="F1040" s="370">
        <f t="shared" si="559"/>
        <v>0.32</v>
      </c>
    </row>
    <row r="1041" spans="1:6" s="325" customFormat="1" ht="13.8">
      <c r="A1041" s="327"/>
      <c r="B1041" s="327" t="s">
        <v>436</v>
      </c>
      <c r="C1041" s="370">
        <f t="shared" ref="C1041" si="560">ROUND((C263*100/C$3),2)</f>
        <v>0.11</v>
      </c>
      <c r="D1041" s="370">
        <f t="shared" ref="D1041:F1041" si="561">ROUND((D263*100/D$3),2)</f>
        <v>0.11</v>
      </c>
      <c r="E1041" s="370">
        <f t="shared" si="561"/>
        <v>0.11</v>
      </c>
      <c r="F1041" s="370">
        <f t="shared" si="561"/>
        <v>0.11</v>
      </c>
    </row>
    <row r="1042" spans="1:6" s="325" customFormat="1" ht="13.8">
      <c r="A1042" s="329"/>
      <c r="B1042" s="329" t="s">
        <v>437</v>
      </c>
      <c r="C1042" s="370">
        <f t="shared" ref="C1042" si="562">ROUND((C264*100/C$3),2)</f>
        <v>0.26</v>
      </c>
      <c r="D1042" s="370">
        <f t="shared" ref="D1042:F1042" si="563">ROUND((D264*100/D$3),2)</f>
        <v>0.31</v>
      </c>
      <c r="E1042" s="370">
        <f t="shared" si="563"/>
        <v>0.26</v>
      </c>
      <c r="F1042" s="370">
        <f t="shared" si="563"/>
        <v>0.31</v>
      </c>
    </row>
    <row r="1043" spans="1:6" s="325" customFormat="1" ht="13.8">
      <c r="A1043" s="327"/>
      <c r="B1043" s="327" t="s">
        <v>438</v>
      </c>
      <c r="C1043" s="370">
        <f t="shared" ref="C1043" si="564">ROUND((C265*100/C$3),2)</f>
        <v>0.16</v>
      </c>
      <c r="D1043" s="370">
        <f t="shared" ref="D1043:F1043" si="565">ROUND((D265*100/D$3),2)</f>
        <v>0.15</v>
      </c>
      <c r="E1043" s="370">
        <f t="shared" si="565"/>
        <v>0.16</v>
      </c>
      <c r="F1043" s="370">
        <f t="shared" si="565"/>
        <v>0.15</v>
      </c>
    </row>
    <row r="1044" spans="1:6" s="325" customFormat="1" ht="13.8">
      <c r="A1044" s="329"/>
      <c r="B1044" s="329" t="s">
        <v>439</v>
      </c>
      <c r="C1044" s="370">
        <f t="shared" ref="C1044" si="566">ROUND((C266*100/C$3),2)</f>
        <v>0.14000000000000001</v>
      </c>
      <c r="D1044" s="370">
        <f t="shared" ref="D1044:F1044" si="567">ROUND((D266*100/D$3),2)</f>
        <v>0.12</v>
      </c>
      <c r="E1044" s="370">
        <f t="shared" si="567"/>
        <v>0.14000000000000001</v>
      </c>
      <c r="F1044" s="370">
        <f t="shared" si="567"/>
        <v>0.12</v>
      </c>
    </row>
    <row r="1045" spans="1:6" s="325" customFormat="1" ht="13.8">
      <c r="A1045" s="327"/>
      <c r="B1045" s="327" t="s">
        <v>440</v>
      </c>
      <c r="C1045" s="370">
        <f t="shared" ref="C1045" si="568">ROUND((C267*100/C$3),2)</f>
        <v>0.02</v>
      </c>
      <c r="D1045" s="370">
        <f t="shared" ref="D1045:F1045" si="569">ROUND((D267*100/D$3),2)</f>
        <v>0.03</v>
      </c>
      <c r="E1045" s="370">
        <f t="shared" si="569"/>
        <v>0.02</v>
      </c>
      <c r="F1045" s="370">
        <f t="shared" si="569"/>
        <v>0.03</v>
      </c>
    </row>
    <row r="1046" spans="1:6" s="325" customFormat="1" ht="13.8">
      <c r="A1046" s="329"/>
      <c r="B1046" s="329" t="s">
        <v>441</v>
      </c>
      <c r="C1046" s="370">
        <f t="shared" ref="C1046" si="570">ROUND((C268*100/C$3),2)</f>
        <v>0.11</v>
      </c>
      <c r="D1046" s="370">
        <f t="shared" ref="D1046:F1046" si="571">ROUND((D268*100/D$3),2)</f>
        <v>0.12</v>
      </c>
      <c r="E1046" s="370">
        <f t="shared" si="571"/>
        <v>0.11</v>
      </c>
      <c r="F1046" s="370">
        <f t="shared" si="571"/>
        <v>0.12</v>
      </c>
    </row>
    <row r="1047" spans="1:6" s="325" customFormat="1" ht="13.8">
      <c r="A1047" s="327"/>
      <c r="B1047" s="327" t="s">
        <v>442</v>
      </c>
      <c r="C1047" s="370">
        <f t="shared" ref="C1047" si="572">ROUND((C269*100/C$3),2)</f>
        <v>0.39</v>
      </c>
      <c r="D1047" s="370">
        <f t="shared" ref="D1047:F1047" si="573">ROUND((D269*100/D$3),2)</f>
        <v>0.36</v>
      </c>
      <c r="E1047" s="370">
        <f t="shared" si="573"/>
        <v>0.39</v>
      </c>
      <c r="F1047" s="370">
        <f t="shared" si="573"/>
        <v>0.36</v>
      </c>
    </row>
    <row r="1048" spans="1:6" s="325" customFormat="1" ht="13.8">
      <c r="A1048" s="329"/>
      <c r="B1048" s="329" t="s">
        <v>443</v>
      </c>
      <c r="C1048" s="370">
        <f t="shared" ref="C1048" si="574">ROUND((C270*100/C$3),2)</f>
        <v>0.06</v>
      </c>
      <c r="D1048" s="370">
        <f t="shared" ref="D1048:F1048" si="575">ROUND((D270*100/D$3),2)</f>
        <v>0.08</v>
      </c>
      <c r="E1048" s="370">
        <f t="shared" si="575"/>
        <v>0.06</v>
      </c>
      <c r="F1048" s="370">
        <f t="shared" si="575"/>
        <v>0.08</v>
      </c>
    </row>
    <row r="1049" spans="1:6" s="325" customFormat="1" ht="13.8">
      <c r="A1049" s="327"/>
      <c r="B1049" s="327" t="s">
        <v>444</v>
      </c>
      <c r="C1049" s="370">
        <f t="shared" ref="C1049" si="576">ROUND((C271*100/C$3),2)</f>
        <v>0.47</v>
      </c>
      <c r="D1049" s="370">
        <f t="shared" ref="D1049:F1049" si="577">ROUND((D271*100/D$3),2)</f>
        <v>0.44</v>
      </c>
      <c r="E1049" s="370">
        <f t="shared" si="577"/>
        <v>0.47</v>
      </c>
      <c r="F1049" s="370">
        <f t="shared" si="577"/>
        <v>0.44</v>
      </c>
    </row>
    <row r="1050" spans="1:6" s="325" customFormat="1" ht="13.8">
      <c r="A1050" s="329"/>
      <c r="B1050" s="329" t="s">
        <v>445</v>
      </c>
      <c r="C1050" s="370">
        <f t="shared" ref="C1050" si="578">ROUND((C272*100/C$3),2)</f>
        <v>7.0000000000000007E-2</v>
      </c>
      <c r="D1050" s="370">
        <f t="shared" ref="D1050:F1050" si="579">ROUND((D272*100/D$3),2)</f>
        <v>7.0000000000000007E-2</v>
      </c>
      <c r="E1050" s="370">
        <f t="shared" si="579"/>
        <v>7.0000000000000007E-2</v>
      </c>
      <c r="F1050" s="370">
        <f t="shared" si="579"/>
        <v>7.0000000000000007E-2</v>
      </c>
    </row>
    <row r="1051" spans="1:6" s="325" customFormat="1" ht="13.8">
      <c r="A1051" s="327"/>
      <c r="B1051" s="327" t="s">
        <v>446</v>
      </c>
      <c r="C1051" s="370">
        <f t="shared" ref="C1051" si="580">ROUND((C273*100/C$3),2)</f>
        <v>0.4</v>
      </c>
      <c r="D1051" s="370">
        <f t="shared" ref="D1051:F1051" si="581">ROUND((D273*100/D$3),2)</f>
        <v>0.37</v>
      </c>
      <c r="E1051" s="370">
        <f t="shared" si="581"/>
        <v>0.4</v>
      </c>
      <c r="F1051" s="370">
        <f t="shared" si="581"/>
        <v>0.37</v>
      </c>
    </row>
    <row r="1052" spans="1:6" s="325" customFormat="1" ht="13.8">
      <c r="A1052" s="329"/>
      <c r="B1052" s="329" t="s">
        <v>447</v>
      </c>
      <c r="C1052" s="370">
        <f t="shared" ref="C1052" si="582">ROUND((C274*100/C$3),2)</f>
        <v>0.92</v>
      </c>
      <c r="D1052" s="370">
        <f t="shared" ref="D1052:F1052" si="583">ROUND((D274*100/D$3),2)</f>
        <v>0.92</v>
      </c>
      <c r="E1052" s="370">
        <f t="shared" si="583"/>
        <v>0.92</v>
      </c>
      <c r="F1052" s="370">
        <f t="shared" si="583"/>
        <v>0.92</v>
      </c>
    </row>
    <row r="1053" spans="1:6" s="325" customFormat="1" ht="13.8">
      <c r="A1053" s="327"/>
      <c r="B1053" s="327" t="s">
        <v>448</v>
      </c>
      <c r="C1053" s="370">
        <f t="shared" ref="C1053" si="584">ROUND((C275*100/C$3),2)</f>
        <v>0.49</v>
      </c>
      <c r="D1053" s="370">
        <f t="shared" ref="D1053:F1053" si="585">ROUND((D275*100/D$3),2)</f>
        <v>0.5</v>
      </c>
      <c r="E1053" s="370">
        <f t="shared" si="585"/>
        <v>0.49</v>
      </c>
      <c r="F1053" s="370">
        <f t="shared" si="585"/>
        <v>0.5</v>
      </c>
    </row>
    <row r="1054" spans="1:6" s="325" customFormat="1" ht="13.8">
      <c r="A1054" s="329"/>
      <c r="B1054" s="329" t="s">
        <v>449</v>
      </c>
      <c r="C1054" s="370">
        <f t="shared" ref="C1054" si="586">ROUND((C276*100/C$3),2)</f>
        <v>0</v>
      </c>
      <c r="D1054" s="370">
        <f t="shared" ref="D1054:F1054" si="587">ROUND((D276*100/D$3),2)</f>
        <v>0</v>
      </c>
      <c r="E1054" s="370">
        <f t="shared" si="587"/>
        <v>0</v>
      </c>
      <c r="F1054" s="370">
        <f t="shared" si="587"/>
        <v>0</v>
      </c>
    </row>
    <row r="1055" spans="1:6" s="325" customFormat="1" ht="13.8">
      <c r="A1055" s="327"/>
      <c r="B1055" s="327" t="s">
        <v>450</v>
      </c>
      <c r="C1055" s="370">
        <f t="shared" ref="C1055" si="588">ROUND((C277*100/C$3),2)</f>
        <v>0</v>
      </c>
      <c r="D1055" s="370">
        <f t="shared" ref="D1055:F1055" si="589">ROUND((D277*100/D$3),2)</f>
        <v>0</v>
      </c>
      <c r="E1055" s="370">
        <f t="shared" si="589"/>
        <v>0</v>
      </c>
      <c r="F1055" s="370">
        <f t="shared" si="589"/>
        <v>0</v>
      </c>
    </row>
    <row r="1056" spans="1:6" s="325" customFormat="1" ht="13.8">
      <c r="A1056" s="329"/>
      <c r="B1056" s="329" t="s">
        <v>451</v>
      </c>
      <c r="C1056" s="370">
        <f t="shared" ref="C1056" si="590">ROUND((C278*100/C$3),2)</f>
        <v>0</v>
      </c>
      <c r="D1056" s="370">
        <f t="shared" ref="D1056:F1056" si="591">ROUND((D278*100/D$3),2)</f>
        <v>0</v>
      </c>
      <c r="E1056" s="370">
        <f t="shared" si="591"/>
        <v>0</v>
      </c>
      <c r="F1056" s="370">
        <f t="shared" si="591"/>
        <v>0</v>
      </c>
    </row>
    <row r="1057" spans="1:6" s="325" customFormat="1" ht="13.8">
      <c r="A1057" s="327"/>
      <c r="B1057" s="327" t="s">
        <v>452</v>
      </c>
      <c r="C1057" s="370">
        <f t="shared" ref="C1057" si="592">ROUND((C279*100/C$3),2)</f>
        <v>0.08</v>
      </c>
      <c r="D1057" s="370">
        <f t="shared" ref="D1057:F1057" si="593">ROUND((D279*100/D$3),2)</f>
        <v>0.1</v>
      </c>
      <c r="E1057" s="370">
        <f t="shared" si="593"/>
        <v>0.08</v>
      </c>
      <c r="F1057" s="370">
        <f t="shared" si="593"/>
        <v>0.1</v>
      </c>
    </row>
    <row r="1058" spans="1:6" s="325" customFormat="1" ht="13.8">
      <c r="A1058" s="329"/>
      <c r="B1058" s="329" t="s">
        <v>453</v>
      </c>
      <c r="C1058" s="370">
        <f t="shared" ref="C1058" si="594">ROUND((C280*100/C$3),2)</f>
        <v>0.04</v>
      </c>
      <c r="D1058" s="370">
        <f t="shared" ref="D1058:F1058" si="595">ROUND((D280*100/D$3),2)</f>
        <v>0.03</v>
      </c>
      <c r="E1058" s="370">
        <f t="shared" si="595"/>
        <v>0.04</v>
      </c>
      <c r="F1058" s="370">
        <f t="shared" si="595"/>
        <v>0.03</v>
      </c>
    </row>
    <row r="1059" spans="1:6" s="325" customFormat="1" ht="13.8">
      <c r="A1059" s="327"/>
      <c r="B1059" s="327" t="s">
        <v>454</v>
      </c>
      <c r="C1059" s="370">
        <f t="shared" ref="C1059" si="596">ROUND((C281*100/C$3),2)</f>
        <v>0.04</v>
      </c>
      <c r="D1059" s="370">
        <f t="shared" ref="D1059:F1059" si="597">ROUND((D281*100/D$3),2)</f>
        <v>0.06</v>
      </c>
      <c r="E1059" s="370">
        <f t="shared" si="597"/>
        <v>0.04</v>
      </c>
      <c r="F1059" s="370">
        <f t="shared" si="597"/>
        <v>0.06</v>
      </c>
    </row>
    <row r="1060" spans="1:6" s="325" customFormat="1" ht="13.8">
      <c r="A1060" s="329"/>
      <c r="B1060" s="329" t="s">
        <v>455</v>
      </c>
      <c r="C1060" s="370">
        <f t="shared" ref="C1060" si="598">ROUND((C282*100/C$3),2)</f>
        <v>0.03</v>
      </c>
      <c r="D1060" s="370">
        <f t="shared" ref="D1060:F1060" si="599">ROUND((D282*100/D$3),2)</f>
        <v>0.02</v>
      </c>
      <c r="E1060" s="370">
        <f t="shared" si="599"/>
        <v>0.03</v>
      </c>
      <c r="F1060" s="370">
        <f t="shared" si="599"/>
        <v>0.02</v>
      </c>
    </row>
    <row r="1061" spans="1:6" s="325" customFormat="1" ht="13.8">
      <c r="A1061" s="327"/>
      <c r="B1061" s="327" t="s">
        <v>456</v>
      </c>
      <c r="C1061" s="370">
        <f t="shared" ref="C1061" si="600">ROUND((C283*100/C$3),2)</f>
        <v>0.02</v>
      </c>
      <c r="D1061" s="370">
        <f t="shared" ref="D1061:F1061" si="601">ROUND((D283*100/D$3),2)</f>
        <v>0.01</v>
      </c>
      <c r="E1061" s="370">
        <f t="shared" si="601"/>
        <v>0.02</v>
      </c>
      <c r="F1061" s="370">
        <f t="shared" si="601"/>
        <v>0.01</v>
      </c>
    </row>
    <row r="1062" spans="1:6" s="325" customFormat="1" ht="13.8">
      <c r="A1062" s="329"/>
      <c r="B1062" s="329" t="s">
        <v>457</v>
      </c>
      <c r="C1062" s="370">
        <f t="shared" ref="C1062" si="602">ROUND((C284*100/C$3),2)</f>
        <v>0.01</v>
      </c>
      <c r="D1062" s="370">
        <f t="shared" ref="D1062:F1062" si="603">ROUND((D284*100/D$3),2)</f>
        <v>0.01</v>
      </c>
      <c r="E1062" s="370">
        <f t="shared" si="603"/>
        <v>0.01</v>
      </c>
      <c r="F1062" s="370">
        <f t="shared" si="603"/>
        <v>0.01</v>
      </c>
    </row>
    <row r="1063" spans="1:6" s="325" customFormat="1" ht="13.8">
      <c r="A1063" s="327"/>
      <c r="B1063" s="327" t="s">
        <v>458</v>
      </c>
      <c r="C1063" s="370">
        <f t="shared" ref="C1063" si="604">ROUND((C285*100/C$3),2)</f>
        <v>0.15</v>
      </c>
      <c r="D1063" s="370">
        <f t="shared" ref="D1063:F1063" si="605">ROUND((D285*100/D$3),2)</f>
        <v>0.15</v>
      </c>
      <c r="E1063" s="370">
        <f t="shared" si="605"/>
        <v>0.15</v>
      </c>
      <c r="F1063" s="370">
        <f t="shared" si="605"/>
        <v>0.15</v>
      </c>
    </row>
    <row r="1064" spans="1:6" s="325" customFormat="1" ht="13.8">
      <c r="A1064" s="329"/>
      <c r="B1064" s="329" t="s">
        <v>459</v>
      </c>
      <c r="C1064" s="370">
        <f t="shared" ref="C1064" si="606">ROUND((C286*100/C$3),2)</f>
        <v>0.05</v>
      </c>
      <c r="D1064" s="370">
        <f t="shared" ref="D1064:F1064" si="607">ROUND((D286*100/D$3),2)</f>
        <v>0.05</v>
      </c>
      <c r="E1064" s="370">
        <f t="shared" si="607"/>
        <v>0.05</v>
      </c>
      <c r="F1064" s="370">
        <f t="shared" si="607"/>
        <v>0.05</v>
      </c>
    </row>
    <row r="1065" spans="1:6" s="325" customFormat="1" ht="13.8">
      <c r="A1065" s="327"/>
      <c r="B1065" s="327" t="s">
        <v>460</v>
      </c>
      <c r="C1065" s="370">
        <f t="shared" ref="C1065" si="608">ROUND((C287*100/C$3),2)</f>
        <v>0.09</v>
      </c>
      <c r="D1065" s="370">
        <f t="shared" ref="D1065:F1065" si="609">ROUND((D287*100/D$3),2)</f>
        <v>0.1</v>
      </c>
      <c r="E1065" s="370">
        <f t="shared" si="609"/>
        <v>0.09</v>
      </c>
      <c r="F1065" s="370">
        <f t="shared" si="609"/>
        <v>0.1</v>
      </c>
    </row>
    <row r="1066" spans="1:6" s="325" customFormat="1" ht="13.8">
      <c r="A1066" s="329"/>
      <c r="B1066" s="329" t="s">
        <v>461</v>
      </c>
      <c r="C1066" s="370">
        <f t="shared" ref="C1066" si="610">ROUND((C288*100/C$3),2)</f>
        <v>0.12</v>
      </c>
      <c r="D1066" s="370">
        <f t="shared" ref="D1066:F1066" si="611">ROUND((D288*100/D$3),2)</f>
        <v>0.12</v>
      </c>
      <c r="E1066" s="370">
        <f t="shared" si="611"/>
        <v>0.12</v>
      </c>
      <c r="F1066" s="370">
        <f t="shared" si="611"/>
        <v>0.12</v>
      </c>
    </row>
    <row r="1067" spans="1:6" s="325" customFormat="1" ht="13.8">
      <c r="A1067" s="327"/>
      <c r="B1067" s="327" t="s">
        <v>462</v>
      </c>
      <c r="C1067" s="370">
        <f t="shared" ref="C1067" si="612">ROUND((C289*100/C$3),2)</f>
        <v>0.05</v>
      </c>
      <c r="D1067" s="370">
        <f t="shared" ref="D1067:F1067" si="613">ROUND((D289*100/D$3),2)</f>
        <v>0.05</v>
      </c>
      <c r="E1067" s="370">
        <f t="shared" si="613"/>
        <v>0.05</v>
      </c>
      <c r="F1067" s="370">
        <f t="shared" si="613"/>
        <v>0.05</v>
      </c>
    </row>
    <row r="1068" spans="1:6" s="325" customFormat="1" ht="13.8">
      <c r="A1068" s="329"/>
      <c r="B1068" s="329" t="s">
        <v>463</v>
      </c>
      <c r="C1068" s="370">
        <f t="shared" ref="C1068" si="614">ROUND((C290*100/C$3),2)</f>
        <v>7.0000000000000007E-2</v>
      </c>
      <c r="D1068" s="370">
        <f t="shared" ref="D1068:F1068" si="615">ROUND((D290*100/D$3),2)</f>
        <v>7.0000000000000007E-2</v>
      </c>
      <c r="E1068" s="370">
        <f t="shared" si="615"/>
        <v>7.0000000000000007E-2</v>
      </c>
      <c r="F1068" s="370">
        <f t="shared" si="615"/>
        <v>7.0000000000000007E-2</v>
      </c>
    </row>
    <row r="1069" spans="1:6" s="325" customFormat="1" ht="13.8">
      <c r="A1069" s="327"/>
      <c r="B1069" s="327" t="s">
        <v>464</v>
      </c>
      <c r="C1069" s="370">
        <f t="shared" ref="C1069" si="616">ROUND((C291*100/C$3),2)</f>
        <v>0.11</v>
      </c>
      <c r="D1069" s="370">
        <f t="shared" ref="D1069:F1069" si="617">ROUND((D291*100/D$3),2)</f>
        <v>0.11</v>
      </c>
      <c r="E1069" s="370">
        <f t="shared" si="617"/>
        <v>0.11</v>
      </c>
      <c r="F1069" s="370">
        <f t="shared" si="617"/>
        <v>0.11</v>
      </c>
    </row>
    <row r="1070" spans="1:6" s="325" customFormat="1" ht="13.8">
      <c r="A1070" s="329"/>
      <c r="B1070" s="329" t="s">
        <v>465</v>
      </c>
      <c r="C1070" s="370">
        <f t="shared" ref="C1070" si="618">ROUND((C292*100/C$3),2)</f>
        <v>0</v>
      </c>
      <c r="D1070" s="370">
        <f t="shared" ref="D1070:F1070" si="619">ROUND((D292*100/D$3),2)</f>
        <v>0</v>
      </c>
      <c r="E1070" s="370">
        <f t="shared" si="619"/>
        <v>0</v>
      </c>
      <c r="F1070" s="370">
        <f t="shared" si="619"/>
        <v>0</v>
      </c>
    </row>
    <row r="1071" spans="1:6" s="325" customFormat="1" ht="13.8">
      <c r="A1071" s="327"/>
      <c r="B1071" s="327" t="s">
        <v>466</v>
      </c>
      <c r="C1071" s="370">
        <f t="shared" ref="C1071" si="620">ROUND((C293*100/C$3),2)</f>
        <v>0</v>
      </c>
      <c r="D1071" s="370">
        <f t="shared" ref="D1071:F1071" si="621">ROUND((D293*100/D$3),2)</f>
        <v>0</v>
      </c>
      <c r="E1071" s="370">
        <f t="shared" si="621"/>
        <v>0</v>
      </c>
      <c r="F1071" s="370">
        <f t="shared" si="621"/>
        <v>0</v>
      </c>
    </row>
    <row r="1072" spans="1:6" s="325" customFormat="1" ht="13.8">
      <c r="A1072" s="329"/>
      <c r="B1072" s="329" t="s">
        <v>467</v>
      </c>
      <c r="C1072" s="370">
        <f t="shared" ref="C1072" si="622">ROUND((C294*100/C$3),2)</f>
        <v>0.1</v>
      </c>
      <c r="D1072" s="370">
        <f t="shared" ref="D1072:F1072" si="623">ROUND((D294*100/D$3),2)</f>
        <v>0.1</v>
      </c>
      <c r="E1072" s="370">
        <f t="shared" si="623"/>
        <v>0.1</v>
      </c>
      <c r="F1072" s="370">
        <f t="shared" si="623"/>
        <v>0.1</v>
      </c>
    </row>
    <row r="1073" spans="1:6" s="325" customFormat="1" ht="13.8">
      <c r="A1073" s="327"/>
      <c r="B1073" s="327" t="s">
        <v>468</v>
      </c>
      <c r="C1073" s="370">
        <f t="shared" ref="C1073" si="624">ROUND((C295*100/C$3),2)</f>
        <v>0.26</v>
      </c>
      <c r="D1073" s="370">
        <f t="shared" ref="D1073:F1073" si="625">ROUND((D295*100/D$3),2)</f>
        <v>0.26</v>
      </c>
      <c r="E1073" s="370">
        <f t="shared" si="625"/>
        <v>0.26</v>
      </c>
      <c r="F1073" s="370">
        <f t="shared" si="625"/>
        <v>0.26</v>
      </c>
    </row>
    <row r="1074" spans="1:6" s="325" customFormat="1" ht="13.8">
      <c r="A1074" s="329"/>
      <c r="B1074" s="329" t="s">
        <v>469</v>
      </c>
      <c r="C1074" s="370">
        <f t="shared" ref="C1074" si="626">ROUND((C296*100/C$3),2)</f>
        <v>0.06</v>
      </c>
      <c r="D1074" s="370">
        <f t="shared" ref="D1074:F1074" si="627">ROUND((D296*100/D$3),2)</f>
        <v>0.06</v>
      </c>
      <c r="E1074" s="370">
        <f t="shared" si="627"/>
        <v>0.06</v>
      </c>
      <c r="F1074" s="370">
        <f t="shared" si="627"/>
        <v>0.06</v>
      </c>
    </row>
    <row r="1075" spans="1:6" s="325" customFormat="1" ht="13.8">
      <c r="A1075" s="327"/>
      <c r="B1075" s="327" t="s">
        <v>470</v>
      </c>
      <c r="C1075" s="370">
        <f t="shared" ref="C1075" si="628">ROUND((C297*100/C$3),2)</f>
        <v>0.05</v>
      </c>
      <c r="D1075" s="370">
        <f t="shared" ref="D1075:F1075" si="629">ROUND((D297*100/D$3),2)</f>
        <v>0.04</v>
      </c>
      <c r="E1075" s="370">
        <f t="shared" si="629"/>
        <v>0.05</v>
      </c>
      <c r="F1075" s="370">
        <f t="shared" si="629"/>
        <v>0.04</v>
      </c>
    </row>
    <row r="1076" spans="1:6" s="325" customFormat="1" ht="13.8">
      <c r="A1076" s="329"/>
      <c r="B1076" s="329" t="s">
        <v>471</v>
      </c>
      <c r="C1076" s="370">
        <f t="shared" ref="C1076" si="630">ROUND((C298*100/C$3),2)</f>
        <v>7.0000000000000007E-2</v>
      </c>
      <c r="D1076" s="370">
        <f t="shared" ref="D1076:F1076" si="631">ROUND((D298*100/D$3),2)</f>
        <v>7.0000000000000007E-2</v>
      </c>
      <c r="E1076" s="370">
        <f t="shared" si="631"/>
        <v>7.0000000000000007E-2</v>
      </c>
      <c r="F1076" s="370">
        <f t="shared" si="631"/>
        <v>7.0000000000000007E-2</v>
      </c>
    </row>
    <row r="1077" spans="1:6" s="325" customFormat="1" ht="13.8">
      <c r="A1077" s="327"/>
      <c r="B1077" s="327" t="s">
        <v>472</v>
      </c>
      <c r="C1077" s="370">
        <f t="shared" ref="C1077" si="632">ROUND((C299*100/C$3),2)</f>
        <v>0.08</v>
      </c>
      <c r="D1077" s="370">
        <f t="shared" ref="D1077:F1077" si="633">ROUND((D299*100/D$3),2)</f>
        <v>0.08</v>
      </c>
      <c r="E1077" s="370">
        <f t="shared" si="633"/>
        <v>0.08</v>
      </c>
      <c r="F1077" s="370">
        <f t="shared" si="633"/>
        <v>0.08</v>
      </c>
    </row>
    <row r="1078" spans="1:6" s="325" customFormat="1" ht="13.8">
      <c r="A1078" s="329"/>
      <c r="B1078" s="329" t="s">
        <v>473</v>
      </c>
      <c r="C1078" s="370">
        <f t="shared" ref="C1078" si="634">ROUND((C300*100/C$3),2)</f>
        <v>0.17</v>
      </c>
      <c r="D1078" s="370">
        <f t="shared" ref="D1078:F1078" si="635">ROUND((D300*100/D$3),2)</f>
        <v>0.16</v>
      </c>
      <c r="E1078" s="370">
        <f t="shared" si="635"/>
        <v>0.17</v>
      </c>
      <c r="F1078" s="370">
        <f t="shared" si="635"/>
        <v>0.16</v>
      </c>
    </row>
    <row r="1079" spans="1:6" s="325" customFormat="1" ht="13.8">
      <c r="A1079" s="327"/>
      <c r="B1079" s="327" t="s">
        <v>474</v>
      </c>
      <c r="C1079" s="370">
        <f t="shared" ref="C1079" si="636">ROUND((C301*100/C$3),2)</f>
        <v>1.3</v>
      </c>
      <c r="D1079" s="370">
        <f t="shared" ref="D1079:F1079" si="637">ROUND((D301*100/D$3),2)</f>
        <v>1.25</v>
      </c>
      <c r="E1079" s="370">
        <f t="shared" si="637"/>
        <v>1.3</v>
      </c>
      <c r="F1079" s="370">
        <f t="shared" si="637"/>
        <v>1.25</v>
      </c>
    </row>
    <row r="1080" spans="1:6" s="325" customFormat="1" ht="13.8">
      <c r="A1080" s="329"/>
      <c r="B1080" s="329" t="s">
        <v>475</v>
      </c>
      <c r="C1080" s="370">
        <f t="shared" ref="C1080" si="638">ROUND((C302*100/C$3),2)</f>
        <v>0.82</v>
      </c>
      <c r="D1080" s="370">
        <f t="shared" ref="D1080:F1080" si="639">ROUND((D302*100/D$3),2)</f>
        <v>0.79</v>
      </c>
      <c r="E1080" s="370">
        <f t="shared" si="639"/>
        <v>0.82</v>
      </c>
      <c r="F1080" s="370">
        <f t="shared" si="639"/>
        <v>0.79</v>
      </c>
    </row>
    <row r="1081" spans="1:6" s="325" customFormat="1" ht="13.8">
      <c r="A1081" s="327"/>
      <c r="B1081" s="327" t="s">
        <v>476</v>
      </c>
      <c r="C1081" s="370">
        <f t="shared" ref="C1081" si="640">ROUND((C303*100/C$3),2)</f>
        <v>0.05</v>
      </c>
      <c r="D1081" s="370">
        <f t="shared" ref="D1081:F1081" si="641">ROUND((D303*100/D$3),2)</f>
        <v>0.04</v>
      </c>
      <c r="E1081" s="370">
        <f t="shared" si="641"/>
        <v>0.05</v>
      </c>
      <c r="F1081" s="370">
        <f t="shared" si="641"/>
        <v>0.04</v>
      </c>
    </row>
    <row r="1082" spans="1:6" s="325" customFormat="1" ht="13.8">
      <c r="A1082" s="329"/>
      <c r="B1082" s="329" t="s">
        <v>477</v>
      </c>
      <c r="C1082" s="370">
        <f t="shared" ref="C1082" si="642">ROUND((C304*100/C$3),2)</f>
        <v>0.02</v>
      </c>
      <c r="D1082" s="370">
        <f t="shared" ref="D1082:F1082" si="643">ROUND((D304*100/D$3),2)</f>
        <v>0.02</v>
      </c>
      <c r="E1082" s="370">
        <f t="shared" si="643"/>
        <v>0.02</v>
      </c>
      <c r="F1082" s="370">
        <f t="shared" si="643"/>
        <v>0.02</v>
      </c>
    </row>
    <row r="1083" spans="1:6" s="325" customFormat="1" ht="13.8">
      <c r="A1083" s="327"/>
      <c r="B1083" s="327" t="s">
        <v>478</v>
      </c>
      <c r="C1083" s="370">
        <f t="shared" ref="C1083" si="644">ROUND((C305*100/C$3),2)</f>
        <v>0.42</v>
      </c>
      <c r="D1083" s="370">
        <f t="shared" ref="D1083:F1083" si="645">ROUND((D305*100/D$3),2)</f>
        <v>0.41</v>
      </c>
      <c r="E1083" s="370">
        <f t="shared" si="645"/>
        <v>0.42</v>
      </c>
      <c r="F1083" s="370">
        <f t="shared" si="645"/>
        <v>0.41</v>
      </c>
    </row>
    <row r="1084" spans="1:6" s="325" customFormat="1" ht="13.8">
      <c r="A1084" s="329"/>
      <c r="B1084" s="329" t="s">
        <v>479</v>
      </c>
      <c r="C1084" s="370">
        <f t="shared" ref="C1084" si="646">ROUND((C306*100/C$3),2)</f>
        <v>0.2</v>
      </c>
      <c r="D1084" s="370">
        <f t="shared" ref="D1084:F1084" si="647">ROUND((D306*100/D$3),2)</f>
        <v>0.19</v>
      </c>
      <c r="E1084" s="370">
        <f t="shared" si="647"/>
        <v>0.2</v>
      </c>
      <c r="F1084" s="370">
        <f t="shared" si="647"/>
        <v>0.19</v>
      </c>
    </row>
    <row r="1085" spans="1:6" s="325" customFormat="1" ht="13.8">
      <c r="A1085" s="327"/>
      <c r="B1085" s="327" t="s">
        <v>480</v>
      </c>
      <c r="C1085" s="370">
        <f t="shared" ref="C1085" si="648">ROUND((C307*100/C$3),2)</f>
        <v>0.12</v>
      </c>
      <c r="D1085" s="370">
        <f t="shared" ref="D1085:F1085" si="649">ROUND((D307*100/D$3),2)</f>
        <v>0.11</v>
      </c>
      <c r="E1085" s="370">
        <f t="shared" si="649"/>
        <v>0.12</v>
      </c>
      <c r="F1085" s="370">
        <f t="shared" si="649"/>
        <v>0.11</v>
      </c>
    </row>
    <row r="1086" spans="1:6" s="325" customFormat="1" ht="13.8">
      <c r="A1086" s="329"/>
      <c r="B1086" s="329" t="s">
        <v>481</v>
      </c>
      <c r="C1086" s="370">
        <f t="shared" ref="C1086" si="650">ROUND((C308*100/C$3),2)</f>
        <v>0.03</v>
      </c>
      <c r="D1086" s="370">
        <f t="shared" ref="D1086:F1086" si="651">ROUND((D308*100/D$3),2)</f>
        <v>0.03</v>
      </c>
      <c r="E1086" s="370">
        <f t="shared" si="651"/>
        <v>0.03</v>
      </c>
      <c r="F1086" s="370">
        <f t="shared" si="651"/>
        <v>0.03</v>
      </c>
    </row>
    <row r="1087" spans="1:6" s="325" customFormat="1" ht="13.8">
      <c r="A1087" s="327"/>
      <c r="B1087" s="327" t="s">
        <v>482</v>
      </c>
      <c r="C1087" s="370">
        <f t="shared" ref="C1087" si="652">ROUND((C309*100/C$3),2)</f>
        <v>0.05</v>
      </c>
      <c r="D1087" s="370">
        <f t="shared" ref="D1087:F1087" si="653">ROUND((D309*100/D$3),2)</f>
        <v>0.05</v>
      </c>
      <c r="E1087" s="370">
        <f t="shared" si="653"/>
        <v>0.05</v>
      </c>
      <c r="F1087" s="370">
        <f t="shared" si="653"/>
        <v>0.05</v>
      </c>
    </row>
    <row r="1088" spans="1:6" s="325" customFormat="1" ht="13.8">
      <c r="A1088" s="329"/>
      <c r="B1088" s="329" t="s">
        <v>483</v>
      </c>
      <c r="C1088" s="370">
        <f t="shared" ref="C1088" si="654">ROUND((C310*100/C$3),2)</f>
        <v>0.84</v>
      </c>
      <c r="D1088" s="370">
        <f t="shared" ref="D1088:F1088" si="655">ROUND((D310*100/D$3),2)</f>
        <v>0.84</v>
      </c>
      <c r="E1088" s="370">
        <f t="shared" si="655"/>
        <v>0.84</v>
      </c>
      <c r="F1088" s="370">
        <f t="shared" si="655"/>
        <v>0.84</v>
      </c>
    </row>
    <row r="1089" spans="1:6" s="325" customFormat="1" ht="13.8">
      <c r="A1089" s="327"/>
      <c r="B1089" s="327" t="s">
        <v>484</v>
      </c>
      <c r="C1089" s="370">
        <f t="shared" ref="C1089" si="656">ROUND((C311*100/C$3),2)</f>
        <v>0.02</v>
      </c>
      <c r="D1089" s="370">
        <f t="shared" ref="D1089:F1089" si="657">ROUND((D311*100/D$3),2)</f>
        <v>0.02</v>
      </c>
      <c r="E1089" s="370">
        <f t="shared" si="657"/>
        <v>0.02</v>
      </c>
      <c r="F1089" s="370">
        <f t="shared" si="657"/>
        <v>0.02</v>
      </c>
    </row>
    <row r="1090" spans="1:6" s="325" customFormat="1" ht="13.8">
      <c r="A1090" s="329"/>
      <c r="B1090" s="329" t="s">
        <v>485</v>
      </c>
      <c r="C1090" s="370">
        <f t="shared" ref="C1090" si="658">ROUND((C312*100/C$3),2)</f>
        <v>0.19</v>
      </c>
      <c r="D1090" s="370">
        <f t="shared" ref="D1090:F1090" si="659">ROUND((D312*100/D$3),2)</f>
        <v>0.24</v>
      </c>
      <c r="E1090" s="370">
        <f t="shared" si="659"/>
        <v>0.19</v>
      </c>
      <c r="F1090" s="370">
        <f t="shared" si="659"/>
        <v>0.24</v>
      </c>
    </row>
    <row r="1091" spans="1:6" s="325" customFormat="1" ht="13.8">
      <c r="A1091" s="327"/>
      <c r="B1091" s="327" t="s">
        <v>486</v>
      </c>
      <c r="C1091" s="370">
        <f t="shared" ref="C1091" si="660">ROUND((C313*100/C$3),2)</f>
        <v>0.28000000000000003</v>
      </c>
      <c r="D1091" s="370">
        <f t="shared" ref="D1091:F1091" si="661">ROUND((D313*100/D$3),2)</f>
        <v>0.22</v>
      </c>
      <c r="E1091" s="370">
        <f t="shared" si="661"/>
        <v>0.28000000000000003</v>
      </c>
      <c r="F1091" s="370">
        <f t="shared" si="661"/>
        <v>0.22</v>
      </c>
    </row>
    <row r="1092" spans="1:6" s="325" customFormat="1" ht="13.8">
      <c r="A1092" s="329"/>
      <c r="B1092" s="329" t="s">
        <v>487</v>
      </c>
      <c r="C1092" s="370">
        <f t="shared" ref="C1092" si="662">ROUND((C314*100/C$3),2)</f>
        <v>0.05</v>
      </c>
      <c r="D1092" s="370">
        <f t="shared" ref="D1092:F1092" si="663">ROUND((D314*100/D$3),2)</f>
        <v>0.05</v>
      </c>
      <c r="E1092" s="370">
        <f t="shared" si="663"/>
        <v>0.05</v>
      </c>
      <c r="F1092" s="370">
        <f t="shared" si="663"/>
        <v>0.05</v>
      </c>
    </row>
    <row r="1093" spans="1:6" s="325" customFormat="1" ht="13.8">
      <c r="A1093" s="327"/>
      <c r="B1093" s="327" t="s">
        <v>488</v>
      </c>
      <c r="C1093" s="370">
        <f t="shared" ref="C1093" si="664">ROUND((C315*100/C$3),2)</f>
        <v>0.23</v>
      </c>
      <c r="D1093" s="370">
        <f t="shared" ref="D1093:F1093" si="665">ROUND((D315*100/D$3),2)</f>
        <v>0.17</v>
      </c>
      <c r="E1093" s="370">
        <f t="shared" si="665"/>
        <v>0.23</v>
      </c>
      <c r="F1093" s="370">
        <f t="shared" si="665"/>
        <v>0.17</v>
      </c>
    </row>
    <row r="1094" spans="1:6" s="325" customFormat="1" ht="13.8">
      <c r="A1094" s="329"/>
      <c r="B1094" s="329" t="s">
        <v>489</v>
      </c>
      <c r="C1094" s="370">
        <f t="shared" ref="C1094" si="666">ROUND((C316*100/C$3),2)</f>
        <v>0.35</v>
      </c>
      <c r="D1094" s="370">
        <f t="shared" ref="D1094:F1094" si="667">ROUND((D316*100/D$3),2)</f>
        <v>0.35</v>
      </c>
      <c r="E1094" s="370">
        <f t="shared" si="667"/>
        <v>0.35</v>
      </c>
      <c r="F1094" s="370">
        <f t="shared" si="667"/>
        <v>0.35</v>
      </c>
    </row>
    <row r="1095" spans="1:6" s="325" customFormat="1" ht="13.8">
      <c r="A1095" s="327"/>
      <c r="B1095" s="327" t="s">
        <v>490</v>
      </c>
      <c r="C1095" s="370">
        <f t="shared" ref="C1095" si="668">ROUND((C317*100/C$3),2)</f>
        <v>0.02</v>
      </c>
      <c r="D1095" s="370">
        <f t="shared" ref="D1095:F1095" si="669">ROUND((D317*100/D$3),2)</f>
        <v>0.02</v>
      </c>
      <c r="E1095" s="370">
        <f t="shared" si="669"/>
        <v>0.02</v>
      </c>
      <c r="F1095" s="370">
        <f t="shared" si="669"/>
        <v>0.02</v>
      </c>
    </row>
    <row r="1096" spans="1:6" s="325" customFormat="1" ht="13.8">
      <c r="A1096" s="329"/>
      <c r="B1096" s="329" t="s">
        <v>491</v>
      </c>
      <c r="C1096" s="370">
        <f t="shared" ref="C1096" si="670">ROUND((C318*100/C$3),2)</f>
        <v>0.06</v>
      </c>
      <c r="D1096" s="370">
        <f t="shared" ref="D1096:F1096" si="671">ROUND((D318*100/D$3),2)</f>
        <v>0.05</v>
      </c>
      <c r="E1096" s="370">
        <f t="shared" si="671"/>
        <v>0.06</v>
      </c>
      <c r="F1096" s="370">
        <f t="shared" si="671"/>
        <v>0.05</v>
      </c>
    </row>
    <row r="1097" spans="1:6" s="325" customFormat="1" ht="13.8">
      <c r="A1097" s="327"/>
      <c r="B1097" s="327" t="s">
        <v>492</v>
      </c>
      <c r="C1097" s="370">
        <f t="shared" ref="C1097" si="672">ROUND((C319*100/C$3),2)</f>
        <v>0.09</v>
      </c>
      <c r="D1097" s="370">
        <f t="shared" ref="D1097:F1097" si="673">ROUND((D319*100/D$3),2)</f>
        <v>0.09</v>
      </c>
      <c r="E1097" s="370">
        <f t="shared" si="673"/>
        <v>0.09</v>
      </c>
      <c r="F1097" s="370">
        <f t="shared" si="673"/>
        <v>0.09</v>
      </c>
    </row>
    <row r="1098" spans="1:6" s="325" customFormat="1" ht="13.8">
      <c r="A1098" s="329"/>
      <c r="B1098" s="329" t="s">
        <v>493</v>
      </c>
      <c r="C1098" s="370">
        <f t="shared" ref="C1098" si="674">ROUND((C320*100/C$3),2)</f>
        <v>0.18</v>
      </c>
      <c r="D1098" s="370">
        <f t="shared" ref="D1098:F1098" si="675">ROUND((D320*100/D$3),2)</f>
        <v>0.19</v>
      </c>
      <c r="E1098" s="370">
        <f t="shared" si="675"/>
        <v>0.18</v>
      </c>
      <c r="F1098" s="370">
        <f t="shared" si="675"/>
        <v>0.19</v>
      </c>
    </row>
    <row r="1099" spans="1:6" s="325" customFormat="1" ht="13.8">
      <c r="A1099" s="327"/>
      <c r="B1099" s="327" t="s">
        <v>494</v>
      </c>
      <c r="C1099" s="370">
        <f t="shared" ref="C1099" si="676">ROUND((C321*100/C$3),2)</f>
        <v>0.01</v>
      </c>
      <c r="D1099" s="370">
        <f t="shared" ref="D1099:F1099" si="677">ROUND((D321*100/D$3),2)</f>
        <v>0.01</v>
      </c>
      <c r="E1099" s="370">
        <f t="shared" si="677"/>
        <v>0.01</v>
      </c>
      <c r="F1099" s="370">
        <f t="shared" si="677"/>
        <v>0.01</v>
      </c>
    </row>
    <row r="1100" spans="1:6" s="325" customFormat="1" ht="13.8">
      <c r="A1100" s="329"/>
      <c r="B1100" s="329" t="s">
        <v>495</v>
      </c>
      <c r="C1100" s="370">
        <f t="shared" ref="C1100" si="678">ROUND((C322*100/C$3),2)</f>
        <v>0</v>
      </c>
      <c r="D1100" s="370">
        <f t="shared" ref="D1100:F1100" si="679">ROUND((D322*100/D$3),2)</f>
        <v>0</v>
      </c>
      <c r="E1100" s="370">
        <f t="shared" si="679"/>
        <v>0</v>
      </c>
      <c r="F1100" s="370">
        <f t="shared" si="679"/>
        <v>0</v>
      </c>
    </row>
    <row r="1101" spans="1:6" s="325" customFormat="1" ht="13.8">
      <c r="A1101" s="327"/>
      <c r="B1101" s="327" t="s">
        <v>496</v>
      </c>
      <c r="C1101" s="370">
        <f t="shared" ref="C1101" si="680">ROUND((C323*100/C$3),2)</f>
        <v>0.01</v>
      </c>
      <c r="D1101" s="370">
        <f t="shared" ref="D1101:F1101" si="681">ROUND((D323*100/D$3),2)</f>
        <v>0.01</v>
      </c>
      <c r="E1101" s="370">
        <f t="shared" si="681"/>
        <v>0.01</v>
      </c>
      <c r="F1101" s="370">
        <f t="shared" si="681"/>
        <v>0.01</v>
      </c>
    </row>
    <row r="1102" spans="1:6" s="325" customFormat="1" ht="13.8">
      <c r="A1102" s="329"/>
      <c r="B1102" s="329" t="s">
        <v>497</v>
      </c>
      <c r="C1102" s="370">
        <f t="shared" ref="C1102" si="682">ROUND((C324*100/C$3),2)</f>
        <v>0.55000000000000004</v>
      </c>
      <c r="D1102" s="370">
        <f t="shared" ref="D1102:F1102" si="683">ROUND((D324*100/D$3),2)</f>
        <v>0.55000000000000004</v>
      </c>
      <c r="E1102" s="370">
        <f t="shared" si="683"/>
        <v>0.55000000000000004</v>
      </c>
      <c r="F1102" s="370">
        <f t="shared" si="683"/>
        <v>0.55000000000000004</v>
      </c>
    </row>
    <row r="1103" spans="1:6" s="325" customFormat="1" ht="13.8">
      <c r="A1103" s="327"/>
      <c r="B1103" s="327" t="s">
        <v>498</v>
      </c>
      <c r="C1103" s="370">
        <f t="shared" ref="C1103" si="684">ROUND((C325*100/C$3),2)</f>
        <v>7.0000000000000007E-2</v>
      </c>
      <c r="D1103" s="370">
        <f t="shared" ref="D1103:F1103" si="685">ROUND((D325*100/D$3),2)</f>
        <v>0.06</v>
      </c>
      <c r="E1103" s="370">
        <f t="shared" si="685"/>
        <v>7.0000000000000007E-2</v>
      </c>
      <c r="F1103" s="370">
        <f t="shared" si="685"/>
        <v>0.06</v>
      </c>
    </row>
    <row r="1104" spans="1:6" s="325" customFormat="1" ht="13.8">
      <c r="A1104" s="329"/>
      <c r="B1104" s="329" t="s">
        <v>499</v>
      </c>
      <c r="C1104" s="370">
        <f t="shared" ref="C1104" si="686">ROUND((C326*100/C$3),2)</f>
        <v>0.48</v>
      </c>
      <c r="D1104" s="370">
        <f t="shared" ref="D1104:F1104" si="687">ROUND((D326*100/D$3),2)</f>
        <v>0.49</v>
      </c>
      <c r="E1104" s="370">
        <f t="shared" si="687"/>
        <v>0.48</v>
      </c>
      <c r="F1104" s="370">
        <f t="shared" si="687"/>
        <v>0.49</v>
      </c>
    </row>
    <row r="1105" spans="1:6" s="325" customFormat="1" ht="13.8">
      <c r="A1105" s="327"/>
      <c r="B1105" s="327" t="s">
        <v>500</v>
      </c>
      <c r="C1105" s="370">
        <f t="shared" ref="C1105" si="688">ROUND((C327*100/C$3),2)</f>
        <v>0.16</v>
      </c>
      <c r="D1105" s="370">
        <f t="shared" ref="D1105:F1105" si="689">ROUND((D327*100/D$3),2)</f>
        <v>0.19</v>
      </c>
      <c r="E1105" s="370">
        <f t="shared" si="689"/>
        <v>0.16</v>
      </c>
      <c r="F1105" s="370">
        <f t="shared" si="689"/>
        <v>0.19</v>
      </c>
    </row>
    <row r="1106" spans="1:6" s="325" customFormat="1" ht="13.8">
      <c r="A1106" s="329"/>
      <c r="B1106" s="329" t="s">
        <v>501</v>
      </c>
      <c r="C1106" s="370">
        <f t="shared" ref="C1106" si="690">ROUND((C328*100/C$3),2)</f>
        <v>0.09</v>
      </c>
      <c r="D1106" s="370">
        <f t="shared" ref="D1106:F1106" si="691">ROUND((D328*100/D$3),2)</f>
        <v>0.11</v>
      </c>
      <c r="E1106" s="370">
        <f t="shared" si="691"/>
        <v>0.09</v>
      </c>
      <c r="F1106" s="370">
        <f t="shared" si="691"/>
        <v>0.11</v>
      </c>
    </row>
    <row r="1107" spans="1:6" s="325" customFormat="1" ht="13.8">
      <c r="A1107" s="327"/>
      <c r="B1107" s="327" t="s">
        <v>502</v>
      </c>
      <c r="C1107" s="370">
        <f t="shared" ref="C1107" si="692">ROUND((C329*100/C$3),2)</f>
        <v>0.05</v>
      </c>
      <c r="D1107" s="370">
        <f t="shared" ref="D1107:F1107" si="693">ROUND((D329*100/D$3),2)</f>
        <v>0.06</v>
      </c>
      <c r="E1107" s="370">
        <f t="shared" si="693"/>
        <v>0.05</v>
      </c>
      <c r="F1107" s="370">
        <f t="shared" si="693"/>
        <v>0.06</v>
      </c>
    </row>
    <row r="1108" spans="1:6" s="325" customFormat="1" ht="13.8">
      <c r="A1108" s="329"/>
      <c r="B1108" s="329" t="s">
        <v>503</v>
      </c>
      <c r="C1108" s="370">
        <f t="shared" ref="C1108" si="694">ROUND((C330*100/C$3),2)</f>
        <v>0.01</v>
      </c>
      <c r="D1108" s="370">
        <f t="shared" ref="D1108:F1108" si="695">ROUND((D330*100/D$3),2)</f>
        <v>0.01</v>
      </c>
      <c r="E1108" s="370">
        <f t="shared" si="695"/>
        <v>0.01</v>
      </c>
      <c r="F1108" s="370">
        <f t="shared" si="695"/>
        <v>0.01</v>
      </c>
    </row>
    <row r="1109" spans="1:6" s="325" customFormat="1" ht="13.8">
      <c r="A1109" s="327"/>
      <c r="B1109" s="327" t="s">
        <v>504</v>
      </c>
      <c r="C1109" s="370">
        <f t="shared" ref="C1109" si="696">ROUND((C331*100/C$3),2)</f>
        <v>0.06</v>
      </c>
      <c r="D1109" s="370">
        <f t="shared" ref="D1109:F1109" si="697">ROUND((D331*100/D$3),2)</f>
        <v>7.0000000000000007E-2</v>
      </c>
      <c r="E1109" s="370">
        <f t="shared" si="697"/>
        <v>0.06</v>
      </c>
      <c r="F1109" s="370">
        <f t="shared" si="697"/>
        <v>7.0000000000000007E-2</v>
      </c>
    </row>
    <row r="1110" spans="1:6" s="325" customFormat="1" ht="13.8">
      <c r="A1110" s="329"/>
      <c r="B1110" s="329" t="s">
        <v>505</v>
      </c>
      <c r="C1110" s="370">
        <f t="shared" ref="C1110" si="698">ROUND((C332*100/C$3),2)</f>
        <v>0.14000000000000001</v>
      </c>
      <c r="D1110" s="370">
        <f t="shared" ref="D1110:F1110" si="699">ROUND((D332*100/D$3),2)</f>
        <v>0.13</v>
      </c>
      <c r="E1110" s="370">
        <f t="shared" si="699"/>
        <v>0.14000000000000001</v>
      </c>
      <c r="F1110" s="370">
        <f t="shared" si="699"/>
        <v>0.13</v>
      </c>
    </row>
    <row r="1111" spans="1:6" s="325" customFormat="1" ht="13.8">
      <c r="A1111" s="327"/>
      <c r="B1111" s="327" t="s">
        <v>506</v>
      </c>
      <c r="C1111" s="370">
        <f t="shared" ref="C1111" si="700">ROUND((C333*100/C$3),2)</f>
        <v>0.01</v>
      </c>
      <c r="D1111" s="370">
        <f t="shared" ref="D1111:F1111" si="701">ROUND((D333*100/D$3),2)</f>
        <v>0.02</v>
      </c>
      <c r="E1111" s="370">
        <f t="shared" si="701"/>
        <v>0.01</v>
      </c>
      <c r="F1111" s="370">
        <f t="shared" si="701"/>
        <v>0.02</v>
      </c>
    </row>
    <row r="1112" spans="1:6" s="325" customFormat="1" ht="13.8">
      <c r="A1112" s="329"/>
      <c r="B1112" s="329" t="s">
        <v>507</v>
      </c>
      <c r="C1112" s="370">
        <f t="shared" ref="C1112" si="702">ROUND((C334*100/C$3),2)</f>
        <v>0.12</v>
      </c>
      <c r="D1112" s="370">
        <f t="shared" ref="D1112:F1112" si="703">ROUND((D334*100/D$3),2)</f>
        <v>0.12</v>
      </c>
      <c r="E1112" s="370">
        <f t="shared" si="703"/>
        <v>0.12</v>
      </c>
      <c r="F1112" s="370">
        <f t="shared" si="703"/>
        <v>0.12</v>
      </c>
    </row>
    <row r="1113" spans="1:6" s="325" customFormat="1" ht="13.8">
      <c r="A1113" s="327"/>
      <c r="B1113" s="327" t="s">
        <v>508</v>
      </c>
      <c r="C1113" s="370">
        <f t="shared" ref="C1113" si="704">ROUND((C335*100/C$3),2)</f>
        <v>0.17</v>
      </c>
      <c r="D1113" s="370">
        <f t="shared" ref="D1113:F1113" si="705">ROUND((D335*100/D$3),2)</f>
        <v>0.2</v>
      </c>
      <c r="E1113" s="370">
        <f t="shared" si="705"/>
        <v>0.17</v>
      </c>
      <c r="F1113" s="370">
        <f t="shared" si="705"/>
        <v>0.2</v>
      </c>
    </row>
    <row r="1114" spans="1:6" s="325" customFormat="1" ht="13.8">
      <c r="A1114" s="329"/>
      <c r="B1114" s="329" t="s">
        <v>509</v>
      </c>
      <c r="C1114" s="370">
        <f t="shared" ref="C1114" si="706">ROUND((C336*100/C$3),2)</f>
        <v>0.02</v>
      </c>
      <c r="D1114" s="370">
        <f t="shared" ref="D1114:F1114" si="707">ROUND((D336*100/D$3),2)</f>
        <v>0.01</v>
      </c>
      <c r="E1114" s="370">
        <f t="shared" si="707"/>
        <v>0.02</v>
      </c>
      <c r="F1114" s="370">
        <f t="shared" si="707"/>
        <v>0.01</v>
      </c>
    </row>
    <row r="1115" spans="1:6" s="325" customFormat="1" ht="13.8">
      <c r="A1115" s="327"/>
      <c r="B1115" s="327" t="s">
        <v>510</v>
      </c>
      <c r="C1115" s="370">
        <f t="shared" ref="C1115" si="708">ROUND((C337*100/C$3),2)</f>
        <v>7.0000000000000007E-2</v>
      </c>
      <c r="D1115" s="370">
        <f t="shared" ref="D1115:F1115" si="709">ROUND((D337*100/D$3),2)</f>
        <v>0.08</v>
      </c>
      <c r="E1115" s="370">
        <f t="shared" si="709"/>
        <v>7.0000000000000007E-2</v>
      </c>
      <c r="F1115" s="370">
        <f t="shared" si="709"/>
        <v>0.08</v>
      </c>
    </row>
    <row r="1116" spans="1:6" s="325" customFormat="1" ht="13.8">
      <c r="A1116" s="329"/>
      <c r="B1116" s="329" t="s">
        <v>511</v>
      </c>
      <c r="C1116" s="370">
        <f t="shared" ref="C1116" si="710">ROUND((C338*100/C$3),2)</f>
        <v>0.06</v>
      </c>
      <c r="D1116" s="370">
        <f t="shared" ref="D1116:F1116" si="711">ROUND((D338*100/D$3),2)</f>
        <v>0.06</v>
      </c>
      <c r="E1116" s="370">
        <f t="shared" si="711"/>
        <v>0.06</v>
      </c>
      <c r="F1116" s="370">
        <f t="shared" si="711"/>
        <v>0.06</v>
      </c>
    </row>
    <row r="1117" spans="1:6" s="325" customFormat="1" ht="13.8">
      <c r="A1117" s="327"/>
      <c r="B1117" s="327" t="s">
        <v>512</v>
      </c>
      <c r="C1117" s="370">
        <f t="shared" ref="C1117" si="712">ROUND((C339*100/C$3),2)</f>
        <v>0.03</v>
      </c>
      <c r="D1117" s="370">
        <f t="shared" ref="D1117:F1117" si="713">ROUND((D339*100/D$3),2)</f>
        <v>0.04</v>
      </c>
      <c r="E1117" s="370">
        <f t="shared" si="713"/>
        <v>0.03</v>
      </c>
      <c r="F1117" s="370">
        <f t="shared" si="713"/>
        <v>0.04</v>
      </c>
    </row>
    <row r="1118" spans="1:6" s="325" customFormat="1" ht="13.8">
      <c r="A1118" s="329"/>
      <c r="B1118" s="329" t="s">
        <v>513</v>
      </c>
      <c r="C1118" s="370">
        <f t="shared" ref="C1118" si="714">ROUND((C340*100/C$3),2)</f>
        <v>0.01</v>
      </c>
      <c r="D1118" s="370">
        <f t="shared" ref="D1118:F1118" si="715">ROUND((D340*100/D$3),2)</f>
        <v>0.01</v>
      </c>
      <c r="E1118" s="370">
        <f t="shared" si="715"/>
        <v>0.01</v>
      </c>
      <c r="F1118" s="370">
        <f t="shared" si="715"/>
        <v>0.01</v>
      </c>
    </row>
    <row r="1119" spans="1:6" s="325" customFormat="1" ht="13.8">
      <c r="A1119" s="327"/>
      <c r="B1119" s="327" t="s">
        <v>514</v>
      </c>
      <c r="C1119" s="370">
        <f t="shared" ref="C1119" si="716">ROUND((C341*100/C$3),2)</f>
        <v>2.72</v>
      </c>
      <c r="D1119" s="370">
        <f t="shared" ref="D1119:F1119" si="717">ROUND((D341*100/D$3),2)</f>
        <v>2.71</v>
      </c>
      <c r="E1119" s="370">
        <f t="shared" si="717"/>
        <v>2.72</v>
      </c>
      <c r="F1119" s="370">
        <f t="shared" si="717"/>
        <v>2.71</v>
      </c>
    </row>
    <row r="1120" spans="1:6" s="325" customFormat="1" ht="13.8">
      <c r="A1120" s="329"/>
      <c r="B1120" s="329" t="s">
        <v>515</v>
      </c>
      <c r="C1120" s="370">
        <f t="shared" ref="C1120" si="718">ROUND((C342*100/C$3),2)</f>
        <v>0.22</v>
      </c>
      <c r="D1120" s="370">
        <f t="shared" ref="D1120:F1120" si="719">ROUND((D342*100/D$3),2)</f>
        <v>0.2</v>
      </c>
      <c r="E1120" s="370">
        <f t="shared" si="719"/>
        <v>0.22</v>
      </c>
      <c r="F1120" s="370">
        <f t="shared" si="719"/>
        <v>0.2</v>
      </c>
    </row>
    <row r="1121" spans="1:6" s="325" customFormat="1" ht="13.8">
      <c r="A1121" s="327"/>
      <c r="B1121" s="327" t="s">
        <v>516</v>
      </c>
      <c r="C1121" s="370">
        <f t="shared" ref="C1121" si="720">ROUND((C343*100/C$3),2)</f>
        <v>0.16</v>
      </c>
      <c r="D1121" s="370">
        <f t="shared" ref="D1121:F1121" si="721">ROUND((D343*100/D$3),2)</f>
        <v>0.18</v>
      </c>
      <c r="E1121" s="370">
        <f t="shared" si="721"/>
        <v>0.16</v>
      </c>
      <c r="F1121" s="370">
        <f t="shared" si="721"/>
        <v>0.18</v>
      </c>
    </row>
    <row r="1122" spans="1:6" s="325" customFormat="1" ht="13.8">
      <c r="A1122" s="329"/>
      <c r="B1122" s="329" t="s">
        <v>517</v>
      </c>
      <c r="C1122" s="370">
        <f t="shared" ref="C1122" si="722">ROUND((C344*100/C$3),2)</f>
        <v>0.26</v>
      </c>
      <c r="D1122" s="370">
        <f t="shared" ref="D1122:F1122" si="723">ROUND((D344*100/D$3),2)</f>
        <v>0.25</v>
      </c>
      <c r="E1122" s="370">
        <f t="shared" si="723"/>
        <v>0.26</v>
      </c>
      <c r="F1122" s="370">
        <f t="shared" si="723"/>
        <v>0.25</v>
      </c>
    </row>
    <row r="1123" spans="1:6" s="325" customFormat="1" ht="13.8">
      <c r="A1123" s="327"/>
      <c r="B1123" s="327" t="s">
        <v>518</v>
      </c>
      <c r="C1123" s="370">
        <f t="shared" ref="C1123" si="724">ROUND((C345*100/C$3),2)</f>
        <v>0</v>
      </c>
      <c r="D1123" s="370">
        <f t="shared" ref="D1123:F1123" si="725">ROUND((D345*100/D$3),2)</f>
        <v>0</v>
      </c>
      <c r="E1123" s="370">
        <f t="shared" si="725"/>
        <v>0</v>
      </c>
      <c r="F1123" s="370">
        <f t="shared" si="725"/>
        <v>0</v>
      </c>
    </row>
    <row r="1124" spans="1:6" s="325" customFormat="1" ht="13.8">
      <c r="A1124" s="329"/>
      <c r="B1124" s="329" t="s">
        <v>519</v>
      </c>
      <c r="C1124" s="370">
        <f t="shared" ref="C1124" si="726">ROUND((C346*100/C$3),2)</f>
        <v>0.06</v>
      </c>
      <c r="D1124" s="370">
        <f t="shared" ref="D1124:F1124" si="727">ROUND((D346*100/D$3),2)</f>
        <v>0.06</v>
      </c>
      <c r="E1124" s="370">
        <f t="shared" si="727"/>
        <v>0.06</v>
      </c>
      <c r="F1124" s="370">
        <f t="shared" si="727"/>
        <v>0.06</v>
      </c>
    </row>
    <row r="1125" spans="1:6" s="325" customFormat="1" ht="13.8">
      <c r="A1125" s="327"/>
      <c r="B1125" s="327" t="s">
        <v>520</v>
      </c>
      <c r="C1125" s="370">
        <f t="shared" ref="C1125" si="728">ROUND((C347*100/C$3),2)</f>
        <v>1.86</v>
      </c>
      <c r="D1125" s="370">
        <f t="shared" ref="D1125:F1125" si="729">ROUND((D347*100/D$3),2)</f>
        <v>1.85</v>
      </c>
      <c r="E1125" s="370">
        <f t="shared" si="729"/>
        <v>1.86</v>
      </c>
      <c r="F1125" s="370">
        <f t="shared" si="729"/>
        <v>1.85</v>
      </c>
    </row>
    <row r="1126" spans="1:6" s="325" customFormat="1" ht="13.8">
      <c r="A1126" s="329"/>
      <c r="B1126" s="329" t="s">
        <v>521</v>
      </c>
      <c r="C1126" s="370">
        <f t="shared" ref="C1126" si="730">ROUND((C348*100/C$3),2)</f>
        <v>0.04</v>
      </c>
      <c r="D1126" s="370">
        <f t="shared" ref="D1126:F1126" si="731">ROUND((D348*100/D$3),2)</f>
        <v>0.03</v>
      </c>
      <c r="E1126" s="370">
        <f t="shared" si="731"/>
        <v>0.04</v>
      </c>
      <c r="F1126" s="370">
        <f t="shared" si="731"/>
        <v>0.03</v>
      </c>
    </row>
    <row r="1127" spans="1:6" s="325" customFormat="1" ht="13.8">
      <c r="A1127" s="327"/>
      <c r="B1127" s="327" t="s">
        <v>522</v>
      </c>
      <c r="C1127" s="370">
        <f t="shared" ref="C1127" si="732">ROUND((C349*100/C$3),2)</f>
        <v>0.13</v>
      </c>
      <c r="D1127" s="370">
        <f t="shared" ref="D1127:F1127" si="733">ROUND((D349*100/D$3),2)</f>
        <v>0.13</v>
      </c>
      <c r="E1127" s="370">
        <f t="shared" si="733"/>
        <v>0.13</v>
      </c>
      <c r="F1127" s="370">
        <f t="shared" si="733"/>
        <v>0.13</v>
      </c>
    </row>
    <row r="1128" spans="1:6" s="325" customFormat="1" ht="13.8">
      <c r="A1128" s="329"/>
      <c r="B1128" s="329" t="s">
        <v>523</v>
      </c>
      <c r="C1128" s="370">
        <f t="shared" ref="C1128" si="734">ROUND((C350*100/C$3),2)</f>
        <v>0.61</v>
      </c>
      <c r="D1128" s="370">
        <f t="shared" ref="D1128:F1128" si="735">ROUND((D350*100/D$3),2)</f>
        <v>0.76</v>
      </c>
      <c r="E1128" s="370">
        <f t="shared" si="735"/>
        <v>0.61</v>
      </c>
      <c r="F1128" s="370">
        <f t="shared" si="735"/>
        <v>0.76</v>
      </c>
    </row>
    <row r="1129" spans="1:6" s="325" customFormat="1" ht="13.8">
      <c r="A1129" s="327"/>
      <c r="B1129" s="327" t="s">
        <v>524</v>
      </c>
      <c r="C1129" s="370">
        <f t="shared" ref="C1129" si="736">ROUND((C351*100/C$3),2)</f>
        <v>0.56999999999999995</v>
      </c>
      <c r="D1129" s="370">
        <f t="shared" ref="D1129:F1129" si="737">ROUND((D351*100/D$3),2)</f>
        <v>0.73</v>
      </c>
      <c r="E1129" s="370">
        <f t="shared" si="737"/>
        <v>0.56999999999999995</v>
      </c>
      <c r="F1129" s="370">
        <f t="shared" si="737"/>
        <v>0.73</v>
      </c>
    </row>
    <row r="1130" spans="1:6" s="325" customFormat="1" ht="13.8">
      <c r="A1130" s="329"/>
      <c r="B1130" s="329" t="s">
        <v>525</v>
      </c>
      <c r="C1130" s="370">
        <f t="shared" ref="C1130" si="738">ROUND((C352*100/C$3),2)</f>
        <v>0.04</v>
      </c>
      <c r="D1130" s="370">
        <f t="shared" ref="D1130:F1130" si="739">ROUND((D352*100/D$3),2)</f>
        <v>0.03</v>
      </c>
      <c r="E1130" s="370">
        <f t="shared" si="739"/>
        <v>0.04</v>
      </c>
      <c r="F1130" s="370">
        <f t="shared" si="739"/>
        <v>0.03</v>
      </c>
    </row>
    <row r="1131" spans="1:6" s="325" customFormat="1" ht="13.8">
      <c r="A1131" s="327"/>
      <c r="B1131" s="327" t="s">
        <v>526</v>
      </c>
      <c r="C1131" s="370">
        <f t="shared" ref="C1131" si="740">ROUND((C353*100/C$3),2)</f>
        <v>0.28999999999999998</v>
      </c>
      <c r="D1131" s="370">
        <f t="shared" ref="D1131:F1131" si="741">ROUND((D353*100/D$3),2)</f>
        <v>0.26</v>
      </c>
      <c r="E1131" s="370">
        <f t="shared" si="741"/>
        <v>0.28999999999999998</v>
      </c>
      <c r="F1131" s="370">
        <f t="shared" si="741"/>
        <v>0.26</v>
      </c>
    </row>
    <row r="1132" spans="1:6" s="325" customFormat="1" ht="13.8">
      <c r="A1132" s="329"/>
      <c r="B1132" s="329" t="s">
        <v>527</v>
      </c>
      <c r="C1132" s="370">
        <f t="shared" ref="C1132" si="742">ROUND((C354*100/C$3),2)</f>
        <v>0.17</v>
      </c>
      <c r="D1132" s="370">
        <f t="shared" ref="D1132:F1132" si="743">ROUND((D354*100/D$3),2)</f>
        <v>0.17</v>
      </c>
      <c r="E1132" s="370">
        <f t="shared" si="743"/>
        <v>0.17</v>
      </c>
      <c r="F1132" s="370">
        <f t="shared" si="743"/>
        <v>0.17</v>
      </c>
    </row>
    <row r="1133" spans="1:6" s="325" customFormat="1" ht="13.8">
      <c r="A1133" s="327"/>
      <c r="B1133" s="327" t="s">
        <v>528</v>
      </c>
      <c r="C1133" s="370">
        <f t="shared" ref="C1133" si="744">ROUND((C355*100/C$3),2)</f>
        <v>0.01</v>
      </c>
      <c r="D1133" s="370">
        <f t="shared" ref="D1133:F1133" si="745">ROUND((D355*100/D$3),2)</f>
        <v>0.01</v>
      </c>
      <c r="E1133" s="370">
        <f t="shared" si="745"/>
        <v>0.01</v>
      </c>
      <c r="F1133" s="370">
        <f t="shared" si="745"/>
        <v>0.01</v>
      </c>
    </row>
    <row r="1134" spans="1:6" s="325" customFormat="1" ht="13.8">
      <c r="A1134" s="329"/>
      <c r="B1134" s="329" t="s">
        <v>529</v>
      </c>
      <c r="C1134" s="370">
        <f t="shared" ref="C1134" si="746">ROUND((C356*100/C$3),2)</f>
        <v>0.12</v>
      </c>
      <c r="D1134" s="370">
        <f t="shared" ref="D1134:F1134" si="747">ROUND((D356*100/D$3),2)</f>
        <v>0.09</v>
      </c>
      <c r="E1134" s="370">
        <f t="shared" si="747"/>
        <v>0.12</v>
      </c>
      <c r="F1134" s="370">
        <f t="shared" si="747"/>
        <v>0.09</v>
      </c>
    </row>
    <row r="1135" spans="1:6" s="325" customFormat="1" ht="13.8">
      <c r="A1135" s="327"/>
      <c r="B1135" s="327" t="s">
        <v>530</v>
      </c>
      <c r="C1135" s="370">
        <f t="shared" ref="C1135" si="748">ROUND((C357*100/C$3),2)</f>
        <v>0.06</v>
      </c>
      <c r="D1135" s="370">
        <f t="shared" ref="D1135:F1135" si="749">ROUND((D357*100/D$3),2)</f>
        <v>0.04</v>
      </c>
      <c r="E1135" s="370">
        <f t="shared" si="749"/>
        <v>0.06</v>
      </c>
      <c r="F1135" s="370">
        <f t="shared" si="749"/>
        <v>0.04</v>
      </c>
    </row>
    <row r="1136" spans="1:6" s="325" customFormat="1" ht="13.8">
      <c r="A1136" s="329"/>
      <c r="B1136" s="329" t="s">
        <v>531</v>
      </c>
      <c r="C1136" s="370">
        <f t="shared" ref="C1136" si="750">ROUND((C358*100/C$3),2)</f>
        <v>3.88</v>
      </c>
      <c r="D1136" s="370">
        <f t="shared" ref="D1136:F1136" si="751">ROUND((D358*100/D$3),2)</f>
        <v>3.73</v>
      </c>
      <c r="E1136" s="370">
        <f t="shared" si="751"/>
        <v>3.88</v>
      </c>
      <c r="F1136" s="370">
        <f t="shared" si="751"/>
        <v>3.73</v>
      </c>
    </row>
    <row r="1137" spans="1:6" s="325" customFormat="1" ht="13.8">
      <c r="A1137" s="327"/>
      <c r="B1137" s="327" t="s">
        <v>532</v>
      </c>
      <c r="C1137" s="370">
        <f t="shared" ref="C1137" si="752">ROUND((C359*100/C$3),2)</f>
        <v>0.27</v>
      </c>
      <c r="D1137" s="370">
        <f t="shared" ref="D1137:F1137" si="753">ROUND((D359*100/D$3),2)</f>
        <v>0.22</v>
      </c>
      <c r="E1137" s="370">
        <f t="shared" si="753"/>
        <v>0.27</v>
      </c>
      <c r="F1137" s="370">
        <f t="shared" si="753"/>
        <v>0.22</v>
      </c>
    </row>
    <row r="1138" spans="1:6" s="325" customFormat="1" ht="27.6">
      <c r="A1138" s="329"/>
      <c r="B1138" s="329" t="s">
        <v>568</v>
      </c>
      <c r="C1138" s="370">
        <f t="shared" ref="C1138" si="754">ROUND((C360*100/C$3),2)</f>
        <v>0.15</v>
      </c>
      <c r="D1138" s="370">
        <f t="shared" ref="D1138:F1138" si="755">ROUND((D360*100/D$3),2)</f>
        <v>0.11</v>
      </c>
      <c r="E1138" s="370">
        <f t="shared" si="755"/>
        <v>0.15</v>
      </c>
      <c r="F1138" s="370">
        <f t="shared" si="755"/>
        <v>0.11</v>
      </c>
    </row>
    <row r="1139" spans="1:6" s="325" customFormat="1" ht="13.8">
      <c r="A1139" s="327"/>
      <c r="B1139" s="327" t="s">
        <v>569</v>
      </c>
      <c r="C1139" s="370">
        <f t="shared" ref="C1139" si="756">ROUND((C361*100/C$3),2)</f>
        <v>0.12</v>
      </c>
      <c r="D1139" s="370">
        <f t="shared" ref="D1139:F1139" si="757">ROUND((D361*100/D$3),2)</f>
        <v>0.11</v>
      </c>
      <c r="E1139" s="370">
        <f t="shared" si="757"/>
        <v>0.12</v>
      </c>
      <c r="F1139" s="370">
        <f t="shared" si="757"/>
        <v>0.11</v>
      </c>
    </row>
    <row r="1140" spans="1:6" s="325" customFormat="1" ht="13.8">
      <c r="A1140" s="329"/>
      <c r="B1140" s="329" t="s">
        <v>533</v>
      </c>
      <c r="C1140" s="370">
        <f t="shared" ref="C1140" si="758">ROUND((C362*100/C$3),2)</f>
        <v>0.7</v>
      </c>
      <c r="D1140" s="370">
        <f t="shared" ref="D1140:F1140" si="759">ROUND((D362*100/D$3),2)</f>
        <v>0.72</v>
      </c>
      <c r="E1140" s="370">
        <f t="shared" si="759"/>
        <v>0.7</v>
      </c>
      <c r="F1140" s="370">
        <f t="shared" si="759"/>
        <v>0.72</v>
      </c>
    </row>
    <row r="1141" spans="1:6" s="325" customFormat="1" ht="13.8">
      <c r="A1141" s="327"/>
      <c r="B1141" s="327" t="s">
        <v>534</v>
      </c>
      <c r="C1141" s="370">
        <f t="shared" ref="C1141" si="760">ROUND((C363*100/C$3),2)</f>
        <v>0.7</v>
      </c>
      <c r="D1141" s="370">
        <f t="shared" ref="D1141:F1141" si="761">ROUND((D363*100/D$3),2)</f>
        <v>0.72</v>
      </c>
      <c r="E1141" s="370">
        <f t="shared" si="761"/>
        <v>0.7</v>
      </c>
      <c r="F1141" s="370">
        <f t="shared" si="761"/>
        <v>0.72</v>
      </c>
    </row>
    <row r="1142" spans="1:6" s="325" customFormat="1" ht="27.6">
      <c r="A1142" s="329"/>
      <c r="B1142" s="329" t="s">
        <v>570</v>
      </c>
      <c r="C1142" s="370">
        <f t="shared" ref="C1142" si="762">ROUND((C364*100/C$3),2)</f>
        <v>0.06</v>
      </c>
      <c r="D1142" s="370">
        <f t="shared" ref="D1142:F1142" si="763">ROUND((D364*100/D$3),2)</f>
        <v>0.04</v>
      </c>
      <c r="E1142" s="370">
        <f t="shared" si="763"/>
        <v>0.06</v>
      </c>
      <c r="F1142" s="370">
        <f t="shared" si="763"/>
        <v>0.04</v>
      </c>
    </row>
    <row r="1143" spans="1:6" s="325" customFormat="1" ht="13.8">
      <c r="A1143" s="327"/>
      <c r="B1143" s="327" t="s">
        <v>571</v>
      </c>
      <c r="C1143" s="370">
        <f t="shared" ref="C1143" si="764">ROUND((C365*100/C$3),2)</f>
        <v>0.54</v>
      </c>
      <c r="D1143" s="370">
        <f t="shared" ref="D1143:F1143" si="765">ROUND((D365*100/D$3),2)</f>
        <v>0.62</v>
      </c>
      <c r="E1143" s="370">
        <f t="shared" si="765"/>
        <v>0.54</v>
      </c>
      <c r="F1143" s="370">
        <f t="shared" si="765"/>
        <v>0.62</v>
      </c>
    </row>
    <row r="1144" spans="1:6" s="325" customFormat="1" ht="27.6">
      <c r="A1144" s="329"/>
      <c r="B1144" s="329" t="s">
        <v>572</v>
      </c>
      <c r="C1144" s="370">
        <f t="shared" ref="C1144" si="766">ROUND((C366*100/C$3),2)</f>
        <v>0.08</v>
      </c>
      <c r="D1144" s="370">
        <f t="shared" ref="D1144:F1144" si="767">ROUND((D366*100/D$3),2)</f>
        <v>0.06</v>
      </c>
      <c r="E1144" s="370">
        <f t="shared" si="767"/>
        <v>0.08</v>
      </c>
      <c r="F1144" s="370">
        <f t="shared" si="767"/>
        <v>0.06</v>
      </c>
    </row>
    <row r="1145" spans="1:6" s="325" customFormat="1" ht="13.8">
      <c r="A1145" s="327"/>
      <c r="B1145" s="327" t="s">
        <v>573</v>
      </c>
      <c r="C1145" s="370">
        <f t="shared" ref="C1145" si="768">ROUND((C367*100/C$3),2)</f>
        <v>0.01</v>
      </c>
      <c r="D1145" s="370">
        <f t="shared" ref="D1145:F1145" si="769">ROUND((D367*100/D$3),2)</f>
        <v>0.01</v>
      </c>
      <c r="E1145" s="370">
        <f t="shared" si="769"/>
        <v>0.01</v>
      </c>
      <c r="F1145" s="370">
        <f t="shared" si="769"/>
        <v>0.01</v>
      </c>
    </row>
    <row r="1146" spans="1:6" s="325" customFormat="1" ht="13.8">
      <c r="A1146" s="329"/>
      <c r="B1146" s="329" t="s">
        <v>574</v>
      </c>
      <c r="C1146" s="370">
        <f t="shared" ref="C1146" si="770">ROUND((C368*100/C$3),2)</f>
        <v>0</v>
      </c>
      <c r="D1146" s="370">
        <f t="shared" ref="D1146:F1146" si="771">ROUND((D368*100/D$3),2)</f>
        <v>0</v>
      </c>
      <c r="E1146" s="370">
        <f t="shared" si="771"/>
        <v>0</v>
      </c>
      <c r="F1146" s="370">
        <f t="shared" si="771"/>
        <v>0</v>
      </c>
    </row>
    <row r="1147" spans="1:6" s="325" customFormat="1" ht="13.8">
      <c r="A1147" s="327"/>
      <c r="B1147" s="327" t="s">
        <v>535</v>
      </c>
      <c r="C1147" s="370">
        <f t="shared" ref="C1147" si="772">ROUND((C369*100/C$3),2)</f>
        <v>0</v>
      </c>
      <c r="D1147" s="370">
        <f t="shared" ref="D1147:F1147" si="773">ROUND((D369*100/D$3),2)</f>
        <v>0</v>
      </c>
      <c r="E1147" s="370">
        <f t="shared" si="773"/>
        <v>0</v>
      </c>
      <c r="F1147" s="370">
        <f t="shared" si="773"/>
        <v>0</v>
      </c>
    </row>
    <row r="1148" spans="1:6" s="325" customFormat="1" ht="13.8">
      <c r="A1148" s="329"/>
      <c r="B1148" s="329" t="s">
        <v>536</v>
      </c>
      <c r="C1148" s="370">
        <f t="shared" ref="C1148" si="774">ROUND((C370*100/C$3),2)</f>
        <v>0.13</v>
      </c>
      <c r="D1148" s="370">
        <f t="shared" ref="D1148:F1148" si="775">ROUND((D370*100/D$3),2)</f>
        <v>0.1</v>
      </c>
      <c r="E1148" s="370">
        <f t="shared" si="775"/>
        <v>0.13</v>
      </c>
      <c r="F1148" s="370">
        <f t="shared" si="775"/>
        <v>0.1</v>
      </c>
    </row>
    <row r="1149" spans="1:6" s="325" customFormat="1" ht="27.6">
      <c r="A1149" s="327"/>
      <c r="B1149" s="327" t="s">
        <v>575</v>
      </c>
      <c r="C1149" s="370">
        <f t="shared" ref="C1149" si="776">ROUND((C371*100/C$3),2)</f>
        <v>0.01</v>
      </c>
      <c r="D1149" s="370">
        <f t="shared" ref="D1149:F1149" si="777">ROUND((D371*100/D$3),2)</f>
        <v>0.01</v>
      </c>
      <c r="E1149" s="370">
        <f t="shared" si="777"/>
        <v>0.01</v>
      </c>
      <c r="F1149" s="370">
        <f t="shared" si="777"/>
        <v>0.01</v>
      </c>
    </row>
    <row r="1150" spans="1:6" s="325" customFormat="1" ht="13.8">
      <c r="A1150" s="329"/>
      <c r="B1150" s="329" t="s">
        <v>576</v>
      </c>
      <c r="C1150" s="370">
        <f t="shared" ref="C1150" si="778">ROUND((C372*100/C$3),2)</f>
        <v>0.04</v>
      </c>
      <c r="D1150" s="370">
        <f t="shared" ref="D1150:F1150" si="779">ROUND((D372*100/D$3),2)</f>
        <v>0.03</v>
      </c>
      <c r="E1150" s="370">
        <f t="shared" si="779"/>
        <v>0.04</v>
      </c>
      <c r="F1150" s="370">
        <f t="shared" si="779"/>
        <v>0.03</v>
      </c>
    </row>
    <row r="1151" spans="1:6" s="325" customFormat="1" ht="13.8">
      <c r="A1151" s="327"/>
      <c r="B1151" s="327" t="s">
        <v>577</v>
      </c>
      <c r="C1151" s="370">
        <f t="shared" ref="C1151" si="780">ROUND((C373*100/C$3),2)</f>
        <v>0.08</v>
      </c>
      <c r="D1151" s="370">
        <f t="shared" ref="D1151:F1151" si="781">ROUND((D373*100/D$3),2)</f>
        <v>0.06</v>
      </c>
      <c r="E1151" s="370">
        <f t="shared" si="781"/>
        <v>0.08</v>
      </c>
      <c r="F1151" s="370">
        <f t="shared" si="781"/>
        <v>0.06</v>
      </c>
    </row>
    <row r="1152" spans="1:6" s="325" customFormat="1" ht="13.8">
      <c r="A1152" s="329"/>
      <c r="B1152" s="329" t="s">
        <v>537</v>
      </c>
      <c r="C1152" s="370">
        <f t="shared" ref="C1152" si="782">ROUND((C374*100/C$3),2)</f>
        <v>2.4300000000000002</v>
      </c>
      <c r="D1152" s="370">
        <f t="shared" ref="D1152:F1152" si="783">ROUND((D374*100/D$3),2)</f>
        <v>2.31</v>
      </c>
      <c r="E1152" s="370">
        <f t="shared" si="783"/>
        <v>2.4300000000000002</v>
      </c>
      <c r="F1152" s="370">
        <f t="shared" si="783"/>
        <v>2.31</v>
      </c>
    </row>
    <row r="1153" spans="1:6" s="325" customFormat="1" ht="13.8">
      <c r="A1153" s="327"/>
      <c r="B1153" s="327" t="s">
        <v>538</v>
      </c>
      <c r="C1153" s="370">
        <f t="shared" ref="C1153" si="784">ROUND((C375*100/C$3),2)</f>
        <v>0.19</v>
      </c>
      <c r="D1153" s="370">
        <f t="shared" ref="D1153:F1153" si="785">ROUND((D375*100/D$3),2)</f>
        <v>0.19</v>
      </c>
      <c r="E1153" s="370">
        <f t="shared" si="785"/>
        <v>0.19</v>
      </c>
      <c r="F1153" s="370">
        <f t="shared" si="785"/>
        <v>0.19</v>
      </c>
    </row>
    <row r="1154" spans="1:6" s="325" customFormat="1" ht="13.8">
      <c r="A1154" s="329"/>
      <c r="B1154" s="329" t="s">
        <v>539</v>
      </c>
      <c r="C1154" s="370">
        <f t="shared" ref="C1154" si="786">ROUND((C376*100/C$3),2)</f>
        <v>1.73</v>
      </c>
      <c r="D1154" s="370">
        <f t="shared" ref="D1154:F1154" si="787">ROUND((D376*100/D$3),2)</f>
        <v>1.62</v>
      </c>
      <c r="E1154" s="370">
        <f t="shared" si="787"/>
        <v>1.73</v>
      </c>
      <c r="F1154" s="370">
        <f t="shared" si="787"/>
        <v>1.62</v>
      </c>
    </row>
    <row r="1155" spans="1:6" s="325" customFormat="1" ht="13.8">
      <c r="A1155" s="327"/>
      <c r="B1155" s="327" t="s">
        <v>540</v>
      </c>
      <c r="C1155" s="370">
        <f t="shared" ref="C1155" si="788">ROUND((C377*100/C$3),2)</f>
        <v>0.51</v>
      </c>
      <c r="D1155" s="370">
        <f t="shared" ref="D1155:F1155" si="789">ROUND((D377*100/D$3),2)</f>
        <v>0.51</v>
      </c>
      <c r="E1155" s="370">
        <f t="shared" si="789"/>
        <v>0.51</v>
      </c>
      <c r="F1155" s="370">
        <f t="shared" si="789"/>
        <v>0.51</v>
      </c>
    </row>
    <row r="1156" spans="1:6" s="325" customFormat="1" ht="13.8">
      <c r="A1156" s="329"/>
      <c r="B1156" s="329" t="s">
        <v>541</v>
      </c>
      <c r="C1156" s="370">
        <f t="shared" ref="C1156" si="790">ROUND((C378*100/C$3),2)</f>
        <v>7.0000000000000007E-2</v>
      </c>
      <c r="D1156" s="370">
        <f t="shared" ref="D1156:F1156" si="791">ROUND((D378*100/D$3),2)</f>
        <v>0.08</v>
      </c>
      <c r="E1156" s="370">
        <f t="shared" si="791"/>
        <v>7.0000000000000007E-2</v>
      </c>
      <c r="F1156" s="370">
        <f t="shared" si="791"/>
        <v>0.08</v>
      </c>
    </row>
    <row r="1157" spans="1:6" s="325" customFormat="1" ht="27.6">
      <c r="A1157" s="327"/>
      <c r="B1157" s="327" t="s">
        <v>578</v>
      </c>
      <c r="C1157" s="370">
        <f t="shared" ref="C1157" si="792">ROUND((C379*100/C$3),2)</f>
        <v>7.0000000000000007E-2</v>
      </c>
      <c r="D1157" s="370">
        <f t="shared" ref="D1157:F1157" si="793">ROUND((D379*100/D$3),2)</f>
        <v>0.08</v>
      </c>
      <c r="E1157" s="370">
        <f t="shared" si="793"/>
        <v>7.0000000000000007E-2</v>
      </c>
      <c r="F1157" s="370">
        <f t="shared" si="793"/>
        <v>0.08</v>
      </c>
    </row>
    <row r="1158" spans="1:6" s="325" customFormat="1" ht="13.8">
      <c r="A1158" s="329"/>
      <c r="B1158" s="329" t="s">
        <v>579</v>
      </c>
      <c r="C1158" s="370">
        <f t="shared" ref="C1158" si="794">ROUND((C380*100/C$3),2)</f>
        <v>0</v>
      </c>
      <c r="D1158" s="370">
        <f t="shared" ref="D1158:F1158" si="795">ROUND((D380*100/D$3),2)</f>
        <v>0</v>
      </c>
      <c r="E1158" s="370">
        <f t="shared" si="795"/>
        <v>0</v>
      </c>
      <c r="F1158" s="370">
        <f t="shared" si="795"/>
        <v>0</v>
      </c>
    </row>
    <row r="1159" spans="1:6" s="325" customFormat="1" ht="13.8">
      <c r="A1159" s="327"/>
      <c r="B1159" s="327" t="s">
        <v>542</v>
      </c>
      <c r="C1159" s="370">
        <f t="shared" ref="C1159" si="796">ROUND((C381*100/C$3),2)</f>
        <v>0.01</v>
      </c>
      <c r="D1159" s="370">
        <f t="shared" ref="D1159:F1159" si="797">ROUND((D381*100/D$3),2)</f>
        <v>0.01</v>
      </c>
      <c r="E1159" s="370">
        <f t="shared" si="797"/>
        <v>0.01</v>
      </c>
      <c r="F1159" s="370">
        <f t="shared" si="797"/>
        <v>0.01</v>
      </c>
    </row>
    <row r="1160" spans="1:6" s="325" customFormat="1" ht="13.8">
      <c r="A1160" s="329"/>
      <c r="B1160" s="329" t="s">
        <v>543</v>
      </c>
      <c r="C1160" s="370">
        <f t="shared" ref="C1160" si="798">ROUND((C382*100/C$3),2)</f>
        <v>0.26</v>
      </c>
      <c r="D1160" s="370">
        <f t="shared" ref="D1160:F1160" si="799">ROUND((D382*100/D$3),2)</f>
        <v>0.27</v>
      </c>
      <c r="E1160" s="370">
        <f t="shared" si="799"/>
        <v>0.26</v>
      </c>
      <c r="F1160" s="370">
        <f t="shared" si="799"/>
        <v>0.27</v>
      </c>
    </row>
    <row r="1161" spans="1:6" s="325" customFormat="1" ht="13.8">
      <c r="A1161" s="327"/>
      <c r="B1161" s="327" t="s">
        <v>544</v>
      </c>
      <c r="C1161" s="370">
        <f t="shared" ref="C1161" si="800">ROUND((C383*100/C$3),2)</f>
        <v>1.42</v>
      </c>
      <c r="D1161" s="370">
        <f t="shared" ref="D1161:F1161" si="801">ROUND((D383*100/D$3),2)</f>
        <v>1.66</v>
      </c>
      <c r="E1161" s="370">
        <f t="shared" si="801"/>
        <v>1.42</v>
      </c>
      <c r="F1161" s="370">
        <f t="shared" si="801"/>
        <v>1.66</v>
      </c>
    </row>
    <row r="1162" spans="1:6" s="325" customFormat="1" ht="13.8">
      <c r="A1162" s="329"/>
      <c r="B1162" s="329" t="s">
        <v>545</v>
      </c>
      <c r="C1162" s="370">
        <f t="shared" ref="C1162" si="802">ROUND((C384*100/C$3),2)</f>
        <v>7.0000000000000007E-2</v>
      </c>
      <c r="D1162" s="370">
        <f t="shared" ref="D1162:F1162" si="803">ROUND((D384*100/D$3),2)</f>
        <v>0.15</v>
      </c>
      <c r="E1162" s="370">
        <f t="shared" si="803"/>
        <v>7.0000000000000007E-2</v>
      </c>
      <c r="F1162" s="370">
        <f t="shared" si="803"/>
        <v>0.15</v>
      </c>
    </row>
    <row r="1163" spans="1:6" s="325" customFormat="1" ht="13.8">
      <c r="A1163" s="327"/>
      <c r="B1163" s="327" t="s">
        <v>546</v>
      </c>
      <c r="C1163" s="370">
        <f t="shared" ref="C1163" si="804">ROUND((C385*100/C$3),2)</f>
        <v>0.05</v>
      </c>
      <c r="D1163" s="370">
        <f t="shared" ref="D1163:F1163" si="805">ROUND((D385*100/D$3),2)</f>
        <v>0.06</v>
      </c>
      <c r="E1163" s="370">
        <f t="shared" si="805"/>
        <v>0.05</v>
      </c>
      <c r="F1163" s="370">
        <f t="shared" si="805"/>
        <v>0.06</v>
      </c>
    </row>
    <row r="1164" spans="1:6" s="325" customFormat="1" ht="13.8">
      <c r="A1164" s="329"/>
      <c r="B1164" s="329" t="s">
        <v>547</v>
      </c>
      <c r="C1164" s="370">
        <f t="shared" ref="C1164" si="806">ROUND((C386*100/C$3),2)</f>
        <v>0.01</v>
      </c>
      <c r="D1164" s="370">
        <f t="shared" ref="D1164:F1164" si="807">ROUND((D386*100/D$3),2)</f>
        <v>0.09</v>
      </c>
      <c r="E1164" s="370">
        <f t="shared" si="807"/>
        <v>0.01</v>
      </c>
      <c r="F1164" s="370">
        <f t="shared" si="807"/>
        <v>0.09</v>
      </c>
    </row>
    <row r="1165" spans="1:6" s="325" customFormat="1" ht="13.8">
      <c r="A1165" s="329"/>
      <c r="B1165" s="329" t="s">
        <v>580</v>
      </c>
      <c r="C1165" s="370">
        <f t="shared" ref="C1165" si="808">ROUND((C387*100/C$3),2)</f>
        <v>0.02</v>
      </c>
      <c r="D1165" s="370">
        <f t="shared" ref="D1165:F1165" si="809">ROUND((D387*100/D$3),2)</f>
        <v>0</v>
      </c>
      <c r="E1165" s="370">
        <f t="shared" si="809"/>
        <v>0.02</v>
      </c>
      <c r="F1165" s="370">
        <f t="shared" si="809"/>
        <v>0</v>
      </c>
    </row>
    <row r="1166" spans="1:6" s="325" customFormat="1" ht="13.8">
      <c r="A1166" s="327"/>
      <c r="B1166" s="327" t="s">
        <v>581</v>
      </c>
      <c r="C1166" s="370">
        <f t="shared" ref="C1166" si="810">ROUND((C388*100/C$3),2)</f>
        <v>1.35</v>
      </c>
      <c r="D1166" s="370">
        <f t="shared" ref="D1166:F1166" si="811">ROUND((D388*100/D$3),2)</f>
        <v>1.51</v>
      </c>
      <c r="E1166" s="370">
        <f t="shared" si="811"/>
        <v>1.35</v>
      </c>
      <c r="F1166" s="370">
        <f t="shared" si="811"/>
        <v>1.51</v>
      </c>
    </row>
    <row r="1167" spans="1:6" s="325" customFormat="1" ht="13.8">
      <c r="A1167" s="329"/>
      <c r="B1167" s="329" t="s">
        <v>582</v>
      </c>
      <c r="C1167" s="370">
        <f t="shared" ref="C1167" si="812">ROUND((C389*100/C$3),2)</f>
        <v>0</v>
      </c>
      <c r="D1167" s="370">
        <f t="shared" ref="D1167:F1167" si="813">ROUND((D389*100/D$3),2)</f>
        <v>0</v>
      </c>
      <c r="E1167" s="370">
        <f t="shared" si="813"/>
        <v>0</v>
      </c>
      <c r="F1167" s="370">
        <f t="shared" si="813"/>
        <v>0</v>
      </c>
    </row>
    <row r="1168" spans="1:6" s="325" customFormat="1" ht="13.8">
      <c r="A1168" s="327"/>
      <c r="B1168" s="327" t="s">
        <v>583</v>
      </c>
      <c r="C1168" s="370">
        <f t="shared" ref="C1168" si="814">ROUND((C390*100/C$3),2)</f>
        <v>1.35</v>
      </c>
      <c r="D1168" s="370">
        <f t="shared" ref="D1168:F1168" si="815">ROUND((D390*100/D$3),2)</f>
        <v>1.51</v>
      </c>
      <c r="E1168" s="370">
        <f t="shared" si="815"/>
        <v>1.35</v>
      </c>
      <c r="F1168" s="370">
        <f t="shared" si="815"/>
        <v>1.51</v>
      </c>
    </row>
  </sheetData>
  <mergeCells count="3">
    <mergeCell ref="A2:B2"/>
    <mergeCell ref="A391:B391"/>
    <mergeCell ref="A780:B780"/>
  </mergeCells>
  <hyperlinks>
    <hyperlink ref="A1" r:id="rId1" display="menu4_im.asp" xr:uid="{00000000-0004-0000-0A00-000000000000}"/>
  </hyperlinks>
  <pageMargins left="0.75" right="0.75" top="1" bottom="1" header="0.5" footer="0.5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N37"/>
  <sheetViews>
    <sheetView workbookViewId="0">
      <selection sqref="A1:BK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3" width="8.875" hidden="1" customWidth="1"/>
    <col min="14" max="16" width="8.875" customWidth="1"/>
    <col min="17" max="17" width="0" hidden="1" customWidth="1"/>
    <col min="19" max="20" width="8.875" customWidth="1"/>
    <col min="21" max="21" width="8.875" hidden="1" customWidth="1"/>
    <col min="22" max="22" width="8.875" customWidth="1"/>
    <col min="23" max="23" width="1.375" customWidth="1"/>
    <col min="24" max="31" width="5.875" hidden="1" customWidth="1"/>
    <col min="32" max="32" width="7" hidden="1" customWidth="1"/>
    <col min="33" max="34" width="5.875" hidden="1" customWidth="1"/>
    <col min="35" max="37" width="7" hidden="1" customWidth="1"/>
    <col min="38" max="41" width="7" customWidth="1"/>
    <col min="42" max="42" width="7" hidden="1" customWidth="1"/>
    <col min="43" max="46" width="7" customWidth="1"/>
    <col min="47" max="47" width="1.375" customWidth="1"/>
    <col min="48" max="56" width="5.875" hidden="1" customWidth="1"/>
    <col min="57" max="57" width="7" hidden="1" customWidth="1"/>
    <col min="58" max="58" width="5.875" hidden="1" customWidth="1"/>
    <col min="59" max="59" width="6.375" hidden="1" customWidth="1"/>
    <col min="60" max="66" width="6.375" customWidth="1"/>
  </cols>
  <sheetData>
    <row r="1" spans="1:66" ht="26.4">
      <c r="A1" s="718" t="s">
        <v>587</v>
      </c>
      <c r="B1" s="718"/>
      <c r="C1" s="718"/>
      <c r="D1" s="718"/>
      <c r="E1" s="718"/>
      <c r="F1" s="718"/>
      <c r="G1" s="718"/>
      <c r="H1" s="718"/>
      <c r="I1" s="718"/>
      <c r="J1" s="718"/>
      <c r="K1" s="718"/>
      <c r="L1" s="718"/>
      <c r="M1" s="718"/>
      <c r="N1" s="718"/>
      <c r="O1" s="718"/>
      <c r="P1" s="718"/>
      <c r="Q1" s="718"/>
      <c r="R1" s="718"/>
      <c r="S1" s="718"/>
      <c r="T1" s="718"/>
      <c r="U1" s="718"/>
      <c r="V1" s="718"/>
      <c r="W1" s="718"/>
      <c r="X1" s="718"/>
      <c r="Y1" s="718"/>
      <c r="Z1" s="718"/>
      <c r="AA1" s="718"/>
      <c r="AB1" s="718"/>
      <c r="AC1" s="718"/>
      <c r="AD1" s="718"/>
      <c r="AE1" s="718"/>
      <c r="AF1" s="718"/>
      <c r="AG1" s="718"/>
      <c r="AH1" s="718"/>
      <c r="AI1" s="718"/>
      <c r="AJ1" s="718"/>
      <c r="AK1" s="718"/>
      <c r="AL1" s="718"/>
      <c r="AM1" s="718"/>
      <c r="AN1" s="718"/>
      <c r="AO1" s="718"/>
      <c r="AP1" s="718"/>
      <c r="AQ1" s="718"/>
      <c r="AR1" s="718"/>
      <c r="AS1" s="718"/>
      <c r="AT1" s="718"/>
      <c r="AU1" s="718"/>
      <c r="AV1" s="718"/>
      <c r="AW1" s="718"/>
      <c r="AX1" s="718"/>
      <c r="AY1" s="718"/>
      <c r="AZ1" s="718"/>
      <c r="BA1" s="718"/>
      <c r="BB1" s="718"/>
      <c r="BC1" s="718"/>
      <c r="BD1" s="718"/>
      <c r="BE1" s="718"/>
      <c r="BF1" s="718"/>
      <c r="BG1" s="718"/>
      <c r="BH1" s="718"/>
      <c r="BI1" s="718"/>
      <c r="BJ1" s="718"/>
      <c r="BK1" s="718"/>
      <c r="BL1" s="399"/>
      <c r="BM1" s="399"/>
      <c r="BN1" s="399"/>
    </row>
    <row r="2" spans="1:66" ht="16.5" customHeight="1">
      <c r="A2" s="101" t="s">
        <v>588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X2" s="52" t="s">
        <v>1</v>
      </c>
      <c r="Y2" s="2"/>
      <c r="Z2" s="72" t="s">
        <v>1</v>
      </c>
      <c r="AA2" s="91"/>
      <c r="AB2" s="101" t="s">
        <v>1</v>
      </c>
      <c r="AC2" s="101" t="s">
        <v>1</v>
      </c>
      <c r="AD2" s="101"/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V2" s="2"/>
      <c r="AW2" s="52" t="s">
        <v>174</v>
      </c>
      <c r="AX2" s="52" t="s">
        <v>174</v>
      </c>
      <c r="AY2" s="72" t="s">
        <v>174</v>
      </c>
      <c r="AZ2" s="91" t="s">
        <v>174</v>
      </c>
      <c r="BA2" s="101" t="s">
        <v>174</v>
      </c>
      <c r="BB2" s="101" t="s">
        <v>174</v>
      </c>
      <c r="BC2" s="2"/>
      <c r="BD2" s="2"/>
      <c r="BE2" s="101" t="s">
        <v>174</v>
      </c>
      <c r="BF2" s="2"/>
      <c r="BG2" s="721" t="s">
        <v>174</v>
      </c>
      <c r="BH2" s="721"/>
      <c r="BI2" s="721"/>
      <c r="BJ2" s="721"/>
      <c r="BK2" s="721"/>
      <c r="BL2" s="721"/>
      <c r="BM2" s="721"/>
      <c r="BN2" s="721"/>
    </row>
    <row r="3" spans="1:66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V3" s="51" t="s">
        <v>589</v>
      </c>
      <c r="W3" s="51"/>
      <c r="X3" s="51"/>
      <c r="Y3" s="51"/>
      <c r="Z3" s="51"/>
      <c r="AB3" s="4"/>
      <c r="AC3" s="4"/>
      <c r="AD3" s="4"/>
      <c r="AE3" s="4"/>
      <c r="AF3" s="4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T3" s="51" t="s">
        <v>3</v>
      </c>
      <c r="AU3" s="51"/>
      <c r="AW3" s="4"/>
      <c r="AX3" s="4"/>
      <c r="AY3" s="4"/>
      <c r="AZ3" s="4"/>
      <c r="BA3" s="4"/>
      <c r="BB3" s="4"/>
      <c r="BC3" s="51"/>
      <c r="BD3" s="51"/>
      <c r="BE3" s="51"/>
      <c r="BF3" s="51"/>
      <c r="BG3" s="51"/>
      <c r="BH3" s="51"/>
      <c r="BM3" s="51" t="s">
        <v>3</v>
      </c>
    </row>
    <row r="4" spans="1:66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590</v>
      </c>
      <c r="M4" s="19">
        <v>2550</v>
      </c>
      <c r="N4" s="19">
        <v>2551</v>
      </c>
      <c r="O4" s="19">
        <v>2552</v>
      </c>
      <c r="P4" s="19">
        <v>2553</v>
      </c>
      <c r="Q4" s="19" t="s">
        <v>591</v>
      </c>
      <c r="R4" s="19">
        <v>2554</v>
      </c>
      <c r="S4" s="19" t="s">
        <v>592</v>
      </c>
      <c r="T4" s="19" t="s">
        <v>593</v>
      </c>
      <c r="U4" s="19">
        <v>2554</v>
      </c>
      <c r="V4" s="19">
        <v>2555</v>
      </c>
      <c r="W4" s="46"/>
      <c r="X4" s="19">
        <v>2541</v>
      </c>
      <c r="Y4" s="19">
        <v>2542</v>
      </c>
      <c r="Z4" s="19">
        <v>2543</v>
      </c>
      <c r="AA4" s="19">
        <v>2544</v>
      </c>
      <c r="AB4" s="19">
        <v>2545</v>
      </c>
      <c r="AC4" s="19">
        <v>2546</v>
      </c>
      <c r="AD4" s="19">
        <v>2547</v>
      </c>
      <c r="AE4" s="19">
        <v>2548</v>
      </c>
      <c r="AF4" s="19">
        <v>2549</v>
      </c>
      <c r="AG4" s="19" t="s">
        <v>590</v>
      </c>
      <c r="AH4" s="240" t="s">
        <v>594</v>
      </c>
      <c r="AI4" s="240" t="s">
        <v>595</v>
      </c>
      <c r="AJ4" s="240" t="s">
        <v>596</v>
      </c>
      <c r="AK4" s="240" t="s">
        <v>597</v>
      </c>
      <c r="AL4" s="19">
        <v>2550</v>
      </c>
      <c r="AM4" s="19">
        <v>2551</v>
      </c>
      <c r="AN4" s="19">
        <v>2552</v>
      </c>
      <c r="AO4" s="19">
        <v>2553</v>
      </c>
      <c r="AP4" s="19" t="s">
        <v>591</v>
      </c>
      <c r="AQ4" s="19">
        <v>2554</v>
      </c>
      <c r="AR4" s="19" t="s">
        <v>592</v>
      </c>
      <c r="AS4" s="19" t="s">
        <v>593</v>
      </c>
      <c r="AT4" s="19">
        <v>2555</v>
      </c>
      <c r="AU4" s="46"/>
      <c r="AV4" s="19">
        <v>2540</v>
      </c>
      <c r="AW4" s="19">
        <v>2541</v>
      </c>
      <c r="AX4" s="19">
        <v>2542</v>
      </c>
      <c r="AY4" s="19">
        <v>2543</v>
      </c>
      <c r="AZ4" s="19">
        <v>2544</v>
      </c>
      <c r="BA4" s="19">
        <v>2545</v>
      </c>
      <c r="BB4" s="19">
        <v>2546</v>
      </c>
      <c r="BC4" s="19">
        <v>2547</v>
      </c>
      <c r="BD4" s="19">
        <v>2548</v>
      </c>
      <c r="BE4" s="19">
        <v>2549</v>
      </c>
      <c r="BF4" s="19" t="s">
        <v>598</v>
      </c>
      <c r="BG4" s="19">
        <v>2550</v>
      </c>
      <c r="BH4" s="19">
        <v>2551</v>
      </c>
      <c r="BI4" s="19">
        <v>2552</v>
      </c>
      <c r="BJ4" s="19">
        <v>2553</v>
      </c>
      <c r="BK4" s="256" t="s">
        <v>599</v>
      </c>
      <c r="BL4" s="256"/>
      <c r="BM4" s="19" t="s">
        <v>593</v>
      </c>
      <c r="BN4" s="19">
        <v>2555</v>
      </c>
    </row>
    <row r="5" spans="1:66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($L$23*BF5)/100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(Q$23*BN5)/100</f>
        <v>#REF!</v>
      </c>
      <c r="R5" s="53" t="e">
        <f>+#REF!</f>
        <v>#REF!</v>
      </c>
      <c r="S5" s="53" t="e">
        <f>(S$23*BK5)/100</f>
        <v>#REF!</v>
      </c>
      <c r="T5" s="53" t="e">
        <f>+#REF!</f>
        <v>#REF!</v>
      </c>
      <c r="U5" s="53" t="e">
        <f>+#REF!</f>
        <v>#REF!</v>
      </c>
      <c r="V5" s="53"/>
      <c r="W5" s="46"/>
      <c r="X5" s="56">
        <f t="shared" ref="X5:X27" si="0">((C5/B5)-1)*100</f>
        <v>-8.1993982564867451</v>
      </c>
      <c r="Y5" s="56">
        <f t="shared" ref="Y5:Y27" si="1">((D5/C5)-1)*100</f>
        <v>-5.2994757015934262</v>
      </c>
      <c r="Z5" s="56">
        <f t="shared" ref="Z5:Z27" si="2">((E5/D5)-1)*100</f>
        <v>30.715588641293621</v>
      </c>
      <c r="AA5" s="56" t="e">
        <f t="shared" ref="AA5:AA27" si="3">((F5/E5)-1)*100</f>
        <v>#REF!</v>
      </c>
      <c r="AB5" s="56" t="e">
        <f t="shared" ref="AB5:AB27" si="4">((G5/F5)-1)*100</f>
        <v>#REF!</v>
      </c>
      <c r="AC5" s="56" t="e">
        <f t="shared" ref="AC5:AC27" si="5">((H5/G5)-1)*100</f>
        <v>#REF!</v>
      </c>
      <c r="AD5" s="56" t="e">
        <f t="shared" ref="AD5:AD27" si="6">((I5/H5)-1)*100</f>
        <v>#REF!</v>
      </c>
      <c r="AE5" s="56" t="e">
        <f t="shared" ref="AE5:AE27" si="7">((J5/I5)-1)*100</f>
        <v>#REF!</v>
      </c>
      <c r="AF5" s="56" t="e">
        <f t="shared" ref="AF5:AF27" si="8">((K5/J5)-1)*100</f>
        <v>#REF!</v>
      </c>
      <c r="AG5" s="56" t="e">
        <f t="shared" ref="AG5:AG27" si="9">((L5/K5)-1)*100</f>
        <v>#REF!</v>
      </c>
      <c r="AH5" s="236"/>
      <c r="AI5" s="236"/>
      <c r="AJ5" s="236"/>
      <c r="AK5" s="236"/>
      <c r="AL5" s="56" t="e">
        <f>((M5/K5)-1)*100</f>
        <v>#REF!</v>
      </c>
      <c r="AM5" s="56" t="e">
        <f t="shared" ref="AM5:AM22" si="10">((N5/M5)-1)*100</f>
        <v>#REF!</v>
      </c>
      <c r="AN5" s="56" t="e">
        <f t="shared" ref="AN5:AN22" si="11">((O5/N5)-1)*100</f>
        <v>#REF!</v>
      </c>
      <c r="AO5" s="56" t="e">
        <f t="shared" ref="AO5:AO22" si="12">((P5/O5)-1)*100</f>
        <v>#REF!</v>
      </c>
      <c r="AP5" s="56" t="e">
        <f t="shared" ref="AP5:AP22" si="13">((Q5/P5)-1)*100</f>
        <v>#REF!</v>
      </c>
      <c r="AQ5" s="56" t="e">
        <f t="shared" ref="AQ5:AQ27" si="14">((U5/P5)-1)*100</f>
        <v>#REF!</v>
      </c>
      <c r="AR5" s="56" t="e">
        <f t="shared" ref="AR5:AR22" si="15">((S5/P5)-1)*100</f>
        <v>#REF!</v>
      </c>
      <c r="AS5" s="56" t="e">
        <f t="shared" ref="AS5:AS23" si="16">((T5/P5)-1)*100</f>
        <v>#REF!</v>
      </c>
      <c r="AT5" s="56" t="e">
        <f t="shared" ref="AT5:AT23" si="17">((U5/P5)-1)*100</f>
        <v>#REF!</v>
      </c>
      <c r="AU5" s="56"/>
      <c r="AV5" s="56">
        <f t="shared" ref="AV5:AV25" si="18">+(B5/B$23)*100</f>
        <v>7.9994994355793301</v>
      </c>
      <c r="AW5" s="56">
        <f t="shared" ref="AW5:AW25" si="19">+(C5/C$23)*100</f>
        <v>7.861652591013371</v>
      </c>
      <c r="AX5" s="56">
        <f t="shared" ref="AX5:AX25" si="20">+(D5/D$23)*100</f>
        <v>6.9390362696693408</v>
      </c>
      <c r="AY5" s="56">
        <f t="shared" ref="AY5:AY25" si="21">+(E5/E$23)*100</f>
        <v>7.6164134789837563</v>
      </c>
      <c r="AZ5" s="56" t="e">
        <f t="shared" ref="AZ5:AZ25" si="22">+(F5/F$23)*100</f>
        <v>#REF!</v>
      </c>
      <c r="BA5" s="56" t="e">
        <f t="shared" ref="BA5:BA25" si="23">+(G5/G$23)*100</f>
        <v>#REF!</v>
      </c>
      <c r="BB5" s="56" t="e">
        <f t="shared" ref="BB5:BB25" si="24">+(H5/H$23)*100</f>
        <v>#REF!</v>
      </c>
      <c r="BC5" s="56" t="e">
        <f t="shared" ref="BC5:BC25" si="25">+(I5/I$23)*100</f>
        <v>#REF!</v>
      </c>
      <c r="BD5" s="56" t="e">
        <f t="shared" ref="BD5:BD25" si="26">+(J5/J$23)*100</f>
        <v>#REF!</v>
      </c>
      <c r="BE5" s="56" t="e">
        <f t="shared" ref="BE5:BE25" si="27">+(K5/K$23)*100</f>
        <v>#REF!</v>
      </c>
      <c r="BF5" s="57" t="e">
        <f>AVERAGE(BC5:BE5)</f>
        <v>#REF!</v>
      </c>
      <c r="BG5" s="56" t="e">
        <f t="shared" ref="BG5:BG23" si="28">+(M5/M$23)*100</f>
        <v>#REF!</v>
      </c>
      <c r="BH5" s="56" t="e">
        <f t="shared" ref="BH5:BH23" si="29">+(N5/N$23)*100</f>
        <v>#REF!</v>
      </c>
      <c r="BI5" s="56" t="e">
        <f t="shared" ref="BI5:BI23" si="30">+(O5/O$23)*100</f>
        <v>#REF!</v>
      </c>
      <c r="BJ5" s="56" t="e">
        <f t="shared" ref="BJ5:BJ23" si="31">+(P5/P$23)*100</f>
        <v>#REF!</v>
      </c>
      <c r="BK5" s="257" t="e">
        <f>AVERAGE(BH5,BI5,BJ5)</f>
        <v>#REF!</v>
      </c>
      <c r="BL5" s="257"/>
      <c r="BM5" s="56" t="e">
        <f t="shared" ref="BM5:BM23" si="32">+(T5/T$23)*100</f>
        <v>#REF!</v>
      </c>
      <c r="BN5" s="56" t="e">
        <f t="shared" ref="BN5:BN23" si="33">+(U5/U$23)*100</f>
        <v>#REF!</v>
      </c>
    </row>
    <row r="6" spans="1:66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($L$23*BF6)/100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(Q$23*BN6)/100</f>
        <v>#REF!</v>
      </c>
      <c r="R6" s="53" t="e">
        <f>+#REF!</f>
        <v>#REF!</v>
      </c>
      <c r="S6" s="53" t="e">
        <f>(S$23*BK6)/100</f>
        <v>#REF!</v>
      </c>
      <c r="T6" s="53" t="e">
        <f>+#REF!</f>
        <v>#REF!</v>
      </c>
      <c r="U6" s="53" t="e">
        <f>+#REF!</f>
        <v>#REF!</v>
      </c>
      <c r="V6" s="53"/>
      <c r="W6" s="46"/>
      <c r="X6" s="56">
        <f t="shared" si="0"/>
        <v>3.1078929776642505</v>
      </c>
      <c r="Y6" s="56">
        <f t="shared" si="1"/>
        <v>-5.564566437928864</v>
      </c>
      <c r="Z6" s="56">
        <f t="shared" si="2"/>
        <v>27.542324896664972</v>
      </c>
      <c r="AA6" s="56" t="e">
        <f t="shared" si="3"/>
        <v>#REF!</v>
      </c>
      <c r="AB6" s="56" t="e">
        <f t="shared" si="4"/>
        <v>#REF!</v>
      </c>
      <c r="AC6" s="56" t="e">
        <f t="shared" si="5"/>
        <v>#REF!</v>
      </c>
      <c r="AD6" s="56" t="e">
        <f t="shared" si="6"/>
        <v>#REF!</v>
      </c>
      <c r="AE6" s="56" t="e">
        <f t="shared" si="7"/>
        <v>#REF!</v>
      </c>
      <c r="AF6" s="56" t="e">
        <f t="shared" si="8"/>
        <v>#REF!</v>
      </c>
      <c r="AG6" s="56" t="e">
        <f t="shared" si="9"/>
        <v>#REF!</v>
      </c>
      <c r="AH6" s="236"/>
      <c r="AI6" s="236"/>
      <c r="AJ6" s="236"/>
      <c r="AK6" s="236"/>
      <c r="AL6" s="56" t="e">
        <f t="shared" ref="AL6:AL27" si="34">((M6/K6)-1)*100</f>
        <v>#REF!</v>
      </c>
      <c r="AM6" s="56" t="e">
        <f t="shared" si="10"/>
        <v>#REF!</v>
      </c>
      <c r="AN6" s="56" t="e">
        <f t="shared" si="11"/>
        <v>#REF!</v>
      </c>
      <c r="AO6" s="56" t="e">
        <f t="shared" si="12"/>
        <v>#REF!</v>
      </c>
      <c r="AP6" s="56" t="e">
        <f t="shared" si="13"/>
        <v>#REF!</v>
      </c>
      <c r="AQ6" s="56" t="e">
        <f t="shared" si="14"/>
        <v>#REF!</v>
      </c>
      <c r="AR6" s="56" t="e">
        <f t="shared" si="15"/>
        <v>#REF!</v>
      </c>
      <c r="AS6" s="56" t="e">
        <f t="shared" si="16"/>
        <v>#REF!</v>
      </c>
      <c r="AT6" s="56" t="e">
        <f t="shared" si="17"/>
        <v>#REF!</v>
      </c>
      <c r="AU6" s="56"/>
      <c r="AV6" s="56">
        <f t="shared" si="18"/>
        <v>7.4623698125369096</v>
      </c>
      <c r="AW6" s="56">
        <f t="shared" si="19"/>
        <v>8.2370971444888941</v>
      </c>
      <c r="AX6" s="56">
        <f t="shared" si="20"/>
        <v>7.250068205006718</v>
      </c>
      <c r="AY6" s="56">
        <f t="shared" si="21"/>
        <v>7.7646233553141846</v>
      </c>
      <c r="AZ6" s="56" t="e">
        <f t="shared" si="22"/>
        <v>#REF!</v>
      </c>
      <c r="BA6" s="56" t="e">
        <f t="shared" si="23"/>
        <v>#REF!</v>
      </c>
      <c r="BB6" s="56" t="e">
        <f t="shared" si="24"/>
        <v>#REF!</v>
      </c>
      <c r="BC6" s="56" t="e">
        <f t="shared" si="25"/>
        <v>#REF!</v>
      </c>
      <c r="BD6" s="56" t="e">
        <f t="shared" si="26"/>
        <v>#REF!</v>
      </c>
      <c r="BE6" s="56" t="e">
        <f t="shared" si="27"/>
        <v>#REF!</v>
      </c>
      <c r="BF6" s="57" t="e">
        <f t="shared" ref="BF6:BF22" si="35">AVERAGE(BC6:BE6)</f>
        <v>#REF!</v>
      </c>
      <c r="BG6" s="56" t="e">
        <f t="shared" si="28"/>
        <v>#REF!</v>
      </c>
      <c r="BH6" s="56" t="e">
        <f t="shared" si="29"/>
        <v>#REF!</v>
      </c>
      <c r="BI6" s="56" t="e">
        <f t="shared" si="30"/>
        <v>#REF!</v>
      </c>
      <c r="BJ6" s="56" t="e">
        <f t="shared" si="31"/>
        <v>#REF!</v>
      </c>
      <c r="BK6" s="257" t="e">
        <f t="shared" ref="BK6:BK26" si="36">AVERAGE(BH6,BI6,BJ6)</f>
        <v>#REF!</v>
      </c>
      <c r="BL6" s="257"/>
      <c r="BM6" s="56" t="e">
        <f t="shared" si="32"/>
        <v>#REF!</v>
      </c>
      <c r="BN6" s="56" t="e">
        <f t="shared" si="33"/>
        <v>#REF!</v>
      </c>
    </row>
    <row r="7" spans="1:66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($L$23*BF7)/100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(Q$23*BN7)/100</f>
        <v>#REF!</v>
      </c>
      <c r="R7" s="53" t="e">
        <f>+#REF!</f>
        <v>#REF!</v>
      </c>
      <c r="S7" s="53" t="e">
        <f>(S$23*BK7)/100</f>
        <v>#REF!</v>
      </c>
      <c r="T7" s="53" t="e">
        <f>+#REF!</f>
        <v>#REF!</v>
      </c>
      <c r="U7" s="53" t="e">
        <f>+#REF!</f>
        <v>#REF!</v>
      </c>
      <c r="V7" s="53"/>
      <c r="W7" s="71"/>
      <c r="X7" s="56">
        <f t="shared" si="0"/>
        <v>-3.2827871295983302</v>
      </c>
      <c r="Y7" s="56">
        <f t="shared" si="1"/>
        <v>-1.8319045231500186</v>
      </c>
      <c r="Z7" s="56">
        <f t="shared" si="2"/>
        <v>22.231060185834473</v>
      </c>
      <c r="AA7" s="56" t="e">
        <f t="shared" si="3"/>
        <v>#REF!</v>
      </c>
      <c r="AB7" s="56" t="e">
        <f t="shared" si="4"/>
        <v>#REF!</v>
      </c>
      <c r="AC7" s="56" t="e">
        <f t="shared" si="5"/>
        <v>#REF!</v>
      </c>
      <c r="AD7" s="56" t="e">
        <f t="shared" si="6"/>
        <v>#REF!</v>
      </c>
      <c r="AE7" s="56" t="e">
        <f t="shared" si="7"/>
        <v>#REF!</v>
      </c>
      <c r="AF7" s="56" t="e">
        <f t="shared" si="8"/>
        <v>#REF!</v>
      </c>
      <c r="AG7" s="56" t="e">
        <f t="shared" si="9"/>
        <v>#REF!</v>
      </c>
      <c r="AH7" s="236"/>
      <c r="AI7" s="236"/>
      <c r="AJ7" s="236"/>
      <c r="AK7" s="236"/>
      <c r="AL7" s="56" t="e">
        <f t="shared" si="34"/>
        <v>#REF!</v>
      </c>
      <c r="AM7" s="56" t="e">
        <f t="shared" si="10"/>
        <v>#REF!</v>
      </c>
      <c r="AN7" s="56" t="e">
        <f t="shared" si="11"/>
        <v>#REF!</v>
      </c>
      <c r="AO7" s="56" t="e">
        <f t="shared" si="12"/>
        <v>#REF!</v>
      </c>
      <c r="AP7" s="56" t="e">
        <f t="shared" si="13"/>
        <v>#REF!</v>
      </c>
      <c r="AQ7" s="56" t="e">
        <f t="shared" si="14"/>
        <v>#REF!</v>
      </c>
      <c r="AR7" s="56" t="e">
        <f t="shared" si="15"/>
        <v>#REF!</v>
      </c>
      <c r="AS7" s="56" t="e">
        <f t="shared" si="16"/>
        <v>#REF!</v>
      </c>
      <c r="AT7" s="56" t="e">
        <f t="shared" si="17"/>
        <v>#REF!</v>
      </c>
      <c r="AU7" s="56"/>
      <c r="AV7" s="56">
        <f t="shared" si="18"/>
        <v>8.6256506694620558</v>
      </c>
      <c r="AW7" s="56">
        <f t="shared" si="19"/>
        <v>8.9310217439617912</v>
      </c>
      <c r="AX7" s="56">
        <f t="shared" si="20"/>
        <v>8.171549917084949</v>
      </c>
      <c r="AY7" s="56">
        <f t="shared" si="21"/>
        <v>8.3870646200231427</v>
      </c>
      <c r="AZ7" s="56" t="e">
        <f t="shared" si="22"/>
        <v>#REF!</v>
      </c>
      <c r="BA7" s="56" t="e">
        <f t="shared" si="23"/>
        <v>#REF!</v>
      </c>
      <c r="BB7" s="56" t="e">
        <f t="shared" si="24"/>
        <v>#REF!</v>
      </c>
      <c r="BC7" s="56" t="e">
        <f t="shared" si="25"/>
        <v>#REF!</v>
      </c>
      <c r="BD7" s="56" t="e">
        <f t="shared" si="26"/>
        <v>#REF!</v>
      </c>
      <c r="BE7" s="56" t="e">
        <f t="shared" si="27"/>
        <v>#REF!</v>
      </c>
      <c r="BF7" s="57" t="e">
        <f t="shared" si="35"/>
        <v>#REF!</v>
      </c>
      <c r="BG7" s="56" t="e">
        <f t="shared" si="28"/>
        <v>#REF!</v>
      </c>
      <c r="BH7" s="56" t="e">
        <f t="shared" si="29"/>
        <v>#REF!</v>
      </c>
      <c r="BI7" s="56" t="e">
        <f t="shared" si="30"/>
        <v>#REF!</v>
      </c>
      <c r="BJ7" s="56" t="e">
        <f t="shared" si="31"/>
        <v>#REF!</v>
      </c>
      <c r="BK7" s="257" t="e">
        <f t="shared" si="36"/>
        <v>#REF!</v>
      </c>
      <c r="BL7" s="257"/>
      <c r="BM7" s="56" t="e">
        <f t="shared" si="32"/>
        <v>#REF!</v>
      </c>
      <c r="BN7" s="56" t="e">
        <f t="shared" si="33"/>
        <v>#REF!</v>
      </c>
    </row>
    <row r="8" spans="1:66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37">+E5+E6+E7</f>
        <v>16548.36</v>
      </c>
      <c r="F8" s="70" t="e">
        <f t="shared" si="37"/>
        <v>#REF!</v>
      </c>
      <c r="G8" s="70" t="e">
        <f t="shared" si="37"/>
        <v>#REF!</v>
      </c>
      <c r="H8" s="70" t="e">
        <f t="shared" si="37"/>
        <v>#REF!</v>
      </c>
      <c r="I8" s="70" t="e">
        <f t="shared" si="37"/>
        <v>#REF!</v>
      </c>
      <c r="J8" s="87" t="e">
        <f t="shared" si="37"/>
        <v>#REF!</v>
      </c>
      <c r="K8" s="87" t="e">
        <f t="shared" si="37"/>
        <v>#REF!</v>
      </c>
      <c r="L8" s="87" t="e">
        <f t="shared" si="37"/>
        <v>#REF!</v>
      </c>
      <c r="M8" s="87" t="e">
        <f t="shared" si="37"/>
        <v>#REF!</v>
      </c>
      <c r="N8" s="87" t="e">
        <f t="shared" si="37"/>
        <v>#REF!</v>
      </c>
      <c r="O8" s="87" t="e">
        <f t="shared" si="37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87" t="e">
        <f>+S5+S6+S7</f>
        <v>#REF!</v>
      </c>
      <c r="T8" s="87" t="e">
        <f>+U8</f>
        <v>#REF!</v>
      </c>
      <c r="U8" s="87" t="e">
        <f>+U5+U6+U7</f>
        <v>#REF!</v>
      </c>
      <c r="V8" s="87"/>
      <c r="W8" s="48"/>
      <c r="X8" s="88">
        <f t="shared" si="0"/>
        <v>-2.9357530468819504</v>
      </c>
      <c r="Y8" s="88">
        <f t="shared" si="1"/>
        <v>-4.1494302259592946</v>
      </c>
      <c r="Z8" s="88">
        <f t="shared" si="2"/>
        <v>26.586097403695153</v>
      </c>
      <c r="AA8" s="88" t="e">
        <f t="shared" si="3"/>
        <v>#REF!</v>
      </c>
      <c r="AB8" s="88" t="e">
        <f t="shared" si="4"/>
        <v>#REF!</v>
      </c>
      <c r="AC8" s="88" t="e">
        <f t="shared" si="5"/>
        <v>#REF!</v>
      </c>
      <c r="AD8" s="88" t="e">
        <f t="shared" si="6"/>
        <v>#REF!</v>
      </c>
      <c r="AE8" s="88" t="e">
        <f t="shared" si="7"/>
        <v>#REF!</v>
      </c>
      <c r="AF8" s="88" t="e">
        <f t="shared" si="8"/>
        <v>#REF!</v>
      </c>
      <c r="AG8" s="88" t="e">
        <f t="shared" si="9"/>
        <v>#REF!</v>
      </c>
      <c r="AH8" s="237"/>
      <c r="AI8" s="237"/>
      <c r="AJ8" s="237"/>
      <c r="AK8" s="237"/>
      <c r="AL8" s="88" t="e">
        <f t="shared" si="34"/>
        <v>#REF!</v>
      </c>
      <c r="AM8" s="426" t="e">
        <f t="shared" si="10"/>
        <v>#REF!</v>
      </c>
      <c r="AN8" s="426" t="e">
        <f t="shared" si="11"/>
        <v>#REF!</v>
      </c>
      <c r="AO8" s="426" t="e">
        <f t="shared" si="12"/>
        <v>#REF!</v>
      </c>
      <c r="AP8" s="426" t="e">
        <f t="shared" si="13"/>
        <v>#REF!</v>
      </c>
      <c r="AQ8" s="88" t="e">
        <f t="shared" si="14"/>
        <v>#REF!</v>
      </c>
      <c r="AR8" s="426" t="e">
        <f t="shared" si="15"/>
        <v>#REF!</v>
      </c>
      <c r="AS8" s="426" t="e">
        <f t="shared" si="16"/>
        <v>#REF!</v>
      </c>
      <c r="AT8" s="426" t="e">
        <f t="shared" si="17"/>
        <v>#REF!</v>
      </c>
      <c r="AU8" s="88"/>
      <c r="AV8" s="88">
        <f t="shared" si="18"/>
        <v>24.087519917578295</v>
      </c>
      <c r="AW8" s="88">
        <f t="shared" si="19"/>
        <v>25.02977147946406</v>
      </c>
      <c r="AX8" s="88">
        <f t="shared" si="20"/>
        <v>22.360654391761006</v>
      </c>
      <c r="AY8" s="88">
        <f t="shared" si="21"/>
        <v>23.768101454321087</v>
      </c>
      <c r="AZ8" s="88" t="e">
        <f t="shared" si="22"/>
        <v>#REF!</v>
      </c>
      <c r="BA8" s="88" t="e">
        <f t="shared" si="23"/>
        <v>#REF!</v>
      </c>
      <c r="BB8" s="88" t="e">
        <f t="shared" si="24"/>
        <v>#REF!</v>
      </c>
      <c r="BC8" s="88" t="e">
        <f t="shared" si="25"/>
        <v>#REF!</v>
      </c>
      <c r="BD8" s="88" t="e">
        <f t="shared" si="26"/>
        <v>#REF!</v>
      </c>
      <c r="BE8" s="88" t="e">
        <f t="shared" si="27"/>
        <v>#REF!</v>
      </c>
      <c r="BF8" s="426" t="e">
        <f t="shared" si="35"/>
        <v>#REF!</v>
      </c>
      <c r="BG8" s="426" t="e">
        <f t="shared" si="28"/>
        <v>#REF!</v>
      </c>
      <c r="BH8" s="426" t="e">
        <f t="shared" si="29"/>
        <v>#REF!</v>
      </c>
      <c r="BI8" s="426" t="e">
        <f t="shared" si="30"/>
        <v>#REF!</v>
      </c>
      <c r="BJ8" s="426" t="e">
        <f t="shared" si="31"/>
        <v>#REF!</v>
      </c>
      <c r="BK8" s="237" t="e">
        <f t="shared" si="36"/>
        <v>#REF!</v>
      </c>
      <c r="BL8" s="237"/>
      <c r="BM8" s="426" t="e">
        <f t="shared" si="32"/>
        <v>#REF!</v>
      </c>
      <c r="BN8" s="426" t="e">
        <f t="shared" si="33"/>
        <v>#REF!</v>
      </c>
    </row>
    <row r="9" spans="1:66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($L$23*BF9)/100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(Q$23*BN9)/100</f>
        <v>#REF!</v>
      </c>
      <c r="R9" s="53" t="e">
        <f>+#REF!</f>
        <v>#REF!</v>
      </c>
      <c r="S9" s="53" t="e">
        <f>(S$23*BK9)/100</f>
        <v>#REF!</v>
      </c>
      <c r="T9" s="53" t="e">
        <f>+#REF!</f>
        <v>#REF!</v>
      </c>
      <c r="U9" s="53" t="e">
        <f>+#REF!</f>
        <v>#REF!</v>
      </c>
      <c r="V9" s="53"/>
      <c r="W9" s="71"/>
      <c r="X9" s="56">
        <f t="shared" si="0"/>
        <v>-0.71506256511235655</v>
      </c>
      <c r="Y9" s="56">
        <f t="shared" si="1"/>
        <v>4.6759620129974699</v>
      </c>
      <c r="Z9" s="56">
        <f t="shared" si="2"/>
        <v>15.638315216193966</v>
      </c>
      <c r="AA9" s="56" t="e">
        <f t="shared" si="3"/>
        <v>#REF!</v>
      </c>
      <c r="AB9" s="56" t="e">
        <f t="shared" si="4"/>
        <v>#REF!</v>
      </c>
      <c r="AC9" s="56" t="e">
        <f t="shared" si="5"/>
        <v>#REF!</v>
      </c>
      <c r="AD9" s="56" t="e">
        <f t="shared" si="6"/>
        <v>#REF!</v>
      </c>
      <c r="AE9" s="56" t="e">
        <f t="shared" si="7"/>
        <v>#REF!</v>
      </c>
      <c r="AF9" s="56" t="e">
        <f t="shared" si="8"/>
        <v>#REF!</v>
      </c>
      <c r="AG9" s="56" t="e">
        <f t="shared" si="9"/>
        <v>#REF!</v>
      </c>
      <c r="AH9" s="236"/>
      <c r="AI9" s="236"/>
      <c r="AJ9" s="236"/>
      <c r="AK9" s="236"/>
      <c r="AL9" s="56" t="e">
        <f t="shared" si="34"/>
        <v>#REF!</v>
      </c>
      <c r="AM9" s="56" t="e">
        <f t="shared" si="10"/>
        <v>#REF!</v>
      </c>
      <c r="AN9" s="56" t="e">
        <f t="shared" si="11"/>
        <v>#REF!</v>
      </c>
      <c r="AO9" s="56" t="e">
        <f t="shared" si="12"/>
        <v>#REF!</v>
      </c>
      <c r="AP9" s="56" t="e">
        <f t="shared" si="13"/>
        <v>#REF!</v>
      </c>
      <c r="AQ9" s="56" t="e">
        <f t="shared" si="14"/>
        <v>#REF!</v>
      </c>
      <c r="AR9" s="56" t="e">
        <f t="shared" si="15"/>
        <v>#REF!</v>
      </c>
      <c r="AS9" s="56" t="e">
        <f t="shared" si="16"/>
        <v>#REF!</v>
      </c>
      <c r="AT9" s="57" t="e">
        <f t="shared" si="17"/>
        <v>#REF!</v>
      </c>
      <c r="AU9" s="56"/>
      <c r="AV9" s="56">
        <f t="shared" si="18"/>
        <v>7.4869523255245847</v>
      </c>
      <c r="AW9" s="56">
        <f t="shared" si="19"/>
        <v>7.957816901317984</v>
      </c>
      <c r="AX9" s="56">
        <f t="shared" si="20"/>
        <v>7.7637908813113148</v>
      </c>
      <c r="AY9" s="56">
        <f t="shared" si="21"/>
        <v>7.5387537443855779</v>
      </c>
      <c r="AZ9" s="56" t="e">
        <f t="shared" si="22"/>
        <v>#REF!</v>
      </c>
      <c r="BA9" s="56" t="e">
        <f t="shared" si="23"/>
        <v>#REF!</v>
      </c>
      <c r="BB9" s="56" t="e">
        <f t="shared" si="24"/>
        <v>#REF!</v>
      </c>
      <c r="BC9" s="56" t="e">
        <f t="shared" si="25"/>
        <v>#REF!</v>
      </c>
      <c r="BD9" s="56" t="e">
        <f t="shared" si="26"/>
        <v>#REF!</v>
      </c>
      <c r="BE9" s="56" t="e">
        <f t="shared" si="27"/>
        <v>#REF!</v>
      </c>
      <c r="BF9" s="57" t="e">
        <f t="shared" si="35"/>
        <v>#REF!</v>
      </c>
      <c r="BG9" s="56" t="e">
        <f t="shared" si="28"/>
        <v>#REF!</v>
      </c>
      <c r="BH9" s="56" t="e">
        <f t="shared" si="29"/>
        <v>#REF!</v>
      </c>
      <c r="BI9" s="56" t="e">
        <f t="shared" si="30"/>
        <v>#REF!</v>
      </c>
      <c r="BJ9" s="56" t="e">
        <f t="shared" si="31"/>
        <v>#REF!</v>
      </c>
      <c r="BK9" s="257" t="e">
        <f t="shared" si="36"/>
        <v>#REF!</v>
      </c>
      <c r="BL9" s="257"/>
      <c r="BM9" s="56" t="e">
        <f t="shared" si="32"/>
        <v>#REF!</v>
      </c>
      <c r="BN9" s="56" t="e">
        <f t="shared" si="33"/>
        <v>#REF!</v>
      </c>
    </row>
    <row r="10" spans="1:66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($L$23*BF10)/100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(Q$23*BN10)/100</f>
        <v>#REF!</v>
      </c>
      <c r="R10" s="53" t="e">
        <f>+#REF!</f>
        <v>#REF!</v>
      </c>
      <c r="S10" s="53" t="e">
        <f>(S$23*BK10)/100</f>
        <v>#REF!</v>
      </c>
      <c r="T10" s="53" t="e">
        <f>+#REF!</f>
        <v>#REF!</v>
      </c>
      <c r="U10" s="53" t="e">
        <f>+#REF!</f>
        <v>#REF!</v>
      </c>
      <c r="V10" s="53"/>
      <c r="W10" s="71"/>
      <c r="X10" s="56">
        <f t="shared" si="0"/>
        <v>-11.967193071828831</v>
      </c>
      <c r="Y10" s="56">
        <f t="shared" si="1"/>
        <v>8.1986755273470546</v>
      </c>
      <c r="Z10" s="56">
        <f t="shared" si="2"/>
        <v>13.450681476378822</v>
      </c>
      <c r="AA10" s="56" t="e">
        <f t="shared" si="3"/>
        <v>#REF!</v>
      </c>
      <c r="AB10" s="56" t="e">
        <f t="shared" si="4"/>
        <v>#REF!</v>
      </c>
      <c r="AC10" s="56" t="e">
        <f t="shared" si="5"/>
        <v>#REF!</v>
      </c>
      <c r="AD10" s="56" t="e">
        <f t="shared" si="6"/>
        <v>#REF!</v>
      </c>
      <c r="AE10" s="56" t="e">
        <f t="shared" si="7"/>
        <v>#REF!</v>
      </c>
      <c r="AF10" s="56" t="e">
        <f t="shared" si="8"/>
        <v>#REF!</v>
      </c>
      <c r="AG10" s="56" t="e">
        <f t="shared" si="9"/>
        <v>#REF!</v>
      </c>
      <c r="AH10" s="236"/>
      <c r="AI10" s="236"/>
      <c r="AJ10" s="236"/>
      <c r="AK10" s="236"/>
      <c r="AL10" s="56" t="e">
        <f t="shared" si="34"/>
        <v>#REF!</v>
      </c>
      <c r="AM10" s="56" t="e">
        <f t="shared" si="10"/>
        <v>#REF!</v>
      </c>
      <c r="AN10" s="56" t="e">
        <f t="shared" si="11"/>
        <v>#REF!</v>
      </c>
      <c r="AO10" s="56" t="e">
        <f t="shared" si="12"/>
        <v>#REF!</v>
      </c>
      <c r="AP10" s="56" t="e">
        <f t="shared" si="13"/>
        <v>#REF!</v>
      </c>
      <c r="AQ10" s="56" t="e">
        <f t="shared" si="14"/>
        <v>#REF!</v>
      </c>
      <c r="AR10" s="56" t="e">
        <f t="shared" si="15"/>
        <v>#REF!</v>
      </c>
      <c r="AS10" s="56" t="e">
        <f t="shared" si="16"/>
        <v>#REF!</v>
      </c>
      <c r="AT10" s="57" t="e">
        <f t="shared" si="17"/>
        <v>#REF!</v>
      </c>
      <c r="AU10" s="56"/>
      <c r="AV10" s="56">
        <f t="shared" si="18"/>
        <v>8.412739364506038</v>
      </c>
      <c r="AW10" s="56">
        <f t="shared" si="19"/>
        <v>7.9284354011657534</v>
      </c>
      <c r="AX10" s="56">
        <f t="shared" si="20"/>
        <v>7.9954398859458351</v>
      </c>
      <c r="AY10" s="56">
        <f t="shared" si="21"/>
        <v>7.6168156377721328</v>
      </c>
      <c r="AZ10" s="56" t="e">
        <f t="shared" si="22"/>
        <v>#REF!</v>
      </c>
      <c r="BA10" s="56" t="e">
        <f t="shared" si="23"/>
        <v>#REF!</v>
      </c>
      <c r="BB10" s="56" t="e">
        <f t="shared" si="24"/>
        <v>#REF!</v>
      </c>
      <c r="BC10" s="56" t="e">
        <f t="shared" si="25"/>
        <v>#REF!</v>
      </c>
      <c r="BD10" s="56" t="e">
        <f t="shared" si="26"/>
        <v>#REF!</v>
      </c>
      <c r="BE10" s="56" t="e">
        <f t="shared" si="27"/>
        <v>#REF!</v>
      </c>
      <c r="BF10" s="57" t="e">
        <f t="shared" si="35"/>
        <v>#REF!</v>
      </c>
      <c r="BG10" s="56" t="e">
        <f t="shared" si="28"/>
        <v>#REF!</v>
      </c>
      <c r="BH10" s="56" t="e">
        <f t="shared" si="29"/>
        <v>#REF!</v>
      </c>
      <c r="BI10" s="56" t="e">
        <f t="shared" si="30"/>
        <v>#REF!</v>
      </c>
      <c r="BJ10" s="56" t="e">
        <f t="shared" si="31"/>
        <v>#REF!</v>
      </c>
      <c r="BK10" s="257" t="e">
        <f t="shared" si="36"/>
        <v>#REF!</v>
      </c>
      <c r="BL10" s="257"/>
      <c r="BM10" s="56" t="e">
        <f t="shared" si="32"/>
        <v>#REF!</v>
      </c>
      <c r="BN10" s="56" t="e">
        <f t="shared" si="33"/>
        <v>#REF!</v>
      </c>
    </row>
    <row r="11" spans="1:66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($L$23*BF11)/100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(Q$23*BN11)/100</f>
        <v>#REF!</v>
      </c>
      <c r="R11" s="53" t="e">
        <f>+#REF!</f>
        <v>#REF!</v>
      </c>
      <c r="S11" s="53" t="e">
        <f>(S$23*BK11)/100</f>
        <v>#REF!</v>
      </c>
      <c r="T11" s="53" t="e">
        <f>+#REF!</f>
        <v>#REF!</v>
      </c>
      <c r="U11" s="53" t="e">
        <f>+#REF!</f>
        <v>#REF!</v>
      </c>
      <c r="V11" s="53"/>
      <c r="W11" s="71"/>
      <c r="X11" s="56">
        <f t="shared" si="0"/>
        <v>-2.9678486560922979</v>
      </c>
      <c r="Y11" s="56">
        <f t="shared" si="1"/>
        <v>4.0685021006676259</v>
      </c>
      <c r="Z11" s="56">
        <f t="shared" si="2"/>
        <v>15.882255113919852</v>
      </c>
      <c r="AA11" s="56" t="e">
        <f t="shared" si="3"/>
        <v>#REF!</v>
      </c>
      <c r="AB11" s="56" t="e">
        <f t="shared" si="4"/>
        <v>#REF!</v>
      </c>
      <c r="AC11" s="57" t="e">
        <f t="shared" si="5"/>
        <v>#REF!</v>
      </c>
      <c r="AD11" s="56" t="e">
        <f t="shared" si="6"/>
        <v>#REF!</v>
      </c>
      <c r="AE11" s="56" t="e">
        <f t="shared" si="7"/>
        <v>#REF!</v>
      </c>
      <c r="AF11" s="56" t="e">
        <f t="shared" si="8"/>
        <v>#REF!</v>
      </c>
      <c r="AG11" s="56" t="e">
        <f t="shared" si="9"/>
        <v>#REF!</v>
      </c>
      <c r="AH11" s="236"/>
      <c r="AI11" s="236"/>
      <c r="AJ11" s="236"/>
      <c r="AK11" s="236"/>
      <c r="AL11" s="56" t="e">
        <f t="shared" si="34"/>
        <v>#REF!</v>
      </c>
      <c r="AM11" s="56" t="e">
        <f t="shared" si="10"/>
        <v>#REF!</v>
      </c>
      <c r="AN11" s="56" t="e">
        <f t="shared" si="11"/>
        <v>#REF!</v>
      </c>
      <c r="AO11" s="56" t="e">
        <f t="shared" si="12"/>
        <v>#REF!</v>
      </c>
      <c r="AP11" s="56" t="e">
        <f t="shared" si="13"/>
        <v>#REF!</v>
      </c>
      <c r="AQ11" s="56" t="e">
        <f t="shared" si="14"/>
        <v>#REF!</v>
      </c>
      <c r="AR11" s="56" t="e">
        <f t="shared" si="15"/>
        <v>#REF!</v>
      </c>
      <c r="AS11" s="56" t="e">
        <f t="shared" si="16"/>
        <v>#REF!</v>
      </c>
      <c r="AT11" s="57" t="e">
        <f t="shared" si="17"/>
        <v>#REF!</v>
      </c>
      <c r="AU11" s="56"/>
      <c r="AV11" s="56">
        <f t="shared" si="18"/>
        <v>8.1662628151777295</v>
      </c>
      <c r="AW11" s="56">
        <f t="shared" si="19"/>
        <v>8.4829033987293467</v>
      </c>
      <c r="AX11" s="56">
        <f t="shared" si="20"/>
        <v>8.2280467539975817</v>
      </c>
      <c r="AY11" s="56">
        <f t="shared" si="21"/>
        <v>8.0064069640113846</v>
      </c>
      <c r="AZ11" s="56" t="e">
        <f t="shared" si="22"/>
        <v>#REF!</v>
      </c>
      <c r="BA11" s="56" t="e">
        <f t="shared" si="23"/>
        <v>#REF!</v>
      </c>
      <c r="BB11" s="57" t="e">
        <f t="shared" si="24"/>
        <v>#REF!</v>
      </c>
      <c r="BC11" s="56" t="e">
        <f t="shared" si="25"/>
        <v>#REF!</v>
      </c>
      <c r="BD11" s="56" t="e">
        <f t="shared" si="26"/>
        <v>#REF!</v>
      </c>
      <c r="BE11" s="56" t="e">
        <f t="shared" si="27"/>
        <v>#REF!</v>
      </c>
      <c r="BF11" s="57" t="e">
        <f t="shared" si="35"/>
        <v>#REF!</v>
      </c>
      <c r="BG11" s="56" t="e">
        <f t="shared" si="28"/>
        <v>#REF!</v>
      </c>
      <c r="BH11" s="56" t="e">
        <f t="shared" si="29"/>
        <v>#REF!</v>
      </c>
      <c r="BI11" s="56" t="e">
        <f t="shared" si="30"/>
        <v>#REF!</v>
      </c>
      <c r="BJ11" s="56" t="e">
        <f t="shared" si="31"/>
        <v>#REF!</v>
      </c>
      <c r="BK11" s="257" t="e">
        <f t="shared" si="36"/>
        <v>#REF!</v>
      </c>
      <c r="BL11" s="257"/>
      <c r="BM11" s="56" t="e">
        <f t="shared" si="32"/>
        <v>#REF!</v>
      </c>
      <c r="BN11" s="56" t="e">
        <f t="shared" si="33"/>
        <v>#REF!</v>
      </c>
    </row>
    <row r="12" spans="1:66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U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si="38"/>
        <v>#REF!</v>
      </c>
      <c r="O12" s="87" t="e">
        <f t="shared" si="38"/>
        <v>#REF!</v>
      </c>
      <c r="P12" s="87" t="e">
        <f t="shared" si="38"/>
        <v>#REF!</v>
      </c>
      <c r="Q12" s="87" t="e">
        <f t="shared" si="38"/>
        <v>#REF!</v>
      </c>
      <c r="R12" s="87" t="e">
        <f t="shared" ref="R12" si="39">+R9+R10+R11</f>
        <v>#REF!</v>
      </c>
      <c r="S12" s="87" t="e">
        <f t="shared" si="38"/>
        <v>#REF!</v>
      </c>
      <c r="T12" s="87" t="e">
        <f t="shared" si="38"/>
        <v>#REF!</v>
      </c>
      <c r="U12" s="87" t="e">
        <f t="shared" si="38"/>
        <v>#REF!</v>
      </c>
      <c r="V12" s="87"/>
      <c r="W12" s="48"/>
      <c r="X12" s="88">
        <f t="shared" si="0"/>
        <v>-5.4129059234243719</v>
      </c>
      <c r="Y12" s="88">
        <f t="shared" si="1"/>
        <v>5.6106100188496377</v>
      </c>
      <c r="Z12" s="88">
        <f t="shared" si="2"/>
        <v>14.992808648731891</v>
      </c>
      <c r="AA12" s="88" t="e">
        <f t="shared" si="3"/>
        <v>#REF!</v>
      </c>
      <c r="AB12" s="88" t="e">
        <f t="shared" si="4"/>
        <v>#REF!</v>
      </c>
      <c r="AC12" s="426" t="e">
        <f t="shared" si="5"/>
        <v>#REF!</v>
      </c>
      <c r="AD12" s="88" t="e">
        <f t="shared" si="6"/>
        <v>#REF!</v>
      </c>
      <c r="AE12" s="88" t="e">
        <f t="shared" si="7"/>
        <v>#REF!</v>
      </c>
      <c r="AF12" s="88" t="e">
        <f t="shared" si="8"/>
        <v>#REF!</v>
      </c>
      <c r="AG12" s="88" t="e">
        <f t="shared" si="9"/>
        <v>#REF!</v>
      </c>
      <c r="AH12" s="237"/>
      <c r="AI12" s="237"/>
      <c r="AJ12" s="237"/>
      <c r="AK12" s="237"/>
      <c r="AL12" s="88" t="e">
        <f t="shared" si="34"/>
        <v>#REF!</v>
      </c>
      <c r="AM12" s="426" t="e">
        <f t="shared" si="10"/>
        <v>#REF!</v>
      </c>
      <c r="AN12" s="426" t="e">
        <f t="shared" si="11"/>
        <v>#REF!</v>
      </c>
      <c r="AO12" s="426" t="e">
        <f t="shared" si="12"/>
        <v>#REF!</v>
      </c>
      <c r="AP12" s="426" t="e">
        <f t="shared" si="13"/>
        <v>#REF!</v>
      </c>
      <c r="AQ12" s="88" t="e">
        <f t="shared" si="14"/>
        <v>#REF!</v>
      </c>
      <c r="AR12" s="426" t="e">
        <f t="shared" si="15"/>
        <v>#REF!</v>
      </c>
      <c r="AS12" s="426" t="e">
        <f t="shared" si="16"/>
        <v>#REF!</v>
      </c>
      <c r="AT12" s="426" t="e">
        <f t="shared" si="17"/>
        <v>#REF!</v>
      </c>
      <c r="AU12" s="88"/>
      <c r="AV12" s="88">
        <f t="shared" si="18"/>
        <v>24.065954505208357</v>
      </c>
      <c r="AW12" s="88">
        <f t="shared" si="19"/>
        <v>24.369155701213085</v>
      </c>
      <c r="AX12" s="88">
        <f t="shared" si="20"/>
        <v>23.987277521254736</v>
      </c>
      <c r="AY12" s="88">
        <f t="shared" si="21"/>
        <v>23.161976346169098</v>
      </c>
      <c r="AZ12" s="88" t="e">
        <f t="shared" si="22"/>
        <v>#REF!</v>
      </c>
      <c r="BA12" s="88" t="e">
        <f t="shared" si="23"/>
        <v>#REF!</v>
      </c>
      <c r="BB12" s="426" t="e">
        <f t="shared" si="24"/>
        <v>#REF!</v>
      </c>
      <c r="BC12" s="88" t="e">
        <f t="shared" si="25"/>
        <v>#REF!</v>
      </c>
      <c r="BD12" s="88" t="e">
        <f t="shared" si="26"/>
        <v>#REF!</v>
      </c>
      <c r="BE12" s="88" t="e">
        <f t="shared" si="27"/>
        <v>#REF!</v>
      </c>
      <c r="BF12" s="426" t="e">
        <f t="shared" si="35"/>
        <v>#REF!</v>
      </c>
      <c r="BG12" s="426" t="e">
        <f t="shared" si="28"/>
        <v>#REF!</v>
      </c>
      <c r="BH12" s="426" t="e">
        <f t="shared" si="29"/>
        <v>#REF!</v>
      </c>
      <c r="BI12" s="426" t="e">
        <f t="shared" si="30"/>
        <v>#REF!</v>
      </c>
      <c r="BJ12" s="426" t="e">
        <f t="shared" si="31"/>
        <v>#REF!</v>
      </c>
      <c r="BK12" s="237" t="e">
        <f t="shared" si="36"/>
        <v>#REF!</v>
      </c>
      <c r="BL12" s="237"/>
      <c r="BM12" s="426" t="e">
        <f t="shared" si="32"/>
        <v>#REF!</v>
      </c>
      <c r="BN12" s="426" t="e">
        <f t="shared" si="33"/>
        <v>#REF!</v>
      </c>
    </row>
    <row r="13" spans="1:66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U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si="40"/>
        <v>#REF!</v>
      </c>
      <c r="O13" s="87" t="e">
        <f t="shared" si="40"/>
        <v>#REF!</v>
      </c>
      <c r="P13" s="87" t="e">
        <f t="shared" si="40"/>
        <v>#REF!</v>
      </c>
      <c r="Q13" s="87" t="e">
        <f t="shared" si="40"/>
        <v>#REF!</v>
      </c>
      <c r="R13" s="87" t="e">
        <f t="shared" ref="R13" si="41">+R12+R8</f>
        <v>#REF!</v>
      </c>
      <c r="S13" s="87" t="e">
        <f t="shared" si="40"/>
        <v>#REF!</v>
      </c>
      <c r="T13" s="87" t="e">
        <f t="shared" si="40"/>
        <v>#REF!</v>
      </c>
      <c r="U13" s="87" t="e">
        <f t="shared" si="40"/>
        <v>#REF!</v>
      </c>
      <c r="V13" s="87"/>
      <c r="W13" s="48"/>
      <c r="X13" s="88">
        <f t="shared" si="0"/>
        <v>-4.1737747918114358</v>
      </c>
      <c r="Y13" s="88">
        <f t="shared" si="1"/>
        <v>0.66532899959914626</v>
      </c>
      <c r="Z13" s="88">
        <f t="shared" si="2"/>
        <v>20.586014481521666</v>
      </c>
      <c r="AA13" s="88" t="e">
        <f t="shared" si="3"/>
        <v>#REF!</v>
      </c>
      <c r="AB13" s="88" t="e">
        <f t="shared" si="4"/>
        <v>#REF!</v>
      </c>
      <c r="AC13" s="426" t="e">
        <f t="shared" si="5"/>
        <v>#REF!</v>
      </c>
      <c r="AD13" s="88" t="e">
        <f t="shared" si="6"/>
        <v>#REF!</v>
      </c>
      <c r="AE13" s="88" t="e">
        <f t="shared" si="7"/>
        <v>#REF!</v>
      </c>
      <c r="AF13" s="88" t="e">
        <f t="shared" si="8"/>
        <v>#REF!</v>
      </c>
      <c r="AG13" s="88" t="e">
        <f t="shared" si="9"/>
        <v>#REF!</v>
      </c>
      <c r="AH13" s="237"/>
      <c r="AI13" s="237"/>
      <c r="AJ13" s="237"/>
      <c r="AK13" s="237"/>
      <c r="AL13" s="88" t="e">
        <f t="shared" si="34"/>
        <v>#REF!</v>
      </c>
      <c r="AM13" s="426" t="e">
        <f t="shared" si="10"/>
        <v>#REF!</v>
      </c>
      <c r="AN13" s="426" t="e">
        <f t="shared" si="11"/>
        <v>#REF!</v>
      </c>
      <c r="AO13" s="426" t="e">
        <f t="shared" si="12"/>
        <v>#REF!</v>
      </c>
      <c r="AP13" s="426" t="e">
        <f t="shared" si="13"/>
        <v>#REF!</v>
      </c>
      <c r="AQ13" s="88" t="e">
        <f t="shared" si="14"/>
        <v>#REF!</v>
      </c>
      <c r="AR13" s="426" t="e">
        <f t="shared" si="15"/>
        <v>#REF!</v>
      </c>
      <c r="AS13" s="426" t="e">
        <f t="shared" si="16"/>
        <v>#REF!</v>
      </c>
      <c r="AT13" s="426" t="e">
        <f t="shared" si="17"/>
        <v>#REF!</v>
      </c>
      <c r="AU13" s="88"/>
      <c r="AV13" s="88">
        <f t="shared" si="18"/>
        <v>48.153474422786644</v>
      </c>
      <c r="AW13" s="88">
        <f t="shared" si="19"/>
        <v>49.398927180677141</v>
      </c>
      <c r="AX13" s="88">
        <f t="shared" si="20"/>
        <v>46.347931913015742</v>
      </c>
      <c r="AY13" s="88">
        <f t="shared" si="21"/>
        <v>46.930077800490174</v>
      </c>
      <c r="AZ13" s="88" t="e">
        <f t="shared" si="22"/>
        <v>#REF!</v>
      </c>
      <c r="BA13" s="88" t="e">
        <f t="shared" si="23"/>
        <v>#REF!</v>
      </c>
      <c r="BB13" s="426" t="e">
        <f t="shared" si="24"/>
        <v>#REF!</v>
      </c>
      <c r="BC13" s="88" t="e">
        <f t="shared" si="25"/>
        <v>#REF!</v>
      </c>
      <c r="BD13" s="88" t="e">
        <f t="shared" si="26"/>
        <v>#REF!</v>
      </c>
      <c r="BE13" s="88" t="e">
        <f t="shared" si="27"/>
        <v>#REF!</v>
      </c>
      <c r="BF13" s="426" t="e">
        <f t="shared" si="35"/>
        <v>#REF!</v>
      </c>
      <c r="BG13" s="426" t="e">
        <f t="shared" si="28"/>
        <v>#REF!</v>
      </c>
      <c r="BH13" s="426" t="e">
        <f t="shared" si="29"/>
        <v>#REF!</v>
      </c>
      <c r="BI13" s="426" t="e">
        <f t="shared" si="30"/>
        <v>#REF!</v>
      </c>
      <c r="BJ13" s="426" t="e">
        <f t="shared" si="31"/>
        <v>#REF!</v>
      </c>
      <c r="BK13" s="237" t="e">
        <f t="shared" si="36"/>
        <v>#REF!</v>
      </c>
      <c r="BL13" s="237"/>
      <c r="BM13" s="426" t="e">
        <f t="shared" si="32"/>
        <v>#REF!</v>
      </c>
      <c r="BN13" s="426" t="e">
        <f t="shared" si="33"/>
        <v>#REF!</v>
      </c>
    </row>
    <row r="14" spans="1:66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($L$23*BF14)/100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(Q$23*BN14)/100</f>
        <v>#REF!</v>
      </c>
      <c r="R14" s="53" t="e">
        <f>+#REF!</f>
        <v>#REF!</v>
      </c>
      <c r="S14" s="53" t="e">
        <f>(S$23*BK14)/100</f>
        <v>#REF!</v>
      </c>
      <c r="T14" s="53" t="e">
        <f>+#REF!</f>
        <v>#REF!</v>
      </c>
      <c r="U14" s="53" t="e">
        <f>+#REF!</f>
        <v>#REF!</v>
      </c>
      <c r="V14" s="53"/>
      <c r="W14" s="71"/>
      <c r="X14" s="56">
        <f t="shared" si="0"/>
        <v>-3.9995575166853037</v>
      </c>
      <c r="Y14" s="56">
        <f t="shared" si="1"/>
        <v>7.8915135608048859</v>
      </c>
      <c r="Z14" s="56">
        <f t="shared" si="2"/>
        <v>21.342254535098061</v>
      </c>
      <c r="AA14" s="56" t="e">
        <f t="shared" si="3"/>
        <v>#REF!</v>
      </c>
      <c r="AB14" s="56" t="e">
        <f t="shared" si="4"/>
        <v>#REF!</v>
      </c>
      <c r="AC14" s="57" t="e">
        <f t="shared" si="5"/>
        <v>#REF!</v>
      </c>
      <c r="AD14" s="56" t="e">
        <f t="shared" si="6"/>
        <v>#REF!</v>
      </c>
      <c r="AE14" s="56" t="e">
        <f t="shared" si="7"/>
        <v>#REF!</v>
      </c>
      <c r="AF14" s="56" t="e">
        <f t="shared" si="8"/>
        <v>#REF!</v>
      </c>
      <c r="AG14" s="56" t="e">
        <f t="shared" si="9"/>
        <v>#REF!</v>
      </c>
      <c r="AH14" s="236"/>
      <c r="AI14" s="236"/>
      <c r="AJ14" s="236"/>
      <c r="AK14" s="236"/>
      <c r="AL14" s="56" t="e">
        <f t="shared" si="34"/>
        <v>#REF!</v>
      </c>
      <c r="AM14" s="56" t="e">
        <f t="shared" si="10"/>
        <v>#REF!</v>
      </c>
      <c r="AN14" s="57" t="e">
        <f t="shared" si="11"/>
        <v>#REF!</v>
      </c>
      <c r="AO14" s="56" t="e">
        <f t="shared" si="12"/>
        <v>#REF!</v>
      </c>
      <c r="AP14" s="56" t="e">
        <f t="shared" si="13"/>
        <v>#REF!</v>
      </c>
      <c r="AQ14" s="56" t="e">
        <f t="shared" si="14"/>
        <v>#REF!</v>
      </c>
      <c r="AR14" s="56" t="e">
        <f t="shared" si="15"/>
        <v>#REF!</v>
      </c>
      <c r="AS14" s="56" t="e">
        <f t="shared" si="16"/>
        <v>#REF!</v>
      </c>
      <c r="AT14" s="57" t="e">
        <f t="shared" si="17"/>
        <v>#REF!</v>
      </c>
      <c r="AU14" s="56"/>
      <c r="AV14" s="56">
        <f t="shared" si="18"/>
        <v>8.3682371303944603</v>
      </c>
      <c r="AW14" s="56">
        <f t="shared" si="19"/>
        <v>8.6002825835973429</v>
      </c>
      <c r="AX14" s="56">
        <f t="shared" si="20"/>
        <v>8.6483435377145899</v>
      </c>
      <c r="AY14" s="56">
        <f t="shared" si="21"/>
        <v>8.8118879286869074</v>
      </c>
      <c r="AZ14" s="56" t="e">
        <f t="shared" si="22"/>
        <v>#REF!</v>
      </c>
      <c r="BA14" s="56" t="e">
        <f t="shared" si="23"/>
        <v>#REF!</v>
      </c>
      <c r="BB14" s="57" t="e">
        <f t="shared" si="24"/>
        <v>#REF!</v>
      </c>
      <c r="BC14" s="56" t="e">
        <f t="shared" si="25"/>
        <v>#REF!</v>
      </c>
      <c r="BD14" s="56" t="e">
        <f t="shared" si="26"/>
        <v>#REF!</v>
      </c>
      <c r="BE14" s="56" t="e">
        <f t="shared" si="27"/>
        <v>#REF!</v>
      </c>
      <c r="BF14" s="57" t="e">
        <f t="shared" si="35"/>
        <v>#REF!</v>
      </c>
      <c r="BG14" s="56" t="e">
        <f t="shared" si="28"/>
        <v>#REF!</v>
      </c>
      <c r="BH14" s="56" t="e">
        <f t="shared" si="29"/>
        <v>#REF!</v>
      </c>
      <c r="BI14" s="56" t="e">
        <f t="shared" si="30"/>
        <v>#REF!</v>
      </c>
      <c r="BJ14" s="56" t="e">
        <f t="shared" si="31"/>
        <v>#REF!</v>
      </c>
      <c r="BK14" s="257" t="e">
        <f t="shared" si="36"/>
        <v>#REF!</v>
      </c>
      <c r="BL14" s="257"/>
      <c r="BM14" s="56" t="e">
        <f t="shared" si="32"/>
        <v>#REF!</v>
      </c>
      <c r="BN14" s="56" t="e">
        <f t="shared" si="33"/>
        <v>#REF!</v>
      </c>
    </row>
    <row r="15" spans="1:66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($L$23*BF15)/100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(Q$23*BN15)/100</f>
        <v>#REF!</v>
      </c>
      <c r="R15" s="53" t="e">
        <f>+#REF!</f>
        <v>#REF!</v>
      </c>
      <c r="S15" s="53" t="e">
        <f>(S$23*BK15)/100</f>
        <v>#REF!</v>
      </c>
      <c r="T15" s="53" t="e">
        <f>+#REF!</f>
        <v>#REF!</v>
      </c>
      <c r="U15" s="53" t="e">
        <f>+#REF!</f>
        <v>#REF!</v>
      </c>
      <c r="V15" s="53"/>
      <c r="W15" s="71"/>
      <c r="X15" s="56">
        <f t="shared" si="0"/>
        <v>-12.279388169857752</v>
      </c>
      <c r="Y15" s="56">
        <f t="shared" si="1"/>
        <v>14.645935953507738</v>
      </c>
      <c r="Z15" s="56">
        <f t="shared" si="2"/>
        <v>26.012819277882127</v>
      </c>
      <c r="AA15" s="56" t="e">
        <f t="shared" si="3"/>
        <v>#REF!</v>
      </c>
      <c r="AB15" s="56" t="e">
        <f t="shared" si="4"/>
        <v>#REF!</v>
      </c>
      <c r="AC15" s="57" t="e">
        <f t="shared" si="5"/>
        <v>#REF!</v>
      </c>
      <c r="AD15" s="56" t="e">
        <f t="shared" si="6"/>
        <v>#REF!</v>
      </c>
      <c r="AE15" s="56" t="e">
        <f t="shared" si="7"/>
        <v>#REF!</v>
      </c>
      <c r="AF15" s="56" t="e">
        <f t="shared" si="8"/>
        <v>#REF!</v>
      </c>
      <c r="AG15" s="56" t="e">
        <f t="shared" si="9"/>
        <v>#REF!</v>
      </c>
      <c r="AH15" s="236"/>
      <c r="AI15" s="236"/>
      <c r="AJ15" s="236"/>
      <c r="AK15" s="236"/>
      <c r="AL15" s="56" t="e">
        <f t="shared" si="34"/>
        <v>#REF!</v>
      </c>
      <c r="AM15" s="56" t="e">
        <f t="shared" si="10"/>
        <v>#REF!</v>
      </c>
      <c r="AN15" s="57" t="e">
        <f t="shared" si="11"/>
        <v>#REF!</v>
      </c>
      <c r="AO15" s="56" t="e">
        <f t="shared" si="12"/>
        <v>#REF!</v>
      </c>
      <c r="AP15" s="56" t="e">
        <f t="shared" si="13"/>
        <v>#REF!</v>
      </c>
      <c r="AQ15" s="56" t="e">
        <f t="shared" si="14"/>
        <v>#REF!</v>
      </c>
      <c r="AR15" s="56" t="e">
        <f t="shared" si="15"/>
        <v>#REF!</v>
      </c>
      <c r="AS15" s="56" t="e">
        <f t="shared" si="16"/>
        <v>#REF!</v>
      </c>
      <c r="AT15" s="57" t="e">
        <f t="shared" si="17"/>
        <v>#REF!</v>
      </c>
      <c r="AU15" s="56"/>
      <c r="AV15" s="56">
        <f t="shared" si="18"/>
        <v>8.4941153680991324</v>
      </c>
      <c r="AW15" s="56">
        <f t="shared" si="19"/>
        <v>7.9767377799294437</v>
      </c>
      <c r="AX15" s="56">
        <f t="shared" si="20"/>
        <v>8.5234791993972312</v>
      </c>
      <c r="AY15" s="56">
        <f t="shared" si="21"/>
        <v>9.0189422534450649</v>
      </c>
      <c r="AZ15" s="56" t="e">
        <f t="shared" si="22"/>
        <v>#REF!</v>
      </c>
      <c r="BA15" s="56" t="e">
        <f t="shared" si="23"/>
        <v>#REF!</v>
      </c>
      <c r="BB15" s="57" t="e">
        <f t="shared" si="24"/>
        <v>#REF!</v>
      </c>
      <c r="BC15" s="56" t="e">
        <f t="shared" si="25"/>
        <v>#REF!</v>
      </c>
      <c r="BD15" s="56" t="e">
        <f t="shared" si="26"/>
        <v>#REF!</v>
      </c>
      <c r="BE15" s="56" t="e">
        <f t="shared" si="27"/>
        <v>#REF!</v>
      </c>
      <c r="BF15" s="57" t="e">
        <f t="shared" si="35"/>
        <v>#REF!</v>
      </c>
      <c r="BG15" s="56" t="e">
        <f t="shared" si="28"/>
        <v>#REF!</v>
      </c>
      <c r="BH15" s="56" t="e">
        <f t="shared" si="29"/>
        <v>#REF!</v>
      </c>
      <c r="BI15" s="56" t="e">
        <f t="shared" si="30"/>
        <v>#REF!</v>
      </c>
      <c r="BJ15" s="56" t="e">
        <f t="shared" si="31"/>
        <v>#REF!</v>
      </c>
      <c r="BK15" s="257" t="e">
        <f t="shared" si="36"/>
        <v>#REF!</v>
      </c>
      <c r="BL15" s="257"/>
      <c r="BM15" s="56" t="e">
        <f t="shared" si="32"/>
        <v>#REF!</v>
      </c>
      <c r="BN15" s="56" t="e">
        <f t="shared" si="33"/>
        <v>#REF!</v>
      </c>
    </row>
    <row r="16" spans="1:66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($L$23*BF16)/100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(Q$23*BN16)/100</f>
        <v>#REF!</v>
      </c>
      <c r="R16" s="53" t="e">
        <f>+#REF!</f>
        <v>#REF!</v>
      </c>
      <c r="S16" s="53" t="e">
        <f>(S$23*BK16)/100</f>
        <v>#REF!</v>
      </c>
      <c r="T16" s="53" t="e">
        <f>+#REF!</f>
        <v>#REF!</v>
      </c>
      <c r="U16" s="53" t="e">
        <f>+#REF!</f>
        <v>#REF!</v>
      </c>
      <c r="V16" s="53"/>
      <c r="W16" s="71"/>
      <c r="X16" s="57">
        <f t="shared" si="0"/>
        <v>-9.0185051857329164</v>
      </c>
      <c r="Y16" s="57">
        <f t="shared" si="1"/>
        <v>10.381702572701435</v>
      </c>
      <c r="Z16" s="57">
        <f t="shared" si="2"/>
        <v>17.987459891804747</v>
      </c>
      <c r="AA16" s="57" t="e">
        <f t="shared" si="3"/>
        <v>#REF!</v>
      </c>
      <c r="AB16" s="57" t="e">
        <f t="shared" si="4"/>
        <v>#REF!</v>
      </c>
      <c r="AC16" s="57" t="e">
        <f t="shared" si="5"/>
        <v>#REF!</v>
      </c>
      <c r="AD16" s="56" t="e">
        <f t="shared" si="6"/>
        <v>#REF!</v>
      </c>
      <c r="AE16" s="56" t="e">
        <f t="shared" si="7"/>
        <v>#REF!</v>
      </c>
      <c r="AF16" s="56" t="e">
        <f t="shared" si="8"/>
        <v>#REF!</v>
      </c>
      <c r="AG16" s="56" t="e">
        <f t="shared" si="9"/>
        <v>#REF!</v>
      </c>
      <c r="AH16" s="236"/>
      <c r="AI16" s="236"/>
      <c r="AJ16" s="236"/>
      <c r="AK16" s="236"/>
      <c r="AL16" s="56" t="e">
        <f t="shared" si="34"/>
        <v>#REF!</v>
      </c>
      <c r="AM16" s="56" t="e">
        <f t="shared" si="10"/>
        <v>#REF!</v>
      </c>
      <c r="AN16" s="57" t="e">
        <f t="shared" si="11"/>
        <v>#REF!</v>
      </c>
      <c r="AO16" s="56" t="e">
        <f t="shared" si="12"/>
        <v>#REF!</v>
      </c>
      <c r="AP16" s="56" t="e">
        <f t="shared" si="13"/>
        <v>#REF!</v>
      </c>
      <c r="AQ16" s="56" t="e">
        <f t="shared" si="14"/>
        <v>#REF!</v>
      </c>
      <c r="AR16" s="56" t="e">
        <f t="shared" si="15"/>
        <v>#REF!</v>
      </c>
      <c r="AS16" s="56" t="e">
        <f t="shared" si="16"/>
        <v>#REF!</v>
      </c>
      <c r="AT16" s="57" t="e">
        <f t="shared" si="17"/>
        <v>#REF!</v>
      </c>
      <c r="AU16" s="57"/>
      <c r="AV16" s="57">
        <f t="shared" si="18"/>
        <v>8.8097623776124276</v>
      </c>
      <c r="AW16" s="57">
        <f t="shared" si="19"/>
        <v>8.580701034151728</v>
      </c>
      <c r="AX16" s="57">
        <f t="shared" si="20"/>
        <v>8.8278060908140041</v>
      </c>
      <c r="AY16" s="57">
        <f t="shared" si="21"/>
        <v>8.7460631527180777</v>
      </c>
      <c r="AZ16" s="57" t="e">
        <f t="shared" si="22"/>
        <v>#REF!</v>
      </c>
      <c r="BA16" s="57" t="e">
        <f t="shared" si="23"/>
        <v>#REF!</v>
      </c>
      <c r="BB16" s="57" t="e">
        <f t="shared" si="24"/>
        <v>#REF!</v>
      </c>
      <c r="BC16" s="56" t="e">
        <f t="shared" si="25"/>
        <v>#REF!</v>
      </c>
      <c r="BD16" s="56" t="e">
        <f t="shared" si="26"/>
        <v>#REF!</v>
      </c>
      <c r="BE16" s="56" t="e">
        <f t="shared" si="27"/>
        <v>#REF!</v>
      </c>
      <c r="BF16" s="57" t="e">
        <f t="shared" si="35"/>
        <v>#REF!</v>
      </c>
      <c r="BG16" s="56" t="e">
        <f t="shared" si="28"/>
        <v>#REF!</v>
      </c>
      <c r="BH16" s="56" t="e">
        <f t="shared" si="29"/>
        <v>#REF!</v>
      </c>
      <c r="BI16" s="56" t="e">
        <f t="shared" si="30"/>
        <v>#REF!</v>
      </c>
      <c r="BJ16" s="56" t="e">
        <f t="shared" si="31"/>
        <v>#REF!</v>
      </c>
      <c r="BK16" s="257" t="e">
        <f t="shared" si="36"/>
        <v>#REF!</v>
      </c>
      <c r="BL16" s="257"/>
      <c r="BM16" s="56" t="e">
        <f t="shared" si="32"/>
        <v>#REF!</v>
      </c>
      <c r="BN16" s="56" t="e">
        <f t="shared" si="33"/>
        <v>#REF!</v>
      </c>
    </row>
    <row r="17" spans="1:66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 t="shared" ref="P17:U17" si="43">+P16+P15+P14</f>
        <v>#REF!</v>
      </c>
      <c r="Q17" s="70" t="e">
        <f t="shared" si="43"/>
        <v>#REF!</v>
      </c>
      <c r="R17" s="70" t="e">
        <f t="shared" si="43"/>
        <v>#REF!</v>
      </c>
      <c r="S17" s="70" t="e">
        <f t="shared" si="43"/>
        <v>#REF!</v>
      </c>
      <c r="T17" s="70" t="e">
        <f t="shared" si="43"/>
        <v>#REF!</v>
      </c>
      <c r="U17" s="70" t="e">
        <f t="shared" si="43"/>
        <v>#REF!</v>
      </c>
      <c r="V17" s="70"/>
      <c r="W17" s="48"/>
      <c r="X17" s="88">
        <f t="shared" si="0"/>
        <v>-8.4614249436250066</v>
      </c>
      <c r="Y17" s="88">
        <f t="shared" si="1"/>
        <v>10.882476952188668</v>
      </c>
      <c r="Z17" s="88">
        <f t="shared" si="2"/>
        <v>21.734336472749185</v>
      </c>
      <c r="AA17" s="88" t="e">
        <f t="shared" si="3"/>
        <v>#REF!</v>
      </c>
      <c r="AB17" s="88" t="e">
        <f t="shared" si="4"/>
        <v>#REF!</v>
      </c>
      <c r="AC17" s="426" t="e">
        <f t="shared" si="5"/>
        <v>#REF!</v>
      </c>
      <c r="AD17" s="88" t="e">
        <f t="shared" si="6"/>
        <v>#REF!</v>
      </c>
      <c r="AE17" s="88" t="e">
        <f t="shared" si="7"/>
        <v>#REF!</v>
      </c>
      <c r="AF17" s="88" t="e">
        <f t="shared" si="8"/>
        <v>#REF!</v>
      </c>
      <c r="AG17" s="88" t="e">
        <f t="shared" si="9"/>
        <v>#REF!</v>
      </c>
      <c r="AH17" s="237"/>
      <c r="AI17" s="237"/>
      <c r="AJ17" s="237"/>
      <c r="AK17" s="237"/>
      <c r="AL17" s="88" t="e">
        <f t="shared" si="34"/>
        <v>#REF!</v>
      </c>
      <c r="AM17" s="426" t="e">
        <f t="shared" si="10"/>
        <v>#REF!</v>
      </c>
      <c r="AN17" s="426" t="e">
        <f t="shared" si="11"/>
        <v>#REF!</v>
      </c>
      <c r="AO17" s="426" t="e">
        <f t="shared" si="12"/>
        <v>#REF!</v>
      </c>
      <c r="AP17" s="426" t="e">
        <f t="shared" si="13"/>
        <v>#REF!</v>
      </c>
      <c r="AQ17" s="88" t="e">
        <f t="shared" si="14"/>
        <v>#REF!</v>
      </c>
      <c r="AR17" s="426" t="e">
        <f t="shared" si="15"/>
        <v>#REF!</v>
      </c>
      <c r="AS17" s="426" t="e">
        <f t="shared" si="16"/>
        <v>#REF!</v>
      </c>
      <c r="AT17" s="426" t="e">
        <f t="shared" si="17"/>
        <v>#REF!</v>
      </c>
      <c r="AU17" s="88"/>
      <c r="AV17" s="88">
        <f t="shared" si="18"/>
        <v>25.672114876106022</v>
      </c>
      <c r="AW17" s="88">
        <f t="shared" si="19"/>
        <v>25.157721397678511</v>
      </c>
      <c r="AX17" s="88">
        <f t="shared" si="20"/>
        <v>25.999628827925825</v>
      </c>
      <c r="AY17" s="88">
        <f t="shared" si="21"/>
        <v>26.576893334850048</v>
      </c>
      <c r="AZ17" s="88" t="e">
        <f t="shared" si="22"/>
        <v>#REF!</v>
      </c>
      <c r="BA17" s="88" t="e">
        <f t="shared" si="23"/>
        <v>#REF!</v>
      </c>
      <c r="BB17" s="426" t="e">
        <f t="shared" si="24"/>
        <v>#REF!</v>
      </c>
      <c r="BC17" s="88" t="e">
        <f t="shared" si="25"/>
        <v>#REF!</v>
      </c>
      <c r="BD17" s="88" t="e">
        <f t="shared" si="26"/>
        <v>#REF!</v>
      </c>
      <c r="BE17" s="88" t="e">
        <f t="shared" si="27"/>
        <v>#REF!</v>
      </c>
      <c r="BF17" s="426" t="e">
        <f t="shared" si="35"/>
        <v>#REF!</v>
      </c>
      <c r="BG17" s="88" t="e">
        <f t="shared" si="28"/>
        <v>#REF!</v>
      </c>
      <c r="BH17" s="88" t="e">
        <f t="shared" si="29"/>
        <v>#REF!</v>
      </c>
      <c r="BI17" s="88" t="e">
        <f t="shared" si="30"/>
        <v>#REF!</v>
      </c>
      <c r="BJ17" s="88" t="e">
        <f t="shared" si="31"/>
        <v>#REF!</v>
      </c>
      <c r="BK17" s="237" t="e">
        <f t="shared" si="36"/>
        <v>#REF!</v>
      </c>
      <c r="BL17" s="237"/>
      <c r="BM17" s="426" t="e">
        <f t="shared" si="32"/>
        <v>#REF!</v>
      </c>
      <c r="BN17" s="426" t="e">
        <f t="shared" si="33"/>
        <v>#REF!</v>
      </c>
    </row>
    <row r="18" spans="1:66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($L$23*BF18)/100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(Q$23*BN18)/100</f>
        <v>#REF!</v>
      </c>
      <c r="R18" s="53" t="e">
        <f>+#REF!</f>
        <v>#REF!</v>
      </c>
      <c r="S18" s="53" t="e">
        <f>(S$23*BK18)/100</f>
        <v>#REF!</v>
      </c>
      <c r="T18" s="53" t="e">
        <f>+#REF!</f>
        <v>#REF!</v>
      </c>
      <c r="U18" s="53" t="e">
        <f>+#REF!</f>
        <v>#REF!</v>
      </c>
      <c r="V18" s="53"/>
      <c r="W18" s="71"/>
      <c r="X18" s="56">
        <f t="shared" si="0"/>
        <v>-12.720784811700591</v>
      </c>
      <c r="Y18" s="56">
        <f t="shared" si="1"/>
        <v>18.234763350012308</v>
      </c>
      <c r="Z18" s="56">
        <f t="shared" si="2"/>
        <v>15.185163547136193</v>
      </c>
      <c r="AA18" s="56" t="e">
        <f t="shared" si="3"/>
        <v>#REF!</v>
      </c>
      <c r="AB18" s="56" t="e">
        <f t="shared" si="4"/>
        <v>#REF!</v>
      </c>
      <c r="AC18" s="57" t="e">
        <f t="shared" si="5"/>
        <v>#REF!</v>
      </c>
      <c r="AD18" s="56" t="e">
        <f t="shared" si="6"/>
        <v>#REF!</v>
      </c>
      <c r="AE18" s="56" t="e">
        <f t="shared" si="7"/>
        <v>#REF!</v>
      </c>
      <c r="AF18" s="56" t="e">
        <f t="shared" si="8"/>
        <v>#REF!</v>
      </c>
      <c r="AG18" s="56" t="e">
        <f t="shared" si="9"/>
        <v>#REF!</v>
      </c>
      <c r="AH18" s="236"/>
      <c r="AI18" s="236"/>
      <c r="AJ18" s="236"/>
      <c r="AK18" s="236"/>
      <c r="AL18" s="56" t="e">
        <f t="shared" si="34"/>
        <v>#REF!</v>
      </c>
      <c r="AM18" s="56" t="e">
        <f t="shared" si="10"/>
        <v>#REF!</v>
      </c>
      <c r="AN18" s="57" t="e">
        <f t="shared" si="11"/>
        <v>#REF!</v>
      </c>
      <c r="AO18" s="56" t="e">
        <f t="shared" si="12"/>
        <v>#REF!</v>
      </c>
      <c r="AP18" s="56" t="e">
        <f t="shared" si="13"/>
        <v>#REF!</v>
      </c>
      <c r="AQ18" s="56" t="e">
        <f t="shared" si="14"/>
        <v>#REF!</v>
      </c>
      <c r="AR18" s="56" t="e">
        <f t="shared" si="15"/>
        <v>#REF!</v>
      </c>
      <c r="AS18" s="56" t="e">
        <f t="shared" si="16"/>
        <v>#REF!</v>
      </c>
      <c r="AT18" s="57" t="e">
        <f t="shared" si="17"/>
        <v>#REF!</v>
      </c>
      <c r="AU18" s="56"/>
      <c r="AV18" s="56">
        <f t="shared" si="18"/>
        <v>9.0989069010176724</v>
      </c>
      <c r="AW18" s="56">
        <f t="shared" si="19"/>
        <v>8.5016958135674994</v>
      </c>
      <c r="AX18" s="56">
        <f t="shared" si="20"/>
        <v>9.3687936651018706</v>
      </c>
      <c r="AY18" s="56">
        <f t="shared" si="21"/>
        <v>9.0615854478267934</v>
      </c>
      <c r="AZ18" s="56" t="e">
        <f t="shared" si="22"/>
        <v>#REF!</v>
      </c>
      <c r="BA18" s="56" t="e">
        <f t="shared" si="23"/>
        <v>#REF!</v>
      </c>
      <c r="BB18" s="57" t="e">
        <f t="shared" si="24"/>
        <v>#REF!</v>
      </c>
      <c r="BC18" s="56" t="e">
        <f t="shared" si="25"/>
        <v>#REF!</v>
      </c>
      <c r="BD18" s="56" t="e">
        <f t="shared" si="26"/>
        <v>#REF!</v>
      </c>
      <c r="BE18" s="56" t="e">
        <f t="shared" si="27"/>
        <v>#REF!</v>
      </c>
      <c r="BF18" s="57" t="e">
        <f t="shared" si="35"/>
        <v>#REF!</v>
      </c>
      <c r="BG18" s="56" t="e">
        <f t="shared" si="28"/>
        <v>#REF!</v>
      </c>
      <c r="BH18" s="56" t="e">
        <f t="shared" si="29"/>
        <v>#REF!</v>
      </c>
      <c r="BI18" s="56" t="e">
        <f t="shared" si="30"/>
        <v>#REF!</v>
      </c>
      <c r="BJ18" s="56" t="e">
        <f t="shared" si="31"/>
        <v>#REF!</v>
      </c>
      <c r="BK18" s="257" t="e">
        <f t="shared" si="36"/>
        <v>#REF!</v>
      </c>
      <c r="BL18" s="257"/>
      <c r="BM18" s="56" t="e">
        <f t="shared" si="32"/>
        <v>#REF!</v>
      </c>
      <c r="BN18" s="56" t="e">
        <f t="shared" si="33"/>
        <v>#REF!</v>
      </c>
    </row>
    <row r="19" spans="1:66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($L$23*BF19)/100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(Q$23*BN19)/100</f>
        <v>#REF!</v>
      </c>
      <c r="R19" s="53" t="e">
        <f>+#REF!</f>
        <v>#REF!</v>
      </c>
      <c r="S19" s="53" t="e">
        <f>(S$23*BK19)/100</f>
        <v>#REF!</v>
      </c>
      <c r="T19" s="53" t="e">
        <f>+#REF!</f>
        <v>#REF!</v>
      </c>
      <c r="U19" s="53" t="e">
        <f>+#REF!</f>
        <v>#REF!</v>
      </c>
      <c r="V19" s="53"/>
      <c r="W19" s="71"/>
      <c r="X19" s="56">
        <f t="shared" si="0"/>
        <v>-7.4180659374606268</v>
      </c>
      <c r="Y19" s="56">
        <f t="shared" si="1"/>
        <v>17.365687466797787</v>
      </c>
      <c r="Z19" s="56">
        <f t="shared" si="2"/>
        <v>16.329187318806703</v>
      </c>
      <c r="AA19" s="56" t="e">
        <f t="shared" si="3"/>
        <v>#REF!</v>
      </c>
      <c r="AB19" s="56" t="e">
        <f t="shared" si="4"/>
        <v>#REF!</v>
      </c>
      <c r="AC19" s="57" t="e">
        <f t="shared" si="5"/>
        <v>#REF!</v>
      </c>
      <c r="AD19" s="56" t="e">
        <f t="shared" si="6"/>
        <v>#REF!</v>
      </c>
      <c r="AE19" s="56" t="e">
        <f t="shared" si="7"/>
        <v>#REF!</v>
      </c>
      <c r="AF19" s="56" t="e">
        <f t="shared" si="8"/>
        <v>#REF!</v>
      </c>
      <c r="AG19" s="56" t="e">
        <f t="shared" si="9"/>
        <v>#REF!</v>
      </c>
      <c r="AH19" s="236"/>
      <c r="AI19" s="236"/>
      <c r="AJ19" s="236"/>
      <c r="AK19" s="236"/>
      <c r="AL19" s="56" t="e">
        <f t="shared" si="34"/>
        <v>#REF!</v>
      </c>
      <c r="AM19" s="56" t="e">
        <f t="shared" si="10"/>
        <v>#REF!</v>
      </c>
      <c r="AN19" s="57" t="e">
        <f t="shared" si="11"/>
        <v>#REF!</v>
      </c>
      <c r="AO19" s="56" t="e">
        <f t="shared" si="12"/>
        <v>#REF!</v>
      </c>
      <c r="AP19" s="56" t="e">
        <f t="shared" si="13"/>
        <v>#REF!</v>
      </c>
      <c r="AQ19" s="56" t="e">
        <f t="shared" si="14"/>
        <v>#REF!</v>
      </c>
      <c r="AR19" s="56" t="e">
        <f t="shared" si="15"/>
        <v>#REF!</v>
      </c>
      <c r="AS19" s="56" t="e">
        <f t="shared" si="16"/>
        <v>#REF!</v>
      </c>
      <c r="AT19" s="57" t="e">
        <f t="shared" si="17"/>
        <v>#REF!</v>
      </c>
      <c r="AU19" s="56"/>
      <c r="AV19" s="56">
        <f t="shared" si="18"/>
        <v>8.434887625858952</v>
      </c>
      <c r="AW19" s="56">
        <f t="shared" si="19"/>
        <v>8.3600920314471967</v>
      </c>
      <c r="AX19" s="56">
        <f t="shared" si="20"/>
        <v>9.1450299289556121</v>
      </c>
      <c r="AY19" s="56">
        <f t="shared" si="21"/>
        <v>8.933009538057437</v>
      </c>
      <c r="AZ19" s="56" t="e">
        <f t="shared" si="22"/>
        <v>#REF!</v>
      </c>
      <c r="BA19" s="56" t="e">
        <f t="shared" si="23"/>
        <v>#REF!</v>
      </c>
      <c r="BB19" s="57" t="e">
        <f t="shared" si="24"/>
        <v>#REF!</v>
      </c>
      <c r="BC19" s="56" t="e">
        <f t="shared" si="25"/>
        <v>#REF!</v>
      </c>
      <c r="BD19" s="56" t="e">
        <f t="shared" si="26"/>
        <v>#REF!</v>
      </c>
      <c r="BE19" s="56" t="e">
        <f t="shared" si="27"/>
        <v>#REF!</v>
      </c>
      <c r="BF19" s="57" t="e">
        <f t="shared" si="35"/>
        <v>#REF!</v>
      </c>
      <c r="BG19" s="56" t="e">
        <f t="shared" si="28"/>
        <v>#REF!</v>
      </c>
      <c r="BH19" s="56" t="e">
        <f t="shared" si="29"/>
        <v>#REF!</v>
      </c>
      <c r="BI19" s="56" t="e">
        <f t="shared" si="30"/>
        <v>#REF!</v>
      </c>
      <c r="BJ19" s="56" t="e">
        <f t="shared" si="31"/>
        <v>#REF!</v>
      </c>
      <c r="BK19" s="257" t="e">
        <f t="shared" si="36"/>
        <v>#REF!</v>
      </c>
      <c r="BL19" s="257"/>
      <c r="BM19" s="56" t="e">
        <f t="shared" si="32"/>
        <v>#REF!</v>
      </c>
      <c r="BN19" s="56" t="e">
        <f t="shared" si="33"/>
        <v>#REF!</v>
      </c>
    </row>
    <row r="20" spans="1:66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($L$23*BF20)/100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(Q$23*BN20)/100</f>
        <v>#REF!</v>
      </c>
      <c r="R20" s="53" t="e">
        <f>+#REF!</f>
        <v>#REF!</v>
      </c>
      <c r="S20" s="53" t="e">
        <f>(S$23*BK20)/100</f>
        <v>#REF!</v>
      </c>
      <c r="T20" s="53" t="e">
        <f>+#REF!</f>
        <v>#REF!</v>
      </c>
      <c r="U20" s="53" t="e">
        <f>+#REF!</f>
        <v>#REF!</v>
      </c>
      <c r="V20" s="53"/>
      <c r="W20" s="48"/>
      <c r="X20" s="58">
        <f t="shared" si="0"/>
        <v>-7.2281531535998811</v>
      </c>
      <c r="Y20" s="58">
        <f t="shared" si="1"/>
        <v>14.256538568465027</v>
      </c>
      <c r="Z20" s="58">
        <f t="shared" si="2"/>
        <v>10.747648682794452</v>
      </c>
      <c r="AA20" s="58" t="e">
        <f t="shared" si="3"/>
        <v>#REF!</v>
      </c>
      <c r="AB20" s="57" t="e">
        <f t="shared" si="4"/>
        <v>#REF!</v>
      </c>
      <c r="AC20" s="57" t="e">
        <f t="shared" si="5"/>
        <v>#REF!</v>
      </c>
      <c r="AD20" s="57" t="e">
        <f t="shared" si="6"/>
        <v>#REF!</v>
      </c>
      <c r="AE20" s="56" t="e">
        <f t="shared" si="7"/>
        <v>#REF!</v>
      </c>
      <c r="AF20" s="56" t="e">
        <f t="shared" si="8"/>
        <v>#REF!</v>
      </c>
      <c r="AG20" s="56" t="e">
        <f t="shared" si="9"/>
        <v>#REF!</v>
      </c>
      <c r="AH20" s="236"/>
      <c r="AI20" s="236"/>
      <c r="AJ20" s="236"/>
      <c r="AK20" s="236"/>
      <c r="AL20" s="56" t="e">
        <f t="shared" si="34"/>
        <v>#REF!</v>
      </c>
      <c r="AM20" s="56" t="e">
        <f t="shared" si="10"/>
        <v>#REF!</v>
      </c>
      <c r="AN20" s="57" t="e">
        <f t="shared" si="11"/>
        <v>#REF!</v>
      </c>
      <c r="AO20" s="56" t="e">
        <f t="shared" si="12"/>
        <v>#REF!</v>
      </c>
      <c r="AP20" s="56" t="e">
        <f t="shared" si="13"/>
        <v>#REF!</v>
      </c>
      <c r="AQ20" s="56" t="e">
        <f t="shared" si="14"/>
        <v>#REF!</v>
      </c>
      <c r="AR20" s="56" t="e">
        <f t="shared" si="15"/>
        <v>#REF!</v>
      </c>
      <c r="AS20" s="56" t="e">
        <f t="shared" si="16"/>
        <v>#REF!</v>
      </c>
      <c r="AT20" s="57" t="e">
        <f t="shared" si="17"/>
        <v>#REF!</v>
      </c>
      <c r="AU20" s="58"/>
      <c r="AV20" s="58">
        <f t="shared" si="18"/>
        <v>8.6406161742307042</v>
      </c>
      <c r="AW20" s="58">
        <f t="shared" si="19"/>
        <v>8.5815635766296605</v>
      </c>
      <c r="AX20" s="58">
        <f t="shared" si="20"/>
        <v>9.1386156650009536</v>
      </c>
      <c r="AY20" s="58">
        <f t="shared" si="21"/>
        <v>8.498433878775554</v>
      </c>
      <c r="AZ20" s="58" t="e">
        <f t="shared" si="22"/>
        <v>#REF!</v>
      </c>
      <c r="BA20" s="57" t="e">
        <f t="shared" si="23"/>
        <v>#REF!</v>
      </c>
      <c r="BB20" s="57" t="e">
        <f t="shared" si="24"/>
        <v>#REF!</v>
      </c>
      <c r="BC20" s="57" t="e">
        <f t="shared" si="25"/>
        <v>#REF!</v>
      </c>
      <c r="BD20" s="56" t="e">
        <f t="shared" si="26"/>
        <v>#REF!</v>
      </c>
      <c r="BE20" s="56" t="e">
        <f t="shared" si="27"/>
        <v>#REF!</v>
      </c>
      <c r="BF20" s="57" t="e">
        <f t="shared" si="35"/>
        <v>#REF!</v>
      </c>
      <c r="BG20" s="56" t="e">
        <f t="shared" si="28"/>
        <v>#REF!</v>
      </c>
      <c r="BH20" s="56" t="e">
        <f t="shared" si="29"/>
        <v>#REF!</v>
      </c>
      <c r="BI20" s="56" t="e">
        <f t="shared" si="30"/>
        <v>#REF!</v>
      </c>
      <c r="BJ20" s="56" t="e">
        <f t="shared" si="31"/>
        <v>#REF!</v>
      </c>
      <c r="BK20" s="257" t="e">
        <f t="shared" si="36"/>
        <v>#REF!</v>
      </c>
      <c r="BL20" s="257"/>
      <c r="BM20" s="56" t="e">
        <f t="shared" si="32"/>
        <v>#REF!</v>
      </c>
      <c r="BN20" s="56" t="e">
        <f t="shared" si="33"/>
        <v>#REF!</v>
      </c>
    </row>
    <row r="21" spans="1:66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4">+J20+J19+J18</f>
        <v>#REF!</v>
      </c>
      <c r="K21" s="70" t="e">
        <f t="shared" si="44"/>
        <v>#REF!</v>
      </c>
      <c r="L21" s="70" t="e">
        <f t="shared" si="44"/>
        <v>#REF!</v>
      </c>
      <c r="M21" s="70" t="e">
        <f t="shared" si="44"/>
        <v>#REF!</v>
      </c>
      <c r="N21" s="70" t="e">
        <f t="shared" si="44"/>
        <v>#REF!</v>
      </c>
      <c r="O21" s="70" t="e">
        <f t="shared" si="44"/>
        <v>#REF!</v>
      </c>
      <c r="P21" s="70" t="e">
        <f t="shared" ref="P21:U21" si="45">+P20+P19+P18</f>
        <v>#REF!</v>
      </c>
      <c r="Q21" s="70" t="e">
        <f t="shared" si="45"/>
        <v>#REF!</v>
      </c>
      <c r="R21" s="70" t="e">
        <f t="shared" si="45"/>
        <v>#REF!</v>
      </c>
      <c r="S21" s="70" t="e">
        <f t="shared" si="45"/>
        <v>#REF!</v>
      </c>
      <c r="T21" s="70" t="e">
        <f t="shared" si="45"/>
        <v>#REF!</v>
      </c>
      <c r="U21" s="70" t="e">
        <f t="shared" si="45"/>
        <v>#REF!</v>
      </c>
      <c r="V21" s="70"/>
      <c r="W21" s="48"/>
      <c r="X21" s="60">
        <f t="shared" si="0"/>
        <v>-9.1987357076147021</v>
      </c>
      <c r="Y21" s="60">
        <f t="shared" si="1"/>
        <v>16.607424932018656</v>
      </c>
      <c r="Z21" s="60">
        <f t="shared" si="2"/>
        <v>14.096991507784274</v>
      </c>
      <c r="AA21" s="60" t="e">
        <f t="shared" si="3"/>
        <v>#REF!</v>
      </c>
      <c r="AB21" s="426" t="e">
        <f t="shared" si="4"/>
        <v>#REF!</v>
      </c>
      <c r="AC21" s="426" t="e">
        <f t="shared" si="5"/>
        <v>#REF!</v>
      </c>
      <c r="AD21" s="426" t="e">
        <f t="shared" si="6"/>
        <v>#REF!</v>
      </c>
      <c r="AE21" s="88" t="e">
        <f t="shared" si="7"/>
        <v>#REF!</v>
      </c>
      <c r="AF21" s="88" t="e">
        <f t="shared" si="8"/>
        <v>#REF!</v>
      </c>
      <c r="AG21" s="88" t="e">
        <f t="shared" si="9"/>
        <v>#REF!</v>
      </c>
      <c r="AH21" s="237"/>
      <c r="AI21" s="237"/>
      <c r="AJ21" s="237"/>
      <c r="AK21" s="243"/>
      <c r="AL21" s="88" t="e">
        <f t="shared" si="34"/>
        <v>#REF!</v>
      </c>
      <c r="AM21" s="426" t="e">
        <f t="shared" si="10"/>
        <v>#REF!</v>
      </c>
      <c r="AN21" s="426" t="e">
        <f t="shared" si="11"/>
        <v>#REF!</v>
      </c>
      <c r="AO21" s="426" t="e">
        <f t="shared" si="12"/>
        <v>#REF!</v>
      </c>
      <c r="AP21" s="426" t="e">
        <f t="shared" si="13"/>
        <v>#REF!</v>
      </c>
      <c r="AQ21" s="56" t="e">
        <f t="shared" si="14"/>
        <v>#REF!</v>
      </c>
      <c r="AR21" s="426" t="e">
        <f t="shared" si="15"/>
        <v>#REF!</v>
      </c>
      <c r="AS21" s="426" t="e">
        <f t="shared" si="16"/>
        <v>#REF!</v>
      </c>
      <c r="AT21" s="426" t="e">
        <f t="shared" si="17"/>
        <v>#REF!</v>
      </c>
      <c r="AU21" s="60"/>
      <c r="AV21" s="60">
        <f t="shared" si="18"/>
        <v>26.174410701107327</v>
      </c>
      <c r="AW21" s="60">
        <f t="shared" si="19"/>
        <v>25.443351421644351</v>
      </c>
      <c r="AX21" s="60">
        <f t="shared" si="20"/>
        <v>27.652439259058436</v>
      </c>
      <c r="AY21" s="60">
        <f t="shared" si="21"/>
        <v>26.493028864659784</v>
      </c>
      <c r="AZ21" s="60" t="e">
        <f t="shared" si="22"/>
        <v>#REF!</v>
      </c>
      <c r="BA21" s="426" t="e">
        <f t="shared" si="23"/>
        <v>#REF!</v>
      </c>
      <c r="BB21" s="426" t="e">
        <f t="shared" si="24"/>
        <v>#REF!</v>
      </c>
      <c r="BC21" s="426" t="e">
        <f t="shared" si="25"/>
        <v>#REF!</v>
      </c>
      <c r="BD21" s="88" t="e">
        <f t="shared" si="26"/>
        <v>#REF!</v>
      </c>
      <c r="BE21" s="88" t="e">
        <f t="shared" si="27"/>
        <v>#REF!</v>
      </c>
      <c r="BF21" s="426" t="e">
        <f t="shared" si="35"/>
        <v>#REF!</v>
      </c>
      <c r="BG21" s="426" t="e">
        <f t="shared" si="28"/>
        <v>#REF!</v>
      </c>
      <c r="BH21" s="426" t="e">
        <f t="shared" si="29"/>
        <v>#REF!</v>
      </c>
      <c r="BI21" s="426" t="e">
        <f t="shared" si="30"/>
        <v>#REF!</v>
      </c>
      <c r="BJ21" s="426" t="e">
        <f t="shared" si="31"/>
        <v>#REF!</v>
      </c>
      <c r="BK21" s="257" t="e">
        <f t="shared" si="36"/>
        <v>#REF!</v>
      </c>
      <c r="BL21" s="257"/>
      <c r="BM21" s="426" t="e">
        <f t="shared" si="32"/>
        <v>#REF!</v>
      </c>
      <c r="BN21" s="426" t="e">
        <f t="shared" si="33"/>
        <v>#REF!</v>
      </c>
    </row>
    <row r="22" spans="1:66" ht="17.399999999999999" customHeight="1">
      <c r="A22" s="89" t="s">
        <v>31</v>
      </c>
      <c r="B22" s="90">
        <f t="shared" ref="B22:U22" si="46">+B21+B17</f>
        <v>30244.230000000003</v>
      </c>
      <c r="C22" s="90">
        <f t="shared" si="46"/>
        <v>27572.559999999998</v>
      </c>
      <c r="D22" s="90">
        <f t="shared" si="46"/>
        <v>31366.85</v>
      </c>
      <c r="E22" s="90">
        <f t="shared" si="46"/>
        <v>36949.53</v>
      </c>
      <c r="F22" s="90" t="e">
        <f t="shared" si="46"/>
        <v>#REF!</v>
      </c>
      <c r="G22" s="90" t="e">
        <f t="shared" si="46"/>
        <v>#REF!</v>
      </c>
      <c r="H22" s="90" t="e">
        <f t="shared" si="46"/>
        <v>#REF!</v>
      </c>
      <c r="I22" s="90" t="e">
        <f t="shared" si="46"/>
        <v>#REF!</v>
      </c>
      <c r="J22" s="90" t="e">
        <f t="shared" si="46"/>
        <v>#REF!</v>
      </c>
      <c r="K22" s="90" t="e">
        <f t="shared" si="46"/>
        <v>#REF!</v>
      </c>
      <c r="L22" s="90" t="e">
        <f t="shared" si="46"/>
        <v>#REF!</v>
      </c>
      <c r="M22" s="90" t="e">
        <f t="shared" si="46"/>
        <v>#REF!</v>
      </c>
      <c r="N22" s="90" t="e">
        <f t="shared" si="46"/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ref="R22" si="47">+R21+R17</f>
        <v>#REF!</v>
      </c>
      <c r="S22" s="90" t="e">
        <f t="shared" si="46"/>
        <v>#REF!</v>
      </c>
      <c r="T22" s="90" t="e">
        <f t="shared" si="46"/>
        <v>#REF!</v>
      </c>
      <c r="U22" s="90" t="e">
        <f t="shared" si="46"/>
        <v>#REF!</v>
      </c>
      <c r="V22" s="70"/>
      <c r="W22" s="48"/>
      <c r="X22" s="60">
        <f t="shared" si="0"/>
        <v>-8.8336519064958985</v>
      </c>
      <c r="Y22" s="60">
        <f t="shared" si="1"/>
        <v>13.761108870558258</v>
      </c>
      <c r="Z22" s="60">
        <f t="shared" si="2"/>
        <v>17.798025622592007</v>
      </c>
      <c r="AA22" s="60" t="e">
        <f t="shared" si="3"/>
        <v>#REF!</v>
      </c>
      <c r="AB22" s="426" t="e">
        <f t="shared" si="4"/>
        <v>#REF!</v>
      </c>
      <c r="AC22" s="426" t="e">
        <f t="shared" si="5"/>
        <v>#REF!</v>
      </c>
      <c r="AD22" s="426" t="e">
        <f t="shared" si="6"/>
        <v>#REF!</v>
      </c>
      <c r="AE22" s="88" t="e">
        <f t="shared" si="7"/>
        <v>#REF!</v>
      </c>
      <c r="AF22" s="88" t="e">
        <f t="shared" si="8"/>
        <v>#REF!</v>
      </c>
      <c r="AG22" s="88" t="e">
        <f t="shared" si="9"/>
        <v>#REF!</v>
      </c>
      <c r="AH22" s="238"/>
      <c r="AI22" s="238"/>
      <c r="AJ22" s="238"/>
      <c r="AK22" s="243"/>
      <c r="AL22" s="88" t="e">
        <f t="shared" si="34"/>
        <v>#REF!</v>
      </c>
      <c r="AM22" s="426" t="e">
        <f t="shared" si="10"/>
        <v>#REF!</v>
      </c>
      <c r="AN22" s="426" t="e">
        <f t="shared" si="11"/>
        <v>#REF!</v>
      </c>
      <c r="AO22" s="426" t="e">
        <f t="shared" si="12"/>
        <v>#REF!</v>
      </c>
      <c r="AP22" s="426" t="e">
        <f t="shared" si="13"/>
        <v>#REF!</v>
      </c>
      <c r="AQ22" s="56" t="e">
        <f t="shared" si="14"/>
        <v>#REF!</v>
      </c>
      <c r="AR22" s="426" t="e">
        <f t="shared" si="15"/>
        <v>#REF!</v>
      </c>
      <c r="AS22" s="426" t="e">
        <f t="shared" si="16"/>
        <v>#REF!</v>
      </c>
      <c r="AT22" s="426" t="e">
        <f t="shared" si="17"/>
        <v>#REF!</v>
      </c>
      <c r="AU22" s="60"/>
      <c r="AV22" s="60">
        <f t="shared" si="18"/>
        <v>51.846525577213356</v>
      </c>
      <c r="AW22" s="60">
        <f t="shared" si="19"/>
        <v>50.601072819322859</v>
      </c>
      <c r="AX22" s="60">
        <f t="shared" si="20"/>
        <v>53.652068086984258</v>
      </c>
      <c r="AY22" s="60">
        <f t="shared" si="21"/>
        <v>53.069922199509833</v>
      </c>
      <c r="AZ22" s="60" t="e">
        <f t="shared" si="22"/>
        <v>#REF!</v>
      </c>
      <c r="BA22" s="426" t="e">
        <f t="shared" si="23"/>
        <v>#REF!</v>
      </c>
      <c r="BB22" s="426" t="e">
        <f t="shared" si="24"/>
        <v>#REF!</v>
      </c>
      <c r="BC22" s="426" t="e">
        <f t="shared" si="25"/>
        <v>#REF!</v>
      </c>
      <c r="BD22" s="88" t="e">
        <f t="shared" si="26"/>
        <v>#REF!</v>
      </c>
      <c r="BE22" s="88" t="e">
        <f t="shared" si="27"/>
        <v>#REF!</v>
      </c>
      <c r="BF22" s="426" t="e">
        <f t="shared" si="35"/>
        <v>#REF!</v>
      </c>
      <c r="BG22" s="426" t="e">
        <f t="shared" si="28"/>
        <v>#REF!</v>
      </c>
      <c r="BH22" s="426" t="e">
        <f t="shared" si="29"/>
        <v>#REF!</v>
      </c>
      <c r="BI22" s="426" t="e">
        <f t="shared" si="30"/>
        <v>#REF!</v>
      </c>
      <c r="BJ22" s="426" t="e">
        <f t="shared" si="31"/>
        <v>#REF!</v>
      </c>
      <c r="BK22" s="257" t="e">
        <f t="shared" si="36"/>
        <v>#REF!</v>
      </c>
      <c r="BL22" s="257"/>
      <c r="BM22" s="426" t="e">
        <f t="shared" si="32"/>
        <v>#REF!</v>
      </c>
      <c r="BN22" s="426" t="e">
        <f t="shared" si="33"/>
        <v>#REF!</v>
      </c>
    </row>
    <row r="23" spans="1:66" ht="17.399999999999999" customHeight="1">
      <c r="A23" s="49" t="s">
        <v>32</v>
      </c>
      <c r="B23" s="55">
        <f t="shared" ref="B23:H23" si="48">+B8+B12+B17+B21</f>
        <v>58334.15</v>
      </c>
      <c r="C23" s="55">
        <f t="shared" si="48"/>
        <v>54490.07</v>
      </c>
      <c r="D23" s="55">
        <f t="shared" si="48"/>
        <v>58463.45</v>
      </c>
      <c r="E23" s="55">
        <f t="shared" si="48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8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241" t="e">
        <f>+M8+M12+M17+M21</f>
        <v>#REF!</v>
      </c>
      <c r="N23" s="241" t="e">
        <f>+N8+N12+N17+N21</f>
        <v>#REF!</v>
      </c>
      <c r="O23" s="241" t="e">
        <f>+O8+O12+O17+O21</f>
        <v>#REF!</v>
      </c>
      <c r="P23" s="251" t="e">
        <f>+P8+P12+P17+P21</f>
        <v>#REF!</v>
      </c>
      <c r="Q23" s="241" t="e">
        <f>(#REF!*(100+AP23)/100)</f>
        <v>#REF!</v>
      </c>
      <c r="R23" s="241" t="e">
        <f>+R8+R12+R17+R21</f>
        <v>#REF!</v>
      </c>
      <c r="S23" s="241" t="e">
        <f>(P23*(100+AR23)/100)</f>
        <v>#REF!</v>
      </c>
      <c r="T23" s="241" t="e">
        <f>+T8+T12+T17+T21</f>
        <v>#REF!</v>
      </c>
      <c r="U23" s="241" t="e">
        <f>+U8+U12+U17+U21</f>
        <v>#REF!</v>
      </c>
      <c r="V23" s="255"/>
      <c r="W23" s="48"/>
      <c r="X23" s="98">
        <f t="shared" si="0"/>
        <v>-6.5897591719430215</v>
      </c>
      <c r="Y23" s="98">
        <f t="shared" si="1"/>
        <v>7.2919341083613975</v>
      </c>
      <c r="Z23" s="98">
        <f t="shared" si="2"/>
        <v>19.090200800671187</v>
      </c>
      <c r="AA23" s="98" t="e">
        <f t="shared" si="3"/>
        <v>#REF!</v>
      </c>
      <c r="AB23" s="59" t="e">
        <f t="shared" si="4"/>
        <v>#REF!</v>
      </c>
      <c r="AC23" s="59" t="e">
        <f t="shared" si="5"/>
        <v>#REF!</v>
      </c>
      <c r="AD23" s="59" t="e">
        <f t="shared" si="6"/>
        <v>#REF!</v>
      </c>
      <c r="AE23" s="59" t="e">
        <f t="shared" si="7"/>
        <v>#REF!</v>
      </c>
      <c r="AF23" s="59" t="e">
        <f t="shared" si="8"/>
        <v>#REF!</v>
      </c>
      <c r="AG23" s="59" t="e">
        <f t="shared" si="9"/>
        <v>#REF!</v>
      </c>
      <c r="AH23" s="239"/>
      <c r="AI23" s="239"/>
      <c r="AJ23" s="239"/>
      <c r="AK23" s="242"/>
      <c r="AL23" s="59" t="e">
        <f t="shared" si="34"/>
        <v>#REF!</v>
      </c>
      <c r="AM23" s="427" t="e">
        <f>((N23/M23)-1)*100</f>
        <v>#REF!</v>
      </c>
      <c r="AN23" s="427" t="e">
        <f>((O23/N23)-1)*100</f>
        <v>#REF!</v>
      </c>
      <c r="AO23" s="427" t="e">
        <f>((P23/O23)-1)*100</f>
        <v>#REF!</v>
      </c>
      <c r="AP23" s="427">
        <v>15</v>
      </c>
      <c r="AQ23" s="59" t="e">
        <f t="shared" si="14"/>
        <v>#REF!</v>
      </c>
      <c r="AR23" s="427">
        <v>15</v>
      </c>
      <c r="AS23" s="427" t="e">
        <f t="shared" si="16"/>
        <v>#REF!</v>
      </c>
      <c r="AT23" s="427" t="e">
        <f t="shared" si="17"/>
        <v>#REF!</v>
      </c>
      <c r="AU23" s="60"/>
      <c r="AV23" s="59">
        <f t="shared" si="18"/>
        <v>100</v>
      </c>
      <c r="AW23" s="59">
        <f t="shared" si="19"/>
        <v>100</v>
      </c>
      <c r="AX23" s="59">
        <f t="shared" si="20"/>
        <v>100</v>
      </c>
      <c r="AY23" s="59">
        <f t="shared" si="21"/>
        <v>100</v>
      </c>
      <c r="AZ23" s="59" t="e">
        <f t="shared" si="22"/>
        <v>#REF!</v>
      </c>
      <c r="BA23" s="59" t="e">
        <f t="shared" si="23"/>
        <v>#REF!</v>
      </c>
      <c r="BB23" s="59" t="e">
        <f t="shared" si="24"/>
        <v>#REF!</v>
      </c>
      <c r="BC23" s="59" t="e">
        <f t="shared" si="25"/>
        <v>#REF!</v>
      </c>
      <c r="BD23" s="59" t="e">
        <f t="shared" si="26"/>
        <v>#REF!</v>
      </c>
      <c r="BE23" s="59" t="e">
        <f t="shared" si="27"/>
        <v>#REF!</v>
      </c>
      <c r="BF23" s="428" t="e">
        <f>AVERAGE(BB23:BD23)</f>
        <v>#REF!</v>
      </c>
      <c r="BG23" s="428" t="e">
        <f t="shared" si="28"/>
        <v>#REF!</v>
      </c>
      <c r="BH23" s="428" t="e">
        <f t="shared" si="29"/>
        <v>#REF!</v>
      </c>
      <c r="BI23" s="428" t="e">
        <f t="shared" si="30"/>
        <v>#REF!</v>
      </c>
      <c r="BJ23" s="428" t="e">
        <f t="shared" si="31"/>
        <v>#REF!</v>
      </c>
      <c r="BK23" s="239" t="e">
        <f t="shared" si="36"/>
        <v>#REF!</v>
      </c>
      <c r="BL23" s="239"/>
      <c r="BM23" s="428" t="e">
        <f t="shared" si="32"/>
        <v>#REF!</v>
      </c>
      <c r="BN23" s="428" t="e">
        <f t="shared" si="33"/>
        <v>#REF!</v>
      </c>
    </row>
    <row r="24" spans="1:66" ht="17.399999999999999" hidden="1" customHeight="1">
      <c r="A24" s="49" t="s">
        <v>32</v>
      </c>
      <c r="B24" s="55">
        <f t="shared" ref="B24:O24" si="49">+B5+B6+B7+B9+B10+B11+B14+B15+B16+B18+B19</f>
        <v>53293.72</v>
      </c>
      <c r="C24" s="55">
        <f t="shared" si="49"/>
        <v>49813.969999999994</v>
      </c>
      <c r="D24" s="55">
        <f t="shared" si="49"/>
        <v>53120.7</v>
      </c>
      <c r="E24" s="55">
        <f t="shared" si="49"/>
        <v>63707.27</v>
      </c>
      <c r="F24" s="55" t="e">
        <f t="shared" si="49"/>
        <v>#REF!</v>
      </c>
      <c r="G24" s="55" t="e">
        <f t="shared" si="49"/>
        <v>#REF!</v>
      </c>
      <c r="H24" s="55" t="e">
        <f t="shared" si="49"/>
        <v>#REF!</v>
      </c>
      <c r="I24" s="55" t="e">
        <f t="shared" si="49"/>
        <v>#REF!</v>
      </c>
      <c r="J24" s="55" t="e">
        <f t="shared" si="49"/>
        <v>#REF!</v>
      </c>
      <c r="K24" s="55" t="e">
        <f t="shared" si="49"/>
        <v>#REF!</v>
      </c>
      <c r="L24" s="55" t="e">
        <f t="shared" si="49"/>
        <v>#REF!</v>
      </c>
      <c r="M24" s="55" t="e">
        <f t="shared" si="49"/>
        <v>#REF!</v>
      </c>
      <c r="N24" s="55" t="e">
        <f t="shared" si="49"/>
        <v>#REF!</v>
      </c>
      <c r="O24" s="55" t="e">
        <f t="shared" si="49"/>
        <v>#REF!</v>
      </c>
      <c r="P24" s="70"/>
      <c r="Q24" s="70"/>
      <c r="R24" s="70"/>
      <c r="S24" s="70"/>
      <c r="T24" s="70"/>
      <c r="U24" s="70"/>
      <c r="V24" s="70"/>
      <c r="W24" s="48"/>
      <c r="X24" s="98">
        <f t="shared" si="0"/>
        <v>-6.5293809476989146</v>
      </c>
      <c r="Y24" s="98">
        <f t="shared" si="1"/>
        <v>6.6381579303958382</v>
      </c>
      <c r="Z24" s="98">
        <f t="shared" si="2"/>
        <v>19.929274275376653</v>
      </c>
      <c r="AA24" s="98" t="e">
        <f t="shared" si="3"/>
        <v>#REF!</v>
      </c>
      <c r="AB24" s="59" t="e">
        <f t="shared" si="4"/>
        <v>#REF!</v>
      </c>
      <c r="AC24" s="59" t="e">
        <f t="shared" si="5"/>
        <v>#REF!</v>
      </c>
      <c r="AD24" s="59" t="e">
        <f t="shared" si="6"/>
        <v>#REF!</v>
      </c>
      <c r="AE24" s="59" t="e">
        <f t="shared" si="7"/>
        <v>#REF!</v>
      </c>
      <c r="AF24" s="59" t="e">
        <f t="shared" si="8"/>
        <v>#REF!</v>
      </c>
      <c r="AG24" s="59" t="e">
        <f t="shared" si="9"/>
        <v>#REF!</v>
      </c>
      <c r="AH24" s="239"/>
      <c r="AI24" s="239"/>
      <c r="AJ24" s="239"/>
      <c r="AK24" s="242"/>
      <c r="AL24" s="59" t="e">
        <f t="shared" si="34"/>
        <v>#REF!</v>
      </c>
      <c r="AM24" s="428" t="e">
        <f t="shared" ref="AM24:AN27" si="50">((N24/M24)-1)*100</f>
        <v>#REF!</v>
      </c>
      <c r="AN24" s="426" t="e">
        <f t="shared" si="50"/>
        <v>#REF!</v>
      </c>
      <c r="AO24" s="426"/>
      <c r="AP24" s="426"/>
      <c r="AQ24" s="59" t="e">
        <f t="shared" si="14"/>
        <v>#DIV/0!</v>
      </c>
      <c r="AR24" s="426"/>
      <c r="AS24" s="426"/>
      <c r="AT24" s="426"/>
      <c r="AU24" s="60"/>
      <c r="AV24" s="59">
        <f t="shared" si="18"/>
        <v>91.359383825769285</v>
      </c>
      <c r="AW24" s="59">
        <f t="shared" si="19"/>
        <v>91.418436423370338</v>
      </c>
      <c r="AX24" s="59">
        <f t="shared" si="20"/>
        <v>90.861384334999045</v>
      </c>
      <c r="AY24" s="59">
        <f t="shared" si="21"/>
        <v>91.501566121224457</v>
      </c>
      <c r="AZ24" s="59" t="e">
        <f t="shared" si="22"/>
        <v>#REF!</v>
      </c>
      <c r="BA24" s="59" t="e">
        <f t="shared" si="23"/>
        <v>#REF!</v>
      </c>
      <c r="BB24" s="59" t="e">
        <f t="shared" si="24"/>
        <v>#REF!</v>
      </c>
      <c r="BC24" s="59" t="e">
        <f t="shared" si="25"/>
        <v>#REF!</v>
      </c>
      <c r="BD24" s="59" t="e">
        <f t="shared" si="26"/>
        <v>#REF!</v>
      </c>
      <c r="BE24" s="59" t="e">
        <f t="shared" si="27"/>
        <v>#REF!</v>
      </c>
      <c r="BF24" s="428" t="e">
        <f>AVERAGE(BB24:BD24)</f>
        <v>#REF!</v>
      </c>
      <c r="BG24" s="428" t="e">
        <f t="shared" ref="BG24:BI27" si="51">+(M24/M$23)*100</f>
        <v>#REF!</v>
      </c>
      <c r="BH24" s="428" t="e">
        <f t="shared" si="51"/>
        <v>#REF!</v>
      </c>
      <c r="BI24" s="428" t="e">
        <f t="shared" si="51"/>
        <v>#REF!</v>
      </c>
      <c r="BJ24" s="428" t="e">
        <f>+(#REF!/#REF!)*100</f>
        <v>#REF!</v>
      </c>
      <c r="BK24" s="239" t="e">
        <f t="shared" si="36"/>
        <v>#REF!</v>
      </c>
      <c r="BL24" s="260"/>
      <c r="BM24" s="429"/>
      <c r="BN24" s="429"/>
    </row>
    <row r="25" spans="1:66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70"/>
      <c r="V25" s="70"/>
      <c r="W25" s="48"/>
      <c r="X25" s="98">
        <f t="shared" si="0"/>
        <v>-7.2281531535998811</v>
      </c>
      <c r="Y25" s="98">
        <f t="shared" si="1"/>
        <v>14.256538568465027</v>
      </c>
      <c r="Z25" s="98">
        <f t="shared" si="2"/>
        <v>10.747648682794321</v>
      </c>
      <c r="AA25" s="98" t="e">
        <f t="shared" si="3"/>
        <v>#REF!</v>
      </c>
      <c r="AB25" s="59" t="e">
        <f t="shared" si="4"/>
        <v>#REF!</v>
      </c>
      <c r="AC25" s="59" t="e">
        <f t="shared" si="5"/>
        <v>#REF!</v>
      </c>
      <c r="AD25" s="59" t="e">
        <f t="shared" si="6"/>
        <v>#REF!</v>
      </c>
      <c r="AE25" s="59" t="e">
        <f t="shared" si="7"/>
        <v>#REF!</v>
      </c>
      <c r="AF25" s="59" t="e">
        <f t="shared" si="8"/>
        <v>#REF!</v>
      </c>
      <c r="AG25" s="59" t="e">
        <f t="shared" si="9"/>
        <v>#REF!</v>
      </c>
      <c r="AH25" s="239"/>
      <c r="AI25" s="239"/>
      <c r="AJ25" s="239"/>
      <c r="AK25" s="242"/>
      <c r="AL25" s="59" t="e">
        <f t="shared" si="34"/>
        <v>#REF!</v>
      </c>
      <c r="AM25" s="428" t="e">
        <f t="shared" si="50"/>
        <v>#REF!</v>
      </c>
      <c r="AN25" s="428" t="e">
        <f t="shared" si="50"/>
        <v>#REF!</v>
      </c>
      <c r="AO25" s="429"/>
      <c r="AP25" s="429"/>
      <c r="AQ25" s="59" t="e">
        <f t="shared" si="14"/>
        <v>#DIV/0!</v>
      </c>
      <c r="AR25" s="429"/>
      <c r="AS25" s="429"/>
      <c r="AT25" s="429"/>
      <c r="AU25" s="60"/>
      <c r="AV25" s="59">
        <f t="shared" si="18"/>
        <v>8.6406161742307042</v>
      </c>
      <c r="AW25" s="59">
        <f t="shared" si="19"/>
        <v>8.5815635766296605</v>
      </c>
      <c r="AX25" s="59">
        <f t="shared" si="20"/>
        <v>9.1386156650009536</v>
      </c>
      <c r="AY25" s="59">
        <f t="shared" si="21"/>
        <v>8.4984338787755451</v>
      </c>
      <c r="AZ25" s="59" t="e">
        <f t="shared" si="22"/>
        <v>#REF!</v>
      </c>
      <c r="BA25" s="59" t="e">
        <f t="shared" si="23"/>
        <v>#REF!</v>
      </c>
      <c r="BB25" s="59" t="e">
        <f t="shared" si="24"/>
        <v>#REF!</v>
      </c>
      <c r="BC25" s="59" t="e">
        <f t="shared" si="25"/>
        <v>#REF!</v>
      </c>
      <c r="BD25" s="59" t="e">
        <f t="shared" si="26"/>
        <v>#REF!</v>
      </c>
      <c r="BE25" s="59" t="e">
        <f t="shared" si="27"/>
        <v>#REF!</v>
      </c>
      <c r="BF25" s="428" t="e">
        <f>AVERAGE(BB25:BD25)</f>
        <v>#REF!</v>
      </c>
      <c r="BG25" s="428" t="e">
        <f t="shared" si="51"/>
        <v>#REF!</v>
      </c>
      <c r="BH25" s="428" t="e">
        <f t="shared" si="51"/>
        <v>#REF!</v>
      </c>
      <c r="BI25" s="428" t="e">
        <f t="shared" si="51"/>
        <v>#REF!</v>
      </c>
      <c r="BJ25" s="428" t="e">
        <f>+(#REF!/#REF!)*100</f>
        <v>#REF!</v>
      </c>
      <c r="BK25" s="239" t="e">
        <f t="shared" si="36"/>
        <v>#REF!</v>
      </c>
      <c r="BL25" s="260"/>
      <c r="BM25" s="429"/>
      <c r="BN25" s="429"/>
    </row>
    <row r="26" spans="1:66" ht="17.399999999999999" customHeight="1">
      <c r="A26" s="49" t="s">
        <v>28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+M5+M6+M7+M9+M10+M11+M14+M15+M16+M18+M19</f>
        <v>#REF!</v>
      </c>
      <c r="N26" s="90" t="e">
        <f t="shared" ref="N26:U26" si="54">+N5+N6+N7+N9+N10+N11+N14+N15+N16+N18+N19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ref="R26" si="55">+R5+R6+R7+R9+R10+R11+R14+R15+R16+R18+R19</f>
        <v>#REF!</v>
      </c>
      <c r="S26" s="90" t="e">
        <f t="shared" si="54"/>
        <v>#REF!</v>
      </c>
      <c r="T26" s="90" t="e">
        <f t="shared" si="54"/>
        <v>#REF!</v>
      </c>
      <c r="U26" s="90" t="e">
        <f t="shared" si="54"/>
        <v>#REF!</v>
      </c>
      <c r="V26" s="70"/>
      <c r="W26" s="48"/>
      <c r="X26" s="98">
        <f t="shared" si="0"/>
        <v>-5.2103243041857761</v>
      </c>
      <c r="Y26" s="98">
        <f t="shared" si="1"/>
        <v>3.2976044176494579</v>
      </c>
      <c r="Z26" s="98">
        <f t="shared" si="2"/>
        <v>21.417180815083235</v>
      </c>
      <c r="AA26" s="98" t="e">
        <f t="shared" si="3"/>
        <v>#REF!</v>
      </c>
      <c r="AB26" s="59" t="e">
        <f t="shared" si="4"/>
        <v>#REF!</v>
      </c>
      <c r="AC26" s="59" t="e">
        <f t="shared" si="5"/>
        <v>#REF!</v>
      </c>
      <c r="AD26" s="59" t="e">
        <f t="shared" si="6"/>
        <v>#REF!</v>
      </c>
      <c r="AE26" s="59" t="e">
        <f t="shared" si="7"/>
        <v>#REF!</v>
      </c>
      <c r="AF26" s="59" t="e">
        <f t="shared" si="8"/>
        <v>#REF!</v>
      </c>
      <c r="AG26" s="59" t="e">
        <f t="shared" si="9"/>
        <v>#REF!</v>
      </c>
      <c r="AH26" s="239"/>
      <c r="AI26" s="239"/>
      <c r="AJ26" s="239"/>
      <c r="AK26" s="242"/>
      <c r="AL26" s="59" t="e">
        <f t="shared" si="34"/>
        <v>#REF!</v>
      </c>
      <c r="AM26" s="428" t="e">
        <f t="shared" si="50"/>
        <v>#REF!</v>
      </c>
      <c r="AN26" s="428" t="e">
        <f t="shared" si="50"/>
        <v>#REF!</v>
      </c>
      <c r="AO26" s="428" t="e">
        <f>((P26/O26)-1)*100</f>
        <v>#REF!</v>
      </c>
      <c r="AP26" s="428"/>
      <c r="AQ26" s="59" t="e">
        <f t="shared" si="14"/>
        <v>#REF!</v>
      </c>
      <c r="AR26" s="428" t="e">
        <f>((S26/P26)-1)*100</f>
        <v>#REF!</v>
      </c>
      <c r="AS26" s="428" t="e">
        <f>((T26/P26)-1)*100</f>
        <v>#REF!</v>
      </c>
      <c r="AT26" s="428" t="e">
        <f>((U26/P26)-1)*100</f>
        <v>#REF!</v>
      </c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429"/>
      <c r="BG26" s="428" t="e">
        <f t="shared" si="51"/>
        <v>#REF!</v>
      </c>
      <c r="BH26" s="428" t="e">
        <f t="shared" si="51"/>
        <v>#REF!</v>
      </c>
      <c r="BI26" s="428" t="e">
        <f t="shared" si="51"/>
        <v>#REF!</v>
      </c>
      <c r="BJ26" s="428" t="e">
        <f>+(P26/P$23)*100</f>
        <v>#REF!</v>
      </c>
      <c r="BK26" s="239" t="e">
        <f t="shared" si="36"/>
        <v>#REF!</v>
      </c>
      <c r="BL26" s="239"/>
      <c r="BM26" s="428" t="e">
        <f>+(T26/T$23)*100</f>
        <v>#REF!</v>
      </c>
      <c r="BN26" s="428" t="e">
        <f>+(U26/U$23)*100</f>
        <v>#REF!</v>
      </c>
    </row>
    <row r="27" spans="1:66" ht="17.399999999999999" customHeight="1">
      <c r="A27" s="49" t="s">
        <v>29</v>
      </c>
      <c r="B27" s="55">
        <f t="shared" ref="B27:U27" si="56">+B23-B26</f>
        <v>20407.72</v>
      </c>
      <c r="C27" s="55">
        <f t="shared" si="56"/>
        <v>18539.730000000003</v>
      </c>
      <c r="D27" s="55">
        <f t="shared" si="56"/>
        <v>21327.61</v>
      </c>
      <c r="E27" s="55">
        <f t="shared" si="56"/>
        <v>24534.94999999999</v>
      </c>
      <c r="F27" s="55" t="e">
        <f t="shared" si="56"/>
        <v>#REF!</v>
      </c>
      <c r="G27" s="55" t="e">
        <f t="shared" si="56"/>
        <v>#REF!</v>
      </c>
      <c r="H27" s="55" t="e">
        <f t="shared" si="56"/>
        <v>#REF!</v>
      </c>
      <c r="I27" s="55" t="e">
        <f t="shared" si="56"/>
        <v>#REF!</v>
      </c>
      <c r="J27" s="55" t="e">
        <f t="shared" si="56"/>
        <v>#REF!</v>
      </c>
      <c r="K27" s="55" t="e">
        <f t="shared" si="56"/>
        <v>#REF!</v>
      </c>
      <c r="L27" s="55" t="e">
        <f t="shared" si="56"/>
        <v>#REF!</v>
      </c>
      <c r="M27" s="55" t="e">
        <f t="shared" si="56"/>
        <v>#REF!</v>
      </c>
      <c r="N27" s="55" t="e">
        <f t="shared" si="56"/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ref="R27" si="57">+R23-R26</f>
        <v>#REF!</v>
      </c>
      <c r="S27" s="55" t="e">
        <f t="shared" si="56"/>
        <v>#REF!</v>
      </c>
      <c r="T27" s="55" t="e">
        <f t="shared" si="56"/>
        <v>#REF!</v>
      </c>
      <c r="U27" s="55" t="e">
        <f t="shared" si="56"/>
        <v>#REF!</v>
      </c>
      <c r="V27" s="70"/>
      <c r="W27" s="48"/>
      <c r="X27" s="59">
        <f t="shared" si="0"/>
        <v>-9.1533498107578826</v>
      </c>
      <c r="Y27" s="59">
        <f t="shared" si="1"/>
        <v>15.037327943826572</v>
      </c>
      <c r="Z27" s="59">
        <f t="shared" si="2"/>
        <v>15.03844078169092</v>
      </c>
      <c r="AA27" s="59" t="e">
        <f t="shared" si="3"/>
        <v>#REF!</v>
      </c>
      <c r="AB27" s="59" t="e">
        <f t="shared" si="4"/>
        <v>#REF!</v>
      </c>
      <c r="AC27" s="59" t="e">
        <f t="shared" si="5"/>
        <v>#REF!</v>
      </c>
      <c r="AD27" s="59" t="e">
        <f t="shared" si="6"/>
        <v>#REF!</v>
      </c>
      <c r="AE27" s="59" t="e">
        <f t="shared" si="7"/>
        <v>#REF!</v>
      </c>
      <c r="AF27" s="59" t="e">
        <f t="shared" si="8"/>
        <v>#REF!</v>
      </c>
      <c r="AG27" s="59" t="e">
        <f t="shared" si="9"/>
        <v>#REF!</v>
      </c>
      <c r="AH27" s="239"/>
      <c r="AI27" s="239"/>
      <c r="AJ27" s="239"/>
      <c r="AK27" s="242"/>
      <c r="AL27" s="59" t="e">
        <f t="shared" si="34"/>
        <v>#REF!</v>
      </c>
      <c r="AM27" s="428" t="e">
        <f t="shared" si="50"/>
        <v>#REF!</v>
      </c>
      <c r="AN27" s="428" t="e">
        <f t="shared" si="50"/>
        <v>#REF!</v>
      </c>
      <c r="AO27" s="428" t="e">
        <f>((P27/O27)-1)*100</f>
        <v>#REF!</v>
      </c>
      <c r="AP27" s="428"/>
      <c r="AQ27" s="59" t="e">
        <f t="shared" si="14"/>
        <v>#REF!</v>
      </c>
      <c r="AR27" s="428" t="e">
        <f>((S27/P27)-1)*100</f>
        <v>#REF!</v>
      </c>
      <c r="AS27" s="428" t="e">
        <f>((T27/P27)-1)*100</f>
        <v>#REF!</v>
      </c>
      <c r="AT27" s="428" t="e">
        <f>((U27/P27)-1)*100</f>
        <v>#REF!</v>
      </c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429"/>
      <c r="BG27" s="428" t="e">
        <f t="shared" si="51"/>
        <v>#REF!</v>
      </c>
      <c r="BH27" s="428" t="e">
        <f t="shared" si="51"/>
        <v>#REF!</v>
      </c>
      <c r="BI27" s="428" t="e">
        <f t="shared" si="51"/>
        <v>#REF!</v>
      </c>
      <c r="BJ27" s="428" t="e">
        <f>+(P27/P$23)*100</f>
        <v>#REF!</v>
      </c>
      <c r="BK27" s="239" t="e">
        <f>AVERAGE(BH27,BI27,BJ27)</f>
        <v>#REF!</v>
      </c>
      <c r="BL27" s="239"/>
      <c r="BM27" s="428" t="e">
        <f>+(T27/T$23)*100</f>
        <v>#REF!</v>
      </c>
      <c r="BN27" s="428" t="e">
        <f>+(U27/U$23)*100</f>
        <v>#REF!</v>
      </c>
    </row>
    <row r="28" spans="1:66" ht="18" customHeight="1">
      <c r="A28" s="63" t="s">
        <v>600</v>
      </c>
      <c r="K28" s="9"/>
      <c r="L28" s="9"/>
      <c r="M28" s="9"/>
      <c r="N28" s="9"/>
      <c r="O28" s="9"/>
      <c r="P28" s="118"/>
      <c r="Q28" s="118"/>
      <c r="R28" s="118"/>
      <c r="S28" s="118"/>
      <c r="T28" s="29"/>
      <c r="U28" s="118"/>
      <c r="V28" s="118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</row>
    <row r="29" spans="1:66" ht="17.399999999999999" customHeight="1">
      <c r="A29" s="63" t="s">
        <v>601</v>
      </c>
      <c r="M29" s="102"/>
      <c r="N29" s="31"/>
      <c r="O29" s="53"/>
      <c r="P29" s="119"/>
      <c r="Q29" s="119"/>
      <c r="R29" s="119"/>
      <c r="S29" s="119"/>
      <c r="T29" s="119"/>
      <c r="U29" s="119"/>
      <c r="V29" s="119"/>
      <c r="AF29" s="113"/>
      <c r="AG29" s="113"/>
      <c r="AH29" s="8"/>
      <c r="AI29" s="8"/>
      <c r="AJ29" s="8"/>
      <c r="AK29" s="8"/>
      <c r="AL29" s="719" t="s">
        <v>602</v>
      </c>
      <c r="AM29" s="720"/>
      <c r="AN29" s="719" t="s">
        <v>603</v>
      </c>
      <c r="AO29" s="720"/>
      <c r="AP29" s="404"/>
      <c r="AQ29" s="719" t="s">
        <v>604</v>
      </c>
      <c r="AR29" s="722"/>
      <c r="AS29" s="720"/>
      <c r="AT29" s="8"/>
      <c r="BG29" s="113"/>
    </row>
    <row r="30" spans="1:66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U30" s="70"/>
      <c r="V30" s="70"/>
      <c r="AF30" s="113"/>
      <c r="AG30" s="113"/>
      <c r="AH30" s="8"/>
      <c r="AI30" s="120"/>
      <c r="AJ30" s="120"/>
      <c r="AK30" s="120"/>
      <c r="AL30" s="400" t="s">
        <v>605</v>
      </c>
      <c r="AM30" s="126" t="s">
        <v>606</v>
      </c>
      <c r="AN30" s="129" t="s">
        <v>606</v>
      </c>
      <c r="AO30" s="130" t="s">
        <v>607</v>
      </c>
      <c r="AP30" s="121" t="s">
        <v>606</v>
      </c>
      <c r="AQ30" s="129" t="s">
        <v>606</v>
      </c>
      <c r="AR30" s="124" t="s">
        <v>607</v>
      </c>
      <c r="AS30" s="401" t="s">
        <v>605</v>
      </c>
      <c r="AT30" s="113"/>
      <c r="BG30" s="112"/>
    </row>
    <row r="31" spans="1:66" ht="17.399999999999999" customHeight="1">
      <c r="A31" s="63" t="s">
        <v>608</v>
      </c>
      <c r="O31" s="114"/>
      <c r="P31" s="51"/>
      <c r="Q31" s="51"/>
      <c r="R31" s="51"/>
      <c r="S31" s="51"/>
      <c r="T31" s="51"/>
      <c r="U31" s="51"/>
      <c r="V31" s="51"/>
      <c r="AH31" s="430"/>
      <c r="AI31" s="430"/>
      <c r="AJ31" s="430"/>
      <c r="AK31" s="430"/>
      <c r="AL31" s="431">
        <v>15</v>
      </c>
      <c r="AM31" s="432" t="e">
        <f>+$P$23*(100+AL31)/100</f>
        <v>#REF!</v>
      </c>
      <c r="AN31" s="433" t="e">
        <f>+U26</f>
        <v>#REF!</v>
      </c>
      <c r="AO31" s="432" t="e">
        <f>+AN31/11</f>
        <v>#REF!</v>
      </c>
      <c r="AP31" s="434"/>
      <c r="AQ31" s="435" t="e">
        <f>+AM31-AN31</f>
        <v>#REF!</v>
      </c>
      <c r="AR31" s="434" t="e">
        <f>+AQ31/2</f>
        <v>#REF!</v>
      </c>
      <c r="AS31" s="436" t="e">
        <f>((AQ31/$P$27)-1)*100</f>
        <v>#REF!</v>
      </c>
      <c r="AT31" s="437"/>
      <c r="BG31" s="112"/>
    </row>
    <row r="32" spans="1:66" ht="17.399999999999999" customHeight="1">
      <c r="A32" s="49" t="s">
        <v>32</v>
      </c>
      <c r="B32" s="55">
        <f t="shared" ref="B32:U32" si="58">+B23/12</f>
        <v>4861.1791666666668</v>
      </c>
      <c r="C32" s="55">
        <f t="shared" si="58"/>
        <v>4540.8391666666666</v>
      </c>
      <c r="D32" s="55">
        <f t="shared" si="58"/>
        <v>4871.9541666666664</v>
      </c>
      <c r="E32" s="55">
        <f t="shared" si="58"/>
        <v>5802.0199999999995</v>
      </c>
      <c r="F32" s="55" t="e">
        <f t="shared" si="58"/>
        <v>#REF!</v>
      </c>
      <c r="G32" s="55" t="e">
        <f t="shared" si="58"/>
        <v>#REF!</v>
      </c>
      <c r="H32" s="55" t="e">
        <f t="shared" si="58"/>
        <v>#REF!</v>
      </c>
      <c r="I32" s="55" t="e">
        <f t="shared" si="58"/>
        <v>#REF!</v>
      </c>
      <c r="J32" s="55" t="e">
        <f t="shared" si="58"/>
        <v>#REF!</v>
      </c>
      <c r="K32" s="55" t="e">
        <f t="shared" si="58"/>
        <v>#REF!</v>
      </c>
      <c r="L32" s="55">
        <f t="shared" si="58"/>
        <v>12163.5</v>
      </c>
      <c r="M32" s="55" t="e">
        <f t="shared" si="58"/>
        <v>#REF!</v>
      </c>
      <c r="N32" s="55" t="e">
        <f t="shared" si="58"/>
        <v>#REF!</v>
      </c>
      <c r="O32" s="55" t="e">
        <f t="shared" si="58"/>
        <v>#REF!</v>
      </c>
      <c r="P32" s="55" t="e">
        <f t="shared" si="58"/>
        <v>#REF!</v>
      </c>
      <c r="Q32" s="55" t="e">
        <f t="shared" si="58"/>
        <v>#REF!</v>
      </c>
      <c r="R32" s="55" t="e">
        <f t="shared" ref="R32" si="59">+R23/12</f>
        <v>#REF!</v>
      </c>
      <c r="S32" s="55" t="e">
        <f t="shared" si="58"/>
        <v>#REF!</v>
      </c>
      <c r="T32" s="55" t="e">
        <f t="shared" si="58"/>
        <v>#REF!</v>
      </c>
      <c r="U32" s="55" t="e">
        <f t="shared" si="58"/>
        <v>#REF!</v>
      </c>
      <c r="V32" s="70"/>
      <c r="AC32" s="74"/>
      <c r="AF32" s="112"/>
      <c r="AG32" s="112"/>
      <c r="AH32" s="8"/>
      <c r="AI32" s="120"/>
      <c r="AJ32" s="120"/>
      <c r="AK32" s="120"/>
      <c r="AL32" s="127">
        <v>16</v>
      </c>
      <c r="AM32" s="128" t="e">
        <f>+$P$23*(100+AL32)/100</f>
        <v>#REF!</v>
      </c>
      <c r="AN32" s="131" t="e">
        <f t="shared" ref="AN32:AN37" si="60">+AN31</f>
        <v>#REF!</v>
      </c>
      <c r="AO32" s="432" t="e">
        <f t="shared" ref="AO32:AO37" si="61">+AN32/11</f>
        <v>#REF!</v>
      </c>
      <c r="AP32" s="125"/>
      <c r="AQ32" s="131" t="e">
        <f>+AM32-AN32</f>
        <v>#REF!</v>
      </c>
      <c r="AR32" s="125" t="e">
        <f t="shared" ref="AR32:AR37" si="62">+AQ32/2</f>
        <v>#REF!</v>
      </c>
      <c r="AS32" s="258" t="e">
        <f t="shared" ref="AS32:AS37" si="63">((AQ32/$P$27)-1)*100</f>
        <v>#REF!</v>
      </c>
      <c r="AT32" s="119"/>
      <c r="BG32" s="112"/>
    </row>
    <row r="33" spans="1:59" ht="18" hidden="1" customHeight="1">
      <c r="A33" s="49" t="s">
        <v>28</v>
      </c>
      <c r="B33" s="55">
        <f t="shared" ref="B33:N33" si="64">+B24/11</f>
        <v>4844.8836363636365</v>
      </c>
      <c r="C33" s="55">
        <f t="shared" si="64"/>
        <v>4528.5427272727266</v>
      </c>
      <c r="D33" s="55">
        <f t="shared" si="64"/>
        <v>4829.1545454545449</v>
      </c>
      <c r="E33" s="55">
        <f t="shared" si="64"/>
        <v>5791.57</v>
      </c>
      <c r="F33" s="55" t="e">
        <f t="shared" si="64"/>
        <v>#REF!</v>
      </c>
      <c r="G33" s="55" t="e">
        <f t="shared" si="64"/>
        <v>#REF!</v>
      </c>
      <c r="H33" s="55" t="e">
        <f t="shared" si="64"/>
        <v>#REF!</v>
      </c>
      <c r="I33" s="55" t="e">
        <f t="shared" si="64"/>
        <v>#REF!</v>
      </c>
      <c r="J33" s="55" t="e">
        <f t="shared" si="64"/>
        <v>#REF!</v>
      </c>
      <c r="K33" s="55" t="e">
        <f>+K24/12</f>
        <v>#REF!</v>
      </c>
      <c r="L33" s="55" t="e">
        <f t="shared" si="64"/>
        <v>#REF!</v>
      </c>
      <c r="M33" s="55" t="e">
        <f t="shared" si="64"/>
        <v>#REF!</v>
      </c>
      <c r="N33" s="55" t="e">
        <f t="shared" si="64"/>
        <v>#REF!</v>
      </c>
      <c r="O33" s="55" t="e">
        <f>+O24/11</f>
        <v>#REF!</v>
      </c>
      <c r="P33" s="70"/>
      <c r="Q33" s="70"/>
      <c r="R33" s="70"/>
      <c r="S33" s="70"/>
      <c r="T33" s="70"/>
      <c r="U33" s="70"/>
      <c r="V33" s="70"/>
      <c r="AC33" s="74"/>
      <c r="AF33" s="112"/>
      <c r="AG33" s="112"/>
      <c r="AH33" s="8"/>
      <c r="AI33" s="120"/>
      <c r="AJ33" s="120"/>
      <c r="AK33" s="120"/>
      <c r="AL33" s="127"/>
      <c r="AM33" s="128" t="e">
        <f>+$P$23*(100+#REF!)/100</f>
        <v>#REF!</v>
      </c>
      <c r="AN33" s="131" t="e">
        <f t="shared" si="60"/>
        <v>#REF!</v>
      </c>
      <c r="AO33" s="432" t="e">
        <f t="shared" si="61"/>
        <v>#REF!</v>
      </c>
      <c r="AP33" s="125"/>
      <c r="AQ33" s="131" t="e">
        <f t="shared" ref="AQ33:AQ34" si="65">+AL33-AM33</f>
        <v>#REF!</v>
      </c>
      <c r="AR33" s="125" t="e">
        <f t="shared" si="62"/>
        <v>#REF!</v>
      </c>
      <c r="AS33" s="436" t="e">
        <f t="shared" si="63"/>
        <v>#REF!</v>
      </c>
      <c r="AT33" s="119"/>
      <c r="BG33" s="112"/>
    </row>
    <row r="34" spans="1:59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U34" s="70"/>
      <c r="V34" s="70"/>
      <c r="AC34" s="74"/>
      <c r="AF34" s="112"/>
      <c r="AG34" s="112"/>
      <c r="AH34" s="8"/>
      <c r="AI34" s="120"/>
      <c r="AJ34" s="120"/>
      <c r="AK34" s="120"/>
      <c r="AL34" s="127"/>
      <c r="AM34" s="128" t="e">
        <f>+$P$23*(100+#REF!)/100</f>
        <v>#REF!</v>
      </c>
      <c r="AN34" s="131" t="e">
        <f t="shared" si="60"/>
        <v>#REF!</v>
      </c>
      <c r="AO34" s="432" t="e">
        <f t="shared" si="61"/>
        <v>#REF!</v>
      </c>
      <c r="AP34" s="125"/>
      <c r="AQ34" s="131" t="e">
        <f t="shared" si="65"/>
        <v>#REF!</v>
      </c>
      <c r="AR34" s="125" t="e">
        <f t="shared" si="62"/>
        <v>#REF!</v>
      </c>
      <c r="AS34" s="436" t="e">
        <f t="shared" si="63"/>
        <v>#REF!</v>
      </c>
      <c r="AT34" s="119"/>
      <c r="BG34" s="112"/>
    </row>
    <row r="35" spans="1:59" ht="17.399999999999999" customHeight="1">
      <c r="A35" s="49" t="s">
        <v>28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>+M26/11</f>
        <v>#REF!</v>
      </c>
      <c r="N35" s="55" t="e">
        <f t="shared" ref="N35:U35" si="68">+N26/11</f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ref="R35" si="69">+R26/11</f>
        <v>#REF!</v>
      </c>
      <c r="S35" s="55" t="e">
        <f t="shared" si="68"/>
        <v>#REF!</v>
      </c>
      <c r="T35" s="55" t="e">
        <f t="shared" si="68"/>
        <v>#REF!</v>
      </c>
      <c r="U35" s="55" t="e">
        <f t="shared" si="68"/>
        <v>#REF!</v>
      </c>
      <c r="V35" s="70"/>
      <c r="AF35" s="112"/>
      <c r="AG35" s="112"/>
      <c r="AH35" s="430"/>
      <c r="AI35" s="429"/>
      <c r="AJ35" s="429"/>
      <c r="AK35" s="429"/>
      <c r="AL35" s="438">
        <v>17</v>
      </c>
      <c r="AM35" s="432" t="e">
        <f>+$P$23*(100+AL35)/100</f>
        <v>#REF!</v>
      </c>
      <c r="AN35" s="433" t="e">
        <f t="shared" si="60"/>
        <v>#REF!</v>
      </c>
      <c r="AO35" s="432" t="e">
        <f t="shared" si="61"/>
        <v>#REF!</v>
      </c>
      <c r="AP35" s="434"/>
      <c r="AQ35" s="433" t="e">
        <f>+AM35-AN35</f>
        <v>#REF!</v>
      </c>
      <c r="AR35" s="434" t="e">
        <f t="shared" si="62"/>
        <v>#REF!</v>
      </c>
      <c r="AS35" s="436" t="e">
        <f t="shared" si="63"/>
        <v>#REF!</v>
      </c>
      <c r="AT35" s="437"/>
      <c r="BG35" s="112"/>
    </row>
    <row r="36" spans="1:59" ht="17.399999999999999" customHeight="1">
      <c r="A36" s="49" t="s">
        <v>29</v>
      </c>
      <c r="B36" s="55">
        <f t="shared" ref="B36:L36" si="70">+B27/4</f>
        <v>5101.93</v>
      </c>
      <c r="C36" s="55">
        <f t="shared" si="70"/>
        <v>4634.9325000000008</v>
      </c>
      <c r="D36" s="55">
        <f t="shared" si="70"/>
        <v>5331.9025000000001</v>
      </c>
      <c r="E36" s="55">
        <f t="shared" si="70"/>
        <v>6133.7374999999975</v>
      </c>
      <c r="F36" s="55" t="e">
        <f t="shared" si="70"/>
        <v>#REF!</v>
      </c>
      <c r="G36" s="55" t="e">
        <f t="shared" si="70"/>
        <v>#REF!</v>
      </c>
      <c r="H36" s="55" t="e">
        <f t="shared" si="70"/>
        <v>#REF!</v>
      </c>
      <c r="I36" s="55" t="e">
        <f t="shared" si="70"/>
        <v>#REF!</v>
      </c>
      <c r="J36" s="55" t="e">
        <f t="shared" si="70"/>
        <v>#REF!</v>
      </c>
      <c r="K36" s="55" t="e">
        <f t="shared" si="70"/>
        <v>#REF!</v>
      </c>
      <c r="L36" s="55" t="e">
        <f t="shared" si="70"/>
        <v>#REF!</v>
      </c>
      <c r="M36" s="55" t="e">
        <f>+M27/1</f>
        <v>#REF!</v>
      </c>
      <c r="N36" s="55" t="e">
        <f t="shared" ref="N36:U36" si="71">+N27/1</f>
        <v>#REF!</v>
      </c>
      <c r="O36" s="55" t="e">
        <f t="shared" si="71"/>
        <v>#REF!</v>
      </c>
      <c r="P36" s="55" t="e">
        <f t="shared" si="71"/>
        <v>#REF!</v>
      </c>
      <c r="Q36" s="55" t="e">
        <f t="shared" si="71"/>
        <v>#REF!</v>
      </c>
      <c r="R36" s="55" t="e">
        <f t="shared" ref="R36" si="72">+R27/1</f>
        <v>#REF!</v>
      </c>
      <c r="S36" s="55" t="e">
        <f t="shared" si="71"/>
        <v>#REF!</v>
      </c>
      <c r="T36" s="55" t="e">
        <f t="shared" si="71"/>
        <v>#REF!</v>
      </c>
      <c r="U36" s="55" t="e">
        <f t="shared" si="71"/>
        <v>#REF!</v>
      </c>
      <c r="V36" s="70"/>
      <c r="AH36" s="8"/>
      <c r="AI36" s="120"/>
      <c r="AJ36" s="120"/>
      <c r="AK36" s="120"/>
      <c r="AL36" s="127">
        <v>18</v>
      </c>
      <c r="AM36" s="128" t="e">
        <f>+$P$23*(100+AL36)/100</f>
        <v>#REF!</v>
      </c>
      <c r="AN36" s="131" t="e">
        <f t="shared" si="60"/>
        <v>#REF!</v>
      </c>
      <c r="AO36" s="432" t="e">
        <f t="shared" si="61"/>
        <v>#REF!</v>
      </c>
      <c r="AP36" s="125"/>
      <c r="AQ36" s="131" t="e">
        <f>+AM36-AN36</f>
        <v>#REF!</v>
      </c>
      <c r="AR36" s="125" t="e">
        <f t="shared" si="62"/>
        <v>#REF!</v>
      </c>
      <c r="AS36" s="258" t="e">
        <f t="shared" si="63"/>
        <v>#REF!</v>
      </c>
      <c r="AT36" s="119"/>
    </row>
    <row r="37" spans="1:59" ht="17.399999999999999" customHeight="1">
      <c r="AH37" s="8"/>
      <c r="AI37" s="120"/>
      <c r="AJ37" s="120"/>
      <c r="AK37" s="120"/>
      <c r="AL37" s="133">
        <v>19</v>
      </c>
      <c r="AM37" s="136" t="e">
        <f>+$P$23*(100+AL37)/100</f>
        <v>#REF!</v>
      </c>
      <c r="AN37" s="137" t="e">
        <f t="shared" si="60"/>
        <v>#REF!</v>
      </c>
      <c r="AO37" s="439" t="e">
        <f t="shared" si="61"/>
        <v>#REF!</v>
      </c>
      <c r="AP37" s="138"/>
      <c r="AQ37" s="137" t="e">
        <f>+AM37-AN37</f>
        <v>#REF!</v>
      </c>
      <c r="AR37" s="138" t="e">
        <f t="shared" si="62"/>
        <v>#REF!</v>
      </c>
      <c r="AS37" s="259" t="e">
        <f t="shared" si="63"/>
        <v>#REF!</v>
      </c>
      <c r="AT37" s="119"/>
    </row>
  </sheetData>
  <mergeCells count="5">
    <mergeCell ref="A1:BK1"/>
    <mergeCell ref="AN29:AO29"/>
    <mergeCell ref="BG2:BN2"/>
    <mergeCell ref="AL29:AM29"/>
    <mergeCell ref="AQ29:AS29"/>
  </mergeCells>
  <printOptions horizontalCentered="1"/>
  <pageMargins left="0.15748031496062992" right="0.15748031496062992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C18"/>
  <sheetViews>
    <sheetView workbookViewId="0"/>
  </sheetViews>
  <sheetFormatPr defaultColWidth="9" defaultRowHeight="19.8"/>
  <cols>
    <col min="2" max="2" width="10" bestFit="1" customWidth="1"/>
  </cols>
  <sheetData>
    <row r="3" spans="1:3">
      <c r="B3" t="s">
        <v>609</v>
      </c>
    </row>
    <row r="4" spans="1:3">
      <c r="A4">
        <v>2540</v>
      </c>
      <c r="B4" s="6">
        <v>58334.15</v>
      </c>
      <c r="C4" s="117" t="e">
        <f>((B4/#REF!)-1)*100</f>
        <v>#REF!</v>
      </c>
    </row>
    <row r="5" spans="1:3">
      <c r="A5">
        <v>2541</v>
      </c>
      <c r="B5" s="6">
        <v>54490.07</v>
      </c>
      <c r="C5" s="117">
        <f t="shared" ref="C5:C15" si="0">((B5/B4)-1)*100</f>
        <v>-6.5897591719430215</v>
      </c>
    </row>
    <row r="6" spans="1:3">
      <c r="A6">
        <v>2542</v>
      </c>
      <c r="B6" s="6">
        <v>58463.45</v>
      </c>
      <c r="C6" s="117">
        <f t="shared" si="0"/>
        <v>7.2919341083613975</v>
      </c>
    </row>
    <row r="7" spans="1:3">
      <c r="A7">
        <v>2543</v>
      </c>
      <c r="B7" s="6">
        <v>69624.240000000005</v>
      </c>
      <c r="C7" s="117">
        <f t="shared" si="0"/>
        <v>19.090200800671209</v>
      </c>
    </row>
    <row r="8" spans="1:3">
      <c r="A8">
        <v>2544</v>
      </c>
      <c r="B8" s="6">
        <v>65183.23</v>
      </c>
      <c r="C8" s="117">
        <f t="shared" si="0"/>
        <v>-6.3785400027346784</v>
      </c>
    </row>
    <row r="9" spans="1:3">
      <c r="A9">
        <v>2545</v>
      </c>
      <c r="B9" s="6">
        <v>68156.34</v>
      </c>
      <c r="C9" s="117">
        <f t="shared" si="0"/>
        <v>4.5611578315465362</v>
      </c>
    </row>
    <row r="10" spans="1:3">
      <c r="A10">
        <v>2546</v>
      </c>
      <c r="B10" s="6">
        <v>80040</v>
      </c>
      <c r="C10" s="117">
        <f t="shared" si="0"/>
        <v>17.435883440924215</v>
      </c>
    </row>
    <row r="11" spans="1:3">
      <c r="A11">
        <v>2547</v>
      </c>
      <c r="B11" s="6">
        <v>96502.84</v>
      </c>
      <c r="C11" s="117">
        <f t="shared" si="0"/>
        <v>20.568265867066458</v>
      </c>
    </row>
    <row r="12" spans="1:3">
      <c r="A12">
        <v>2548</v>
      </c>
      <c r="B12" s="6">
        <v>110937.66</v>
      </c>
      <c r="C12" s="117">
        <f t="shared" si="0"/>
        <v>14.95792248186687</v>
      </c>
    </row>
    <row r="13" spans="1:3">
      <c r="A13">
        <v>2549</v>
      </c>
      <c r="B13" s="6">
        <v>129720.42</v>
      </c>
      <c r="C13" s="117">
        <f t="shared" si="0"/>
        <v>16.930914172878708</v>
      </c>
    </row>
    <row r="14" spans="1:3">
      <c r="A14">
        <v>2550</v>
      </c>
      <c r="B14" s="6">
        <v>153864.97</v>
      </c>
      <c r="C14" s="117">
        <f t="shared" si="0"/>
        <v>18.612759656498177</v>
      </c>
    </row>
    <row r="15" spans="1:3">
      <c r="A15">
        <v>2551</v>
      </c>
      <c r="B15" s="6">
        <v>177775.19</v>
      </c>
      <c r="C15" s="117">
        <f t="shared" si="0"/>
        <v>15.539742411804337</v>
      </c>
    </row>
    <row r="16" spans="1:3">
      <c r="A16">
        <v>2552</v>
      </c>
      <c r="B16" s="6" t="e">
        <f>+#REF!</f>
        <v>#REF!</v>
      </c>
      <c r="C16" s="117" t="e">
        <f>((B16/B15)-1)*100</f>
        <v>#REF!</v>
      </c>
    </row>
    <row r="17" spans="1:3">
      <c r="A17">
        <v>2553</v>
      </c>
      <c r="B17" s="6" t="e">
        <f>+#REF!</f>
        <v>#REF!</v>
      </c>
      <c r="C17" s="117" t="e">
        <f>((B17/B16)-1)*100</f>
        <v>#REF!</v>
      </c>
    </row>
    <row r="18" spans="1:3">
      <c r="A18">
        <v>2554</v>
      </c>
      <c r="B18" s="6">
        <v>218749</v>
      </c>
      <c r="C18" s="117" t="e">
        <f>((B18/B17)-1)*100</f>
        <v>#REF!</v>
      </c>
    </row>
  </sheetData>
  <phoneticPr fontId="22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T120"/>
  <sheetViews>
    <sheetView workbookViewId="0"/>
  </sheetViews>
  <sheetFormatPr defaultColWidth="9" defaultRowHeight="19.8"/>
  <cols>
    <col min="1" max="1" width="7.625" customWidth="1"/>
    <col min="4" max="4" width="11.625" bestFit="1" customWidth="1"/>
    <col min="5" max="5" width="2" customWidth="1"/>
    <col min="8" max="8" width="11.625" bestFit="1" customWidth="1"/>
    <col min="9" max="9" width="1.625" customWidth="1"/>
    <col min="10" max="10" width="8.875" customWidth="1"/>
    <col min="11" max="11" width="8" customWidth="1"/>
    <col min="12" max="12" width="1.625" customWidth="1"/>
    <col min="13" max="14" width="7.375" customWidth="1"/>
    <col min="15" max="15" width="1.375" customWidth="1"/>
    <col min="16" max="16" width="8.375" customWidth="1"/>
    <col min="17" max="17" width="8.625" customWidth="1"/>
    <col min="18" max="18" width="1.375" customWidth="1"/>
    <col min="19" max="20" width="7.375" customWidth="1"/>
  </cols>
  <sheetData>
    <row r="1" spans="1:20" ht="12.6" customHeight="1">
      <c r="A1" s="61" t="s">
        <v>0</v>
      </c>
      <c r="B1" s="13"/>
      <c r="C1" s="13"/>
      <c r="D1" s="13"/>
      <c r="F1" s="697" t="s">
        <v>1</v>
      </c>
      <c r="G1" s="697"/>
      <c r="H1" s="697"/>
    </row>
    <row r="2" spans="1:20" ht="12.6" customHeight="1">
      <c r="A2" s="61"/>
      <c r="B2" s="13"/>
      <c r="C2" s="13"/>
      <c r="D2" s="13"/>
      <c r="F2" s="697" t="s">
        <v>610</v>
      </c>
      <c r="G2" s="697"/>
      <c r="H2" s="697"/>
      <c r="J2" s="697" t="s">
        <v>611</v>
      </c>
      <c r="K2" s="697"/>
      <c r="L2" s="395"/>
      <c r="M2" s="697" t="s">
        <v>612</v>
      </c>
      <c r="N2" s="697"/>
      <c r="P2" s="697" t="s">
        <v>613</v>
      </c>
      <c r="Q2" s="697"/>
      <c r="R2" s="395"/>
      <c r="S2" s="697" t="s">
        <v>612</v>
      </c>
      <c r="T2" s="697"/>
    </row>
    <row r="3" spans="1:20" ht="11.85" customHeight="1">
      <c r="B3" s="17"/>
      <c r="C3" s="17"/>
      <c r="D3" s="17"/>
      <c r="H3" s="99" t="s">
        <v>614</v>
      </c>
    </row>
    <row r="4" spans="1:20" ht="11.85" customHeight="1">
      <c r="A4" s="18"/>
      <c r="B4" s="20" t="s">
        <v>615</v>
      </c>
      <c r="C4" s="20" t="s">
        <v>616</v>
      </c>
      <c r="D4" s="20" t="s">
        <v>617</v>
      </c>
      <c r="F4" s="19" t="s">
        <v>615</v>
      </c>
      <c r="G4" s="19" t="s">
        <v>616</v>
      </c>
      <c r="H4" s="19" t="s">
        <v>617</v>
      </c>
      <c r="J4" s="19" t="s">
        <v>615</v>
      </c>
      <c r="K4" s="19" t="s">
        <v>616</v>
      </c>
      <c r="M4" s="19" t="s">
        <v>615</v>
      </c>
      <c r="N4" s="19" t="s">
        <v>616</v>
      </c>
      <c r="P4" s="19" t="s">
        <v>615</v>
      </c>
      <c r="Q4" s="19" t="s">
        <v>616</v>
      </c>
      <c r="S4" s="19" t="s">
        <v>615</v>
      </c>
      <c r="T4" s="19" t="s">
        <v>616</v>
      </c>
    </row>
    <row r="5" spans="1:20" ht="11.85" hidden="1" customHeight="1">
      <c r="A5" s="32" t="s">
        <v>618</v>
      </c>
      <c r="B5" s="62" t="e">
        <f>+#REF!</f>
        <v>#REF!</v>
      </c>
      <c r="C5" s="62" t="e">
        <f>+#REF!</f>
        <v>#REF!</v>
      </c>
      <c r="D5" s="62" t="e">
        <f>+B5-C5</f>
        <v>#REF!</v>
      </c>
      <c r="F5" s="32" t="s">
        <v>618</v>
      </c>
    </row>
    <row r="6" spans="1:20" ht="11.85" hidden="1" customHeight="1">
      <c r="A6" s="32"/>
      <c r="B6" s="62" t="e">
        <f>+#REF!</f>
        <v>#REF!</v>
      </c>
      <c r="C6" s="62" t="e">
        <f>+#REF!</f>
        <v>#REF!</v>
      </c>
      <c r="D6" s="62" t="e">
        <f t="shared" ref="D6:D70" si="0">+B6-C6</f>
        <v>#REF!</v>
      </c>
      <c r="F6" s="32"/>
    </row>
    <row r="7" spans="1:20" ht="11.85" hidden="1" customHeight="1">
      <c r="A7" s="32"/>
      <c r="B7" s="62" t="e">
        <f>+#REF!</f>
        <v>#REF!</v>
      </c>
      <c r="C7" s="62" t="e">
        <f>+#REF!</f>
        <v>#REF!</v>
      </c>
      <c r="D7" s="62" t="e">
        <f t="shared" si="0"/>
        <v>#REF!</v>
      </c>
      <c r="F7" s="32"/>
    </row>
    <row r="8" spans="1:20" ht="11.85" hidden="1" customHeight="1">
      <c r="A8" s="32"/>
      <c r="B8" s="62" t="e">
        <f>+#REF!</f>
        <v>#REF!</v>
      </c>
      <c r="C8" s="62" t="e">
        <f>+#REF!</f>
        <v>#REF!</v>
      </c>
      <c r="D8" s="62" t="e">
        <f t="shared" si="0"/>
        <v>#REF!</v>
      </c>
      <c r="F8" s="32" t="s">
        <v>10</v>
      </c>
    </row>
    <row r="9" spans="1:20" ht="11.85" hidden="1" customHeight="1">
      <c r="A9" s="32"/>
      <c r="B9" s="62" t="e">
        <f>+#REF!</f>
        <v>#REF!</v>
      </c>
      <c r="C9" s="62" t="e">
        <f>+#REF!</f>
        <v>#REF!</v>
      </c>
      <c r="D9" s="62" t="e">
        <f t="shared" si="0"/>
        <v>#REF!</v>
      </c>
      <c r="F9" s="32"/>
    </row>
    <row r="10" spans="1:20" ht="11.85" hidden="1" customHeight="1">
      <c r="A10" s="32"/>
      <c r="B10" s="62" t="e">
        <f>+#REF!</f>
        <v>#REF!</v>
      </c>
      <c r="C10" s="62" t="e">
        <f>+#REF!</f>
        <v>#REF!</v>
      </c>
      <c r="D10" s="62" t="e">
        <f t="shared" si="0"/>
        <v>#REF!</v>
      </c>
      <c r="F10" s="32"/>
    </row>
    <row r="11" spans="1:20" ht="11.85" hidden="1" customHeight="1">
      <c r="A11" s="32" t="s">
        <v>17</v>
      </c>
      <c r="B11" s="62" t="e">
        <f>+#REF!</f>
        <v>#REF!</v>
      </c>
      <c r="C11" s="62" t="e">
        <f>+#REF!</f>
        <v>#REF!</v>
      </c>
      <c r="D11" s="62" t="e">
        <f t="shared" si="0"/>
        <v>#REF!</v>
      </c>
      <c r="F11" s="32" t="s">
        <v>17</v>
      </c>
    </row>
    <row r="12" spans="1:20" ht="11.85" hidden="1" customHeight="1">
      <c r="A12" s="32"/>
      <c r="B12" s="62" t="e">
        <f>+#REF!</f>
        <v>#REF!</v>
      </c>
      <c r="C12" s="62" t="e">
        <f>+#REF!</f>
        <v>#REF!</v>
      </c>
      <c r="D12" s="62" t="e">
        <f t="shared" si="0"/>
        <v>#REF!</v>
      </c>
      <c r="F12" s="32"/>
    </row>
    <row r="13" spans="1:20" ht="11.85" hidden="1" customHeight="1">
      <c r="A13" s="32"/>
      <c r="B13" s="62" t="e">
        <f>+#REF!</f>
        <v>#REF!</v>
      </c>
      <c r="C13" s="62" t="e">
        <f>+#REF!</f>
        <v>#REF!</v>
      </c>
      <c r="D13" s="62" t="e">
        <f t="shared" si="0"/>
        <v>#REF!</v>
      </c>
      <c r="F13" s="32"/>
    </row>
    <row r="14" spans="1:20" ht="11.85" hidden="1" customHeight="1">
      <c r="A14" s="32"/>
      <c r="B14" s="62" t="e">
        <f>+#REF!</f>
        <v>#REF!</v>
      </c>
      <c r="C14" s="62" t="e">
        <f>+#REF!</f>
        <v>#REF!</v>
      </c>
      <c r="D14" s="62" t="e">
        <f t="shared" si="0"/>
        <v>#REF!</v>
      </c>
      <c r="F14" s="32" t="s">
        <v>25</v>
      </c>
    </row>
    <row r="15" spans="1:20" ht="11.85" hidden="1" customHeight="1">
      <c r="A15" s="32"/>
      <c r="B15" s="62" t="e">
        <f>+#REF!</f>
        <v>#REF!</v>
      </c>
      <c r="C15" s="62" t="e">
        <f>+#REF!</f>
        <v>#REF!</v>
      </c>
      <c r="D15" s="62" t="e">
        <f t="shared" si="0"/>
        <v>#REF!</v>
      </c>
      <c r="F15" s="32"/>
    </row>
    <row r="16" spans="1:20" ht="11.85" hidden="1" customHeight="1">
      <c r="A16" s="32"/>
      <c r="B16" s="62" t="e">
        <f>+#REF!</f>
        <v>#REF!</v>
      </c>
      <c r="C16" s="62" t="e">
        <f>+#REF!</f>
        <v>#REF!</v>
      </c>
      <c r="D16" s="62" t="e">
        <f t="shared" si="0"/>
        <v>#REF!</v>
      </c>
      <c r="F16" s="32"/>
    </row>
    <row r="17" spans="1:20" ht="11.85" customHeight="1">
      <c r="A17" s="32" t="s">
        <v>619</v>
      </c>
      <c r="B17" s="62" t="e">
        <f>+#REF!</f>
        <v>#REF!</v>
      </c>
      <c r="C17" s="62" t="e">
        <f>+#REF!</f>
        <v>#REF!</v>
      </c>
      <c r="D17" s="62" t="e">
        <f t="shared" si="0"/>
        <v>#REF!</v>
      </c>
      <c r="F17" s="32"/>
    </row>
    <row r="18" spans="1:20" ht="11.85" customHeight="1">
      <c r="A18" s="32"/>
      <c r="B18" s="62" t="e">
        <f>+#REF!</f>
        <v>#REF!</v>
      </c>
      <c r="C18" s="62" t="e">
        <f>+#REF!</f>
        <v>#REF!</v>
      </c>
      <c r="D18" s="62" t="e">
        <f t="shared" si="0"/>
        <v>#REF!</v>
      </c>
      <c r="F18" s="32"/>
    </row>
    <row r="19" spans="1:20" ht="11.85" customHeight="1">
      <c r="A19" s="32"/>
      <c r="B19" s="62" t="e">
        <f>+#REF!</f>
        <v>#REF!</v>
      </c>
      <c r="C19" s="62" t="e">
        <f>+#REF!</f>
        <v>#REF!</v>
      </c>
      <c r="D19" s="62" t="e">
        <f t="shared" si="0"/>
        <v>#REF!</v>
      </c>
      <c r="F19" s="32"/>
      <c r="J19" s="62"/>
      <c r="K19" s="62"/>
      <c r="M19" s="62"/>
      <c r="N19" s="62"/>
      <c r="P19" s="62"/>
      <c r="Q19" s="62"/>
      <c r="S19" s="62"/>
      <c r="T19" s="62"/>
    </row>
    <row r="20" spans="1:20" ht="11.85" customHeight="1">
      <c r="A20" s="32"/>
      <c r="B20" s="62" t="e">
        <f>+#REF!</f>
        <v>#REF!</v>
      </c>
      <c r="C20" s="62" t="e">
        <f>+#REF!</f>
        <v>#REF!</v>
      </c>
      <c r="D20" s="62" t="e">
        <f t="shared" si="0"/>
        <v>#REF!</v>
      </c>
      <c r="F20" s="32"/>
      <c r="J20" s="62" t="e">
        <f t="shared" ref="J20:J31" si="1">AVERAGE(B17:B19)</f>
        <v>#REF!</v>
      </c>
      <c r="K20" s="62" t="e">
        <f t="shared" ref="K20:K31" si="2">AVERAGE(C17:C19)</f>
        <v>#REF!</v>
      </c>
      <c r="M20" s="62" t="e">
        <f t="shared" ref="M20:M83" si="3">+B20-J20</f>
        <v>#REF!</v>
      </c>
      <c r="N20" s="62" t="e">
        <f t="shared" ref="N20:N83" si="4">+C20-K20</f>
        <v>#REF!</v>
      </c>
      <c r="P20" s="62"/>
      <c r="Q20" s="62"/>
      <c r="S20" s="62"/>
      <c r="T20" s="62"/>
    </row>
    <row r="21" spans="1:20" ht="11.85" customHeight="1">
      <c r="A21" s="32"/>
      <c r="B21" s="62" t="e">
        <f>+#REF!</f>
        <v>#REF!</v>
      </c>
      <c r="C21" s="62" t="e">
        <f>+#REF!</f>
        <v>#REF!</v>
      </c>
      <c r="D21" s="62" t="e">
        <f t="shared" si="0"/>
        <v>#REF!</v>
      </c>
      <c r="F21" s="32"/>
      <c r="J21" s="62" t="e">
        <f t="shared" si="1"/>
        <v>#REF!</v>
      </c>
      <c r="K21" s="62" t="e">
        <f t="shared" si="2"/>
        <v>#REF!</v>
      </c>
      <c r="M21" s="62" t="e">
        <f t="shared" si="3"/>
        <v>#REF!</v>
      </c>
      <c r="N21" s="62" t="e">
        <f t="shared" si="4"/>
        <v>#REF!</v>
      </c>
      <c r="P21" s="62"/>
      <c r="Q21" s="62"/>
      <c r="S21" s="62"/>
      <c r="T21" s="62"/>
    </row>
    <row r="22" spans="1:20" ht="11.85" customHeight="1">
      <c r="A22" s="32"/>
      <c r="B22" s="62" t="e">
        <f>+#REF!</f>
        <v>#REF!</v>
      </c>
      <c r="C22" s="62" t="e">
        <f>+#REF!</f>
        <v>#REF!</v>
      </c>
      <c r="D22" s="62" t="e">
        <f t="shared" si="0"/>
        <v>#REF!</v>
      </c>
      <c r="F22" s="32"/>
      <c r="J22" s="62" t="e">
        <f t="shared" si="1"/>
        <v>#REF!</v>
      </c>
      <c r="K22" s="62" t="e">
        <f t="shared" si="2"/>
        <v>#REF!</v>
      </c>
      <c r="M22" s="62" t="e">
        <f t="shared" si="3"/>
        <v>#REF!</v>
      </c>
      <c r="N22" s="62" t="e">
        <f t="shared" si="4"/>
        <v>#REF!</v>
      </c>
      <c r="P22" s="62"/>
      <c r="Q22" s="62"/>
      <c r="S22" s="62"/>
      <c r="T22" s="62"/>
    </row>
    <row r="23" spans="1:20" ht="11.85" customHeight="1">
      <c r="A23" s="32" t="s">
        <v>17</v>
      </c>
      <c r="B23" s="62" t="e">
        <f>+#REF!</f>
        <v>#REF!</v>
      </c>
      <c r="C23" s="62" t="e">
        <f>+#REF!</f>
        <v>#REF!</v>
      </c>
      <c r="D23" s="62" t="e">
        <f t="shared" si="0"/>
        <v>#REF!</v>
      </c>
      <c r="F23" s="32"/>
      <c r="J23" s="62" t="e">
        <f t="shared" si="1"/>
        <v>#REF!</v>
      </c>
      <c r="K23" s="62" t="e">
        <f t="shared" si="2"/>
        <v>#REF!</v>
      </c>
      <c r="M23" s="62" t="e">
        <f t="shared" si="3"/>
        <v>#REF!</v>
      </c>
      <c r="N23" s="62" t="e">
        <f t="shared" si="4"/>
        <v>#REF!</v>
      </c>
      <c r="P23" s="62" t="e">
        <f>AVERAGE(B17:B22)</f>
        <v>#REF!</v>
      </c>
      <c r="Q23" s="62" t="e">
        <f t="shared" ref="Q23:Q87" si="5">AVERAGE(C17:C22)</f>
        <v>#REF!</v>
      </c>
      <c r="S23" s="62" t="e">
        <f>+B23-P23</f>
        <v>#REF!</v>
      </c>
      <c r="T23" s="62" t="e">
        <f t="shared" ref="T23:T87" si="6">+C23-Q23</f>
        <v>#REF!</v>
      </c>
    </row>
    <row r="24" spans="1:20" ht="11.85" customHeight="1">
      <c r="A24" s="32"/>
      <c r="B24" s="62" t="e">
        <f>+#REF!</f>
        <v>#REF!</v>
      </c>
      <c r="C24" s="62" t="e">
        <f>+#REF!</f>
        <v>#REF!</v>
      </c>
      <c r="D24" s="62" t="e">
        <f t="shared" si="0"/>
        <v>#REF!</v>
      </c>
      <c r="F24" s="32"/>
      <c r="J24" s="62" t="e">
        <f t="shared" si="1"/>
        <v>#REF!</v>
      </c>
      <c r="K24" s="62" t="e">
        <f t="shared" si="2"/>
        <v>#REF!</v>
      </c>
      <c r="M24" s="62" t="e">
        <f t="shared" si="3"/>
        <v>#REF!</v>
      </c>
      <c r="N24" s="62" t="e">
        <f t="shared" si="4"/>
        <v>#REF!</v>
      </c>
      <c r="P24" s="62" t="e">
        <f t="shared" ref="P24:P88" si="7">AVERAGE(B18:B23)</f>
        <v>#REF!</v>
      </c>
      <c r="Q24" s="62" t="e">
        <f t="shared" si="5"/>
        <v>#REF!</v>
      </c>
      <c r="S24" s="62" t="e">
        <f t="shared" ref="S24:S88" si="8">+B24-P24</f>
        <v>#REF!</v>
      </c>
      <c r="T24" s="62" t="e">
        <f t="shared" si="6"/>
        <v>#REF!</v>
      </c>
    </row>
    <row r="25" spans="1:20" ht="11.85" customHeight="1">
      <c r="A25" s="32"/>
      <c r="B25" s="62" t="e">
        <f>+#REF!</f>
        <v>#REF!</v>
      </c>
      <c r="C25" s="62" t="e">
        <f>+#REF!</f>
        <v>#REF!</v>
      </c>
      <c r="D25" s="62" t="e">
        <f t="shared" si="0"/>
        <v>#REF!</v>
      </c>
      <c r="F25" s="32"/>
      <c r="J25" s="62" t="e">
        <f t="shared" si="1"/>
        <v>#REF!</v>
      </c>
      <c r="K25" s="62" t="e">
        <f t="shared" si="2"/>
        <v>#REF!</v>
      </c>
      <c r="M25" s="62" t="e">
        <f t="shared" si="3"/>
        <v>#REF!</v>
      </c>
      <c r="N25" s="62" t="e">
        <f t="shared" si="4"/>
        <v>#REF!</v>
      </c>
      <c r="P25" s="62" t="e">
        <f t="shared" si="7"/>
        <v>#REF!</v>
      </c>
      <c r="Q25" s="62" t="e">
        <f t="shared" si="5"/>
        <v>#REF!</v>
      </c>
      <c r="S25" s="62" t="e">
        <f t="shared" si="8"/>
        <v>#REF!</v>
      </c>
      <c r="T25" s="62" t="e">
        <f t="shared" si="6"/>
        <v>#REF!</v>
      </c>
    </row>
    <row r="26" spans="1:20" ht="11.85" customHeight="1">
      <c r="A26" s="32"/>
      <c r="B26" s="62" t="e">
        <f>+#REF!</f>
        <v>#REF!</v>
      </c>
      <c r="C26" s="62" t="e">
        <f>+#REF!</f>
        <v>#REF!</v>
      </c>
      <c r="D26" s="62" t="e">
        <f t="shared" si="0"/>
        <v>#REF!</v>
      </c>
      <c r="F26" s="32"/>
      <c r="J26" s="62" t="e">
        <f t="shared" si="1"/>
        <v>#REF!</v>
      </c>
      <c r="K26" s="62" t="e">
        <f t="shared" si="2"/>
        <v>#REF!</v>
      </c>
      <c r="M26" s="62" t="e">
        <f t="shared" si="3"/>
        <v>#REF!</v>
      </c>
      <c r="N26" s="62" t="e">
        <f t="shared" si="4"/>
        <v>#REF!</v>
      </c>
      <c r="P26" s="62" t="e">
        <f t="shared" si="7"/>
        <v>#REF!</v>
      </c>
      <c r="Q26" s="62" t="e">
        <f t="shared" si="5"/>
        <v>#REF!</v>
      </c>
      <c r="S26" s="62" t="e">
        <f t="shared" si="8"/>
        <v>#REF!</v>
      </c>
      <c r="T26" s="62" t="e">
        <f t="shared" si="6"/>
        <v>#REF!</v>
      </c>
    </row>
    <row r="27" spans="1:20" ht="11.85" customHeight="1">
      <c r="A27" s="32"/>
      <c r="B27" s="62" t="e">
        <f>+#REF!</f>
        <v>#REF!</v>
      </c>
      <c r="C27" s="62" t="e">
        <f>+#REF!</f>
        <v>#REF!</v>
      </c>
      <c r="D27" s="62" t="e">
        <f t="shared" si="0"/>
        <v>#REF!</v>
      </c>
      <c r="F27" s="32"/>
      <c r="J27" s="62" t="e">
        <f t="shared" si="1"/>
        <v>#REF!</v>
      </c>
      <c r="K27" s="62" t="e">
        <f t="shared" si="2"/>
        <v>#REF!</v>
      </c>
      <c r="M27" s="62" t="e">
        <f t="shared" si="3"/>
        <v>#REF!</v>
      </c>
      <c r="N27" s="62" t="e">
        <f t="shared" si="4"/>
        <v>#REF!</v>
      </c>
      <c r="P27" s="62" t="e">
        <f t="shared" si="7"/>
        <v>#REF!</v>
      </c>
      <c r="Q27" s="62" t="e">
        <f t="shared" si="5"/>
        <v>#REF!</v>
      </c>
      <c r="S27" s="62" t="e">
        <f t="shared" si="8"/>
        <v>#REF!</v>
      </c>
      <c r="T27" s="62" t="e">
        <f t="shared" si="6"/>
        <v>#REF!</v>
      </c>
    </row>
    <row r="28" spans="1:20" ht="11.85" customHeight="1">
      <c r="A28" s="32"/>
      <c r="B28" s="62" t="e">
        <f>+#REF!</f>
        <v>#REF!</v>
      </c>
      <c r="C28" s="62" t="e">
        <f>+#REF!</f>
        <v>#REF!</v>
      </c>
      <c r="D28" s="62" t="e">
        <f t="shared" si="0"/>
        <v>#REF!</v>
      </c>
      <c r="F28" s="32"/>
      <c r="J28" s="62" t="e">
        <f t="shared" si="1"/>
        <v>#REF!</v>
      </c>
      <c r="K28" s="62" t="e">
        <f t="shared" si="2"/>
        <v>#REF!</v>
      </c>
      <c r="M28" s="62" t="e">
        <f t="shared" si="3"/>
        <v>#REF!</v>
      </c>
      <c r="N28" s="62" t="e">
        <f t="shared" si="4"/>
        <v>#REF!</v>
      </c>
      <c r="P28" s="62" t="e">
        <f t="shared" si="7"/>
        <v>#REF!</v>
      </c>
      <c r="Q28" s="62" t="e">
        <f t="shared" si="5"/>
        <v>#REF!</v>
      </c>
      <c r="S28" s="62" t="e">
        <f t="shared" si="8"/>
        <v>#REF!</v>
      </c>
      <c r="T28" s="62" t="e">
        <f t="shared" si="6"/>
        <v>#REF!</v>
      </c>
    </row>
    <row r="29" spans="1:20" ht="11.85" customHeight="1">
      <c r="A29" s="32" t="s">
        <v>620</v>
      </c>
      <c r="B29" s="62" t="e">
        <f>+#REF!</f>
        <v>#REF!</v>
      </c>
      <c r="C29" s="62" t="e">
        <f>+#REF!</f>
        <v>#REF!</v>
      </c>
      <c r="D29" s="62" t="e">
        <f t="shared" si="0"/>
        <v>#REF!</v>
      </c>
      <c r="F29" s="100" t="e">
        <f>((B29/B17)-1)*100</f>
        <v>#REF!</v>
      </c>
      <c r="G29" s="100" t="e">
        <f>((C29/C17)-1)*100</f>
        <v>#REF!</v>
      </c>
      <c r="H29" s="100" t="e">
        <f>((D29/D17)-1)*100</f>
        <v>#REF!</v>
      </c>
      <c r="J29" s="62" t="e">
        <f t="shared" si="1"/>
        <v>#REF!</v>
      </c>
      <c r="K29" s="62" t="e">
        <f t="shared" si="2"/>
        <v>#REF!</v>
      </c>
      <c r="M29" s="62" t="e">
        <f t="shared" si="3"/>
        <v>#REF!</v>
      </c>
      <c r="N29" s="62" t="e">
        <f t="shared" si="4"/>
        <v>#REF!</v>
      </c>
      <c r="P29" s="62" t="e">
        <f t="shared" si="7"/>
        <v>#REF!</v>
      </c>
      <c r="Q29" s="62" t="e">
        <f t="shared" si="5"/>
        <v>#REF!</v>
      </c>
      <c r="S29" s="62" t="e">
        <f t="shared" si="8"/>
        <v>#REF!</v>
      </c>
      <c r="T29" s="62" t="e">
        <f t="shared" si="6"/>
        <v>#REF!</v>
      </c>
    </row>
    <row r="30" spans="1:20" ht="11.85" customHeight="1">
      <c r="A30" s="32"/>
      <c r="B30" s="62" t="e">
        <f>+#REF!</f>
        <v>#REF!</v>
      </c>
      <c r="C30" s="62" t="e">
        <f>+#REF!</f>
        <v>#REF!</v>
      </c>
      <c r="D30" s="62" t="e">
        <f t="shared" si="0"/>
        <v>#REF!</v>
      </c>
      <c r="F30" s="100" t="e">
        <f t="shared" ref="F30:F52" si="9">((B30/B18)-1)*100</f>
        <v>#REF!</v>
      </c>
      <c r="G30" s="100" t="e">
        <f t="shared" ref="G30:G52" si="10">((C30/C18)-1)*100</f>
        <v>#REF!</v>
      </c>
      <c r="H30" s="100" t="e">
        <f t="shared" ref="H30:H52" si="11">((D30/D18)-1)*100</f>
        <v>#REF!</v>
      </c>
      <c r="J30" s="62" t="e">
        <f t="shared" si="1"/>
        <v>#REF!</v>
      </c>
      <c r="K30" s="62" t="e">
        <f t="shared" si="2"/>
        <v>#REF!</v>
      </c>
      <c r="M30" s="62" t="e">
        <f t="shared" si="3"/>
        <v>#REF!</v>
      </c>
      <c r="N30" s="62" t="e">
        <f t="shared" si="4"/>
        <v>#REF!</v>
      </c>
      <c r="P30" s="62" t="e">
        <f t="shared" si="7"/>
        <v>#REF!</v>
      </c>
      <c r="Q30" s="62" t="e">
        <f t="shared" si="5"/>
        <v>#REF!</v>
      </c>
      <c r="S30" s="62" t="e">
        <f t="shared" si="8"/>
        <v>#REF!</v>
      </c>
      <c r="T30" s="62" t="e">
        <f t="shared" si="6"/>
        <v>#REF!</v>
      </c>
    </row>
    <row r="31" spans="1:20" ht="11.85" customHeight="1">
      <c r="A31" s="32"/>
      <c r="B31" s="62" t="e">
        <f>+#REF!</f>
        <v>#REF!</v>
      </c>
      <c r="C31" s="62" t="e">
        <f>+#REF!</f>
        <v>#REF!</v>
      </c>
      <c r="D31" s="62" t="e">
        <f t="shared" si="0"/>
        <v>#REF!</v>
      </c>
      <c r="F31" s="100" t="e">
        <f t="shared" si="9"/>
        <v>#REF!</v>
      </c>
      <c r="G31" s="100" t="e">
        <f t="shared" si="10"/>
        <v>#REF!</v>
      </c>
      <c r="H31" s="100" t="e">
        <f t="shared" si="11"/>
        <v>#REF!</v>
      </c>
      <c r="J31" s="62" t="e">
        <f t="shared" si="1"/>
        <v>#REF!</v>
      </c>
      <c r="K31" s="62" t="e">
        <f t="shared" si="2"/>
        <v>#REF!</v>
      </c>
      <c r="M31" s="62" t="e">
        <f t="shared" si="3"/>
        <v>#REF!</v>
      </c>
      <c r="N31" s="62" t="e">
        <f t="shared" si="4"/>
        <v>#REF!</v>
      </c>
      <c r="P31" s="62" t="e">
        <f t="shared" si="7"/>
        <v>#REF!</v>
      </c>
      <c r="Q31" s="62" t="e">
        <f t="shared" si="5"/>
        <v>#REF!</v>
      </c>
      <c r="S31" s="62" t="e">
        <f t="shared" si="8"/>
        <v>#REF!</v>
      </c>
      <c r="T31" s="62" t="e">
        <f t="shared" si="6"/>
        <v>#REF!</v>
      </c>
    </row>
    <row r="32" spans="1:20" ht="11.85" customHeight="1">
      <c r="A32" s="32"/>
      <c r="B32" s="62" t="e">
        <f>+#REF!</f>
        <v>#REF!</v>
      </c>
      <c r="C32" s="62" t="e">
        <f>+#REF!</f>
        <v>#REF!</v>
      </c>
      <c r="D32" s="62" t="e">
        <f t="shared" si="0"/>
        <v>#REF!</v>
      </c>
      <c r="F32" s="100" t="e">
        <f t="shared" si="9"/>
        <v>#REF!</v>
      </c>
      <c r="G32" s="100" t="e">
        <f t="shared" si="10"/>
        <v>#REF!</v>
      </c>
      <c r="H32" s="100" t="e">
        <f t="shared" si="11"/>
        <v>#REF!</v>
      </c>
      <c r="J32" s="62" t="e">
        <f>AVERAGE(B29:B31)</f>
        <v>#REF!</v>
      </c>
      <c r="K32" s="62" t="e">
        <f>AVERAGE(C29:C31)</f>
        <v>#REF!</v>
      </c>
      <c r="M32" s="62" t="e">
        <f t="shared" si="3"/>
        <v>#REF!</v>
      </c>
      <c r="N32" s="62" t="e">
        <f t="shared" si="4"/>
        <v>#REF!</v>
      </c>
      <c r="P32" s="62" t="e">
        <f t="shared" si="7"/>
        <v>#REF!</v>
      </c>
      <c r="Q32" s="62" t="e">
        <f t="shared" si="5"/>
        <v>#REF!</v>
      </c>
      <c r="S32" s="62" t="e">
        <f t="shared" si="8"/>
        <v>#REF!</v>
      </c>
      <c r="T32" s="62" t="e">
        <f t="shared" si="6"/>
        <v>#REF!</v>
      </c>
    </row>
    <row r="33" spans="1:20" ht="11.85" customHeight="1">
      <c r="A33" s="32"/>
      <c r="B33" s="62" t="e">
        <f>+#REF!</f>
        <v>#REF!</v>
      </c>
      <c r="C33" s="62" t="e">
        <f>+#REF!</f>
        <v>#REF!</v>
      </c>
      <c r="D33" s="62" t="e">
        <f t="shared" si="0"/>
        <v>#REF!</v>
      </c>
      <c r="F33" s="100" t="e">
        <f t="shared" si="9"/>
        <v>#REF!</v>
      </c>
      <c r="G33" s="100" t="e">
        <f t="shared" si="10"/>
        <v>#REF!</v>
      </c>
      <c r="H33" s="100" t="e">
        <f t="shared" si="11"/>
        <v>#REF!</v>
      </c>
      <c r="J33" s="62" t="e">
        <f t="shared" ref="J33:J82" si="12">AVERAGE(B30:B32)</f>
        <v>#REF!</v>
      </c>
      <c r="K33" s="62" t="e">
        <f t="shared" ref="K33:K82" si="13">AVERAGE(C30:C32)</f>
        <v>#REF!</v>
      </c>
      <c r="M33" s="62" t="e">
        <f t="shared" si="3"/>
        <v>#REF!</v>
      </c>
      <c r="N33" s="62" t="e">
        <f t="shared" si="4"/>
        <v>#REF!</v>
      </c>
      <c r="P33" s="62" t="e">
        <f t="shared" si="7"/>
        <v>#REF!</v>
      </c>
      <c r="Q33" s="62" t="e">
        <f t="shared" si="5"/>
        <v>#REF!</v>
      </c>
      <c r="S33" s="62" t="e">
        <f t="shared" si="8"/>
        <v>#REF!</v>
      </c>
      <c r="T33" s="62" t="e">
        <f t="shared" si="6"/>
        <v>#REF!</v>
      </c>
    </row>
    <row r="34" spans="1:20" ht="11.85" customHeight="1">
      <c r="A34" s="32"/>
      <c r="B34" s="62" t="e">
        <f>+#REF!</f>
        <v>#REF!</v>
      </c>
      <c r="C34" s="62" t="e">
        <f>+#REF!</f>
        <v>#REF!</v>
      </c>
      <c r="D34" s="62" t="e">
        <f t="shared" si="0"/>
        <v>#REF!</v>
      </c>
      <c r="F34" s="100" t="e">
        <f t="shared" si="9"/>
        <v>#REF!</v>
      </c>
      <c r="G34" s="100" t="e">
        <f t="shared" si="10"/>
        <v>#REF!</v>
      </c>
      <c r="H34" s="100" t="e">
        <f t="shared" si="11"/>
        <v>#REF!</v>
      </c>
      <c r="J34" s="62" t="e">
        <f t="shared" si="12"/>
        <v>#REF!</v>
      </c>
      <c r="K34" s="62" t="e">
        <f t="shared" si="13"/>
        <v>#REF!</v>
      </c>
      <c r="M34" s="62" t="e">
        <f t="shared" si="3"/>
        <v>#REF!</v>
      </c>
      <c r="N34" s="62" t="e">
        <f t="shared" si="4"/>
        <v>#REF!</v>
      </c>
      <c r="P34" s="62" t="e">
        <f t="shared" si="7"/>
        <v>#REF!</v>
      </c>
      <c r="Q34" s="62" t="e">
        <f t="shared" si="5"/>
        <v>#REF!</v>
      </c>
      <c r="S34" s="62" t="e">
        <f t="shared" si="8"/>
        <v>#REF!</v>
      </c>
      <c r="T34" s="62" t="e">
        <f t="shared" si="6"/>
        <v>#REF!</v>
      </c>
    </row>
    <row r="35" spans="1:20" ht="11.85" customHeight="1">
      <c r="A35" s="32" t="s">
        <v>17</v>
      </c>
      <c r="B35" s="62" t="e">
        <f>+#REF!</f>
        <v>#REF!</v>
      </c>
      <c r="C35" s="62" t="e">
        <f>+#REF!</f>
        <v>#REF!</v>
      </c>
      <c r="D35" s="62" t="e">
        <f t="shared" si="0"/>
        <v>#REF!</v>
      </c>
      <c r="F35" s="100" t="e">
        <f t="shared" si="9"/>
        <v>#REF!</v>
      </c>
      <c r="G35" s="100" t="e">
        <f t="shared" si="10"/>
        <v>#REF!</v>
      </c>
      <c r="H35" s="100" t="e">
        <f t="shared" si="11"/>
        <v>#REF!</v>
      </c>
      <c r="J35" s="62" t="e">
        <f t="shared" si="12"/>
        <v>#REF!</v>
      </c>
      <c r="K35" s="62" t="e">
        <f t="shared" si="13"/>
        <v>#REF!</v>
      </c>
      <c r="M35" s="62" t="e">
        <f t="shared" si="3"/>
        <v>#REF!</v>
      </c>
      <c r="N35" s="62" t="e">
        <f t="shared" si="4"/>
        <v>#REF!</v>
      </c>
      <c r="P35" s="62" t="e">
        <f t="shared" si="7"/>
        <v>#REF!</v>
      </c>
      <c r="Q35" s="62" t="e">
        <f t="shared" si="5"/>
        <v>#REF!</v>
      </c>
      <c r="S35" s="62" t="e">
        <f t="shared" si="8"/>
        <v>#REF!</v>
      </c>
      <c r="T35" s="62" t="e">
        <f t="shared" si="6"/>
        <v>#REF!</v>
      </c>
    </row>
    <row r="36" spans="1:20" ht="11.85" customHeight="1">
      <c r="A36" s="32"/>
      <c r="B36" s="62" t="e">
        <f>+#REF!</f>
        <v>#REF!</v>
      </c>
      <c r="C36" s="62" t="e">
        <f>+#REF!</f>
        <v>#REF!</v>
      </c>
      <c r="D36" s="62" t="e">
        <f t="shared" si="0"/>
        <v>#REF!</v>
      </c>
      <c r="F36" s="100" t="e">
        <f t="shared" si="9"/>
        <v>#REF!</v>
      </c>
      <c r="G36" s="100" t="e">
        <f t="shared" si="10"/>
        <v>#REF!</v>
      </c>
      <c r="H36" s="100" t="e">
        <f t="shared" si="11"/>
        <v>#REF!</v>
      </c>
      <c r="J36" s="62" t="e">
        <f t="shared" si="12"/>
        <v>#REF!</v>
      </c>
      <c r="K36" s="62" t="e">
        <f t="shared" si="13"/>
        <v>#REF!</v>
      </c>
      <c r="M36" s="62" t="e">
        <f t="shared" si="3"/>
        <v>#REF!</v>
      </c>
      <c r="N36" s="62" t="e">
        <f t="shared" si="4"/>
        <v>#REF!</v>
      </c>
      <c r="P36" s="62" t="e">
        <f t="shared" si="7"/>
        <v>#REF!</v>
      </c>
      <c r="Q36" s="62" t="e">
        <f t="shared" si="5"/>
        <v>#REF!</v>
      </c>
      <c r="S36" s="62" t="e">
        <f t="shared" si="8"/>
        <v>#REF!</v>
      </c>
      <c r="T36" s="62" t="e">
        <f t="shared" si="6"/>
        <v>#REF!</v>
      </c>
    </row>
    <row r="37" spans="1:20" ht="11.85" customHeight="1">
      <c r="A37" s="32"/>
      <c r="B37" s="62" t="e">
        <f>+#REF!</f>
        <v>#REF!</v>
      </c>
      <c r="C37" s="62" t="e">
        <f>+#REF!</f>
        <v>#REF!</v>
      </c>
      <c r="D37" s="62" t="e">
        <f t="shared" si="0"/>
        <v>#REF!</v>
      </c>
      <c r="F37" s="100" t="e">
        <f t="shared" si="9"/>
        <v>#REF!</v>
      </c>
      <c r="G37" s="100" t="e">
        <f t="shared" si="10"/>
        <v>#REF!</v>
      </c>
      <c r="H37" s="100" t="e">
        <f t="shared" si="11"/>
        <v>#REF!</v>
      </c>
      <c r="J37" s="62" t="e">
        <f t="shared" si="12"/>
        <v>#REF!</v>
      </c>
      <c r="K37" s="62" t="e">
        <f t="shared" si="13"/>
        <v>#REF!</v>
      </c>
      <c r="M37" s="62" t="e">
        <f t="shared" si="3"/>
        <v>#REF!</v>
      </c>
      <c r="N37" s="62" t="e">
        <f t="shared" si="4"/>
        <v>#REF!</v>
      </c>
      <c r="P37" s="62" t="e">
        <f t="shared" si="7"/>
        <v>#REF!</v>
      </c>
      <c r="Q37" s="62" t="e">
        <f t="shared" si="5"/>
        <v>#REF!</v>
      </c>
      <c r="S37" s="62" t="e">
        <f t="shared" si="8"/>
        <v>#REF!</v>
      </c>
      <c r="T37" s="62" t="e">
        <f t="shared" si="6"/>
        <v>#REF!</v>
      </c>
    </row>
    <row r="38" spans="1:20" ht="11.85" customHeight="1">
      <c r="A38" s="32"/>
      <c r="B38" s="62" t="e">
        <f>+#REF!</f>
        <v>#REF!</v>
      </c>
      <c r="C38" s="62" t="e">
        <f>+#REF!</f>
        <v>#REF!</v>
      </c>
      <c r="D38" s="62" t="e">
        <f t="shared" si="0"/>
        <v>#REF!</v>
      </c>
      <c r="F38" s="100" t="e">
        <f t="shared" si="9"/>
        <v>#REF!</v>
      </c>
      <c r="G38" s="100" t="e">
        <f t="shared" si="10"/>
        <v>#REF!</v>
      </c>
      <c r="H38" s="100" t="e">
        <f t="shared" si="11"/>
        <v>#REF!</v>
      </c>
      <c r="J38" s="62" t="e">
        <f t="shared" si="12"/>
        <v>#REF!</v>
      </c>
      <c r="K38" s="62" t="e">
        <f t="shared" si="13"/>
        <v>#REF!</v>
      </c>
      <c r="M38" s="62" t="e">
        <f t="shared" si="3"/>
        <v>#REF!</v>
      </c>
      <c r="N38" s="62" t="e">
        <f t="shared" si="4"/>
        <v>#REF!</v>
      </c>
      <c r="P38" s="62" t="e">
        <f t="shared" si="7"/>
        <v>#REF!</v>
      </c>
      <c r="Q38" s="62" t="e">
        <f t="shared" si="5"/>
        <v>#REF!</v>
      </c>
      <c r="S38" s="62" t="e">
        <f t="shared" si="8"/>
        <v>#REF!</v>
      </c>
      <c r="T38" s="62" t="e">
        <f t="shared" si="6"/>
        <v>#REF!</v>
      </c>
    </row>
    <row r="39" spans="1:20" ht="11.85" customHeight="1">
      <c r="A39" s="32"/>
      <c r="B39" s="62" t="e">
        <f>+#REF!</f>
        <v>#REF!</v>
      </c>
      <c r="C39" s="62" t="e">
        <f>+#REF!</f>
        <v>#REF!</v>
      </c>
      <c r="D39" s="62" t="e">
        <f t="shared" si="0"/>
        <v>#REF!</v>
      </c>
      <c r="F39" s="100" t="e">
        <f t="shared" si="9"/>
        <v>#REF!</v>
      </c>
      <c r="G39" s="100" t="e">
        <f t="shared" si="10"/>
        <v>#REF!</v>
      </c>
      <c r="H39" s="100" t="e">
        <f t="shared" si="11"/>
        <v>#REF!</v>
      </c>
      <c r="J39" s="62" t="e">
        <f t="shared" si="12"/>
        <v>#REF!</v>
      </c>
      <c r="K39" s="62" t="e">
        <f t="shared" si="13"/>
        <v>#REF!</v>
      </c>
      <c r="M39" s="62" t="e">
        <f t="shared" si="3"/>
        <v>#REF!</v>
      </c>
      <c r="N39" s="62" t="e">
        <f t="shared" si="4"/>
        <v>#REF!</v>
      </c>
      <c r="P39" s="62" t="e">
        <f t="shared" si="7"/>
        <v>#REF!</v>
      </c>
      <c r="Q39" s="62" t="e">
        <f t="shared" si="5"/>
        <v>#REF!</v>
      </c>
      <c r="S39" s="62" t="e">
        <f t="shared" si="8"/>
        <v>#REF!</v>
      </c>
      <c r="T39" s="62" t="e">
        <f t="shared" si="6"/>
        <v>#REF!</v>
      </c>
    </row>
    <row r="40" spans="1:20" ht="11.85" customHeight="1">
      <c r="A40" s="32"/>
      <c r="B40" s="62" t="e">
        <f>+#REF!</f>
        <v>#REF!</v>
      </c>
      <c r="C40" s="62" t="e">
        <f>+#REF!</f>
        <v>#REF!</v>
      </c>
      <c r="D40" s="62" t="e">
        <f t="shared" si="0"/>
        <v>#REF!</v>
      </c>
      <c r="F40" s="100" t="e">
        <f t="shared" si="9"/>
        <v>#REF!</v>
      </c>
      <c r="G40" s="100" t="e">
        <f t="shared" si="10"/>
        <v>#REF!</v>
      </c>
      <c r="H40" s="100" t="e">
        <f t="shared" si="11"/>
        <v>#REF!</v>
      </c>
      <c r="J40" s="62" t="e">
        <f t="shared" si="12"/>
        <v>#REF!</v>
      </c>
      <c r="K40" s="62" t="e">
        <f t="shared" si="13"/>
        <v>#REF!</v>
      </c>
      <c r="M40" s="62" t="e">
        <f t="shared" si="3"/>
        <v>#REF!</v>
      </c>
      <c r="N40" s="62" t="e">
        <f t="shared" si="4"/>
        <v>#REF!</v>
      </c>
      <c r="P40" s="62" t="e">
        <f t="shared" si="7"/>
        <v>#REF!</v>
      </c>
      <c r="Q40" s="62" t="e">
        <f t="shared" si="5"/>
        <v>#REF!</v>
      </c>
      <c r="S40" s="62" t="e">
        <f t="shared" si="8"/>
        <v>#REF!</v>
      </c>
      <c r="T40" s="62" t="e">
        <f t="shared" si="6"/>
        <v>#REF!</v>
      </c>
    </row>
    <row r="41" spans="1:20" ht="11.85" customHeight="1">
      <c r="A41" s="32" t="s">
        <v>621</v>
      </c>
      <c r="B41" s="62" t="e">
        <f>+#REF!</f>
        <v>#REF!</v>
      </c>
      <c r="C41" s="62" t="e">
        <f>+#REF!</f>
        <v>#REF!</v>
      </c>
      <c r="D41" s="62" t="e">
        <f t="shared" si="0"/>
        <v>#REF!</v>
      </c>
      <c r="F41" s="100" t="e">
        <f t="shared" si="9"/>
        <v>#REF!</v>
      </c>
      <c r="G41" s="100" t="e">
        <f t="shared" si="10"/>
        <v>#REF!</v>
      </c>
      <c r="H41" s="100" t="e">
        <f t="shared" si="11"/>
        <v>#REF!</v>
      </c>
      <c r="J41" s="62" t="e">
        <f t="shared" si="12"/>
        <v>#REF!</v>
      </c>
      <c r="K41" s="62" t="e">
        <f t="shared" si="13"/>
        <v>#REF!</v>
      </c>
      <c r="M41" s="62" t="e">
        <f t="shared" si="3"/>
        <v>#REF!</v>
      </c>
      <c r="N41" s="62" t="e">
        <f t="shared" si="4"/>
        <v>#REF!</v>
      </c>
      <c r="P41" s="62" t="e">
        <f t="shared" si="7"/>
        <v>#REF!</v>
      </c>
      <c r="Q41" s="62" t="e">
        <f t="shared" si="5"/>
        <v>#REF!</v>
      </c>
      <c r="S41" s="62" t="e">
        <f t="shared" si="8"/>
        <v>#REF!</v>
      </c>
      <c r="T41" s="62" t="e">
        <f t="shared" si="6"/>
        <v>#REF!</v>
      </c>
    </row>
    <row r="42" spans="1:20" ht="11.85" customHeight="1">
      <c r="A42" s="32"/>
      <c r="B42" s="62" t="e">
        <f>+#REF!</f>
        <v>#REF!</v>
      </c>
      <c r="C42" s="62" t="e">
        <f>+#REF!</f>
        <v>#REF!</v>
      </c>
      <c r="D42" s="62" t="e">
        <f t="shared" si="0"/>
        <v>#REF!</v>
      </c>
      <c r="F42" s="100" t="e">
        <f t="shared" si="9"/>
        <v>#REF!</v>
      </c>
      <c r="G42" s="100" t="e">
        <f t="shared" si="10"/>
        <v>#REF!</v>
      </c>
      <c r="H42" s="100" t="e">
        <f t="shared" si="11"/>
        <v>#REF!</v>
      </c>
      <c r="J42" s="62" t="e">
        <f t="shared" si="12"/>
        <v>#REF!</v>
      </c>
      <c r="K42" s="62" t="e">
        <f t="shared" si="13"/>
        <v>#REF!</v>
      </c>
      <c r="M42" s="62" t="e">
        <f t="shared" si="3"/>
        <v>#REF!</v>
      </c>
      <c r="N42" s="62" t="e">
        <f t="shared" si="4"/>
        <v>#REF!</v>
      </c>
      <c r="P42" s="62" t="e">
        <f t="shared" si="7"/>
        <v>#REF!</v>
      </c>
      <c r="Q42" s="62" t="e">
        <f t="shared" si="5"/>
        <v>#REF!</v>
      </c>
      <c r="S42" s="62" t="e">
        <f t="shared" si="8"/>
        <v>#REF!</v>
      </c>
      <c r="T42" s="62" t="e">
        <f t="shared" si="6"/>
        <v>#REF!</v>
      </c>
    </row>
    <row r="43" spans="1:20" ht="11.85" customHeight="1">
      <c r="A43" s="32"/>
      <c r="B43" s="62" t="e">
        <f>+#REF!</f>
        <v>#REF!</v>
      </c>
      <c r="C43" s="62" t="e">
        <f>+#REF!</f>
        <v>#REF!</v>
      </c>
      <c r="D43" s="62" t="e">
        <f t="shared" si="0"/>
        <v>#REF!</v>
      </c>
      <c r="F43" s="100" t="e">
        <f t="shared" si="9"/>
        <v>#REF!</v>
      </c>
      <c r="G43" s="100" t="e">
        <f t="shared" si="10"/>
        <v>#REF!</v>
      </c>
      <c r="H43" s="100" t="e">
        <f t="shared" si="11"/>
        <v>#REF!</v>
      </c>
      <c r="J43" s="62" t="e">
        <f t="shared" si="12"/>
        <v>#REF!</v>
      </c>
      <c r="K43" s="62" t="e">
        <f t="shared" si="13"/>
        <v>#REF!</v>
      </c>
      <c r="M43" s="62" t="e">
        <f t="shared" si="3"/>
        <v>#REF!</v>
      </c>
      <c r="N43" s="62" t="e">
        <f t="shared" si="4"/>
        <v>#REF!</v>
      </c>
      <c r="P43" s="62" t="e">
        <f t="shared" si="7"/>
        <v>#REF!</v>
      </c>
      <c r="Q43" s="62" t="e">
        <f t="shared" si="5"/>
        <v>#REF!</v>
      </c>
      <c r="S43" s="62" t="e">
        <f t="shared" si="8"/>
        <v>#REF!</v>
      </c>
      <c r="T43" s="62" t="e">
        <f t="shared" si="6"/>
        <v>#REF!</v>
      </c>
    </row>
    <row r="44" spans="1:20" ht="11.85" customHeight="1">
      <c r="A44" s="32"/>
      <c r="B44" s="62" t="e">
        <f>+#REF!</f>
        <v>#REF!</v>
      </c>
      <c r="C44" s="62" t="e">
        <f>+#REF!</f>
        <v>#REF!</v>
      </c>
      <c r="D44" s="62" t="e">
        <f t="shared" si="0"/>
        <v>#REF!</v>
      </c>
      <c r="F44" s="100" t="e">
        <f t="shared" si="9"/>
        <v>#REF!</v>
      </c>
      <c r="G44" s="100" t="e">
        <f t="shared" si="10"/>
        <v>#REF!</v>
      </c>
      <c r="H44" s="100" t="e">
        <f t="shared" si="11"/>
        <v>#REF!</v>
      </c>
      <c r="J44" s="62" t="e">
        <f t="shared" si="12"/>
        <v>#REF!</v>
      </c>
      <c r="K44" s="62" t="e">
        <f t="shared" si="13"/>
        <v>#REF!</v>
      </c>
      <c r="M44" s="62" t="e">
        <f t="shared" si="3"/>
        <v>#REF!</v>
      </c>
      <c r="N44" s="62" t="e">
        <f t="shared" si="4"/>
        <v>#REF!</v>
      </c>
      <c r="P44" s="62" t="e">
        <f t="shared" si="7"/>
        <v>#REF!</v>
      </c>
      <c r="Q44" s="62" t="e">
        <f t="shared" si="5"/>
        <v>#REF!</v>
      </c>
      <c r="S44" s="62" t="e">
        <f t="shared" si="8"/>
        <v>#REF!</v>
      </c>
      <c r="T44" s="62" t="e">
        <f t="shared" si="6"/>
        <v>#REF!</v>
      </c>
    </row>
    <row r="45" spans="1:20" ht="11.85" customHeight="1">
      <c r="A45" s="32"/>
      <c r="B45" s="62" t="e">
        <f>+#REF!</f>
        <v>#REF!</v>
      </c>
      <c r="C45" s="62" t="e">
        <f>+#REF!</f>
        <v>#REF!</v>
      </c>
      <c r="D45" s="62" t="e">
        <f t="shared" si="0"/>
        <v>#REF!</v>
      </c>
      <c r="F45" s="100" t="e">
        <f t="shared" si="9"/>
        <v>#REF!</v>
      </c>
      <c r="G45" s="100" t="e">
        <f t="shared" si="10"/>
        <v>#REF!</v>
      </c>
      <c r="H45" s="100" t="e">
        <f t="shared" si="11"/>
        <v>#REF!</v>
      </c>
      <c r="J45" s="62" t="e">
        <f t="shared" si="12"/>
        <v>#REF!</v>
      </c>
      <c r="K45" s="62" t="e">
        <f t="shared" si="13"/>
        <v>#REF!</v>
      </c>
      <c r="M45" s="62" t="e">
        <f t="shared" si="3"/>
        <v>#REF!</v>
      </c>
      <c r="N45" s="62" t="e">
        <f t="shared" si="4"/>
        <v>#REF!</v>
      </c>
      <c r="P45" s="62" t="e">
        <f t="shared" si="7"/>
        <v>#REF!</v>
      </c>
      <c r="Q45" s="62" t="e">
        <f t="shared" si="5"/>
        <v>#REF!</v>
      </c>
      <c r="S45" s="62" t="e">
        <f t="shared" si="8"/>
        <v>#REF!</v>
      </c>
      <c r="T45" s="62" t="e">
        <f t="shared" si="6"/>
        <v>#REF!</v>
      </c>
    </row>
    <row r="46" spans="1:20" ht="11.85" customHeight="1">
      <c r="A46" s="32"/>
      <c r="B46" s="62" t="e">
        <f>+#REF!</f>
        <v>#REF!</v>
      </c>
      <c r="C46" s="62" t="e">
        <f>+#REF!</f>
        <v>#REF!</v>
      </c>
      <c r="D46" s="62" t="e">
        <f t="shared" si="0"/>
        <v>#REF!</v>
      </c>
      <c r="F46" s="100" t="e">
        <f t="shared" si="9"/>
        <v>#REF!</v>
      </c>
      <c r="G46" s="100" t="e">
        <f t="shared" si="10"/>
        <v>#REF!</v>
      </c>
      <c r="H46" s="100" t="e">
        <f t="shared" si="11"/>
        <v>#REF!</v>
      </c>
      <c r="J46" s="62" t="e">
        <f t="shared" si="12"/>
        <v>#REF!</v>
      </c>
      <c r="K46" s="62" t="e">
        <f t="shared" si="13"/>
        <v>#REF!</v>
      </c>
      <c r="M46" s="62" t="e">
        <f t="shared" si="3"/>
        <v>#REF!</v>
      </c>
      <c r="N46" s="62" t="e">
        <f t="shared" si="4"/>
        <v>#REF!</v>
      </c>
      <c r="P46" s="62" t="e">
        <f t="shared" si="7"/>
        <v>#REF!</v>
      </c>
      <c r="Q46" s="62" t="e">
        <f t="shared" si="5"/>
        <v>#REF!</v>
      </c>
      <c r="S46" s="62" t="e">
        <f t="shared" si="8"/>
        <v>#REF!</v>
      </c>
      <c r="T46" s="62" t="e">
        <f t="shared" si="6"/>
        <v>#REF!</v>
      </c>
    </row>
    <row r="47" spans="1:20" ht="11.85" customHeight="1">
      <c r="A47" s="32" t="s">
        <v>17</v>
      </c>
      <c r="B47" s="62" t="e">
        <f>+#REF!</f>
        <v>#REF!</v>
      </c>
      <c r="C47" s="62" t="e">
        <f>+#REF!</f>
        <v>#REF!</v>
      </c>
      <c r="D47" s="62" t="e">
        <f t="shared" si="0"/>
        <v>#REF!</v>
      </c>
      <c r="F47" s="100" t="e">
        <f t="shared" si="9"/>
        <v>#REF!</v>
      </c>
      <c r="G47" s="100" t="e">
        <f t="shared" si="10"/>
        <v>#REF!</v>
      </c>
      <c r="H47" s="100" t="e">
        <f t="shared" si="11"/>
        <v>#REF!</v>
      </c>
      <c r="J47" s="62" t="e">
        <f t="shared" si="12"/>
        <v>#REF!</v>
      </c>
      <c r="K47" s="62" t="e">
        <f t="shared" si="13"/>
        <v>#REF!</v>
      </c>
      <c r="M47" s="62" t="e">
        <f t="shared" si="3"/>
        <v>#REF!</v>
      </c>
      <c r="N47" s="62" t="e">
        <f t="shared" si="4"/>
        <v>#REF!</v>
      </c>
      <c r="P47" s="62" t="e">
        <f t="shared" si="7"/>
        <v>#REF!</v>
      </c>
      <c r="Q47" s="62" t="e">
        <f t="shared" si="5"/>
        <v>#REF!</v>
      </c>
      <c r="S47" s="62" t="e">
        <f t="shared" si="8"/>
        <v>#REF!</v>
      </c>
      <c r="T47" s="62" t="e">
        <f t="shared" si="6"/>
        <v>#REF!</v>
      </c>
    </row>
    <row r="48" spans="1:20" ht="11.85" customHeight="1">
      <c r="A48" s="32"/>
      <c r="B48" s="62" t="e">
        <f>+#REF!</f>
        <v>#REF!</v>
      </c>
      <c r="C48" s="62" t="e">
        <f>+#REF!</f>
        <v>#REF!</v>
      </c>
      <c r="D48" s="62" t="e">
        <f t="shared" si="0"/>
        <v>#REF!</v>
      </c>
      <c r="F48" s="100" t="e">
        <f t="shared" si="9"/>
        <v>#REF!</v>
      </c>
      <c r="G48" s="100" t="e">
        <f t="shared" si="10"/>
        <v>#REF!</v>
      </c>
      <c r="H48" s="100" t="e">
        <f t="shared" si="11"/>
        <v>#REF!</v>
      </c>
      <c r="J48" s="62" t="e">
        <f t="shared" si="12"/>
        <v>#REF!</v>
      </c>
      <c r="K48" s="62" t="e">
        <f t="shared" si="13"/>
        <v>#REF!</v>
      </c>
      <c r="M48" s="62" t="e">
        <f t="shared" si="3"/>
        <v>#REF!</v>
      </c>
      <c r="N48" s="62" t="e">
        <f t="shared" si="4"/>
        <v>#REF!</v>
      </c>
      <c r="P48" s="62" t="e">
        <f t="shared" si="7"/>
        <v>#REF!</v>
      </c>
      <c r="Q48" s="62" t="e">
        <f t="shared" si="5"/>
        <v>#REF!</v>
      </c>
      <c r="S48" s="62" t="e">
        <f t="shared" si="8"/>
        <v>#REF!</v>
      </c>
      <c r="T48" s="62" t="e">
        <f t="shared" si="6"/>
        <v>#REF!</v>
      </c>
    </row>
    <row r="49" spans="1:20" ht="11.85" customHeight="1">
      <c r="A49" s="32"/>
      <c r="B49" s="62" t="e">
        <f>+#REF!</f>
        <v>#REF!</v>
      </c>
      <c r="C49" s="62" t="e">
        <f>+#REF!</f>
        <v>#REF!</v>
      </c>
      <c r="D49" s="62" t="e">
        <f t="shared" si="0"/>
        <v>#REF!</v>
      </c>
      <c r="F49" s="100" t="e">
        <f t="shared" si="9"/>
        <v>#REF!</v>
      </c>
      <c r="G49" s="100" t="e">
        <f t="shared" si="10"/>
        <v>#REF!</v>
      </c>
      <c r="H49" s="100" t="e">
        <f t="shared" si="11"/>
        <v>#REF!</v>
      </c>
      <c r="J49" s="62" t="e">
        <f t="shared" si="12"/>
        <v>#REF!</v>
      </c>
      <c r="K49" s="62" t="e">
        <f t="shared" si="13"/>
        <v>#REF!</v>
      </c>
      <c r="M49" s="62" t="e">
        <f t="shared" si="3"/>
        <v>#REF!</v>
      </c>
      <c r="N49" s="62" t="e">
        <f t="shared" si="4"/>
        <v>#REF!</v>
      </c>
      <c r="P49" s="62" t="e">
        <f t="shared" si="7"/>
        <v>#REF!</v>
      </c>
      <c r="Q49" s="62" t="e">
        <f t="shared" si="5"/>
        <v>#REF!</v>
      </c>
      <c r="S49" s="62" t="e">
        <f t="shared" si="8"/>
        <v>#REF!</v>
      </c>
      <c r="T49" s="62" t="e">
        <f t="shared" si="6"/>
        <v>#REF!</v>
      </c>
    </row>
    <row r="50" spans="1:20" ht="11.85" customHeight="1">
      <c r="A50" s="32"/>
      <c r="B50" s="62" t="e">
        <f>+#REF!</f>
        <v>#REF!</v>
      </c>
      <c r="C50" s="62" t="e">
        <f>+#REF!</f>
        <v>#REF!</v>
      </c>
      <c r="D50" s="62" t="e">
        <f t="shared" si="0"/>
        <v>#REF!</v>
      </c>
      <c r="F50" s="100" t="e">
        <f t="shared" si="9"/>
        <v>#REF!</v>
      </c>
      <c r="G50" s="100" t="e">
        <f t="shared" si="10"/>
        <v>#REF!</v>
      </c>
      <c r="H50" s="100" t="e">
        <f t="shared" si="11"/>
        <v>#REF!</v>
      </c>
      <c r="J50" s="62" t="e">
        <f t="shared" si="12"/>
        <v>#REF!</v>
      </c>
      <c r="K50" s="62" t="e">
        <f t="shared" si="13"/>
        <v>#REF!</v>
      </c>
      <c r="M50" s="62" t="e">
        <f t="shared" si="3"/>
        <v>#REF!</v>
      </c>
      <c r="N50" s="62" t="e">
        <f t="shared" si="4"/>
        <v>#REF!</v>
      </c>
      <c r="P50" s="62" t="e">
        <f t="shared" si="7"/>
        <v>#REF!</v>
      </c>
      <c r="Q50" s="62" t="e">
        <f t="shared" si="5"/>
        <v>#REF!</v>
      </c>
      <c r="S50" s="62" t="e">
        <f t="shared" si="8"/>
        <v>#REF!</v>
      </c>
      <c r="T50" s="62" t="e">
        <f t="shared" si="6"/>
        <v>#REF!</v>
      </c>
    </row>
    <row r="51" spans="1:20" ht="11.85" customHeight="1">
      <c r="A51" s="32"/>
      <c r="B51" s="62" t="e">
        <f>+#REF!</f>
        <v>#REF!</v>
      </c>
      <c r="C51" s="62" t="e">
        <f>+#REF!</f>
        <v>#REF!</v>
      </c>
      <c r="D51" s="62" t="e">
        <f t="shared" si="0"/>
        <v>#REF!</v>
      </c>
      <c r="F51" s="100" t="e">
        <f t="shared" si="9"/>
        <v>#REF!</v>
      </c>
      <c r="G51" s="100" t="e">
        <f t="shared" si="10"/>
        <v>#REF!</v>
      </c>
      <c r="H51" s="100" t="e">
        <f t="shared" si="11"/>
        <v>#REF!</v>
      </c>
      <c r="J51" s="62" t="e">
        <f t="shared" si="12"/>
        <v>#REF!</v>
      </c>
      <c r="K51" s="62" t="e">
        <f t="shared" si="13"/>
        <v>#REF!</v>
      </c>
      <c r="M51" s="62" t="e">
        <f t="shared" si="3"/>
        <v>#REF!</v>
      </c>
      <c r="N51" s="62" t="e">
        <f t="shared" si="4"/>
        <v>#REF!</v>
      </c>
      <c r="P51" s="62" t="e">
        <f t="shared" si="7"/>
        <v>#REF!</v>
      </c>
      <c r="Q51" s="62" t="e">
        <f t="shared" si="5"/>
        <v>#REF!</v>
      </c>
      <c r="S51" s="62" t="e">
        <f t="shared" si="8"/>
        <v>#REF!</v>
      </c>
      <c r="T51" s="62" t="e">
        <f t="shared" si="6"/>
        <v>#REF!</v>
      </c>
    </row>
    <row r="52" spans="1:20" ht="11.85" customHeight="1">
      <c r="A52" s="32"/>
      <c r="B52" s="62" t="e">
        <f>+#REF!</f>
        <v>#REF!</v>
      </c>
      <c r="C52" s="62" t="e">
        <f>+#REF!</f>
        <v>#REF!</v>
      </c>
      <c r="D52" s="62" t="e">
        <f t="shared" si="0"/>
        <v>#REF!</v>
      </c>
      <c r="F52" s="100" t="e">
        <f t="shared" si="9"/>
        <v>#REF!</v>
      </c>
      <c r="G52" s="100" t="e">
        <f t="shared" si="10"/>
        <v>#REF!</v>
      </c>
      <c r="H52" s="100" t="e">
        <f t="shared" si="11"/>
        <v>#REF!</v>
      </c>
      <c r="J52" s="62" t="e">
        <f t="shared" si="12"/>
        <v>#REF!</v>
      </c>
      <c r="K52" s="62" t="e">
        <f t="shared" si="13"/>
        <v>#REF!</v>
      </c>
      <c r="M52" s="62" t="e">
        <f t="shared" si="3"/>
        <v>#REF!</v>
      </c>
      <c r="N52" s="62" t="e">
        <f t="shared" si="4"/>
        <v>#REF!</v>
      </c>
      <c r="P52" s="62" t="e">
        <f t="shared" si="7"/>
        <v>#REF!</v>
      </c>
      <c r="Q52" s="62" t="e">
        <f t="shared" si="5"/>
        <v>#REF!</v>
      </c>
      <c r="S52" s="62" t="e">
        <f t="shared" si="8"/>
        <v>#REF!</v>
      </c>
      <c r="T52" s="62" t="e">
        <f t="shared" si="6"/>
        <v>#REF!</v>
      </c>
    </row>
    <row r="53" spans="1:20" ht="11.85" customHeight="1">
      <c r="A53" s="32"/>
      <c r="B53" s="47" t="s">
        <v>622</v>
      </c>
      <c r="C53" s="47" t="s">
        <v>623</v>
      </c>
      <c r="D53" s="47" t="s">
        <v>624</v>
      </c>
      <c r="F53" s="100"/>
      <c r="G53" s="100"/>
      <c r="H53" s="100"/>
      <c r="J53" s="62"/>
      <c r="K53" s="62"/>
      <c r="M53" s="62"/>
      <c r="N53" s="62"/>
      <c r="P53" s="62"/>
      <c r="Q53" s="62"/>
      <c r="S53" s="62"/>
      <c r="T53" s="62"/>
    </row>
    <row r="54" spans="1:20" ht="11.85" customHeight="1">
      <c r="A54" s="32" t="s">
        <v>625</v>
      </c>
      <c r="B54" s="62" t="e">
        <f>+#REF!</f>
        <v>#REF!</v>
      </c>
      <c r="C54" s="62" t="e">
        <f>+#REF!</f>
        <v>#REF!</v>
      </c>
      <c r="D54" s="62" t="e">
        <f t="shared" si="0"/>
        <v>#REF!</v>
      </c>
      <c r="F54" s="100" t="e">
        <f t="shared" ref="F54:F65" si="14">((B54/B41)-1)*100</f>
        <v>#REF!</v>
      </c>
      <c r="G54" s="100" t="e">
        <f t="shared" ref="G54:G65" si="15">((C54/C41)-1)*100</f>
        <v>#REF!</v>
      </c>
      <c r="H54" s="100" t="e">
        <f t="shared" ref="H54:H65" si="16">((D54/D41)-1)*100</f>
        <v>#REF!</v>
      </c>
      <c r="J54" s="62" t="e">
        <f>AVERAGE(B50:B52)</f>
        <v>#REF!</v>
      </c>
      <c r="K54" s="62" t="e">
        <f>AVERAGE(C50:C52)</f>
        <v>#REF!</v>
      </c>
      <c r="M54" s="62" t="e">
        <f t="shared" si="3"/>
        <v>#REF!</v>
      </c>
      <c r="N54" s="62" t="e">
        <f t="shared" si="4"/>
        <v>#REF!</v>
      </c>
      <c r="P54" s="62" t="e">
        <f>AVERAGE(B47:B52)</f>
        <v>#REF!</v>
      </c>
      <c r="Q54" s="62" t="e">
        <f>AVERAGE(C47:C52)</f>
        <v>#REF!</v>
      </c>
      <c r="S54" s="62" t="e">
        <f t="shared" si="8"/>
        <v>#REF!</v>
      </c>
      <c r="T54" s="62" t="e">
        <f t="shared" si="6"/>
        <v>#REF!</v>
      </c>
    </row>
    <row r="55" spans="1:20" ht="11.85" customHeight="1">
      <c r="A55" s="32"/>
      <c r="B55" s="62" t="e">
        <f>+#REF!</f>
        <v>#REF!</v>
      </c>
      <c r="C55" s="62" t="e">
        <f>+#REF!</f>
        <v>#REF!</v>
      </c>
      <c r="D55" s="62" t="e">
        <f t="shared" si="0"/>
        <v>#REF!</v>
      </c>
      <c r="F55" s="100" t="e">
        <f t="shared" si="14"/>
        <v>#REF!</v>
      </c>
      <c r="G55" s="100" t="e">
        <f t="shared" si="15"/>
        <v>#REF!</v>
      </c>
      <c r="H55" s="100" t="e">
        <f t="shared" si="16"/>
        <v>#REF!</v>
      </c>
      <c r="J55" s="62" t="e">
        <f>AVERAGE(B51:B54)</f>
        <v>#REF!</v>
      </c>
      <c r="K55" s="62" t="e">
        <f>AVERAGE(C51:C54)</f>
        <v>#REF!</v>
      </c>
      <c r="M55" s="62" t="e">
        <f t="shared" si="3"/>
        <v>#REF!</v>
      </c>
      <c r="N55" s="62" t="e">
        <f t="shared" si="4"/>
        <v>#REF!</v>
      </c>
      <c r="P55" s="62" t="e">
        <f t="shared" ref="P55:Q59" si="17">AVERAGE(B48:B54)</f>
        <v>#REF!</v>
      </c>
      <c r="Q55" s="62" t="e">
        <f t="shared" si="17"/>
        <v>#REF!</v>
      </c>
      <c r="S55" s="62" t="e">
        <f t="shared" si="8"/>
        <v>#REF!</v>
      </c>
      <c r="T55" s="62" t="e">
        <f t="shared" si="6"/>
        <v>#REF!</v>
      </c>
    </row>
    <row r="56" spans="1:20" ht="11.85" customHeight="1">
      <c r="A56" s="32"/>
      <c r="B56" s="62" t="e">
        <f>+#REF!</f>
        <v>#REF!</v>
      </c>
      <c r="C56" s="62" t="e">
        <f>+#REF!</f>
        <v>#REF!</v>
      </c>
      <c r="D56" s="62" t="e">
        <f t="shared" si="0"/>
        <v>#REF!</v>
      </c>
      <c r="F56" s="100" t="e">
        <f t="shared" si="14"/>
        <v>#REF!</v>
      </c>
      <c r="G56" s="100" t="e">
        <f t="shared" si="15"/>
        <v>#REF!</v>
      </c>
      <c r="H56" s="100" t="e">
        <f t="shared" si="16"/>
        <v>#REF!</v>
      </c>
      <c r="J56" s="62" t="e">
        <f>AVERAGE(B52:B55)</f>
        <v>#REF!</v>
      </c>
      <c r="K56" s="62" t="e">
        <f>AVERAGE(C52:C55)</f>
        <v>#REF!</v>
      </c>
      <c r="M56" s="62" t="e">
        <f t="shared" si="3"/>
        <v>#REF!</v>
      </c>
      <c r="N56" s="62" t="e">
        <f t="shared" si="4"/>
        <v>#REF!</v>
      </c>
      <c r="P56" s="62" t="e">
        <f t="shared" si="17"/>
        <v>#REF!</v>
      </c>
      <c r="Q56" s="62" t="e">
        <f t="shared" si="17"/>
        <v>#REF!</v>
      </c>
      <c r="S56" s="62" t="e">
        <f t="shared" si="8"/>
        <v>#REF!</v>
      </c>
      <c r="T56" s="62" t="e">
        <f t="shared" si="6"/>
        <v>#REF!</v>
      </c>
    </row>
    <row r="57" spans="1:20" ht="11.85" customHeight="1">
      <c r="A57" s="32"/>
      <c r="B57" s="62" t="e">
        <f>+#REF!</f>
        <v>#REF!</v>
      </c>
      <c r="C57" s="62" t="e">
        <f>+#REF!</f>
        <v>#REF!</v>
      </c>
      <c r="D57" s="62" t="e">
        <f t="shared" si="0"/>
        <v>#REF!</v>
      </c>
      <c r="F57" s="100" t="e">
        <f t="shared" si="14"/>
        <v>#REF!</v>
      </c>
      <c r="G57" s="100" t="e">
        <f t="shared" si="15"/>
        <v>#REF!</v>
      </c>
      <c r="H57" s="100" t="e">
        <f t="shared" si="16"/>
        <v>#REF!</v>
      </c>
      <c r="J57" s="62" t="e">
        <f t="shared" si="12"/>
        <v>#REF!</v>
      </c>
      <c r="K57" s="62" t="e">
        <f t="shared" si="13"/>
        <v>#REF!</v>
      </c>
      <c r="M57" s="62" t="e">
        <f t="shared" si="3"/>
        <v>#REF!</v>
      </c>
      <c r="N57" s="62" t="e">
        <f t="shared" si="4"/>
        <v>#REF!</v>
      </c>
      <c r="P57" s="62" t="e">
        <f t="shared" si="17"/>
        <v>#REF!</v>
      </c>
      <c r="Q57" s="62" t="e">
        <f t="shared" si="17"/>
        <v>#REF!</v>
      </c>
      <c r="S57" s="62" t="e">
        <f t="shared" si="8"/>
        <v>#REF!</v>
      </c>
      <c r="T57" s="62" t="e">
        <f t="shared" si="6"/>
        <v>#REF!</v>
      </c>
    </row>
    <row r="58" spans="1:20" ht="11.85" customHeight="1">
      <c r="A58" s="32"/>
      <c r="B58" s="62" t="e">
        <f>+#REF!</f>
        <v>#REF!</v>
      </c>
      <c r="C58" s="62" t="e">
        <f>+#REF!</f>
        <v>#REF!</v>
      </c>
      <c r="D58" s="62" t="e">
        <f t="shared" si="0"/>
        <v>#REF!</v>
      </c>
      <c r="F58" s="100" t="e">
        <f t="shared" si="14"/>
        <v>#REF!</v>
      </c>
      <c r="G58" s="100" t="e">
        <f t="shared" si="15"/>
        <v>#REF!</v>
      </c>
      <c r="H58" s="100" t="e">
        <f t="shared" si="16"/>
        <v>#REF!</v>
      </c>
      <c r="J58" s="62" t="e">
        <f t="shared" si="12"/>
        <v>#REF!</v>
      </c>
      <c r="K58" s="62" t="e">
        <f t="shared" si="13"/>
        <v>#REF!</v>
      </c>
      <c r="M58" s="62" t="e">
        <f t="shared" si="3"/>
        <v>#REF!</v>
      </c>
      <c r="N58" s="62" t="e">
        <f t="shared" si="4"/>
        <v>#REF!</v>
      </c>
      <c r="P58" s="62" t="e">
        <f t="shared" si="17"/>
        <v>#REF!</v>
      </c>
      <c r="Q58" s="62" t="e">
        <f t="shared" si="17"/>
        <v>#REF!</v>
      </c>
      <c r="S58" s="62" t="e">
        <f t="shared" si="8"/>
        <v>#REF!</v>
      </c>
      <c r="T58" s="62" t="e">
        <f t="shared" si="6"/>
        <v>#REF!</v>
      </c>
    </row>
    <row r="59" spans="1:20" ht="11.85" customHeight="1">
      <c r="A59" s="32"/>
      <c r="B59" s="62" t="e">
        <f>+#REF!</f>
        <v>#REF!</v>
      </c>
      <c r="C59" s="62" t="e">
        <f>+#REF!</f>
        <v>#REF!</v>
      </c>
      <c r="D59" s="62" t="e">
        <f t="shared" si="0"/>
        <v>#REF!</v>
      </c>
      <c r="F59" s="100" t="e">
        <f t="shared" si="14"/>
        <v>#REF!</v>
      </c>
      <c r="G59" s="100" t="e">
        <f t="shared" si="15"/>
        <v>#REF!</v>
      </c>
      <c r="H59" s="100" t="e">
        <f t="shared" si="16"/>
        <v>#REF!</v>
      </c>
      <c r="J59" s="62" t="e">
        <f t="shared" si="12"/>
        <v>#REF!</v>
      </c>
      <c r="K59" s="62" t="e">
        <f t="shared" si="13"/>
        <v>#REF!</v>
      </c>
      <c r="M59" s="62" t="e">
        <f t="shared" si="3"/>
        <v>#REF!</v>
      </c>
      <c r="N59" s="62" t="e">
        <f t="shared" si="4"/>
        <v>#REF!</v>
      </c>
      <c r="P59" s="62" t="e">
        <f t="shared" si="17"/>
        <v>#REF!</v>
      </c>
      <c r="Q59" s="62" t="e">
        <f t="shared" si="17"/>
        <v>#REF!</v>
      </c>
      <c r="S59" s="62" t="e">
        <f t="shared" si="8"/>
        <v>#REF!</v>
      </c>
      <c r="T59" s="62" t="e">
        <f t="shared" si="6"/>
        <v>#REF!</v>
      </c>
    </row>
    <row r="60" spans="1:20" ht="11.85" customHeight="1">
      <c r="A60" s="32" t="s">
        <v>17</v>
      </c>
      <c r="B60" s="62" t="e">
        <f>+#REF!</f>
        <v>#REF!</v>
      </c>
      <c r="C60" s="62" t="e">
        <f>+#REF!</f>
        <v>#REF!</v>
      </c>
      <c r="D60" s="62" t="e">
        <f t="shared" si="0"/>
        <v>#REF!</v>
      </c>
      <c r="F60" s="100" t="e">
        <f t="shared" si="14"/>
        <v>#REF!</v>
      </c>
      <c r="G60" s="100" t="e">
        <f t="shared" si="15"/>
        <v>#REF!</v>
      </c>
      <c r="H60" s="100" t="e">
        <f t="shared" si="16"/>
        <v>#REF!</v>
      </c>
      <c r="J60" s="62" t="e">
        <f t="shared" si="12"/>
        <v>#REF!</v>
      </c>
      <c r="K60" s="62" t="e">
        <f t="shared" si="13"/>
        <v>#REF!</v>
      </c>
      <c r="M60" s="62" t="e">
        <f t="shared" si="3"/>
        <v>#REF!</v>
      </c>
      <c r="N60" s="62" t="e">
        <f t="shared" si="4"/>
        <v>#REF!</v>
      </c>
      <c r="P60" s="62" t="e">
        <f t="shared" si="7"/>
        <v>#REF!</v>
      </c>
      <c r="Q60" s="62" t="e">
        <f t="shared" si="5"/>
        <v>#REF!</v>
      </c>
      <c r="S60" s="62" t="e">
        <f t="shared" si="8"/>
        <v>#REF!</v>
      </c>
      <c r="T60" s="62" t="e">
        <f t="shared" si="6"/>
        <v>#REF!</v>
      </c>
    </row>
    <row r="61" spans="1:20" ht="11.85" customHeight="1">
      <c r="A61" s="32"/>
      <c r="B61" s="62" t="e">
        <f>+#REF!</f>
        <v>#REF!</v>
      </c>
      <c r="C61" s="62" t="e">
        <f>+#REF!</f>
        <v>#REF!</v>
      </c>
      <c r="D61" s="62" t="e">
        <f t="shared" si="0"/>
        <v>#REF!</v>
      </c>
      <c r="F61" s="100" t="e">
        <f t="shared" si="14"/>
        <v>#REF!</v>
      </c>
      <c r="G61" s="100" t="e">
        <f t="shared" si="15"/>
        <v>#REF!</v>
      </c>
      <c r="H61" s="100" t="e">
        <f t="shared" si="16"/>
        <v>#REF!</v>
      </c>
      <c r="J61" s="62" t="e">
        <f t="shared" si="12"/>
        <v>#REF!</v>
      </c>
      <c r="K61" s="62" t="e">
        <f t="shared" si="13"/>
        <v>#REF!</v>
      </c>
      <c r="M61" s="62" t="e">
        <f t="shared" si="3"/>
        <v>#REF!</v>
      </c>
      <c r="N61" s="62" t="e">
        <f t="shared" si="4"/>
        <v>#REF!</v>
      </c>
      <c r="P61" s="62" t="e">
        <f t="shared" si="7"/>
        <v>#REF!</v>
      </c>
      <c r="Q61" s="62" t="e">
        <f t="shared" si="5"/>
        <v>#REF!</v>
      </c>
      <c r="S61" s="62" t="e">
        <f t="shared" si="8"/>
        <v>#REF!</v>
      </c>
      <c r="T61" s="62" t="e">
        <f t="shared" si="6"/>
        <v>#REF!</v>
      </c>
    </row>
    <row r="62" spans="1:20" ht="11.85" customHeight="1">
      <c r="A62" s="32"/>
      <c r="B62" s="62" t="e">
        <f>+#REF!</f>
        <v>#REF!</v>
      </c>
      <c r="C62" s="62" t="e">
        <f>+#REF!</f>
        <v>#REF!</v>
      </c>
      <c r="D62" s="62" t="e">
        <f t="shared" si="0"/>
        <v>#REF!</v>
      </c>
      <c r="F62" s="100" t="e">
        <f t="shared" si="14"/>
        <v>#REF!</v>
      </c>
      <c r="G62" s="100" t="e">
        <f t="shared" si="15"/>
        <v>#REF!</v>
      </c>
      <c r="H62" s="100" t="e">
        <f t="shared" si="16"/>
        <v>#REF!</v>
      </c>
      <c r="J62" s="62" t="e">
        <f t="shared" si="12"/>
        <v>#REF!</v>
      </c>
      <c r="K62" s="62" t="e">
        <f t="shared" si="13"/>
        <v>#REF!</v>
      </c>
      <c r="M62" s="62" t="e">
        <f t="shared" si="3"/>
        <v>#REF!</v>
      </c>
      <c r="N62" s="62" t="e">
        <f t="shared" si="4"/>
        <v>#REF!</v>
      </c>
      <c r="P62" s="62" t="e">
        <f t="shared" si="7"/>
        <v>#REF!</v>
      </c>
      <c r="Q62" s="62" t="e">
        <f t="shared" si="5"/>
        <v>#REF!</v>
      </c>
      <c r="S62" s="62" t="e">
        <f t="shared" si="8"/>
        <v>#REF!</v>
      </c>
      <c r="T62" s="62" t="e">
        <f t="shared" si="6"/>
        <v>#REF!</v>
      </c>
    </row>
    <row r="63" spans="1:20" ht="11.85" customHeight="1">
      <c r="A63" s="32"/>
      <c r="B63" s="62" t="e">
        <f>+#REF!</f>
        <v>#REF!</v>
      </c>
      <c r="C63" s="62" t="e">
        <f>+#REF!</f>
        <v>#REF!</v>
      </c>
      <c r="D63" s="62" t="e">
        <f t="shared" si="0"/>
        <v>#REF!</v>
      </c>
      <c r="F63" s="100" t="e">
        <f t="shared" si="14"/>
        <v>#REF!</v>
      </c>
      <c r="G63" s="100" t="e">
        <f t="shared" si="15"/>
        <v>#REF!</v>
      </c>
      <c r="H63" s="100" t="e">
        <f t="shared" si="16"/>
        <v>#REF!</v>
      </c>
      <c r="J63" s="62" t="e">
        <f t="shared" si="12"/>
        <v>#REF!</v>
      </c>
      <c r="K63" s="62" t="e">
        <f t="shared" si="13"/>
        <v>#REF!</v>
      </c>
      <c r="M63" s="62" t="e">
        <f t="shared" si="3"/>
        <v>#REF!</v>
      </c>
      <c r="N63" s="62" t="e">
        <f t="shared" si="4"/>
        <v>#REF!</v>
      </c>
      <c r="P63" s="62" t="e">
        <f t="shared" si="7"/>
        <v>#REF!</v>
      </c>
      <c r="Q63" s="62" t="e">
        <f t="shared" si="5"/>
        <v>#REF!</v>
      </c>
      <c r="S63" s="62" t="e">
        <f t="shared" si="8"/>
        <v>#REF!</v>
      </c>
      <c r="T63" s="62" t="e">
        <f t="shared" si="6"/>
        <v>#REF!</v>
      </c>
    </row>
    <row r="64" spans="1:20" ht="11.85" customHeight="1">
      <c r="A64" s="32"/>
      <c r="B64" s="62" t="e">
        <f>+#REF!</f>
        <v>#REF!</v>
      </c>
      <c r="C64" s="62" t="e">
        <f>+#REF!</f>
        <v>#REF!</v>
      </c>
      <c r="D64" s="62" t="e">
        <f t="shared" si="0"/>
        <v>#REF!</v>
      </c>
      <c r="F64" s="100" t="e">
        <f t="shared" si="14"/>
        <v>#REF!</v>
      </c>
      <c r="G64" s="100" t="e">
        <f t="shared" si="15"/>
        <v>#REF!</v>
      </c>
      <c r="H64" s="100" t="e">
        <f t="shared" si="16"/>
        <v>#REF!</v>
      </c>
      <c r="J64" s="62" t="e">
        <f t="shared" si="12"/>
        <v>#REF!</v>
      </c>
      <c r="K64" s="62" t="e">
        <f t="shared" si="13"/>
        <v>#REF!</v>
      </c>
      <c r="M64" s="62" t="e">
        <f t="shared" si="3"/>
        <v>#REF!</v>
      </c>
      <c r="N64" s="62" t="e">
        <f t="shared" si="4"/>
        <v>#REF!</v>
      </c>
      <c r="P64" s="62" t="e">
        <f t="shared" si="7"/>
        <v>#REF!</v>
      </c>
      <c r="Q64" s="62" t="e">
        <f t="shared" si="5"/>
        <v>#REF!</v>
      </c>
      <c r="S64" s="62" t="e">
        <f t="shared" si="8"/>
        <v>#REF!</v>
      </c>
      <c r="T64" s="62" t="e">
        <f t="shared" si="6"/>
        <v>#REF!</v>
      </c>
    </row>
    <row r="65" spans="1:20" ht="11.85" customHeight="1">
      <c r="A65" s="32"/>
      <c r="B65" s="62" t="e">
        <f>+#REF!</f>
        <v>#REF!</v>
      </c>
      <c r="C65" s="62" t="e">
        <f>+#REF!</f>
        <v>#REF!</v>
      </c>
      <c r="D65" s="62" t="e">
        <f t="shared" si="0"/>
        <v>#REF!</v>
      </c>
      <c r="F65" s="100" t="e">
        <f t="shared" si="14"/>
        <v>#REF!</v>
      </c>
      <c r="G65" s="100" t="e">
        <f t="shared" si="15"/>
        <v>#REF!</v>
      </c>
      <c r="H65" s="100" t="e">
        <f t="shared" si="16"/>
        <v>#REF!</v>
      </c>
      <c r="J65" s="62" t="e">
        <f t="shared" si="12"/>
        <v>#REF!</v>
      </c>
      <c r="K65" s="62" t="e">
        <f t="shared" si="13"/>
        <v>#REF!</v>
      </c>
      <c r="M65" s="62" t="e">
        <f t="shared" si="3"/>
        <v>#REF!</v>
      </c>
      <c r="N65" s="62" t="e">
        <f t="shared" si="4"/>
        <v>#REF!</v>
      </c>
      <c r="P65" s="62" t="e">
        <f t="shared" si="7"/>
        <v>#REF!</v>
      </c>
      <c r="Q65" s="62" t="e">
        <f t="shared" si="5"/>
        <v>#REF!</v>
      </c>
      <c r="S65" s="62" t="e">
        <f t="shared" si="8"/>
        <v>#REF!</v>
      </c>
      <c r="T65" s="62" t="e">
        <f t="shared" si="6"/>
        <v>#REF!</v>
      </c>
    </row>
    <row r="66" spans="1:20" ht="11.85" customHeight="1">
      <c r="A66" s="32" t="s">
        <v>626</v>
      </c>
      <c r="B66" s="62" t="e">
        <f>+#REF!</f>
        <v>#REF!</v>
      </c>
      <c r="C66" s="62" t="e">
        <f>+#REF!</f>
        <v>#REF!</v>
      </c>
      <c r="D66" s="62" t="e">
        <f t="shared" si="0"/>
        <v>#REF!</v>
      </c>
      <c r="F66" s="100" t="e">
        <f t="shared" ref="F66:F78" si="18">((B66/B54)-1)*100</f>
        <v>#REF!</v>
      </c>
      <c r="G66" s="100" t="e">
        <f t="shared" ref="G66:G78" si="19">((C66/C54)-1)*100</f>
        <v>#REF!</v>
      </c>
      <c r="H66" s="100" t="e">
        <f t="shared" ref="H66:H78" si="20">((D66/D54)-1)*100</f>
        <v>#REF!</v>
      </c>
      <c r="J66" s="62" t="e">
        <f t="shared" ref="J66:K68" si="21">AVERAGE(B63:B65)</f>
        <v>#REF!</v>
      </c>
      <c r="K66" s="62" t="e">
        <f t="shared" si="21"/>
        <v>#REF!</v>
      </c>
      <c r="M66" s="62" t="e">
        <f t="shared" si="3"/>
        <v>#REF!</v>
      </c>
      <c r="N66" s="62" t="e">
        <f t="shared" si="4"/>
        <v>#REF!</v>
      </c>
      <c r="P66" s="62" t="e">
        <f t="shared" ref="P66:Q71" si="22">AVERAGE(B60:B65)</f>
        <v>#REF!</v>
      </c>
      <c r="Q66" s="62" t="e">
        <f t="shared" si="22"/>
        <v>#REF!</v>
      </c>
      <c r="S66" s="62" t="e">
        <f t="shared" si="8"/>
        <v>#REF!</v>
      </c>
      <c r="T66" s="62" t="e">
        <f t="shared" si="6"/>
        <v>#REF!</v>
      </c>
    </row>
    <row r="67" spans="1:20" ht="11.85" customHeight="1">
      <c r="A67" s="32"/>
      <c r="B67" s="62" t="e">
        <f>+#REF!</f>
        <v>#REF!</v>
      </c>
      <c r="C67" s="62" t="e">
        <f>+#REF!</f>
        <v>#REF!</v>
      </c>
      <c r="D67" s="62" t="e">
        <f t="shared" si="0"/>
        <v>#REF!</v>
      </c>
      <c r="F67" s="100" t="e">
        <f t="shared" si="18"/>
        <v>#REF!</v>
      </c>
      <c r="G67" s="100" t="e">
        <f t="shared" si="19"/>
        <v>#REF!</v>
      </c>
      <c r="H67" s="100" t="e">
        <f t="shared" si="20"/>
        <v>#REF!</v>
      </c>
      <c r="J67" s="62" t="e">
        <f t="shared" si="21"/>
        <v>#REF!</v>
      </c>
      <c r="K67" s="62" t="e">
        <f t="shared" si="21"/>
        <v>#REF!</v>
      </c>
      <c r="M67" s="62" t="e">
        <f t="shared" si="3"/>
        <v>#REF!</v>
      </c>
      <c r="N67" s="62" t="e">
        <f t="shared" si="4"/>
        <v>#REF!</v>
      </c>
      <c r="P67" s="62" t="e">
        <f t="shared" si="22"/>
        <v>#REF!</v>
      </c>
      <c r="Q67" s="62" t="e">
        <f t="shared" si="22"/>
        <v>#REF!</v>
      </c>
      <c r="S67" s="62" t="e">
        <f t="shared" si="8"/>
        <v>#REF!</v>
      </c>
      <c r="T67" s="62" t="e">
        <f t="shared" si="6"/>
        <v>#REF!</v>
      </c>
    </row>
    <row r="68" spans="1:20" ht="11.85" customHeight="1">
      <c r="A68" s="32"/>
      <c r="B68" s="62" t="e">
        <f>+#REF!</f>
        <v>#REF!</v>
      </c>
      <c r="C68" s="62" t="e">
        <f>+#REF!</f>
        <v>#REF!</v>
      </c>
      <c r="D68" s="62" t="e">
        <f t="shared" si="0"/>
        <v>#REF!</v>
      </c>
      <c r="F68" s="100" t="e">
        <f t="shared" si="18"/>
        <v>#REF!</v>
      </c>
      <c r="G68" s="100" t="e">
        <f t="shared" si="19"/>
        <v>#REF!</v>
      </c>
      <c r="H68" s="100" t="e">
        <f t="shared" si="20"/>
        <v>#REF!</v>
      </c>
      <c r="J68" s="62" t="e">
        <f t="shared" si="21"/>
        <v>#REF!</v>
      </c>
      <c r="K68" s="62" t="e">
        <f t="shared" si="21"/>
        <v>#REF!</v>
      </c>
      <c r="M68" s="62" t="e">
        <f t="shared" si="3"/>
        <v>#REF!</v>
      </c>
      <c r="N68" s="62" t="e">
        <f t="shared" si="4"/>
        <v>#REF!</v>
      </c>
      <c r="P68" s="62" t="e">
        <f t="shared" si="22"/>
        <v>#REF!</v>
      </c>
      <c r="Q68" s="62" t="e">
        <f t="shared" si="22"/>
        <v>#REF!</v>
      </c>
      <c r="S68" s="62" t="e">
        <f t="shared" si="8"/>
        <v>#REF!</v>
      </c>
      <c r="T68" s="62" t="e">
        <f t="shared" si="6"/>
        <v>#REF!</v>
      </c>
    </row>
    <row r="69" spans="1:20" ht="11.85" customHeight="1">
      <c r="A69" s="32"/>
      <c r="B69" s="62" t="e">
        <f>+#REF!</f>
        <v>#REF!</v>
      </c>
      <c r="C69" s="62" t="e">
        <f>+#REF!</f>
        <v>#REF!</v>
      </c>
      <c r="D69" s="62" t="e">
        <f t="shared" si="0"/>
        <v>#REF!</v>
      </c>
      <c r="F69" s="100" t="e">
        <f t="shared" si="18"/>
        <v>#REF!</v>
      </c>
      <c r="G69" s="100" t="e">
        <f t="shared" si="19"/>
        <v>#REF!</v>
      </c>
      <c r="H69" s="100" t="e">
        <f t="shared" si="20"/>
        <v>#REF!</v>
      </c>
      <c r="J69" s="62" t="e">
        <f t="shared" si="12"/>
        <v>#REF!</v>
      </c>
      <c r="K69" s="62" t="e">
        <f t="shared" si="13"/>
        <v>#REF!</v>
      </c>
      <c r="M69" s="62" t="e">
        <f t="shared" si="3"/>
        <v>#REF!</v>
      </c>
      <c r="N69" s="62" t="e">
        <f t="shared" si="4"/>
        <v>#REF!</v>
      </c>
      <c r="P69" s="62" t="e">
        <f t="shared" si="22"/>
        <v>#REF!</v>
      </c>
      <c r="Q69" s="62" t="e">
        <f t="shared" si="22"/>
        <v>#REF!</v>
      </c>
      <c r="S69" s="62" t="e">
        <f t="shared" si="8"/>
        <v>#REF!</v>
      </c>
      <c r="T69" s="62" t="e">
        <f t="shared" si="6"/>
        <v>#REF!</v>
      </c>
    </row>
    <row r="70" spans="1:20" ht="11.85" customHeight="1">
      <c r="A70" s="32"/>
      <c r="B70" s="62" t="e">
        <f>+#REF!</f>
        <v>#REF!</v>
      </c>
      <c r="C70" s="62" t="e">
        <f>+#REF!</f>
        <v>#REF!</v>
      </c>
      <c r="D70" s="62" t="e">
        <f t="shared" si="0"/>
        <v>#REF!</v>
      </c>
      <c r="F70" s="100" t="e">
        <f t="shared" si="18"/>
        <v>#REF!</v>
      </c>
      <c r="G70" s="100" t="e">
        <f t="shared" si="19"/>
        <v>#REF!</v>
      </c>
      <c r="H70" s="100" t="e">
        <f t="shared" si="20"/>
        <v>#REF!</v>
      </c>
      <c r="J70" s="62" t="e">
        <f t="shared" si="12"/>
        <v>#REF!</v>
      </c>
      <c r="K70" s="62" t="e">
        <f t="shared" si="13"/>
        <v>#REF!</v>
      </c>
      <c r="M70" s="62" t="e">
        <f t="shared" si="3"/>
        <v>#REF!</v>
      </c>
      <c r="N70" s="62" t="e">
        <f t="shared" si="4"/>
        <v>#REF!</v>
      </c>
      <c r="P70" s="62" t="e">
        <f t="shared" si="22"/>
        <v>#REF!</v>
      </c>
      <c r="Q70" s="62" t="e">
        <f t="shared" si="22"/>
        <v>#REF!</v>
      </c>
      <c r="S70" s="62" t="e">
        <f t="shared" si="8"/>
        <v>#REF!</v>
      </c>
      <c r="T70" s="62" t="e">
        <f t="shared" si="6"/>
        <v>#REF!</v>
      </c>
    </row>
    <row r="71" spans="1:20" ht="11.85" customHeight="1">
      <c r="A71" s="32"/>
      <c r="B71" s="62" t="e">
        <f>+#REF!</f>
        <v>#REF!</v>
      </c>
      <c r="C71" s="62" t="e">
        <f>+#REF!</f>
        <v>#REF!</v>
      </c>
      <c r="D71" s="62" t="e">
        <f t="shared" ref="D71:D78" si="23">+B71-C71</f>
        <v>#REF!</v>
      </c>
      <c r="F71" s="100" t="e">
        <f t="shared" si="18"/>
        <v>#REF!</v>
      </c>
      <c r="G71" s="100" t="e">
        <f t="shared" si="19"/>
        <v>#REF!</v>
      </c>
      <c r="H71" s="100" t="e">
        <f t="shared" si="20"/>
        <v>#REF!</v>
      </c>
      <c r="J71" s="62" t="e">
        <f t="shared" si="12"/>
        <v>#REF!</v>
      </c>
      <c r="K71" s="62" t="e">
        <f t="shared" si="13"/>
        <v>#REF!</v>
      </c>
      <c r="M71" s="62" t="e">
        <f t="shared" si="3"/>
        <v>#REF!</v>
      </c>
      <c r="N71" s="62" t="e">
        <f t="shared" si="4"/>
        <v>#REF!</v>
      </c>
      <c r="P71" s="62" t="e">
        <f t="shared" si="22"/>
        <v>#REF!</v>
      </c>
      <c r="Q71" s="62" t="e">
        <f t="shared" si="22"/>
        <v>#REF!</v>
      </c>
      <c r="S71" s="62" t="e">
        <f t="shared" si="8"/>
        <v>#REF!</v>
      </c>
      <c r="T71" s="62" t="e">
        <f t="shared" si="6"/>
        <v>#REF!</v>
      </c>
    </row>
    <row r="72" spans="1:20" ht="11.85" customHeight="1">
      <c r="A72" s="32" t="s">
        <v>17</v>
      </c>
      <c r="B72" s="62" t="e">
        <f>+#REF!</f>
        <v>#REF!</v>
      </c>
      <c r="C72" s="62" t="e">
        <f>+#REF!</f>
        <v>#REF!</v>
      </c>
      <c r="D72" s="62" t="e">
        <f t="shared" si="23"/>
        <v>#REF!</v>
      </c>
      <c r="F72" s="100" t="e">
        <f t="shared" si="18"/>
        <v>#REF!</v>
      </c>
      <c r="G72" s="100" t="e">
        <f t="shared" si="19"/>
        <v>#REF!</v>
      </c>
      <c r="H72" s="100" t="e">
        <f t="shared" si="20"/>
        <v>#REF!</v>
      </c>
      <c r="J72" s="62" t="e">
        <f t="shared" si="12"/>
        <v>#REF!</v>
      </c>
      <c r="K72" s="62" t="e">
        <f t="shared" si="13"/>
        <v>#REF!</v>
      </c>
      <c r="M72" s="62" t="e">
        <f t="shared" si="3"/>
        <v>#REF!</v>
      </c>
      <c r="N72" s="62" t="e">
        <f t="shared" si="4"/>
        <v>#REF!</v>
      </c>
      <c r="P72" s="62" t="e">
        <f t="shared" si="7"/>
        <v>#REF!</v>
      </c>
      <c r="Q72" s="62" t="e">
        <f t="shared" si="5"/>
        <v>#REF!</v>
      </c>
      <c r="S72" s="62" t="e">
        <f t="shared" si="8"/>
        <v>#REF!</v>
      </c>
      <c r="T72" s="62" t="e">
        <f t="shared" si="6"/>
        <v>#REF!</v>
      </c>
    </row>
    <row r="73" spans="1:20" ht="11.85" customHeight="1">
      <c r="A73" s="32"/>
      <c r="B73" s="62" t="e">
        <f>+#REF!</f>
        <v>#REF!</v>
      </c>
      <c r="C73" s="62" t="e">
        <f>+#REF!</f>
        <v>#REF!</v>
      </c>
      <c r="D73" s="62" t="e">
        <f t="shared" si="23"/>
        <v>#REF!</v>
      </c>
      <c r="F73" s="100" t="e">
        <f t="shared" si="18"/>
        <v>#REF!</v>
      </c>
      <c r="G73" s="100" t="e">
        <f t="shared" si="19"/>
        <v>#REF!</v>
      </c>
      <c r="H73" s="100" t="e">
        <f t="shared" si="20"/>
        <v>#REF!</v>
      </c>
      <c r="J73" s="62" t="e">
        <f t="shared" si="12"/>
        <v>#REF!</v>
      </c>
      <c r="K73" s="62" t="e">
        <f t="shared" si="13"/>
        <v>#REF!</v>
      </c>
      <c r="M73" s="62" t="e">
        <f t="shared" si="3"/>
        <v>#REF!</v>
      </c>
      <c r="N73" s="62" t="e">
        <f t="shared" si="4"/>
        <v>#REF!</v>
      </c>
      <c r="P73" s="62" t="e">
        <f t="shared" si="7"/>
        <v>#REF!</v>
      </c>
      <c r="Q73" s="62" t="e">
        <f t="shared" si="5"/>
        <v>#REF!</v>
      </c>
      <c r="S73" s="62" t="e">
        <f t="shared" si="8"/>
        <v>#REF!</v>
      </c>
      <c r="T73" s="62" t="e">
        <f t="shared" si="6"/>
        <v>#REF!</v>
      </c>
    </row>
    <row r="74" spans="1:20" ht="11.85" customHeight="1">
      <c r="A74" s="32"/>
      <c r="B74" s="62" t="e">
        <f>+#REF!</f>
        <v>#REF!</v>
      </c>
      <c r="C74" s="62" t="e">
        <f>+#REF!</f>
        <v>#REF!</v>
      </c>
      <c r="D74" s="62" t="e">
        <f t="shared" si="23"/>
        <v>#REF!</v>
      </c>
      <c r="F74" s="100" t="e">
        <f t="shared" si="18"/>
        <v>#REF!</v>
      </c>
      <c r="G74" s="100" t="e">
        <f t="shared" si="19"/>
        <v>#REF!</v>
      </c>
      <c r="H74" s="100" t="e">
        <f t="shared" si="20"/>
        <v>#REF!</v>
      </c>
      <c r="J74" s="62" t="e">
        <f t="shared" si="12"/>
        <v>#REF!</v>
      </c>
      <c r="K74" s="62" t="e">
        <f t="shared" si="13"/>
        <v>#REF!</v>
      </c>
      <c r="M74" s="62" t="e">
        <f t="shared" si="3"/>
        <v>#REF!</v>
      </c>
      <c r="N74" s="62" t="e">
        <f t="shared" si="4"/>
        <v>#REF!</v>
      </c>
      <c r="P74" s="62" t="e">
        <f t="shared" si="7"/>
        <v>#REF!</v>
      </c>
      <c r="Q74" s="62" t="e">
        <f t="shared" si="5"/>
        <v>#REF!</v>
      </c>
      <c r="S74" s="62" t="e">
        <f t="shared" si="8"/>
        <v>#REF!</v>
      </c>
      <c r="T74" s="62" t="e">
        <f t="shared" si="6"/>
        <v>#REF!</v>
      </c>
    </row>
    <row r="75" spans="1:20" ht="11.85" customHeight="1">
      <c r="A75" s="32"/>
      <c r="B75" s="62" t="e">
        <f>+#REF!</f>
        <v>#REF!</v>
      </c>
      <c r="C75" s="62" t="e">
        <f>+#REF!</f>
        <v>#REF!</v>
      </c>
      <c r="D75" s="62" t="e">
        <f t="shared" si="23"/>
        <v>#REF!</v>
      </c>
      <c r="F75" s="100" t="e">
        <f t="shared" si="18"/>
        <v>#REF!</v>
      </c>
      <c r="G75" s="100" t="e">
        <f t="shared" si="19"/>
        <v>#REF!</v>
      </c>
      <c r="H75" s="100" t="e">
        <f t="shared" si="20"/>
        <v>#REF!</v>
      </c>
      <c r="J75" s="62" t="e">
        <f t="shared" si="12"/>
        <v>#REF!</v>
      </c>
      <c r="K75" s="62" t="e">
        <f t="shared" si="13"/>
        <v>#REF!</v>
      </c>
      <c r="M75" s="62" t="e">
        <f t="shared" si="3"/>
        <v>#REF!</v>
      </c>
      <c r="N75" s="62" t="e">
        <f t="shared" si="4"/>
        <v>#REF!</v>
      </c>
      <c r="P75" s="62" t="e">
        <f t="shared" si="7"/>
        <v>#REF!</v>
      </c>
      <c r="Q75" s="62" t="e">
        <f t="shared" si="5"/>
        <v>#REF!</v>
      </c>
      <c r="S75" s="62" t="e">
        <f t="shared" si="8"/>
        <v>#REF!</v>
      </c>
      <c r="T75" s="62" t="e">
        <f t="shared" si="6"/>
        <v>#REF!</v>
      </c>
    </row>
    <row r="76" spans="1:20" ht="11.85" customHeight="1">
      <c r="A76" s="32"/>
      <c r="B76" s="62" t="e">
        <f>+ประมาณ54US_SEP!M19</f>
        <v>#REF!</v>
      </c>
      <c r="C76" s="62" t="e">
        <f>+#REF!</f>
        <v>#REF!</v>
      </c>
      <c r="D76" s="62" t="e">
        <f t="shared" si="23"/>
        <v>#REF!</v>
      </c>
      <c r="F76" s="100" t="e">
        <f t="shared" si="18"/>
        <v>#REF!</v>
      </c>
      <c r="G76" s="100" t="e">
        <f t="shared" si="19"/>
        <v>#REF!</v>
      </c>
      <c r="H76" s="100" t="e">
        <f t="shared" si="20"/>
        <v>#REF!</v>
      </c>
      <c r="J76" s="62" t="e">
        <f t="shared" si="12"/>
        <v>#REF!</v>
      </c>
      <c r="K76" s="62" t="e">
        <f t="shared" si="13"/>
        <v>#REF!</v>
      </c>
      <c r="M76" s="62" t="e">
        <f t="shared" si="3"/>
        <v>#REF!</v>
      </c>
      <c r="N76" s="62" t="e">
        <f t="shared" si="4"/>
        <v>#REF!</v>
      </c>
      <c r="P76" s="62" t="e">
        <f t="shared" si="7"/>
        <v>#REF!</v>
      </c>
      <c r="Q76" s="62" t="e">
        <f t="shared" si="5"/>
        <v>#REF!</v>
      </c>
      <c r="S76" s="62" t="e">
        <f t="shared" si="8"/>
        <v>#REF!</v>
      </c>
      <c r="T76" s="62" t="e">
        <f t="shared" si="6"/>
        <v>#REF!</v>
      </c>
    </row>
    <row r="77" spans="1:20" ht="12.6" customHeight="1">
      <c r="A77" s="32"/>
      <c r="B77" s="62" t="e">
        <f>+ประมาณ54US_SEP!M20</f>
        <v>#REF!</v>
      </c>
      <c r="C77" s="62" t="e">
        <f>+#REF!</f>
        <v>#REF!</v>
      </c>
      <c r="D77" s="62" t="e">
        <f t="shared" si="23"/>
        <v>#REF!</v>
      </c>
      <c r="F77" s="100" t="e">
        <f t="shared" si="18"/>
        <v>#REF!</v>
      </c>
      <c r="G77" s="100" t="e">
        <f t="shared" si="19"/>
        <v>#REF!</v>
      </c>
      <c r="H77" s="100" t="e">
        <f t="shared" si="20"/>
        <v>#REF!</v>
      </c>
      <c r="J77" s="62" t="e">
        <f t="shared" si="12"/>
        <v>#REF!</v>
      </c>
      <c r="K77" s="62" t="e">
        <f t="shared" si="13"/>
        <v>#REF!</v>
      </c>
      <c r="M77" s="62" t="e">
        <f t="shared" si="3"/>
        <v>#REF!</v>
      </c>
      <c r="N77" s="62" t="e">
        <f t="shared" si="4"/>
        <v>#REF!</v>
      </c>
      <c r="P77" s="62" t="e">
        <f t="shared" si="7"/>
        <v>#REF!</v>
      </c>
      <c r="Q77" s="62" t="e">
        <f t="shared" si="5"/>
        <v>#REF!</v>
      </c>
      <c r="S77" s="62" t="e">
        <f t="shared" si="8"/>
        <v>#REF!</v>
      </c>
      <c r="T77" s="62" t="e">
        <f t="shared" si="6"/>
        <v>#REF!</v>
      </c>
    </row>
    <row r="78" spans="1:20" ht="12.6" customHeight="1">
      <c r="A78" s="32" t="s">
        <v>627</v>
      </c>
      <c r="B78" s="62" t="e">
        <f>+#REF!</f>
        <v>#REF!</v>
      </c>
      <c r="C78" s="62" t="e">
        <f>+#REF!</f>
        <v>#REF!</v>
      </c>
      <c r="D78" s="62" t="e">
        <f t="shared" si="23"/>
        <v>#REF!</v>
      </c>
      <c r="F78" s="100" t="e">
        <f t="shared" si="18"/>
        <v>#REF!</v>
      </c>
      <c r="G78" s="100" t="e">
        <f t="shared" si="19"/>
        <v>#REF!</v>
      </c>
      <c r="H78" s="100" t="e">
        <f t="shared" si="20"/>
        <v>#REF!</v>
      </c>
      <c r="J78" s="62" t="e">
        <f t="shared" si="12"/>
        <v>#REF!</v>
      </c>
      <c r="K78" s="62" t="e">
        <f t="shared" si="13"/>
        <v>#REF!</v>
      </c>
      <c r="M78" s="62" t="e">
        <f t="shared" si="3"/>
        <v>#REF!</v>
      </c>
      <c r="N78" s="62" t="e">
        <f t="shared" si="4"/>
        <v>#REF!</v>
      </c>
      <c r="P78" s="62" t="e">
        <f t="shared" si="7"/>
        <v>#REF!</v>
      </c>
      <c r="Q78" s="62" t="e">
        <f t="shared" si="5"/>
        <v>#REF!</v>
      </c>
      <c r="S78" s="62" t="e">
        <f t="shared" si="8"/>
        <v>#REF!</v>
      </c>
      <c r="T78" s="62" t="e">
        <f t="shared" si="6"/>
        <v>#REF!</v>
      </c>
    </row>
    <row r="79" spans="1:20" ht="12.6" customHeight="1">
      <c r="B79" s="62" t="e">
        <f>+#REF!</f>
        <v>#REF!</v>
      </c>
      <c r="C79" s="62" t="e">
        <f>+#REF!</f>
        <v>#REF!</v>
      </c>
      <c r="D79" s="62" t="e">
        <f t="shared" ref="D79:D85" si="24">+B79-C79</f>
        <v>#REF!</v>
      </c>
      <c r="F79" s="100" t="e">
        <f t="shared" ref="F79:H82" si="25">((B79/B67)-1)*100</f>
        <v>#REF!</v>
      </c>
      <c r="G79" s="100" t="e">
        <f t="shared" si="25"/>
        <v>#REF!</v>
      </c>
      <c r="H79" s="100" t="e">
        <f t="shared" si="25"/>
        <v>#REF!</v>
      </c>
      <c r="J79" s="62" t="e">
        <f t="shared" si="12"/>
        <v>#REF!</v>
      </c>
      <c r="K79" s="62" t="e">
        <f t="shared" si="13"/>
        <v>#REF!</v>
      </c>
      <c r="M79" s="62" t="e">
        <f t="shared" si="3"/>
        <v>#REF!</v>
      </c>
      <c r="N79" s="62" t="e">
        <f t="shared" si="4"/>
        <v>#REF!</v>
      </c>
      <c r="P79" s="62" t="e">
        <f t="shared" si="7"/>
        <v>#REF!</v>
      </c>
      <c r="Q79" s="62" t="e">
        <f t="shared" si="5"/>
        <v>#REF!</v>
      </c>
      <c r="S79" s="62" t="e">
        <f t="shared" si="8"/>
        <v>#REF!</v>
      </c>
      <c r="T79" s="62" t="e">
        <f t="shared" si="6"/>
        <v>#REF!</v>
      </c>
    </row>
    <row r="80" spans="1:20" ht="12.6" customHeight="1">
      <c r="B80" s="62" t="e">
        <f>+#REF!</f>
        <v>#REF!</v>
      </c>
      <c r="C80" s="62" t="e">
        <f>+#REF!</f>
        <v>#REF!</v>
      </c>
      <c r="D80" s="62" t="e">
        <f t="shared" si="24"/>
        <v>#REF!</v>
      </c>
      <c r="F80" s="100" t="e">
        <f t="shared" si="25"/>
        <v>#REF!</v>
      </c>
      <c r="G80" s="100" t="e">
        <f t="shared" si="25"/>
        <v>#REF!</v>
      </c>
      <c r="H80" s="100" t="e">
        <f t="shared" si="25"/>
        <v>#REF!</v>
      </c>
      <c r="J80" s="62" t="e">
        <f t="shared" si="12"/>
        <v>#REF!</v>
      </c>
      <c r="K80" s="62" t="e">
        <f t="shared" si="13"/>
        <v>#REF!</v>
      </c>
      <c r="M80" s="62" t="e">
        <f t="shared" si="3"/>
        <v>#REF!</v>
      </c>
      <c r="N80" s="62" t="e">
        <f t="shared" si="4"/>
        <v>#REF!</v>
      </c>
      <c r="P80" s="62" t="e">
        <f t="shared" si="7"/>
        <v>#REF!</v>
      </c>
      <c r="Q80" s="62" t="e">
        <f t="shared" si="5"/>
        <v>#REF!</v>
      </c>
      <c r="S80" s="62" t="e">
        <f t="shared" si="8"/>
        <v>#REF!</v>
      </c>
      <c r="T80" s="62" t="e">
        <f t="shared" si="6"/>
        <v>#REF!</v>
      </c>
    </row>
    <row r="81" spans="1:20" ht="12.6" customHeight="1">
      <c r="B81" s="62" t="e">
        <f>+#REF!</f>
        <v>#REF!</v>
      </c>
      <c r="C81" s="62" t="e">
        <f>+#REF!</f>
        <v>#REF!</v>
      </c>
      <c r="D81" s="62" t="e">
        <f t="shared" si="24"/>
        <v>#REF!</v>
      </c>
      <c r="F81" s="100" t="e">
        <f t="shared" si="25"/>
        <v>#REF!</v>
      </c>
      <c r="G81" s="100" t="e">
        <f t="shared" si="25"/>
        <v>#REF!</v>
      </c>
      <c r="H81" s="100" t="e">
        <f t="shared" si="25"/>
        <v>#REF!</v>
      </c>
      <c r="J81" s="62" t="e">
        <f t="shared" si="12"/>
        <v>#REF!</v>
      </c>
      <c r="K81" s="62" t="e">
        <f t="shared" si="13"/>
        <v>#REF!</v>
      </c>
      <c r="M81" s="62" t="e">
        <f t="shared" si="3"/>
        <v>#REF!</v>
      </c>
      <c r="N81" s="62" t="e">
        <f t="shared" si="4"/>
        <v>#REF!</v>
      </c>
      <c r="P81" s="62" t="e">
        <f t="shared" si="7"/>
        <v>#REF!</v>
      </c>
      <c r="Q81" s="62" t="e">
        <f t="shared" si="5"/>
        <v>#REF!</v>
      </c>
      <c r="S81" s="62" t="e">
        <f t="shared" si="8"/>
        <v>#REF!</v>
      </c>
      <c r="T81" s="62" t="e">
        <f t="shared" si="6"/>
        <v>#REF!</v>
      </c>
    </row>
    <row r="82" spans="1:20" ht="12.6" customHeight="1">
      <c r="B82" s="62" t="e">
        <f>+#REF!</f>
        <v>#REF!</v>
      </c>
      <c r="C82" s="62" t="e">
        <f>+#REF!</f>
        <v>#REF!</v>
      </c>
      <c r="D82" s="62" t="e">
        <f t="shared" si="24"/>
        <v>#REF!</v>
      </c>
      <c r="F82" s="100" t="e">
        <f t="shared" si="25"/>
        <v>#REF!</v>
      </c>
      <c r="G82" s="100" t="e">
        <f t="shared" si="25"/>
        <v>#REF!</v>
      </c>
      <c r="H82" s="100" t="e">
        <f t="shared" si="25"/>
        <v>#REF!</v>
      </c>
      <c r="J82" s="62" t="e">
        <f t="shared" si="12"/>
        <v>#REF!</v>
      </c>
      <c r="K82" s="62" t="e">
        <f t="shared" si="13"/>
        <v>#REF!</v>
      </c>
      <c r="M82" s="62" t="e">
        <f t="shared" si="3"/>
        <v>#REF!</v>
      </c>
      <c r="N82" s="62" t="e">
        <f t="shared" si="4"/>
        <v>#REF!</v>
      </c>
      <c r="P82" s="62" t="e">
        <f t="shared" si="7"/>
        <v>#REF!</v>
      </c>
      <c r="Q82" s="62" t="e">
        <f t="shared" si="5"/>
        <v>#REF!</v>
      </c>
      <c r="S82" s="62" t="e">
        <f t="shared" si="8"/>
        <v>#REF!</v>
      </c>
      <c r="T82" s="62" t="e">
        <f t="shared" si="6"/>
        <v>#REF!</v>
      </c>
    </row>
    <row r="83" spans="1:20" ht="12.6" customHeight="1">
      <c r="B83" s="62" t="e">
        <f>+#REF!</f>
        <v>#REF!</v>
      </c>
      <c r="C83" s="62" t="e">
        <f>+#REF!</f>
        <v>#REF!</v>
      </c>
      <c r="D83" s="62" t="e">
        <f t="shared" si="24"/>
        <v>#REF!</v>
      </c>
      <c r="F83" s="100" t="e">
        <f t="shared" ref="F83:H84" si="26">((B83/B71)-1)*100</f>
        <v>#REF!</v>
      </c>
      <c r="G83" s="100" t="e">
        <f t="shared" si="26"/>
        <v>#REF!</v>
      </c>
      <c r="H83" s="100" t="e">
        <f t="shared" si="26"/>
        <v>#REF!</v>
      </c>
      <c r="J83" s="62" t="e">
        <f t="shared" ref="J83:K85" si="27">AVERAGE(B80:B82)</f>
        <v>#REF!</v>
      </c>
      <c r="K83" s="62" t="e">
        <f t="shared" si="27"/>
        <v>#REF!</v>
      </c>
      <c r="M83" s="62" t="e">
        <f t="shared" si="3"/>
        <v>#REF!</v>
      </c>
      <c r="N83" s="62" t="e">
        <f t="shared" si="4"/>
        <v>#REF!</v>
      </c>
      <c r="P83" s="62" t="e">
        <f t="shared" si="7"/>
        <v>#REF!</v>
      </c>
      <c r="Q83" s="62" t="e">
        <f t="shared" si="5"/>
        <v>#REF!</v>
      </c>
      <c r="S83" s="62" t="e">
        <f t="shared" si="8"/>
        <v>#REF!</v>
      </c>
      <c r="T83" s="62" t="e">
        <f t="shared" si="6"/>
        <v>#REF!</v>
      </c>
    </row>
    <row r="84" spans="1:20" ht="12.6" customHeight="1">
      <c r="A84" s="32" t="s">
        <v>17</v>
      </c>
      <c r="B84" s="62" t="e">
        <f>+#REF!</f>
        <v>#REF!</v>
      </c>
      <c r="C84" s="62" t="e">
        <f>+#REF!</f>
        <v>#REF!</v>
      </c>
      <c r="D84" s="62" t="e">
        <f t="shared" si="24"/>
        <v>#REF!</v>
      </c>
      <c r="F84" s="100" t="e">
        <f t="shared" si="26"/>
        <v>#REF!</v>
      </c>
      <c r="G84" s="100" t="e">
        <f t="shared" si="26"/>
        <v>#REF!</v>
      </c>
      <c r="H84" s="100" t="e">
        <f t="shared" si="26"/>
        <v>#REF!</v>
      </c>
      <c r="J84" s="62" t="e">
        <f t="shared" si="27"/>
        <v>#REF!</v>
      </c>
      <c r="K84" s="62" t="e">
        <f t="shared" si="27"/>
        <v>#REF!</v>
      </c>
      <c r="M84" s="62" t="e">
        <f t="shared" ref="M84:M97" si="28">+B84-J84</f>
        <v>#REF!</v>
      </c>
      <c r="N84" s="62" t="e">
        <f t="shared" ref="N84:N97" si="29">+C84-K84</f>
        <v>#REF!</v>
      </c>
      <c r="P84" s="62" t="e">
        <f t="shared" si="7"/>
        <v>#REF!</v>
      </c>
      <c r="Q84" s="62" t="e">
        <f t="shared" si="5"/>
        <v>#REF!</v>
      </c>
      <c r="S84" s="62" t="e">
        <f t="shared" si="8"/>
        <v>#REF!</v>
      </c>
      <c r="T84" s="62" t="e">
        <f t="shared" si="6"/>
        <v>#REF!</v>
      </c>
    </row>
    <row r="85" spans="1:20" ht="12.6" customHeight="1">
      <c r="B85" s="62" t="e">
        <f>+#REF!</f>
        <v>#REF!</v>
      </c>
      <c r="C85" s="62" t="e">
        <f>+#REF!</f>
        <v>#REF!</v>
      </c>
      <c r="D85" s="62" t="e">
        <f t="shared" si="24"/>
        <v>#REF!</v>
      </c>
      <c r="F85" s="100" t="e">
        <f t="shared" ref="F85:H86" si="30">((B85/B73)-1)*100</f>
        <v>#REF!</v>
      </c>
      <c r="G85" s="100" t="e">
        <f t="shared" si="30"/>
        <v>#REF!</v>
      </c>
      <c r="H85" s="100" t="e">
        <f t="shared" si="30"/>
        <v>#REF!</v>
      </c>
      <c r="J85" s="62" t="e">
        <f t="shared" si="27"/>
        <v>#REF!</v>
      </c>
      <c r="K85" s="62" t="e">
        <f t="shared" si="27"/>
        <v>#REF!</v>
      </c>
      <c r="M85" s="62" t="e">
        <f t="shared" si="28"/>
        <v>#REF!</v>
      </c>
      <c r="N85" s="62" t="e">
        <f t="shared" si="29"/>
        <v>#REF!</v>
      </c>
      <c r="P85" s="62" t="e">
        <f t="shared" si="7"/>
        <v>#REF!</v>
      </c>
      <c r="Q85" s="62" t="e">
        <f t="shared" si="5"/>
        <v>#REF!</v>
      </c>
      <c r="S85" s="62" t="e">
        <f t="shared" si="8"/>
        <v>#REF!</v>
      </c>
      <c r="T85" s="62" t="e">
        <f t="shared" si="6"/>
        <v>#REF!</v>
      </c>
    </row>
    <row r="86" spans="1:20" ht="12.6" customHeight="1">
      <c r="B86" s="62" t="e">
        <f>+#REF!</f>
        <v>#REF!</v>
      </c>
      <c r="C86" s="62" t="e">
        <f>+#REF!</f>
        <v>#REF!</v>
      </c>
      <c r="D86" s="62" t="e">
        <f>+B86-C86</f>
        <v>#REF!</v>
      </c>
      <c r="F86" s="100" t="e">
        <f t="shared" si="30"/>
        <v>#REF!</v>
      </c>
      <c r="G86" s="100" t="e">
        <f t="shared" si="30"/>
        <v>#REF!</v>
      </c>
      <c r="H86" s="100" t="e">
        <f t="shared" si="30"/>
        <v>#REF!</v>
      </c>
      <c r="J86" s="62" t="e">
        <f>AVERAGE(B83:B85)</f>
        <v>#REF!</v>
      </c>
      <c r="K86" s="62" t="e">
        <f>AVERAGE(C83:C85)</f>
        <v>#REF!</v>
      </c>
      <c r="M86" s="62" t="e">
        <f t="shared" si="28"/>
        <v>#REF!</v>
      </c>
      <c r="N86" s="62" t="e">
        <f t="shared" si="29"/>
        <v>#REF!</v>
      </c>
      <c r="P86" s="62" t="e">
        <f t="shared" si="7"/>
        <v>#REF!</v>
      </c>
      <c r="Q86" s="62" t="e">
        <f t="shared" si="5"/>
        <v>#REF!</v>
      </c>
      <c r="S86" s="62" t="e">
        <f t="shared" si="8"/>
        <v>#REF!</v>
      </c>
      <c r="T86" s="62" t="e">
        <f t="shared" si="6"/>
        <v>#REF!</v>
      </c>
    </row>
    <row r="87" spans="1:20" ht="12.6" customHeight="1">
      <c r="B87" s="62" t="e">
        <f>+#REF!</f>
        <v>#REF!</v>
      </c>
      <c r="C87" s="62" t="e">
        <f>+#REF!</f>
        <v>#REF!</v>
      </c>
      <c r="D87" s="62" t="e">
        <f t="shared" ref="D87:D97" si="31">+B87-C87</f>
        <v>#REF!</v>
      </c>
      <c r="F87" s="100" t="e">
        <f t="shared" ref="F87:F93" si="32">((B87/B75)-1)*100</f>
        <v>#REF!</v>
      </c>
      <c r="G87" s="100" t="e">
        <f t="shared" ref="G87:G93" si="33">((C87/C75)-1)*100</f>
        <v>#REF!</v>
      </c>
      <c r="H87" s="100" t="e">
        <f t="shared" ref="H87:H93" si="34">((D87/D75)-1)*100</f>
        <v>#REF!</v>
      </c>
      <c r="J87" s="62" t="e">
        <f t="shared" ref="J87:J93" si="35">AVERAGE(B84:B86)</f>
        <v>#REF!</v>
      </c>
      <c r="K87" s="62" t="e">
        <f t="shared" ref="K87:K93" si="36">AVERAGE(C84:C86)</f>
        <v>#REF!</v>
      </c>
      <c r="M87" s="62" t="e">
        <f t="shared" si="28"/>
        <v>#REF!</v>
      </c>
      <c r="N87" s="62" t="e">
        <f t="shared" si="29"/>
        <v>#REF!</v>
      </c>
      <c r="P87" s="62" t="e">
        <f t="shared" si="7"/>
        <v>#REF!</v>
      </c>
      <c r="Q87" s="62" t="e">
        <f t="shared" si="5"/>
        <v>#REF!</v>
      </c>
      <c r="S87" s="62" t="e">
        <f t="shared" si="8"/>
        <v>#REF!</v>
      </c>
      <c r="T87" s="62" t="e">
        <f t="shared" si="6"/>
        <v>#REF!</v>
      </c>
    </row>
    <row r="88" spans="1:20" ht="12.6" customHeight="1">
      <c r="B88" s="62" t="e">
        <f>+#REF!</f>
        <v>#REF!</v>
      </c>
      <c r="C88" s="62" t="e">
        <f>+#REF!</f>
        <v>#REF!</v>
      </c>
      <c r="D88" s="62" t="e">
        <f t="shared" si="31"/>
        <v>#REF!</v>
      </c>
      <c r="F88" s="100" t="e">
        <f t="shared" si="32"/>
        <v>#REF!</v>
      </c>
      <c r="G88" s="100" t="e">
        <f t="shared" si="33"/>
        <v>#REF!</v>
      </c>
      <c r="H88" s="100" t="e">
        <f t="shared" si="34"/>
        <v>#REF!</v>
      </c>
      <c r="J88" s="62" t="e">
        <f t="shared" si="35"/>
        <v>#REF!</v>
      </c>
      <c r="K88" s="62" t="e">
        <f t="shared" si="36"/>
        <v>#REF!</v>
      </c>
      <c r="M88" s="62" t="e">
        <f t="shared" si="28"/>
        <v>#REF!</v>
      </c>
      <c r="N88" s="62" t="e">
        <f t="shared" si="29"/>
        <v>#REF!</v>
      </c>
      <c r="P88" s="62" t="e">
        <f t="shared" si="7"/>
        <v>#REF!</v>
      </c>
      <c r="Q88" s="62" t="e">
        <f t="shared" ref="Q88:Q97" si="37">AVERAGE(C82:C87)</f>
        <v>#REF!</v>
      </c>
      <c r="S88" s="62" t="e">
        <f t="shared" si="8"/>
        <v>#REF!</v>
      </c>
      <c r="T88" s="62" t="e">
        <f t="shared" ref="T88:T97" si="38">+C88-Q88</f>
        <v>#REF!</v>
      </c>
    </row>
    <row r="89" spans="1:20" ht="12.6" customHeight="1">
      <c r="B89" s="62" t="e">
        <f>+#REF!</f>
        <v>#REF!</v>
      </c>
      <c r="C89" s="62" t="e">
        <f>+#REF!</f>
        <v>#REF!</v>
      </c>
      <c r="D89" s="62" t="e">
        <f t="shared" si="31"/>
        <v>#REF!</v>
      </c>
      <c r="F89" s="100" t="e">
        <f t="shared" si="32"/>
        <v>#REF!</v>
      </c>
      <c r="G89" s="100" t="e">
        <f t="shared" si="33"/>
        <v>#REF!</v>
      </c>
      <c r="H89" s="100" t="e">
        <f t="shared" si="34"/>
        <v>#REF!</v>
      </c>
      <c r="J89" s="62" t="e">
        <f t="shared" si="35"/>
        <v>#REF!</v>
      </c>
      <c r="K89" s="62" t="e">
        <f t="shared" si="36"/>
        <v>#REF!</v>
      </c>
      <c r="M89" s="62" t="e">
        <f t="shared" si="28"/>
        <v>#REF!</v>
      </c>
      <c r="N89" s="62" t="e">
        <f t="shared" si="29"/>
        <v>#REF!</v>
      </c>
      <c r="P89" s="62" t="e">
        <f t="shared" ref="P89:P97" si="39">AVERAGE(B83:B88)</f>
        <v>#REF!</v>
      </c>
      <c r="Q89" s="62" t="e">
        <f t="shared" si="37"/>
        <v>#REF!</v>
      </c>
      <c r="S89" s="62" t="e">
        <f t="shared" ref="S89:S97" si="40">+B89-P89</f>
        <v>#REF!</v>
      </c>
      <c r="T89" s="62" t="e">
        <f t="shared" si="38"/>
        <v>#REF!</v>
      </c>
    </row>
    <row r="90" spans="1:20" ht="12.6" customHeight="1">
      <c r="A90" s="32" t="s">
        <v>628</v>
      </c>
      <c r="B90" s="62" t="e">
        <f>+#REF!</f>
        <v>#REF!</v>
      </c>
      <c r="C90" s="62" t="e">
        <f>+#REF!</f>
        <v>#REF!</v>
      </c>
      <c r="D90" s="62" t="e">
        <f t="shared" si="31"/>
        <v>#REF!</v>
      </c>
      <c r="F90" s="100" t="e">
        <f t="shared" si="32"/>
        <v>#REF!</v>
      </c>
      <c r="G90" s="100" t="e">
        <f t="shared" si="33"/>
        <v>#REF!</v>
      </c>
      <c r="H90" s="100" t="e">
        <f t="shared" si="34"/>
        <v>#REF!</v>
      </c>
      <c r="J90" s="62" t="e">
        <f t="shared" si="35"/>
        <v>#REF!</v>
      </c>
      <c r="K90" s="62" t="e">
        <f t="shared" si="36"/>
        <v>#REF!</v>
      </c>
      <c r="M90" s="62" t="e">
        <f t="shared" si="28"/>
        <v>#REF!</v>
      </c>
      <c r="N90" s="62" t="e">
        <f t="shared" si="29"/>
        <v>#REF!</v>
      </c>
      <c r="P90" s="62" t="e">
        <f t="shared" si="39"/>
        <v>#REF!</v>
      </c>
      <c r="Q90" s="62" t="e">
        <f t="shared" si="37"/>
        <v>#REF!</v>
      </c>
      <c r="S90" s="62" t="e">
        <f t="shared" si="40"/>
        <v>#REF!</v>
      </c>
      <c r="T90" s="62" t="e">
        <f t="shared" si="38"/>
        <v>#REF!</v>
      </c>
    </row>
    <row r="91" spans="1:20" ht="12.6" customHeight="1">
      <c r="B91" s="62" t="e">
        <f>+#REF!</f>
        <v>#REF!</v>
      </c>
      <c r="C91" s="62" t="e">
        <f>+#REF!</f>
        <v>#REF!</v>
      </c>
      <c r="D91" s="62" t="e">
        <f t="shared" si="31"/>
        <v>#REF!</v>
      </c>
      <c r="F91" s="100" t="e">
        <f t="shared" si="32"/>
        <v>#REF!</v>
      </c>
      <c r="G91" s="100" t="e">
        <f t="shared" si="33"/>
        <v>#REF!</v>
      </c>
      <c r="H91" s="100" t="e">
        <f t="shared" si="34"/>
        <v>#REF!</v>
      </c>
      <c r="J91" s="62" t="e">
        <f t="shared" si="35"/>
        <v>#REF!</v>
      </c>
      <c r="K91" s="62" t="e">
        <f t="shared" si="36"/>
        <v>#REF!</v>
      </c>
      <c r="M91" s="62" t="e">
        <f t="shared" si="28"/>
        <v>#REF!</v>
      </c>
      <c r="N91" s="62" t="e">
        <f t="shared" si="29"/>
        <v>#REF!</v>
      </c>
      <c r="P91" s="62" t="e">
        <f t="shared" si="39"/>
        <v>#REF!</v>
      </c>
      <c r="Q91" s="62" t="e">
        <f t="shared" si="37"/>
        <v>#REF!</v>
      </c>
      <c r="S91" s="62" t="e">
        <f t="shared" si="40"/>
        <v>#REF!</v>
      </c>
      <c r="T91" s="62" t="e">
        <f t="shared" si="38"/>
        <v>#REF!</v>
      </c>
    </row>
    <row r="92" spans="1:20" ht="12.6" customHeight="1">
      <c r="B92" s="62" t="e">
        <f>+#REF!</f>
        <v>#REF!</v>
      </c>
      <c r="C92" s="62" t="e">
        <f>+#REF!</f>
        <v>#REF!</v>
      </c>
      <c r="D92" s="62" t="e">
        <f t="shared" si="31"/>
        <v>#REF!</v>
      </c>
      <c r="F92" s="100" t="e">
        <f t="shared" si="32"/>
        <v>#REF!</v>
      </c>
      <c r="G92" s="100" t="e">
        <f t="shared" si="33"/>
        <v>#REF!</v>
      </c>
      <c r="H92" s="100" t="e">
        <f t="shared" si="34"/>
        <v>#REF!</v>
      </c>
      <c r="J92" s="62" t="e">
        <f t="shared" si="35"/>
        <v>#REF!</v>
      </c>
      <c r="K92" s="62" t="e">
        <f t="shared" si="36"/>
        <v>#REF!</v>
      </c>
      <c r="M92" s="62" t="e">
        <f t="shared" si="28"/>
        <v>#REF!</v>
      </c>
      <c r="N92" s="62" t="e">
        <f t="shared" si="29"/>
        <v>#REF!</v>
      </c>
      <c r="P92" s="62" t="e">
        <f t="shared" si="39"/>
        <v>#REF!</v>
      </c>
      <c r="Q92" s="62" t="e">
        <f t="shared" si="37"/>
        <v>#REF!</v>
      </c>
      <c r="S92" s="62" t="e">
        <f t="shared" si="40"/>
        <v>#REF!</v>
      </c>
      <c r="T92" s="62" t="e">
        <f t="shared" si="38"/>
        <v>#REF!</v>
      </c>
    </row>
    <row r="93" spans="1:20" ht="12.6" customHeight="1">
      <c r="A93" s="32"/>
      <c r="B93" s="62" t="e">
        <f>+#REF!</f>
        <v>#REF!</v>
      </c>
      <c r="C93" s="62" t="e">
        <f>+#REF!</f>
        <v>#REF!</v>
      </c>
      <c r="D93" s="62" t="e">
        <f t="shared" si="31"/>
        <v>#REF!</v>
      </c>
      <c r="F93" s="100" t="e">
        <f t="shared" si="32"/>
        <v>#REF!</v>
      </c>
      <c r="G93" s="100" t="e">
        <f t="shared" si="33"/>
        <v>#REF!</v>
      </c>
      <c r="H93" s="100" t="e">
        <f t="shared" si="34"/>
        <v>#REF!</v>
      </c>
      <c r="J93" s="62" t="e">
        <f t="shared" si="35"/>
        <v>#REF!</v>
      </c>
      <c r="K93" s="62" t="e">
        <f t="shared" si="36"/>
        <v>#REF!</v>
      </c>
      <c r="M93" s="62" t="e">
        <f t="shared" si="28"/>
        <v>#REF!</v>
      </c>
      <c r="N93" s="62" t="e">
        <f t="shared" si="29"/>
        <v>#REF!</v>
      </c>
      <c r="P93" s="62" t="e">
        <f t="shared" si="39"/>
        <v>#REF!</v>
      </c>
      <c r="Q93" s="62" t="e">
        <f t="shared" si="37"/>
        <v>#REF!</v>
      </c>
      <c r="S93" s="62" t="e">
        <f t="shared" si="40"/>
        <v>#REF!</v>
      </c>
      <c r="T93" s="62" t="e">
        <f t="shared" si="38"/>
        <v>#REF!</v>
      </c>
    </row>
    <row r="94" spans="1:20" ht="12.6" customHeight="1">
      <c r="B94" s="62" t="e">
        <f>+#REF!</f>
        <v>#REF!</v>
      </c>
      <c r="C94" s="62" t="e">
        <f>+#REF!</f>
        <v>#REF!</v>
      </c>
      <c r="D94" s="62" t="e">
        <f t="shared" si="31"/>
        <v>#REF!</v>
      </c>
      <c r="F94" s="100" t="e">
        <f t="shared" ref="F94:H95" si="41">((B94/B82)-1)*100</f>
        <v>#REF!</v>
      </c>
      <c r="G94" s="100" t="e">
        <f t="shared" si="41"/>
        <v>#REF!</v>
      </c>
      <c r="H94" s="100" t="e">
        <f t="shared" si="41"/>
        <v>#REF!</v>
      </c>
      <c r="J94" s="62" t="e">
        <f t="shared" ref="J94:K97" si="42">AVERAGE(B91:B93)</f>
        <v>#REF!</v>
      </c>
      <c r="K94" s="62" t="e">
        <f t="shared" si="42"/>
        <v>#REF!</v>
      </c>
      <c r="M94" s="62" t="e">
        <f t="shared" si="28"/>
        <v>#REF!</v>
      </c>
      <c r="N94" s="62" t="e">
        <f t="shared" si="29"/>
        <v>#REF!</v>
      </c>
      <c r="P94" s="62" t="e">
        <f t="shared" si="39"/>
        <v>#REF!</v>
      </c>
      <c r="Q94" s="62" t="e">
        <f t="shared" si="37"/>
        <v>#REF!</v>
      </c>
      <c r="S94" s="62" t="e">
        <f t="shared" si="40"/>
        <v>#REF!</v>
      </c>
      <c r="T94" s="62" t="e">
        <f t="shared" si="38"/>
        <v>#REF!</v>
      </c>
    </row>
    <row r="95" spans="1:20" ht="12.6" customHeight="1">
      <c r="A95" s="32"/>
      <c r="B95" s="62" t="e">
        <f>+#REF!</f>
        <v>#REF!</v>
      </c>
      <c r="C95" s="62" t="e">
        <f>+#REF!</f>
        <v>#REF!</v>
      </c>
      <c r="D95" s="62" t="e">
        <f t="shared" si="31"/>
        <v>#REF!</v>
      </c>
      <c r="F95" s="100" t="e">
        <f t="shared" si="41"/>
        <v>#REF!</v>
      </c>
      <c r="G95" s="100" t="e">
        <f t="shared" si="41"/>
        <v>#REF!</v>
      </c>
      <c r="H95" s="100" t="e">
        <f t="shared" si="41"/>
        <v>#REF!</v>
      </c>
      <c r="J95" s="62" t="e">
        <f t="shared" si="42"/>
        <v>#REF!</v>
      </c>
      <c r="K95" s="62" t="e">
        <f t="shared" si="42"/>
        <v>#REF!</v>
      </c>
      <c r="M95" s="62" t="e">
        <f t="shared" si="28"/>
        <v>#REF!</v>
      </c>
      <c r="N95" s="62" t="e">
        <f t="shared" si="29"/>
        <v>#REF!</v>
      </c>
      <c r="P95" s="62" t="e">
        <f t="shared" si="39"/>
        <v>#REF!</v>
      </c>
      <c r="Q95" s="62" t="e">
        <f t="shared" si="37"/>
        <v>#REF!</v>
      </c>
      <c r="S95" s="62" t="e">
        <f t="shared" si="40"/>
        <v>#REF!</v>
      </c>
      <c r="T95" s="62" t="e">
        <f t="shared" si="38"/>
        <v>#REF!</v>
      </c>
    </row>
    <row r="96" spans="1:20" ht="12.6" customHeight="1">
      <c r="A96" s="32" t="s">
        <v>17</v>
      </c>
      <c r="B96" s="62" t="e">
        <f>+#REF!</f>
        <v>#REF!</v>
      </c>
      <c r="C96" s="62" t="e">
        <f>+#REF!</f>
        <v>#REF!</v>
      </c>
      <c r="D96" s="62" t="e">
        <f t="shared" si="31"/>
        <v>#REF!</v>
      </c>
      <c r="F96" s="100" t="e">
        <f t="shared" ref="F96:H97" si="43">((B96/B84)-1)*100</f>
        <v>#REF!</v>
      </c>
      <c r="G96" s="100" t="e">
        <f t="shared" si="43"/>
        <v>#REF!</v>
      </c>
      <c r="H96" s="100" t="e">
        <f t="shared" si="43"/>
        <v>#REF!</v>
      </c>
      <c r="J96" s="62" t="e">
        <f t="shared" si="42"/>
        <v>#REF!</v>
      </c>
      <c r="K96" s="62" t="e">
        <f t="shared" si="42"/>
        <v>#REF!</v>
      </c>
      <c r="M96" s="62" t="e">
        <f t="shared" si="28"/>
        <v>#REF!</v>
      </c>
      <c r="N96" s="62" t="e">
        <f t="shared" si="29"/>
        <v>#REF!</v>
      </c>
      <c r="P96" s="62" t="e">
        <f t="shared" si="39"/>
        <v>#REF!</v>
      </c>
      <c r="Q96" s="62" t="e">
        <f t="shared" si="37"/>
        <v>#REF!</v>
      </c>
      <c r="S96" s="62" t="e">
        <f t="shared" si="40"/>
        <v>#REF!</v>
      </c>
      <c r="T96" s="62" t="e">
        <f t="shared" si="38"/>
        <v>#REF!</v>
      </c>
    </row>
    <row r="97" spans="1:20" ht="12.6" customHeight="1">
      <c r="A97" s="32"/>
      <c r="B97" s="62" t="e">
        <f>+#REF!</f>
        <v>#REF!</v>
      </c>
      <c r="C97" s="62" t="e">
        <f>+#REF!</f>
        <v>#REF!</v>
      </c>
      <c r="D97" s="62" t="e">
        <f t="shared" si="31"/>
        <v>#REF!</v>
      </c>
      <c r="F97" s="100" t="e">
        <f t="shared" si="43"/>
        <v>#REF!</v>
      </c>
      <c r="G97" s="100" t="e">
        <f t="shared" si="43"/>
        <v>#REF!</v>
      </c>
      <c r="H97" s="100" t="e">
        <f t="shared" si="43"/>
        <v>#REF!</v>
      </c>
      <c r="J97" s="62" t="e">
        <f t="shared" si="42"/>
        <v>#REF!</v>
      </c>
      <c r="K97" s="62" t="e">
        <f t="shared" si="42"/>
        <v>#REF!</v>
      </c>
      <c r="M97" s="62" t="e">
        <f t="shared" si="28"/>
        <v>#REF!</v>
      </c>
      <c r="N97" s="62" t="e">
        <f t="shared" si="29"/>
        <v>#REF!</v>
      </c>
      <c r="P97" s="62" t="e">
        <f t="shared" si="39"/>
        <v>#REF!</v>
      </c>
      <c r="Q97" s="62" t="e">
        <f t="shared" si="37"/>
        <v>#REF!</v>
      </c>
      <c r="S97" s="62" t="e">
        <f t="shared" si="40"/>
        <v>#REF!</v>
      </c>
      <c r="T97" s="62" t="e">
        <f t="shared" si="38"/>
        <v>#REF!</v>
      </c>
    </row>
    <row r="98" spans="1:20" ht="12.6" customHeight="1">
      <c r="A98" s="32"/>
      <c r="B98" s="62" t="e">
        <f>+#REF!</f>
        <v>#REF!</v>
      </c>
      <c r="C98" s="62" t="e">
        <f>+#REF!</f>
        <v>#REF!</v>
      </c>
      <c r="D98" s="62" t="e">
        <f>+B98-C98</f>
        <v>#REF!</v>
      </c>
      <c r="F98" s="100" t="e">
        <f>((B98/B86)-1)*100</f>
        <v>#REF!</v>
      </c>
      <c r="G98" s="100" t="e">
        <f>((C98/C86)-1)*100</f>
        <v>#REF!</v>
      </c>
      <c r="H98" s="100" t="e">
        <f>((D98/D86)-1)*100</f>
        <v>#REF!</v>
      </c>
      <c r="J98" s="62" t="e">
        <f t="shared" ref="J98:J105" si="44">AVERAGE(B95:B97)</f>
        <v>#REF!</v>
      </c>
      <c r="K98" s="62" t="e">
        <f t="shared" ref="K98:K105" si="45">AVERAGE(C95:C97)</f>
        <v>#REF!</v>
      </c>
      <c r="M98" s="62" t="e">
        <f t="shared" ref="M98:M105" si="46">+B98-J98</f>
        <v>#REF!</v>
      </c>
      <c r="N98" s="62" t="e">
        <f t="shared" ref="N98:N105" si="47">+C98-K98</f>
        <v>#REF!</v>
      </c>
      <c r="P98" s="62" t="e">
        <f t="shared" ref="P98:P105" si="48">AVERAGE(B92:B97)</f>
        <v>#REF!</v>
      </c>
      <c r="Q98" s="62" t="e">
        <f t="shared" ref="Q98:Q105" si="49">AVERAGE(C92:C97)</f>
        <v>#REF!</v>
      </c>
      <c r="S98" s="62" t="e">
        <f t="shared" ref="S98:S105" si="50">+B98-P98</f>
        <v>#REF!</v>
      </c>
      <c r="T98" s="62" t="e">
        <f t="shared" ref="T98:T105" si="51">+C98-Q98</f>
        <v>#REF!</v>
      </c>
    </row>
    <row r="99" spans="1:20" ht="12.6" customHeight="1">
      <c r="B99" s="62" t="e">
        <f>+#REF!</f>
        <v>#REF!</v>
      </c>
      <c r="C99" s="62" t="e">
        <f>+#REF!</f>
        <v>#REF!</v>
      </c>
      <c r="D99" s="62" t="e">
        <f t="shared" ref="D99:D106" si="52">+B99-C99</f>
        <v>#REF!</v>
      </c>
      <c r="F99" s="100" t="e">
        <f t="shared" ref="F99:F105" si="53">((B99/B87)-1)*100</f>
        <v>#REF!</v>
      </c>
      <c r="G99" s="100" t="e">
        <f t="shared" ref="G99:G105" si="54">((C99/C87)-1)*100</f>
        <v>#REF!</v>
      </c>
      <c r="H99" s="100" t="e">
        <f t="shared" ref="H99:H105" si="55">((D99/D87)-1)*100</f>
        <v>#REF!</v>
      </c>
      <c r="J99" s="62" t="e">
        <f t="shared" si="44"/>
        <v>#REF!</v>
      </c>
      <c r="K99" s="62" t="e">
        <f t="shared" si="45"/>
        <v>#REF!</v>
      </c>
      <c r="M99" s="62" t="e">
        <f t="shared" si="46"/>
        <v>#REF!</v>
      </c>
      <c r="N99" s="62" t="e">
        <f t="shared" si="47"/>
        <v>#REF!</v>
      </c>
      <c r="P99" s="62" t="e">
        <f t="shared" si="48"/>
        <v>#REF!</v>
      </c>
      <c r="Q99" s="62" t="e">
        <f t="shared" si="49"/>
        <v>#REF!</v>
      </c>
      <c r="S99" s="62" t="e">
        <f t="shared" si="50"/>
        <v>#REF!</v>
      </c>
      <c r="T99" s="62" t="e">
        <f t="shared" si="51"/>
        <v>#REF!</v>
      </c>
    </row>
    <row r="100" spans="1:20" ht="12.6" customHeight="1">
      <c r="B100" s="62" t="e">
        <f>+#REF!</f>
        <v>#REF!</v>
      </c>
      <c r="C100" s="62" t="e">
        <f>+#REF!</f>
        <v>#REF!</v>
      </c>
      <c r="D100" s="62" t="e">
        <f t="shared" si="52"/>
        <v>#REF!</v>
      </c>
      <c r="F100" s="100" t="e">
        <f t="shared" si="53"/>
        <v>#REF!</v>
      </c>
      <c r="G100" s="100" t="e">
        <f t="shared" si="54"/>
        <v>#REF!</v>
      </c>
      <c r="H100" s="100" t="e">
        <f t="shared" si="55"/>
        <v>#REF!</v>
      </c>
      <c r="J100" s="62" t="e">
        <f t="shared" si="44"/>
        <v>#REF!</v>
      </c>
      <c r="K100" s="62" t="e">
        <f t="shared" si="45"/>
        <v>#REF!</v>
      </c>
      <c r="M100" s="62" t="e">
        <f t="shared" si="46"/>
        <v>#REF!</v>
      </c>
      <c r="N100" s="62" t="e">
        <f t="shared" si="47"/>
        <v>#REF!</v>
      </c>
      <c r="P100" s="62" t="e">
        <f t="shared" si="48"/>
        <v>#REF!</v>
      </c>
      <c r="Q100" s="62" t="e">
        <f t="shared" si="49"/>
        <v>#REF!</v>
      </c>
      <c r="S100" s="62" t="e">
        <f t="shared" si="50"/>
        <v>#REF!</v>
      </c>
      <c r="T100" s="62" t="e">
        <f t="shared" si="51"/>
        <v>#REF!</v>
      </c>
    </row>
    <row r="101" spans="1:20" ht="12.6" customHeight="1">
      <c r="B101" s="62" t="e">
        <f>+#REF!</f>
        <v>#REF!</v>
      </c>
      <c r="C101" s="62" t="e">
        <f>+#REF!</f>
        <v>#REF!</v>
      </c>
      <c r="D101" s="62" t="e">
        <f t="shared" si="52"/>
        <v>#REF!</v>
      </c>
      <c r="F101" s="100" t="e">
        <f t="shared" si="53"/>
        <v>#REF!</v>
      </c>
      <c r="G101" s="100" t="e">
        <f t="shared" si="54"/>
        <v>#REF!</v>
      </c>
      <c r="H101" s="100" t="e">
        <f t="shared" si="55"/>
        <v>#REF!</v>
      </c>
      <c r="J101" s="62" t="e">
        <f t="shared" si="44"/>
        <v>#REF!</v>
      </c>
      <c r="K101" s="62" t="e">
        <f t="shared" si="45"/>
        <v>#REF!</v>
      </c>
      <c r="M101" s="62" t="e">
        <f t="shared" si="46"/>
        <v>#REF!</v>
      </c>
      <c r="N101" s="62" t="e">
        <f t="shared" si="47"/>
        <v>#REF!</v>
      </c>
      <c r="P101" s="62" t="e">
        <f t="shared" si="48"/>
        <v>#REF!</v>
      </c>
      <c r="Q101" s="62" t="e">
        <f t="shared" si="49"/>
        <v>#REF!</v>
      </c>
      <c r="S101" s="62" t="e">
        <f t="shared" si="50"/>
        <v>#REF!</v>
      </c>
      <c r="T101" s="62" t="e">
        <f t="shared" si="51"/>
        <v>#REF!</v>
      </c>
    </row>
    <row r="102" spans="1:20" ht="12.6" customHeight="1">
      <c r="A102" s="32" t="s">
        <v>629</v>
      </c>
      <c r="B102" s="62" t="e">
        <f>+#REF!</f>
        <v>#REF!</v>
      </c>
      <c r="C102" s="62" t="e">
        <f>+#REF!</f>
        <v>#REF!</v>
      </c>
      <c r="D102" s="62" t="e">
        <f t="shared" si="52"/>
        <v>#REF!</v>
      </c>
      <c r="F102" s="100" t="e">
        <f t="shared" si="53"/>
        <v>#REF!</v>
      </c>
      <c r="G102" s="100" t="e">
        <f t="shared" si="54"/>
        <v>#REF!</v>
      </c>
      <c r="H102" s="100" t="e">
        <f t="shared" si="55"/>
        <v>#REF!</v>
      </c>
      <c r="J102" s="62" t="e">
        <f t="shared" si="44"/>
        <v>#REF!</v>
      </c>
      <c r="K102" s="62" t="e">
        <f t="shared" si="45"/>
        <v>#REF!</v>
      </c>
      <c r="M102" s="62" t="e">
        <f t="shared" si="46"/>
        <v>#REF!</v>
      </c>
      <c r="N102" s="62" t="e">
        <f t="shared" si="47"/>
        <v>#REF!</v>
      </c>
      <c r="P102" s="62" t="e">
        <f t="shared" si="48"/>
        <v>#REF!</v>
      </c>
      <c r="Q102" s="62" t="e">
        <f t="shared" si="49"/>
        <v>#REF!</v>
      </c>
      <c r="S102" s="62" t="e">
        <f t="shared" si="50"/>
        <v>#REF!</v>
      </c>
      <c r="T102" s="62" t="e">
        <f t="shared" si="51"/>
        <v>#REF!</v>
      </c>
    </row>
    <row r="103" spans="1:20" ht="12.6" customHeight="1">
      <c r="B103" s="62" t="e">
        <f>+#REF!</f>
        <v>#REF!</v>
      </c>
      <c r="C103" s="62" t="e">
        <f>+#REF!</f>
        <v>#REF!</v>
      </c>
      <c r="D103" s="62" t="e">
        <f t="shared" si="52"/>
        <v>#REF!</v>
      </c>
      <c r="F103" s="100" t="e">
        <f t="shared" si="53"/>
        <v>#REF!</v>
      </c>
      <c r="G103" s="100" t="e">
        <f t="shared" si="54"/>
        <v>#REF!</v>
      </c>
      <c r="H103" s="100" t="e">
        <f t="shared" si="55"/>
        <v>#REF!</v>
      </c>
      <c r="J103" s="62" t="e">
        <f t="shared" si="44"/>
        <v>#REF!</v>
      </c>
      <c r="K103" s="62" t="e">
        <f t="shared" si="45"/>
        <v>#REF!</v>
      </c>
      <c r="M103" s="62" t="e">
        <f t="shared" si="46"/>
        <v>#REF!</v>
      </c>
      <c r="N103" s="62" t="e">
        <f t="shared" si="47"/>
        <v>#REF!</v>
      </c>
      <c r="P103" s="62" t="e">
        <f t="shared" si="48"/>
        <v>#REF!</v>
      </c>
      <c r="Q103" s="62" t="e">
        <f t="shared" si="49"/>
        <v>#REF!</v>
      </c>
      <c r="S103" s="62" t="e">
        <f t="shared" si="50"/>
        <v>#REF!</v>
      </c>
      <c r="T103" s="62" t="e">
        <f t="shared" si="51"/>
        <v>#REF!</v>
      </c>
    </row>
    <row r="104" spans="1:20" ht="12.6" customHeight="1">
      <c r="B104" s="62" t="e">
        <f>+#REF!</f>
        <v>#REF!</v>
      </c>
      <c r="C104" s="62" t="e">
        <f>+#REF!</f>
        <v>#REF!</v>
      </c>
      <c r="D104" s="62" t="e">
        <f t="shared" si="52"/>
        <v>#REF!</v>
      </c>
      <c r="F104" s="100" t="e">
        <f t="shared" si="53"/>
        <v>#REF!</v>
      </c>
      <c r="G104" s="100" t="e">
        <f t="shared" si="54"/>
        <v>#REF!</v>
      </c>
      <c r="H104" s="100" t="e">
        <f t="shared" si="55"/>
        <v>#REF!</v>
      </c>
      <c r="J104" s="62" t="e">
        <f t="shared" si="44"/>
        <v>#REF!</v>
      </c>
      <c r="K104" s="62" t="e">
        <f t="shared" si="45"/>
        <v>#REF!</v>
      </c>
      <c r="M104" s="62" t="e">
        <f t="shared" si="46"/>
        <v>#REF!</v>
      </c>
      <c r="N104" s="62" t="e">
        <f t="shared" si="47"/>
        <v>#REF!</v>
      </c>
      <c r="P104" s="62" t="e">
        <f t="shared" si="48"/>
        <v>#REF!</v>
      </c>
      <c r="Q104" s="62" t="e">
        <f t="shared" si="49"/>
        <v>#REF!</v>
      </c>
      <c r="S104" s="62" t="e">
        <f t="shared" si="50"/>
        <v>#REF!</v>
      </c>
      <c r="T104" s="62" t="e">
        <f t="shared" si="51"/>
        <v>#REF!</v>
      </c>
    </row>
    <row r="105" spans="1:20" ht="12.6" customHeight="1">
      <c r="A105" s="32"/>
      <c r="B105" s="62" t="e">
        <f>+#REF!</f>
        <v>#REF!</v>
      </c>
      <c r="C105" s="62" t="e">
        <f>+#REF!</f>
        <v>#REF!</v>
      </c>
      <c r="D105" s="62" t="e">
        <f t="shared" si="52"/>
        <v>#REF!</v>
      </c>
      <c r="F105" s="100" t="e">
        <f t="shared" si="53"/>
        <v>#REF!</v>
      </c>
      <c r="G105" s="100" t="e">
        <f t="shared" si="54"/>
        <v>#REF!</v>
      </c>
      <c r="H105" s="100" t="e">
        <f t="shared" si="55"/>
        <v>#REF!</v>
      </c>
      <c r="J105" s="62" t="e">
        <f t="shared" si="44"/>
        <v>#REF!</v>
      </c>
      <c r="K105" s="62" t="e">
        <f t="shared" si="45"/>
        <v>#REF!</v>
      </c>
      <c r="M105" s="62" t="e">
        <f t="shared" si="46"/>
        <v>#REF!</v>
      </c>
      <c r="N105" s="62" t="e">
        <f t="shared" si="47"/>
        <v>#REF!</v>
      </c>
      <c r="P105" s="62" t="e">
        <f t="shared" si="48"/>
        <v>#REF!</v>
      </c>
      <c r="Q105" s="62" t="e">
        <f t="shared" si="49"/>
        <v>#REF!</v>
      </c>
      <c r="S105" s="62" t="e">
        <f t="shared" si="50"/>
        <v>#REF!</v>
      </c>
      <c r="T105" s="62" t="e">
        <f t="shared" si="51"/>
        <v>#REF!</v>
      </c>
    </row>
    <row r="106" spans="1:20" ht="12.6" customHeight="1">
      <c r="A106" s="32"/>
      <c r="B106" s="62" t="e">
        <f>+#REF!</f>
        <v>#REF!</v>
      </c>
      <c r="C106" s="62" t="e">
        <f>+#REF!</f>
        <v>#REF!</v>
      </c>
      <c r="D106" s="62" t="e">
        <f t="shared" si="52"/>
        <v>#REF!</v>
      </c>
      <c r="F106" s="100" t="e">
        <f t="shared" ref="F106:H108" si="56">((B106/B94)-1)*100</f>
        <v>#REF!</v>
      </c>
      <c r="G106" s="100" t="e">
        <f t="shared" si="56"/>
        <v>#REF!</v>
      </c>
      <c r="H106" s="100" t="e">
        <f t="shared" si="56"/>
        <v>#REF!</v>
      </c>
      <c r="J106" s="62" t="e">
        <f t="shared" ref="J106:K108" si="57">AVERAGE(B103:B105)</f>
        <v>#REF!</v>
      </c>
      <c r="K106" s="62" t="e">
        <f t="shared" si="57"/>
        <v>#REF!</v>
      </c>
      <c r="M106" s="62" t="e">
        <f t="shared" ref="M106:N108" si="58">+B106-J106</f>
        <v>#REF!</v>
      </c>
      <c r="N106" s="62" t="e">
        <f t="shared" si="58"/>
        <v>#REF!</v>
      </c>
      <c r="P106" s="62" t="e">
        <f t="shared" ref="P106:Q108" si="59">AVERAGE(B100:B105)</f>
        <v>#REF!</v>
      </c>
      <c r="Q106" s="62" t="e">
        <f t="shared" si="59"/>
        <v>#REF!</v>
      </c>
      <c r="S106" s="62" t="e">
        <f t="shared" ref="S106:T108" si="60">+B106-P106</f>
        <v>#REF!</v>
      </c>
      <c r="T106" s="62" t="e">
        <f t="shared" si="60"/>
        <v>#REF!</v>
      </c>
    </row>
    <row r="107" spans="1:20" ht="12.6" customHeight="1">
      <c r="B107" s="62" t="e">
        <f>+#REF!</f>
        <v>#REF!</v>
      </c>
      <c r="C107" s="62" t="e">
        <f>+#REF!</f>
        <v>#REF!</v>
      </c>
      <c r="D107" s="62" t="e">
        <f t="shared" ref="D107:D117" si="61">+B107-C107</f>
        <v>#REF!</v>
      </c>
      <c r="F107" s="100" t="e">
        <f t="shared" si="56"/>
        <v>#REF!</v>
      </c>
      <c r="G107" s="100" t="e">
        <f t="shared" si="56"/>
        <v>#REF!</v>
      </c>
      <c r="H107" s="100" t="e">
        <f t="shared" si="56"/>
        <v>#REF!</v>
      </c>
      <c r="J107" s="62" t="e">
        <f t="shared" si="57"/>
        <v>#REF!</v>
      </c>
      <c r="K107" s="62" t="e">
        <f t="shared" si="57"/>
        <v>#REF!</v>
      </c>
      <c r="M107" s="62" t="e">
        <f t="shared" si="58"/>
        <v>#REF!</v>
      </c>
      <c r="N107" s="62" t="e">
        <f t="shared" si="58"/>
        <v>#REF!</v>
      </c>
      <c r="P107" s="62" t="e">
        <f t="shared" si="59"/>
        <v>#REF!</v>
      </c>
      <c r="Q107" s="62" t="e">
        <f t="shared" si="59"/>
        <v>#REF!</v>
      </c>
      <c r="S107" s="62" t="e">
        <f t="shared" si="60"/>
        <v>#REF!</v>
      </c>
      <c r="T107" s="62" t="e">
        <f t="shared" si="60"/>
        <v>#REF!</v>
      </c>
    </row>
    <row r="108" spans="1:20" ht="12.6" customHeight="1">
      <c r="A108" s="32" t="s">
        <v>17</v>
      </c>
      <c r="B108" s="62" t="e">
        <f>+#REF!</f>
        <v>#REF!</v>
      </c>
      <c r="C108" s="62" t="e">
        <f>+#REF!</f>
        <v>#REF!</v>
      </c>
      <c r="D108" s="62" t="e">
        <f t="shared" si="61"/>
        <v>#REF!</v>
      </c>
      <c r="F108" s="100" t="e">
        <f t="shared" si="56"/>
        <v>#REF!</v>
      </c>
      <c r="G108" s="100" t="e">
        <f t="shared" si="56"/>
        <v>#REF!</v>
      </c>
      <c r="H108" s="100" t="e">
        <f t="shared" si="56"/>
        <v>#REF!</v>
      </c>
      <c r="J108" s="62" t="e">
        <f t="shared" si="57"/>
        <v>#REF!</v>
      </c>
      <c r="K108" s="62" t="e">
        <f t="shared" si="57"/>
        <v>#REF!</v>
      </c>
      <c r="M108" s="62" t="e">
        <f t="shared" si="58"/>
        <v>#REF!</v>
      </c>
      <c r="N108" s="62" t="e">
        <f t="shared" si="58"/>
        <v>#REF!</v>
      </c>
      <c r="P108" s="62" t="e">
        <f t="shared" si="59"/>
        <v>#REF!</v>
      </c>
      <c r="Q108" s="62" t="e">
        <f t="shared" si="59"/>
        <v>#REF!</v>
      </c>
      <c r="S108" s="62" t="e">
        <f t="shared" si="60"/>
        <v>#REF!</v>
      </c>
      <c r="T108" s="62" t="e">
        <f t="shared" si="60"/>
        <v>#REF!</v>
      </c>
    </row>
    <row r="109" spans="1:20" ht="12.6" customHeight="1">
      <c r="B109" s="62" t="e">
        <f>+#REF!</f>
        <v>#REF!</v>
      </c>
      <c r="C109" s="62" t="e">
        <f>+#REF!</f>
        <v>#REF!</v>
      </c>
      <c r="D109" s="62" t="e">
        <f t="shared" si="61"/>
        <v>#REF!</v>
      </c>
      <c r="F109" s="100" t="e">
        <f t="shared" ref="F109:H111" si="62">((B109/B97)-1)*100</f>
        <v>#REF!</v>
      </c>
      <c r="G109" s="100" t="e">
        <f t="shared" si="62"/>
        <v>#REF!</v>
      </c>
      <c r="H109" s="100" t="e">
        <f t="shared" si="62"/>
        <v>#REF!</v>
      </c>
      <c r="J109" s="62" t="e">
        <f t="shared" ref="J109:K111" si="63">AVERAGE(B106:B108)</f>
        <v>#REF!</v>
      </c>
      <c r="K109" s="62" t="e">
        <f t="shared" si="63"/>
        <v>#REF!</v>
      </c>
      <c r="M109" s="62" t="e">
        <f t="shared" ref="M109:N111" si="64">+B109-J109</f>
        <v>#REF!</v>
      </c>
      <c r="N109" s="62" t="e">
        <f t="shared" si="64"/>
        <v>#REF!</v>
      </c>
      <c r="P109" s="62" t="e">
        <f t="shared" ref="P109:Q111" si="65">AVERAGE(B103:B108)</f>
        <v>#REF!</v>
      </c>
      <c r="Q109" s="62" t="e">
        <f t="shared" si="65"/>
        <v>#REF!</v>
      </c>
      <c r="S109" s="62" t="e">
        <f t="shared" ref="S109:T111" si="66">+B109-P109</f>
        <v>#REF!</v>
      </c>
      <c r="T109" s="62" t="e">
        <f t="shared" si="66"/>
        <v>#REF!</v>
      </c>
    </row>
    <row r="110" spans="1:20" ht="12.6" customHeight="1">
      <c r="B110" s="62" t="e">
        <f>+#REF!</f>
        <v>#REF!</v>
      </c>
      <c r="C110" s="62" t="e">
        <f>+#REF!</f>
        <v>#REF!</v>
      </c>
      <c r="D110" s="62" t="e">
        <f t="shared" si="61"/>
        <v>#REF!</v>
      </c>
      <c r="F110" s="100" t="e">
        <f t="shared" si="62"/>
        <v>#REF!</v>
      </c>
      <c r="G110" s="100" t="e">
        <f t="shared" si="62"/>
        <v>#REF!</v>
      </c>
      <c r="H110" s="100" t="e">
        <f t="shared" si="62"/>
        <v>#REF!</v>
      </c>
      <c r="J110" s="62" t="e">
        <f t="shared" si="63"/>
        <v>#REF!</v>
      </c>
      <c r="K110" s="62" t="e">
        <f t="shared" si="63"/>
        <v>#REF!</v>
      </c>
      <c r="M110" s="62" t="e">
        <f t="shared" si="64"/>
        <v>#REF!</v>
      </c>
      <c r="N110" s="62" t="e">
        <f t="shared" si="64"/>
        <v>#REF!</v>
      </c>
      <c r="P110" s="62" t="e">
        <f t="shared" si="65"/>
        <v>#REF!</v>
      </c>
      <c r="Q110" s="62" t="e">
        <f t="shared" si="65"/>
        <v>#REF!</v>
      </c>
      <c r="S110" s="62" t="e">
        <f t="shared" si="66"/>
        <v>#REF!</v>
      </c>
      <c r="T110" s="62" t="e">
        <f t="shared" si="66"/>
        <v>#REF!</v>
      </c>
    </row>
    <row r="111" spans="1:20" ht="12.6" customHeight="1">
      <c r="B111" s="62" t="e">
        <f>+#REF!</f>
        <v>#REF!</v>
      </c>
      <c r="C111" s="62" t="e">
        <f>+#REF!</f>
        <v>#REF!</v>
      </c>
      <c r="D111" s="62" t="e">
        <f t="shared" si="61"/>
        <v>#REF!</v>
      </c>
      <c r="F111" s="100" t="e">
        <f t="shared" si="62"/>
        <v>#REF!</v>
      </c>
      <c r="G111" s="100" t="e">
        <f t="shared" si="62"/>
        <v>#REF!</v>
      </c>
      <c r="H111" s="100" t="e">
        <f t="shared" si="62"/>
        <v>#REF!</v>
      </c>
      <c r="J111" s="62" t="e">
        <f t="shared" si="63"/>
        <v>#REF!</v>
      </c>
      <c r="K111" s="62" t="e">
        <f t="shared" si="63"/>
        <v>#REF!</v>
      </c>
      <c r="M111" s="62" t="e">
        <f t="shared" si="64"/>
        <v>#REF!</v>
      </c>
      <c r="N111" s="62" t="e">
        <f t="shared" si="64"/>
        <v>#REF!</v>
      </c>
      <c r="P111" s="62" t="e">
        <f t="shared" si="65"/>
        <v>#REF!</v>
      </c>
      <c r="Q111" s="62" t="e">
        <f t="shared" si="65"/>
        <v>#REF!</v>
      </c>
      <c r="S111" s="62" t="e">
        <f t="shared" si="66"/>
        <v>#REF!</v>
      </c>
      <c r="T111" s="62" t="e">
        <f t="shared" si="66"/>
        <v>#REF!</v>
      </c>
    </row>
    <row r="112" spans="1:20" ht="12.6" customHeight="1">
      <c r="B112" s="62" t="e">
        <f>+#REF!</f>
        <v>#REF!</v>
      </c>
      <c r="C112" s="62" t="e">
        <f>+#REF!</f>
        <v>#REF!</v>
      </c>
      <c r="D112" s="62" t="e">
        <f t="shared" si="61"/>
        <v>#REF!</v>
      </c>
      <c r="F112" s="100" t="e">
        <f t="shared" ref="F112:H113" si="67">((B112/B100)-1)*100</f>
        <v>#REF!</v>
      </c>
      <c r="G112" s="100" t="e">
        <f t="shared" si="67"/>
        <v>#REF!</v>
      </c>
      <c r="H112" s="100" t="e">
        <f t="shared" si="67"/>
        <v>#REF!</v>
      </c>
      <c r="J112" s="62" t="e">
        <f>AVERAGE(B109:B111)</f>
        <v>#REF!</v>
      </c>
      <c r="K112" s="62" t="e">
        <f>AVERAGE(C109:C111)</f>
        <v>#REF!</v>
      </c>
      <c r="M112" s="62" t="e">
        <f>+B112-J112</f>
        <v>#REF!</v>
      </c>
      <c r="N112" s="62" t="e">
        <f>+C112-K112</f>
        <v>#REF!</v>
      </c>
      <c r="P112" s="62" t="e">
        <f>AVERAGE(B106:B111)</f>
        <v>#REF!</v>
      </c>
      <c r="Q112" s="62" t="e">
        <f>AVERAGE(C106:C111)</f>
        <v>#REF!</v>
      </c>
      <c r="S112" s="62" t="e">
        <f>+B112-P112</f>
        <v>#REF!</v>
      </c>
      <c r="T112" s="62" t="e">
        <f>+C112-Q112</f>
        <v>#REF!</v>
      </c>
    </row>
    <row r="113" spans="1:20" ht="12.6" customHeight="1">
      <c r="B113" s="62" t="e">
        <f>+#REF!</f>
        <v>#REF!</v>
      </c>
      <c r="C113" s="62" t="e">
        <f>+#REF!</f>
        <v>#REF!</v>
      </c>
      <c r="D113" s="62" t="e">
        <f t="shared" si="61"/>
        <v>#REF!</v>
      </c>
      <c r="F113" s="100" t="e">
        <f t="shared" si="67"/>
        <v>#REF!</v>
      </c>
      <c r="G113" s="100" t="e">
        <f t="shared" si="67"/>
        <v>#REF!</v>
      </c>
      <c r="H113" s="100" t="e">
        <f t="shared" si="67"/>
        <v>#REF!</v>
      </c>
      <c r="J113" s="62" t="e">
        <f>AVERAGE(B110:B112)</f>
        <v>#REF!</v>
      </c>
      <c r="K113" s="62" t="e">
        <f>AVERAGE(C110:C112)</f>
        <v>#REF!</v>
      </c>
      <c r="M113" s="62" t="e">
        <f>+B113-J113</f>
        <v>#REF!</v>
      </c>
      <c r="N113" s="62" t="e">
        <f>+C113-K113</f>
        <v>#REF!</v>
      </c>
      <c r="P113" s="62" t="e">
        <f>AVERAGE(B107:B112)</f>
        <v>#REF!</v>
      </c>
      <c r="Q113" s="62" t="e">
        <f>AVERAGE(C107:C112)</f>
        <v>#REF!</v>
      </c>
      <c r="S113" s="62" t="e">
        <f>+B113-P113</f>
        <v>#REF!</v>
      </c>
      <c r="T113" s="62" t="e">
        <f>+C113-Q113</f>
        <v>#REF!</v>
      </c>
    </row>
    <row r="114" spans="1:20" ht="12.6" customHeight="1">
      <c r="A114" s="32" t="s">
        <v>630</v>
      </c>
      <c r="B114" s="62" t="e">
        <f>+#REF!</f>
        <v>#REF!</v>
      </c>
      <c r="C114" s="62" t="e">
        <f>+#REF!</f>
        <v>#REF!</v>
      </c>
      <c r="D114" s="62" t="e">
        <f t="shared" si="61"/>
        <v>#REF!</v>
      </c>
      <c r="F114" s="100" t="e">
        <f t="shared" ref="F114:F120" si="68">((B114/B102)-1)*100</f>
        <v>#REF!</v>
      </c>
      <c r="G114" s="100" t="e">
        <f t="shared" ref="G114:G120" si="69">((C114/C102)-1)*100</f>
        <v>#REF!</v>
      </c>
      <c r="H114" s="100" t="e">
        <f t="shared" ref="H114:H120" si="70">((D114/D102)-1)*100</f>
        <v>#REF!</v>
      </c>
      <c r="J114" s="62" t="e">
        <f t="shared" ref="J114:J120" si="71">AVERAGE(B111:B113)</f>
        <v>#REF!</v>
      </c>
      <c r="K114" s="62" t="e">
        <f t="shared" ref="K114:K120" si="72">AVERAGE(C111:C113)</f>
        <v>#REF!</v>
      </c>
      <c r="M114" s="62" t="e">
        <f t="shared" ref="M114:M120" si="73">+B114-J114</f>
        <v>#REF!</v>
      </c>
      <c r="N114" s="62" t="e">
        <f t="shared" ref="N114:N120" si="74">+C114-K114</f>
        <v>#REF!</v>
      </c>
      <c r="P114" s="62" t="e">
        <f t="shared" ref="P114:P120" si="75">AVERAGE(B108:B113)</f>
        <v>#REF!</v>
      </c>
      <c r="Q114" s="62" t="e">
        <f t="shared" ref="Q114:Q120" si="76">AVERAGE(C108:C113)</f>
        <v>#REF!</v>
      </c>
      <c r="S114" s="62" t="e">
        <f t="shared" ref="S114:S120" si="77">+B114-P114</f>
        <v>#REF!</v>
      </c>
      <c r="T114" s="62" t="e">
        <f t="shared" ref="T114:T120" si="78">+C114-Q114</f>
        <v>#REF!</v>
      </c>
    </row>
    <row r="115" spans="1:20" ht="12.6" customHeight="1">
      <c r="A115" s="32"/>
      <c r="B115" s="62" t="e">
        <f>+#REF!</f>
        <v>#REF!</v>
      </c>
      <c r="C115" s="62" t="e">
        <f>+#REF!</f>
        <v>#REF!</v>
      </c>
      <c r="D115" s="62" t="e">
        <f t="shared" si="61"/>
        <v>#REF!</v>
      </c>
      <c r="F115" s="100" t="e">
        <f t="shared" si="68"/>
        <v>#REF!</v>
      </c>
      <c r="G115" s="100" t="e">
        <f t="shared" si="69"/>
        <v>#REF!</v>
      </c>
      <c r="H115" s="100" t="e">
        <f t="shared" si="70"/>
        <v>#REF!</v>
      </c>
      <c r="J115" s="62" t="e">
        <f t="shared" si="71"/>
        <v>#REF!</v>
      </c>
      <c r="K115" s="62" t="e">
        <f t="shared" si="72"/>
        <v>#REF!</v>
      </c>
      <c r="M115" s="62" t="e">
        <f t="shared" si="73"/>
        <v>#REF!</v>
      </c>
      <c r="N115" s="62" t="e">
        <f t="shared" si="74"/>
        <v>#REF!</v>
      </c>
      <c r="P115" s="62" t="e">
        <f t="shared" si="75"/>
        <v>#REF!</v>
      </c>
      <c r="Q115" s="62" t="e">
        <f t="shared" si="76"/>
        <v>#REF!</v>
      </c>
      <c r="S115" s="62" t="e">
        <f t="shared" si="77"/>
        <v>#REF!</v>
      </c>
      <c r="T115" s="62" t="e">
        <f t="shared" si="78"/>
        <v>#REF!</v>
      </c>
    </row>
    <row r="116" spans="1:20" ht="12.6" customHeight="1">
      <c r="A116" s="32"/>
      <c r="B116" s="62" t="e">
        <f>+#REF!</f>
        <v>#REF!</v>
      </c>
      <c r="C116" s="62" t="e">
        <f>+#REF!</f>
        <v>#REF!</v>
      </c>
      <c r="D116" s="62" t="e">
        <f t="shared" si="61"/>
        <v>#REF!</v>
      </c>
      <c r="F116" s="100" t="e">
        <f t="shared" si="68"/>
        <v>#REF!</v>
      </c>
      <c r="G116" s="100" t="e">
        <f t="shared" si="69"/>
        <v>#REF!</v>
      </c>
      <c r="H116" s="100" t="e">
        <f t="shared" si="70"/>
        <v>#REF!</v>
      </c>
      <c r="J116" s="62" t="e">
        <f t="shared" si="71"/>
        <v>#REF!</v>
      </c>
      <c r="K116" s="62" t="e">
        <f t="shared" si="72"/>
        <v>#REF!</v>
      </c>
      <c r="M116" s="62" t="e">
        <f t="shared" si="73"/>
        <v>#REF!</v>
      </c>
      <c r="N116" s="62" t="e">
        <f t="shared" si="74"/>
        <v>#REF!</v>
      </c>
      <c r="P116" s="62" t="e">
        <f t="shared" si="75"/>
        <v>#REF!</v>
      </c>
      <c r="Q116" s="62" t="e">
        <f t="shared" si="76"/>
        <v>#REF!</v>
      </c>
      <c r="S116" s="62" t="e">
        <f t="shared" si="77"/>
        <v>#REF!</v>
      </c>
      <c r="T116" s="62" t="e">
        <f t="shared" si="78"/>
        <v>#REF!</v>
      </c>
    </row>
    <row r="117" spans="1:20" ht="12.6" customHeight="1">
      <c r="A117" s="32"/>
      <c r="B117" s="62" t="e">
        <f>+#REF!</f>
        <v>#REF!</v>
      </c>
      <c r="C117" s="62" t="e">
        <f>+#REF!</f>
        <v>#REF!</v>
      </c>
      <c r="D117" s="62" t="e">
        <f t="shared" si="61"/>
        <v>#REF!</v>
      </c>
      <c r="F117" s="100" t="e">
        <f t="shared" si="68"/>
        <v>#REF!</v>
      </c>
      <c r="G117" s="100" t="e">
        <f t="shared" si="69"/>
        <v>#REF!</v>
      </c>
      <c r="H117" s="100" t="e">
        <f t="shared" si="70"/>
        <v>#REF!</v>
      </c>
      <c r="J117" s="62" t="e">
        <f t="shared" si="71"/>
        <v>#REF!</v>
      </c>
      <c r="K117" s="62" t="e">
        <f t="shared" si="72"/>
        <v>#REF!</v>
      </c>
      <c r="M117" s="62" t="e">
        <f t="shared" si="73"/>
        <v>#REF!</v>
      </c>
      <c r="N117" s="62" t="e">
        <f t="shared" si="74"/>
        <v>#REF!</v>
      </c>
      <c r="P117" s="62" t="e">
        <f t="shared" si="75"/>
        <v>#REF!</v>
      </c>
      <c r="Q117" s="62" t="e">
        <f t="shared" si="76"/>
        <v>#REF!</v>
      </c>
      <c r="S117" s="62" t="e">
        <f t="shared" si="77"/>
        <v>#REF!</v>
      </c>
      <c r="T117" s="62" t="e">
        <f t="shared" si="78"/>
        <v>#REF!</v>
      </c>
    </row>
    <row r="118" spans="1:20" ht="12.6" customHeight="1">
      <c r="A118" s="32"/>
      <c r="B118" s="62" t="e">
        <f>+#REF!</f>
        <v>#REF!</v>
      </c>
      <c r="C118" s="62" t="e">
        <f>+#REF!</f>
        <v>#REF!</v>
      </c>
      <c r="D118" s="62" t="e">
        <f>+B118-C118</f>
        <v>#REF!</v>
      </c>
      <c r="F118" s="100" t="e">
        <f t="shared" si="68"/>
        <v>#REF!</v>
      </c>
      <c r="G118" s="100" t="e">
        <f t="shared" si="69"/>
        <v>#REF!</v>
      </c>
      <c r="H118" s="100" t="e">
        <f t="shared" si="70"/>
        <v>#REF!</v>
      </c>
      <c r="J118" s="62" t="e">
        <f t="shared" si="71"/>
        <v>#REF!</v>
      </c>
      <c r="K118" s="62" t="e">
        <f t="shared" si="72"/>
        <v>#REF!</v>
      </c>
      <c r="M118" s="62" t="e">
        <f t="shared" si="73"/>
        <v>#REF!</v>
      </c>
      <c r="N118" s="62" t="e">
        <f t="shared" si="74"/>
        <v>#REF!</v>
      </c>
      <c r="P118" s="62" t="e">
        <f t="shared" si="75"/>
        <v>#REF!</v>
      </c>
      <c r="Q118" s="62" t="e">
        <f t="shared" si="76"/>
        <v>#REF!</v>
      </c>
      <c r="S118" s="62" t="e">
        <f t="shared" si="77"/>
        <v>#REF!</v>
      </c>
      <c r="T118" s="62" t="e">
        <f t="shared" si="78"/>
        <v>#REF!</v>
      </c>
    </row>
    <row r="119" spans="1:20" ht="12.6" customHeight="1">
      <c r="A119" s="32"/>
      <c r="B119" s="62" t="e">
        <f>+#REF!</f>
        <v>#REF!</v>
      </c>
      <c r="C119" s="62" t="e">
        <f>+#REF!</f>
        <v>#REF!</v>
      </c>
      <c r="D119" s="62" t="e">
        <f>+B119-C119</f>
        <v>#REF!</v>
      </c>
      <c r="F119" s="100" t="e">
        <f t="shared" si="68"/>
        <v>#REF!</v>
      </c>
      <c r="G119" s="100" t="e">
        <f t="shared" si="69"/>
        <v>#REF!</v>
      </c>
      <c r="H119" s="100" t="e">
        <f t="shared" si="70"/>
        <v>#REF!</v>
      </c>
      <c r="J119" s="62" t="e">
        <f t="shared" si="71"/>
        <v>#REF!</v>
      </c>
      <c r="K119" s="62" t="e">
        <f t="shared" si="72"/>
        <v>#REF!</v>
      </c>
      <c r="M119" s="62" t="e">
        <f t="shared" si="73"/>
        <v>#REF!</v>
      </c>
      <c r="N119" s="62" t="e">
        <f t="shared" si="74"/>
        <v>#REF!</v>
      </c>
      <c r="P119" s="62" t="e">
        <f t="shared" si="75"/>
        <v>#REF!</v>
      </c>
      <c r="Q119" s="62" t="e">
        <f t="shared" si="76"/>
        <v>#REF!</v>
      </c>
      <c r="S119" s="62" t="e">
        <f t="shared" si="77"/>
        <v>#REF!</v>
      </c>
      <c r="T119" s="62" t="e">
        <f t="shared" si="78"/>
        <v>#REF!</v>
      </c>
    </row>
    <row r="120" spans="1:20" ht="12.6" customHeight="1">
      <c r="A120" s="32" t="s">
        <v>17</v>
      </c>
      <c r="B120" s="62" t="e">
        <f>+#REF!</f>
        <v>#REF!</v>
      </c>
      <c r="C120" s="62" t="e">
        <f>+#REF!</f>
        <v>#REF!</v>
      </c>
      <c r="D120" s="62" t="e">
        <f>+B120-C120</f>
        <v>#REF!</v>
      </c>
      <c r="F120" s="100" t="e">
        <f t="shared" si="68"/>
        <v>#REF!</v>
      </c>
      <c r="G120" s="100" t="e">
        <f t="shared" si="69"/>
        <v>#REF!</v>
      </c>
      <c r="H120" s="100" t="e">
        <f t="shared" si="70"/>
        <v>#REF!</v>
      </c>
      <c r="J120" s="62" t="e">
        <f t="shared" si="71"/>
        <v>#REF!</v>
      </c>
      <c r="K120" s="62" t="e">
        <f t="shared" si="72"/>
        <v>#REF!</v>
      </c>
      <c r="M120" s="62" t="e">
        <f t="shared" si="73"/>
        <v>#REF!</v>
      </c>
      <c r="N120" s="62" t="e">
        <f t="shared" si="74"/>
        <v>#REF!</v>
      </c>
      <c r="P120" s="62" t="e">
        <f t="shared" si="75"/>
        <v>#REF!</v>
      </c>
      <c r="Q120" s="62" t="e">
        <f t="shared" si="76"/>
        <v>#REF!</v>
      </c>
      <c r="S120" s="62" t="e">
        <f t="shared" si="77"/>
        <v>#REF!</v>
      </c>
      <c r="T120" s="62" t="e">
        <f t="shared" si="78"/>
        <v>#REF!</v>
      </c>
    </row>
  </sheetData>
  <mergeCells count="6">
    <mergeCell ref="P2:Q2"/>
    <mergeCell ref="S2:T2"/>
    <mergeCell ref="F1:H1"/>
    <mergeCell ref="F2:H2"/>
    <mergeCell ref="J2:K2"/>
    <mergeCell ref="M2:N2"/>
  </mergeCells>
  <phoneticPr fontId="0" type="noConversion"/>
  <printOptions horizontalCentered="1"/>
  <pageMargins left="0.47244094488188981" right="0.31496062992125984" top="0.19685039370078741" bottom="0" header="0" footer="0"/>
  <pageSetup paperSize="9" orientation="portrait" horizontalDpi="1200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45"/>
  <sheetViews>
    <sheetView workbookViewId="0"/>
  </sheetViews>
  <sheetFormatPr defaultColWidth="9" defaultRowHeight="19.8"/>
  <cols>
    <col min="1" max="1" width="7.625" customWidth="1"/>
    <col min="2" max="7" width="0" hidden="1" customWidth="1"/>
  </cols>
  <sheetData>
    <row r="1" spans="1:12" ht="18" customHeight="1">
      <c r="A1" s="61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2" ht="11.85" customHeight="1">
      <c r="B2" s="4"/>
      <c r="C2" s="17"/>
      <c r="D2" s="17"/>
      <c r="E2" s="17"/>
      <c r="F2" s="17"/>
      <c r="G2" s="17"/>
      <c r="H2" s="17"/>
      <c r="I2" s="17"/>
      <c r="L2" s="110" t="s">
        <v>37</v>
      </c>
    </row>
    <row r="3" spans="1:12" ht="11.85" customHeight="1">
      <c r="A3" s="18"/>
      <c r="B3" s="25">
        <v>2543</v>
      </c>
      <c r="C3" s="25">
        <v>2544</v>
      </c>
      <c r="D3" s="25">
        <v>2545</v>
      </c>
      <c r="E3" s="25">
        <v>2546</v>
      </c>
      <c r="F3" s="25">
        <v>2547</v>
      </c>
      <c r="G3" s="25">
        <v>2548</v>
      </c>
      <c r="H3" s="25">
        <v>2549</v>
      </c>
      <c r="I3" s="25">
        <v>2550</v>
      </c>
      <c r="J3" s="25">
        <v>2551</v>
      </c>
      <c r="K3" s="25">
        <v>2552</v>
      </c>
      <c r="L3" s="25">
        <v>2553</v>
      </c>
    </row>
    <row r="4" spans="1:12" ht="11.85" customHeight="1">
      <c r="A4" s="32" t="s">
        <v>4</v>
      </c>
      <c r="B4" s="33">
        <v>5302.87</v>
      </c>
      <c r="C4" s="33">
        <v>5187.21</v>
      </c>
      <c r="D4" s="33">
        <v>4856.8100000000004</v>
      </c>
      <c r="E4" s="34">
        <v>6112.65</v>
      </c>
      <c r="F4" s="33" t="e">
        <f>+#REF!</f>
        <v>#REF!</v>
      </c>
      <c r="G4" s="33" t="e">
        <f>+#REF!</f>
        <v>#REF!</v>
      </c>
      <c r="H4" s="33" t="e">
        <f>+#REF!</f>
        <v>#REF!</v>
      </c>
      <c r="I4" s="33" t="e">
        <f>+#REF!</f>
        <v>#REF!</v>
      </c>
      <c r="J4" s="33" t="e">
        <f>+#REF!</f>
        <v>#REF!</v>
      </c>
      <c r="K4" s="33" t="e">
        <f>+#REF!</f>
        <v>#REF!</v>
      </c>
      <c r="L4" s="33" t="e">
        <f>+#REF!</f>
        <v>#REF!</v>
      </c>
    </row>
    <row r="5" spans="1:12" ht="11.85" customHeight="1">
      <c r="A5" s="32" t="s">
        <v>5</v>
      </c>
      <c r="B5" s="34">
        <v>5406.06</v>
      </c>
      <c r="C5" s="34">
        <v>5261.08</v>
      </c>
      <c r="D5" s="34">
        <v>4863.3500000000004</v>
      </c>
      <c r="E5" s="34">
        <v>6064.27</v>
      </c>
      <c r="F5" s="34" t="e">
        <f>+#REF!</f>
        <v>#REF!</v>
      </c>
      <c r="G5" s="34" t="e">
        <f>+#REF!</f>
        <v>#REF!</v>
      </c>
      <c r="H5" s="34" t="e">
        <f>+#REF!</f>
        <v>#REF!</v>
      </c>
      <c r="I5" s="34" t="e">
        <f>+#REF!</f>
        <v>#REF!</v>
      </c>
      <c r="J5" s="34" t="e">
        <f>+#REF!</f>
        <v>#REF!</v>
      </c>
      <c r="K5" s="34" t="e">
        <f>+#REF!</f>
        <v>#REF!</v>
      </c>
      <c r="L5" s="34" t="e">
        <f>+#REF!</f>
        <v>#REF!</v>
      </c>
    </row>
    <row r="6" spans="1:12" ht="11.85" customHeight="1">
      <c r="A6" s="32" t="s">
        <v>7</v>
      </c>
      <c r="B6" s="34">
        <v>5839.43</v>
      </c>
      <c r="C6" s="34">
        <v>6066.98</v>
      </c>
      <c r="D6" s="34">
        <v>5688.31</v>
      </c>
      <c r="E6" s="34">
        <v>6612.11</v>
      </c>
      <c r="F6" s="34" t="e">
        <f>+#REF!</f>
        <v>#REF!</v>
      </c>
      <c r="G6" s="34" t="e">
        <f>+#REF!</f>
        <v>#REF!</v>
      </c>
      <c r="H6" s="34" t="e">
        <f>+#REF!</f>
        <v>#REF!</v>
      </c>
      <c r="I6" s="34" t="e">
        <f>+#REF!</f>
        <v>#REF!</v>
      </c>
      <c r="J6" s="34" t="e">
        <f>+#REF!</f>
        <v>#REF!</v>
      </c>
      <c r="K6" s="34" t="e">
        <f>+#REF!</f>
        <v>#REF!</v>
      </c>
      <c r="L6" s="34" t="e">
        <f>+#REF!</f>
        <v>#REF!</v>
      </c>
    </row>
    <row r="7" spans="1:12" ht="11.85" customHeight="1">
      <c r="A7" s="32" t="s">
        <v>10</v>
      </c>
      <c r="B7" s="34">
        <v>5248.8</v>
      </c>
      <c r="C7" s="34">
        <v>4893.8599999999997</v>
      </c>
      <c r="D7" s="34">
        <v>4911.82</v>
      </c>
      <c r="E7" s="34">
        <v>5963.49</v>
      </c>
      <c r="F7" s="34" t="e">
        <f>+#REF!</f>
        <v>#REF!</v>
      </c>
      <c r="G7" s="34" t="e">
        <f>+#REF!</f>
        <v>#REF!</v>
      </c>
      <c r="H7" s="34" t="e">
        <f>+#REF!</f>
        <v>#REF!</v>
      </c>
      <c r="I7" s="34" t="e">
        <f>+#REF!</f>
        <v>#REF!</v>
      </c>
      <c r="J7" s="34" t="e">
        <f>+#REF!</f>
        <v>#REF!</v>
      </c>
      <c r="K7" s="34" t="e">
        <f>+#REF!</f>
        <v>#REF!</v>
      </c>
      <c r="L7" s="34" t="e">
        <f>+#REF!</f>
        <v>#REF!</v>
      </c>
    </row>
    <row r="8" spans="1:12" ht="11.85" customHeight="1">
      <c r="A8" s="32" t="s">
        <v>12</v>
      </c>
      <c r="B8" s="34">
        <v>5303.15</v>
      </c>
      <c r="C8" s="34">
        <v>5751.45</v>
      </c>
      <c r="D8" s="34">
        <v>5935.49</v>
      </c>
      <c r="E8" s="34">
        <v>6749.02</v>
      </c>
      <c r="F8" s="34" t="e">
        <f>+#REF!</f>
        <v>#REF!</v>
      </c>
      <c r="G8" s="34" t="e">
        <f>+#REF!</f>
        <v>#REF!</v>
      </c>
      <c r="H8" s="34" t="e">
        <f>+#REF!</f>
        <v>#REF!</v>
      </c>
      <c r="I8" s="34" t="e">
        <f>+#REF!</f>
        <v>#REF!</v>
      </c>
      <c r="J8" s="34" t="e">
        <f>+#REF!</f>
        <v>#REF!</v>
      </c>
      <c r="K8" s="34" t="e">
        <f>+#REF!</f>
        <v>#REF!</v>
      </c>
      <c r="L8" s="34" t="e">
        <f>+#REF!</f>
        <v>#REF!</v>
      </c>
    </row>
    <row r="9" spans="1:12" ht="11.85" customHeight="1">
      <c r="A9" s="32" t="s">
        <v>14</v>
      </c>
      <c r="B9" s="34">
        <v>5574.4</v>
      </c>
      <c r="C9" s="34">
        <v>5559.22</v>
      </c>
      <c r="D9" s="34">
        <v>5834.09</v>
      </c>
      <c r="E9" s="34">
        <v>6591.14</v>
      </c>
      <c r="F9" s="34" t="e">
        <f>+#REF!</f>
        <v>#REF!</v>
      </c>
      <c r="G9" s="34" t="e">
        <f>+#REF!</f>
        <v>#REF!</v>
      </c>
      <c r="H9" s="34" t="e">
        <f>+#REF!</f>
        <v>#REF!</v>
      </c>
      <c r="I9" s="34" t="e">
        <f>+#REF!</f>
        <v>#REF!</v>
      </c>
      <c r="J9" s="34" t="e">
        <f>+#REF!</f>
        <v>#REF!</v>
      </c>
      <c r="K9" s="34" t="e">
        <f>+#REF!</f>
        <v>#REF!</v>
      </c>
      <c r="L9" s="34" t="e">
        <f>+#REF!</f>
        <v>#REF!</v>
      </c>
    </row>
    <row r="10" spans="1:12" ht="11.85" customHeight="1">
      <c r="A10" s="32" t="s">
        <v>17</v>
      </c>
      <c r="B10" s="34">
        <v>6135.21</v>
      </c>
      <c r="C10" s="34">
        <v>5320.2</v>
      </c>
      <c r="D10" s="34">
        <v>5570.72</v>
      </c>
      <c r="E10" s="34">
        <v>6491.77</v>
      </c>
      <c r="F10" s="34" t="e">
        <f>+#REF!</f>
        <v>#REF!</v>
      </c>
      <c r="G10" s="34" t="e">
        <f>+#REF!</f>
        <v>#REF!</v>
      </c>
      <c r="H10" s="34" t="e">
        <f>+#REF!</f>
        <v>#REF!</v>
      </c>
      <c r="I10" s="34" t="e">
        <f>+#REF!</f>
        <v>#REF!</v>
      </c>
      <c r="J10" s="34" t="e">
        <f>+#REF!</f>
        <v>#REF!</v>
      </c>
      <c r="K10" s="34" t="e">
        <f>+#REF!</f>
        <v>#REF!</v>
      </c>
      <c r="L10" s="34" t="e">
        <f>+#REF!</f>
        <v>#REF!</v>
      </c>
    </row>
    <row r="11" spans="1:12" ht="11.85" customHeight="1">
      <c r="A11" s="32" t="s">
        <v>20</v>
      </c>
      <c r="B11" s="34">
        <v>6279.37</v>
      </c>
      <c r="C11" s="34">
        <v>5742.2</v>
      </c>
      <c r="D11" s="34">
        <v>6151.08</v>
      </c>
      <c r="E11" s="34">
        <v>6487.17</v>
      </c>
      <c r="F11" s="34" t="e">
        <f>+#REF!</f>
        <v>#REF!</v>
      </c>
      <c r="G11" s="34" t="e">
        <f>+#REF!</f>
        <v>#REF!</v>
      </c>
      <c r="H11" s="34" t="e">
        <f>+#REF!</f>
        <v>#REF!</v>
      </c>
      <c r="I11" s="34" t="e">
        <f>+#REF!</f>
        <v>#REF!</v>
      </c>
      <c r="J11" s="34" t="e">
        <f>+#REF!</f>
        <v>#REF!</v>
      </c>
      <c r="K11" s="34" t="e">
        <f>+#REF!</f>
        <v>#REF!</v>
      </c>
      <c r="L11" s="34" t="e">
        <f>+#REF!</f>
        <v>#REF!</v>
      </c>
    </row>
    <row r="12" spans="1:12" ht="11.85" customHeight="1">
      <c r="A12" s="32" t="s">
        <v>22</v>
      </c>
      <c r="B12" s="34">
        <v>6089.38</v>
      </c>
      <c r="C12" s="34">
        <v>5490.83</v>
      </c>
      <c r="D12" s="34">
        <v>6284.88</v>
      </c>
      <c r="E12" s="34">
        <v>7100.08</v>
      </c>
      <c r="F12" s="34" t="e">
        <f>+#REF!</f>
        <v>#REF!</v>
      </c>
      <c r="G12" s="34" t="e">
        <f>+#REF!</f>
        <v>#REF!</v>
      </c>
      <c r="H12" s="34" t="e">
        <f>+#REF!</f>
        <v>#REF!</v>
      </c>
      <c r="I12" s="34" t="e">
        <f>+#REF!</f>
        <v>#REF!</v>
      </c>
      <c r="J12" s="34" t="e">
        <f>+#REF!</f>
        <v>#REF!</v>
      </c>
      <c r="K12" s="34" t="e">
        <f>+#REF!</f>
        <v>#REF!</v>
      </c>
      <c r="L12" s="34" t="e">
        <f>+#REF!</f>
        <v>#REF!</v>
      </c>
    </row>
    <row r="13" spans="1:12" ht="11.85" customHeight="1">
      <c r="A13" s="32" t="s">
        <v>25</v>
      </c>
      <c r="B13" s="34">
        <v>6309.06</v>
      </c>
      <c r="C13" s="34">
        <v>5435.98</v>
      </c>
      <c r="D13" s="34">
        <v>6315</v>
      </c>
      <c r="E13" s="34">
        <v>7415.55</v>
      </c>
      <c r="F13" s="34" t="e">
        <f>+#REF!</f>
        <v>#REF!</v>
      </c>
      <c r="G13" s="34" t="e">
        <f>+#REF!</f>
        <v>#REF!</v>
      </c>
      <c r="H13" s="34" t="e">
        <f>+#REF!</f>
        <v>#REF!</v>
      </c>
      <c r="I13" s="34" t="e">
        <f>+#REF!</f>
        <v>#REF!</v>
      </c>
      <c r="J13" s="34" t="e">
        <f>+#REF!</f>
        <v>#REF!</v>
      </c>
      <c r="K13" s="34" t="e">
        <f>+#REF!</f>
        <v>#REF!</v>
      </c>
      <c r="L13" s="34" t="e">
        <f>+#REF!</f>
        <v>#REF!</v>
      </c>
    </row>
    <row r="14" spans="1:12" ht="11.85" customHeight="1">
      <c r="A14" s="32" t="s">
        <v>27</v>
      </c>
      <c r="B14" s="34">
        <v>6219.54</v>
      </c>
      <c r="C14" s="34">
        <v>5441.04</v>
      </c>
      <c r="D14" s="34">
        <v>6200.43</v>
      </c>
      <c r="E14" s="34">
        <v>7212.13</v>
      </c>
      <c r="F14" s="34" t="e">
        <f>+#REF!</f>
        <v>#REF!</v>
      </c>
      <c r="G14" s="34" t="e">
        <f>+#REF!</f>
        <v>#REF!</v>
      </c>
      <c r="H14" s="34" t="e">
        <f>+#REF!</f>
        <v>#REF!</v>
      </c>
      <c r="I14" s="34" t="e">
        <f>+#REF!</f>
        <v>#REF!</v>
      </c>
      <c r="J14" s="34" t="e">
        <f>+#REF!</f>
        <v>#REF!</v>
      </c>
      <c r="K14" s="34" t="e">
        <f>+#REF!</f>
        <v>#REF!</v>
      </c>
      <c r="L14" s="34" t="e">
        <f>+#REF!</f>
        <v>#REF!</v>
      </c>
    </row>
    <row r="15" spans="1:12" ht="11.85" customHeight="1">
      <c r="A15" s="66" t="s">
        <v>29</v>
      </c>
      <c r="B15" s="67">
        <v>5916.97</v>
      </c>
      <c r="C15" s="67">
        <v>5033.18</v>
      </c>
      <c r="D15" s="67">
        <v>5544.33</v>
      </c>
      <c r="E15" s="67">
        <v>7250.01</v>
      </c>
      <c r="F15" s="67" t="e">
        <f>+#REF!</f>
        <v>#REF!</v>
      </c>
      <c r="G15" s="67" t="e">
        <f>+#REF!</f>
        <v>#REF!</v>
      </c>
      <c r="H15" s="67" t="e">
        <f>+#REF!</f>
        <v>#REF!</v>
      </c>
      <c r="I15" s="67" t="e">
        <f>+#REF!</f>
        <v>#REF!</v>
      </c>
      <c r="J15" s="67" t="e">
        <f>+#REF!</f>
        <v>#REF!</v>
      </c>
      <c r="K15" s="67" t="e">
        <f>+#REF!</f>
        <v>#REF!</v>
      </c>
      <c r="L15" s="67" t="e">
        <f>+#REF!</f>
        <v>#REF!</v>
      </c>
    </row>
    <row r="16" spans="1:12" ht="18" customHeight="1">
      <c r="A16" s="61" t="s">
        <v>33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</row>
    <row r="17" spans="1:12" ht="11.85" customHeight="1">
      <c r="B17" s="4"/>
      <c r="C17" s="17"/>
      <c r="D17" s="17"/>
      <c r="E17" s="17"/>
      <c r="F17" s="17"/>
      <c r="G17" s="17"/>
      <c r="H17" s="17"/>
      <c r="I17" s="17"/>
      <c r="L17" s="110" t="s">
        <v>37</v>
      </c>
    </row>
    <row r="18" spans="1:12" ht="11.85" customHeight="1">
      <c r="A18" s="18"/>
      <c r="B18" s="25">
        <v>2543</v>
      </c>
      <c r="C18" s="25">
        <v>2544</v>
      </c>
      <c r="D18" s="25">
        <v>2545</v>
      </c>
      <c r="E18" s="25">
        <v>2546</v>
      </c>
      <c r="F18" s="25">
        <v>2547</v>
      </c>
      <c r="G18" s="25">
        <v>2548</v>
      </c>
      <c r="H18" s="25">
        <v>2549</v>
      </c>
      <c r="I18" s="25">
        <v>2550</v>
      </c>
      <c r="J18" s="25">
        <v>2551</v>
      </c>
      <c r="K18" s="25">
        <v>2552</v>
      </c>
      <c r="L18" s="25">
        <v>2553</v>
      </c>
    </row>
    <row r="19" spans="1:12" ht="11.85" customHeight="1">
      <c r="A19" s="32" t="s">
        <v>4</v>
      </c>
      <c r="B19" s="34">
        <v>4120.25</v>
      </c>
      <c r="C19" s="34">
        <v>5556.5</v>
      </c>
      <c r="D19" s="34">
        <v>4997.34</v>
      </c>
      <c r="E19" s="34">
        <v>5911.84</v>
      </c>
      <c r="F19" s="33" t="e">
        <f>+#REF!</f>
        <v>#REF!</v>
      </c>
      <c r="G19" s="33" t="e">
        <f>+#REF!</f>
        <v>#REF!</v>
      </c>
      <c r="H19" s="33" t="e">
        <f>+#REF!</f>
        <v>#REF!</v>
      </c>
      <c r="I19" s="33" t="e">
        <f>+#REF!</f>
        <v>#REF!</v>
      </c>
      <c r="J19" s="33" t="e">
        <f>+#REF!</f>
        <v>#REF!</v>
      </c>
      <c r="K19" s="33" t="e">
        <f>+#REF!</f>
        <v>#REF!</v>
      </c>
      <c r="L19" s="33" t="e">
        <f>+#REF!</f>
        <v>#REF!</v>
      </c>
    </row>
    <row r="20" spans="1:12" ht="11.85" customHeight="1">
      <c r="A20" s="32" t="s">
        <v>5</v>
      </c>
      <c r="B20" s="34">
        <v>4992.47</v>
      </c>
      <c r="C20" s="34">
        <v>5205.74</v>
      </c>
      <c r="D20" s="34">
        <v>4358.17</v>
      </c>
      <c r="E20" s="34">
        <v>5400.87</v>
      </c>
      <c r="F20" s="34" t="e">
        <f>+#REF!</f>
        <v>#REF!</v>
      </c>
      <c r="G20" s="34" t="e">
        <f>+#REF!</f>
        <v>#REF!</v>
      </c>
      <c r="H20" s="34" t="e">
        <f>+#REF!</f>
        <v>#REF!</v>
      </c>
      <c r="I20" s="34" t="e">
        <f>+#REF!</f>
        <v>#REF!</v>
      </c>
      <c r="J20" s="34" t="e">
        <f>+#REF!</f>
        <v>#REF!</v>
      </c>
      <c r="K20" s="34" t="e">
        <f>+#REF!</f>
        <v>#REF!</v>
      </c>
      <c r="L20" s="34" t="e">
        <f>+#REF!</f>
        <v>#REF!</v>
      </c>
    </row>
    <row r="21" spans="1:12" ht="11.85" customHeight="1">
      <c r="A21" s="32" t="s">
        <v>7</v>
      </c>
      <c r="B21" s="34">
        <v>4768.04</v>
      </c>
      <c r="C21" s="34">
        <v>5764.54</v>
      </c>
      <c r="D21" s="34">
        <v>5270.16</v>
      </c>
      <c r="E21" s="34">
        <v>6103.91</v>
      </c>
      <c r="F21" s="34" t="e">
        <f>+#REF!</f>
        <v>#REF!</v>
      </c>
      <c r="G21" s="34" t="e">
        <f>+#REF!</f>
        <v>#REF!</v>
      </c>
      <c r="H21" s="34" t="e">
        <f>+#REF!</f>
        <v>#REF!</v>
      </c>
      <c r="I21" s="34" t="e">
        <f>+#REF!</f>
        <v>#REF!</v>
      </c>
      <c r="J21" s="34" t="e">
        <f>+#REF!</f>
        <v>#REF!</v>
      </c>
      <c r="K21" s="34" t="e">
        <f>+#REF!</f>
        <v>#REF!</v>
      </c>
      <c r="L21" s="34" t="e">
        <f>+#REF!</f>
        <v>#REF!</v>
      </c>
    </row>
    <row r="22" spans="1:12" ht="11.85" customHeight="1">
      <c r="A22" s="32" t="s">
        <v>10</v>
      </c>
      <c r="B22" s="34">
        <v>4754.07</v>
      </c>
      <c r="C22" s="34">
        <v>4894.16</v>
      </c>
      <c r="D22" s="34">
        <v>5163.91</v>
      </c>
      <c r="E22" s="34">
        <v>5783.99</v>
      </c>
      <c r="F22" s="34" t="e">
        <f>+#REF!</f>
        <v>#REF!</v>
      </c>
      <c r="G22" s="34" t="e">
        <f>+#REF!</f>
        <v>#REF!</v>
      </c>
      <c r="H22" s="34" t="e">
        <f>+#REF!</f>
        <v>#REF!</v>
      </c>
      <c r="I22" s="34" t="e">
        <f>+#REF!</f>
        <v>#REF!</v>
      </c>
      <c r="J22" s="34" t="e">
        <f>+#REF!</f>
        <v>#REF!</v>
      </c>
      <c r="K22" s="34" t="e">
        <f>+#REF!</f>
        <v>#REF!</v>
      </c>
      <c r="L22" s="34" t="e">
        <f>+#REF!</f>
        <v>#REF!</v>
      </c>
    </row>
    <row r="23" spans="1:12" ht="11.85" customHeight="1">
      <c r="A23" s="32" t="s">
        <v>12</v>
      </c>
      <c r="B23" s="34">
        <v>4702.3599999999997</v>
      </c>
      <c r="C23" s="34">
        <v>5327.61</v>
      </c>
      <c r="D23" s="34">
        <v>5281.8</v>
      </c>
      <c r="E23" s="34">
        <v>5985.38</v>
      </c>
      <c r="F23" s="34" t="e">
        <f>+#REF!</f>
        <v>#REF!</v>
      </c>
      <c r="G23" s="34" t="e">
        <f>+#REF!</f>
        <v>#REF!</v>
      </c>
      <c r="H23" s="34" t="e">
        <f>+#REF!</f>
        <v>#REF!</v>
      </c>
      <c r="I23" s="34" t="e">
        <f>+#REF!</f>
        <v>#REF!</v>
      </c>
      <c r="J23" s="34" t="e">
        <f>+#REF!</f>
        <v>#REF!</v>
      </c>
      <c r="K23" s="34" t="e">
        <f>+#REF!</f>
        <v>#REF!</v>
      </c>
      <c r="L23" s="34" t="e">
        <f>+#REF!</f>
        <v>#REF!</v>
      </c>
    </row>
    <row r="24" spans="1:12" ht="11.85" customHeight="1">
      <c r="A24" s="32" t="s">
        <v>14</v>
      </c>
      <c r="B24" s="34">
        <v>5473.05</v>
      </c>
      <c r="C24" s="34">
        <v>4845.03</v>
      </c>
      <c r="D24" s="34">
        <v>5314.82</v>
      </c>
      <c r="E24" s="43">
        <v>5815.86</v>
      </c>
      <c r="F24" s="43" t="e">
        <f>+#REF!</f>
        <v>#REF!</v>
      </c>
      <c r="G24" s="43" t="e">
        <f>+#REF!</f>
        <v>#REF!</v>
      </c>
      <c r="H24" s="43" t="e">
        <f>+#REF!</f>
        <v>#REF!</v>
      </c>
      <c r="I24" s="43" t="e">
        <f>+#REF!</f>
        <v>#REF!</v>
      </c>
      <c r="J24" s="43" t="e">
        <f>+#REF!</f>
        <v>#REF!</v>
      </c>
      <c r="K24" s="43" t="e">
        <f>+#REF!</f>
        <v>#REF!</v>
      </c>
      <c r="L24" s="43" t="e">
        <f>+#REF!</f>
        <v>#REF!</v>
      </c>
    </row>
    <row r="25" spans="1:12" ht="11.85" customHeight="1">
      <c r="A25" s="32" t="s">
        <v>17</v>
      </c>
      <c r="B25" s="34">
        <v>5260.61</v>
      </c>
      <c r="C25" s="34">
        <v>5458.84</v>
      </c>
      <c r="D25" s="34">
        <v>5752.53</v>
      </c>
      <c r="E25" s="34">
        <v>6467.1</v>
      </c>
      <c r="F25" s="34" t="e">
        <f>+#REF!</f>
        <v>#REF!</v>
      </c>
      <c r="G25" s="34" t="e">
        <f>+#REF!</f>
        <v>#REF!</v>
      </c>
      <c r="H25" s="34" t="e">
        <f>+#REF!</f>
        <v>#REF!</v>
      </c>
      <c r="I25" s="34" t="e">
        <f>+#REF!</f>
        <v>#REF!</v>
      </c>
      <c r="J25" s="34" t="e">
        <f>+#REF!</f>
        <v>#REF!</v>
      </c>
      <c r="K25" s="34" t="e">
        <f>+#REF!</f>
        <v>#REF!</v>
      </c>
      <c r="L25" s="34" t="e">
        <f>+#REF!</f>
        <v>#REF!</v>
      </c>
    </row>
    <row r="26" spans="1:12" ht="11.85" customHeight="1">
      <c r="A26" s="32" t="s">
        <v>20</v>
      </c>
      <c r="B26" s="34">
        <v>5833.03</v>
      </c>
      <c r="C26" s="34">
        <v>5109.8900000000003</v>
      </c>
      <c r="D26" s="34">
        <v>5912.98</v>
      </c>
      <c r="E26" s="34">
        <v>6280.7</v>
      </c>
      <c r="F26" s="34" t="e">
        <f>+#REF!</f>
        <v>#REF!</v>
      </c>
      <c r="G26" s="34" t="e">
        <f>+#REF!</f>
        <v>#REF!</v>
      </c>
      <c r="H26" s="34" t="e">
        <f>+#REF!</f>
        <v>#REF!</v>
      </c>
      <c r="I26" s="34" t="e">
        <f>+#REF!</f>
        <v>#REF!</v>
      </c>
      <c r="J26" s="34" t="e">
        <f>+#REF!</f>
        <v>#REF!</v>
      </c>
      <c r="K26" s="34" t="e">
        <f>+#REF!</f>
        <v>#REF!</v>
      </c>
      <c r="L26" s="34" t="e">
        <f>+#REF!</f>
        <v>#REF!</v>
      </c>
    </row>
    <row r="27" spans="1:12" ht="11.85" customHeight="1">
      <c r="A27" s="32" t="s">
        <v>22</v>
      </c>
      <c r="B27" s="34">
        <v>5383.58</v>
      </c>
      <c r="C27" s="34">
        <v>5049.1000000000004</v>
      </c>
      <c r="D27" s="34">
        <v>5478.6</v>
      </c>
      <c r="E27" s="34">
        <v>6345.87</v>
      </c>
      <c r="F27" s="34" t="e">
        <f>+#REF!</f>
        <v>#REF!</v>
      </c>
      <c r="G27" s="34" t="e">
        <f>+#REF!</f>
        <v>#REF!</v>
      </c>
      <c r="H27" s="34" t="e">
        <f>+#REF!</f>
        <v>#REF!</v>
      </c>
      <c r="I27" s="34" t="e">
        <f>+#REF!</f>
        <v>#REF!</v>
      </c>
      <c r="J27" s="34" t="e">
        <f>+#REF!</f>
        <v>#REF!</v>
      </c>
      <c r="K27" s="34" t="e">
        <f>+#REF!</f>
        <v>#REF!</v>
      </c>
      <c r="L27" s="34" t="e">
        <f>+#REF!</f>
        <v>#REF!</v>
      </c>
    </row>
    <row r="28" spans="1:12" ht="11.85" customHeight="1">
      <c r="A28" s="32" t="s">
        <v>25</v>
      </c>
      <c r="B28" s="34">
        <v>5992.04</v>
      </c>
      <c r="C28" s="34">
        <v>5055.74</v>
      </c>
      <c r="D28" s="34">
        <v>5798.53</v>
      </c>
      <c r="E28" s="34">
        <v>6985.37</v>
      </c>
      <c r="F28" s="34" t="e">
        <f>+#REF!</f>
        <v>#REF!</v>
      </c>
      <c r="G28" s="34" t="e">
        <f>+#REF!</f>
        <v>#REF!</v>
      </c>
      <c r="H28" s="34" t="e">
        <f>+#REF!</f>
        <v>#REF!</v>
      </c>
      <c r="I28" s="34" t="e">
        <f>+#REF!</f>
        <v>#REF!</v>
      </c>
      <c r="J28" s="34" t="e">
        <f>+#REF!</f>
        <v>#REF!</v>
      </c>
      <c r="K28" s="34" t="e">
        <f>+#REF!</f>
        <v>#REF!</v>
      </c>
      <c r="L28" s="34" t="e">
        <f>+#REF!</f>
        <v>#REF!</v>
      </c>
    </row>
    <row r="29" spans="1:12" ht="11.85" customHeight="1">
      <c r="A29" s="32" t="s">
        <v>27</v>
      </c>
      <c r="B29" s="34">
        <v>5704.55</v>
      </c>
      <c r="C29" s="34">
        <v>5068.62</v>
      </c>
      <c r="D29" s="34">
        <v>5842.88</v>
      </c>
      <c r="E29" s="34">
        <v>6602.06</v>
      </c>
      <c r="F29" s="34" t="e">
        <f>+#REF!</f>
        <v>#REF!</v>
      </c>
      <c r="G29" s="34" t="e">
        <f>+#REF!</f>
        <v>#REF!</v>
      </c>
      <c r="H29" s="34" t="e">
        <f>+#REF!</f>
        <v>#REF!</v>
      </c>
      <c r="I29" s="34" t="e">
        <f>+#REF!</f>
        <v>#REF!</v>
      </c>
      <c r="J29" s="34" t="e">
        <f>+#REF!</f>
        <v>#REF!</v>
      </c>
      <c r="K29" s="34" t="e">
        <f>+#REF!</f>
        <v>#REF!</v>
      </c>
      <c r="L29" s="34" t="e">
        <f>+#REF!</f>
        <v>#REF!</v>
      </c>
    </row>
    <row r="30" spans="1:12" ht="11.85" customHeight="1">
      <c r="A30" s="66" t="s">
        <v>29</v>
      </c>
      <c r="B30" s="67">
        <v>5196.33</v>
      </c>
      <c r="C30" s="67">
        <v>4393.37</v>
      </c>
      <c r="D30" s="67">
        <v>5067.57</v>
      </c>
      <c r="E30" s="67">
        <v>7331.71</v>
      </c>
      <c r="F30" s="67" t="e">
        <f>+#REF!</f>
        <v>#REF!</v>
      </c>
      <c r="G30" s="67" t="e">
        <f>+#REF!</f>
        <v>#REF!</v>
      </c>
      <c r="H30" s="67" t="e">
        <f>+#REF!</f>
        <v>#REF!</v>
      </c>
      <c r="I30" s="67" t="e">
        <f>+#REF!</f>
        <v>#REF!</v>
      </c>
      <c r="J30" s="67" t="e">
        <f>+#REF!</f>
        <v>#REF!</v>
      </c>
      <c r="K30" s="67" t="e">
        <f>+#REF!</f>
        <v>#REF!</v>
      </c>
      <c r="L30" s="67" t="e">
        <f>+#REF!</f>
        <v>#REF!</v>
      </c>
    </row>
    <row r="31" spans="1:12" ht="18" customHeight="1">
      <c r="A31" s="61" t="s">
        <v>36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</row>
    <row r="32" spans="1:12" ht="11.85" customHeight="1">
      <c r="B32" s="4"/>
      <c r="C32" s="17"/>
      <c r="D32" s="17"/>
      <c r="E32" s="17"/>
      <c r="F32" s="17"/>
      <c r="G32" s="17"/>
      <c r="H32" s="17"/>
      <c r="I32" s="17"/>
      <c r="L32" s="110" t="s">
        <v>37</v>
      </c>
    </row>
    <row r="33" spans="1:12" ht="11.85" customHeight="1">
      <c r="A33" s="18"/>
      <c r="B33" s="25">
        <v>2543</v>
      </c>
      <c r="C33" s="25">
        <v>2544</v>
      </c>
      <c r="D33" s="25">
        <v>2545</v>
      </c>
      <c r="E33" s="25">
        <v>2546</v>
      </c>
      <c r="F33" s="25">
        <v>2547</v>
      </c>
      <c r="G33" s="25">
        <v>2548</v>
      </c>
      <c r="H33" s="25">
        <v>2549</v>
      </c>
      <c r="I33" s="25">
        <v>2550</v>
      </c>
      <c r="J33" s="25">
        <v>2551</v>
      </c>
      <c r="K33" s="25">
        <v>2552</v>
      </c>
      <c r="L33" s="25">
        <v>2553</v>
      </c>
    </row>
    <row r="34" spans="1:12" ht="11.85" customHeight="1">
      <c r="A34" s="32" t="s">
        <v>4</v>
      </c>
      <c r="B34" s="33">
        <f t="shared" ref="B34:F41" si="0">+B4-B19</f>
        <v>1182.6199999999999</v>
      </c>
      <c r="C34" s="33">
        <f t="shared" si="0"/>
        <v>-369.28999999999996</v>
      </c>
      <c r="D34" s="33">
        <f t="shared" si="0"/>
        <v>-140.52999999999975</v>
      </c>
      <c r="E34" s="33">
        <f t="shared" si="0"/>
        <v>200.80999999999949</v>
      </c>
      <c r="F34" s="33" t="e">
        <f t="shared" si="0"/>
        <v>#REF!</v>
      </c>
      <c r="G34" s="33" t="e">
        <f t="shared" ref="G34:H42" si="1">+G4-G19</f>
        <v>#REF!</v>
      </c>
      <c r="H34" s="33" t="e">
        <f t="shared" si="1"/>
        <v>#REF!</v>
      </c>
      <c r="I34" s="33" t="e">
        <f t="shared" ref="I34:J38" si="2">+I4-I19</f>
        <v>#REF!</v>
      </c>
      <c r="J34" s="33" t="e">
        <f t="shared" si="2"/>
        <v>#REF!</v>
      </c>
      <c r="K34" s="33" t="e">
        <f t="shared" ref="K34:L37" si="3">+K4-K19</f>
        <v>#REF!</v>
      </c>
      <c r="L34" s="33" t="e">
        <f t="shared" si="3"/>
        <v>#REF!</v>
      </c>
    </row>
    <row r="35" spans="1:12" ht="11.85" customHeight="1">
      <c r="A35" s="32" t="s">
        <v>5</v>
      </c>
      <c r="B35" s="34">
        <f t="shared" si="0"/>
        <v>413.59000000000015</v>
      </c>
      <c r="C35" s="34">
        <f t="shared" si="0"/>
        <v>55.340000000000146</v>
      </c>
      <c r="D35" s="34">
        <f t="shared" si="0"/>
        <v>505.18000000000029</v>
      </c>
      <c r="E35" s="34">
        <f t="shared" si="0"/>
        <v>663.40000000000055</v>
      </c>
      <c r="F35" s="34" t="e">
        <f t="shared" si="0"/>
        <v>#REF!</v>
      </c>
      <c r="G35" s="34" t="e">
        <f t="shared" si="1"/>
        <v>#REF!</v>
      </c>
      <c r="H35" s="34" t="e">
        <f t="shared" si="1"/>
        <v>#REF!</v>
      </c>
      <c r="I35" s="34" t="e">
        <f t="shared" si="2"/>
        <v>#REF!</v>
      </c>
      <c r="J35" s="34" t="e">
        <f t="shared" si="2"/>
        <v>#REF!</v>
      </c>
      <c r="K35" s="34" t="e">
        <f t="shared" si="3"/>
        <v>#REF!</v>
      </c>
      <c r="L35" s="34" t="e">
        <f t="shared" si="3"/>
        <v>#REF!</v>
      </c>
    </row>
    <row r="36" spans="1:12" ht="11.85" customHeight="1">
      <c r="A36" s="32" t="s">
        <v>7</v>
      </c>
      <c r="B36" s="34">
        <f t="shared" si="0"/>
        <v>1071.3900000000003</v>
      </c>
      <c r="C36" s="34">
        <f t="shared" si="0"/>
        <v>302.4399999999996</v>
      </c>
      <c r="D36" s="34">
        <f t="shared" si="0"/>
        <v>418.15000000000055</v>
      </c>
      <c r="E36" s="34">
        <f t="shared" si="0"/>
        <v>508.19999999999982</v>
      </c>
      <c r="F36" s="34" t="e">
        <f t="shared" si="0"/>
        <v>#REF!</v>
      </c>
      <c r="G36" s="34" t="e">
        <f t="shared" si="1"/>
        <v>#REF!</v>
      </c>
      <c r="H36" s="34" t="e">
        <f t="shared" si="1"/>
        <v>#REF!</v>
      </c>
      <c r="I36" s="34" t="e">
        <f t="shared" si="2"/>
        <v>#REF!</v>
      </c>
      <c r="J36" s="34" t="e">
        <f t="shared" si="2"/>
        <v>#REF!</v>
      </c>
      <c r="K36" s="34" t="e">
        <f t="shared" si="3"/>
        <v>#REF!</v>
      </c>
      <c r="L36" s="34" t="e">
        <f t="shared" si="3"/>
        <v>#REF!</v>
      </c>
    </row>
    <row r="37" spans="1:12" ht="11.85" customHeight="1">
      <c r="A37" s="32" t="s">
        <v>10</v>
      </c>
      <c r="B37" s="34">
        <f t="shared" si="0"/>
        <v>494.73000000000047</v>
      </c>
      <c r="C37" s="34">
        <f t="shared" si="0"/>
        <v>-0.3000000000001819</v>
      </c>
      <c r="D37" s="34">
        <f t="shared" si="0"/>
        <v>-252.09000000000015</v>
      </c>
      <c r="E37" s="34">
        <f t="shared" si="0"/>
        <v>179.5</v>
      </c>
      <c r="F37" s="34" t="e">
        <f t="shared" si="0"/>
        <v>#REF!</v>
      </c>
      <c r="G37" s="34" t="e">
        <f t="shared" si="1"/>
        <v>#REF!</v>
      </c>
      <c r="H37" s="34" t="e">
        <f t="shared" si="1"/>
        <v>#REF!</v>
      </c>
      <c r="I37" s="34" t="e">
        <f t="shared" si="2"/>
        <v>#REF!</v>
      </c>
      <c r="J37" s="34" t="e">
        <f t="shared" si="2"/>
        <v>#REF!</v>
      </c>
      <c r="K37" s="34" t="e">
        <f t="shared" si="3"/>
        <v>#REF!</v>
      </c>
      <c r="L37" s="34" t="e">
        <f t="shared" si="3"/>
        <v>#REF!</v>
      </c>
    </row>
    <row r="38" spans="1:12" ht="11.85" customHeight="1">
      <c r="A38" s="32" t="s">
        <v>12</v>
      </c>
      <c r="B38" s="34">
        <f t="shared" si="0"/>
        <v>600.79</v>
      </c>
      <c r="C38" s="34">
        <f t="shared" si="0"/>
        <v>423.84000000000015</v>
      </c>
      <c r="D38" s="34">
        <f t="shared" si="0"/>
        <v>653.6899999999996</v>
      </c>
      <c r="E38" s="34">
        <f t="shared" si="0"/>
        <v>763.64000000000033</v>
      </c>
      <c r="F38" s="34" t="e">
        <f t="shared" si="0"/>
        <v>#REF!</v>
      </c>
      <c r="G38" s="34" t="e">
        <f t="shared" si="1"/>
        <v>#REF!</v>
      </c>
      <c r="H38" s="34" t="e">
        <f t="shared" si="1"/>
        <v>#REF!</v>
      </c>
      <c r="I38" s="34" t="e">
        <f t="shared" si="2"/>
        <v>#REF!</v>
      </c>
      <c r="J38" s="34" t="e">
        <f t="shared" si="2"/>
        <v>#REF!</v>
      </c>
      <c r="K38" s="34" t="e">
        <f t="shared" ref="K38:L45" si="4">+K8-K23</f>
        <v>#REF!</v>
      </c>
      <c r="L38" s="34" t="e">
        <f t="shared" si="4"/>
        <v>#REF!</v>
      </c>
    </row>
    <row r="39" spans="1:12" ht="11.85" customHeight="1">
      <c r="A39" s="32" t="s">
        <v>14</v>
      </c>
      <c r="B39" s="34">
        <f t="shared" si="0"/>
        <v>101.34999999999945</v>
      </c>
      <c r="C39" s="34">
        <f t="shared" si="0"/>
        <v>714.19000000000051</v>
      </c>
      <c r="D39" s="34">
        <f t="shared" si="0"/>
        <v>519.27000000000044</v>
      </c>
      <c r="E39" s="34">
        <f t="shared" si="0"/>
        <v>775.28000000000065</v>
      </c>
      <c r="F39" s="34" t="e">
        <f t="shared" si="0"/>
        <v>#REF!</v>
      </c>
      <c r="G39" s="34" t="e">
        <f t="shared" si="1"/>
        <v>#REF!</v>
      </c>
      <c r="H39" s="34" t="e">
        <f t="shared" si="1"/>
        <v>#REF!</v>
      </c>
      <c r="I39" s="34" t="e">
        <f t="shared" ref="I39:J45" si="5">+I9-I24</f>
        <v>#REF!</v>
      </c>
      <c r="J39" s="34" t="e">
        <f t="shared" si="5"/>
        <v>#REF!</v>
      </c>
      <c r="K39" s="34" t="e">
        <f t="shared" si="4"/>
        <v>#REF!</v>
      </c>
      <c r="L39" s="34" t="e">
        <f t="shared" si="4"/>
        <v>#REF!</v>
      </c>
    </row>
    <row r="40" spans="1:12" ht="11.85" customHeight="1">
      <c r="A40" s="32" t="s">
        <v>17</v>
      </c>
      <c r="B40" s="34">
        <f t="shared" si="0"/>
        <v>874.60000000000036</v>
      </c>
      <c r="C40" s="34">
        <f t="shared" si="0"/>
        <v>-138.64000000000033</v>
      </c>
      <c r="D40" s="34">
        <f t="shared" si="0"/>
        <v>-181.80999999999949</v>
      </c>
      <c r="E40" s="34">
        <f t="shared" si="0"/>
        <v>24.670000000000073</v>
      </c>
      <c r="F40" s="34" t="e">
        <f t="shared" si="0"/>
        <v>#REF!</v>
      </c>
      <c r="G40" s="34" t="e">
        <f t="shared" si="1"/>
        <v>#REF!</v>
      </c>
      <c r="H40" s="34" t="e">
        <f t="shared" si="1"/>
        <v>#REF!</v>
      </c>
      <c r="I40" s="34" t="e">
        <f t="shared" si="5"/>
        <v>#REF!</v>
      </c>
      <c r="J40" s="34" t="e">
        <f t="shared" si="5"/>
        <v>#REF!</v>
      </c>
      <c r="K40" s="34" t="e">
        <f t="shared" si="4"/>
        <v>#REF!</v>
      </c>
      <c r="L40" s="34" t="e">
        <f t="shared" si="4"/>
        <v>#REF!</v>
      </c>
    </row>
    <row r="41" spans="1:12" ht="11.85" customHeight="1">
      <c r="A41" s="32" t="s">
        <v>20</v>
      </c>
      <c r="B41" s="34">
        <f t="shared" ref="B41:E45" si="6">+B11-B26</f>
        <v>446.34000000000015</v>
      </c>
      <c r="C41" s="34">
        <f t="shared" si="6"/>
        <v>632.30999999999949</v>
      </c>
      <c r="D41" s="34">
        <f t="shared" si="6"/>
        <v>238.10000000000036</v>
      </c>
      <c r="E41" s="34">
        <f t="shared" si="6"/>
        <v>206.47000000000025</v>
      </c>
      <c r="F41" s="34" t="e">
        <f t="shared" si="0"/>
        <v>#REF!</v>
      </c>
      <c r="G41" s="34" t="e">
        <f t="shared" si="1"/>
        <v>#REF!</v>
      </c>
      <c r="H41" s="34" t="e">
        <f t="shared" si="1"/>
        <v>#REF!</v>
      </c>
      <c r="I41" s="34" t="e">
        <f t="shared" si="5"/>
        <v>#REF!</v>
      </c>
      <c r="J41" s="34" t="e">
        <f t="shared" si="5"/>
        <v>#REF!</v>
      </c>
      <c r="K41" s="34" t="e">
        <f t="shared" si="4"/>
        <v>#REF!</v>
      </c>
      <c r="L41" s="34" t="e">
        <f>+L11-L26</f>
        <v>#REF!</v>
      </c>
    </row>
    <row r="42" spans="1:12" ht="11.85" customHeight="1">
      <c r="A42" s="32" t="s">
        <v>22</v>
      </c>
      <c r="B42" s="34">
        <f t="shared" si="6"/>
        <v>705.80000000000018</v>
      </c>
      <c r="C42" s="34">
        <f t="shared" si="6"/>
        <v>441.72999999999956</v>
      </c>
      <c r="D42" s="34">
        <f t="shared" si="6"/>
        <v>806.27999999999975</v>
      </c>
      <c r="E42" s="34">
        <f t="shared" si="6"/>
        <v>754.21</v>
      </c>
      <c r="F42" s="34" t="e">
        <f>+F12-F27</f>
        <v>#REF!</v>
      </c>
      <c r="G42" s="34" t="e">
        <f t="shared" si="1"/>
        <v>#REF!</v>
      </c>
      <c r="H42" s="34" t="e">
        <f t="shared" si="1"/>
        <v>#REF!</v>
      </c>
      <c r="I42" s="34" t="e">
        <f t="shared" si="5"/>
        <v>#REF!</v>
      </c>
      <c r="J42" s="34" t="e">
        <f t="shared" si="5"/>
        <v>#REF!</v>
      </c>
      <c r="K42" s="34" t="e">
        <f t="shared" si="4"/>
        <v>#REF!</v>
      </c>
      <c r="L42" s="34" t="e">
        <f>+L12-L27</f>
        <v>#REF!</v>
      </c>
    </row>
    <row r="43" spans="1:12" ht="11.85" customHeight="1">
      <c r="A43" s="32" t="s">
        <v>25</v>
      </c>
      <c r="B43" s="34">
        <f t="shared" si="6"/>
        <v>317.02000000000044</v>
      </c>
      <c r="C43" s="34">
        <f t="shared" si="6"/>
        <v>380.23999999999978</v>
      </c>
      <c r="D43" s="34">
        <f t="shared" si="6"/>
        <v>516.47000000000025</v>
      </c>
      <c r="E43" s="34">
        <f t="shared" si="6"/>
        <v>430.18000000000029</v>
      </c>
      <c r="F43" s="34" t="e">
        <f>+F13-F28</f>
        <v>#REF!</v>
      </c>
      <c r="G43" s="34" t="e">
        <f t="shared" ref="G43:H45" si="7">+G13-G28</f>
        <v>#REF!</v>
      </c>
      <c r="H43" s="34" t="e">
        <f t="shared" si="7"/>
        <v>#REF!</v>
      </c>
      <c r="I43" s="34" t="e">
        <f t="shared" si="5"/>
        <v>#REF!</v>
      </c>
      <c r="J43" s="34" t="e">
        <f>+J13-J28</f>
        <v>#REF!</v>
      </c>
      <c r="K43" s="34" t="e">
        <f t="shared" si="4"/>
        <v>#REF!</v>
      </c>
      <c r="L43" s="34" t="e">
        <f>+L13-L28</f>
        <v>#REF!</v>
      </c>
    </row>
    <row r="44" spans="1:12" ht="11.85" customHeight="1">
      <c r="A44" s="32" t="s">
        <v>27</v>
      </c>
      <c r="B44" s="34">
        <f t="shared" si="6"/>
        <v>514.98999999999978</v>
      </c>
      <c r="C44" s="34">
        <f t="shared" si="6"/>
        <v>372.42000000000007</v>
      </c>
      <c r="D44" s="34">
        <f t="shared" si="6"/>
        <v>357.55000000000018</v>
      </c>
      <c r="E44" s="34">
        <f t="shared" si="6"/>
        <v>610.06999999999971</v>
      </c>
      <c r="F44" s="34" t="e">
        <f>+F14-F29</f>
        <v>#REF!</v>
      </c>
      <c r="G44" s="34" t="e">
        <f t="shared" si="7"/>
        <v>#REF!</v>
      </c>
      <c r="H44" s="34" t="e">
        <f t="shared" si="7"/>
        <v>#REF!</v>
      </c>
      <c r="I44" s="34" t="e">
        <f t="shared" si="5"/>
        <v>#REF!</v>
      </c>
      <c r="J44" s="34" t="e">
        <f>+J14-J29</f>
        <v>#REF!</v>
      </c>
      <c r="K44" s="34" t="e">
        <f t="shared" si="4"/>
        <v>#REF!</v>
      </c>
      <c r="L44" s="34" t="e">
        <f>+L14-L29</f>
        <v>#REF!</v>
      </c>
    </row>
    <row r="45" spans="1:12" ht="11.85" customHeight="1">
      <c r="A45" s="66" t="s">
        <v>29</v>
      </c>
      <c r="B45" s="67">
        <f t="shared" si="6"/>
        <v>720.64000000000033</v>
      </c>
      <c r="C45" s="67">
        <f t="shared" si="6"/>
        <v>639.8100000000004</v>
      </c>
      <c r="D45" s="67">
        <f t="shared" si="6"/>
        <v>476.76000000000022</v>
      </c>
      <c r="E45" s="67">
        <f t="shared" si="6"/>
        <v>-81.699999999999818</v>
      </c>
      <c r="F45" s="67" t="e">
        <f>+F15-F30</f>
        <v>#REF!</v>
      </c>
      <c r="G45" s="67" t="e">
        <f t="shared" si="7"/>
        <v>#REF!</v>
      </c>
      <c r="H45" s="67" t="e">
        <f t="shared" si="7"/>
        <v>#REF!</v>
      </c>
      <c r="I45" s="67" t="e">
        <f t="shared" si="5"/>
        <v>#REF!</v>
      </c>
      <c r="J45" s="67" t="e">
        <f>+J15-J30</f>
        <v>#REF!</v>
      </c>
      <c r="K45" s="67" t="e">
        <f t="shared" si="4"/>
        <v>#REF!</v>
      </c>
      <c r="L45" s="67" t="e">
        <f>+L15-L30</f>
        <v>#REF!</v>
      </c>
    </row>
  </sheetData>
  <phoneticPr fontId="0" type="noConversion"/>
  <printOptions horizontalCentered="1"/>
  <pageMargins left="0.47244094488188981" right="0.31496062992125984" top="0.39370078740157483" bottom="0" header="0" footer="0"/>
  <pageSetup paperSize="9" orientation="landscape" horizontalDpi="4294967292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R40"/>
  <sheetViews>
    <sheetView workbookViewId="0"/>
  </sheetViews>
  <sheetFormatPr defaultColWidth="9" defaultRowHeight="19.8"/>
  <cols>
    <col min="13" max="13" width="9.375" bestFit="1" customWidth="1"/>
  </cols>
  <sheetData>
    <row r="4" spans="2:18">
      <c r="C4">
        <v>2535</v>
      </c>
      <c r="D4">
        <v>2536</v>
      </c>
      <c r="E4">
        <v>2537</v>
      </c>
      <c r="F4">
        <v>2538</v>
      </c>
      <c r="G4">
        <v>2539</v>
      </c>
      <c r="H4">
        <v>2540</v>
      </c>
      <c r="I4">
        <v>2541</v>
      </c>
      <c r="J4">
        <v>2542</v>
      </c>
      <c r="K4">
        <v>2543</v>
      </c>
      <c r="L4">
        <v>2544</v>
      </c>
    </row>
    <row r="5" spans="2:18">
      <c r="B5" t="s">
        <v>631</v>
      </c>
      <c r="H5" s="6" t="e">
        <f>+#REF!</f>
        <v>#REF!</v>
      </c>
      <c r="I5" s="6" t="e">
        <f>+#REF!</f>
        <v>#REF!</v>
      </c>
      <c r="J5" s="6" t="e">
        <f>+#REF!</f>
        <v>#REF!</v>
      </c>
      <c r="K5" s="6" t="e">
        <f>+#REF!</f>
        <v>#REF!</v>
      </c>
      <c r="L5" s="6" t="e">
        <f>+#REF!</f>
        <v>#REF!</v>
      </c>
    </row>
    <row r="6" spans="2:18">
      <c r="B6" t="s">
        <v>632</v>
      </c>
      <c r="H6" s="6" t="e">
        <f>+#REF!</f>
        <v>#REF!</v>
      </c>
      <c r="I6" s="6" t="e">
        <f>+#REF!</f>
        <v>#REF!</v>
      </c>
      <c r="J6" s="6" t="e">
        <f>+#REF!</f>
        <v>#REF!</v>
      </c>
      <c r="K6" s="6" t="e">
        <f>+#REF!</f>
        <v>#REF!</v>
      </c>
      <c r="L6" s="6" t="e">
        <f>+#REF!</f>
        <v>#REF!</v>
      </c>
    </row>
    <row r="7" spans="2:18">
      <c r="B7" t="s">
        <v>36</v>
      </c>
      <c r="H7" s="6" t="e">
        <f>+H5-H6</f>
        <v>#REF!</v>
      </c>
      <c r="I7" s="6" t="e">
        <f>+I5-I6</f>
        <v>#REF!</v>
      </c>
      <c r="J7" s="6" t="e">
        <f>+J5-J6</f>
        <v>#REF!</v>
      </c>
      <c r="K7" s="6" t="e">
        <f>+K5-K6</f>
        <v>#REF!</v>
      </c>
      <c r="L7" s="6" t="e">
        <f>+L5-L6</f>
        <v>#REF!</v>
      </c>
    </row>
    <row r="10" spans="2:18">
      <c r="C10" t="s">
        <v>633</v>
      </c>
      <c r="D10" t="s">
        <v>634</v>
      </c>
      <c r="E10" t="s">
        <v>635</v>
      </c>
      <c r="I10">
        <v>43</v>
      </c>
      <c r="J10">
        <v>44</v>
      </c>
      <c r="K10">
        <v>45</v>
      </c>
      <c r="L10">
        <v>46</v>
      </c>
      <c r="M10" t="s">
        <v>636</v>
      </c>
    </row>
    <row r="11" spans="2:18">
      <c r="B11" s="16" t="s">
        <v>637</v>
      </c>
      <c r="C11" s="26">
        <v>5302.87</v>
      </c>
      <c r="D11" s="26">
        <v>4120.25</v>
      </c>
      <c r="E11" s="23">
        <f>+C11-D11</f>
        <v>1182.6199999999999</v>
      </c>
      <c r="H11" s="16" t="s">
        <v>4</v>
      </c>
      <c r="I11" s="28">
        <v>5302.87</v>
      </c>
      <c r="J11" s="28">
        <v>5187.21</v>
      </c>
      <c r="K11" s="28" t="e">
        <f>+#REF!</f>
        <v>#REF!</v>
      </c>
      <c r="L11" s="29" t="e">
        <f t="shared" ref="L11:L22" si="0">(R11*L$24)/100</f>
        <v>#REF!</v>
      </c>
      <c r="M11" s="30" t="e">
        <f>+#REF!</f>
        <v>#REF!</v>
      </c>
      <c r="O11" s="24">
        <f>(I11/I$23)*100</f>
        <v>7.6164134789837563</v>
      </c>
      <c r="P11" s="24">
        <f t="shared" ref="P11:P22" si="1">(J11/J$23)*100</f>
        <v>7.9578940585917843</v>
      </c>
      <c r="Q11" s="24" t="e">
        <f t="shared" ref="Q11:Q22" si="2">(K11/K$23)*100</f>
        <v>#REF!</v>
      </c>
      <c r="R11" s="24" t="e">
        <f>AVERAGE(O11:Q11)</f>
        <v>#REF!</v>
      </c>
    </row>
    <row r="12" spans="2:18">
      <c r="B12" s="16" t="s">
        <v>5</v>
      </c>
      <c r="C12" s="26">
        <v>5406.06</v>
      </c>
      <c r="D12" s="26">
        <v>4992.47</v>
      </c>
      <c r="E12" s="23">
        <f t="shared" ref="E12:E40" si="3">+C12-D12</f>
        <v>413.59000000000015</v>
      </c>
      <c r="H12" s="16" t="s">
        <v>5</v>
      </c>
      <c r="I12" s="28">
        <v>5406.06</v>
      </c>
      <c r="J12" s="28">
        <v>5261.08</v>
      </c>
      <c r="K12" s="28" t="e">
        <f>+#REF!</f>
        <v>#REF!</v>
      </c>
      <c r="L12" s="29" t="e">
        <f t="shared" si="0"/>
        <v>#REF!</v>
      </c>
      <c r="M12" s="30" t="e">
        <f>+#REF!</f>
        <v>#REF!</v>
      </c>
      <c r="O12" s="24">
        <f t="shared" ref="O12:O22" si="4">(I12/I$23)*100</f>
        <v>7.7646233553141846</v>
      </c>
      <c r="P12" s="24">
        <f t="shared" si="1"/>
        <v>8.0712208053608911</v>
      </c>
      <c r="Q12" s="24" t="e">
        <f t="shared" si="2"/>
        <v>#REF!</v>
      </c>
      <c r="R12" s="24" t="e">
        <f t="shared" ref="R12:R22" si="5">AVERAGE(O12:Q12)</f>
        <v>#REF!</v>
      </c>
    </row>
    <row r="13" spans="2:18">
      <c r="B13" s="16" t="s">
        <v>7</v>
      </c>
      <c r="C13" s="26">
        <v>5839.43</v>
      </c>
      <c r="D13" s="26">
        <v>4768.04</v>
      </c>
      <c r="E13" s="23">
        <f t="shared" si="3"/>
        <v>1071.3900000000003</v>
      </c>
      <c r="H13" s="16" t="s">
        <v>7</v>
      </c>
      <c r="I13" s="28">
        <v>5839.43</v>
      </c>
      <c r="J13" s="28">
        <v>6066.98</v>
      </c>
      <c r="K13" s="28" t="e">
        <f>+#REF!</f>
        <v>#REF!</v>
      </c>
      <c r="L13" s="29" t="e">
        <f t="shared" si="0"/>
        <v>#REF!</v>
      </c>
      <c r="M13" s="30" t="e">
        <f>+#REF!</f>
        <v>#REF!</v>
      </c>
      <c r="O13" s="24">
        <f t="shared" si="4"/>
        <v>8.3870646200231427</v>
      </c>
      <c r="P13" s="24">
        <f t="shared" si="1"/>
        <v>9.3075823218252562</v>
      </c>
      <c r="Q13" s="24" t="e">
        <f t="shared" si="2"/>
        <v>#REF!</v>
      </c>
      <c r="R13" s="24" t="e">
        <f t="shared" si="5"/>
        <v>#REF!</v>
      </c>
    </row>
    <row r="14" spans="2:18">
      <c r="B14" s="16" t="s">
        <v>10</v>
      </c>
      <c r="C14" s="26">
        <v>5248.8</v>
      </c>
      <c r="D14" s="26">
        <v>4754.07</v>
      </c>
      <c r="E14" s="23">
        <f t="shared" si="3"/>
        <v>494.73000000000047</v>
      </c>
      <c r="H14" s="16" t="s">
        <v>10</v>
      </c>
      <c r="I14" s="28">
        <v>5248.8</v>
      </c>
      <c r="J14" s="28">
        <v>4893.8599999999997</v>
      </c>
      <c r="K14" s="28" t="e">
        <f>+#REF!</f>
        <v>#REF!</v>
      </c>
      <c r="L14" s="29" t="e">
        <f t="shared" si="0"/>
        <v>#REF!</v>
      </c>
      <c r="M14" s="8"/>
      <c r="O14" s="24">
        <f t="shared" si="4"/>
        <v>7.5387537443855779</v>
      </c>
      <c r="P14" s="24">
        <f t="shared" si="1"/>
        <v>7.5078547846684422</v>
      </c>
      <c r="Q14" s="24" t="e">
        <f t="shared" si="2"/>
        <v>#REF!</v>
      </c>
      <c r="R14" s="24" t="e">
        <f t="shared" si="5"/>
        <v>#REF!</v>
      </c>
    </row>
    <row r="15" spans="2:18">
      <c r="B15" s="16" t="s">
        <v>12</v>
      </c>
      <c r="C15" s="26">
        <v>5303.15</v>
      </c>
      <c r="D15" s="26">
        <v>4702.3599999999997</v>
      </c>
      <c r="E15" s="23">
        <f t="shared" si="3"/>
        <v>600.79</v>
      </c>
      <c r="H15" s="16" t="s">
        <v>12</v>
      </c>
      <c r="I15" s="28">
        <v>5303.15</v>
      </c>
      <c r="J15" s="28">
        <v>5751.45</v>
      </c>
      <c r="K15" s="28" t="e">
        <f>+#REF!</f>
        <v>#REF!</v>
      </c>
      <c r="L15" s="29" t="e">
        <f t="shared" si="0"/>
        <v>#REF!</v>
      </c>
      <c r="M15" s="8"/>
      <c r="O15" s="24">
        <f t="shared" si="4"/>
        <v>7.6168156377721328</v>
      </c>
      <c r="P15" s="24">
        <f t="shared" si="1"/>
        <v>8.8235158752562004</v>
      </c>
      <c r="Q15" s="24" t="e">
        <f t="shared" si="2"/>
        <v>#REF!</v>
      </c>
      <c r="R15" s="24" t="e">
        <f t="shared" si="5"/>
        <v>#REF!</v>
      </c>
    </row>
    <row r="16" spans="2:18">
      <c r="B16" s="16" t="s">
        <v>14</v>
      </c>
      <c r="C16" s="26">
        <v>5574.4</v>
      </c>
      <c r="D16" s="26">
        <v>5473.05</v>
      </c>
      <c r="E16" s="23">
        <f t="shared" si="3"/>
        <v>101.34999999999945</v>
      </c>
      <c r="H16" s="16" t="s">
        <v>14</v>
      </c>
      <c r="I16" s="28">
        <v>5574.4</v>
      </c>
      <c r="J16" s="28">
        <v>5559.23</v>
      </c>
      <c r="K16" s="28" t="e">
        <f>+#REF!</f>
        <v>#REF!</v>
      </c>
      <c r="L16" s="29" t="e">
        <f t="shared" si="0"/>
        <v>#REF!</v>
      </c>
      <c r="M16" s="8"/>
      <c r="O16" s="24">
        <f t="shared" si="4"/>
        <v>8.0064069640113846</v>
      </c>
      <c r="P16" s="24">
        <f t="shared" si="1"/>
        <v>8.5286239399108972</v>
      </c>
      <c r="Q16" s="24" t="e">
        <f t="shared" si="2"/>
        <v>#REF!</v>
      </c>
      <c r="R16" s="24" t="e">
        <f t="shared" si="5"/>
        <v>#REF!</v>
      </c>
    </row>
    <row r="17" spans="2:18">
      <c r="B17" s="16" t="s">
        <v>17</v>
      </c>
      <c r="C17" s="26">
        <v>6135.21</v>
      </c>
      <c r="D17" s="26">
        <v>5260.61</v>
      </c>
      <c r="E17" s="23">
        <f t="shared" si="3"/>
        <v>874.60000000000036</v>
      </c>
      <c r="H17" s="16" t="s">
        <v>17</v>
      </c>
      <c r="I17" s="28">
        <v>6135.21</v>
      </c>
      <c r="J17" s="28">
        <v>5320.16</v>
      </c>
      <c r="K17" s="8" t="e">
        <f>+#REF!</f>
        <v>#REF!</v>
      </c>
      <c r="L17" s="29" t="e">
        <f t="shared" si="0"/>
        <v>#REF!</v>
      </c>
      <c r="M17" s="8"/>
      <c r="O17" s="24">
        <f t="shared" si="4"/>
        <v>8.8118879286869074</v>
      </c>
      <c r="P17" s="24">
        <f t="shared" si="1"/>
        <v>8.161857656574087</v>
      </c>
      <c r="Q17" s="24" t="e">
        <f t="shared" si="2"/>
        <v>#REF!</v>
      </c>
      <c r="R17" s="24" t="e">
        <f t="shared" si="5"/>
        <v>#REF!</v>
      </c>
    </row>
    <row r="18" spans="2:18">
      <c r="B18" s="16" t="s">
        <v>20</v>
      </c>
      <c r="C18" s="26">
        <v>6279.37</v>
      </c>
      <c r="D18" s="26">
        <v>5833.03</v>
      </c>
      <c r="E18" s="23">
        <f t="shared" si="3"/>
        <v>446.34000000000015</v>
      </c>
      <c r="F18" s="26"/>
      <c r="H18" s="16" t="s">
        <v>20</v>
      </c>
      <c r="I18" s="28">
        <v>6279.37</v>
      </c>
      <c r="J18" s="28">
        <v>5742.2</v>
      </c>
      <c r="K18" s="8" t="e">
        <f>+#REF!</f>
        <v>#REF!</v>
      </c>
      <c r="L18" s="29" t="e">
        <f t="shared" si="0"/>
        <v>#REF!</v>
      </c>
      <c r="M18" s="8"/>
      <c r="O18" s="24">
        <f t="shared" si="4"/>
        <v>9.0189422534450649</v>
      </c>
      <c r="P18" s="24">
        <f t="shared" si="1"/>
        <v>8.8093251021735668</v>
      </c>
      <c r="Q18" s="24" t="e">
        <f t="shared" si="2"/>
        <v>#REF!</v>
      </c>
      <c r="R18" s="24" t="e">
        <f t="shared" si="5"/>
        <v>#REF!</v>
      </c>
    </row>
    <row r="19" spans="2:18">
      <c r="B19" s="16" t="s">
        <v>22</v>
      </c>
      <c r="C19" s="26">
        <v>6089.38</v>
      </c>
      <c r="D19" s="26">
        <v>5383.58</v>
      </c>
      <c r="E19" s="23">
        <f t="shared" si="3"/>
        <v>705.80000000000018</v>
      </c>
      <c r="F19" s="26"/>
      <c r="H19" s="16" t="s">
        <v>22</v>
      </c>
      <c r="I19" s="28">
        <v>6089.38</v>
      </c>
      <c r="J19" s="28">
        <v>5490.8</v>
      </c>
      <c r="K19" s="8" t="e">
        <f>+#REF!</f>
        <v>#REF!</v>
      </c>
      <c r="L19" s="29" t="e">
        <f t="shared" si="0"/>
        <v>#REF!</v>
      </c>
      <c r="M19" s="8"/>
      <c r="O19" s="24">
        <f t="shared" si="4"/>
        <v>8.7460631527180777</v>
      </c>
      <c r="P19" s="24">
        <f t="shared" si="1"/>
        <v>8.4236429018520109</v>
      </c>
      <c r="Q19" s="24" t="e">
        <f t="shared" si="2"/>
        <v>#REF!</v>
      </c>
      <c r="R19" s="24" t="e">
        <f t="shared" si="5"/>
        <v>#REF!</v>
      </c>
    </row>
    <row r="20" spans="2:18">
      <c r="B20" s="16" t="s">
        <v>25</v>
      </c>
      <c r="C20" s="26">
        <v>6309.06</v>
      </c>
      <c r="D20" s="26">
        <v>5992.04</v>
      </c>
      <c r="E20" s="23">
        <f t="shared" si="3"/>
        <v>317.02000000000044</v>
      </c>
      <c r="F20" s="26"/>
      <c r="H20" s="16" t="s">
        <v>25</v>
      </c>
      <c r="I20" s="28">
        <v>6309.06</v>
      </c>
      <c r="J20" s="28">
        <v>5435.96</v>
      </c>
      <c r="K20" s="28" t="e">
        <f>+#REF!</f>
        <v>#REF!</v>
      </c>
      <c r="L20" s="29" t="e">
        <f t="shared" si="0"/>
        <v>#REF!</v>
      </c>
      <c r="M20" s="8"/>
      <c r="O20" s="24">
        <f t="shared" si="4"/>
        <v>9.0615854478267934</v>
      </c>
      <c r="P20" s="24">
        <f t="shared" si="1"/>
        <v>8.3395107941923694</v>
      </c>
      <c r="Q20" s="24" t="e">
        <f t="shared" si="2"/>
        <v>#REF!</v>
      </c>
      <c r="R20" s="24" t="e">
        <f t="shared" si="5"/>
        <v>#REF!</v>
      </c>
    </row>
    <row r="21" spans="2:18">
      <c r="B21" s="16" t="s">
        <v>27</v>
      </c>
      <c r="C21" s="26">
        <v>6219.54</v>
      </c>
      <c r="D21" s="26">
        <v>5704.55</v>
      </c>
      <c r="E21" s="23">
        <f t="shared" si="3"/>
        <v>514.98999999999978</v>
      </c>
      <c r="F21" s="26"/>
      <c r="H21" s="16" t="s">
        <v>27</v>
      </c>
      <c r="I21" s="28">
        <v>6219.54</v>
      </c>
      <c r="J21" s="28">
        <v>5441.04</v>
      </c>
      <c r="K21" s="28" t="e">
        <f>+#REF!</f>
        <v>#REF!</v>
      </c>
      <c r="L21" s="29" t="e">
        <f t="shared" si="0"/>
        <v>#REF!</v>
      </c>
      <c r="M21" s="8"/>
      <c r="O21" s="24">
        <f t="shared" si="4"/>
        <v>8.933009538057437</v>
      </c>
      <c r="P21" s="24">
        <f t="shared" si="1"/>
        <v>8.3473042133555886</v>
      </c>
      <c r="Q21" s="24" t="e">
        <f t="shared" si="2"/>
        <v>#REF!</v>
      </c>
      <c r="R21" s="24" t="e">
        <f t="shared" si="5"/>
        <v>#REF!</v>
      </c>
    </row>
    <row r="22" spans="2:18">
      <c r="B22" s="16" t="s">
        <v>29</v>
      </c>
      <c r="C22" s="26">
        <v>5916.97</v>
      </c>
      <c r="D22" s="26">
        <v>5196.33</v>
      </c>
      <c r="E22" s="23">
        <f t="shared" si="3"/>
        <v>720.64000000000033</v>
      </c>
      <c r="F22" s="26"/>
      <c r="H22" s="16" t="s">
        <v>29</v>
      </c>
      <c r="I22" s="28">
        <v>5916.97</v>
      </c>
      <c r="J22" s="28">
        <v>5033.2299999999996</v>
      </c>
      <c r="K22" s="28" t="e">
        <f>+#REF!</f>
        <v>#REF!</v>
      </c>
      <c r="L22" s="29" t="e">
        <f t="shared" si="0"/>
        <v>#REF!</v>
      </c>
      <c r="M22" s="8"/>
      <c r="O22" s="24">
        <f t="shared" si="4"/>
        <v>8.498433878775554</v>
      </c>
      <c r="P22" s="24">
        <f t="shared" si="1"/>
        <v>7.7216675462389084</v>
      </c>
      <c r="Q22" s="24" t="e">
        <f t="shared" si="2"/>
        <v>#REF!</v>
      </c>
      <c r="R22" s="24" t="e">
        <f t="shared" si="5"/>
        <v>#REF!</v>
      </c>
    </row>
    <row r="23" spans="2:18">
      <c r="B23" s="16" t="s">
        <v>638</v>
      </c>
      <c r="C23" s="26">
        <v>5187.21</v>
      </c>
      <c r="D23" s="26">
        <v>5556.5</v>
      </c>
      <c r="E23" s="23">
        <f t="shared" si="3"/>
        <v>-369.28999999999996</v>
      </c>
      <c r="H23" s="16"/>
      <c r="I23" s="9">
        <f>SUM(I11:I22)</f>
        <v>69624.239999999991</v>
      </c>
      <c r="J23" s="9">
        <f>SUM(J11:J22)</f>
        <v>65183.199999999997</v>
      </c>
      <c r="K23" s="9" t="e">
        <f>SUM(K11:K22)</f>
        <v>#REF!</v>
      </c>
      <c r="L23" s="29" t="e">
        <f>SUM(L11:L22)</f>
        <v>#REF!</v>
      </c>
      <c r="M23" s="8"/>
      <c r="O23" s="24">
        <f>SUM(O11:O22)</f>
        <v>100</v>
      </c>
      <c r="P23" s="24">
        <f>SUM(P11:P22)</f>
        <v>99.999999999999986</v>
      </c>
      <c r="Q23" s="24" t="e">
        <f>SUM(Q11:Q22)</f>
        <v>#REF!</v>
      </c>
      <c r="R23" s="24" t="e">
        <f>SUM(R11:R22)</f>
        <v>#REF!</v>
      </c>
    </row>
    <row r="24" spans="2:18">
      <c r="B24" s="16" t="s">
        <v>5</v>
      </c>
      <c r="C24" s="26">
        <v>5261.08</v>
      </c>
      <c r="D24" s="26">
        <v>5205.74</v>
      </c>
      <c r="E24" s="23">
        <f t="shared" si="3"/>
        <v>55.340000000000146</v>
      </c>
      <c r="H24" s="16"/>
      <c r="L24" s="27" t="e">
        <f>+K23*1.055</f>
        <v>#REF!</v>
      </c>
      <c r="M24" t="e">
        <f>((L24/K23)-1)*100</f>
        <v>#REF!</v>
      </c>
    </row>
    <row r="25" spans="2:18">
      <c r="B25" s="16" t="s">
        <v>7</v>
      </c>
      <c r="C25" s="26">
        <v>6066.98</v>
      </c>
      <c r="D25" s="26">
        <v>5764.54</v>
      </c>
      <c r="E25" s="23">
        <f t="shared" si="3"/>
        <v>302.4399999999996</v>
      </c>
      <c r="H25" s="16"/>
    </row>
    <row r="26" spans="2:18">
      <c r="B26" s="16" t="s">
        <v>10</v>
      </c>
      <c r="C26" s="26">
        <v>4893.8599999999997</v>
      </c>
      <c r="D26" s="26">
        <v>4894.16</v>
      </c>
      <c r="E26" s="23">
        <f t="shared" si="3"/>
        <v>-0.3000000000001819</v>
      </c>
      <c r="H26" s="16"/>
    </row>
    <row r="27" spans="2:18">
      <c r="B27" s="16" t="s">
        <v>12</v>
      </c>
      <c r="C27" s="26">
        <v>5751.45</v>
      </c>
      <c r="D27" s="26">
        <v>5327.61</v>
      </c>
      <c r="E27" s="23">
        <f t="shared" si="3"/>
        <v>423.84000000000015</v>
      </c>
      <c r="H27" s="16"/>
    </row>
    <row r="28" spans="2:18">
      <c r="B28" s="16" t="s">
        <v>14</v>
      </c>
      <c r="C28" s="26">
        <v>5559.23</v>
      </c>
      <c r="D28" s="26">
        <v>4845.03</v>
      </c>
      <c r="E28" s="23">
        <f t="shared" si="3"/>
        <v>714.19999999999982</v>
      </c>
      <c r="H28" s="16"/>
    </row>
    <row r="29" spans="2:18">
      <c r="B29" s="16" t="s">
        <v>17</v>
      </c>
      <c r="C29" s="26">
        <v>5320.16</v>
      </c>
      <c r="D29" s="26">
        <v>5458.84</v>
      </c>
      <c r="E29" s="23">
        <f t="shared" si="3"/>
        <v>-138.68000000000029</v>
      </c>
      <c r="H29" s="16"/>
    </row>
    <row r="30" spans="2:18">
      <c r="B30" s="16" t="s">
        <v>20</v>
      </c>
      <c r="C30" s="26">
        <v>5742.2</v>
      </c>
      <c r="D30" s="26">
        <v>5109.8900000000003</v>
      </c>
      <c r="E30" s="23">
        <f t="shared" si="3"/>
        <v>632.30999999999949</v>
      </c>
      <c r="H30" s="16"/>
    </row>
    <row r="31" spans="2:18">
      <c r="B31" s="16" t="s">
        <v>22</v>
      </c>
      <c r="C31" s="26">
        <v>5490.8</v>
      </c>
      <c r="D31" s="26">
        <v>5049.1000000000004</v>
      </c>
      <c r="E31" s="23">
        <f t="shared" si="3"/>
        <v>441.69999999999982</v>
      </c>
      <c r="H31" s="16"/>
    </row>
    <row r="32" spans="2:18">
      <c r="B32" s="16" t="s">
        <v>25</v>
      </c>
      <c r="C32" s="26">
        <v>5435.96</v>
      </c>
      <c r="D32" s="26">
        <v>5055.74</v>
      </c>
      <c r="E32" s="23">
        <f t="shared" si="3"/>
        <v>380.22000000000025</v>
      </c>
      <c r="H32" s="16"/>
    </row>
    <row r="33" spans="2:5">
      <c r="B33" s="16" t="s">
        <v>27</v>
      </c>
      <c r="C33" s="26">
        <v>5441.04</v>
      </c>
      <c r="D33" s="26">
        <v>5134.68</v>
      </c>
      <c r="E33" s="23">
        <f t="shared" si="3"/>
        <v>306.35999999999967</v>
      </c>
    </row>
    <row r="34" spans="2:5">
      <c r="B34" s="16" t="s">
        <v>29</v>
      </c>
      <c r="C34" s="26">
        <v>5033.2299999999996</v>
      </c>
      <c r="D34" s="26">
        <v>4393.37</v>
      </c>
      <c r="E34" s="23">
        <f t="shared" si="3"/>
        <v>639.85999999999967</v>
      </c>
    </row>
    <row r="35" spans="2:5">
      <c r="B35" s="16" t="s">
        <v>618</v>
      </c>
      <c r="C35" s="26">
        <v>4870.42</v>
      </c>
      <c r="D35" s="26">
        <v>5002.12</v>
      </c>
      <c r="E35" s="23">
        <f t="shared" si="3"/>
        <v>-131.69999999999982</v>
      </c>
    </row>
    <row r="36" spans="2:5">
      <c r="B36" s="16" t="s">
        <v>5</v>
      </c>
      <c r="C36" s="26">
        <v>4863.66</v>
      </c>
      <c r="D36" s="26">
        <v>4358.5</v>
      </c>
      <c r="E36" s="23">
        <f t="shared" si="3"/>
        <v>505.15999999999985</v>
      </c>
    </row>
    <row r="37" spans="2:5">
      <c r="B37" s="16" t="s">
        <v>7</v>
      </c>
      <c r="C37" s="26">
        <v>5718.8</v>
      </c>
      <c r="D37" s="26">
        <v>5270.2</v>
      </c>
      <c r="E37" s="23">
        <f t="shared" si="3"/>
        <v>448.60000000000036</v>
      </c>
    </row>
    <row r="38" spans="2:5">
      <c r="B38" s="16" t="s">
        <v>10</v>
      </c>
      <c r="C38" s="26">
        <v>4919.82</v>
      </c>
      <c r="D38" s="26">
        <v>5164.3999999999996</v>
      </c>
      <c r="E38" s="23">
        <f t="shared" si="3"/>
        <v>-244.57999999999993</v>
      </c>
    </row>
    <row r="39" spans="2:5">
      <c r="B39" s="16" t="s">
        <v>12</v>
      </c>
      <c r="C39" s="26">
        <v>5935.62</v>
      </c>
      <c r="D39" s="26">
        <v>5284.72</v>
      </c>
      <c r="E39" s="23">
        <f t="shared" si="3"/>
        <v>650.89999999999964</v>
      </c>
    </row>
    <row r="40" spans="2:5">
      <c r="B40" s="16" t="s">
        <v>14</v>
      </c>
      <c r="C40" s="26">
        <v>5895.23</v>
      </c>
      <c r="D40" s="26">
        <v>5316.34</v>
      </c>
      <c r="E40" s="23">
        <f t="shared" si="3"/>
        <v>578.88999999999942</v>
      </c>
    </row>
  </sheetData>
  <phoneticPr fontId="0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R39"/>
  <sheetViews>
    <sheetView workbookViewId="0">
      <selection sqref="A1:BP1"/>
    </sheetView>
  </sheetViews>
  <sheetFormatPr defaultColWidth="11" defaultRowHeight="19.8"/>
  <cols>
    <col min="1" max="1" width="9.625" style="149" customWidth="1"/>
    <col min="2" max="14" width="9.625" style="149" hidden="1" customWidth="1"/>
    <col min="15" max="16" width="9.625" style="149" customWidth="1"/>
    <col min="17" max="17" width="9.625" style="149" hidden="1" customWidth="1"/>
    <col min="18" max="20" width="9.625" style="149" customWidth="1"/>
    <col min="21" max="22" width="9.625" style="149" hidden="1" customWidth="1"/>
    <col min="23" max="23" width="2.125" style="149" customWidth="1"/>
    <col min="24" max="39" width="9.625" style="149" hidden="1" customWidth="1"/>
    <col min="40" max="41" width="9.625" style="149" customWidth="1"/>
    <col min="42" max="42" width="9.625" style="149" hidden="1" customWidth="1"/>
    <col min="43" max="43" width="9.625" style="149" customWidth="1"/>
    <col min="44" max="46" width="9.625" style="149" hidden="1" customWidth="1"/>
    <col min="47" max="48" width="9.625" style="149" customWidth="1"/>
    <col min="49" max="49" width="2.125" style="149" customWidth="1"/>
    <col min="50" max="62" width="9.625" style="149" hidden="1" customWidth="1"/>
    <col min="63" max="64" width="9.625" style="149" customWidth="1"/>
    <col min="65" max="65" width="9.625" style="149" hidden="1" customWidth="1"/>
    <col min="66" max="68" width="9.625" style="149" customWidth="1"/>
    <col min="69" max="69" width="5.875" style="149" hidden="1" customWidth="1"/>
    <col min="70" max="70" width="10" style="149" hidden="1" customWidth="1"/>
    <col min="71" max="16384" width="11" style="149"/>
  </cols>
  <sheetData>
    <row r="1" spans="1:70" ht="26.4">
      <c r="A1" s="723" t="s">
        <v>639</v>
      </c>
      <c r="B1" s="723"/>
      <c r="C1" s="723"/>
      <c r="D1" s="723"/>
      <c r="E1" s="723"/>
      <c r="F1" s="723"/>
      <c r="G1" s="723"/>
      <c r="H1" s="723"/>
      <c r="I1" s="723"/>
      <c r="J1" s="723"/>
      <c r="K1" s="723"/>
      <c r="L1" s="723"/>
      <c r="M1" s="723"/>
      <c r="N1" s="723"/>
      <c r="O1" s="723"/>
      <c r="P1" s="723"/>
      <c r="Q1" s="723"/>
      <c r="R1" s="723"/>
      <c r="S1" s="723"/>
      <c r="T1" s="723"/>
      <c r="U1" s="723"/>
      <c r="V1" s="723"/>
      <c r="W1" s="723"/>
      <c r="X1" s="723"/>
      <c r="Y1" s="723"/>
      <c r="Z1" s="723"/>
      <c r="AA1" s="723"/>
      <c r="AB1" s="723"/>
      <c r="AC1" s="723"/>
      <c r="AD1" s="723"/>
      <c r="AE1" s="723"/>
      <c r="AF1" s="723"/>
      <c r="AG1" s="723"/>
      <c r="AH1" s="723"/>
      <c r="AI1" s="723"/>
      <c r="AJ1" s="723"/>
      <c r="AK1" s="723"/>
      <c r="AL1" s="723"/>
      <c r="AM1" s="723"/>
      <c r="AN1" s="723"/>
      <c r="AO1" s="723"/>
      <c r="AP1" s="723"/>
      <c r="AQ1" s="723"/>
      <c r="AR1" s="723"/>
      <c r="AS1" s="723"/>
      <c r="AT1" s="723"/>
      <c r="AU1" s="723"/>
      <c r="AV1" s="723"/>
      <c r="AW1" s="723"/>
      <c r="AX1" s="723"/>
      <c r="AY1" s="723"/>
      <c r="AZ1" s="723"/>
      <c r="BA1" s="723"/>
      <c r="BB1" s="723"/>
      <c r="BC1" s="723"/>
      <c r="BD1" s="723"/>
      <c r="BE1" s="723"/>
      <c r="BF1" s="723"/>
      <c r="BG1" s="723"/>
      <c r="BH1" s="723"/>
      <c r="BI1" s="723"/>
      <c r="BJ1" s="723"/>
      <c r="BK1" s="723"/>
      <c r="BL1" s="723"/>
      <c r="BM1" s="723"/>
      <c r="BN1" s="723"/>
      <c r="BO1" s="723"/>
      <c r="BP1" s="723"/>
      <c r="BQ1" s="403"/>
    </row>
    <row r="2" spans="1:70" ht="16.5" customHeight="1">
      <c r="A2" s="726" t="s">
        <v>588</v>
      </c>
      <c r="B2" s="726"/>
      <c r="C2" s="726"/>
      <c r="D2" s="726"/>
      <c r="E2" s="726"/>
      <c r="F2" s="726"/>
      <c r="G2" s="726"/>
      <c r="H2" s="726"/>
      <c r="I2" s="726"/>
      <c r="J2" s="726"/>
      <c r="K2" s="726"/>
      <c r="L2" s="726"/>
      <c r="M2" s="726"/>
      <c r="N2" s="726"/>
      <c r="O2" s="726"/>
      <c r="P2" s="726"/>
      <c r="Q2" s="726"/>
      <c r="R2" s="726"/>
      <c r="S2" s="726"/>
      <c r="T2" s="726"/>
      <c r="U2" s="151"/>
      <c r="V2" s="151"/>
      <c r="X2" s="152" t="s">
        <v>1</v>
      </c>
      <c r="Y2" s="153"/>
      <c r="Z2" s="154" t="s">
        <v>1</v>
      </c>
      <c r="AA2" s="155"/>
      <c r="AB2" s="150" t="s">
        <v>1</v>
      </c>
      <c r="AC2" s="150" t="s">
        <v>1</v>
      </c>
      <c r="AD2" s="150"/>
      <c r="AE2" s="150"/>
      <c r="AF2" s="150" t="s">
        <v>1</v>
      </c>
      <c r="AG2" s="150"/>
      <c r="AH2" s="150" t="s">
        <v>1</v>
      </c>
      <c r="AI2" s="150"/>
      <c r="AJ2" s="150"/>
      <c r="AK2" s="150"/>
      <c r="AL2" s="150"/>
      <c r="AM2" s="726" t="s">
        <v>640</v>
      </c>
      <c r="AN2" s="726"/>
      <c r="AO2" s="726"/>
      <c r="AP2" s="726"/>
      <c r="AQ2" s="726"/>
      <c r="AR2" s="726"/>
      <c r="AS2" s="726"/>
      <c r="AT2" s="726"/>
      <c r="AU2" s="726"/>
      <c r="AV2" s="726"/>
      <c r="AX2" s="153"/>
      <c r="AY2" s="152" t="s">
        <v>174</v>
      </c>
      <c r="AZ2" s="152" t="s">
        <v>174</v>
      </c>
      <c r="BA2" s="154" t="s">
        <v>174</v>
      </c>
      <c r="BB2" s="155" t="s">
        <v>174</v>
      </c>
      <c r="BC2" s="150" t="s">
        <v>174</v>
      </c>
      <c r="BD2" s="150" t="s">
        <v>174</v>
      </c>
      <c r="BE2" s="153"/>
      <c r="BF2" s="153"/>
      <c r="BG2" s="150" t="s">
        <v>174</v>
      </c>
      <c r="BH2" s="153"/>
      <c r="BI2" s="726" t="s">
        <v>174</v>
      </c>
      <c r="BJ2" s="726"/>
      <c r="BK2" s="726"/>
      <c r="BL2" s="726"/>
      <c r="BM2" s="726"/>
      <c r="BN2" s="726"/>
      <c r="BO2" s="726"/>
      <c r="BP2" s="726"/>
      <c r="BQ2" s="726"/>
      <c r="BR2" s="726"/>
    </row>
    <row r="3" spans="1:70" ht="18" customHeight="1">
      <c r="B3" s="156"/>
      <c r="C3" s="156"/>
      <c r="D3" s="156"/>
      <c r="E3" s="156"/>
      <c r="F3" s="156"/>
      <c r="G3" s="156"/>
      <c r="H3" s="157"/>
      <c r="I3" s="157"/>
      <c r="J3" s="157"/>
      <c r="K3" s="157"/>
      <c r="L3" s="157"/>
      <c r="M3" s="157"/>
      <c r="S3" s="725" t="s">
        <v>589</v>
      </c>
      <c r="T3" s="725"/>
      <c r="U3" s="728" t="s">
        <v>589</v>
      </c>
      <c r="V3" s="728"/>
      <c r="W3" s="157"/>
      <c r="X3" s="157"/>
      <c r="Y3" s="157"/>
      <c r="Z3" s="157"/>
      <c r="AB3" s="156"/>
      <c r="AC3" s="156"/>
      <c r="AD3" s="156"/>
      <c r="AE3" s="156"/>
      <c r="AF3" s="156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R3" s="244"/>
      <c r="AS3" s="244"/>
      <c r="AT3" s="244"/>
      <c r="AU3" s="724" t="s">
        <v>3</v>
      </c>
      <c r="AV3" s="724"/>
      <c r="AX3" s="157" t="s">
        <v>3</v>
      </c>
      <c r="AY3" s="156"/>
      <c r="AZ3" s="156"/>
      <c r="BA3" s="156"/>
      <c r="BB3" s="156"/>
      <c r="BC3" s="156"/>
      <c r="BD3" s="156"/>
      <c r="BE3" s="157"/>
      <c r="BF3" s="157"/>
      <c r="BG3" s="157"/>
      <c r="BH3" s="157"/>
      <c r="BI3" s="157"/>
      <c r="BJ3" s="157"/>
      <c r="BO3" s="729" t="s">
        <v>3</v>
      </c>
      <c r="BP3" s="729"/>
      <c r="BQ3" s="729"/>
    </row>
    <row r="4" spans="1:70" ht="17.399999999999999" customHeight="1">
      <c r="A4" s="158"/>
      <c r="B4" s="440">
        <v>2540</v>
      </c>
      <c r="C4" s="440">
        <v>2541</v>
      </c>
      <c r="D4" s="440">
        <v>2542</v>
      </c>
      <c r="E4" s="440">
        <v>2543</v>
      </c>
      <c r="F4" s="440">
        <v>2544</v>
      </c>
      <c r="G4" s="440">
        <v>2545</v>
      </c>
      <c r="H4" s="440">
        <v>2546</v>
      </c>
      <c r="I4" s="440">
        <v>2547</v>
      </c>
      <c r="J4" s="440">
        <v>2548</v>
      </c>
      <c r="K4" s="440">
        <v>2549</v>
      </c>
      <c r="L4" s="440" t="s">
        <v>590</v>
      </c>
      <c r="M4" s="440">
        <v>2550</v>
      </c>
      <c r="N4" s="440">
        <v>2551</v>
      </c>
      <c r="O4" s="440">
        <v>2552</v>
      </c>
      <c r="P4" s="440">
        <v>2553</v>
      </c>
      <c r="Q4" s="219" t="s">
        <v>591</v>
      </c>
      <c r="R4" s="440" t="s">
        <v>641</v>
      </c>
      <c r="S4" s="440" t="s">
        <v>591</v>
      </c>
      <c r="T4" s="440" t="s">
        <v>642</v>
      </c>
      <c r="U4" s="440" t="s">
        <v>643</v>
      </c>
      <c r="V4" s="440" t="s">
        <v>644</v>
      </c>
      <c r="W4" s="159"/>
      <c r="X4" s="440">
        <v>2541</v>
      </c>
      <c r="Y4" s="440">
        <v>2542</v>
      </c>
      <c r="Z4" s="440">
        <v>2543</v>
      </c>
      <c r="AA4" s="440">
        <v>2544</v>
      </c>
      <c r="AB4" s="440">
        <v>2545</v>
      </c>
      <c r="AC4" s="440">
        <v>2546</v>
      </c>
      <c r="AD4" s="440">
        <v>2547</v>
      </c>
      <c r="AE4" s="440">
        <v>2548</v>
      </c>
      <c r="AF4" s="440">
        <v>2549</v>
      </c>
      <c r="AG4" s="440" t="s">
        <v>590</v>
      </c>
      <c r="AH4" s="440">
        <v>2550</v>
      </c>
      <c r="AI4" s="219" t="s">
        <v>594</v>
      </c>
      <c r="AJ4" s="219" t="s">
        <v>645</v>
      </c>
      <c r="AK4" s="219" t="s">
        <v>646</v>
      </c>
      <c r="AL4" s="219" t="s">
        <v>647</v>
      </c>
      <c r="AM4" s="440">
        <v>2551</v>
      </c>
      <c r="AN4" s="440">
        <v>2552</v>
      </c>
      <c r="AO4" s="440">
        <v>2553</v>
      </c>
      <c r="AP4" s="219" t="s">
        <v>591</v>
      </c>
      <c r="AQ4" s="440" t="s">
        <v>641</v>
      </c>
      <c r="AR4" s="440" t="s">
        <v>591</v>
      </c>
      <c r="AS4" s="440">
        <v>2554</v>
      </c>
      <c r="AT4" s="440" t="s">
        <v>643</v>
      </c>
      <c r="AU4" s="440" t="s">
        <v>644</v>
      </c>
      <c r="AV4" s="440" t="s">
        <v>642</v>
      </c>
      <c r="AW4" s="159"/>
      <c r="AX4" s="440">
        <v>2540</v>
      </c>
      <c r="AY4" s="440">
        <v>2541</v>
      </c>
      <c r="AZ4" s="440">
        <v>2542</v>
      </c>
      <c r="BA4" s="440">
        <v>2543</v>
      </c>
      <c r="BB4" s="440">
        <v>2544</v>
      </c>
      <c r="BC4" s="440">
        <v>2545</v>
      </c>
      <c r="BD4" s="440">
        <v>2546</v>
      </c>
      <c r="BE4" s="440">
        <v>2547</v>
      </c>
      <c r="BF4" s="440">
        <v>2548</v>
      </c>
      <c r="BG4" s="440">
        <v>2549</v>
      </c>
      <c r="BH4" s="440" t="s">
        <v>598</v>
      </c>
      <c r="BI4" s="440">
        <v>2550</v>
      </c>
      <c r="BJ4" s="440">
        <v>2551</v>
      </c>
      <c r="BK4" s="440">
        <v>2552</v>
      </c>
      <c r="BL4" s="440">
        <v>2553</v>
      </c>
      <c r="BM4" s="440" t="s">
        <v>599</v>
      </c>
      <c r="BN4" s="440" t="s">
        <v>641</v>
      </c>
      <c r="BO4" s="440" t="s">
        <v>591</v>
      </c>
      <c r="BP4" s="440" t="s">
        <v>642</v>
      </c>
      <c r="BQ4" s="440" t="s">
        <v>648</v>
      </c>
      <c r="BR4" s="440" t="s">
        <v>649</v>
      </c>
    </row>
    <row r="5" spans="1:70" ht="17.399999999999999" customHeight="1">
      <c r="A5" s="160" t="s">
        <v>4</v>
      </c>
      <c r="B5" s="161">
        <v>4666.4399999999996</v>
      </c>
      <c r="C5" s="161">
        <v>4283.82</v>
      </c>
      <c r="D5" s="161">
        <v>4056.8</v>
      </c>
      <c r="E5" s="161">
        <v>5302.87</v>
      </c>
      <c r="F5" s="161" t="e">
        <f>+#REF!</f>
        <v>#REF!</v>
      </c>
      <c r="G5" s="161" t="e">
        <f>+#REF!</f>
        <v>#REF!</v>
      </c>
      <c r="H5" s="161" t="e">
        <f>+#REF!</f>
        <v>#REF!</v>
      </c>
      <c r="I5" s="161" t="e">
        <f>+#REF!</f>
        <v>#REF!</v>
      </c>
      <c r="J5" s="161" t="e">
        <f>+#REF!</f>
        <v>#REF!</v>
      </c>
      <c r="K5" s="161" t="e">
        <f>+#REF!</f>
        <v>#REF!</v>
      </c>
      <c r="L5" s="161" t="e">
        <f>($L$23*BH5)/100</f>
        <v>#REF!</v>
      </c>
      <c r="M5" s="161" t="e">
        <f>+#REF!</f>
        <v>#REF!</v>
      </c>
      <c r="N5" s="160" t="e">
        <f>+#REF!</f>
        <v>#REF!</v>
      </c>
      <c r="O5" s="160" t="e">
        <f>+#REF!</f>
        <v>#REF!</v>
      </c>
      <c r="P5" s="160" t="e">
        <f>+#REF!</f>
        <v>#REF!</v>
      </c>
      <c r="Q5" s="220" t="e">
        <f>(Q$23*BP5)/100</f>
        <v>#REF!</v>
      </c>
      <c r="R5" s="160" t="e">
        <f>(R$23*BM5)/100</f>
        <v>#REF!</v>
      </c>
      <c r="S5" s="160" t="e">
        <f t="shared" ref="S5:S10" si="0">+T5</f>
        <v>#REF!</v>
      </c>
      <c r="T5" s="160" t="e">
        <f>+#REF!</f>
        <v>#REF!</v>
      </c>
      <c r="U5" s="162" t="e">
        <f>(BQ5*$U$23)/100</f>
        <v>#REF!</v>
      </c>
      <c r="V5" s="162" t="e">
        <f>(BQ5*V$23)/100</f>
        <v>#REF!</v>
      </c>
      <c r="W5" s="159"/>
      <c r="X5" s="163">
        <f t="shared" ref="X5:AG20" si="1">((C5/B5)-1)*100</f>
        <v>-8.1993982564867451</v>
      </c>
      <c r="Y5" s="163">
        <f t="shared" si="1"/>
        <v>-5.2994757015934262</v>
      </c>
      <c r="Z5" s="163">
        <f t="shared" si="1"/>
        <v>30.715588641293621</v>
      </c>
      <c r="AA5" s="163" t="e">
        <f t="shared" si="1"/>
        <v>#REF!</v>
      </c>
      <c r="AB5" s="163" t="e">
        <f t="shared" si="1"/>
        <v>#REF!</v>
      </c>
      <c r="AC5" s="163" t="e">
        <f t="shared" si="1"/>
        <v>#REF!</v>
      </c>
      <c r="AD5" s="163" t="e">
        <f t="shared" si="1"/>
        <v>#REF!</v>
      </c>
      <c r="AE5" s="163" t="e">
        <f t="shared" si="1"/>
        <v>#REF!</v>
      </c>
      <c r="AF5" s="163" t="e">
        <f t="shared" si="1"/>
        <v>#REF!</v>
      </c>
      <c r="AG5" s="163" t="e">
        <f t="shared" si="1"/>
        <v>#REF!</v>
      </c>
      <c r="AH5" s="163" t="e">
        <f t="shared" ref="AH5:AH23" si="2">((M5/K5)-1)*100</f>
        <v>#REF!</v>
      </c>
      <c r="AI5" s="227">
        <f>+ประมาณ54US!AH5</f>
        <v>0</v>
      </c>
      <c r="AJ5" s="227">
        <f>+ประมาณ54US!AI5</f>
        <v>0</v>
      </c>
      <c r="AK5" s="227">
        <f>+ประมาณ54US!AJ5</f>
        <v>0</v>
      </c>
      <c r="AL5" s="227">
        <f>+ประมาณ54US!AK5</f>
        <v>0</v>
      </c>
      <c r="AM5" s="163" t="e">
        <f>((N5/M5)-1)*100</f>
        <v>#REF!</v>
      </c>
      <c r="AN5" s="163" t="e">
        <f>((O5/N5)-1)*100</f>
        <v>#REF!</v>
      </c>
      <c r="AO5" s="163" t="e">
        <f>((P5/O5)-1)*100</f>
        <v>#REF!</v>
      </c>
      <c r="AP5" s="223" t="e">
        <f>((Q5/P5)-1)*100</f>
        <v>#REF!</v>
      </c>
      <c r="AQ5" s="163" t="e">
        <f t="shared" ref="AQ5:AQ22" si="3">((R5/P5)-1)*100</f>
        <v>#REF!</v>
      </c>
      <c r="AR5" s="163" t="e">
        <f t="shared" ref="AR5:AR20" si="4">((S5/P5)-1)*100</f>
        <v>#REF!</v>
      </c>
      <c r="AS5" s="163" t="e">
        <f t="shared" ref="AS5:AS20" si="5">((T5/P5)-1)*100</f>
        <v>#REF!</v>
      </c>
      <c r="AT5" s="163" t="e">
        <f t="shared" ref="AT5:AT22" si="6">((U5/P5)-1)*100</f>
        <v>#REF!</v>
      </c>
      <c r="AU5" s="163" t="e">
        <f>((S5/P5)-1)*100</f>
        <v>#REF!</v>
      </c>
      <c r="AV5" s="163" t="e">
        <f t="shared" ref="AV5:AV23" si="7">((T5/P5)-1)*100</f>
        <v>#REF!</v>
      </c>
      <c r="AW5" s="163"/>
      <c r="AX5" s="163">
        <f t="shared" ref="AX5:BG20" si="8">+(B5/B$23)*100</f>
        <v>7.9994994355793301</v>
      </c>
      <c r="AY5" s="163">
        <f t="shared" si="8"/>
        <v>7.861652591013371</v>
      </c>
      <c r="AZ5" s="163">
        <f t="shared" si="8"/>
        <v>6.9390362696693408</v>
      </c>
      <c r="BA5" s="163">
        <f t="shared" si="8"/>
        <v>7.6164134789837563</v>
      </c>
      <c r="BB5" s="163" t="e">
        <f t="shared" si="8"/>
        <v>#REF!</v>
      </c>
      <c r="BC5" s="163" t="e">
        <f t="shared" si="8"/>
        <v>#REF!</v>
      </c>
      <c r="BD5" s="163" t="e">
        <f t="shared" si="8"/>
        <v>#REF!</v>
      </c>
      <c r="BE5" s="163" t="e">
        <f t="shared" si="8"/>
        <v>#REF!</v>
      </c>
      <c r="BF5" s="163" t="e">
        <f t="shared" si="8"/>
        <v>#REF!</v>
      </c>
      <c r="BG5" s="163" t="e">
        <f t="shared" si="8"/>
        <v>#REF!</v>
      </c>
      <c r="BH5" s="164" t="e">
        <f>AVERAGE(BE5:BG5)</f>
        <v>#REF!</v>
      </c>
      <c r="BI5" s="163" t="e">
        <f t="shared" ref="BI5:BL23" si="9">+(M5/M$23)*100</f>
        <v>#REF!</v>
      </c>
      <c r="BJ5" s="163" t="e">
        <f t="shared" si="9"/>
        <v>#REF!</v>
      </c>
      <c r="BK5" s="163" t="e">
        <f t="shared" si="9"/>
        <v>#REF!</v>
      </c>
      <c r="BL5" s="163" t="e">
        <f t="shared" si="9"/>
        <v>#REF!</v>
      </c>
      <c r="BM5" s="163" t="e">
        <f>AVERAGE(BL5,BJ5,BK5)</f>
        <v>#REF!</v>
      </c>
      <c r="BN5" s="163" t="e">
        <f t="shared" ref="BN5:BP20" si="10">+(R5/R$23)*100</f>
        <v>#REF!</v>
      </c>
      <c r="BO5" s="163" t="e">
        <f t="shared" si="10"/>
        <v>#REF!</v>
      </c>
      <c r="BP5" s="163" t="e">
        <f t="shared" si="10"/>
        <v>#REF!</v>
      </c>
      <c r="BQ5" s="165" t="e">
        <f>AVERAGE(BK5,BL5,BP5)</f>
        <v>#REF!</v>
      </c>
      <c r="BR5" s="166" t="e">
        <f>AVERAGE(BK5,BL5,BP5)</f>
        <v>#REF!</v>
      </c>
    </row>
    <row r="6" spans="1:70" ht="17.399999999999999" customHeight="1">
      <c r="A6" s="160" t="s">
        <v>5</v>
      </c>
      <c r="B6" s="161">
        <v>4353.1099999999997</v>
      </c>
      <c r="C6" s="161">
        <v>4488.3999999999996</v>
      </c>
      <c r="D6" s="161">
        <v>4238.6400000000003</v>
      </c>
      <c r="E6" s="161">
        <v>5406.06</v>
      </c>
      <c r="F6" s="161" t="e">
        <f>+#REF!</f>
        <v>#REF!</v>
      </c>
      <c r="G6" s="161" t="e">
        <f>+#REF!</f>
        <v>#REF!</v>
      </c>
      <c r="H6" s="161" t="e">
        <f>+#REF!</f>
        <v>#REF!</v>
      </c>
      <c r="I6" s="161" t="e">
        <f>+#REF!</f>
        <v>#REF!</v>
      </c>
      <c r="J6" s="161" t="e">
        <f>+#REF!</f>
        <v>#REF!</v>
      </c>
      <c r="K6" s="161" t="e">
        <f>+#REF!</f>
        <v>#REF!</v>
      </c>
      <c r="L6" s="161" t="e">
        <f>($L$23*BH6)/100</f>
        <v>#REF!</v>
      </c>
      <c r="M6" s="161" t="e">
        <f>+#REF!</f>
        <v>#REF!</v>
      </c>
      <c r="N6" s="160" t="e">
        <f>+#REF!</f>
        <v>#REF!</v>
      </c>
      <c r="O6" s="160" t="e">
        <f>+#REF!</f>
        <v>#REF!</v>
      </c>
      <c r="P6" s="160" t="e">
        <f>+#REF!</f>
        <v>#REF!</v>
      </c>
      <c r="Q6" s="220" t="e">
        <f>(Q$23*BP6)/100</f>
        <v>#REF!</v>
      </c>
      <c r="R6" s="160" t="e">
        <f>(R$23*BM6)/100</f>
        <v>#REF!</v>
      </c>
      <c r="S6" s="160" t="e">
        <f t="shared" si="0"/>
        <v>#REF!</v>
      </c>
      <c r="T6" s="160" t="e">
        <f>+#REF!</f>
        <v>#REF!</v>
      </c>
      <c r="U6" s="162" t="e">
        <f t="shared" ref="U6:U22" si="11">(BQ6*$U$23)/100</f>
        <v>#REF!</v>
      </c>
      <c r="V6" s="162" t="e">
        <f t="shared" ref="V6:V22" si="12">(BQ6*V$23)/100</f>
        <v>#REF!</v>
      </c>
      <c r="W6" s="159"/>
      <c r="X6" s="163">
        <f t="shared" si="1"/>
        <v>3.1078929776642505</v>
      </c>
      <c r="Y6" s="163">
        <f t="shared" si="1"/>
        <v>-5.564566437928864</v>
      </c>
      <c r="Z6" s="163">
        <f t="shared" si="1"/>
        <v>27.542324896664972</v>
      </c>
      <c r="AA6" s="163" t="e">
        <f t="shared" si="1"/>
        <v>#REF!</v>
      </c>
      <c r="AB6" s="163" t="e">
        <f t="shared" si="1"/>
        <v>#REF!</v>
      </c>
      <c r="AC6" s="163" t="e">
        <f t="shared" si="1"/>
        <v>#REF!</v>
      </c>
      <c r="AD6" s="163" t="e">
        <f t="shared" si="1"/>
        <v>#REF!</v>
      </c>
      <c r="AE6" s="163" t="e">
        <f t="shared" si="1"/>
        <v>#REF!</v>
      </c>
      <c r="AF6" s="163" t="e">
        <f t="shared" si="1"/>
        <v>#REF!</v>
      </c>
      <c r="AG6" s="163" t="e">
        <f t="shared" si="1"/>
        <v>#REF!</v>
      </c>
      <c r="AH6" s="163" t="e">
        <f t="shared" si="2"/>
        <v>#REF!</v>
      </c>
      <c r="AI6" s="227">
        <f>+ประมาณ54US!AH6</f>
        <v>0</v>
      </c>
      <c r="AJ6" s="227">
        <f>+ประมาณ54US!AI6</f>
        <v>0</v>
      </c>
      <c r="AK6" s="227">
        <f>+ประมาณ54US!AJ6</f>
        <v>0</v>
      </c>
      <c r="AL6" s="227">
        <f>+ประมาณ54US!AK6</f>
        <v>0</v>
      </c>
      <c r="AM6" s="163" t="e">
        <f t="shared" ref="AM6:AP23" si="13">((N6/M6)-1)*100</f>
        <v>#REF!</v>
      </c>
      <c r="AN6" s="163" t="e">
        <f t="shared" si="13"/>
        <v>#REF!</v>
      </c>
      <c r="AO6" s="163" t="e">
        <f t="shared" si="13"/>
        <v>#REF!</v>
      </c>
      <c r="AP6" s="223" t="e">
        <f t="shared" si="13"/>
        <v>#REF!</v>
      </c>
      <c r="AQ6" s="163" t="e">
        <f t="shared" si="3"/>
        <v>#REF!</v>
      </c>
      <c r="AR6" s="163" t="e">
        <f t="shared" si="4"/>
        <v>#REF!</v>
      </c>
      <c r="AS6" s="163" t="e">
        <f t="shared" si="5"/>
        <v>#REF!</v>
      </c>
      <c r="AT6" s="163" t="e">
        <f t="shared" si="6"/>
        <v>#REF!</v>
      </c>
      <c r="AU6" s="163" t="e">
        <f t="shared" ref="AU6:AU23" si="14">((S6/P6)-1)*100</f>
        <v>#REF!</v>
      </c>
      <c r="AV6" s="163" t="e">
        <f t="shared" si="7"/>
        <v>#REF!</v>
      </c>
      <c r="AW6" s="163"/>
      <c r="AX6" s="163">
        <f t="shared" si="8"/>
        <v>7.4623698125369096</v>
      </c>
      <c r="AY6" s="163">
        <f t="shared" si="8"/>
        <v>8.2370971444888941</v>
      </c>
      <c r="AZ6" s="163">
        <f t="shared" si="8"/>
        <v>7.250068205006718</v>
      </c>
      <c r="BA6" s="163">
        <f t="shared" si="8"/>
        <v>7.7646233553141846</v>
      </c>
      <c r="BB6" s="163" t="e">
        <f t="shared" si="8"/>
        <v>#REF!</v>
      </c>
      <c r="BC6" s="163" t="e">
        <f t="shared" si="8"/>
        <v>#REF!</v>
      </c>
      <c r="BD6" s="163" t="e">
        <f t="shared" si="8"/>
        <v>#REF!</v>
      </c>
      <c r="BE6" s="163" t="e">
        <f t="shared" si="8"/>
        <v>#REF!</v>
      </c>
      <c r="BF6" s="163" t="e">
        <f t="shared" si="8"/>
        <v>#REF!</v>
      </c>
      <c r="BG6" s="163" t="e">
        <f t="shared" si="8"/>
        <v>#REF!</v>
      </c>
      <c r="BH6" s="164" t="e">
        <f t="shared" ref="BH6:BH22" si="15">AVERAGE(BE6:BG6)</f>
        <v>#REF!</v>
      </c>
      <c r="BI6" s="163" t="e">
        <f t="shared" si="9"/>
        <v>#REF!</v>
      </c>
      <c r="BJ6" s="163" t="e">
        <f t="shared" si="9"/>
        <v>#REF!</v>
      </c>
      <c r="BK6" s="163" t="e">
        <f t="shared" si="9"/>
        <v>#REF!</v>
      </c>
      <c r="BL6" s="163" t="e">
        <f t="shared" si="9"/>
        <v>#REF!</v>
      </c>
      <c r="BM6" s="163" t="e">
        <f t="shared" ref="BM6:BM23" si="16">AVERAGE(BL6,BJ6,BK6)</f>
        <v>#REF!</v>
      </c>
      <c r="BN6" s="163" t="e">
        <f t="shared" si="10"/>
        <v>#REF!</v>
      </c>
      <c r="BO6" s="163" t="e">
        <f t="shared" si="10"/>
        <v>#REF!</v>
      </c>
      <c r="BP6" s="163" t="e">
        <f t="shared" si="10"/>
        <v>#REF!</v>
      </c>
      <c r="BQ6" s="165" t="e">
        <f t="shared" ref="BQ6:BQ23" si="17">AVERAGE(BK6,BL6,BP6)</f>
        <v>#REF!</v>
      </c>
      <c r="BR6" s="166" t="e">
        <f t="shared" ref="BR6:BR23" si="18">AVERAGE(BK6,BL6,BP6)</f>
        <v>#REF!</v>
      </c>
    </row>
    <row r="7" spans="1:70" ht="17.399999999999999" customHeight="1">
      <c r="A7" s="160" t="s">
        <v>7</v>
      </c>
      <c r="B7" s="161">
        <v>5031.7</v>
      </c>
      <c r="C7" s="161">
        <v>4866.5200000000004</v>
      </c>
      <c r="D7" s="161">
        <v>4777.37</v>
      </c>
      <c r="E7" s="161">
        <v>5839.43</v>
      </c>
      <c r="F7" s="161" t="e">
        <f>+#REF!</f>
        <v>#REF!</v>
      </c>
      <c r="G7" s="161" t="e">
        <f>+#REF!</f>
        <v>#REF!</v>
      </c>
      <c r="H7" s="161" t="e">
        <f>+#REF!</f>
        <v>#REF!</v>
      </c>
      <c r="I7" s="161" t="e">
        <f>+#REF!</f>
        <v>#REF!</v>
      </c>
      <c r="J7" s="161" t="e">
        <f>+#REF!</f>
        <v>#REF!</v>
      </c>
      <c r="K7" s="161" t="e">
        <f>+#REF!</f>
        <v>#REF!</v>
      </c>
      <c r="L7" s="161" t="e">
        <f>($L$23*BH7)/100</f>
        <v>#REF!</v>
      </c>
      <c r="M7" s="161" t="e">
        <f>+#REF!</f>
        <v>#REF!</v>
      </c>
      <c r="N7" s="160" t="e">
        <f>+#REF!</f>
        <v>#REF!</v>
      </c>
      <c r="O7" s="160" t="e">
        <f>+#REF!</f>
        <v>#REF!</v>
      </c>
      <c r="P7" s="160" t="e">
        <f>+#REF!</f>
        <v>#REF!</v>
      </c>
      <c r="Q7" s="220" t="e">
        <f>(Q$23*BP7)/100</f>
        <v>#REF!</v>
      </c>
      <c r="R7" s="160" t="e">
        <f>(R$23*BM7)/100</f>
        <v>#REF!</v>
      </c>
      <c r="S7" s="160" t="e">
        <f t="shared" si="0"/>
        <v>#REF!</v>
      </c>
      <c r="T7" s="160" t="e">
        <f>+#REF!</f>
        <v>#REF!</v>
      </c>
      <c r="U7" s="162" t="e">
        <f t="shared" si="11"/>
        <v>#REF!</v>
      </c>
      <c r="V7" s="162" t="e">
        <f t="shared" si="12"/>
        <v>#REF!</v>
      </c>
      <c r="W7" s="159"/>
      <c r="X7" s="163">
        <f t="shared" si="1"/>
        <v>-3.2827871295983302</v>
      </c>
      <c r="Y7" s="163">
        <f t="shared" si="1"/>
        <v>-1.8319045231500186</v>
      </c>
      <c r="Z7" s="163">
        <f t="shared" si="1"/>
        <v>22.231060185834473</v>
      </c>
      <c r="AA7" s="163" t="e">
        <f t="shared" si="1"/>
        <v>#REF!</v>
      </c>
      <c r="AB7" s="163" t="e">
        <f t="shared" si="1"/>
        <v>#REF!</v>
      </c>
      <c r="AC7" s="163" t="e">
        <f t="shared" si="1"/>
        <v>#REF!</v>
      </c>
      <c r="AD7" s="163" t="e">
        <f t="shared" si="1"/>
        <v>#REF!</v>
      </c>
      <c r="AE7" s="163" t="e">
        <f t="shared" si="1"/>
        <v>#REF!</v>
      </c>
      <c r="AF7" s="163" t="e">
        <f t="shared" si="1"/>
        <v>#REF!</v>
      </c>
      <c r="AG7" s="163" t="e">
        <f t="shared" si="1"/>
        <v>#REF!</v>
      </c>
      <c r="AH7" s="163" t="e">
        <f t="shared" si="2"/>
        <v>#REF!</v>
      </c>
      <c r="AI7" s="227">
        <f>+ประมาณ54US!AH7</f>
        <v>0</v>
      </c>
      <c r="AJ7" s="227">
        <f>+ประมาณ54US!AI7</f>
        <v>0</v>
      </c>
      <c r="AK7" s="227">
        <f>+ประมาณ54US!AJ7</f>
        <v>0</v>
      </c>
      <c r="AL7" s="227">
        <f>+ประมาณ54US!AK7</f>
        <v>0</v>
      </c>
      <c r="AM7" s="163" t="e">
        <f t="shared" si="13"/>
        <v>#REF!</v>
      </c>
      <c r="AN7" s="163" t="e">
        <f t="shared" si="13"/>
        <v>#REF!</v>
      </c>
      <c r="AO7" s="163" t="e">
        <f t="shared" si="13"/>
        <v>#REF!</v>
      </c>
      <c r="AP7" s="223" t="e">
        <f t="shared" si="13"/>
        <v>#REF!</v>
      </c>
      <c r="AQ7" s="163" t="e">
        <f t="shared" si="3"/>
        <v>#REF!</v>
      </c>
      <c r="AR7" s="163" t="e">
        <f t="shared" si="4"/>
        <v>#REF!</v>
      </c>
      <c r="AS7" s="163" t="e">
        <f t="shared" si="5"/>
        <v>#REF!</v>
      </c>
      <c r="AT7" s="163" t="e">
        <f t="shared" si="6"/>
        <v>#REF!</v>
      </c>
      <c r="AU7" s="163" t="e">
        <f t="shared" si="14"/>
        <v>#REF!</v>
      </c>
      <c r="AV7" s="163" t="e">
        <f t="shared" si="7"/>
        <v>#REF!</v>
      </c>
      <c r="AW7" s="163"/>
      <c r="AX7" s="163">
        <f t="shared" si="8"/>
        <v>8.6256506694620558</v>
      </c>
      <c r="AY7" s="163">
        <f t="shared" si="8"/>
        <v>8.9310217439617912</v>
      </c>
      <c r="AZ7" s="163">
        <f t="shared" si="8"/>
        <v>8.171549917084949</v>
      </c>
      <c r="BA7" s="163">
        <f t="shared" si="8"/>
        <v>8.3870646200231427</v>
      </c>
      <c r="BB7" s="163" t="e">
        <f t="shared" si="8"/>
        <v>#REF!</v>
      </c>
      <c r="BC7" s="163" t="e">
        <f t="shared" si="8"/>
        <v>#REF!</v>
      </c>
      <c r="BD7" s="163" t="e">
        <f t="shared" si="8"/>
        <v>#REF!</v>
      </c>
      <c r="BE7" s="163" t="e">
        <f t="shared" si="8"/>
        <v>#REF!</v>
      </c>
      <c r="BF7" s="163" t="e">
        <f t="shared" si="8"/>
        <v>#REF!</v>
      </c>
      <c r="BG7" s="163" t="e">
        <f t="shared" si="8"/>
        <v>#REF!</v>
      </c>
      <c r="BH7" s="164" t="e">
        <f t="shared" si="15"/>
        <v>#REF!</v>
      </c>
      <c r="BI7" s="163" t="e">
        <f t="shared" si="9"/>
        <v>#REF!</v>
      </c>
      <c r="BJ7" s="163" t="e">
        <f t="shared" si="9"/>
        <v>#REF!</v>
      </c>
      <c r="BK7" s="163" t="e">
        <f t="shared" si="9"/>
        <v>#REF!</v>
      </c>
      <c r="BL7" s="163" t="e">
        <f t="shared" si="9"/>
        <v>#REF!</v>
      </c>
      <c r="BM7" s="163" t="e">
        <f t="shared" si="16"/>
        <v>#REF!</v>
      </c>
      <c r="BN7" s="163" t="e">
        <f t="shared" si="10"/>
        <v>#REF!</v>
      </c>
      <c r="BO7" s="163" t="e">
        <f t="shared" si="10"/>
        <v>#REF!</v>
      </c>
      <c r="BP7" s="163" t="e">
        <f t="shared" si="10"/>
        <v>#REF!</v>
      </c>
      <c r="BQ7" s="165" t="e">
        <f t="shared" si="17"/>
        <v>#REF!</v>
      </c>
      <c r="BR7" s="166" t="e">
        <f t="shared" si="18"/>
        <v>#REF!</v>
      </c>
    </row>
    <row r="8" spans="1:70" ht="17.399999999999999" customHeight="1">
      <c r="A8" s="167" t="s">
        <v>8</v>
      </c>
      <c r="B8" s="168">
        <v>14051.25</v>
      </c>
      <c r="C8" s="168">
        <v>13638.74</v>
      </c>
      <c r="D8" s="168">
        <v>13072.81</v>
      </c>
      <c r="E8" s="169">
        <f t="shared" ref="E8:O8" si="19">+E5+E6+E7</f>
        <v>16548.36</v>
      </c>
      <c r="F8" s="169" t="e">
        <f t="shared" si="19"/>
        <v>#REF!</v>
      </c>
      <c r="G8" s="169" t="e">
        <f t="shared" si="19"/>
        <v>#REF!</v>
      </c>
      <c r="H8" s="169" t="e">
        <f t="shared" si="19"/>
        <v>#REF!</v>
      </c>
      <c r="I8" s="169" t="e">
        <f t="shared" si="19"/>
        <v>#REF!</v>
      </c>
      <c r="J8" s="168" t="e">
        <f t="shared" si="19"/>
        <v>#REF!</v>
      </c>
      <c r="K8" s="168" t="e">
        <f t="shared" si="19"/>
        <v>#REF!</v>
      </c>
      <c r="L8" s="168" t="e">
        <f t="shared" si="19"/>
        <v>#REF!</v>
      </c>
      <c r="M8" s="168" t="e">
        <f t="shared" si="19"/>
        <v>#REF!</v>
      </c>
      <c r="N8" s="170" t="e">
        <f t="shared" si="19"/>
        <v>#REF!</v>
      </c>
      <c r="O8" s="170" t="e">
        <f t="shared" si="19"/>
        <v>#REF!</v>
      </c>
      <c r="P8" s="170" t="e">
        <f>+P5+P6+P7</f>
        <v>#REF!</v>
      </c>
      <c r="Q8" s="221" t="e">
        <f>+Q5+Q6+Q7</f>
        <v>#REF!</v>
      </c>
      <c r="R8" s="170" t="e">
        <f>+R5+R6+R7</f>
        <v>#REF!</v>
      </c>
      <c r="S8" s="441" t="e">
        <f>+T8</f>
        <v>#REF!</v>
      </c>
      <c r="T8" s="441" t="e">
        <f>+T5+T6+T7</f>
        <v>#REF!</v>
      </c>
      <c r="U8" s="171" t="e">
        <f t="shared" si="11"/>
        <v>#REF!</v>
      </c>
      <c r="V8" s="171" t="e">
        <f t="shared" si="12"/>
        <v>#REF!</v>
      </c>
      <c r="W8" s="172"/>
      <c r="X8" s="173">
        <f t="shared" si="1"/>
        <v>-2.9357530468819504</v>
      </c>
      <c r="Y8" s="173">
        <f t="shared" si="1"/>
        <v>-4.1494302259592946</v>
      </c>
      <c r="Z8" s="173">
        <f t="shared" si="1"/>
        <v>26.586097403695153</v>
      </c>
      <c r="AA8" s="173" t="e">
        <f t="shared" si="1"/>
        <v>#REF!</v>
      </c>
      <c r="AB8" s="173" t="e">
        <f t="shared" si="1"/>
        <v>#REF!</v>
      </c>
      <c r="AC8" s="173" t="e">
        <f t="shared" si="1"/>
        <v>#REF!</v>
      </c>
      <c r="AD8" s="173" t="e">
        <f t="shared" si="1"/>
        <v>#REF!</v>
      </c>
      <c r="AE8" s="173" t="e">
        <f t="shared" si="1"/>
        <v>#REF!</v>
      </c>
      <c r="AF8" s="173" t="e">
        <f t="shared" si="1"/>
        <v>#REF!</v>
      </c>
      <c r="AG8" s="173" t="e">
        <f t="shared" si="1"/>
        <v>#REF!</v>
      </c>
      <c r="AH8" s="442" t="e">
        <f t="shared" si="2"/>
        <v>#REF!</v>
      </c>
      <c r="AI8" s="228">
        <f>+ประมาณ54US!AH8</f>
        <v>0</v>
      </c>
      <c r="AJ8" s="228">
        <f>+ประมาณ54US!AI8</f>
        <v>0</v>
      </c>
      <c r="AK8" s="228">
        <f>+ประมาณ54US!AJ8</f>
        <v>0</v>
      </c>
      <c r="AL8" s="228">
        <f>+ประมาณ54US!AK8</f>
        <v>0</v>
      </c>
      <c r="AM8" s="442" t="e">
        <f t="shared" si="13"/>
        <v>#REF!</v>
      </c>
      <c r="AN8" s="442" t="e">
        <f t="shared" si="13"/>
        <v>#REF!</v>
      </c>
      <c r="AO8" s="442" t="e">
        <f t="shared" si="13"/>
        <v>#REF!</v>
      </c>
      <c r="AP8" s="224" t="e">
        <f t="shared" si="13"/>
        <v>#REF!</v>
      </c>
      <c r="AQ8" s="442" t="e">
        <f t="shared" si="3"/>
        <v>#REF!</v>
      </c>
      <c r="AR8" s="442" t="e">
        <f t="shared" si="4"/>
        <v>#REF!</v>
      </c>
      <c r="AS8" s="442" t="e">
        <f t="shared" si="5"/>
        <v>#REF!</v>
      </c>
      <c r="AT8" s="442" t="e">
        <f t="shared" si="6"/>
        <v>#REF!</v>
      </c>
      <c r="AU8" s="173" t="e">
        <f t="shared" si="14"/>
        <v>#REF!</v>
      </c>
      <c r="AV8" s="173" t="e">
        <f t="shared" si="7"/>
        <v>#REF!</v>
      </c>
      <c r="AW8" s="173"/>
      <c r="AX8" s="173">
        <f t="shared" si="8"/>
        <v>24.087519917578295</v>
      </c>
      <c r="AY8" s="173">
        <f t="shared" si="8"/>
        <v>25.02977147946406</v>
      </c>
      <c r="AZ8" s="173">
        <f t="shared" si="8"/>
        <v>22.360654391761006</v>
      </c>
      <c r="BA8" s="173">
        <f t="shared" si="8"/>
        <v>23.768101454321087</v>
      </c>
      <c r="BB8" s="173" t="e">
        <f t="shared" si="8"/>
        <v>#REF!</v>
      </c>
      <c r="BC8" s="173" t="e">
        <f t="shared" si="8"/>
        <v>#REF!</v>
      </c>
      <c r="BD8" s="173" t="e">
        <f t="shared" si="8"/>
        <v>#REF!</v>
      </c>
      <c r="BE8" s="173" t="e">
        <f t="shared" si="8"/>
        <v>#REF!</v>
      </c>
      <c r="BF8" s="173" t="e">
        <f t="shared" si="8"/>
        <v>#REF!</v>
      </c>
      <c r="BG8" s="173" t="e">
        <f t="shared" si="8"/>
        <v>#REF!</v>
      </c>
      <c r="BH8" s="442" t="e">
        <f t="shared" si="15"/>
        <v>#REF!</v>
      </c>
      <c r="BI8" s="442" t="e">
        <f t="shared" si="9"/>
        <v>#REF!</v>
      </c>
      <c r="BJ8" s="442" t="e">
        <f t="shared" si="9"/>
        <v>#REF!</v>
      </c>
      <c r="BK8" s="442" t="e">
        <f t="shared" si="9"/>
        <v>#REF!</v>
      </c>
      <c r="BL8" s="442" t="e">
        <f t="shared" si="9"/>
        <v>#REF!</v>
      </c>
      <c r="BM8" s="442" t="e">
        <f t="shared" si="16"/>
        <v>#REF!</v>
      </c>
      <c r="BN8" s="442" t="e">
        <f t="shared" si="10"/>
        <v>#REF!</v>
      </c>
      <c r="BO8" s="442" t="e">
        <f t="shared" si="10"/>
        <v>#REF!</v>
      </c>
      <c r="BP8" s="442" t="e">
        <f>+(T8/T$23)*100</f>
        <v>#REF!</v>
      </c>
      <c r="BQ8" s="165" t="e">
        <f t="shared" si="17"/>
        <v>#REF!</v>
      </c>
      <c r="BR8" s="443" t="e">
        <f t="shared" si="18"/>
        <v>#REF!</v>
      </c>
    </row>
    <row r="9" spans="1:70" ht="17.399999999999999" customHeight="1">
      <c r="A9" s="160" t="s">
        <v>10</v>
      </c>
      <c r="B9" s="161">
        <v>4367.45</v>
      </c>
      <c r="C9" s="161">
        <v>4336.22</v>
      </c>
      <c r="D9" s="161">
        <v>4538.9799999999996</v>
      </c>
      <c r="E9" s="161">
        <v>5248.8</v>
      </c>
      <c r="F9" s="161" t="e">
        <f>+#REF!</f>
        <v>#REF!</v>
      </c>
      <c r="G9" s="161" t="e">
        <f>+#REF!</f>
        <v>#REF!</v>
      </c>
      <c r="H9" s="161" t="e">
        <f>+#REF!</f>
        <v>#REF!</v>
      </c>
      <c r="I9" s="161" t="e">
        <f>+#REF!</f>
        <v>#REF!</v>
      </c>
      <c r="J9" s="161" t="e">
        <f>+#REF!</f>
        <v>#REF!</v>
      </c>
      <c r="K9" s="161" t="e">
        <f>+#REF!</f>
        <v>#REF!</v>
      </c>
      <c r="L9" s="161" t="e">
        <f>($L$23*BH9)/100</f>
        <v>#REF!</v>
      </c>
      <c r="M9" s="161" t="e">
        <f>+#REF!</f>
        <v>#REF!</v>
      </c>
      <c r="N9" s="160" t="e">
        <f>+#REF!</f>
        <v>#REF!</v>
      </c>
      <c r="O9" s="160" t="e">
        <f>+#REF!</f>
        <v>#REF!</v>
      </c>
      <c r="P9" s="160" t="e">
        <f>+#REF!</f>
        <v>#REF!</v>
      </c>
      <c r="Q9" s="220" t="e">
        <f>(Q$23*BP9)/100</f>
        <v>#REF!</v>
      </c>
      <c r="R9" s="160" t="e">
        <f>(R$23*BM9)/100</f>
        <v>#REF!</v>
      </c>
      <c r="S9" s="160" t="e">
        <f t="shared" si="0"/>
        <v>#REF!</v>
      </c>
      <c r="T9" s="160" t="e">
        <f>+#REF!</f>
        <v>#REF!</v>
      </c>
      <c r="U9" s="162" t="e">
        <f t="shared" si="11"/>
        <v>#REF!</v>
      </c>
      <c r="V9" s="162" t="e">
        <f t="shared" si="12"/>
        <v>#REF!</v>
      </c>
      <c r="W9" s="159"/>
      <c r="X9" s="163">
        <f t="shared" si="1"/>
        <v>-0.71506256511235655</v>
      </c>
      <c r="Y9" s="163">
        <f t="shared" si="1"/>
        <v>4.6759620129974699</v>
      </c>
      <c r="Z9" s="163">
        <f t="shared" si="1"/>
        <v>15.638315216193966</v>
      </c>
      <c r="AA9" s="163" t="e">
        <f t="shared" si="1"/>
        <v>#REF!</v>
      </c>
      <c r="AB9" s="163" t="e">
        <f t="shared" si="1"/>
        <v>#REF!</v>
      </c>
      <c r="AC9" s="163" t="e">
        <f t="shared" si="1"/>
        <v>#REF!</v>
      </c>
      <c r="AD9" s="163" t="e">
        <f t="shared" si="1"/>
        <v>#REF!</v>
      </c>
      <c r="AE9" s="163" t="e">
        <f t="shared" si="1"/>
        <v>#REF!</v>
      </c>
      <c r="AF9" s="163" t="e">
        <f t="shared" si="1"/>
        <v>#REF!</v>
      </c>
      <c r="AG9" s="163" t="e">
        <f t="shared" si="1"/>
        <v>#REF!</v>
      </c>
      <c r="AH9" s="163" t="e">
        <f t="shared" si="2"/>
        <v>#REF!</v>
      </c>
      <c r="AI9" s="227">
        <f>+ประมาณ54US!AH9</f>
        <v>0</v>
      </c>
      <c r="AJ9" s="227">
        <f>+ประมาณ54US!AI9</f>
        <v>0</v>
      </c>
      <c r="AK9" s="227">
        <f>+ประมาณ54US!AJ9</f>
        <v>0</v>
      </c>
      <c r="AL9" s="227">
        <f>+ประมาณ54US!AK9</f>
        <v>0</v>
      </c>
      <c r="AM9" s="163" t="e">
        <f t="shared" si="13"/>
        <v>#REF!</v>
      </c>
      <c r="AN9" s="163" t="e">
        <f t="shared" si="13"/>
        <v>#REF!</v>
      </c>
      <c r="AO9" s="163" t="e">
        <f t="shared" si="13"/>
        <v>#REF!</v>
      </c>
      <c r="AP9" s="223" t="e">
        <f t="shared" si="13"/>
        <v>#REF!</v>
      </c>
      <c r="AQ9" s="163" t="e">
        <f t="shared" si="3"/>
        <v>#REF!</v>
      </c>
      <c r="AR9" s="163" t="e">
        <f t="shared" si="4"/>
        <v>#REF!</v>
      </c>
      <c r="AS9" s="164" t="e">
        <f t="shared" si="5"/>
        <v>#REF!</v>
      </c>
      <c r="AT9" s="163" t="e">
        <f t="shared" si="6"/>
        <v>#REF!</v>
      </c>
      <c r="AU9" s="163" t="e">
        <f t="shared" si="14"/>
        <v>#REF!</v>
      </c>
      <c r="AV9" s="163" t="e">
        <f t="shared" si="7"/>
        <v>#REF!</v>
      </c>
      <c r="AW9" s="163"/>
      <c r="AX9" s="163">
        <f t="shared" si="8"/>
        <v>7.4869523255245847</v>
      </c>
      <c r="AY9" s="163">
        <f t="shared" si="8"/>
        <v>7.957816901317984</v>
      </c>
      <c r="AZ9" s="163">
        <f t="shared" si="8"/>
        <v>7.7637908813113148</v>
      </c>
      <c r="BA9" s="163">
        <f t="shared" si="8"/>
        <v>7.5387537443855779</v>
      </c>
      <c r="BB9" s="163" t="e">
        <f t="shared" si="8"/>
        <v>#REF!</v>
      </c>
      <c r="BC9" s="163" t="e">
        <f t="shared" si="8"/>
        <v>#REF!</v>
      </c>
      <c r="BD9" s="163" t="e">
        <f t="shared" si="8"/>
        <v>#REF!</v>
      </c>
      <c r="BE9" s="163" t="e">
        <f t="shared" si="8"/>
        <v>#REF!</v>
      </c>
      <c r="BF9" s="163" t="e">
        <f t="shared" si="8"/>
        <v>#REF!</v>
      </c>
      <c r="BG9" s="163" t="e">
        <f t="shared" si="8"/>
        <v>#REF!</v>
      </c>
      <c r="BH9" s="164" t="e">
        <f t="shared" si="15"/>
        <v>#REF!</v>
      </c>
      <c r="BI9" s="163" t="e">
        <f t="shared" si="9"/>
        <v>#REF!</v>
      </c>
      <c r="BJ9" s="163" t="e">
        <f t="shared" si="9"/>
        <v>#REF!</v>
      </c>
      <c r="BK9" s="163" t="e">
        <f t="shared" si="9"/>
        <v>#REF!</v>
      </c>
      <c r="BL9" s="163" t="e">
        <f t="shared" si="9"/>
        <v>#REF!</v>
      </c>
      <c r="BM9" s="163" t="e">
        <f t="shared" si="16"/>
        <v>#REF!</v>
      </c>
      <c r="BN9" s="163" t="e">
        <f t="shared" si="10"/>
        <v>#REF!</v>
      </c>
      <c r="BO9" s="163" t="e">
        <f t="shared" si="10"/>
        <v>#REF!</v>
      </c>
      <c r="BP9" s="163" t="e">
        <f t="shared" si="10"/>
        <v>#REF!</v>
      </c>
      <c r="BQ9" s="165" t="e">
        <f t="shared" si="17"/>
        <v>#REF!</v>
      </c>
      <c r="BR9" s="166" t="e">
        <f t="shared" si="18"/>
        <v>#REF!</v>
      </c>
    </row>
    <row r="10" spans="1:70" ht="17.399999999999999" customHeight="1">
      <c r="A10" s="160" t="s">
        <v>12</v>
      </c>
      <c r="B10" s="161">
        <v>4907.5</v>
      </c>
      <c r="C10" s="161">
        <v>4320.21</v>
      </c>
      <c r="D10" s="161">
        <v>4674.41</v>
      </c>
      <c r="E10" s="161">
        <v>5303.15</v>
      </c>
      <c r="F10" s="161" t="e">
        <f>+#REF!</f>
        <v>#REF!</v>
      </c>
      <c r="G10" s="161" t="e">
        <f>+#REF!</f>
        <v>#REF!</v>
      </c>
      <c r="H10" s="161" t="e">
        <f>+#REF!</f>
        <v>#REF!</v>
      </c>
      <c r="I10" s="161" t="e">
        <f>+#REF!</f>
        <v>#REF!</v>
      </c>
      <c r="J10" s="161" t="e">
        <f>+#REF!</f>
        <v>#REF!</v>
      </c>
      <c r="K10" s="161" t="e">
        <f>+#REF!</f>
        <v>#REF!</v>
      </c>
      <c r="L10" s="161" t="e">
        <f>($L$23*BH10)/100</f>
        <v>#REF!</v>
      </c>
      <c r="M10" s="161" t="e">
        <f>+#REF!</f>
        <v>#REF!</v>
      </c>
      <c r="N10" s="160" t="e">
        <f>+#REF!</f>
        <v>#REF!</v>
      </c>
      <c r="O10" s="160" t="e">
        <f>+#REF!</f>
        <v>#REF!</v>
      </c>
      <c r="P10" s="160" t="e">
        <f>+#REF!</f>
        <v>#REF!</v>
      </c>
      <c r="Q10" s="220" t="e">
        <f>(Q$23*BP10)/100</f>
        <v>#REF!</v>
      </c>
      <c r="R10" s="160" t="e">
        <f>(R$23*BM10)/100</f>
        <v>#REF!</v>
      </c>
      <c r="S10" s="160" t="e">
        <f t="shared" si="0"/>
        <v>#REF!</v>
      </c>
      <c r="T10" s="160" t="e">
        <f>+#REF!</f>
        <v>#REF!</v>
      </c>
      <c r="U10" s="162" t="e">
        <f t="shared" si="11"/>
        <v>#REF!</v>
      </c>
      <c r="V10" s="162" t="e">
        <f t="shared" si="12"/>
        <v>#REF!</v>
      </c>
      <c r="W10" s="159"/>
      <c r="X10" s="163">
        <f t="shared" si="1"/>
        <v>-11.967193071828831</v>
      </c>
      <c r="Y10" s="163">
        <f t="shared" si="1"/>
        <v>8.1986755273470546</v>
      </c>
      <c r="Z10" s="163">
        <f t="shared" si="1"/>
        <v>13.450681476378822</v>
      </c>
      <c r="AA10" s="163" t="e">
        <f t="shared" si="1"/>
        <v>#REF!</v>
      </c>
      <c r="AB10" s="163" t="e">
        <f t="shared" si="1"/>
        <v>#REF!</v>
      </c>
      <c r="AC10" s="163" t="e">
        <f t="shared" si="1"/>
        <v>#REF!</v>
      </c>
      <c r="AD10" s="163" t="e">
        <f t="shared" si="1"/>
        <v>#REF!</v>
      </c>
      <c r="AE10" s="163" t="e">
        <f t="shared" si="1"/>
        <v>#REF!</v>
      </c>
      <c r="AF10" s="163" t="e">
        <f t="shared" si="1"/>
        <v>#REF!</v>
      </c>
      <c r="AG10" s="163" t="e">
        <f t="shared" si="1"/>
        <v>#REF!</v>
      </c>
      <c r="AH10" s="163" t="e">
        <f t="shared" si="2"/>
        <v>#REF!</v>
      </c>
      <c r="AI10" s="227">
        <f>+ประมาณ54US!AH10</f>
        <v>0</v>
      </c>
      <c r="AJ10" s="227">
        <f>+ประมาณ54US!AI10</f>
        <v>0</v>
      </c>
      <c r="AK10" s="227">
        <f>+ประมาณ54US!AJ10</f>
        <v>0</v>
      </c>
      <c r="AL10" s="227">
        <f>+ประมาณ54US!AK10</f>
        <v>0</v>
      </c>
      <c r="AM10" s="163" t="e">
        <f t="shared" si="13"/>
        <v>#REF!</v>
      </c>
      <c r="AN10" s="163" t="e">
        <f t="shared" si="13"/>
        <v>#REF!</v>
      </c>
      <c r="AO10" s="163" t="e">
        <f t="shared" si="13"/>
        <v>#REF!</v>
      </c>
      <c r="AP10" s="223" t="e">
        <f t="shared" si="13"/>
        <v>#REF!</v>
      </c>
      <c r="AQ10" s="163" t="e">
        <f t="shared" si="3"/>
        <v>#REF!</v>
      </c>
      <c r="AR10" s="163" t="e">
        <f t="shared" si="4"/>
        <v>#REF!</v>
      </c>
      <c r="AS10" s="164" t="e">
        <f t="shared" si="5"/>
        <v>#REF!</v>
      </c>
      <c r="AT10" s="163" t="e">
        <f t="shared" si="6"/>
        <v>#REF!</v>
      </c>
      <c r="AU10" s="163" t="e">
        <f t="shared" si="14"/>
        <v>#REF!</v>
      </c>
      <c r="AV10" s="163" t="e">
        <f t="shared" si="7"/>
        <v>#REF!</v>
      </c>
      <c r="AW10" s="163"/>
      <c r="AX10" s="163">
        <f t="shared" si="8"/>
        <v>8.412739364506038</v>
      </c>
      <c r="AY10" s="163">
        <f t="shared" si="8"/>
        <v>7.9284354011657534</v>
      </c>
      <c r="AZ10" s="163">
        <f t="shared" si="8"/>
        <v>7.9954398859458351</v>
      </c>
      <c r="BA10" s="163">
        <f t="shared" si="8"/>
        <v>7.6168156377721328</v>
      </c>
      <c r="BB10" s="163" t="e">
        <f t="shared" si="8"/>
        <v>#REF!</v>
      </c>
      <c r="BC10" s="163" t="e">
        <f t="shared" si="8"/>
        <v>#REF!</v>
      </c>
      <c r="BD10" s="163" t="e">
        <f t="shared" si="8"/>
        <v>#REF!</v>
      </c>
      <c r="BE10" s="163" t="e">
        <f t="shared" si="8"/>
        <v>#REF!</v>
      </c>
      <c r="BF10" s="163" t="e">
        <f t="shared" si="8"/>
        <v>#REF!</v>
      </c>
      <c r="BG10" s="163" t="e">
        <f t="shared" si="8"/>
        <v>#REF!</v>
      </c>
      <c r="BH10" s="164" t="e">
        <f t="shared" si="15"/>
        <v>#REF!</v>
      </c>
      <c r="BI10" s="163" t="e">
        <f t="shared" si="9"/>
        <v>#REF!</v>
      </c>
      <c r="BJ10" s="163" t="e">
        <f t="shared" si="9"/>
        <v>#REF!</v>
      </c>
      <c r="BK10" s="163" t="e">
        <f t="shared" si="9"/>
        <v>#REF!</v>
      </c>
      <c r="BL10" s="163" t="e">
        <f t="shared" si="9"/>
        <v>#REF!</v>
      </c>
      <c r="BM10" s="163" t="e">
        <f t="shared" si="16"/>
        <v>#REF!</v>
      </c>
      <c r="BN10" s="163" t="e">
        <f t="shared" si="10"/>
        <v>#REF!</v>
      </c>
      <c r="BO10" s="163" t="e">
        <f t="shared" si="10"/>
        <v>#REF!</v>
      </c>
      <c r="BP10" s="163" t="e">
        <f t="shared" si="10"/>
        <v>#REF!</v>
      </c>
      <c r="BQ10" s="165" t="e">
        <f t="shared" si="17"/>
        <v>#REF!</v>
      </c>
      <c r="BR10" s="166" t="e">
        <f t="shared" si="18"/>
        <v>#REF!</v>
      </c>
    </row>
    <row r="11" spans="1:70" ht="17.399999999999999" customHeight="1">
      <c r="A11" s="160" t="s">
        <v>14</v>
      </c>
      <c r="B11" s="161">
        <v>4763.72</v>
      </c>
      <c r="C11" s="161">
        <v>4622.34</v>
      </c>
      <c r="D11" s="161">
        <v>4810.3999999999996</v>
      </c>
      <c r="E11" s="161">
        <v>5574.4</v>
      </c>
      <c r="F11" s="161" t="e">
        <f>+#REF!</f>
        <v>#REF!</v>
      </c>
      <c r="G11" s="161" t="e">
        <f>+#REF!</f>
        <v>#REF!</v>
      </c>
      <c r="H11" s="161" t="e">
        <f>+#REF!</f>
        <v>#REF!</v>
      </c>
      <c r="I11" s="161" t="e">
        <f>+#REF!</f>
        <v>#REF!</v>
      </c>
      <c r="J11" s="161" t="e">
        <f>+#REF!</f>
        <v>#REF!</v>
      </c>
      <c r="K11" s="161" t="e">
        <f>+#REF!</f>
        <v>#REF!</v>
      </c>
      <c r="L11" s="161" t="e">
        <f>($L$23*BH11)/100</f>
        <v>#REF!</v>
      </c>
      <c r="M11" s="161" t="e">
        <f>+#REF!</f>
        <v>#REF!</v>
      </c>
      <c r="N11" s="160" t="e">
        <f>+#REF!</f>
        <v>#REF!</v>
      </c>
      <c r="O11" s="160" t="e">
        <f>+#REF!</f>
        <v>#REF!</v>
      </c>
      <c r="P11" s="160" t="e">
        <f>+#REF!</f>
        <v>#REF!</v>
      </c>
      <c r="Q11" s="220" t="e">
        <f>(Q$23*BP11)/100</f>
        <v>#REF!</v>
      </c>
      <c r="R11" s="160" t="e">
        <f>(R$23*BM11)/100</f>
        <v>#REF!</v>
      </c>
      <c r="S11" s="160" t="e">
        <f>+T11</f>
        <v>#REF!</v>
      </c>
      <c r="T11" s="160" t="e">
        <f>+#REF!</f>
        <v>#REF!</v>
      </c>
      <c r="U11" s="162" t="e">
        <f t="shared" si="11"/>
        <v>#REF!</v>
      </c>
      <c r="V11" s="162" t="e">
        <f t="shared" si="12"/>
        <v>#REF!</v>
      </c>
      <c r="W11" s="159"/>
      <c r="X11" s="163">
        <f t="shared" si="1"/>
        <v>-2.9678486560922979</v>
      </c>
      <c r="Y11" s="163">
        <f t="shared" si="1"/>
        <v>4.0685021006676259</v>
      </c>
      <c r="Z11" s="163">
        <f t="shared" si="1"/>
        <v>15.882255113919852</v>
      </c>
      <c r="AA11" s="163" t="e">
        <f t="shared" si="1"/>
        <v>#REF!</v>
      </c>
      <c r="AB11" s="163" t="e">
        <f t="shared" si="1"/>
        <v>#REF!</v>
      </c>
      <c r="AC11" s="164" t="e">
        <f t="shared" si="1"/>
        <v>#REF!</v>
      </c>
      <c r="AD11" s="163" t="e">
        <f t="shared" si="1"/>
        <v>#REF!</v>
      </c>
      <c r="AE11" s="163" t="e">
        <f t="shared" si="1"/>
        <v>#REF!</v>
      </c>
      <c r="AF11" s="163" t="e">
        <f t="shared" si="1"/>
        <v>#REF!</v>
      </c>
      <c r="AG11" s="163" t="e">
        <f t="shared" si="1"/>
        <v>#REF!</v>
      </c>
      <c r="AH11" s="163" t="e">
        <f t="shared" si="2"/>
        <v>#REF!</v>
      </c>
      <c r="AI11" s="227">
        <f>+ประมาณ54US!AH11</f>
        <v>0</v>
      </c>
      <c r="AJ11" s="227">
        <f>+ประมาณ54US!AI11</f>
        <v>0</v>
      </c>
      <c r="AK11" s="227">
        <f>+ประมาณ54US!AJ11</f>
        <v>0</v>
      </c>
      <c r="AL11" s="227">
        <f>+ประมาณ54US!AK11</f>
        <v>0</v>
      </c>
      <c r="AM11" s="163" t="e">
        <f t="shared" si="13"/>
        <v>#REF!</v>
      </c>
      <c r="AN11" s="163" t="e">
        <f t="shared" si="13"/>
        <v>#REF!</v>
      </c>
      <c r="AO11" s="163" t="e">
        <f t="shared" si="13"/>
        <v>#REF!</v>
      </c>
      <c r="AP11" s="223" t="e">
        <f t="shared" si="13"/>
        <v>#REF!</v>
      </c>
      <c r="AQ11" s="163" t="e">
        <f t="shared" si="3"/>
        <v>#REF!</v>
      </c>
      <c r="AR11" s="163" t="e">
        <f t="shared" si="4"/>
        <v>#REF!</v>
      </c>
      <c r="AS11" s="164" t="e">
        <f t="shared" si="5"/>
        <v>#REF!</v>
      </c>
      <c r="AT11" s="163" t="e">
        <f t="shared" si="6"/>
        <v>#REF!</v>
      </c>
      <c r="AU11" s="163" t="e">
        <f t="shared" si="14"/>
        <v>#REF!</v>
      </c>
      <c r="AV11" s="163" t="e">
        <f t="shared" si="7"/>
        <v>#REF!</v>
      </c>
      <c r="AW11" s="163"/>
      <c r="AX11" s="163">
        <f t="shared" si="8"/>
        <v>8.1662628151777295</v>
      </c>
      <c r="AY11" s="163">
        <f t="shared" si="8"/>
        <v>8.4829033987293467</v>
      </c>
      <c r="AZ11" s="163">
        <f t="shared" si="8"/>
        <v>8.2280467539975817</v>
      </c>
      <c r="BA11" s="163">
        <f t="shared" si="8"/>
        <v>8.0064069640113846</v>
      </c>
      <c r="BB11" s="163" t="e">
        <f t="shared" si="8"/>
        <v>#REF!</v>
      </c>
      <c r="BC11" s="163" t="e">
        <f t="shared" si="8"/>
        <v>#REF!</v>
      </c>
      <c r="BD11" s="164" t="e">
        <f t="shared" si="8"/>
        <v>#REF!</v>
      </c>
      <c r="BE11" s="163" t="e">
        <f t="shared" si="8"/>
        <v>#REF!</v>
      </c>
      <c r="BF11" s="163" t="e">
        <f t="shared" si="8"/>
        <v>#REF!</v>
      </c>
      <c r="BG11" s="163" t="e">
        <f t="shared" si="8"/>
        <v>#REF!</v>
      </c>
      <c r="BH11" s="164" t="e">
        <f t="shared" si="15"/>
        <v>#REF!</v>
      </c>
      <c r="BI11" s="163" t="e">
        <f t="shared" si="9"/>
        <v>#REF!</v>
      </c>
      <c r="BJ11" s="163" t="e">
        <f t="shared" si="9"/>
        <v>#REF!</v>
      </c>
      <c r="BK11" s="163" t="e">
        <f t="shared" si="9"/>
        <v>#REF!</v>
      </c>
      <c r="BL11" s="163" t="e">
        <f t="shared" si="9"/>
        <v>#REF!</v>
      </c>
      <c r="BM11" s="163" t="e">
        <f t="shared" si="16"/>
        <v>#REF!</v>
      </c>
      <c r="BN11" s="163" t="e">
        <f t="shared" si="10"/>
        <v>#REF!</v>
      </c>
      <c r="BO11" s="163" t="e">
        <f t="shared" si="10"/>
        <v>#REF!</v>
      </c>
      <c r="BP11" s="163" t="e">
        <f t="shared" si="10"/>
        <v>#REF!</v>
      </c>
      <c r="BQ11" s="165" t="e">
        <f t="shared" si="17"/>
        <v>#REF!</v>
      </c>
      <c r="BR11" s="166" t="e">
        <f t="shared" si="18"/>
        <v>#REF!</v>
      </c>
    </row>
    <row r="12" spans="1:70" ht="17.399999999999999" customHeight="1">
      <c r="A12" s="167" t="s">
        <v>15</v>
      </c>
      <c r="B12" s="168">
        <v>14038.67</v>
      </c>
      <c r="C12" s="168">
        <v>13278.77</v>
      </c>
      <c r="D12" s="168">
        <v>14023.79</v>
      </c>
      <c r="E12" s="169">
        <f t="shared" ref="E12:T12" si="20">+E9+E10+E11</f>
        <v>16126.35</v>
      </c>
      <c r="F12" s="169" t="e">
        <f t="shared" si="20"/>
        <v>#REF!</v>
      </c>
      <c r="G12" s="169" t="e">
        <f t="shared" si="20"/>
        <v>#REF!</v>
      </c>
      <c r="H12" s="169" t="e">
        <f t="shared" si="20"/>
        <v>#REF!</v>
      </c>
      <c r="I12" s="169" t="e">
        <f t="shared" si="20"/>
        <v>#REF!</v>
      </c>
      <c r="J12" s="168" t="e">
        <f t="shared" si="20"/>
        <v>#REF!</v>
      </c>
      <c r="K12" s="168" t="e">
        <f t="shared" si="20"/>
        <v>#REF!</v>
      </c>
      <c r="L12" s="168" t="e">
        <f t="shared" si="20"/>
        <v>#REF!</v>
      </c>
      <c r="M12" s="168" t="e">
        <f t="shared" si="20"/>
        <v>#REF!</v>
      </c>
      <c r="N12" s="170" t="e">
        <f t="shared" si="20"/>
        <v>#REF!</v>
      </c>
      <c r="O12" s="170" t="e">
        <f t="shared" si="20"/>
        <v>#REF!</v>
      </c>
      <c r="P12" s="170" t="e">
        <f t="shared" si="20"/>
        <v>#REF!</v>
      </c>
      <c r="Q12" s="221" t="e">
        <f t="shared" si="20"/>
        <v>#REF!</v>
      </c>
      <c r="R12" s="170" t="e">
        <f t="shared" si="20"/>
        <v>#REF!</v>
      </c>
      <c r="S12" s="170" t="e">
        <f t="shared" si="20"/>
        <v>#REF!</v>
      </c>
      <c r="T12" s="170" t="e">
        <f t="shared" si="20"/>
        <v>#REF!</v>
      </c>
      <c r="U12" s="174" t="e">
        <f t="shared" si="11"/>
        <v>#REF!</v>
      </c>
      <c r="V12" s="174" t="e">
        <f t="shared" si="12"/>
        <v>#REF!</v>
      </c>
      <c r="W12" s="172"/>
      <c r="X12" s="173">
        <f t="shared" si="1"/>
        <v>-5.4129059234243719</v>
      </c>
      <c r="Y12" s="173">
        <f t="shared" si="1"/>
        <v>5.6106100188496377</v>
      </c>
      <c r="Z12" s="173">
        <f t="shared" si="1"/>
        <v>14.992808648731891</v>
      </c>
      <c r="AA12" s="173" t="e">
        <f t="shared" si="1"/>
        <v>#REF!</v>
      </c>
      <c r="AB12" s="173" t="e">
        <f t="shared" si="1"/>
        <v>#REF!</v>
      </c>
      <c r="AC12" s="442" t="e">
        <f t="shared" si="1"/>
        <v>#REF!</v>
      </c>
      <c r="AD12" s="173" t="e">
        <f t="shared" si="1"/>
        <v>#REF!</v>
      </c>
      <c r="AE12" s="173" t="e">
        <f t="shared" si="1"/>
        <v>#REF!</v>
      </c>
      <c r="AF12" s="173" t="e">
        <f t="shared" si="1"/>
        <v>#REF!</v>
      </c>
      <c r="AG12" s="173" t="e">
        <f t="shared" si="1"/>
        <v>#REF!</v>
      </c>
      <c r="AH12" s="442" t="e">
        <f t="shared" si="2"/>
        <v>#REF!</v>
      </c>
      <c r="AI12" s="228">
        <f>+ประมาณ54US!AH12</f>
        <v>0</v>
      </c>
      <c r="AJ12" s="228">
        <f>+ประมาณ54US!AI12</f>
        <v>0</v>
      </c>
      <c r="AK12" s="228">
        <f>+ประมาณ54US!AJ12</f>
        <v>0</v>
      </c>
      <c r="AL12" s="228">
        <f>+ประมาณ54US!AK12</f>
        <v>0</v>
      </c>
      <c r="AM12" s="442" t="e">
        <f t="shared" si="13"/>
        <v>#REF!</v>
      </c>
      <c r="AN12" s="442" t="e">
        <f t="shared" si="13"/>
        <v>#REF!</v>
      </c>
      <c r="AO12" s="442" t="e">
        <f t="shared" si="13"/>
        <v>#REF!</v>
      </c>
      <c r="AP12" s="224" t="e">
        <f t="shared" si="13"/>
        <v>#REF!</v>
      </c>
      <c r="AQ12" s="442" t="e">
        <f t="shared" si="3"/>
        <v>#REF!</v>
      </c>
      <c r="AR12" s="442" t="e">
        <f t="shared" si="4"/>
        <v>#REF!</v>
      </c>
      <c r="AS12" s="442" t="e">
        <f t="shared" si="5"/>
        <v>#REF!</v>
      </c>
      <c r="AT12" s="442" t="e">
        <f t="shared" si="6"/>
        <v>#REF!</v>
      </c>
      <c r="AU12" s="173" t="e">
        <f t="shared" si="14"/>
        <v>#REF!</v>
      </c>
      <c r="AV12" s="173" t="e">
        <f t="shared" si="7"/>
        <v>#REF!</v>
      </c>
      <c r="AW12" s="173"/>
      <c r="AX12" s="173">
        <f t="shared" si="8"/>
        <v>24.065954505208357</v>
      </c>
      <c r="AY12" s="173">
        <f t="shared" si="8"/>
        <v>24.369155701213085</v>
      </c>
      <c r="AZ12" s="173">
        <f t="shared" si="8"/>
        <v>23.987277521254736</v>
      </c>
      <c r="BA12" s="173">
        <f t="shared" si="8"/>
        <v>23.161976346169098</v>
      </c>
      <c r="BB12" s="173" t="e">
        <f t="shared" si="8"/>
        <v>#REF!</v>
      </c>
      <c r="BC12" s="173" t="e">
        <f t="shared" si="8"/>
        <v>#REF!</v>
      </c>
      <c r="BD12" s="442" t="e">
        <f t="shared" si="8"/>
        <v>#REF!</v>
      </c>
      <c r="BE12" s="173" t="e">
        <f t="shared" si="8"/>
        <v>#REF!</v>
      </c>
      <c r="BF12" s="173" t="e">
        <f t="shared" si="8"/>
        <v>#REF!</v>
      </c>
      <c r="BG12" s="173" t="e">
        <f t="shared" si="8"/>
        <v>#REF!</v>
      </c>
      <c r="BH12" s="442" t="e">
        <f t="shared" si="15"/>
        <v>#REF!</v>
      </c>
      <c r="BI12" s="442" t="e">
        <f t="shared" si="9"/>
        <v>#REF!</v>
      </c>
      <c r="BJ12" s="442" t="e">
        <f t="shared" si="9"/>
        <v>#REF!</v>
      </c>
      <c r="BK12" s="442" t="e">
        <f t="shared" si="9"/>
        <v>#REF!</v>
      </c>
      <c r="BL12" s="442" t="e">
        <f t="shared" si="9"/>
        <v>#REF!</v>
      </c>
      <c r="BM12" s="442" t="e">
        <f t="shared" si="16"/>
        <v>#REF!</v>
      </c>
      <c r="BN12" s="442" t="e">
        <f t="shared" si="10"/>
        <v>#REF!</v>
      </c>
      <c r="BO12" s="442" t="e">
        <f t="shared" si="10"/>
        <v>#REF!</v>
      </c>
      <c r="BP12" s="442" t="e">
        <f t="shared" si="10"/>
        <v>#REF!</v>
      </c>
      <c r="BQ12" s="231" t="e">
        <f t="shared" si="17"/>
        <v>#REF!</v>
      </c>
      <c r="BR12" s="443" t="e">
        <f t="shared" si="18"/>
        <v>#REF!</v>
      </c>
    </row>
    <row r="13" spans="1:70" ht="17.399999999999999" customHeight="1">
      <c r="A13" s="167" t="s">
        <v>16</v>
      </c>
      <c r="B13" s="168">
        <v>28089.919999999998</v>
      </c>
      <c r="C13" s="168">
        <v>26917.51</v>
      </c>
      <c r="D13" s="168">
        <v>27096.6</v>
      </c>
      <c r="E13" s="168">
        <f t="shared" ref="E13:T13" si="21">+E12+E8</f>
        <v>32674.71</v>
      </c>
      <c r="F13" s="168" t="e">
        <f t="shared" si="21"/>
        <v>#REF!</v>
      </c>
      <c r="G13" s="168" t="e">
        <f t="shared" si="21"/>
        <v>#REF!</v>
      </c>
      <c r="H13" s="168" t="e">
        <f t="shared" si="21"/>
        <v>#REF!</v>
      </c>
      <c r="I13" s="168" t="e">
        <f t="shared" si="21"/>
        <v>#REF!</v>
      </c>
      <c r="J13" s="168" t="e">
        <f t="shared" si="21"/>
        <v>#REF!</v>
      </c>
      <c r="K13" s="168" t="e">
        <f t="shared" si="21"/>
        <v>#REF!</v>
      </c>
      <c r="L13" s="168" t="e">
        <f t="shared" si="21"/>
        <v>#REF!</v>
      </c>
      <c r="M13" s="168" t="e">
        <f t="shared" si="21"/>
        <v>#REF!</v>
      </c>
      <c r="N13" s="170" t="e">
        <f t="shared" si="21"/>
        <v>#REF!</v>
      </c>
      <c r="O13" s="170" t="e">
        <f t="shared" si="21"/>
        <v>#REF!</v>
      </c>
      <c r="P13" s="170" t="e">
        <f t="shared" si="21"/>
        <v>#REF!</v>
      </c>
      <c r="Q13" s="221" t="e">
        <f t="shared" si="21"/>
        <v>#REF!</v>
      </c>
      <c r="R13" s="170" t="e">
        <f t="shared" si="21"/>
        <v>#REF!</v>
      </c>
      <c r="S13" s="170" t="e">
        <f t="shared" si="21"/>
        <v>#REF!</v>
      </c>
      <c r="T13" s="170" t="e">
        <f t="shared" si="21"/>
        <v>#REF!</v>
      </c>
      <c r="U13" s="174" t="e">
        <f t="shared" si="11"/>
        <v>#REF!</v>
      </c>
      <c r="V13" s="174" t="e">
        <f t="shared" si="12"/>
        <v>#REF!</v>
      </c>
      <c r="W13" s="172"/>
      <c r="X13" s="173">
        <f t="shared" si="1"/>
        <v>-4.1737747918114358</v>
      </c>
      <c r="Y13" s="173">
        <f t="shared" si="1"/>
        <v>0.66532899959914626</v>
      </c>
      <c r="Z13" s="173">
        <f t="shared" si="1"/>
        <v>20.586014481521666</v>
      </c>
      <c r="AA13" s="173" t="e">
        <f t="shared" si="1"/>
        <v>#REF!</v>
      </c>
      <c r="AB13" s="173" t="e">
        <f t="shared" si="1"/>
        <v>#REF!</v>
      </c>
      <c r="AC13" s="442" t="e">
        <f t="shared" si="1"/>
        <v>#REF!</v>
      </c>
      <c r="AD13" s="173" t="e">
        <f t="shared" si="1"/>
        <v>#REF!</v>
      </c>
      <c r="AE13" s="173" t="e">
        <f t="shared" si="1"/>
        <v>#REF!</v>
      </c>
      <c r="AF13" s="173" t="e">
        <f t="shared" si="1"/>
        <v>#REF!</v>
      </c>
      <c r="AG13" s="173" t="e">
        <f t="shared" si="1"/>
        <v>#REF!</v>
      </c>
      <c r="AH13" s="442" t="e">
        <f t="shared" si="2"/>
        <v>#REF!</v>
      </c>
      <c r="AI13" s="228">
        <f>+ประมาณ54US!AH13</f>
        <v>0</v>
      </c>
      <c r="AJ13" s="228">
        <f>+ประมาณ54US!AI13</f>
        <v>0</v>
      </c>
      <c r="AK13" s="228">
        <f>+ประมาณ54US!AJ13</f>
        <v>0</v>
      </c>
      <c r="AL13" s="228">
        <f>+ประมาณ54US!AK13</f>
        <v>0</v>
      </c>
      <c r="AM13" s="442" t="e">
        <f t="shared" si="13"/>
        <v>#REF!</v>
      </c>
      <c r="AN13" s="442" t="e">
        <f t="shared" si="13"/>
        <v>#REF!</v>
      </c>
      <c r="AO13" s="442" t="e">
        <f t="shared" si="13"/>
        <v>#REF!</v>
      </c>
      <c r="AP13" s="224" t="e">
        <f t="shared" si="13"/>
        <v>#REF!</v>
      </c>
      <c r="AQ13" s="442" t="e">
        <f t="shared" si="3"/>
        <v>#REF!</v>
      </c>
      <c r="AR13" s="442" t="e">
        <f t="shared" si="4"/>
        <v>#REF!</v>
      </c>
      <c r="AS13" s="442" t="e">
        <f t="shared" si="5"/>
        <v>#REF!</v>
      </c>
      <c r="AT13" s="442" t="e">
        <f t="shared" si="6"/>
        <v>#REF!</v>
      </c>
      <c r="AU13" s="173" t="e">
        <f t="shared" si="14"/>
        <v>#REF!</v>
      </c>
      <c r="AV13" s="173" t="e">
        <f t="shared" si="7"/>
        <v>#REF!</v>
      </c>
      <c r="AW13" s="173"/>
      <c r="AX13" s="173">
        <f t="shared" si="8"/>
        <v>48.153474422786644</v>
      </c>
      <c r="AY13" s="173">
        <f t="shared" si="8"/>
        <v>49.398927180677141</v>
      </c>
      <c r="AZ13" s="173">
        <f t="shared" si="8"/>
        <v>46.347931913015742</v>
      </c>
      <c r="BA13" s="173">
        <f t="shared" si="8"/>
        <v>46.930077800490174</v>
      </c>
      <c r="BB13" s="173" t="e">
        <f t="shared" si="8"/>
        <v>#REF!</v>
      </c>
      <c r="BC13" s="173" t="e">
        <f t="shared" si="8"/>
        <v>#REF!</v>
      </c>
      <c r="BD13" s="442" t="e">
        <f t="shared" si="8"/>
        <v>#REF!</v>
      </c>
      <c r="BE13" s="173" t="e">
        <f t="shared" si="8"/>
        <v>#REF!</v>
      </c>
      <c r="BF13" s="173" t="e">
        <f t="shared" si="8"/>
        <v>#REF!</v>
      </c>
      <c r="BG13" s="173" t="e">
        <f t="shared" si="8"/>
        <v>#REF!</v>
      </c>
      <c r="BH13" s="442" t="e">
        <f t="shared" si="15"/>
        <v>#REF!</v>
      </c>
      <c r="BI13" s="442" t="e">
        <f t="shared" si="9"/>
        <v>#REF!</v>
      </c>
      <c r="BJ13" s="442" t="e">
        <f t="shared" si="9"/>
        <v>#REF!</v>
      </c>
      <c r="BK13" s="442" t="e">
        <f t="shared" si="9"/>
        <v>#REF!</v>
      </c>
      <c r="BL13" s="442" t="e">
        <f t="shared" si="9"/>
        <v>#REF!</v>
      </c>
      <c r="BM13" s="442" t="e">
        <f t="shared" si="16"/>
        <v>#REF!</v>
      </c>
      <c r="BN13" s="442" t="e">
        <f t="shared" si="10"/>
        <v>#REF!</v>
      </c>
      <c r="BO13" s="442" t="e">
        <f t="shared" si="10"/>
        <v>#REF!</v>
      </c>
      <c r="BP13" s="442" t="e">
        <f t="shared" si="10"/>
        <v>#REF!</v>
      </c>
      <c r="BQ13" s="231" t="e">
        <f t="shared" si="17"/>
        <v>#REF!</v>
      </c>
      <c r="BR13" s="443" t="e">
        <f t="shared" si="18"/>
        <v>#REF!</v>
      </c>
    </row>
    <row r="14" spans="1:70" ht="17.399999999999999" customHeight="1">
      <c r="A14" s="160" t="s">
        <v>17</v>
      </c>
      <c r="B14" s="161">
        <v>4881.54</v>
      </c>
      <c r="C14" s="161">
        <v>4686.3</v>
      </c>
      <c r="D14" s="161">
        <v>5056.12</v>
      </c>
      <c r="E14" s="161">
        <v>6135.21</v>
      </c>
      <c r="F14" s="161" t="e">
        <f>+#REF!</f>
        <v>#REF!</v>
      </c>
      <c r="G14" s="161" t="e">
        <f>+#REF!</f>
        <v>#REF!</v>
      </c>
      <c r="H14" s="161" t="e">
        <f>+#REF!</f>
        <v>#REF!</v>
      </c>
      <c r="I14" s="161" t="e">
        <f>+#REF!</f>
        <v>#REF!</v>
      </c>
      <c r="J14" s="161" t="e">
        <f>+#REF!</f>
        <v>#REF!</v>
      </c>
      <c r="K14" s="161" t="e">
        <f>+#REF!</f>
        <v>#REF!</v>
      </c>
      <c r="L14" s="161" t="e">
        <f>($L$23*BH14)/100</f>
        <v>#REF!</v>
      </c>
      <c r="M14" s="161" t="e">
        <f>+#REF!</f>
        <v>#REF!</v>
      </c>
      <c r="N14" s="160" t="e">
        <f>+#REF!</f>
        <v>#REF!</v>
      </c>
      <c r="O14" s="160" t="e">
        <f>+#REF!</f>
        <v>#REF!</v>
      </c>
      <c r="P14" s="160" t="e">
        <f>+#REF!</f>
        <v>#REF!</v>
      </c>
      <c r="Q14" s="220" t="e">
        <f>(Q$23*BP14)/100</f>
        <v>#REF!</v>
      </c>
      <c r="R14" s="160" t="e">
        <f>(R$23*BM14)/100</f>
        <v>#REF!</v>
      </c>
      <c r="S14" s="160" t="e">
        <f>+#REF!</f>
        <v>#REF!</v>
      </c>
      <c r="T14" s="160" t="e">
        <f>+#REF!</f>
        <v>#REF!</v>
      </c>
      <c r="U14" s="162" t="e">
        <f t="shared" si="11"/>
        <v>#REF!</v>
      </c>
      <c r="V14" s="162" t="e">
        <f t="shared" si="12"/>
        <v>#REF!</v>
      </c>
      <c r="W14" s="159"/>
      <c r="X14" s="163">
        <f t="shared" si="1"/>
        <v>-3.9995575166853037</v>
      </c>
      <c r="Y14" s="163">
        <f t="shared" si="1"/>
        <v>7.8915135608048859</v>
      </c>
      <c r="Z14" s="163">
        <f t="shared" si="1"/>
        <v>21.342254535098061</v>
      </c>
      <c r="AA14" s="163" t="e">
        <f t="shared" si="1"/>
        <v>#REF!</v>
      </c>
      <c r="AB14" s="163" t="e">
        <f t="shared" si="1"/>
        <v>#REF!</v>
      </c>
      <c r="AC14" s="164" t="e">
        <f t="shared" si="1"/>
        <v>#REF!</v>
      </c>
      <c r="AD14" s="163" t="e">
        <f t="shared" si="1"/>
        <v>#REF!</v>
      </c>
      <c r="AE14" s="163" t="e">
        <f t="shared" si="1"/>
        <v>#REF!</v>
      </c>
      <c r="AF14" s="163" t="e">
        <f t="shared" si="1"/>
        <v>#REF!</v>
      </c>
      <c r="AG14" s="163" t="e">
        <f t="shared" si="1"/>
        <v>#REF!</v>
      </c>
      <c r="AH14" s="163" t="e">
        <f t="shared" si="2"/>
        <v>#REF!</v>
      </c>
      <c r="AI14" s="227">
        <f>+ประมาณ54US!AH14</f>
        <v>0</v>
      </c>
      <c r="AJ14" s="227">
        <f>+ประมาณ54US!AI14</f>
        <v>0</v>
      </c>
      <c r="AK14" s="227">
        <f>+ประมาณ54US!AJ14</f>
        <v>0</v>
      </c>
      <c r="AL14" s="227">
        <f>+ประมาณ54US!AK14</f>
        <v>0</v>
      </c>
      <c r="AM14" s="163" t="e">
        <f t="shared" si="13"/>
        <v>#REF!</v>
      </c>
      <c r="AN14" s="164" t="e">
        <f t="shared" si="13"/>
        <v>#REF!</v>
      </c>
      <c r="AO14" s="163" t="e">
        <f t="shared" si="13"/>
        <v>#REF!</v>
      </c>
      <c r="AP14" s="223" t="e">
        <f t="shared" si="13"/>
        <v>#REF!</v>
      </c>
      <c r="AQ14" s="163" t="e">
        <f t="shared" si="3"/>
        <v>#REF!</v>
      </c>
      <c r="AR14" s="163" t="e">
        <f t="shared" si="4"/>
        <v>#REF!</v>
      </c>
      <c r="AS14" s="164" t="e">
        <f t="shared" si="5"/>
        <v>#REF!</v>
      </c>
      <c r="AT14" s="163" t="e">
        <f t="shared" si="6"/>
        <v>#REF!</v>
      </c>
      <c r="AU14" s="163" t="e">
        <f t="shared" si="14"/>
        <v>#REF!</v>
      </c>
      <c r="AV14" s="163" t="e">
        <f t="shared" si="7"/>
        <v>#REF!</v>
      </c>
      <c r="AW14" s="163"/>
      <c r="AX14" s="163">
        <f t="shared" si="8"/>
        <v>8.3682371303944603</v>
      </c>
      <c r="AY14" s="163">
        <f t="shared" si="8"/>
        <v>8.6002825835973429</v>
      </c>
      <c r="AZ14" s="163">
        <f t="shared" si="8"/>
        <v>8.6483435377145899</v>
      </c>
      <c r="BA14" s="163">
        <f t="shared" si="8"/>
        <v>8.8118879286869074</v>
      </c>
      <c r="BB14" s="163" t="e">
        <f t="shared" si="8"/>
        <v>#REF!</v>
      </c>
      <c r="BC14" s="163" t="e">
        <f t="shared" si="8"/>
        <v>#REF!</v>
      </c>
      <c r="BD14" s="164" t="e">
        <f t="shared" si="8"/>
        <v>#REF!</v>
      </c>
      <c r="BE14" s="163" t="e">
        <f t="shared" si="8"/>
        <v>#REF!</v>
      </c>
      <c r="BF14" s="163" t="e">
        <f t="shared" si="8"/>
        <v>#REF!</v>
      </c>
      <c r="BG14" s="163" t="e">
        <f t="shared" si="8"/>
        <v>#REF!</v>
      </c>
      <c r="BH14" s="164" t="e">
        <f t="shared" si="15"/>
        <v>#REF!</v>
      </c>
      <c r="BI14" s="163" t="e">
        <f t="shared" si="9"/>
        <v>#REF!</v>
      </c>
      <c r="BJ14" s="163" t="e">
        <f t="shared" si="9"/>
        <v>#REF!</v>
      </c>
      <c r="BK14" s="163" t="e">
        <f t="shared" si="9"/>
        <v>#REF!</v>
      </c>
      <c r="BL14" s="163" t="e">
        <f t="shared" si="9"/>
        <v>#REF!</v>
      </c>
      <c r="BM14" s="163" t="e">
        <f t="shared" si="16"/>
        <v>#REF!</v>
      </c>
      <c r="BN14" s="163" t="e">
        <f t="shared" si="10"/>
        <v>#REF!</v>
      </c>
      <c r="BO14" s="163" t="e">
        <f t="shared" si="10"/>
        <v>#REF!</v>
      </c>
      <c r="BP14" s="163" t="e">
        <f t="shared" si="10"/>
        <v>#REF!</v>
      </c>
      <c r="BQ14" s="165" t="e">
        <f t="shared" si="17"/>
        <v>#REF!</v>
      </c>
      <c r="BR14" s="166" t="e">
        <f t="shared" si="18"/>
        <v>#REF!</v>
      </c>
    </row>
    <row r="15" spans="1:70" ht="17.399999999999999" customHeight="1">
      <c r="A15" s="160" t="s">
        <v>20</v>
      </c>
      <c r="B15" s="161">
        <v>4954.97</v>
      </c>
      <c r="C15" s="161">
        <v>4346.53</v>
      </c>
      <c r="D15" s="161">
        <v>4983.12</v>
      </c>
      <c r="E15" s="161">
        <v>6279.37</v>
      </c>
      <c r="F15" s="161" t="e">
        <f>+#REF!</f>
        <v>#REF!</v>
      </c>
      <c r="G15" s="161" t="e">
        <f>+#REF!</f>
        <v>#REF!</v>
      </c>
      <c r="H15" s="161" t="e">
        <f>+#REF!</f>
        <v>#REF!</v>
      </c>
      <c r="I15" s="161" t="e">
        <f>+#REF!</f>
        <v>#REF!</v>
      </c>
      <c r="J15" s="161" t="e">
        <f>+#REF!</f>
        <v>#REF!</v>
      </c>
      <c r="K15" s="161" t="e">
        <f>+#REF!</f>
        <v>#REF!</v>
      </c>
      <c r="L15" s="161" t="e">
        <f>($L$23*BH15)/100</f>
        <v>#REF!</v>
      </c>
      <c r="M15" s="161" t="e">
        <f>+#REF!</f>
        <v>#REF!</v>
      </c>
      <c r="N15" s="160" t="e">
        <f>+#REF!</f>
        <v>#REF!</v>
      </c>
      <c r="O15" s="160" t="e">
        <f>+#REF!</f>
        <v>#REF!</v>
      </c>
      <c r="P15" s="160" t="e">
        <f>+#REF!</f>
        <v>#REF!</v>
      </c>
      <c r="Q15" s="220" t="e">
        <f>(Q$23*BP15)/100</f>
        <v>#REF!</v>
      </c>
      <c r="R15" s="160" t="e">
        <f>(R$23*BM15)/100</f>
        <v>#REF!</v>
      </c>
      <c r="S15" s="160" t="e">
        <f>+#REF!</f>
        <v>#REF!</v>
      </c>
      <c r="T15" s="160" t="e">
        <f>+#REF!</f>
        <v>#REF!</v>
      </c>
      <c r="U15" s="162" t="e">
        <f t="shared" si="11"/>
        <v>#REF!</v>
      </c>
      <c r="V15" s="162" t="e">
        <f t="shared" si="12"/>
        <v>#REF!</v>
      </c>
      <c r="W15" s="159"/>
      <c r="X15" s="163">
        <f t="shared" si="1"/>
        <v>-12.279388169857752</v>
      </c>
      <c r="Y15" s="163">
        <f t="shared" si="1"/>
        <v>14.645935953507738</v>
      </c>
      <c r="Z15" s="163">
        <f t="shared" si="1"/>
        <v>26.012819277882127</v>
      </c>
      <c r="AA15" s="163" t="e">
        <f t="shared" si="1"/>
        <v>#REF!</v>
      </c>
      <c r="AB15" s="163" t="e">
        <f t="shared" si="1"/>
        <v>#REF!</v>
      </c>
      <c r="AC15" s="164" t="e">
        <f t="shared" si="1"/>
        <v>#REF!</v>
      </c>
      <c r="AD15" s="163" t="e">
        <f t="shared" si="1"/>
        <v>#REF!</v>
      </c>
      <c r="AE15" s="163" t="e">
        <f t="shared" si="1"/>
        <v>#REF!</v>
      </c>
      <c r="AF15" s="163" t="e">
        <f t="shared" si="1"/>
        <v>#REF!</v>
      </c>
      <c r="AG15" s="163" t="e">
        <f t="shared" si="1"/>
        <v>#REF!</v>
      </c>
      <c r="AH15" s="163" t="e">
        <f t="shared" si="2"/>
        <v>#REF!</v>
      </c>
      <c r="AI15" s="227">
        <f>+ประมาณ54US!AH15</f>
        <v>0</v>
      </c>
      <c r="AJ15" s="227">
        <f>+ประมาณ54US!AI15</f>
        <v>0</v>
      </c>
      <c r="AK15" s="227">
        <f>+ประมาณ54US!AJ15</f>
        <v>0</v>
      </c>
      <c r="AL15" s="227">
        <f>+ประมาณ54US!AK15</f>
        <v>0</v>
      </c>
      <c r="AM15" s="163" t="e">
        <f t="shared" si="13"/>
        <v>#REF!</v>
      </c>
      <c r="AN15" s="164" t="e">
        <f t="shared" si="13"/>
        <v>#REF!</v>
      </c>
      <c r="AO15" s="163" t="e">
        <f t="shared" si="13"/>
        <v>#REF!</v>
      </c>
      <c r="AP15" s="223" t="e">
        <f t="shared" si="13"/>
        <v>#REF!</v>
      </c>
      <c r="AQ15" s="163" t="e">
        <f t="shared" si="3"/>
        <v>#REF!</v>
      </c>
      <c r="AR15" s="163" t="e">
        <f t="shared" si="4"/>
        <v>#REF!</v>
      </c>
      <c r="AS15" s="164" t="e">
        <f t="shared" si="5"/>
        <v>#REF!</v>
      </c>
      <c r="AT15" s="163" t="e">
        <f t="shared" si="6"/>
        <v>#REF!</v>
      </c>
      <c r="AU15" s="163" t="e">
        <f t="shared" si="14"/>
        <v>#REF!</v>
      </c>
      <c r="AV15" s="163" t="e">
        <f t="shared" si="7"/>
        <v>#REF!</v>
      </c>
      <c r="AW15" s="163"/>
      <c r="AX15" s="163">
        <f t="shared" si="8"/>
        <v>8.4941153680991324</v>
      </c>
      <c r="AY15" s="163">
        <f t="shared" si="8"/>
        <v>7.9767377799294437</v>
      </c>
      <c r="AZ15" s="163">
        <f t="shared" si="8"/>
        <v>8.5234791993972312</v>
      </c>
      <c r="BA15" s="163">
        <f t="shared" si="8"/>
        <v>9.0189422534450649</v>
      </c>
      <c r="BB15" s="163" t="e">
        <f t="shared" si="8"/>
        <v>#REF!</v>
      </c>
      <c r="BC15" s="163" t="e">
        <f t="shared" si="8"/>
        <v>#REF!</v>
      </c>
      <c r="BD15" s="164" t="e">
        <f t="shared" si="8"/>
        <v>#REF!</v>
      </c>
      <c r="BE15" s="163" t="e">
        <f t="shared" si="8"/>
        <v>#REF!</v>
      </c>
      <c r="BF15" s="163" t="e">
        <f t="shared" si="8"/>
        <v>#REF!</v>
      </c>
      <c r="BG15" s="163" t="e">
        <f t="shared" si="8"/>
        <v>#REF!</v>
      </c>
      <c r="BH15" s="164" t="e">
        <f t="shared" si="15"/>
        <v>#REF!</v>
      </c>
      <c r="BI15" s="163" t="e">
        <f t="shared" si="9"/>
        <v>#REF!</v>
      </c>
      <c r="BJ15" s="163" t="e">
        <f t="shared" si="9"/>
        <v>#REF!</v>
      </c>
      <c r="BK15" s="163" t="e">
        <f t="shared" si="9"/>
        <v>#REF!</v>
      </c>
      <c r="BL15" s="163" t="e">
        <f t="shared" si="9"/>
        <v>#REF!</v>
      </c>
      <c r="BM15" s="163" t="e">
        <f t="shared" si="16"/>
        <v>#REF!</v>
      </c>
      <c r="BN15" s="163" t="e">
        <f t="shared" si="10"/>
        <v>#REF!</v>
      </c>
      <c r="BO15" s="163" t="e">
        <f t="shared" si="10"/>
        <v>#REF!</v>
      </c>
      <c r="BP15" s="163" t="e">
        <f t="shared" si="10"/>
        <v>#REF!</v>
      </c>
      <c r="BQ15" s="165" t="e">
        <f t="shared" si="17"/>
        <v>#REF!</v>
      </c>
      <c r="BR15" s="166" t="e">
        <f t="shared" si="18"/>
        <v>#REF!</v>
      </c>
    </row>
    <row r="16" spans="1:70" ht="17.399999999999999" customHeight="1">
      <c r="A16" s="160" t="s">
        <v>22</v>
      </c>
      <c r="B16" s="161">
        <v>5139.1000000000004</v>
      </c>
      <c r="C16" s="161">
        <v>4675.63</v>
      </c>
      <c r="D16" s="161">
        <v>5161.04</v>
      </c>
      <c r="E16" s="161">
        <v>6089.38</v>
      </c>
      <c r="F16" s="161" t="e">
        <f>+#REF!</f>
        <v>#REF!</v>
      </c>
      <c r="G16" s="161" t="e">
        <f>+#REF!</f>
        <v>#REF!</v>
      </c>
      <c r="H16" s="161" t="e">
        <f>+#REF!</f>
        <v>#REF!</v>
      </c>
      <c r="I16" s="161" t="e">
        <f>+#REF!</f>
        <v>#REF!</v>
      </c>
      <c r="J16" s="161" t="e">
        <f>+#REF!</f>
        <v>#REF!</v>
      </c>
      <c r="K16" s="161" t="e">
        <f>+#REF!</f>
        <v>#REF!</v>
      </c>
      <c r="L16" s="161" t="e">
        <f>($L$23*BH16)/100</f>
        <v>#REF!</v>
      </c>
      <c r="M16" s="161" t="e">
        <f>+#REF!</f>
        <v>#REF!</v>
      </c>
      <c r="N16" s="160" t="e">
        <f>+#REF!</f>
        <v>#REF!</v>
      </c>
      <c r="O16" s="160" t="e">
        <f>+#REF!</f>
        <v>#REF!</v>
      </c>
      <c r="P16" s="160" t="e">
        <f>+#REF!</f>
        <v>#REF!</v>
      </c>
      <c r="Q16" s="220" t="e">
        <f>(Q$23*BP16)/100</f>
        <v>#REF!</v>
      </c>
      <c r="R16" s="160" t="e">
        <f>(R$23*BM16)/100</f>
        <v>#REF!</v>
      </c>
      <c r="S16" s="160" t="e">
        <f>+#REF!</f>
        <v>#REF!</v>
      </c>
      <c r="T16" s="160" t="e">
        <f>+#REF!</f>
        <v>#REF!</v>
      </c>
      <c r="U16" s="162" t="e">
        <f t="shared" si="11"/>
        <v>#REF!</v>
      </c>
      <c r="V16" s="162" t="e">
        <f t="shared" si="12"/>
        <v>#REF!</v>
      </c>
      <c r="W16" s="159"/>
      <c r="X16" s="164">
        <f t="shared" si="1"/>
        <v>-9.0185051857329164</v>
      </c>
      <c r="Y16" s="164">
        <f t="shared" si="1"/>
        <v>10.381702572701435</v>
      </c>
      <c r="Z16" s="164">
        <f t="shared" si="1"/>
        <v>17.987459891804747</v>
      </c>
      <c r="AA16" s="164" t="e">
        <f t="shared" si="1"/>
        <v>#REF!</v>
      </c>
      <c r="AB16" s="164" t="e">
        <f t="shared" si="1"/>
        <v>#REF!</v>
      </c>
      <c r="AC16" s="164" t="e">
        <f t="shared" si="1"/>
        <v>#REF!</v>
      </c>
      <c r="AD16" s="163" t="e">
        <f t="shared" si="1"/>
        <v>#REF!</v>
      </c>
      <c r="AE16" s="163" t="e">
        <f t="shared" si="1"/>
        <v>#REF!</v>
      </c>
      <c r="AF16" s="163" t="e">
        <f t="shared" si="1"/>
        <v>#REF!</v>
      </c>
      <c r="AG16" s="163" t="e">
        <f t="shared" si="1"/>
        <v>#REF!</v>
      </c>
      <c r="AH16" s="163" t="e">
        <f t="shared" si="2"/>
        <v>#REF!</v>
      </c>
      <c r="AI16" s="227">
        <f>+ประมาณ54US!AH16</f>
        <v>0</v>
      </c>
      <c r="AJ16" s="227">
        <f>+ประมาณ54US!AI16</f>
        <v>0</v>
      </c>
      <c r="AK16" s="227">
        <f>+ประมาณ54US!AJ16</f>
        <v>0</v>
      </c>
      <c r="AL16" s="227">
        <f>+ประมาณ54US!AK16</f>
        <v>0</v>
      </c>
      <c r="AM16" s="163" t="e">
        <f t="shared" si="13"/>
        <v>#REF!</v>
      </c>
      <c r="AN16" s="164" t="e">
        <f t="shared" si="13"/>
        <v>#REF!</v>
      </c>
      <c r="AO16" s="163" t="e">
        <f t="shared" si="13"/>
        <v>#REF!</v>
      </c>
      <c r="AP16" s="223" t="e">
        <f t="shared" si="13"/>
        <v>#REF!</v>
      </c>
      <c r="AQ16" s="163" t="e">
        <f t="shared" si="3"/>
        <v>#REF!</v>
      </c>
      <c r="AR16" s="163" t="e">
        <f t="shared" si="4"/>
        <v>#REF!</v>
      </c>
      <c r="AS16" s="164" t="e">
        <f t="shared" si="5"/>
        <v>#REF!</v>
      </c>
      <c r="AT16" s="163" t="e">
        <f t="shared" si="6"/>
        <v>#REF!</v>
      </c>
      <c r="AU16" s="163" t="e">
        <f t="shared" si="14"/>
        <v>#REF!</v>
      </c>
      <c r="AV16" s="163" t="e">
        <f t="shared" si="7"/>
        <v>#REF!</v>
      </c>
      <c r="AW16" s="164"/>
      <c r="AX16" s="164">
        <f t="shared" si="8"/>
        <v>8.8097623776124276</v>
      </c>
      <c r="AY16" s="164">
        <f t="shared" si="8"/>
        <v>8.580701034151728</v>
      </c>
      <c r="AZ16" s="164">
        <f t="shared" si="8"/>
        <v>8.8278060908140041</v>
      </c>
      <c r="BA16" s="164">
        <f t="shared" si="8"/>
        <v>8.7460631527180777</v>
      </c>
      <c r="BB16" s="164" t="e">
        <f t="shared" si="8"/>
        <v>#REF!</v>
      </c>
      <c r="BC16" s="164" t="e">
        <f t="shared" si="8"/>
        <v>#REF!</v>
      </c>
      <c r="BD16" s="164" t="e">
        <f t="shared" si="8"/>
        <v>#REF!</v>
      </c>
      <c r="BE16" s="163" t="e">
        <f t="shared" si="8"/>
        <v>#REF!</v>
      </c>
      <c r="BF16" s="163" t="e">
        <f t="shared" si="8"/>
        <v>#REF!</v>
      </c>
      <c r="BG16" s="163" t="e">
        <f t="shared" si="8"/>
        <v>#REF!</v>
      </c>
      <c r="BH16" s="164" t="e">
        <f t="shared" si="15"/>
        <v>#REF!</v>
      </c>
      <c r="BI16" s="163" t="e">
        <f t="shared" si="9"/>
        <v>#REF!</v>
      </c>
      <c r="BJ16" s="163" t="e">
        <f t="shared" si="9"/>
        <v>#REF!</v>
      </c>
      <c r="BK16" s="163" t="e">
        <f t="shared" si="9"/>
        <v>#REF!</v>
      </c>
      <c r="BL16" s="163" t="e">
        <f t="shared" si="9"/>
        <v>#REF!</v>
      </c>
      <c r="BM16" s="163" t="e">
        <f t="shared" si="16"/>
        <v>#REF!</v>
      </c>
      <c r="BN16" s="163" t="e">
        <f t="shared" si="10"/>
        <v>#REF!</v>
      </c>
      <c r="BO16" s="163" t="e">
        <f t="shared" si="10"/>
        <v>#REF!</v>
      </c>
      <c r="BP16" s="163" t="e">
        <f t="shared" si="10"/>
        <v>#REF!</v>
      </c>
      <c r="BQ16" s="165" t="e">
        <f t="shared" si="17"/>
        <v>#REF!</v>
      </c>
      <c r="BR16" s="166" t="e">
        <f t="shared" si="18"/>
        <v>#REF!</v>
      </c>
    </row>
    <row r="17" spans="1:70" ht="17.399999999999999" customHeight="1">
      <c r="A17" s="167" t="s">
        <v>23</v>
      </c>
      <c r="B17" s="168">
        <v>14975.61</v>
      </c>
      <c r="C17" s="168">
        <v>13708.46</v>
      </c>
      <c r="D17" s="168">
        <v>15200.28</v>
      </c>
      <c r="E17" s="168">
        <v>18503.96</v>
      </c>
      <c r="F17" s="169" t="e">
        <f>+F14+F15+F16</f>
        <v>#REF!</v>
      </c>
      <c r="G17" s="169" t="e">
        <f>+G14+G15+G16</f>
        <v>#REF!</v>
      </c>
      <c r="H17" s="169" t="e">
        <f>+H14+H15+H16</f>
        <v>#REF!</v>
      </c>
      <c r="I17" s="169" t="e">
        <f>+I14+I15+I16</f>
        <v>#REF!</v>
      </c>
      <c r="J17" s="169" t="e">
        <f t="shared" ref="J17:O17" si="22">+J16+J15+J14</f>
        <v>#REF!</v>
      </c>
      <c r="K17" s="169" t="e">
        <f t="shared" si="22"/>
        <v>#REF!</v>
      </c>
      <c r="L17" s="169" t="e">
        <f t="shared" si="22"/>
        <v>#REF!</v>
      </c>
      <c r="M17" s="169" t="e">
        <f t="shared" si="22"/>
        <v>#REF!</v>
      </c>
      <c r="N17" s="175" t="e">
        <f t="shared" si="22"/>
        <v>#REF!</v>
      </c>
      <c r="O17" s="175" t="e">
        <f t="shared" si="22"/>
        <v>#REF!</v>
      </c>
      <c r="P17" s="175" t="e">
        <f>+P16+P15+P14</f>
        <v>#REF!</v>
      </c>
      <c r="Q17" s="222" t="e">
        <f>+Q16+Q15+Q14</f>
        <v>#REF!</v>
      </c>
      <c r="R17" s="175" t="e">
        <f>+R16+R15+R14</f>
        <v>#REF!</v>
      </c>
      <c r="S17" s="175" t="e">
        <f>+S16+S15+S14</f>
        <v>#REF!</v>
      </c>
      <c r="T17" s="175" t="e">
        <f>+T16+T15+T14</f>
        <v>#REF!</v>
      </c>
      <c r="U17" s="174" t="e">
        <f t="shared" si="11"/>
        <v>#REF!</v>
      </c>
      <c r="V17" s="174" t="e">
        <f t="shared" si="12"/>
        <v>#REF!</v>
      </c>
      <c r="W17" s="172"/>
      <c r="X17" s="173">
        <f t="shared" si="1"/>
        <v>-8.4614249436250066</v>
      </c>
      <c r="Y17" s="173">
        <f t="shared" si="1"/>
        <v>10.882476952188668</v>
      </c>
      <c r="Z17" s="173">
        <f t="shared" si="1"/>
        <v>21.734336472749185</v>
      </c>
      <c r="AA17" s="173" t="e">
        <f t="shared" si="1"/>
        <v>#REF!</v>
      </c>
      <c r="AB17" s="173" t="e">
        <f t="shared" si="1"/>
        <v>#REF!</v>
      </c>
      <c r="AC17" s="442" t="e">
        <f t="shared" si="1"/>
        <v>#REF!</v>
      </c>
      <c r="AD17" s="173" t="e">
        <f t="shared" si="1"/>
        <v>#REF!</v>
      </c>
      <c r="AE17" s="173" t="e">
        <f t="shared" si="1"/>
        <v>#REF!</v>
      </c>
      <c r="AF17" s="173" t="e">
        <f t="shared" si="1"/>
        <v>#REF!</v>
      </c>
      <c r="AG17" s="173" t="e">
        <f t="shared" si="1"/>
        <v>#REF!</v>
      </c>
      <c r="AH17" s="442" t="e">
        <f t="shared" si="2"/>
        <v>#REF!</v>
      </c>
      <c r="AI17" s="228">
        <f>+ประมาณ54US!AH17</f>
        <v>0</v>
      </c>
      <c r="AJ17" s="228">
        <f>+ประมาณ54US!AI17</f>
        <v>0</v>
      </c>
      <c r="AK17" s="228">
        <f>+ประมาณ54US!AJ17</f>
        <v>0</v>
      </c>
      <c r="AL17" s="228">
        <f>+ประมาณ54US!AK17</f>
        <v>0</v>
      </c>
      <c r="AM17" s="442" t="e">
        <f t="shared" si="13"/>
        <v>#REF!</v>
      </c>
      <c r="AN17" s="442" t="e">
        <f t="shared" si="13"/>
        <v>#REF!</v>
      </c>
      <c r="AO17" s="442" t="e">
        <f t="shared" si="13"/>
        <v>#REF!</v>
      </c>
      <c r="AP17" s="224" t="e">
        <f t="shared" si="13"/>
        <v>#REF!</v>
      </c>
      <c r="AQ17" s="442" t="e">
        <f t="shared" si="3"/>
        <v>#REF!</v>
      </c>
      <c r="AR17" s="442" t="e">
        <f>((S17/P17)-1)*100</f>
        <v>#REF!</v>
      </c>
      <c r="AS17" s="442" t="e">
        <f>((T17/P17)-1)*100</f>
        <v>#REF!</v>
      </c>
      <c r="AT17" s="442" t="e">
        <f t="shared" si="6"/>
        <v>#REF!</v>
      </c>
      <c r="AU17" s="173" t="e">
        <f t="shared" si="14"/>
        <v>#REF!</v>
      </c>
      <c r="AV17" s="173" t="e">
        <f t="shared" si="7"/>
        <v>#REF!</v>
      </c>
      <c r="AW17" s="173"/>
      <c r="AX17" s="173">
        <f t="shared" si="8"/>
        <v>25.672114876106022</v>
      </c>
      <c r="AY17" s="173">
        <f t="shared" si="8"/>
        <v>25.157721397678511</v>
      </c>
      <c r="AZ17" s="173">
        <f t="shared" si="8"/>
        <v>25.999628827925825</v>
      </c>
      <c r="BA17" s="173">
        <f t="shared" si="8"/>
        <v>26.576893334850048</v>
      </c>
      <c r="BB17" s="173" t="e">
        <f t="shared" si="8"/>
        <v>#REF!</v>
      </c>
      <c r="BC17" s="173" t="e">
        <f t="shared" si="8"/>
        <v>#REF!</v>
      </c>
      <c r="BD17" s="442" t="e">
        <f t="shared" si="8"/>
        <v>#REF!</v>
      </c>
      <c r="BE17" s="173" t="e">
        <f>+(I17/I$23)*100</f>
        <v>#REF!</v>
      </c>
      <c r="BF17" s="173" t="e">
        <f t="shared" si="8"/>
        <v>#REF!</v>
      </c>
      <c r="BG17" s="173" t="e">
        <f t="shared" si="8"/>
        <v>#REF!</v>
      </c>
      <c r="BH17" s="442" t="e">
        <f t="shared" si="15"/>
        <v>#REF!</v>
      </c>
      <c r="BI17" s="173" t="e">
        <f t="shared" si="9"/>
        <v>#REF!</v>
      </c>
      <c r="BJ17" s="173" t="e">
        <f t="shared" si="9"/>
        <v>#REF!</v>
      </c>
      <c r="BK17" s="173" t="e">
        <f t="shared" si="9"/>
        <v>#REF!</v>
      </c>
      <c r="BL17" s="173" t="e">
        <f t="shared" si="9"/>
        <v>#REF!</v>
      </c>
      <c r="BM17" s="173" t="e">
        <f t="shared" si="16"/>
        <v>#REF!</v>
      </c>
      <c r="BN17" s="442" t="e">
        <f>+(R17/R$23)*100</f>
        <v>#REF!</v>
      </c>
      <c r="BO17" s="442" t="e">
        <f>+(S17/S$23)*100</f>
        <v>#REF!</v>
      </c>
      <c r="BP17" s="442" t="e">
        <f>+(T17/T$23)*100</f>
        <v>#REF!</v>
      </c>
      <c r="BQ17" s="231" t="e">
        <f t="shared" si="17"/>
        <v>#REF!</v>
      </c>
      <c r="BR17" s="443" t="e">
        <f t="shared" si="18"/>
        <v>#REF!</v>
      </c>
    </row>
    <row r="18" spans="1:70" ht="17.399999999999999" customHeight="1">
      <c r="A18" s="176" t="s">
        <v>25</v>
      </c>
      <c r="B18" s="161">
        <v>5307.77</v>
      </c>
      <c r="C18" s="161">
        <v>4632.58</v>
      </c>
      <c r="D18" s="161">
        <v>5477.32</v>
      </c>
      <c r="E18" s="161">
        <v>6309.06</v>
      </c>
      <c r="F18" s="161" t="e">
        <f>+#REF!</f>
        <v>#REF!</v>
      </c>
      <c r="G18" s="161" t="e">
        <f>+#REF!</f>
        <v>#REF!</v>
      </c>
      <c r="H18" s="161" t="e">
        <f>+#REF!</f>
        <v>#REF!</v>
      </c>
      <c r="I18" s="161" t="e">
        <f>+#REF!</f>
        <v>#REF!</v>
      </c>
      <c r="J18" s="161" t="e">
        <f>+#REF!</f>
        <v>#REF!</v>
      </c>
      <c r="K18" s="161" t="e">
        <f>+#REF!</f>
        <v>#REF!</v>
      </c>
      <c r="L18" s="161" t="e">
        <f>($L$23*BH18)/100</f>
        <v>#REF!</v>
      </c>
      <c r="M18" s="161" t="e">
        <f>+#REF!</f>
        <v>#REF!</v>
      </c>
      <c r="N18" s="160" t="e">
        <f>+#REF!</f>
        <v>#REF!</v>
      </c>
      <c r="O18" s="160" t="e">
        <f>+#REF!</f>
        <v>#REF!</v>
      </c>
      <c r="P18" s="160" t="e">
        <f>+#REF!</f>
        <v>#REF!</v>
      </c>
      <c r="Q18" s="220" t="e">
        <f>(Q$23*BP18)/100</f>
        <v>#REF!</v>
      </c>
      <c r="R18" s="160" t="e">
        <f>(R$23*BM18)/100</f>
        <v>#REF!</v>
      </c>
      <c r="S18" s="160" t="e">
        <f>+#REF!</f>
        <v>#REF!</v>
      </c>
      <c r="T18" s="160" t="e">
        <f>+#REF!</f>
        <v>#REF!</v>
      </c>
      <c r="U18" s="162" t="e">
        <f t="shared" si="11"/>
        <v>#REF!</v>
      </c>
      <c r="V18" s="162" t="e">
        <f t="shared" si="12"/>
        <v>#REF!</v>
      </c>
      <c r="W18" s="159"/>
      <c r="X18" s="163">
        <f t="shared" si="1"/>
        <v>-12.720784811700591</v>
      </c>
      <c r="Y18" s="163">
        <f t="shared" si="1"/>
        <v>18.234763350012308</v>
      </c>
      <c r="Z18" s="163">
        <f t="shared" si="1"/>
        <v>15.185163547136193</v>
      </c>
      <c r="AA18" s="163" t="e">
        <f t="shared" si="1"/>
        <v>#REF!</v>
      </c>
      <c r="AB18" s="163" t="e">
        <f t="shared" si="1"/>
        <v>#REF!</v>
      </c>
      <c r="AC18" s="164" t="e">
        <f t="shared" si="1"/>
        <v>#REF!</v>
      </c>
      <c r="AD18" s="163" t="e">
        <f t="shared" si="1"/>
        <v>#REF!</v>
      </c>
      <c r="AE18" s="163" t="e">
        <f t="shared" si="1"/>
        <v>#REF!</v>
      </c>
      <c r="AF18" s="163" t="e">
        <f t="shared" si="1"/>
        <v>#REF!</v>
      </c>
      <c r="AG18" s="163" t="e">
        <f t="shared" si="1"/>
        <v>#REF!</v>
      </c>
      <c r="AH18" s="164" t="e">
        <f t="shared" si="2"/>
        <v>#REF!</v>
      </c>
      <c r="AI18" s="227">
        <f>+ประมาณ54US!AH18</f>
        <v>0</v>
      </c>
      <c r="AJ18" s="227">
        <f>+ประมาณ54US!AI18</f>
        <v>0</v>
      </c>
      <c r="AK18" s="227">
        <f>+ประมาณ54US!AJ18</f>
        <v>0</v>
      </c>
      <c r="AL18" s="227">
        <f>+ประมาณ54US!AK18</f>
        <v>0</v>
      </c>
      <c r="AM18" s="163" t="e">
        <f t="shared" si="13"/>
        <v>#REF!</v>
      </c>
      <c r="AN18" s="164" t="e">
        <f t="shared" si="13"/>
        <v>#REF!</v>
      </c>
      <c r="AO18" s="163" t="e">
        <f t="shared" si="13"/>
        <v>#REF!</v>
      </c>
      <c r="AP18" s="223" t="e">
        <f t="shared" si="13"/>
        <v>#REF!</v>
      </c>
      <c r="AQ18" s="163" t="e">
        <f t="shared" si="3"/>
        <v>#REF!</v>
      </c>
      <c r="AR18" s="163" t="e">
        <f t="shared" si="4"/>
        <v>#REF!</v>
      </c>
      <c r="AS18" s="164" t="e">
        <f t="shared" si="5"/>
        <v>#REF!</v>
      </c>
      <c r="AT18" s="163" t="e">
        <f t="shared" si="6"/>
        <v>#REF!</v>
      </c>
      <c r="AU18" s="163" t="e">
        <f t="shared" si="14"/>
        <v>#REF!</v>
      </c>
      <c r="AV18" s="163" t="e">
        <f t="shared" si="7"/>
        <v>#REF!</v>
      </c>
      <c r="AW18" s="163"/>
      <c r="AX18" s="163">
        <f t="shared" si="8"/>
        <v>9.0989069010176724</v>
      </c>
      <c r="AY18" s="163">
        <f t="shared" si="8"/>
        <v>8.5016958135674994</v>
      </c>
      <c r="AZ18" s="163">
        <f t="shared" si="8"/>
        <v>9.3687936651018706</v>
      </c>
      <c r="BA18" s="163">
        <f t="shared" si="8"/>
        <v>9.0615854478267934</v>
      </c>
      <c r="BB18" s="163" t="e">
        <f t="shared" si="8"/>
        <v>#REF!</v>
      </c>
      <c r="BC18" s="163" t="e">
        <f t="shared" si="8"/>
        <v>#REF!</v>
      </c>
      <c r="BD18" s="164" t="e">
        <f t="shared" si="8"/>
        <v>#REF!</v>
      </c>
      <c r="BE18" s="163" t="e">
        <f t="shared" si="8"/>
        <v>#REF!</v>
      </c>
      <c r="BF18" s="163" t="e">
        <f t="shared" si="8"/>
        <v>#REF!</v>
      </c>
      <c r="BG18" s="163" t="e">
        <f t="shared" si="8"/>
        <v>#REF!</v>
      </c>
      <c r="BH18" s="164" t="e">
        <f t="shared" si="15"/>
        <v>#REF!</v>
      </c>
      <c r="BI18" s="163" t="e">
        <f t="shared" si="9"/>
        <v>#REF!</v>
      </c>
      <c r="BJ18" s="163" t="e">
        <f t="shared" si="9"/>
        <v>#REF!</v>
      </c>
      <c r="BK18" s="163" t="e">
        <f t="shared" si="9"/>
        <v>#REF!</v>
      </c>
      <c r="BL18" s="163" t="e">
        <f t="shared" si="9"/>
        <v>#REF!</v>
      </c>
      <c r="BM18" s="163" t="e">
        <f t="shared" si="16"/>
        <v>#REF!</v>
      </c>
      <c r="BN18" s="163" t="e">
        <f t="shared" si="10"/>
        <v>#REF!</v>
      </c>
      <c r="BO18" s="163" t="e">
        <f t="shared" si="10"/>
        <v>#REF!</v>
      </c>
      <c r="BP18" s="163" t="e">
        <f t="shared" si="10"/>
        <v>#REF!</v>
      </c>
      <c r="BQ18" s="165" t="e">
        <f t="shared" si="17"/>
        <v>#REF!</v>
      </c>
      <c r="BR18" s="166" t="e">
        <f t="shared" si="18"/>
        <v>#REF!</v>
      </c>
    </row>
    <row r="19" spans="1:70" ht="17.399999999999999" customHeight="1">
      <c r="A19" s="160" t="s">
        <v>27</v>
      </c>
      <c r="B19" s="161">
        <v>4920.42</v>
      </c>
      <c r="C19" s="161">
        <v>4555.42</v>
      </c>
      <c r="D19" s="161">
        <v>5346.5</v>
      </c>
      <c r="E19" s="161">
        <v>6219.54</v>
      </c>
      <c r="F19" s="161" t="e">
        <f>+#REF!</f>
        <v>#REF!</v>
      </c>
      <c r="G19" s="161" t="e">
        <f>+#REF!</f>
        <v>#REF!</v>
      </c>
      <c r="H19" s="161" t="e">
        <f>+#REF!</f>
        <v>#REF!</v>
      </c>
      <c r="I19" s="161" t="e">
        <f>+#REF!</f>
        <v>#REF!</v>
      </c>
      <c r="J19" s="161" t="e">
        <f>+#REF!</f>
        <v>#REF!</v>
      </c>
      <c r="K19" s="161" t="e">
        <f>+#REF!</f>
        <v>#REF!</v>
      </c>
      <c r="L19" s="161" t="e">
        <f>($L$23*BH19)/100</f>
        <v>#REF!</v>
      </c>
      <c r="M19" s="161" t="e">
        <f>+#REF!</f>
        <v>#REF!</v>
      </c>
      <c r="N19" s="160" t="e">
        <f>+#REF!</f>
        <v>#REF!</v>
      </c>
      <c r="O19" s="160" t="e">
        <f>+#REF!</f>
        <v>#REF!</v>
      </c>
      <c r="P19" s="160" t="e">
        <f>+#REF!</f>
        <v>#REF!</v>
      </c>
      <c r="Q19" s="220" t="e">
        <f>(Q$23*BP19)/100</f>
        <v>#REF!</v>
      </c>
      <c r="R19" s="160" t="e">
        <f>(R$23*BM19)/100</f>
        <v>#REF!</v>
      </c>
      <c r="S19" s="160">
        <v>15000</v>
      </c>
      <c r="T19" s="160">
        <v>16000</v>
      </c>
      <c r="U19" s="162" t="e">
        <f t="shared" si="11"/>
        <v>#REF!</v>
      </c>
      <c r="V19" s="162" t="e">
        <f t="shared" si="12"/>
        <v>#REF!</v>
      </c>
      <c r="W19" s="159"/>
      <c r="X19" s="163">
        <f t="shared" si="1"/>
        <v>-7.4180659374606268</v>
      </c>
      <c r="Y19" s="163">
        <f t="shared" si="1"/>
        <v>17.365687466797787</v>
      </c>
      <c r="Z19" s="163">
        <f t="shared" si="1"/>
        <v>16.329187318806703</v>
      </c>
      <c r="AA19" s="163" t="e">
        <f t="shared" si="1"/>
        <v>#REF!</v>
      </c>
      <c r="AB19" s="163" t="e">
        <f t="shared" si="1"/>
        <v>#REF!</v>
      </c>
      <c r="AC19" s="164" t="e">
        <f t="shared" si="1"/>
        <v>#REF!</v>
      </c>
      <c r="AD19" s="163" t="e">
        <f t="shared" si="1"/>
        <v>#REF!</v>
      </c>
      <c r="AE19" s="163" t="e">
        <f t="shared" si="1"/>
        <v>#REF!</v>
      </c>
      <c r="AF19" s="163" t="e">
        <f t="shared" si="1"/>
        <v>#REF!</v>
      </c>
      <c r="AG19" s="163" t="e">
        <f t="shared" si="1"/>
        <v>#REF!</v>
      </c>
      <c r="AH19" s="164" t="e">
        <f t="shared" si="2"/>
        <v>#REF!</v>
      </c>
      <c r="AI19" s="227">
        <f>+ประมาณ54US!AH19</f>
        <v>0</v>
      </c>
      <c r="AJ19" s="227">
        <f>+ประมาณ54US!AI19</f>
        <v>0</v>
      </c>
      <c r="AK19" s="227">
        <f>+ประมาณ54US!AJ19</f>
        <v>0</v>
      </c>
      <c r="AL19" s="227">
        <f>+ประมาณ54US!AK19</f>
        <v>0</v>
      </c>
      <c r="AM19" s="163" t="e">
        <f t="shared" si="13"/>
        <v>#REF!</v>
      </c>
      <c r="AN19" s="164" t="e">
        <f t="shared" si="13"/>
        <v>#REF!</v>
      </c>
      <c r="AO19" s="163" t="e">
        <f t="shared" si="13"/>
        <v>#REF!</v>
      </c>
      <c r="AP19" s="223" t="e">
        <f t="shared" si="13"/>
        <v>#REF!</v>
      </c>
      <c r="AQ19" s="163" t="e">
        <f t="shared" si="3"/>
        <v>#REF!</v>
      </c>
      <c r="AR19" s="163" t="e">
        <f t="shared" si="4"/>
        <v>#REF!</v>
      </c>
      <c r="AS19" s="164" t="e">
        <f t="shared" si="5"/>
        <v>#REF!</v>
      </c>
      <c r="AT19" s="163" t="e">
        <f t="shared" si="6"/>
        <v>#REF!</v>
      </c>
      <c r="AU19" s="163" t="e">
        <f t="shared" si="14"/>
        <v>#REF!</v>
      </c>
      <c r="AV19" s="163" t="e">
        <f t="shared" si="7"/>
        <v>#REF!</v>
      </c>
      <c r="AW19" s="163"/>
      <c r="AX19" s="163">
        <f t="shared" si="8"/>
        <v>8.434887625858952</v>
      </c>
      <c r="AY19" s="163">
        <f t="shared" si="8"/>
        <v>8.3600920314471967</v>
      </c>
      <c r="AZ19" s="163">
        <f t="shared" si="8"/>
        <v>9.1450299289556121</v>
      </c>
      <c r="BA19" s="163">
        <f t="shared" si="8"/>
        <v>8.933009538057437</v>
      </c>
      <c r="BB19" s="163" t="e">
        <f t="shared" si="8"/>
        <v>#REF!</v>
      </c>
      <c r="BC19" s="163" t="e">
        <f t="shared" si="8"/>
        <v>#REF!</v>
      </c>
      <c r="BD19" s="164" t="e">
        <f t="shared" si="8"/>
        <v>#REF!</v>
      </c>
      <c r="BE19" s="163" t="e">
        <f t="shared" si="8"/>
        <v>#REF!</v>
      </c>
      <c r="BF19" s="163" t="e">
        <f t="shared" si="8"/>
        <v>#REF!</v>
      </c>
      <c r="BG19" s="163" t="e">
        <f t="shared" si="8"/>
        <v>#REF!</v>
      </c>
      <c r="BH19" s="164" t="e">
        <f t="shared" si="15"/>
        <v>#REF!</v>
      </c>
      <c r="BI19" s="163" t="e">
        <f t="shared" si="9"/>
        <v>#REF!</v>
      </c>
      <c r="BJ19" s="163" t="e">
        <f t="shared" si="9"/>
        <v>#REF!</v>
      </c>
      <c r="BK19" s="163" t="e">
        <f t="shared" si="9"/>
        <v>#REF!</v>
      </c>
      <c r="BL19" s="163" t="e">
        <f t="shared" si="9"/>
        <v>#REF!</v>
      </c>
      <c r="BM19" s="163" t="e">
        <f t="shared" si="16"/>
        <v>#REF!</v>
      </c>
      <c r="BN19" s="163" t="e">
        <f t="shared" si="10"/>
        <v>#REF!</v>
      </c>
      <c r="BO19" s="163" t="e">
        <f t="shared" si="10"/>
        <v>#REF!</v>
      </c>
      <c r="BP19" s="163" t="e">
        <f t="shared" si="10"/>
        <v>#REF!</v>
      </c>
      <c r="BQ19" s="165" t="e">
        <f t="shared" si="17"/>
        <v>#REF!</v>
      </c>
      <c r="BR19" s="166" t="e">
        <f t="shared" si="18"/>
        <v>#REF!</v>
      </c>
    </row>
    <row r="20" spans="1:70" ht="17.399999999999999" customHeight="1">
      <c r="A20" s="177" t="s">
        <v>29</v>
      </c>
      <c r="B20" s="178">
        <v>5040.43</v>
      </c>
      <c r="C20" s="178">
        <v>4676.1000000000058</v>
      </c>
      <c r="D20" s="178">
        <v>5342.75</v>
      </c>
      <c r="E20" s="161">
        <v>5916.97</v>
      </c>
      <c r="F20" s="161" t="e">
        <f>+#REF!</f>
        <v>#REF!</v>
      </c>
      <c r="G20" s="161" t="e">
        <f>+#REF!</f>
        <v>#REF!</v>
      </c>
      <c r="H20" s="161" t="e">
        <f>+#REF!</f>
        <v>#REF!</v>
      </c>
      <c r="I20" s="161" t="e">
        <f>+#REF!</f>
        <v>#REF!</v>
      </c>
      <c r="J20" s="178" t="e">
        <f>+#REF!</f>
        <v>#REF!</v>
      </c>
      <c r="K20" s="178" t="e">
        <f>+#REF!</f>
        <v>#REF!</v>
      </c>
      <c r="L20" s="161" t="e">
        <f>($L$23*BH20)/100</f>
        <v>#REF!</v>
      </c>
      <c r="M20" s="161" t="e">
        <f>+#REF!</f>
        <v>#REF!</v>
      </c>
      <c r="N20" s="160" t="e">
        <f>+#REF!</f>
        <v>#REF!</v>
      </c>
      <c r="O20" s="160" t="e">
        <f>+#REF!</f>
        <v>#REF!</v>
      </c>
      <c r="P20" s="160" t="e">
        <f>+#REF!</f>
        <v>#REF!</v>
      </c>
      <c r="Q20" s="220" t="e">
        <f>(Q$23*BP20)/100</f>
        <v>#REF!</v>
      </c>
      <c r="R20" s="160" t="e">
        <f>(R$23*BM20)/100</f>
        <v>#REF!</v>
      </c>
      <c r="S20" s="160">
        <v>16000</v>
      </c>
      <c r="T20" s="160">
        <v>17000</v>
      </c>
      <c r="U20" s="162" t="e">
        <f t="shared" si="11"/>
        <v>#REF!</v>
      </c>
      <c r="V20" s="162" t="e">
        <f t="shared" si="12"/>
        <v>#REF!</v>
      </c>
      <c r="W20" s="172"/>
      <c r="X20" s="179">
        <f t="shared" si="1"/>
        <v>-7.2281531535998811</v>
      </c>
      <c r="Y20" s="179">
        <f t="shared" si="1"/>
        <v>14.256538568465027</v>
      </c>
      <c r="Z20" s="179">
        <f t="shared" si="1"/>
        <v>10.747648682794452</v>
      </c>
      <c r="AA20" s="179" t="e">
        <f t="shared" si="1"/>
        <v>#REF!</v>
      </c>
      <c r="AB20" s="164" t="e">
        <f t="shared" si="1"/>
        <v>#REF!</v>
      </c>
      <c r="AC20" s="164" t="e">
        <f t="shared" si="1"/>
        <v>#REF!</v>
      </c>
      <c r="AD20" s="164" t="e">
        <f t="shared" si="1"/>
        <v>#REF!</v>
      </c>
      <c r="AE20" s="163" t="e">
        <f t="shared" si="1"/>
        <v>#REF!</v>
      </c>
      <c r="AF20" s="163" t="e">
        <f t="shared" si="1"/>
        <v>#REF!</v>
      </c>
      <c r="AG20" s="163" t="e">
        <f t="shared" si="1"/>
        <v>#REF!</v>
      </c>
      <c r="AH20" s="164" t="e">
        <f t="shared" si="2"/>
        <v>#REF!</v>
      </c>
      <c r="AI20" s="227">
        <f>+ประมาณ54US!AH20</f>
        <v>0</v>
      </c>
      <c r="AJ20" s="227">
        <f>+ประมาณ54US!AI20</f>
        <v>0</v>
      </c>
      <c r="AK20" s="227">
        <f>+ประมาณ54US!AJ20</f>
        <v>0</v>
      </c>
      <c r="AL20" s="227">
        <f>+ประมาณ54US!AK20</f>
        <v>0</v>
      </c>
      <c r="AM20" s="163" t="e">
        <f t="shared" si="13"/>
        <v>#REF!</v>
      </c>
      <c r="AN20" s="164" t="e">
        <f t="shared" si="13"/>
        <v>#REF!</v>
      </c>
      <c r="AO20" s="163" t="e">
        <f t="shared" si="13"/>
        <v>#REF!</v>
      </c>
      <c r="AP20" s="223" t="e">
        <f t="shared" si="13"/>
        <v>#REF!</v>
      </c>
      <c r="AQ20" s="163" t="e">
        <f t="shared" si="3"/>
        <v>#REF!</v>
      </c>
      <c r="AR20" s="163" t="e">
        <f t="shared" si="4"/>
        <v>#REF!</v>
      </c>
      <c r="AS20" s="164" t="e">
        <f t="shared" si="5"/>
        <v>#REF!</v>
      </c>
      <c r="AT20" s="163" t="e">
        <f t="shared" si="6"/>
        <v>#REF!</v>
      </c>
      <c r="AU20" s="163" t="e">
        <f t="shared" si="14"/>
        <v>#REF!</v>
      </c>
      <c r="AV20" s="163" t="e">
        <f t="shared" si="7"/>
        <v>#REF!</v>
      </c>
      <c r="AW20" s="179"/>
      <c r="AX20" s="179">
        <f t="shared" si="8"/>
        <v>8.6406161742307042</v>
      </c>
      <c r="AY20" s="179">
        <f t="shared" si="8"/>
        <v>8.5815635766296605</v>
      </c>
      <c r="AZ20" s="179">
        <f t="shared" si="8"/>
        <v>9.1386156650009536</v>
      </c>
      <c r="BA20" s="179">
        <f t="shared" si="8"/>
        <v>8.498433878775554</v>
      </c>
      <c r="BB20" s="179" t="e">
        <f t="shared" si="8"/>
        <v>#REF!</v>
      </c>
      <c r="BC20" s="164" t="e">
        <f t="shared" si="8"/>
        <v>#REF!</v>
      </c>
      <c r="BD20" s="164" t="e">
        <f t="shared" si="8"/>
        <v>#REF!</v>
      </c>
      <c r="BE20" s="164" t="e">
        <f t="shared" si="8"/>
        <v>#REF!</v>
      </c>
      <c r="BF20" s="163" t="e">
        <f t="shared" si="8"/>
        <v>#REF!</v>
      </c>
      <c r="BG20" s="163" t="e">
        <f t="shared" si="8"/>
        <v>#REF!</v>
      </c>
      <c r="BH20" s="164" t="e">
        <f t="shared" si="15"/>
        <v>#REF!</v>
      </c>
      <c r="BI20" s="163" t="e">
        <f t="shared" si="9"/>
        <v>#REF!</v>
      </c>
      <c r="BJ20" s="163" t="e">
        <f t="shared" si="9"/>
        <v>#REF!</v>
      </c>
      <c r="BK20" s="163" t="e">
        <f t="shared" si="9"/>
        <v>#REF!</v>
      </c>
      <c r="BL20" s="163" t="e">
        <f t="shared" si="9"/>
        <v>#REF!</v>
      </c>
      <c r="BM20" s="163" t="e">
        <f t="shared" si="16"/>
        <v>#REF!</v>
      </c>
      <c r="BN20" s="163" t="e">
        <f t="shared" si="10"/>
        <v>#REF!</v>
      </c>
      <c r="BO20" s="163" t="e">
        <f t="shared" si="10"/>
        <v>#REF!</v>
      </c>
      <c r="BP20" s="163" t="e">
        <f t="shared" si="10"/>
        <v>#REF!</v>
      </c>
      <c r="BQ20" s="165" t="e">
        <f t="shared" si="17"/>
        <v>#REF!</v>
      </c>
      <c r="BR20" s="166" t="e">
        <f t="shared" si="18"/>
        <v>#REF!</v>
      </c>
    </row>
    <row r="21" spans="1:70" ht="17.399999999999999" customHeight="1">
      <c r="A21" s="180" t="s">
        <v>30</v>
      </c>
      <c r="B21" s="169">
        <v>15268.62</v>
      </c>
      <c r="C21" s="169">
        <v>13864.1</v>
      </c>
      <c r="D21" s="169">
        <v>16166.57</v>
      </c>
      <c r="E21" s="169">
        <v>18445.57</v>
      </c>
      <c r="F21" s="169" t="e">
        <f>+F18+F19+F20</f>
        <v>#REF!</v>
      </c>
      <c r="G21" s="169" t="e">
        <f>+G18+G19+G20</f>
        <v>#REF!</v>
      </c>
      <c r="H21" s="169" t="e">
        <f>+H18+H19+H20</f>
        <v>#REF!</v>
      </c>
      <c r="I21" s="169" t="e">
        <f>+I18+I19+I20</f>
        <v>#REF!</v>
      </c>
      <c r="J21" s="169" t="e">
        <f t="shared" ref="J21:O21" si="23">+J20+J19+J18</f>
        <v>#REF!</v>
      </c>
      <c r="K21" s="169" t="e">
        <f t="shared" si="23"/>
        <v>#REF!</v>
      </c>
      <c r="L21" s="169" t="e">
        <f t="shared" si="23"/>
        <v>#REF!</v>
      </c>
      <c r="M21" s="169" t="e">
        <f t="shared" si="23"/>
        <v>#REF!</v>
      </c>
      <c r="N21" s="175" t="e">
        <f t="shared" si="23"/>
        <v>#REF!</v>
      </c>
      <c r="O21" s="175" t="e">
        <f t="shared" si="23"/>
        <v>#REF!</v>
      </c>
      <c r="P21" s="175" t="e">
        <f>+P20+P19+P18</f>
        <v>#REF!</v>
      </c>
      <c r="Q21" s="222" t="e">
        <f>+Q20+Q19+Q18</f>
        <v>#REF!</v>
      </c>
      <c r="R21" s="175" t="e">
        <f>+R20+R19+R18</f>
        <v>#REF!</v>
      </c>
      <c r="S21" s="175" t="e">
        <f>+S20+S19+S18</f>
        <v>#REF!</v>
      </c>
      <c r="T21" s="175" t="e">
        <f>+T20+T19+T18</f>
        <v>#REF!</v>
      </c>
      <c r="U21" s="174" t="e">
        <f t="shared" si="11"/>
        <v>#REF!</v>
      </c>
      <c r="V21" s="174" t="e">
        <f t="shared" si="12"/>
        <v>#REF!</v>
      </c>
      <c r="W21" s="172"/>
      <c r="X21" s="181">
        <f t="shared" ref="X21:AG27" si="24">((C21/B21)-1)*100</f>
        <v>-9.1987357076147021</v>
      </c>
      <c r="Y21" s="181">
        <f t="shared" si="24"/>
        <v>16.607424932018656</v>
      </c>
      <c r="Z21" s="181">
        <f t="shared" si="24"/>
        <v>14.096991507784274</v>
      </c>
      <c r="AA21" s="181" t="e">
        <f t="shared" si="24"/>
        <v>#REF!</v>
      </c>
      <c r="AB21" s="442" t="e">
        <f t="shared" si="24"/>
        <v>#REF!</v>
      </c>
      <c r="AC21" s="442" t="e">
        <f t="shared" si="24"/>
        <v>#REF!</v>
      </c>
      <c r="AD21" s="442" t="e">
        <f t="shared" si="24"/>
        <v>#REF!</v>
      </c>
      <c r="AE21" s="173" t="e">
        <f t="shared" si="24"/>
        <v>#REF!</v>
      </c>
      <c r="AF21" s="173" t="e">
        <f t="shared" si="24"/>
        <v>#REF!</v>
      </c>
      <c r="AG21" s="173" t="e">
        <f t="shared" si="24"/>
        <v>#REF!</v>
      </c>
      <c r="AH21" s="442" t="e">
        <f t="shared" si="2"/>
        <v>#REF!</v>
      </c>
      <c r="AI21" s="228">
        <f>+ประมาณ54US!AH21</f>
        <v>0</v>
      </c>
      <c r="AJ21" s="228">
        <f>+ประมาณ54US!AI21</f>
        <v>0</v>
      </c>
      <c r="AK21" s="228">
        <f>+ประมาณ54US!AJ21</f>
        <v>0</v>
      </c>
      <c r="AL21" s="233">
        <f>+ประมาณ54US!AK21</f>
        <v>0</v>
      </c>
      <c r="AM21" s="442" t="e">
        <f t="shared" si="13"/>
        <v>#REF!</v>
      </c>
      <c r="AN21" s="442" t="e">
        <f t="shared" si="13"/>
        <v>#REF!</v>
      </c>
      <c r="AO21" s="442" t="e">
        <f t="shared" si="13"/>
        <v>#REF!</v>
      </c>
      <c r="AP21" s="224" t="e">
        <f t="shared" si="13"/>
        <v>#REF!</v>
      </c>
      <c r="AQ21" s="442" t="e">
        <f t="shared" si="3"/>
        <v>#REF!</v>
      </c>
      <c r="AR21" s="442" t="e">
        <f>((S21/P21)-1)*100</f>
        <v>#REF!</v>
      </c>
      <c r="AS21" s="442" t="e">
        <f>((T21/P21)-1)*100</f>
        <v>#REF!</v>
      </c>
      <c r="AT21" s="442" t="e">
        <f t="shared" si="6"/>
        <v>#REF!</v>
      </c>
      <c r="AU21" s="173" t="e">
        <f t="shared" si="14"/>
        <v>#REF!</v>
      </c>
      <c r="AV21" s="173" t="e">
        <f t="shared" si="7"/>
        <v>#REF!</v>
      </c>
      <c r="AW21" s="181"/>
      <c r="AX21" s="181">
        <f t="shared" ref="AX21:BG25" si="25">+(B21/B$23)*100</f>
        <v>26.174410701107327</v>
      </c>
      <c r="AY21" s="181">
        <f t="shared" si="25"/>
        <v>25.443351421644351</v>
      </c>
      <c r="AZ21" s="181">
        <f t="shared" si="25"/>
        <v>27.652439259058436</v>
      </c>
      <c r="BA21" s="181">
        <f t="shared" si="25"/>
        <v>26.493028864659784</v>
      </c>
      <c r="BB21" s="181" t="e">
        <f t="shared" si="25"/>
        <v>#REF!</v>
      </c>
      <c r="BC21" s="442" t="e">
        <f t="shared" si="25"/>
        <v>#REF!</v>
      </c>
      <c r="BD21" s="442" t="e">
        <f t="shared" si="25"/>
        <v>#REF!</v>
      </c>
      <c r="BE21" s="442" t="e">
        <f t="shared" si="25"/>
        <v>#REF!</v>
      </c>
      <c r="BF21" s="173" t="e">
        <f t="shared" si="25"/>
        <v>#REF!</v>
      </c>
      <c r="BG21" s="173" t="e">
        <f t="shared" si="25"/>
        <v>#REF!</v>
      </c>
      <c r="BH21" s="442" t="e">
        <f t="shared" si="15"/>
        <v>#REF!</v>
      </c>
      <c r="BI21" s="442" t="e">
        <f t="shared" si="9"/>
        <v>#REF!</v>
      </c>
      <c r="BJ21" s="442" t="e">
        <f t="shared" si="9"/>
        <v>#REF!</v>
      </c>
      <c r="BK21" s="442" t="e">
        <f t="shared" si="9"/>
        <v>#REF!</v>
      </c>
      <c r="BL21" s="442" t="e">
        <f t="shared" si="9"/>
        <v>#REF!</v>
      </c>
      <c r="BM21" s="442" t="e">
        <f t="shared" si="16"/>
        <v>#REF!</v>
      </c>
      <c r="BN21" s="442" t="e">
        <f t="shared" ref="BN21:BP23" si="26">+(R21/R$23)*100</f>
        <v>#REF!</v>
      </c>
      <c r="BO21" s="442" t="e">
        <f t="shared" si="26"/>
        <v>#REF!</v>
      </c>
      <c r="BP21" s="442" t="e">
        <f t="shared" si="26"/>
        <v>#REF!</v>
      </c>
      <c r="BQ21" s="231" t="e">
        <f t="shared" si="17"/>
        <v>#REF!</v>
      </c>
      <c r="BR21" s="443" t="e">
        <f t="shared" si="18"/>
        <v>#REF!</v>
      </c>
    </row>
    <row r="22" spans="1:70" ht="17.399999999999999" customHeight="1">
      <c r="A22" s="182" t="s">
        <v>31</v>
      </c>
      <c r="B22" s="183">
        <f t="shared" ref="B22:S22" si="27">+B21+B17</f>
        <v>30244.230000000003</v>
      </c>
      <c r="C22" s="183">
        <f t="shared" si="27"/>
        <v>27572.559999999998</v>
      </c>
      <c r="D22" s="183">
        <f t="shared" si="27"/>
        <v>31366.85</v>
      </c>
      <c r="E22" s="183">
        <f t="shared" si="27"/>
        <v>36949.53</v>
      </c>
      <c r="F22" s="183" t="e">
        <f t="shared" si="27"/>
        <v>#REF!</v>
      </c>
      <c r="G22" s="183" t="e">
        <f t="shared" si="27"/>
        <v>#REF!</v>
      </c>
      <c r="H22" s="183" t="e">
        <f t="shared" si="27"/>
        <v>#REF!</v>
      </c>
      <c r="I22" s="183" t="e">
        <f t="shared" si="27"/>
        <v>#REF!</v>
      </c>
      <c r="J22" s="183" t="e">
        <f t="shared" si="27"/>
        <v>#REF!</v>
      </c>
      <c r="K22" s="183" t="e">
        <f t="shared" si="27"/>
        <v>#REF!</v>
      </c>
      <c r="L22" s="183" t="e">
        <f t="shared" si="27"/>
        <v>#REF!</v>
      </c>
      <c r="M22" s="183" t="e">
        <f t="shared" si="27"/>
        <v>#REF!</v>
      </c>
      <c r="N22" s="184" t="e">
        <f t="shared" si="27"/>
        <v>#REF!</v>
      </c>
      <c r="O22" s="184" t="e">
        <f t="shared" si="27"/>
        <v>#REF!</v>
      </c>
      <c r="P22" s="175" t="e">
        <f t="shared" si="27"/>
        <v>#REF!</v>
      </c>
      <c r="Q22" s="222" t="e">
        <f t="shared" si="27"/>
        <v>#REF!</v>
      </c>
      <c r="R22" s="175" t="e">
        <f t="shared" si="27"/>
        <v>#REF!</v>
      </c>
      <c r="S22" s="175" t="e">
        <f t="shared" si="27"/>
        <v>#REF!</v>
      </c>
      <c r="T22" s="175" t="e">
        <f>+T21+T17</f>
        <v>#REF!</v>
      </c>
      <c r="U22" s="174" t="e">
        <f t="shared" si="11"/>
        <v>#REF!</v>
      </c>
      <c r="V22" s="174" t="e">
        <f t="shared" si="12"/>
        <v>#REF!</v>
      </c>
      <c r="W22" s="172"/>
      <c r="X22" s="181">
        <f t="shared" si="24"/>
        <v>-8.8336519064958985</v>
      </c>
      <c r="Y22" s="181">
        <f t="shared" si="24"/>
        <v>13.761108870558258</v>
      </c>
      <c r="Z22" s="181">
        <f t="shared" si="24"/>
        <v>17.798025622592007</v>
      </c>
      <c r="AA22" s="181" t="e">
        <f t="shared" si="24"/>
        <v>#REF!</v>
      </c>
      <c r="AB22" s="442" t="e">
        <f t="shared" si="24"/>
        <v>#REF!</v>
      </c>
      <c r="AC22" s="442" t="e">
        <f t="shared" si="24"/>
        <v>#REF!</v>
      </c>
      <c r="AD22" s="442" t="e">
        <f t="shared" si="24"/>
        <v>#REF!</v>
      </c>
      <c r="AE22" s="173" t="e">
        <f t="shared" si="24"/>
        <v>#REF!</v>
      </c>
      <c r="AF22" s="173" t="e">
        <f t="shared" si="24"/>
        <v>#REF!</v>
      </c>
      <c r="AG22" s="173" t="e">
        <f t="shared" si="24"/>
        <v>#REF!</v>
      </c>
      <c r="AH22" s="442" t="e">
        <f t="shared" si="2"/>
        <v>#REF!</v>
      </c>
      <c r="AI22" s="229">
        <f>+ประมาณ54US!AH22</f>
        <v>0</v>
      </c>
      <c r="AJ22" s="229">
        <f>+ประมาณ54US!AI22</f>
        <v>0</v>
      </c>
      <c r="AK22" s="229">
        <f>+ประมาณ54US!AJ22</f>
        <v>0</v>
      </c>
      <c r="AL22" s="234">
        <f>+ประมาณ54US!AK22</f>
        <v>0</v>
      </c>
      <c r="AM22" s="442" t="e">
        <f t="shared" si="13"/>
        <v>#REF!</v>
      </c>
      <c r="AN22" s="442" t="e">
        <f t="shared" si="13"/>
        <v>#REF!</v>
      </c>
      <c r="AO22" s="442" t="e">
        <f t="shared" si="13"/>
        <v>#REF!</v>
      </c>
      <c r="AP22" s="224" t="e">
        <f t="shared" si="13"/>
        <v>#REF!</v>
      </c>
      <c r="AQ22" s="442" t="e">
        <f t="shared" si="3"/>
        <v>#REF!</v>
      </c>
      <c r="AR22" s="442" t="e">
        <f>((S22/P22)-1)*100</f>
        <v>#REF!</v>
      </c>
      <c r="AS22" s="442" t="e">
        <f>((T22/P22)-1)*100</f>
        <v>#REF!</v>
      </c>
      <c r="AT22" s="442" t="e">
        <f t="shared" si="6"/>
        <v>#REF!</v>
      </c>
      <c r="AU22" s="173" t="e">
        <f t="shared" si="14"/>
        <v>#REF!</v>
      </c>
      <c r="AV22" s="173" t="e">
        <f t="shared" si="7"/>
        <v>#REF!</v>
      </c>
      <c r="AW22" s="181"/>
      <c r="AX22" s="181">
        <f t="shared" si="25"/>
        <v>51.846525577213356</v>
      </c>
      <c r="AY22" s="181">
        <f t="shared" si="25"/>
        <v>50.601072819322859</v>
      </c>
      <c r="AZ22" s="181">
        <f t="shared" si="25"/>
        <v>53.652068086984258</v>
      </c>
      <c r="BA22" s="181">
        <f t="shared" si="25"/>
        <v>53.069922199509833</v>
      </c>
      <c r="BB22" s="181" t="e">
        <f t="shared" si="25"/>
        <v>#REF!</v>
      </c>
      <c r="BC22" s="442" t="e">
        <f t="shared" si="25"/>
        <v>#REF!</v>
      </c>
      <c r="BD22" s="442" t="e">
        <f t="shared" si="25"/>
        <v>#REF!</v>
      </c>
      <c r="BE22" s="442" t="e">
        <f t="shared" si="25"/>
        <v>#REF!</v>
      </c>
      <c r="BF22" s="173" t="e">
        <f t="shared" si="25"/>
        <v>#REF!</v>
      </c>
      <c r="BG22" s="173" t="e">
        <f t="shared" si="25"/>
        <v>#REF!</v>
      </c>
      <c r="BH22" s="442" t="e">
        <f t="shared" si="15"/>
        <v>#REF!</v>
      </c>
      <c r="BI22" s="442" t="e">
        <f t="shared" si="9"/>
        <v>#REF!</v>
      </c>
      <c r="BJ22" s="442" t="e">
        <f t="shared" si="9"/>
        <v>#REF!</v>
      </c>
      <c r="BK22" s="442" t="e">
        <f t="shared" si="9"/>
        <v>#REF!</v>
      </c>
      <c r="BL22" s="442" t="e">
        <f t="shared" si="9"/>
        <v>#REF!</v>
      </c>
      <c r="BM22" s="442" t="e">
        <f t="shared" si="16"/>
        <v>#REF!</v>
      </c>
      <c r="BN22" s="442" t="e">
        <f t="shared" si="26"/>
        <v>#REF!</v>
      </c>
      <c r="BO22" s="442" t="e">
        <f t="shared" si="26"/>
        <v>#REF!</v>
      </c>
      <c r="BP22" s="442" t="e">
        <f t="shared" si="26"/>
        <v>#REF!</v>
      </c>
      <c r="BQ22" s="232" t="e">
        <f t="shared" si="17"/>
        <v>#REF!</v>
      </c>
      <c r="BR22" s="443" t="e">
        <f t="shared" si="18"/>
        <v>#REF!</v>
      </c>
    </row>
    <row r="23" spans="1:70" ht="17.399999999999999" customHeight="1">
      <c r="A23" s="185" t="s">
        <v>650</v>
      </c>
      <c r="B23" s="186">
        <f t="shared" ref="B23:H23" si="28">+B8+B12+B17+B21</f>
        <v>58334.15</v>
      </c>
      <c r="C23" s="186">
        <f t="shared" si="28"/>
        <v>54490.07</v>
      </c>
      <c r="D23" s="186">
        <f t="shared" si="28"/>
        <v>58463.45</v>
      </c>
      <c r="E23" s="186">
        <f t="shared" si="28"/>
        <v>69624.239999999991</v>
      </c>
      <c r="F23" s="186" t="e">
        <f>+F8+F12+F17+F21</f>
        <v>#REF!</v>
      </c>
      <c r="G23" s="186" t="e">
        <f>+G8+G12+G17+G21</f>
        <v>#REF!</v>
      </c>
      <c r="H23" s="186" t="e">
        <f t="shared" si="28"/>
        <v>#REF!</v>
      </c>
      <c r="I23" s="186" t="e">
        <f>+I8+I12+I17+I21</f>
        <v>#REF!</v>
      </c>
      <c r="J23" s="186" t="e">
        <f>+J8+J12+J17+J21</f>
        <v>#REF!</v>
      </c>
      <c r="K23" s="186" t="e">
        <f>+K8+K12+K17+K21</f>
        <v>#REF!</v>
      </c>
      <c r="L23" s="186">
        <v>145962</v>
      </c>
      <c r="M23" s="186" t="e">
        <f>+M8+M12+M17+M21</f>
        <v>#REF!</v>
      </c>
      <c r="N23" s="185" t="e">
        <f>+N8+N12+N17+N21</f>
        <v>#REF!</v>
      </c>
      <c r="O23" s="185" t="e">
        <f>+O8+O12+O17+O21</f>
        <v>#REF!</v>
      </c>
      <c r="P23" s="248" t="e">
        <f>+P8+P12+P17+P21</f>
        <v>#REF!</v>
      </c>
      <c r="Q23" s="249" t="e">
        <f>(+ประมาณ54US!S23*(100+AP23)/100)</f>
        <v>#REF!</v>
      </c>
      <c r="R23" s="248" t="e">
        <f>(P23*(100+AQ23)/100)</f>
        <v>#REF!</v>
      </c>
      <c r="S23" s="248" t="e">
        <f>+S8+S12+S17+S21</f>
        <v>#REF!</v>
      </c>
      <c r="T23" s="250" t="e">
        <f>+T8+T12+T17+T21</f>
        <v>#REF!</v>
      </c>
      <c r="U23" s="187" t="e">
        <f>(S23*(100+AT23)/100)</f>
        <v>#REF!</v>
      </c>
      <c r="V23" s="187" t="e">
        <f>(S23*(100+AU23))/100</f>
        <v>#REF!</v>
      </c>
      <c r="W23" s="172"/>
      <c r="X23" s="188">
        <f t="shared" si="24"/>
        <v>-6.5897591719430215</v>
      </c>
      <c r="Y23" s="188">
        <f t="shared" si="24"/>
        <v>7.2919341083613975</v>
      </c>
      <c r="Z23" s="188">
        <f t="shared" si="24"/>
        <v>19.090200800671187</v>
      </c>
      <c r="AA23" s="188" t="e">
        <f t="shared" si="24"/>
        <v>#REF!</v>
      </c>
      <c r="AB23" s="189" t="e">
        <f t="shared" si="24"/>
        <v>#REF!</v>
      </c>
      <c r="AC23" s="189" t="e">
        <f t="shared" si="24"/>
        <v>#REF!</v>
      </c>
      <c r="AD23" s="189" t="e">
        <f t="shared" si="24"/>
        <v>#REF!</v>
      </c>
      <c r="AE23" s="189" t="e">
        <f t="shared" si="24"/>
        <v>#REF!</v>
      </c>
      <c r="AF23" s="189" t="e">
        <f t="shared" si="24"/>
        <v>#REF!</v>
      </c>
      <c r="AG23" s="189" t="e">
        <f t="shared" si="24"/>
        <v>#REF!</v>
      </c>
      <c r="AH23" s="444" t="e">
        <f t="shared" si="2"/>
        <v>#REF!</v>
      </c>
      <c r="AI23" s="190">
        <f>+ประมาณ54US!AH23</f>
        <v>0</v>
      </c>
      <c r="AJ23" s="190">
        <f>+ประมาณ54US!AI23</f>
        <v>0</v>
      </c>
      <c r="AK23" s="190">
        <f>+ประมาณ54US!AJ23</f>
        <v>0</v>
      </c>
      <c r="AL23" s="235">
        <f>+ประมาณ54US!AK23</f>
        <v>0</v>
      </c>
      <c r="AM23" s="444" t="e">
        <f t="shared" si="13"/>
        <v>#REF!</v>
      </c>
      <c r="AN23" s="444" t="e">
        <f>((O23/N23)-1)*100</f>
        <v>#REF!</v>
      </c>
      <c r="AO23" s="444" t="e">
        <f>((P23/O23)-1)*100</f>
        <v>#REF!</v>
      </c>
      <c r="AP23" s="225">
        <v>15</v>
      </c>
      <c r="AQ23" s="444">
        <v>15</v>
      </c>
      <c r="AR23" s="444" t="e">
        <f>((S23/P23)-1)*100</f>
        <v>#REF!</v>
      </c>
      <c r="AS23" s="444" t="e">
        <f>((T23/P23)-1)*100</f>
        <v>#REF!</v>
      </c>
      <c r="AT23" s="444">
        <v>10</v>
      </c>
      <c r="AU23" s="444" t="e">
        <f t="shared" si="14"/>
        <v>#REF!</v>
      </c>
      <c r="AV23" s="444" t="e">
        <f t="shared" si="7"/>
        <v>#REF!</v>
      </c>
      <c r="AW23" s="181"/>
      <c r="AX23" s="189">
        <f t="shared" si="25"/>
        <v>100</v>
      </c>
      <c r="AY23" s="189">
        <f t="shared" si="25"/>
        <v>100</v>
      </c>
      <c r="AZ23" s="189">
        <f t="shared" si="25"/>
        <v>100</v>
      </c>
      <c r="BA23" s="189">
        <f t="shared" si="25"/>
        <v>100</v>
      </c>
      <c r="BB23" s="189" t="e">
        <f t="shared" si="25"/>
        <v>#REF!</v>
      </c>
      <c r="BC23" s="189" t="e">
        <f t="shared" si="25"/>
        <v>#REF!</v>
      </c>
      <c r="BD23" s="189" t="e">
        <f t="shared" si="25"/>
        <v>#REF!</v>
      </c>
      <c r="BE23" s="189" t="e">
        <f t="shared" si="25"/>
        <v>#REF!</v>
      </c>
      <c r="BF23" s="189" t="e">
        <f t="shared" si="25"/>
        <v>#REF!</v>
      </c>
      <c r="BG23" s="189" t="e">
        <f t="shared" si="25"/>
        <v>#REF!</v>
      </c>
      <c r="BH23" s="444" t="e">
        <f>AVERAGE(BD23:BF23)</f>
        <v>#REF!</v>
      </c>
      <c r="BI23" s="444" t="e">
        <f t="shared" si="9"/>
        <v>#REF!</v>
      </c>
      <c r="BJ23" s="444" t="e">
        <f t="shared" si="9"/>
        <v>#REF!</v>
      </c>
      <c r="BK23" s="444" t="e">
        <f t="shared" si="9"/>
        <v>#REF!</v>
      </c>
      <c r="BL23" s="444" t="e">
        <f t="shared" si="9"/>
        <v>#REF!</v>
      </c>
      <c r="BM23" s="444" t="e">
        <f t="shared" si="16"/>
        <v>#REF!</v>
      </c>
      <c r="BN23" s="444" t="e">
        <f t="shared" si="26"/>
        <v>#REF!</v>
      </c>
      <c r="BO23" s="444" t="e">
        <f t="shared" si="26"/>
        <v>#REF!</v>
      </c>
      <c r="BP23" s="444" t="e">
        <f t="shared" si="26"/>
        <v>#REF!</v>
      </c>
      <c r="BQ23" s="192" t="e">
        <f t="shared" si="17"/>
        <v>#REF!</v>
      </c>
      <c r="BR23" s="445" t="e">
        <f t="shared" si="18"/>
        <v>#REF!</v>
      </c>
    </row>
    <row r="24" spans="1:70" ht="17.399999999999999" hidden="1" customHeight="1">
      <c r="A24" s="185" t="s">
        <v>32</v>
      </c>
      <c r="B24" s="186">
        <f t="shared" ref="B24:O24" si="29">+B5+B6+B7+B9+B10+B11+B14+B15+B16+B18+B19</f>
        <v>53293.72</v>
      </c>
      <c r="C24" s="186">
        <f t="shared" si="29"/>
        <v>49813.969999999994</v>
      </c>
      <c r="D24" s="186">
        <f t="shared" si="29"/>
        <v>53120.7</v>
      </c>
      <c r="E24" s="186">
        <f t="shared" si="29"/>
        <v>63707.27</v>
      </c>
      <c r="F24" s="186" t="e">
        <f t="shared" si="29"/>
        <v>#REF!</v>
      </c>
      <c r="G24" s="186" t="e">
        <f t="shared" si="29"/>
        <v>#REF!</v>
      </c>
      <c r="H24" s="186" t="e">
        <f t="shared" si="29"/>
        <v>#REF!</v>
      </c>
      <c r="I24" s="186" t="e">
        <f t="shared" si="29"/>
        <v>#REF!</v>
      </c>
      <c r="J24" s="186" t="e">
        <f t="shared" si="29"/>
        <v>#REF!</v>
      </c>
      <c r="K24" s="186" t="e">
        <f t="shared" si="29"/>
        <v>#REF!</v>
      </c>
      <c r="L24" s="186" t="e">
        <f t="shared" si="29"/>
        <v>#REF!</v>
      </c>
      <c r="M24" s="186" t="e">
        <f t="shared" si="29"/>
        <v>#REF!</v>
      </c>
      <c r="N24" s="186" t="e">
        <f t="shared" si="29"/>
        <v>#REF!</v>
      </c>
      <c r="O24" s="186" t="e">
        <f t="shared" si="29"/>
        <v>#REF!</v>
      </c>
      <c r="P24" s="246"/>
      <c r="Q24" s="246"/>
      <c r="R24" s="246"/>
      <c r="S24" s="246"/>
      <c r="T24" s="246"/>
      <c r="U24" s="169"/>
      <c r="V24" s="169"/>
      <c r="W24" s="172"/>
      <c r="X24" s="191">
        <f t="shared" si="24"/>
        <v>-6.5293809476989146</v>
      </c>
      <c r="Y24" s="191">
        <f t="shared" si="24"/>
        <v>6.6381579303958382</v>
      </c>
      <c r="Z24" s="191">
        <f t="shared" si="24"/>
        <v>19.929274275376653</v>
      </c>
      <c r="AA24" s="191" t="e">
        <f t="shared" si="24"/>
        <v>#REF!</v>
      </c>
      <c r="AB24" s="192" t="e">
        <f t="shared" si="24"/>
        <v>#REF!</v>
      </c>
      <c r="AC24" s="192" t="e">
        <f t="shared" si="24"/>
        <v>#REF!</v>
      </c>
      <c r="AD24" s="192" t="e">
        <f t="shared" si="24"/>
        <v>#REF!</v>
      </c>
      <c r="AE24" s="192" t="e">
        <f t="shared" si="24"/>
        <v>#REF!</v>
      </c>
      <c r="AF24" s="192" t="e">
        <f t="shared" si="24"/>
        <v>#REF!</v>
      </c>
      <c r="AG24" s="192" t="e">
        <f t="shared" si="24"/>
        <v>#REF!</v>
      </c>
      <c r="AH24" s="446" t="e">
        <f>((M24/K24)-1)*100</f>
        <v>#REF!</v>
      </c>
      <c r="AI24" s="446" t="e">
        <f>((#REF!/M24)-1)*100</f>
        <v>#REF!</v>
      </c>
      <c r="AJ24" s="446" t="e">
        <f>((#REF!/M24)-1)*100</f>
        <v>#REF!</v>
      </c>
      <c r="AK24" s="446" t="e">
        <f>((#REF!/M24)-1)*100</f>
        <v>#REF!</v>
      </c>
      <c r="AL24" s="193" t="e">
        <f>((#REF!/M24)-1)*100</f>
        <v>#REF!</v>
      </c>
      <c r="AM24" s="446" t="e">
        <f t="shared" ref="AM24:AN27" si="30">((N24/M24)-1)*100</f>
        <v>#REF!</v>
      </c>
      <c r="AN24" s="447" t="e">
        <f t="shared" si="30"/>
        <v>#REF!</v>
      </c>
      <c r="AO24" s="447"/>
      <c r="AP24" s="447"/>
      <c r="AQ24" s="447"/>
      <c r="AR24" s="447"/>
      <c r="AS24" s="447"/>
      <c r="AT24" s="447"/>
      <c r="AU24" s="447"/>
      <c r="AV24" s="447"/>
      <c r="AW24" s="194"/>
      <c r="AX24" s="192">
        <f t="shared" si="25"/>
        <v>91.359383825769285</v>
      </c>
      <c r="AY24" s="192">
        <f t="shared" si="25"/>
        <v>91.418436423370338</v>
      </c>
      <c r="AZ24" s="192">
        <f t="shared" si="25"/>
        <v>90.861384334999045</v>
      </c>
      <c r="BA24" s="192">
        <f t="shared" si="25"/>
        <v>91.501566121224457</v>
      </c>
      <c r="BB24" s="192" t="e">
        <f t="shared" si="25"/>
        <v>#REF!</v>
      </c>
      <c r="BC24" s="192" t="e">
        <f t="shared" si="25"/>
        <v>#REF!</v>
      </c>
      <c r="BD24" s="192" t="e">
        <f t="shared" si="25"/>
        <v>#REF!</v>
      </c>
      <c r="BE24" s="192" t="e">
        <f t="shared" si="25"/>
        <v>#REF!</v>
      </c>
      <c r="BF24" s="192" t="e">
        <f t="shared" si="25"/>
        <v>#REF!</v>
      </c>
      <c r="BG24" s="192" t="e">
        <f t="shared" si="25"/>
        <v>#REF!</v>
      </c>
      <c r="BH24" s="446" t="e">
        <f>AVERAGE(BD24:BF24)</f>
        <v>#REF!</v>
      </c>
      <c r="BI24" s="446" t="e">
        <f t="shared" ref="BI24:BK26" si="31">+(M24/M$23)*100</f>
        <v>#REF!</v>
      </c>
      <c r="BJ24" s="446" t="e">
        <f t="shared" si="31"/>
        <v>#REF!</v>
      </c>
      <c r="BK24" s="446" t="e">
        <f t="shared" si="31"/>
        <v>#REF!</v>
      </c>
      <c r="BL24" s="446" t="e">
        <f>+(#REF!/#REF!)*100</f>
        <v>#REF!</v>
      </c>
      <c r="BM24" s="446" t="e">
        <f>AVERAGE(BK24,BI24,BJ24)</f>
        <v>#REF!</v>
      </c>
      <c r="BN24" s="448"/>
      <c r="BO24" s="448"/>
      <c r="BP24" s="448"/>
      <c r="BQ24" s="448"/>
    </row>
    <row r="25" spans="1:70" ht="17.399999999999999" hidden="1" customHeight="1">
      <c r="A25" s="185" t="s">
        <v>32</v>
      </c>
      <c r="B25" s="195">
        <f t="shared" ref="B25:J25" si="32">+B23-B24</f>
        <v>5040.43</v>
      </c>
      <c r="C25" s="195">
        <f t="shared" si="32"/>
        <v>4676.1000000000058</v>
      </c>
      <c r="D25" s="195">
        <f t="shared" si="32"/>
        <v>5342.75</v>
      </c>
      <c r="E25" s="195">
        <f t="shared" si="32"/>
        <v>5916.9699999999939</v>
      </c>
      <c r="F25" s="195" t="e">
        <f t="shared" si="32"/>
        <v>#REF!</v>
      </c>
      <c r="G25" s="195" t="e">
        <f t="shared" si="32"/>
        <v>#REF!</v>
      </c>
      <c r="H25" s="195" t="e">
        <f t="shared" si="32"/>
        <v>#REF!</v>
      </c>
      <c r="I25" s="195" t="e">
        <f t="shared" si="32"/>
        <v>#REF!</v>
      </c>
      <c r="J25" s="195" t="e">
        <f t="shared" si="32"/>
        <v>#REF!</v>
      </c>
      <c r="K25" s="195" t="e">
        <f>+K23-K24</f>
        <v>#REF!</v>
      </c>
      <c r="L25" s="195" t="e">
        <f>+L23-L24</f>
        <v>#REF!</v>
      </c>
      <c r="M25" s="195" t="e">
        <f>+M23-M24</f>
        <v>#REF!</v>
      </c>
      <c r="N25" s="195" t="e">
        <f>+N23-N24</f>
        <v>#REF!</v>
      </c>
      <c r="O25" s="195" t="e">
        <f>+O23-O24</f>
        <v>#REF!</v>
      </c>
      <c r="P25" s="246"/>
      <c r="Q25" s="246"/>
      <c r="R25" s="246"/>
      <c r="S25" s="246"/>
      <c r="T25" s="246"/>
      <c r="U25" s="169"/>
      <c r="V25" s="169"/>
      <c r="W25" s="172"/>
      <c r="X25" s="191">
        <f t="shared" si="24"/>
        <v>-7.2281531535998811</v>
      </c>
      <c r="Y25" s="191">
        <f t="shared" si="24"/>
        <v>14.256538568465027</v>
      </c>
      <c r="Z25" s="191">
        <f t="shared" si="24"/>
        <v>10.747648682794321</v>
      </c>
      <c r="AA25" s="191" t="e">
        <f t="shared" si="24"/>
        <v>#REF!</v>
      </c>
      <c r="AB25" s="192" t="e">
        <f t="shared" si="24"/>
        <v>#REF!</v>
      </c>
      <c r="AC25" s="192" t="e">
        <f t="shared" si="24"/>
        <v>#REF!</v>
      </c>
      <c r="AD25" s="192" t="e">
        <f t="shared" si="24"/>
        <v>#REF!</v>
      </c>
      <c r="AE25" s="192" t="e">
        <f t="shared" si="24"/>
        <v>#REF!</v>
      </c>
      <c r="AF25" s="192" t="e">
        <f t="shared" si="24"/>
        <v>#REF!</v>
      </c>
      <c r="AG25" s="192" t="e">
        <f t="shared" si="24"/>
        <v>#REF!</v>
      </c>
      <c r="AH25" s="446" t="e">
        <f>((M25/K25)-1)*100</f>
        <v>#REF!</v>
      </c>
      <c r="AI25" s="446" t="e">
        <f>((#REF!/M25)-1)*100</f>
        <v>#REF!</v>
      </c>
      <c r="AJ25" s="446" t="e">
        <f>((#REF!/M25)-1)*100</f>
        <v>#REF!</v>
      </c>
      <c r="AK25" s="446" t="e">
        <f>((#REF!/M25)-1)*100</f>
        <v>#REF!</v>
      </c>
      <c r="AL25" s="193" t="e">
        <f>((#REF!/M25)-1)*100</f>
        <v>#REF!</v>
      </c>
      <c r="AM25" s="446" t="e">
        <f t="shared" si="30"/>
        <v>#REF!</v>
      </c>
      <c r="AN25" s="446" t="e">
        <f t="shared" si="30"/>
        <v>#REF!</v>
      </c>
      <c r="AO25" s="448"/>
      <c r="AP25" s="448"/>
      <c r="AQ25" s="448"/>
      <c r="AR25" s="448"/>
      <c r="AS25" s="448"/>
      <c r="AT25" s="448"/>
      <c r="AU25" s="448"/>
      <c r="AV25" s="448"/>
      <c r="AW25" s="194"/>
      <c r="AX25" s="192">
        <f t="shared" si="25"/>
        <v>8.6406161742307042</v>
      </c>
      <c r="AY25" s="192">
        <f t="shared" si="25"/>
        <v>8.5815635766296605</v>
      </c>
      <c r="AZ25" s="192">
        <f t="shared" si="25"/>
        <v>9.1386156650009536</v>
      </c>
      <c r="BA25" s="192">
        <f t="shared" si="25"/>
        <v>8.4984338787755451</v>
      </c>
      <c r="BB25" s="192" t="e">
        <f t="shared" si="25"/>
        <v>#REF!</v>
      </c>
      <c r="BC25" s="192" t="e">
        <f t="shared" si="25"/>
        <v>#REF!</v>
      </c>
      <c r="BD25" s="192" t="e">
        <f t="shared" si="25"/>
        <v>#REF!</v>
      </c>
      <c r="BE25" s="192" t="e">
        <f t="shared" si="25"/>
        <v>#REF!</v>
      </c>
      <c r="BF25" s="192" t="e">
        <f t="shared" si="25"/>
        <v>#REF!</v>
      </c>
      <c r="BG25" s="192" t="e">
        <f t="shared" si="25"/>
        <v>#REF!</v>
      </c>
      <c r="BH25" s="446" t="e">
        <f>AVERAGE(BD25:BF25)</f>
        <v>#REF!</v>
      </c>
      <c r="BI25" s="446" t="e">
        <f t="shared" si="31"/>
        <v>#REF!</v>
      </c>
      <c r="BJ25" s="446" t="e">
        <f t="shared" si="31"/>
        <v>#REF!</v>
      </c>
      <c r="BK25" s="446" t="e">
        <f t="shared" si="31"/>
        <v>#REF!</v>
      </c>
      <c r="BL25" s="446" t="e">
        <f>+(#REF!/#REF!)*100</f>
        <v>#REF!</v>
      </c>
      <c r="BM25" s="446" t="e">
        <f>AVERAGE(BK25,BI25,BJ25)</f>
        <v>#REF!</v>
      </c>
      <c r="BN25" s="448"/>
      <c r="BO25" s="448"/>
      <c r="BP25" s="448"/>
      <c r="BQ25" s="448"/>
    </row>
    <row r="26" spans="1:70" ht="17.399999999999999" hidden="1" customHeight="1">
      <c r="A26" s="185" t="s">
        <v>21</v>
      </c>
      <c r="B26" s="183">
        <f t="shared" ref="B26:S26" si="33">+B5+B6+B7+B9+B10+B11+B14+B15</f>
        <v>37926.43</v>
      </c>
      <c r="C26" s="183">
        <f t="shared" si="33"/>
        <v>35950.339999999997</v>
      </c>
      <c r="D26" s="183">
        <f t="shared" si="33"/>
        <v>37135.839999999997</v>
      </c>
      <c r="E26" s="183">
        <f t="shared" si="33"/>
        <v>45089.29</v>
      </c>
      <c r="F26" s="183" t="e">
        <f t="shared" si="33"/>
        <v>#REF!</v>
      </c>
      <c r="G26" s="183" t="e">
        <f t="shared" si="33"/>
        <v>#REF!</v>
      </c>
      <c r="H26" s="183" t="e">
        <f t="shared" si="33"/>
        <v>#REF!</v>
      </c>
      <c r="I26" s="183" t="e">
        <f t="shared" si="33"/>
        <v>#REF!</v>
      </c>
      <c r="J26" s="183" t="e">
        <f t="shared" si="33"/>
        <v>#REF!</v>
      </c>
      <c r="K26" s="183" t="e">
        <f t="shared" si="33"/>
        <v>#REF!</v>
      </c>
      <c r="L26" s="183" t="e">
        <f t="shared" si="33"/>
        <v>#REF!</v>
      </c>
      <c r="M26" s="183" t="e">
        <f t="shared" si="33"/>
        <v>#REF!</v>
      </c>
      <c r="N26" s="183" t="e">
        <f t="shared" si="33"/>
        <v>#REF!</v>
      </c>
      <c r="O26" s="183" t="e">
        <f t="shared" si="33"/>
        <v>#REF!</v>
      </c>
      <c r="P26" s="246" t="e">
        <f t="shared" si="33"/>
        <v>#REF!</v>
      </c>
      <c r="Q26" s="246" t="e">
        <f t="shared" si="33"/>
        <v>#REF!</v>
      </c>
      <c r="R26" s="246" t="e">
        <f t="shared" si="33"/>
        <v>#REF!</v>
      </c>
      <c r="S26" s="246" t="e">
        <f t="shared" si="33"/>
        <v>#REF!</v>
      </c>
      <c r="T26" s="246" t="e">
        <f>+T5+T6+T7+T9+T10+T11+T14+T15</f>
        <v>#REF!</v>
      </c>
      <c r="U26" s="169"/>
      <c r="V26" s="169"/>
      <c r="W26" s="172"/>
      <c r="X26" s="191">
        <f t="shared" si="24"/>
        <v>-5.2103243041857761</v>
      </c>
      <c r="Y26" s="191">
        <f t="shared" si="24"/>
        <v>3.2976044176494579</v>
      </c>
      <c r="Z26" s="191">
        <f t="shared" si="24"/>
        <v>21.417180815083235</v>
      </c>
      <c r="AA26" s="191" t="e">
        <f t="shared" si="24"/>
        <v>#REF!</v>
      </c>
      <c r="AB26" s="192" t="e">
        <f t="shared" si="24"/>
        <v>#REF!</v>
      </c>
      <c r="AC26" s="192" t="e">
        <f t="shared" si="24"/>
        <v>#REF!</v>
      </c>
      <c r="AD26" s="192" t="e">
        <f t="shared" si="24"/>
        <v>#REF!</v>
      </c>
      <c r="AE26" s="192" t="e">
        <f t="shared" si="24"/>
        <v>#REF!</v>
      </c>
      <c r="AF26" s="192" t="e">
        <f t="shared" si="24"/>
        <v>#REF!</v>
      </c>
      <c r="AG26" s="192" t="e">
        <f t="shared" si="24"/>
        <v>#REF!</v>
      </c>
      <c r="AH26" s="446" t="e">
        <f>((M26/K26)-1)*100</f>
        <v>#REF!</v>
      </c>
      <c r="AI26" s="446" t="e">
        <f>((#REF!/M26)-1)*100</f>
        <v>#REF!</v>
      </c>
      <c r="AJ26" s="446" t="e">
        <f>((#REF!/M26)-1)*100</f>
        <v>#REF!</v>
      </c>
      <c r="AK26" s="446" t="e">
        <f>((#REF!/M26)-1)*100</f>
        <v>#REF!</v>
      </c>
      <c r="AL26" s="193" t="e">
        <f>((#REF!/M26)-1)*100</f>
        <v>#REF!</v>
      </c>
      <c r="AM26" s="446" t="e">
        <f t="shared" si="30"/>
        <v>#REF!</v>
      </c>
      <c r="AN26" s="446" t="e">
        <f t="shared" si="30"/>
        <v>#REF!</v>
      </c>
      <c r="AO26" s="446" t="e">
        <f>((P26/O26)-1)*100</f>
        <v>#REF!</v>
      </c>
      <c r="AP26" s="446"/>
      <c r="AQ26" s="446" t="e">
        <f>((R26/P26)-1)*100</f>
        <v>#REF!</v>
      </c>
      <c r="AR26" s="446" t="e">
        <f>((S26/P26)-1)*100</f>
        <v>#REF!</v>
      </c>
      <c r="AS26" s="446" t="e">
        <f>((T26/P26)-1)*100</f>
        <v>#REF!</v>
      </c>
      <c r="AT26" s="448"/>
      <c r="AU26" s="448"/>
      <c r="AV26" s="448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448"/>
      <c r="BI26" s="446" t="e">
        <f t="shared" si="31"/>
        <v>#REF!</v>
      </c>
      <c r="BJ26" s="446" t="e">
        <f t="shared" si="31"/>
        <v>#REF!</v>
      </c>
      <c r="BK26" s="446" t="e">
        <f t="shared" si="31"/>
        <v>#REF!</v>
      </c>
      <c r="BL26" s="446" t="e">
        <f>+(P26/P$23)*100</f>
        <v>#REF!</v>
      </c>
      <c r="BM26" s="446" t="e">
        <f>AVERAGE(BL26,BJ26,BK26)</f>
        <v>#REF!</v>
      </c>
      <c r="BN26" s="446"/>
      <c r="BO26" s="446" t="e">
        <f>+(S26/S$23)*100</f>
        <v>#REF!</v>
      </c>
      <c r="BP26" s="446" t="e">
        <f>+(T26/T$23)*100</f>
        <v>#REF!</v>
      </c>
      <c r="BQ26" s="448"/>
    </row>
    <row r="27" spans="1:70" ht="17.399999999999999" hidden="1" customHeight="1">
      <c r="A27" s="185" t="s">
        <v>651</v>
      </c>
      <c r="B27" s="186">
        <f t="shared" ref="B27:S27" si="34">+B23-B26</f>
        <v>20407.72</v>
      </c>
      <c r="C27" s="186">
        <f t="shared" si="34"/>
        <v>18539.730000000003</v>
      </c>
      <c r="D27" s="186">
        <f t="shared" si="34"/>
        <v>21327.61</v>
      </c>
      <c r="E27" s="186">
        <f t="shared" si="34"/>
        <v>24534.94999999999</v>
      </c>
      <c r="F27" s="186" t="e">
        <f t="shared" si="34"/>
        <v>#REF!</v>
      </c>
      <c r="G27" s="186" t="e">
        <f t="shared" si="34"/>
        <v>#REF!</v>
      </c>
      <c r="H27" s="186" t="e">
        <f t="shared" si="34"/>
        <v>#REF!</v>
      </c>
      <c r="I27" s="186" t="e">
        <f t="shared" si="34"/>
        <v>#REF!</v>
      </c>
      <c r="J27" s="186" t="e">
        <f t="shared" si="34"/>
        <v>#REF!</v>
      </c>
      <c r="K27" s="186" t="e">
        <f t="shared" si="34"/>
        <v>#REF!</v>
      </c>
      <c r="L27" s="186" t="e">
        <f t="shared" si="34"/>
        <v>#REF!</v>
      </c>
      <c r="M27" s="186" t="e">
        <f t="shared" si="34"/>
        <v>#REF!</v>
      </c>
      <c r="N27" s="186" t="e">
        <f t="shared" si="34"/>
        <v>#REF!</v>
      </c>
      <c r="O27" s="195" t="e">
        <f t="shared" si="34"/>
        <v>#REF!</v>
      </c>
      <c r="P27" s="247" t="e">
        <f t="shared" si="34"/>
        <v>#REF!</v>
      </c>
      <c r="Q27" s="247" t="e">
        <f t="shared" si="34"/>
        <v>#REF!</v>
      </c>
      <c r="R27" s="247" t="e">
        <f t="shared" si="34"/>
        <v>#REF!</v>
      </c>
      <c r="S27" s="247" t="e">
        <f t="shared" si="34"/>
        <v>#REF!</v>
      </c>
      <c r="T27" s="247" t="e">
        <f>+T23-T26</f>
        <v>#REF!</v>
      </c>
      <c r="U27" s="169"/>
      <c r="V27" s="169"/>
      <c r="W27" s="172"/>
      <c r="X27" s="191">
        <f t="shared" si="24"/>
        <v>-9.1533498107578826</v>
      </c>
      <c r="Y27" s="191">
        <f t="shared" si="24"/>
        <v>15.037327943826572</v>
      </c>
      <c r="Z27" s="191">
        <f t="shared" si="24"/>
        <v>15.03844078169092</v>
      </c>
      <c r="AA27" s="191" t="e">
        <f t="shared" si="24"/>
        <v>#REF!</v>
      </c>
      <c r="AB27" s="192" t="e">
        <f t="shared" si="24"/>
        <v>#REF!</v>
      </c>
      <c r="AC27" s="192" t="e">
        <f t="shared" si="24"/>
        <v>#REF!</v>
      </c>
      <c r="AD27" s="192" t="e">
        <f t="shared" si="24"/>
        <v>#REF!</v>
      </c>
      <c r="AE27" s="192" t="e">
        <f t="shared" si="24"/>
        <v>#REF!</v>
      </c>
      <c r="AF27" s="192" t="e">
        <f t="shared" si="24"/>
        <v>#REF!</v>
      </c>
      <c r="AG27" s="192" t="e">
        <f t="shared" si="24"/>
        <v>#REF!</v>
      </c>
      <c r="AH27" s="446" t="e">
        <f>((M27/K27)-1)*100</f>
        <v>#REF!</v>
      </c>
      <c r="AI27" s="446" t="e">
        <f>((#REF!/M27)-1)*100</f>
        <v>#REF!</v>
      </c>
      <c r="AJ27" s="446" t="e">
        <f>((#REF!/M27)-1)*100</f>
        <v>#REF!</v>
      </c>
      <c r="AK27" s="446" t="e">
        <f>((#REF!/M27)-1)*100</f>
        <v>#REF!</v>
      </c>
      <c r="AL27" s="193" t="e">
        <f>((#REF!/M27)-1)*100</f>
        <v>#REF!</v>
      </c>
      <c r="AM27" s="446" t="e">
        <f t="shared" si="30"/>
        <v>#REF!</v>
      </c>
      <c r="AN27" s="449" t="e">
        <f t="shared" si="30"/>
        <v>#REF!</v>
      </c>
      <c r="AO27" s="449" t="e">
        <f>((P27/O27)-1)*100</f>
        <v>#REF!</v>
      </c>
      <c r="AP27" s="449"/>
      <c r="AQ27" s="449" t="e">
        <f>((R27/P27)-1)*100</f>
        <v>#REF!</v>
      </c>
      <c r="AR27" s="449" t="e">
        <f>((S27/P27)-1)*100</f>
        <v>#REF!</v>
      </c>
      <c r="AS27" s="449" t="e">
        <f>((T27/P27)-1)*100</f>
        <v>#REF!</v>
      </c>
      <c r="AT27" s="448"/>
      <c r="AU27" s="448"/>
      <c r="AV27" s="448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448"/>
      <c r="BI27" s="446" t="e">
        <f>+(M27/M$23)*100</f>
        <v>#REF!</v>
      </c>
      <c r="BJ27" s="446" t="e">
        <f>+(N27/N$23)*100</f>
        <v>#REF!</v>
      </c>
      <c r="BK27" s="446" t="e">
        <f>+(O27/O$23)*100</f>
        <v>#REF!</v>
      </c>
      <c r="BL27" s="446" t="e">
        <f>+(P27/P$23)*100</f>
        <v>#REF!</v>
      </c>
      <c r="BM27" s="446" t="e">
        <f>AVERAGE(BL27,BJ27,BK27)</f>
        <v>#REF!</v>
      </c>
      <c r="BN27" s="446"/>
      <c r="BO27" s="446" t="e">
        <f>+(S27/S$23)*100</f>
        <v>#REF!</v>
      </c>
      <c r="BP27" s="446" t="e">
        <f>+(T27/T$23)*100</f>
        <v>#REF!</v>
      </c>
      <c r="BQ27" s="448"/>
    </row>
    <row r="28" spans="1:70" ht="17.399999999999999" customHeight="1">
      <c r="A28" s="175" t="s">
        <v>652</v>
      </c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245"/>
      <c r="Q28" s="245"/>
      <c r="R28" s="450" t="e">
        <f>((+ประมาณ54US!S23/+ประมาณ54US!P23)-1)*100</f>
        <v>#REF!</v>
      </c>
      <c r="S28" s="450" t="e">
        <f>((+ประมาณ54US!T23/+ประมาณ54US!P23)-1)*100</f>
        <v>#REF!</v>
      </c>
      <c r="T28" s="450" t="e">
        <f>((+ประมาณ54US!U23/+ประมาณ54US!P23)-1)*100</f>
        <v>#REF!</v>
      </c>
      <c r="U28" s="230" t="e">
        <f>((+U23/+T23)-1)*100</f>
        <v>#REF!</v>
      </c>
      <c r="V28" s="230" t="e">
        <f>((+V23/+T23)-1)*100</f>
        <v>#REF!</v>
      </c>
      <c r="W28" s="172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448"/>
      <c r="AI28" s="448"/>
      <c r="AJ28" s="448"/>
      <c r="AK28" s="448"/>
      <c r="AL28" s="196"/>
      <c r="AM28" s="448"/>
      <c r="AP28" s="226">
        <v>15</v>
      </c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448"/>
      <c r="BI28" s="448"/>
      <c r="BJ28" s="448"/>
      <c r="BK28" s="448"/>
      <c r="BL28" s="448"/>
      <c r="BM28" s="448"/>
      <c r="BN28" s="448"/>
      <c r="BO28" s="448"/>
      <c r="BP28" s="448"/>
      <c r="BQ28" s="448"/>
    </row>
    <row r="29" spans="1:70" ht="17.399999999999999" customHeight="1">
      <c r="A29" s="175"/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245"/>
      <c r="Q29" s="245"/>
      <c r="R29" s="245"/>
      <c r="S29" s="245"/>
      <c r="T29" s="245"/>
      <c r="U29" s="169"/>
      <c r="V29" s="169"/>
      <c r="W29" s="172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448"/>
      <c r="AI29" s="448"/>
      <c r="AJ29" s="448"/>
      <c r="AK29" s="448"/>
      <c r="AL29" s="196"/>
      <c r="AM29" s="448"/>
      <c r="AN29" s="448"/>
      <c r="AO29" s="448"/>
      <c r="AP29" s="448"/>
      <c r="AQ29" s="448"/>
      <c r="AR29" s="448"/>
      <c r="AS29" s="448"/>
      <c r="AT29" s="448"/>
      <c r="AU29" s="448"/>
      <c r="AV29" s="448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448"/>
      <c r="BI29" s="448"/>
      <c r="BJ29" s="448"/>
      <c r="BK29" s="448"/>
      <c r="BL29" s="448"/>
      <c r="BM29" s="448"/>
      <c r="BN29" s="448"/>
      <c r="BO29" s="448"/>
      <c r="BP29" s="448"/>
      <c r="BQ29" s="448"/>
    </row>
    <row r="30" spans="1:70" ht="18" customHeight="1">
      <c r="A30" s="180" t="s">
        <v>653</v>
      </c>
      <c r="K30" s="197"/>
      <c r="L30" s="197"/>
      <c r="M30" s="197"/>
      <c r="N30" s="197"/>
      <c r="O30" s="197"/>
      <c r="P30" s="198"/>
      <c r="Q30" s="198"/>
      <c r="R30" s="198"/>
      <c r="S30" s="199"/>
      <c r="T30" s="198"/>
      <c r="U30" s="198"/>
      <c r="V30" s="198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</row>
    <row r="31" spans="1:70" ht="17.399999999999999" customHeight="1">
      <c r="A31" s="180" t="s">
        <v>654</v>
      </c>
      <c r="M31" s="200"/>
      <c r="N31" s="201"/>
      <c r="O31" s="161"/>
      <c r="P31" s="202"/>
      <c r="Q31" s="202"/>
      <c r="R31" s="202"/>
      <c r="S31" s="202"/>
      <c r="T31" s="202"/>
      <c r="U31" s="202"/>
      <c r="V31" s="202"/>
      <c r="AF31" s="203"/>
      <c r="AG31" s="203"/>
      <c r="AH31" s="727" t="s">
        <v>602</v>
      </c>
      <c r="AI31" s="727"/>
      <c r="AJ31" s="727"/>
      <c r="AK31" s="727"/>
      <c r="AL31" s="727"/>
      <c r="AM31" s="727"/>
      <c r="AN31" s="204" t="s">
        <v>655</v>
      </c>
      <c r="AO31" s="204"/>
      <c r="AP31" s="402"/>
      <c r="AQ31" s="727" t="s">
        <v>656</v>
      </c>
      <c r="AR31" s="727"/>
      <c r="AS31" s="727"/>
      <c r="AT31" s="203"/>
      <c r="AU31" s="203"/>
      <c r="AV31" s="203"/>
      <c r="BI31" s="203"/>
    </row>
    <row r="32" spans="1:70" ht="17.399999999999999" customHeight="1">
      <c r="A32" s="180"/>
      <c r="M32" s="200"/>
      <c r="N32" s="201"/>
      <c r="O32" s="161"/>
      <c r="P32" s="169"/>
      <c r="Q32" s="169"/>
      <c r="R32" s="169"/>
      <c r="S32" s="169"/>
      <c r="T32" s="169"/>
      <c r="U32" s="169"/>
      <c r="V32" s="169"/>
      <c r="AF32" s="203"/>
      <c r="AG32" s="203"/>
      <c r="AH32" s="402" t="s">
        <v>605</v>
      </c>
      <c r="AI32" s="204"/>
      <c r="AJ32" s="205"/>
      <c r="AK32" s="205"/>
      <c r="AL32" s="205"/>
      <c r="AM32" s="206" t="s">
        <v>606</v>
      </c>
      <c r="AN32" s="206" t="s">
        <v>606</v>
      </c>
      <c r="AO32" s="207" t="s">
        <v>607</v>
      </c>
      <c r="AP32" s="206" t="s">
        <v>606</v>
      </c>
      <c r="AQ32" s="206" t="s">
        <v>606</v>
      </c>
      <c r="AR32" s="207" t="s">
        <v>607</v>
      </c>
      <c r="AS32" s="402" t="s">
        <v>605</v>
      </c>
      <c r="AT32" s="203"/>
      <c r="AU32" s="203"/>
      <c r="AV32" s="203"/>
      <c r="BI32" s="208"/>
    </row>
    <row r="33" spans="1:45" ht="17.399999999999999" hidden="1" customHeight="1">
      <c r="A33" s="180" t="s">
        <v>608</v>
      </c>
      <c r="O33" s="209"/>
      <c r="P33" s="157"/>
      <c r="Q33" s="157"/>
      <c r="R33" s="157"/>
      <c r="S33" s="157"/>
      <c r="T33" s="157"/>
      <c r="U33" s="157"/>
      <c r="V33" s="157"/>
      <c r="AH33" s="210">
        <v>15</v>
      </c>
      <c r="AI33" s="211"/>
      <c r="AJ33" s="211"/>
      <c r="AK33" s="211"/>
      <c r="AL33" s="211"/>
      <c r="AM33" s="212" t="e">
        <f>+$P$23*(100+AH33)/100</f>
        <v>#REF!</v>
      </c>
      <c r="AN33" s="212" t="e">
        <f>+T26</f>
        <v>#REF!</v>
      </c>
      <c r="AO33" s="212" t="e">
        <f>+AN33/8</f>
        <v>#REF!</v>
      </c>
      <c r="AP33" s="212"/>
      <c r="AQ33" s="212" t="e">
        <f t="shared" ref="AQ33:AQ39" si="35">+AM33-AN33</f>
        <v>#REF!</v>
      </c>
      <c r="AR33" s="212" t="e">
        <f>+AQ33/4</f>
        <v>#REF!</v>
      </c>
      <c r="AS33" s="213" t="e">
        <f>((AQ33/$P$27)-1)*100</f>
        <v>#REF!</v>
      </c>
    </row>
    <row r="34" spans="1:45" ht="17.399999999999999" hidden="1" customHeight="1">
      <c r="A34" s="185" t="s">
        <v>32</v>
      </c>
      <c r="B34" s="186">
        <f t="shared" ref="B34:T34" si="36">+B23/12</f>
        <v>4861.1791666666668</v>
      </c>
      <c r="C34" s="186">
        <f t="shared" si="36"/>
        <v>4540.8391666666666</v>
      </c>
      <c r="D34" s="186">
        <f t="shared" si="36"/>
        <v>4871.9541666666664</v>
      </c>
      <c r="E34" s="186">
        <f t="shared" si="36"/>
        <v>5802.0199999999995</v>
      </c>
      <c r="F34" s="186" t="e">
        <f t="shared" si="36"/>
        <v>#REF!</v>
      </c>
      <c r="G34" s="186" t="e">
        <f t="shared" si="36"/>
        <v>#REF!</v>
      </c>
      <c r="H34" s="186" t="e">
        <f t="shared" si="36"/>
        <v>#REF!</v>
      </c>
      <c r="I34" s="186" t="e">
        <f t="shared" si="36"/>
        <v>#REF!</v>
      </c>
      <c r="J34" s="186" t="e">
        <f t="shared" si="36"/>
        <v>#REF!</v>
      </c>
      <c r="K34" s="186" t="e">
        <f t="shared" si="36"/>
        <v>#REF!</v>
      </c>
      <c r="L34" s="186">
        <f t="shared" si="36"/>
        <v>12163.5</v>
      </c>
      <c r="M34" s="186" t="e">
        <f t="shared" si="36"/>
        <v>#REF!</v>
      </c>
      <c r="N34" s="186" t="e">
        <f t="shared" si="36"/>
        <v>#REF!</v>
      </c>
      <c r="O34" s="186" t="e">
        <f t="shared" si="36"/>
        <v>#REF!</v>
      </c>
      <c r="P34" s="186" t="e">
        <f t="shared" si="36"/>
        <v>#REF!</v>
      </c>
      <c r="Q34" s="186" t="e">
        <f t="shared" si="36"/>
        <v>#REF!</v>
      </c>
      <c r="R34" s="186" t="e">
        <f t="shared" si="36"/>
        <v>#REF!</v>
      </c>
      <c r="S34" s="186" t="e">
        <f t="shared" si="36"/>
        <v>#REF!</v>
      </c>
      <c r="T34" s="186" t="e">
        <f t="shared" si="36"/>
        <v>#REF!</v>
      </c>
      <c r="U34" s="169"/>
      <c r="V34" s="169"/>
      <c r="AC34" s="175"/>
      <c r="AF34" s="208"/>
      <c r="AG34" s="208"/>
      <c r="AH34" s="214">
        <v>18</v>
      </c>
      <c r="AI34" s="204"/>
      <c r="AJ34" s="205"/>
      <c r="AK34" s="205"/>
      <c r="AL34" s="205"/>
      <c r="AM34" s="215" t="e">
        <f t="shared" ref="AM34:AM39" si="37">+$P$23*(100+AH34)/100</f>
        <v>#REF!</v>
      </c>
      <c r="AN34" s="215" t="e">
        <f t="shared" ref="AN34:AN39" si="38">+AN33</f>
        <v>#REF!</v>
      </c>
      <c r="AO34" s="215" t="e">
        <f t="shared" ref="AO34:AO39" si="39">+AN34/8</f>
        <v>#REF!</v>
      </c>
      <c r="AP34" s="215"/>
      <c r="AQ34" s="215" t="e">
        <f t="shared" si="35"/>
        <v>#REF!</v>
      </c>
      <c r="AR34" s="215" t="e">
        <f t="shared" ref="AR34:AR39" si="40">+AQ34/4</f>
        <v>#REF!</v>
      </c>
      <c r="AS34" s="216" t="e">
        <f t="shared" ref="AS34:AS39" si="41">((AQ34/$P$27)-1)*100</f>
        <v>#REF!</v>
      </c>
    </row>
    <row r="35" spans="1:45" ht="18" hidden="1" customHeight="1">
      <c r="A35" s="185" t="s">
        <v>28</v>
      </c>
      <c r="B35" s="186">
        <f t="shared" ref="B35:N35" si="42">+B24/11</f>
        <v>4844.8836363636365</v>
      </c>
      <c r="C35" s="186">
        <f t="shared" si="42"/>
        <v>4528.5427272727266</v>
      </c>
      <c r="D35" s="186">
        <f t="shared" si="42"/>
        <v>4829.1545454545449</v>
      </c>
      <c r="E35" s="186">
        <f t="shared" si="42"/>
        <v>5791.57</v>
      </c>
      <c r="F35" s="186" t="e">
        <f t="shared" si="42"/>
        <v>#REF!</v>
      </c>
      <c r="G35" s="186" t="e">
        <f t="shared" si="42"/>
        <v>#REF!</v>
      </c>
      <c r="H35" s="186" t="e">
        <f t="shared" si="42"/>
        <v>#REF!</v>
      </c>
      <c r="I35" s="186" t="e">
        <f t="shared" si="42"/>
        <v>#REF!</v>
      </c>
      <c r="J35" s="186" t="e">
        <f t="shared" si="42"/>
        <v>#REF!</v>
      </c>
      <c r="K35" s="186" t="e">
        <f>+K24/12</f>
        <v>#REF!</v>
      </c>
      <c r="L35" s="186" t="e">
        <f t="shared" si="42"/>
        <v>#REF!</v>
      </c>
      <c r="M35" s="186" t="e">
        <f t="shared" si="42"/>
        <v>#REF!</v>
      </c>
      <c r="N35" s="186" t="e">
        <f t="shared" si="42"/>
        <v>#REF!</v>
      </c>
      <c r="O35" s="186" t="e">
        <f>+O24/11</f>
        <v>#REF!</v>
      </c>
      <c r="P35" s="169"/>
      <c r="Q35" s="169"/>
      <c r="R35" s="169"/>
      <c r="S35" s="169"/>
      <c r="T35" s="169"/>
      <c r="U35" s="169"/>
      <c r="V35" s="169"/>
      <c r="AC35" s="175"/>
      <c r="AF35" s="208"/>
      <c r="AG35" s="208"/>
      <c r="AH35" s="214"/>
      <c r="AI35" s="204"/>
      <c r="AJ35" s="205"/>
      <c r="AK35" s="205"/>
      <c r="AL35" s="205"/>
      <c r="AM35" s="215" t="e">
        <f t="shared" si="37"/>
        <v>#REF!</v>
      </c>
      <c r="AN35" s="215" t="e">
        <f t="shared" si="38"/>
        <v>#REF!</v>
      </c>
      <c r="AO35" s="215" t="e">
        <f t="shared" si="39"/>
        <v>#REF!</v>
      </c>
      <c r="AP35" s="215"/>
      <c r="AQ35" s="215" t="e">
        <f t="shared" si="35"/>
        <v>#REF!</v>
      </c>
      <c r="AR35" s="215" t="e">
        <f t="shared" si="40"/>
        <v>#REF!</v>
      </c>
      <c r="AS35" s="216" t="e">
        <f t="shared" si="41"/>
        <v>#REF!</v>
      </c>
    </row>
    <row r="36" spans="1:45" ht="18" hidden="1" customHeight="1">
      <c r="A36" s="185" t="s">
        <v>29</v>
      </c>
      <c r="B36" s="186">
        <f t="shared" ref="B36:N36" si="43">+B25</f>
        <v>5040.43</v>
      </c>
      <c r="C36" s="186">
        <f t="shared" si="43"/>
        <v>4676.1000000000058</v>
      </c>
      <c r="D36" s="186">
        <f t="shared" si="43"/>
        <v>5342.75</v>
      </c>
      <c r="E36" s="186">
        <f t="shared" si="43"/>
        <v>5916.9699999999939</v>
      </c>
      <c r="F36" s="186" t="e">
        <f t="shared" si="43"/>
        <v>#REF!</v>
      </c>
      <c r="G36" s="186" t="e">
        <f t="shared" si="43"/>
        <v>#REF!</v>
      </c>
      <c r="H36" s="186" t="e">
        <f t="shared" si="43"/>
        <v>#REF!</v>
      </c>
      <c r="I36" s="186" t="e">
        <f t="shared" si="43"/>
        <v>#REF!</v>
      </c>
      <c r="J36" s="186" t="e">
        <f t="shared" si="43"/>
        <v>#REF!</v>
      </c>
      <c r="K36" s="186" t="e">
        <f>+K25/12</f>
        <v>#REF!</v>
      </c>
      <c r="L36" s="186" t="e">
        <f t="shared" si="43"/>
        <v>#REF!</v>
      </c>
      <c r="M36" s="186" t="e">
        <f t="shared" si="43"/>
        <v>#REF!</v>
      </c>
      <c r="N36" s="186" t="e">
        <f t="shared" si="43"/>
        <v>#REF!</v>
      </c>
      <c r="O36" s="186" t="e">
        <f>+O25</f>
        <v>#REF!</v>
      </c>
      <c r="P36" s="169"/>
      <c r="Q36" s="169"/>
      <c r="R36" s="169"/>
      <c r="S36" s="169"/>
      <c r="T36" s="169"/>
      <c r="U36" s="169"/>
      <c r="V36" s="169"/>
      <c r="AC36" s="175"/>
      <c r="AF36" s="208"/>
      <c r="AG36" s="208"/>
      <c r="AH36" s="214"/>
      <c r="AI36" s="204"/>
      <c r="AJ36" s="205"/>
      <c r="AK36" s="205"/>
      <c r="AL36" s="205"/>
      <c r="AM36" s="215" t="e">
        <f t="shared" si="37"/>
        <v>#REF!</v>
      </c>
      <c r="AN36" s="215" t="e">
        <f t="shared" si="38"/>
        <v>#REF!</v>
      </c>
      <c r="AO36" s="215" t="e">
        <f t="shared" si="39"/>
        <v>#REF!</v>
      </c>
      <c r="AP36" s="215"/>
      <c r="AQ36" s="215" t="e">
        <f t="shared" si="35"/>
        <v>#REF!</v>
      </c>
      <c r="AR36" s="215" t="e">
        <f t="shared" si="40"/>
        <v>#REF!</v>
      </c>
      <c r="AS36" s="216" t="e">
        <f t="shared" si="41"/>
        <v>#REF!</v>
      </c>
    </row>
    <row r="37" spans="1:45" ht="17.399999999999999" hidden="1" customHeight="1">
      <c r="A37" s="185" t="s">
        <v>21</v>
      </c>
      <c r="B37" s="186">
        <f t="shared" ref="B37:S37" si="44">+B26/8</f>
        <v>4740.80375</v>
      </c>
      <c r="C37" s="186">
        <f t="shared" si="44"/>
        <v>4493.7924999999996</v>
      </c>
      <c r="D37" s="186">
        <f t="shared" si="44"/>
        <v>4641.9799999999996</v>
      </c>
      <c r="E37" s="186">
        <f t="shared" si="44"/>
        <v>5636.1612500000001</v>
      </c>
      <c r="F37" s="186" t="e">
        <f t="shared" si="44"/>
        <v>#REF!</v>
      </c>
      <c r="G37" s="186" t="e">
        <f t="shared" si="44"/>
        <v>#REF!</v>
      </c>
      <c r="H37" s="186" t="e">
        <f t="shared" si="44"/>
        <v>#REF!</v>
      </c>
      <c r="I37" s="186" t="e">
        <f t="shared" si="44"/>
        <v>#REF!</v>
      </c>
      <c r="J37" s="186" t="e">
        <f t="shared" si="44"/>
        <v>#REF!</v>
      </c>
      <c r="K37" s="186" t="e">
        <f t="shared" si="44"/>
        <v>#REF!</v>
      </c>
      <c r="L37" s="186" t="e">
        <f t="shared" si="44"/>
        <v>#REF!</v>
      </c>
      <c r="M37" s="186" t="e">
        <f t="shared" si="44"/>
        <v>#REF!</v>
      </c>
      <c r="N37" s="186" t="e">
        <f t="shared" si="44"/>
        <v>#REF!</v>
      </c>
      <c r="O37" s="186" t="e">
        <f t="shared" si="44"/>
        <v>#REF!</v>
      </c>
      <c r="P37" s="186" t="e">
        <f t="shared" si="44"/>
        <v>#REF!</v>
      </c>
      <c r="Q37" s="186" t="e">
        <f t="shared" si="44"/>
        <v>#REF!</v>
      </c>
      <c r="R37" s="186" t="e">
        <f t="shared" si="44"/>
        <v>#REF!</v>
      </c>
      <c r="S37" s="186" t="e">
        <f t="shared" si="44"/>
        <v>#REF!</v>
      </c>
      <c r="T37" s="186" t="e">
        <f>+T26/8</f>
        <v>#REF!</v>
      </c>
      <c r="U37" s="169"/>
      <c r="V37" s="169"/>
      <c r="AF37" s="208"/>
      <c r="AG37" s="208"/>
      <c r="AH37" s="217">
        <v>20</v>
      </c>
      <c r="AI37" s="211"/>
      <c r="AJ37" s="218"/>
      <c r="AK37" s="218"/>
      <c r="AL37" s="218"/>
      <c r="AM37" s="212" t="e">
        <f t="shared" si="37"/>
        <v>#REF!</v>
      </c>
      <c r="AN37" s="212" t="e">
        <f t="shared" si="38"/>
        <v>#REF!</v>
      </c>
      <c r="AO37" s="212" t="e">
        <f t="shared" si="39"/>
        <v>#REF!</v>
      </c>
      <c r="AP37" s="212"/>
      <c r="AQ37" s="212" t="e">
        <f t="shared" si="35"/>
        <v>#REF!</v>
      </c>
      <c r="AR37" s="212" t="e">
        <f t="shared" si="40"/>
        <v>#REF!</v>
      </c>
      <c r="AS37" s="213" t="e">
        <f t="shared" si="41"/>
        <v>#REF!</v>
      </c>
    </row>
    <row r="38" spans="1:45" ht="17.399999999999999" hidden="1" customHeight="1">
      <c r="A38" s="185" t="s">
        <v>651</v>
      </c>
      <c r="B38" s="186">
        <f t="shared" ref="B38:S38" si="45">+B27/4</f>
        <v>5101.93</v>
      </c>
      <c r="C38" s="186">
        <f t="shared" si="45"/>
        <v>4634.9325000000008</v>
      </c>
      <c r="D38" s="186">
        <f t="shared" si="45"/>
        <v>5331.9025000000001</v>
      </c>
      <c r="E38" s="186">
        <f t="shared" si="45"/>
        <v>6133.7374999999975</v>
      </c>
      <c r="F38" s="186" t="e">
        <f t="shared" si="45"/>
        <v>#REF!</v>
      </c>
      <c r="G38" s="186" t="e">
        <f t="shared" si="45"/>
        <v>#REF!</v>
      </c>
      <c r="H38" s="186" t="e">
        <f t="shared" si="45"/>
        <v>#REF!</v>
      </c>
      <c r="I38" s="186" t="e">
        <f t="shared" si="45"/>
        <v>#REF!</v>
      </c>
      <c r="J38" s="186" t="e">
        <f t="shared" si="45"/>
        <v>#REF!</v>
      </c>
      <c r="K38" s="186" t="e">
        <f t="shared" si="45"/>
        <v>#REF!</v>
      </c>
      <c r="L38" s="186" t="e">
        <f t="shared" si="45"/>
        <v>#REF!</v>
      </c>
      <c r="M38" s="186" t="e">
        <f t="shared" si="45"/>
        <v>#REF!</v>
      </c>
      <c r="N38" s="186" t="e">
        <f t="shared" si="45"/>
        <v>#REF!</v>
      </c>
      <c r="O38" s="186" t="e">
        <f t="shared" si="45"/>
        <v>#REF!</v>
      </c>
      <c r="P38" s="186" t="e">
        <f t="shared" si="45"/>
        <v>#REF!</v>
      </c>
      <c r="Q38" s="186" t="e">
        <f t="shared" si="45"/>
        <v>#REF!</v>
      </c>
      <c r="R38" s="186" t="e">
        <f t="shared" si="45"/>
        <v>#REF!</v>
      </c>
      <c r="S38" s="186" t="e">
        <f t="shared" si="45"/>
        <v>#REF!</v>
      </c>
      <c r="T38" s="186" t="e">
        <f>+T27/4</f>
        <v>#REF!</v>
      </c>
      <c r="U38" s="169"/>
      <c r="V38" s="169"/>
      <c r="AH38" s="214">
        <v>22</v>
      </c>
      <c r="AI38" s="204"/>
      <c r="AJ38" s="205"/>
      <c r="AK38" s="205"/>
      <c r="AL38" s="205"/>
      <c r="AM38" s="215" t="e">
        <f t="shared" si="37"/>
        <v>#REF!</v>
      </c>
      <c r="AN38" s="215" t="e">
        <f t="shared" si="38"/>
        <v>#REF!</v>
      </c>
      <c r="AO38" s="215" t="e">
        <f t="shared" si="39"/>
        <v>#REF!</v>
      </c>
      <c r="AP38" s="215"/>
      <c r="AQ38" s="215" t="e">
        <f t="shared" si="35"/>
        <v>#REF!</v>
      </c>
      <c r="AR38" s="215" t="e">
        <f t="shared" si="40"/>
        <v>#REF!</v>
      </c>
      <c r="AS38" s="216" t="e">
        <f t="shared" si="41"/>
        <v>#REF!</v>
      </c>
    </row>
    <row r="39" spans="1:45" ht="17.399999999999999" customHeight="1">
      <c r="AH39" s="214">
        <v>24</v>
      </c>
      <c r="AI39" s="204"/>
      <c r="AJ39" s="205"/>
      <c r="AK39" s="205"/>
      <c r="AL39" s="205"/>
      <c r="AM39" s="215" t="e">
        <f t="shared" si="37"/>
        <v>#REF!</v>
      </c>
      <c r="AN39" s="215" t="e">
        <f t="shared" si="38"/>
        <v>#REF!</v>
      </c>
      <c r="AO39" s="215" t="e">
        <f t="shared" si="39"/>
        <v>#REF!</v>
      </c>
      <c r="AP39" s="215"/>
      <c r="AQ39" s="215" t="e">
        <f t="shared" si="35"/>
        <v>#REF!</v>
      </c>
      <c r="AR39" s="215" t="e">
        <f t="shared" si="40"/>
        <v>#REF!</v>
      </c>
      <c r="AS39" s="216" t="e">
        <f t="shared" si="41"/>
        <v>#REF!</v>
      </c>
    </row>
  </sheetData>
  <mergeCells count="10">
    <mergeCell ref="AH31:AM31"/>
    <mergeCell ref="AQ31:AS31"/>
    <mergeCell ref="U3:V3"/>
    <mergeCell ref="BO3:BQ3"/>
    <mergeCell ref="BI2:BR2"/>
    <mergeCell ref="A1:BP1"/>
    <mergeCell ref="AU3:AV3"/>
    <mergeCell ref="S3:T3"/>
    <mergeCell ref="AM2:AV2"/>
    <mergeCell ref="A2:T2"/>
  </mergeCells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&amp;Cคาดการณ์ส่งออก&amp;Rสยค/สอ &amp;D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J37"/>
  <sheetViews>
    <sheetView workbookViewId="0">
      <selection sqref="A1:BH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6" width="8.875" customWidth="1"/>
    <col min="17" max="17" width="0" hidden="1" customWidth="1"/>
    <col min="18" max="20" width="8.875" customWidth="1"/>
    <col min="21" max="21" width="1.375" customWidth="1"/>
    <col min="22" max="29" width="5.875" hidden="1" customWidth="1"/>
    <col min="30" max="30" width="7" hidden="1" customWidth="1"/>
    <col min="31" max="31" width="5.875" hidden="1" customWidth="1"/>
    <col min="32" max="32" width="7" customWidth="1"/>
    <col min="33" max="33" width="5.875" hidden="1" customWidth="1"/>
    <col min="34" max="36" width="7" hidden="1" customWidth="1"/>
    <col min="37" max="39" width="7" customWidth="1"/>
    <col min="40" max="40" width="7" hidden="1" customWidth="1"/>
    <col min="41" max="43" width="7" customWidth="1"/>
    <col min="44" max="44" width="1.375" customWidth="1"/>
    <col min="45" max="53" width="5.875" hidden="1" customWidth="1"/>
    <col min="54" max="54" width="7" hidden="1" customWidth="1"/>
    <col min="55" max="55" width="5.875" hidden="1" customWidth="1"/>
    <col min="56" max="62" width="6.375" customWidth="1"/>
  </cols>
  <sheetData>
    <row r="1" spans="1:62" ht="26.4">
      <c r="A1" s="718" t="s">
        <v>657</v>
      </c>
      <c r="B1" s="718"/>
      <c r="C1" s="718"/>
      <c r="D1" s="718"/>
      <c r="E1" s="718"/>
      <c r="F1" s="718"/>
      <c r="G1" s="718"/>
      <c r="H1" s="718"/>
      <c r="I1" s="718"/>
      <c r="J1" s="718"/>
      <c r="K1" s="718"/>
      <c r="L1" s="718"/>
      <c r="M1" s="718"/>
      <c r="N1" s="718"/>
      <c r="O1" s="718"/>
      <c r="P1" s="718"/>
      <c r="Q1" s="718"/>
      <c r="R1" s="718"/>
      <c r="S1" s="718"/>
      <c r="T1" s="718"/>
      <c r="U1" s="718"/>
      <c r="V1" s="718"/>
      <c r="W1" s="718"/>
      <c r="X1" s="718"/>
      <c r="Y1" s="718"/>
      <c r="Z1" s="718"/>
      <c r="AA1" s="718"/>
      <c r="AB1" s="718"/>
      <c r="AC1" s="718"/>
      <c r="AD1" s="718"/>
      <c r="AE1" s="718"/>
      <c r="AF1" s="718"/>
      <c r="AG1" s="718"/>
      <c r="AH1" s="718"/>
      <c r="AI1" s="718"/>
      <c r="AJ1" s="718"/>
      <c r="AK1" s="718"/>
      <c r="AL1" s="718"/>
      <c r="AM1" s="718"/>
      <c r="AN1" s="718"/>
      <c r="AO1" s="718"/>
      <c r="AP1" s="718"/>
      <c r="AQ1" s="718"/>
      <c r="AR1" s="718"/>
      <c r="AS1" s="718"/>
      <c r="AT1" s="718"/>
      <c r="AU1" s="718"/>
      <c r="AV1" s="718"/>
      <c r="AW1" s="718"/>
      <c r="AX1" s="718"/>
      <c r="AY1" s="718"/>
      <c r="AZ1" s="718"/>
      <c r="BA1" s="718"/>
      <c r="BB1" s="718"/>
      <c r="BC1" s="718"/>
      <c r="BD1" s="718"/>
      <c r="BE1" s="718"/>
      <c r="BF1" s="718"/>
      <c r="BG1" s="718"/>
      <c r="BH1" s="718"/>
      <c r="BI1" s="399"/>
      <c r="BJ1" s="399"/>
    </row>
    <row r="2" spans="1:62" ht="16.5" customHeight="1">
      <c r="A2" s="101" t="s">
        <v>588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V2" s="52" t="s">
        <v>1</v>
      </c>
      <c r="W2" s="2"/>
      <c r="X2" s="72" t="s">
        <v>1</v>
      </c>
      <c r="Y2" s="91"/>
      <c r="Z2" s="101" t="s">
        <v>1</v>
      </c>
      <c r="AA2" s="101" t="s">
        <v>1</v>
      </c>
      <c r="AB2" s="101"/>
      <c r="AC2" s="101"/>
      <c r="AD2" s="101" t="s">
        <v>1</v>
      </c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S2" s="2"/>
      <c r="AT2" s="52" t="s">
        <v>174</v>
      </c>
      <c r="AU2" s="52" t="s">
        <v>174</v>
      </c>
      <c r="AV2" s="72" t="s">
        <v>174</v>
      </c>
      <c r="AW2" s="91" t="s">
        <v>174</v>
      </c>
      <c r="AX2" s="101" t="s">
        <v>174</v>
      </c>
      <c r="AY2" s="101" t="s">
        <v>174</v>
      </c>
      <c r="AZ2" s="2"/>
      <c r="BA2" s="2"/>
      <c r="BB2" s="101" t="s">
        <v>174</v>
      </c>
      <c r="BC2" s="2"/>
      <c r="BD2" s="721" t="s">
        <v>174</v>
      </c>
      <c r="BE2" s="721"/>
      <c r="BF2" s="721"/>
      <c r="BG2" s="721"/>
      <c r="BH2" s="721"/>
      <c r="BI2" s="721"/>
      <c r="BJ2" s="721"/>
    </row>
    <row r="3" spans="1:62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T3" s="51" t="s">
        <v>589</v>
      </c>
      <c r="U3" s="51"/>
      <c r="V3" s="51"/>
      <c r="W3" s="51"/>
      <c r="X3" s="51"/>
      <c r="Z3" s="4"/>
      <c r="AA3" s="4"/>
      <c r="AB3" s="4"/>
      <c r="AC3" s="4"/>
      <c r="AD3" s="4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 t="s">
        <v>3</v>
      </c>
      <c r="AR3" s="51"/>
      <c r="AT3" s="4"/>
      <c r="AU3" s="4"/>
      <c r="AV3" s="4"/>
      <c r="AW3" s="4"/>
      <c r="AX3" s="4"/>
      <c r="AY3" s="4"/>
      <c r="AZ3" s="51"/>
      <c r="BA3" s="51"/>
      <c r="BB3" s="51"/>
      <c r="BC3" s="51"/>
      <c r="BD3" s="51"/>
      <c r="BE3" s="51"/>
      <c r="BJ3" s="51" t="s">
        <v>3</v>
      </c>
    </row>
    <row r="4" spans="1:62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590</v>
      </c>
      <c r="M4" s="19">
        <v>2550</v>
      </c>
      <c r="N4" s="19">
        <v>2551</v>
      </c>
      <c r="O4" s="19">
        <v>2552</v>
      </c>
      <c r="P4" s="19">
        <v>2553</v>
      </c>
      <c r="Q4" s="19" t="s">
        <v>591</v>
      </c>
      <c r="R4" s="19" t="s">
        <v>658</v>
      </c>
      <c r="S4" s="19" t="s">
        <v>591</v>
      </c>
      <c r="T4" s="19">
        <v>2554</v>
      </c>
      <c r="U4" s="46"/>
      <c r="V4" s="19">
        <v>2541</v>
      </c>
      <c r="W4" s="19">
        <v>2542</v>
      </c>
      <c r="X4" s="19">
        <v>2543</v>
      </c>
      <c r="Y4" s="19">
        <v>2544</v>
      </c>
      <c r="Z4" s="19">
        <v>2545</v>
      </c>
      <c r="AA4" s="19">
        <v>2546</v>
      </c>
      <c r="AB4" s="19">
        <v>2547</v>
      </c>
      <c r="AC4" s="19">
        <v>2548</v>
      </c>
      <c r="AD4" s="19">
        <v>2549</v>
      </c>
      <c r="AE4" s="19" t="s">
        <v>590</v>
      </c>
      <c r="AF4" s="19">
        <v>2550</v>
      </c>
      <c r="AG4" s="19" t="s">
        <v>594</v>
      </c>
      <c r="AH4" s="19" t="s">
        <v>595</v>
      </c>
      <c r="AI4" s="19" t="s">
        <v>596</v>
      </c>
      <c r="AJ4" s="19" t="s">
        <v>597</v>
      </c>
      <c r="AK4" s="19">
        <v>2551</v>
      </c>
      <c r="AL4" s="19">
        <v>2552</v>
      </c>
      <c r="AM4" s="19">
        <v>2553</v>
      </c>
      <c r="AN4" s="19" t="s">
        <v>591</v>
      </c>
      <c r="AO4" s="19" t="s">
        <v>658</v>
      </c>
      <c r="AP4" s="19" t="s">
        <v>591</v>
      </c>
      <c r="AQ4" s="19">
        <v>2554</v>
      </c>
      <c r="AR4" s="46"/>
      <c r="AS4" s="19">
        <v>2540</v>
      </c>
      <c r="AT4" s="19">
        <v>2541</v>
      </c>
      <c r="AU4" s="19">
        <v>2542</v>
      </c>
      <c r="AV4" s="19">
        <v>2543</v>
      </c>
      <c r="AW4" s="19">
        <v>2544</v>
      </c>
      <c r="AX4" s="19">
        <v>2545</v>
      </c>
      <c r="AY4" s="19">
        <v>2546</v>
      </c>
      <c r="AZ4" s="19">
        <v>2547</v>
      </c>
      <c r="BA4" s="19">
        <v>2548</v>
      </c>
      <c r="BB4" s="19">
        <v>2549</v>
      </c>
      <c r="BC4" s="19" t="s">
        <v>598</v>
      </c>
      <c r="BD4" s="19">
        <v>2550</v>
      </c>
      <c r="BE4" s="19">
        <v>2551</v>
      </c>
      <c r="BF4" s="19">
        <v>2552</v>
      </c>
      <c r="BG4" s="19">
        <v>2553</v>
      </c>
      <c r="BH4" s="19" t="s">
        <v>599</v>
      </c>
      <c r="BI4" s="19" t="s">
        <v>591</v>
      </c>
      <c r="BJ4" s="19">
        <v>2554</v>
      </c>
    </row>
    <row r="5" spans="1:62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($L$23*BC5)/100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(Q$23*BJ5)/100</f>
        <v>#REF!</v>
      </c>
      <c r="R5" s="53" t="e">
        <f>(R$23*BH5)/100</f>
        <v>#REF!</v>
      </c>
      <c r="S5" s="53" t="e">
        <f t="shared" ref="S5:S10" si="0">+T5</f>
        <v>#REF!</v>
      </c>
      <c r="T5" s="53" t="e">
        <f>+#REF!</f>
        <v>#REF!</v>
      </c>
      <c r="U5" s="46"/>
      <c r="V5" s="56">
        <f t="shared" ref="V5:AE5" si="1">((C5/B5)-1)*100</f>
        <v>-8.1993982564867451</v>
      </c>
      <c r="W5" s="56">
        <f t="shared" si="1"/>
        <v>-5.2994757015934262</v>
      </c>
      <c r="X5" s="56">
        <f t="shared" si="1"/>
        <v>30.715588641293621</v>
      </c>
      <c r="Y5" s="56" t="e">
        <f t="shared" si="1"/>
        <v>#REF!</v>
      </c>
      <c r="Z5" s="56" t="e">
        <f t="shared" si="1"/>
        <v>#REF!</v>
      </c>
      <c r="AA5" s="56" t="e">
        <f t="shared" si="1"/>
        <v>#REF!</v>
      </c>
      <c r="AB5" s="56" t="e">
        <f t="shared" si="1"/>
        <v>#REF!</v>
      </c>
      <c r="AC5" s="56" t="e">
        <f t="shared" si="1"/>
        <v>#REF!</v>
      </c>
      <c r="AD5" s="56" t="e">
        <f t="shared" si="1"/>
        <v>#REF!</v>
      </c>
      <c r="AE5" s="56" t="e">
        <f t="shared" si="1"/>
        <v>#REF!</v>
      </c>
      <c r="AF5" s="56" t="e">
        <f t="shared" ref="AF5:AF23" si="2">((M5/K5)-1)*100</f>
        <v>#REF!</v>
      </c>
      <c r="AG5" s="56" t="e">
        <f>((#REF!/M5)-1)*100</f>
        <v>#REF!</v>
      </c>
      <c r="AH5" s="56" t="e">
        <f>((#REF!/M5)-1)*100</f>
        <v>#REF!</v>
      </c>
      <c r="AI5" s="56" t="e">
        <f>((#REF!/M5)-1)*100</f>
        <v>#REF!</v>
      </c>
      <c r="AJ5" s="56" t="e">
        <f>((#REF!/M5)-1)*100</f>
        <v>#REF!</v>
      </c>
      <c r="AK5" s="56" t="e">
        <f>((N5/M5)-1)*100</f>
        <v>#REF!</v>
      </c>
      <c r="AL5" s="56" t="e">
        <f>((O5/N5)-1)*100</f>
        <v>#REF!</v>
      </c>
      <c r="AM5" s="56" t="e">
        <f>((P5/O5)-1)*100</f>
        <v>#REF!</v>
      </c>
      <c r="AN5" s="56" t="e">
        <f>((Q5/P5)-1)*100</f>
        <v>#REF!</v>
      </c>
      <c r="AO5" s="56" t="e">
        <f t="shared" ref="AO5:AO22" si="3">((R5/P5)-1)*100</f>
        <v>#REF!</v>
      </c>
      <c r="AP5" s="56" t="e">
        <f t="shared" ref="AP5:AP20" si="4">((S5/P5)-1)*100</f>
        <v>#REF!</v>
      </c>
      <c r="AQ5" s="56" t="e">
        <f t="shared" ref="AQ5:AQ20" si="5">((T5/P5)-1)*100</f>
        <v>#REF!</v>
      </c>
      <c r="AR5" s="56"/>
      <c r="AS5" s="56">
        <f t="shared" ref="AS5:BB10" si="6">+(B5/B$23)*100</f>
        <v>7.9994994355793301</v>
      </c>
      <c r="AT5" s="56">
        <f t="shared" si="6"/>
        <v>7.861652591013371</v>
      </c>
      <c r="AU5" s="56">
        <f t="shared" si="6"/>
        <v>6.9390362696693408</v>
      </c>
      <c r="AV5" s="56">
        <f t="shared" si="6"/>
        <v>7.6164134789837563</v>
      </c>
      <c r="AW5" s="56" t="e">
        <f t="shared" si="6"/>
        <v>#REF!</v>
      </c>
      <c r="AX5" s="56" t="e">
        <f t="shared" si="6"/>
        <v>#REF!</v>
      </c>
      <c r="AY5" s="56" t="e">
        <f t="shared" si="6"/>
        <v>#REF!</v>
      </c>
      <c r="AZ5" s="56" t="e">
        <f t="shared" si="6"/>
        <v>#REF!</v>
      </c>
      <c r="BA5" s="56" t="e">
        <f t="shared" si="6"/>
        <v>#REF!</v>
      </c>
      <c r="BB5" s="56" t="e">
        <f t="shared" si="6"/>
        <v>#REF!</v>
      </c>
      <c r="BC5" s="57" t="e">
        <f>AVERAGE(AZ5:BB5)</f>
        <v>#REF!</v>
      </c>
      <c r="BD5" s="56" t="e">
        <f t="shared" ref="BD5:BD23" si="7">+(M5/M$23)*100</f>
        <v>#REF!</v>
      </c>
      <c r="BE5" s="56" t="e">
        <f t="shared" ref="BE5:BE23" si="8">+(N5/N$23)*100</f>
        <v>#REF!</v>
      </c>
      <c r="BF5" s="56" t="e">
        <f t="shared" ref="BF5:BF23" si="9">+(O5/O$23)*100</f>
        <v>#REF!</v>
      </c>
      <c r="BG5" s="56" t="e">
        <f t="shared" ref="BG5:BG23" si="10">+(P5/P$23)*100</f>
        <v>#REF!</v>
      </c>
      <c r="BH5" s="56" t="e">
        <f t="shared" ref="BH5:BH23" si="11">AVERAGE(BG5,BE5,BF5)</f>
        <v>#REF!</v>
      </c>
      <c r="BI5" s="56" t="e">
        <f t="shared" ref="BI5:BJ20" si="12">+(S5/S$23)*100</f>
        <v>#REF!</v>
      </c>
      <c r="BJ5" s="56" t="e">
        <f t="shared" si="12"/>
        <v>#REF!</v>
      </c>
    </row>
    <row r="6" spans="1:62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($L$23*BC6)/100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(Q$23*BJ6)/100</f>
        <v>#REF!</v>
      </c>
      <c r="R6" s="53" t="e">
        <f>(R$23*BH6)/100</f>
        <v>#REF!</v>
      </c>
      <c r="S6" s="53" t="e">
        <f t="shared" si="0"/>
        <v>#REF!</v>
      </c>
      <c r="T6" s="53" t="e">
        <f>+#REF!</f>
        <v>#REF!</v>
      </c>
      <c r="U6" s="46"/>
      <c r="V6" s="56">
        <f t="shared" ref="V6:AB10" si="13">((C6/B6)-1)*100</f>
        <v>3.1078929776642505</v>
      </c>
      <c r="W6" s="56">
        <f t="shared" si="13"/>
        <v>-5.564566437928864</v>
      </c>
      <c r="X6" s="56">
        <f t="shared" si="13"/>
        <v>27.542324896664972</v>
      </c>
      <c r="Y6" s="56" t="e">
        <f t="shared" si="13"/>
        <v>#REF!</v>
      </c>
      <c r="Z6" s="56" t="e">
        <f t="shared" si="13"/>
        <v>#REF!</v>
      </c>
      <c r="AA6" s="56" t="e">
        <f t="shared" si="13"/>
        <v>#REF!</v>
      </c>
      <c r="AB6" s="56" t="e">
        <f t="shared" si="13"/>
        <v>#REF!</v>
      </c>
      <c r="AC6" s="56" t="e">
        <f t="shared" ref="AC6:AE23" si="14">((J6/I6)-1)*100</f>
        <v>#REF!</v>
      </c>
      <c r="AD6" s="56" t="e">
        <f t="shared" si="14"/>
        <v>#REF!</v>
      </c>
      <c r="AE6" s="56" t="e">
        <f t="shared" si="14"/>
        <v>#REF!</v>
      </c>
      <c r="AF6" s="56" t="e">
        <f t="shared" si="2"/>
        <v>#REF!</v>
      </c>
      <c r="AG6" s="56" t="e">
        <f>((#REF!/M6)-1)*100</f>
        <v>#REF!</v>
      </c>
      <c r="AH6" s="56" t="e">
        <f>((#REF!/M6)-1)*100</f>
        <v>#REF!</v>
      </c>
      <c r="AI6" s="56" t="e">
        <f>((#REF!/M6)-1)*100</f>
        <v>#REF!</v>
      </c>
      <c r="AJ6" s="56" t="e">
        <f>((#REF!/M6)-1)*100</f>
        <v>#REF!</v>
      </c>
      <c r="AK6" s="56" t="e">
        <f t="shared" ref="AK6:AK23" si="15">((N6/M6)-1)*100</f>
        <v>#REF!</v>
      </c>
      <c r="AL6" s="56" t="e">
        <f t="shared" ref="AL6:AM25" si="16">((O6/N6)-1)*100</f>
        <v>#REF!</v>
      </c>
      <c r="AM6" s="56" t="e">
        <f t="shared" ref="AM6:AM22" si="17">((P6/O6)-1)*100</f>
        <v>#REF!</v>
      </c>
      <c r="AN6" s="56" t="e">
        <f t="shared" ref="AN6:AN22" si="18">((Q6/P6)-1)*100</f>
        <v>#REF!</v>
      </c>
      <c r="AO6" s="56" t="e">
        <f t="shared" si="3"/>
        <v>#REF!</v>
      </c>
      <c r="AP6" s="56" t="e">
        <f t="shared" si="4"/>
        <v>#REF!</v>
      </c>
      <c r="AQ6" s="56" t="e">
        <f t="shared" si="5"/>
        <v>#REF!</v>
      </c>
      <c r="AR6" s="56"/>
      <c r="AS6" s="56">
        <f t="shared" si="6"/>
        <v>7.4623698125369096</v>
      </c>
      <c r="AT6" s="56">
        <f t="shared" si="6"/>
        <v>8.2370971444888941</v>
      </c>
      <c r="AU6" s="56">
        <f t="shared" si="6"/>
        <v>7.250068205006718</v>
      </c>
      <c r="AV6" s="56">
        <f t="shared" si="6"/>
        <v>7.7646233553141846</v>
      </c>
      <c r="AW6" s="56" t="e">
        <f t="shared" si="6"/>
        <v>#REF!</v>
      </c>
      <c r="AX6" s="56" t="e">
        <f t="shared" si="6"/>
        <v>#REF!</v>
      </c>
      <c r="AY6" s="56" t="e">
        <f t="shared" si="6"/>
        <v>#REF!</v>
      </c>
      <c r="AZ6" s="56" t="e">
        <f t="shared" si="6"/>
        <v>#REF!</v>
      </c>
      <c r="BA6" s="56" t="e">
        <f t="shared" si="6"/>
        <v>#REF!</v>
      </c>
      <c r="BB6" s="56" t="e">
        <f t="shared" si="6"/>
        <v>#REF!</v>
      </c>
      <c r="BC6" s="57" t="e">
        <f t="shared" ref="BC6:BC22" si="19">AVERAGE(AZ6:BB6)</f>
        <v>#REF!</v>
      </c>
      <c r="BD6" s="56" t="e">
        <f t="shared" si="7"/>
        <v>#REF!</v>
      </c>
      <c r="BE6" s="56" t="e">
        <f t="shared" si="8"/>
        <v>#REF!</v>
      </c>
      <c r="BF6" s="56" t="e">
        <f t="shared" si="9"/>
        <v>#REF!</v>
      </c>
      <c r="BG6" s="56" t="e">
        <f t="shared" si="10"/>
        <v>#REF!</v>
      </c>
      <c r="BH6" s="56" t="e">
        <f t="shared" si="11"/>
        <v>#REF!</v>
      </c>
      <c r="BI6" s="56" t="e">
        <f t="shared" si="12"/>
        <v>#REF!</v>
      </c>
      <c r="BJ6" s="56" t="e">
        <f t="shared" si="12"/>
        <v>#REF!</v>
      </c>
    </row>
    <row r="7" spans="1:62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($L$23*BC7)/100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(Q$23*BJ7)/100</f>
        <v>#REF!</v>
      </c>
      <c r="R7" s="53" t="e">
        <f>(R$23*BH7)/100</f>
        <v>#REF!</v>
      </c>
      <c r="S7" s="53" t="e">
        <f t="shared" si="0"/>
        <v>#REF!</v>
      </c>
      <c r="T7" s="53" t="e">
        <f>+#REF!</f>
        <v>#REF!</v>
      </c>
      <c r="U7" s="71"/>
      <c r="V7" s="56">
        <f t="shared" si="13"/>
        <v>-3.2827871295983302</v>
      </c>
      <c r="W7" s="56">
        <f t="shared" si="13"/>
        <v>-1.8319045231500186</v>
      </c>
      <c r="X7" s="56">
        <f t="shared" si="13"/>
        <v>22.231060185834473</v>
      </c>
      <c r="Y7" s="56" t="e">
        <f t="shared" si="13"/>
        <v>#REF!</v>
      </c>
      <c r="Z7" s="56" t="e">
        <f t="shared" si="13"/>
        <v>#REF!</v>
      </c>
      <c r="AA7" s="56" t="e">
        <f t="shared" si="13"/>
        <v>#REF!</v>
      </c>
      <c r="AB7" s="56" t="e">
        <f t="shared" si="13"/>
        <v>#REF!</v>
      </c>
      <c r="AC7" s="56" t="e">
        <f t="shared" si="14"/>
        <v>#REF!</v>
      </c>
      <c r="AD7" s="56" t="e">
        <f t="shared" si="14"/>
        <v>#REF!</v>
      </c>
      <c r="AE7" s="56" t="e">
        <f t="shared" si="14"/>
        <v>#REF!</v>
      </c>
      <c r="AF7" s="56" t="e">
        <f t="shared" si="2"/>
        <v>#REF!</v>
      </c>
      <c r="AG7" s="56" t="e">
        <f>((#REF!/M7)-1)*100</f>
        <v>#REF!</v>
      </c>
      <c r="AH7" s="56" t="e">
        <f>((#REF!/M7)-1)*100</f>
        <v>#REF!</v>
      </c>
      <c r="AI7" s="56" t="e">
        <f>((#REF!/M7)-1)*100</f>
        <v>#REF!</v>
      </c>
      <c r="AJ7" s="56" t="e">
        <f>((#REF!/M7)-1)*100</f>
        <v>#REF!</v>
      </c>
      <c r="AK7" s="56" t="e">
        <f t="shared" si="15"/>
        <v>#REF!</v>
      </c>
      <c r="AL7" s="56" t="e">
        <f t="shared" si="16"/>
        <v>#REF!</v>
      </c>
      <c r="AM7" s="56" t="e">
        <f t="shared" si="17"/>
        <v>#REF!</v>
      </c>
      <c r="AN7" s="56" t="e">
        <f t="shared" si="18"/>
        <v>#REF!</v>
      </c>
      <c r="AO7" s="56" t="e">
        <f t="shared" si="3"/>
        <v>#REF!</v>
      </c>
      <c r="AP7" s="56" t="e">
        <f t="shared" si="4"/>
        <v>#REF!</v>
      </c>
      <c r="AQ7" s="56" t="e">
        <f t="shared" si="5"/>
        <v>#REF!</v>
      </c>
      <c r="AR7" s="56"/>
      <c r="AS7" s="56">
        <f t="shared" si="6"/>
        <v>8.6256506694620558</v>
      </c>
      <c r="AT7" s="56">
        <f t="shared" si="6"/>
        <v>8.9310217439617912</v>
      </c>
      <c r="AU7" s="56">
        <f t="shared" si="6"/>
        <v>8.171549917084949</v>
      </c>
      <c r="AV7" s="56">
        <f t="shared" si="6"/>
        <v>8.3870646200231427</v>
      </c>
      <c r="AW7" s="56" t="e">
        <f t="shared" si="6"/>
        <v>#REF!</v>
      </c>
      <c r="AX7" s="56" t="e">
        <f t="shared" si="6"/>
        <v>#REF!</v>
      </c>
      <c r="AY7" s="56" t="e">
        <f t="shared" si="6"/>
        <v>#REF!</v>
      </c>
      <c r="AZ7" s="56" t="e">
        <f t="shared" si="6"/>
        <v>#REF!</v>
      </c>
      <c r="BA7" s="56" t="e">
        <f t="shared" si="6"/>
        <v>#REF!</v>
      </c>
      <c r="BB7" s="56" t="e">
        <f t="shared" si="6"/>
        <v>#REF!</v>
      </c>
      <c r="BC7" s="57" t="e">
        <f t="shared" si="19"/>
        <v>#REF!</v>
      </c>
      <c r="BD7" s="56" t="e">
        <f t="shared" si="7"/>
        <v>#REF!</v>
      </c>
      <c r="BE7" s="56" t="e">
        <f t="shared" si="8"/>
        <v>#REF!</v>
      </c>
      <c r="BF7" s="56" t="e">
        <f t="shared" si="9"/>
        <v>#REF!</v>
      </c>
      <c r="BG7" s="56" t="e">
        <f t="shared" si="10"/>
        <v>#REF!</v>
      </c>
      <c r="BH7" s="56" t="e">
        <f t="shared" si="11"/>
        <v>#REF!</v>
      </c>
      <c r="BI7" s="56" t="e">
        <f t="shared" si="12"/>
        <v>#REF!</v>
      </c>
      <c r="BJ7" s="56" t="e">
        <f t="shared" si="12"/>
        <v>#REF!</v>
      </c>
    </row>
    <row r="8" spans="1:62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20">+E5+E6+E7</f>
        <v>16548.36</v>
      </c>
      <c r="F8" s="70" t="e">
        <f t="shared" si="20"/>
        <v>#REF!</v>
      </c>
      <c r="G8" s="70" t="e">
        <f t="shared" si="20"/>
        <v>#REF!</v>
      </c>
      <c r="H8" s="70" t="e">
        <f t="shared" si="20"/>
        <v>#REF!</v>
      </c>
      <c r="I8" s="70" t="e">
        <f t="shared" si="20"/>
        <v>#REF!</v>
      </c>
      <c r="J8" s="87" t="e">
        <f t="shared" si="20"/>
        <v>#REF!</v>
      </c>
      <c r="K8" s="87" t="e">
        <f t="shared" si="20"/>
        <v>#REF!</v>
      </c>
      <c r="L8" s="87" t="e">
        <f t="shared" si="20"/>
        <v>#REF!</v>
      </c>
      <c r="M8" s="87" t="e">
        <f t="shared" si="20"/>
        <v>#REF!</v>
      </c>
      <c r="N8" s="87" t="e">
        <f t="shared" si="20"/>
        <v>#REF!</v>
      </c>
      <c r="O8" s="87" t="e">
        <f t="shared" si="20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53" t="e">
        <f t="shared" si="0"/>
        <v>#REF!</v>
      </c>
      <c r="T8" s="87" t="e">
        <f>+T5+T6+T7</f>
        <v>#REF!</v>
      </c>
      <c r="U8" s="48"/>
      <c r="V8" s="88">
        <f t="shared" si="13"/>
        <v>-2.9357530468819504</v>
      </c>
      <c r="W8" s="88">
        <f t="shared" si="13"/>
        <v>-4.1494302259592946</v>
      </c>
      <c r="X8" s="88">
        <f t="shared" si="13"/>
        <v>26.586097403695153</v>
      </c>
      <c r="Y8" s="88" t="e">
        <f t="shared" si="13"/>
        <v>#REF!</v>
      </c>
      <c r="Z8" s="88" t="e">
        <f t="shared" si="13"/>
        <v>#REF!</v>
      </c>
      <c r="AA8" s="88" t="e">
        <f t="shared" si="13"/>
        <v>#REF!</v>
      </c>
      <c r="AB8" s="88" t="e">
        <f t="shared" si="13"/>
        <v>#REF!</v>
      </c>
      <c r="AC8" s="88" t="e">
        <f t="shared" si="14"/>
        <v>#REF!</v>
      </c>
      <c r="AD8" s="88" t="e">
        <f t="shared" si="14"/>
        <v>#REF!</v>
      </c>
      <c r="AE8" s="88" t="e">
        <f t="shared" si="14"/>
        <v>#REF!</v>
      </c>
      <c r="AF8" s="426" t="e">
        <f t="shared" si="2"/>
        <v>#REF!</v>
      </c>
      <c r="AG8" s="426" t="e">
        <f>((#REF!/M8)-1)*100</f>
        <v>#REF!</v>
      </c>
      <c r="AH8" s="426" t="e">
        <f>((#REF!/M8)-1)*100</f>
        <v>#REF!</v>
      </c>
      <c r="AI8" s="426" t="e">
        <f>((#REF!/M8)-1)*100</f>
        <v>#REF!</v>
      </c>
      <c r="AJ8" s="56" t="e">
        <f>((#REF!/M8)-1)*100</f>
        <v>#REF!</v>
      </c>
      <c r="AK8" s="426" t="e">
        <f t="shared" si="15"/>
        <v>#REF!</v>
      </c>
      <c r="AL8" s="426" t="e">
        <f t="shared" si="16"/>
        <v>#REF!</v>
      </c>
      <c r="AM8" s="426" t="e">
        <f t="shared" si="17"/>
        <v>#REF!</v>
      </c>
      <c r="AN8" s="426" t="e">
        <f t="shared" si="18"/>
        <v>#REF!</v>
      </c>
      <c r="AO8" s="426" t="e">
        <f t="shared" si="3"/>
        <v>#REF!</v>
      </c>
      <c r="AP8" s="426" t="e">
        <f t="shared" si="4"/>
        <v>#REF!</v>
      </c>
      <c r="AQ8" s="426" t="e">
        <f t="shared" si="5"/>
        <v>#REF!</v>
      </c>
      <c r="AR8" s="88"/>
      <c r="AS8" s="88">
        <f t="shared" si="6"/>
        <v>24.087519917578295</v>
      </c>
      <c r="AT8" s="88">
        <f t="shared" si="6"/>
        <v>25.02977147946406</v>
      </c>
      <c r="AU8" s="88">
        <f t="shared" si="6"/>
        <v>22.360654391761006</v>
      </c>
      <c r="AV8" s="88">
        <f t="shared" si="6"/>
        <v>23.768101454321087</v>
      </c>
      <c r="AW8" s="88" t="e">
        <f t="shared" si="6"/>
        <v>#REF!</v>
      </c>
      <c r="AX8" s="88" t="e">
        <f t="shared" si="6"/>
        <v>#REF!</v>
      </c>
      <c r="AY8" s="88" t="e">
        <f t="shared" si="6"/>
        <v>#REF!</v>
      </c>
      <c r="AZ8" s="88" t="e">
        <f t="shared" si="6"/>
        <v>#REF!</v>
      </c>
      <c r="BA8" s="88" t="e">
        <f t="shared" si="6"/>
        <v>#REF!</v>
      </c>
      <c r="BB8" s="88" t="e">
        <f t="shared" si="6"/>
        <v>#REF!</v>
      </c>
      <c r="BC8" s="426" t="e">
        <f t="shared" si="19"/>
        <v>#REF!</v>
      </c>
      <c r="BD8" s="426" t="e">
        <f t="shared" si="7"/>
        <v>#REF!</v>
      </c>
      <c r="BE8" s="426" t="e">
        <f t="shared" si="8"/>
        <v>#REF!</v>
      </c>
      <c r="BF8" s="426" t="e">
        <f t="shared" si="9"/>
        <v>#REF!</v>
      </c>
      <c r="BG8" s="426" t="e">
        <f t="shared" si="10"/>
        <v>#REF!</v>
      </c>
      <c r="BH8" s="426" t="e">
        <f t="shared" si="11"/>
        <v>#REF!</v>
      </c>
      <c r="BI8" s="426" t="e">
        <f t="shared" si="12"/>
        <v>#REF!</v>
      </c>
      <c r="BJ8" s="426" t="e">
        <f t="shared" si="12"/>
        <v>#REF!</v>
      </c>
    </row>
    <row r="9" spans="1:62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($L$23*BC9)/100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(Q$23*BJ9)/100</f>
        <v>#REF!</v>
      </c>
      <c r="R9" s="53" t="e">
        <f>(R$23*BH9)/100</f>
        <v>#REF!</v>
      </c>
      <c r="S9" s="53" t="e">
        <f t="shared" si="0"/>
        <v>#REF!</v>
      </c>
      <c r="T9" s="53" t="e">
        <f>+#REF!</f>
        <v>#REF!</v>
      </c>
      <c r="U9" s="71"/>
      <c r="V9" s="56">
        <f t="shared" si="13"/>
        <v>-0.71506256511235655</v>
      </c>
      <c r="W9" s="56">
        <f t="shared" si="13"/>
        <v>4.6759620129974699</v>
      </c>
      <c r="X9" s="56">
        <f t="shared" si="13"/>
        <v>15.638315216193966</v>
      </c>
      <c r="Y9" s="56" t="e">
        <f t="shared" si="13"/>
        <v>#REF!</v>
      </c>
      <c r="Z9" s="56" t="e">
        <f t="shared" si="13"/>
        <v>#REF!</v>
      </c>
      <c r="AA9" s="56" t="e">
        <f t="shared" si="13"/>
        <v>#REF!</v>
      </c>
      <c r="AB9" s="56" t="e">
        <f t="shared" si="13"/>
        <v>#REF!</v>
      </c>
      <c r="AC9" s="56" t="e">
        <f t="shared" si="14"/>
        <v>#REF!</v>
      </c>
      <c r="AD9" s="56" t="e">
        <f t="shared" si="14"/>
        <v>#REF!</v>
      </c>
      <c r="AE9" s="56" t="e">
        <f t="shared" si="14"/>
        <v>#REF!</v>
      </c>
      <c r="AF9" s="56" t="e">
        <f t="shared" si="2"/>
        <v>#REF!</v>
      </c>
      <c r="AG9" s="56" t="e">
        <f>((#REF!/M9)-1)*100</f>
        <v>#REF!</v>
      </c>
      <c r="AH9" s="56" t="e">
        <f>((#REF!/M9)-1)*100</f>
        <v>#REF!</v>
      </c>
      <c r="AI9" s="56" t="e">
        <f>((#REF!/M9)-1)*100</f>
        <v>#REF!</v>
      </c>
      <c r="AJ9" s="56" t="e">
        <f>((#REF!/M9)-1)*100</f>
        <v>#REF!</v>
      </c>
      <c r="AK9" s="56" t="e">
        <f t="shared" si="15"/>
        <v>#REF!</v>
      </c>
      <c r="AL9" s="56" t="e">
        <f t="shared" si="16"/>
        <v>#REF!</v>
      </c>
      <c r="AM9" s="56" t="e">
        <f t="shared" si="17"/>
        <v>#REF!</v>
      </c>
      <c r="AN9" s="56" t="e">
        <f t="shared" si="18"/>
        <v>#REF!</v>
      </c>
      <c r="AO9" s="56" t="e">
        <f t="shared" si="3"/>
        <v>#REF!</v>
      </c>
      <c r="AP9" s="56" t="e">
        <f t="shared" si="4"/>
        <v>#REF!</v>
      </c>
      <c r="AQ9" s="57" t="e">
        <f t="shared" si="5"/>
        <v>#REF!</v>
      </c>
      <c r="AR9" s="56"/>
      <c r="AS9" s="56">
        <f t="shared" si="6"/>
        <v>7.4869523255245847</v>
      </c>
      <c r="AT9" s="56">
        <f t="shared" si="6"/>
        <v>7.957816901317984</v>
      </c>
      <c r="AU9" s="56">
        <f t="shared" si="6"/>
        <v>7.7637908813113148</v>
      </c>
      <c r="AV9" s="56">
        <f t="shared" si="6"/>
        <v>7.5387537443855779</v>
      </c>
      <c r="AW9" s="56" t="e">
        <f t="shared" si="6"/>
        <v>#REF!</v>
      </c>
      <c r="AX9" s="56" t="e">
        <f t="shared" si="6"/>
        <v>#REF!</v>
      </c>
      <c r="AY9" s="56" t="e">
        <f t="shared" si="6"/>
        <v>#REF!</v>
      </c>
      <c r="AZ9" s="56" t="e">
        <f t="shared" si="6"/>
        <v>#REF!</v>
      </c>
      <c r="BA9" s="56" t="e">
        <f t="shared" si="6"/>
        <v>#REF!</v>
      </c>
      <c r="BB9" s="56" t="e">
        <f t="shared" si="6"/>
        <v>#REF!</v>
      </c>
      <c r="BC9" s="57" t="e">
        <f t="shared" si="19"/>
        <v>#REF!</v>
      </c>
      <c r="BD9" s="56" t="e">
        <f t="shared" si="7"/>
        <v>#REF!</v>
      </c>
      <c r="BE9" s="56" t="e">
        <f t="shared" si="8"/>
        <v>#REF!</v>
      </c>
      <c r="BF9" s="56" t="e">
        <f t="shared" si="9"/>
        <v>#REF!</v>
      </c>
      <c r="BG9" s="56" t="e">
        <f t="shared" si="10"/>
        <v>#REF!</v>
      </c>
      <c r="BH9" s="56" t="e">
        <f t="shared" si="11"/>
        <v>#REF!</v>
      </c>
      <c r="BI9" s="56" t="e">
        <f t="shared" si="12"/>
        <v>#REF!</v>
      </c>
      <c r="BJ9" s="56" t="e">
        <f t="shared" si="12"/>
        <v>#REF!</v>
      </c>
    </row>
    <row r="10" spans="1:62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($L$23*BC10)/100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(Q$23*BJ10)/100</f>
        <v>#REF!</v>
      </c>
      <c r="R10" s="53" t="e">
        <f>(R$23*BH10)/100</f>
        <v>#REF!</v>
      </c>
      <c r="S10" s="53" t="e">
        <f t="shared" si="0"/>
        <v>#REF!</v>
      </c>
      <c r="T10" s="53" t="e">
        <f>+#REF!</f>
        <v>#REF!</v>
      </c>
      <c r="U10" s="71"/>
      <c r="V10" s="56">
        <f t="shared" si="13"/>
        <v>-11.967193071828831</v>
      </c>
      <c r="W10" s="56">
        <f t="shared" si="13"/>
        <v>8.1986755273470546</v>
      </c>
      <c r="X10" s="56">
        <f t="shared" si="13"/>
        <v>13.450681476378822</v>
      </c>
      <c r="Y10" s="56" t="e">
        <f t="shared" si="13"/>
        <v>#REF!</v>
      </c>
      <c r="Z10" s="56" t="e">
        <f t="shared" si="13"/>
        <v>#REF!</v>
      </c>
      <c r="AA10" s="56" t="e">
        <f t="shared" si="13"/>
        <v>#REF!</v>
      </c>
      <c r="AB10" s="56" t="e">
        <f t="shared" si="13"/>
        <v>#REF!</v>
      </c>
      <c r="AC10" s="56" t="e">
        <f t="shared" si="14"/>
        <v>#REF!</v>
      </c>
      <c r="AD10" s="56" t="e">
        <f t="shared" si="14"/>
        <v>#REF!</v>
      </c>
      <c r="AE10" s="56" t="e">
        <f t="shared" si="14"/>
        <v>#REF!</v>
      </c>
      <c r="AF10" s="56" t="e">
        <f t="shared" si="2"/>
        <v>#REF!</v>
      </c>
      <c r="AG10" s="56" t="e">
        <f>((#REF!/M10)-1)*100</f>
        <v>#REF!</v>
      </c>
      <c r="AH10" s="56" t="e">
        <f>((#REF!/M10)-1)*100</f>
        <v>#REF!</v>
      </c>
      <c r="AI10" s="56" t="e">
        <f>((#REF!/M10)-1)*100</f>
        <v>#REF!</v>
      </c>
      <c r="AJ10" s="56" t="e">
        <f>((#REF!/M10)-1)*100</f>
        <v>#REF!</v>
      </c>
      <c r="AK10" s="56" t="e">
        <f t="shared" si="15"/>
        <v>#REF!</v>
      </c>
      <c r="AL10" s="56" t="e">
        <f t="shared" si="16"/>
        <v>#REF!</v>
      </c>
      <c r="AM10" s="56" t="e">
        <f t="shared" si="17"/>
        <v>#REF!</v>
      </c>
      <c r="AN10" s="56" t="e">
        <f t="shared" si="18"/>
        <v>#REF!</v>
      </c>
      <c r="AO10" s="56" t="e">
        <f t="shared" si="3"/>
        <v>#REF!</v>
      </c>
      <c r="AP10" s="56" t="e">
        <f t="shared" si="4"/>
        <v>#REF!</v>
      </c>
      <c r="AQ10" s="57" t="e">
        <f t="shared" si="5"/>
        <v>#REF!</v>
      </c>
      <c r="AR10" s="56"/>
      <c r="AS10" s="56">
        <f t="shared" si="6"/>
        <v>8.412739364506038</v>
      </c>
      <c r="AT10" s="56">
        <f t="shared" si="6"/>
        <v>7.9284354011657534</v>
      </c>
      <c r="AU10" s="56">
        <f t="shared" si="6"/>
        <v>7.9954398859458351</v>
      </c>
      <c r="AV10" s="56">
        <f t="shared" si="6"/>
        <v>7.6168156377721328</v>
      </c>
      <c r="AW10" s="56" t="e">
        <f t="shared" si="6"/>
        <v>#REF!</v>
      </c>
      <c r="AX10" s="56" t="e">
        <f t="shared" si="6"/>
        <v>#REF!</v>
      </c>
      <c r="AY10" s="56" t="e">
        <f t="shared" si="6"/>
        <v>#REF!</v>
      </c>
      <c r="AZ10" s="56" t="e">
        <f t="shared" si="6"/>
        <v>#REF!</v>
      </c>
      <c r="BA10" s="56" t="e">
        <f t="shared" si="6"/>
        <v>#REF!</v>
      </c>
      <c r="BB10" s="56" t="e">
        <f t="shared" si="6"/>
        <v>#REF!</v>
      </c>
      <c r="BC10" s="57" t="e">
        <f t="shared" si="19"/>
        <v>#REF!</v>
      </c>
      <c r="BD10" s="56" t="e">
        <f t="shared" si="7"/>
        <v>#REF!</v>
      </c>
      <c r="BE10" s="56" t="e">
        <f t="shared" si="8"/>
        <v>#REF!</v>
      </c>
      <c r="BF10" s="56" t="e">
        <f t="shared" si="9"/>
        <v>#REF!</v>
      </c>
      <c r="BG10" s="56" t="e">
        <f t="shared" si="10"/>
        <v>#REF!</v>
      </c>
      <c r="BH10" s="56" t="e">
        <f t="shared" si="11"/>
        <v>#REF!</v>
      </c>
      <c r="BI10" s="56" t="e">
        <f t="shared" si="12"/>
        <v>#REF!</v>
      </c>
      <c r="BJ10" s="56" t="e">
        <f t="shared" si="12"/>
        <v>#REF!</v>
      </c>
    </row>
    <row r="11" spans="1:62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($L$23*BC11)/100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(Q$23*BJ11)/100</f>
        <v>#REF!</v>
      </c>
      <c r="R11" s="53" t="e">
        <f>(R$23*BH11)/100</f>
        <v>#REF!</v>
      </c>
      <c r="S11" s="53" t="e">
        <f>+T11</f>
        <v>#REF!</v>
      </c>
      <c r="T11" s="53" t="e">
        <f>+#REF!</f>
        <v>#REF!</v>
      </c>
      <c r="U11" s="71"/>
      <c r="V11" s="56">
        <f t="shared" ref="V11:V23" si="21">((C11/B11)-1)*100</f>
        <v>-2.9678486560922979</v>
      </c>
      <c r="W11" s="56">
        <f t="shared" ref="W11:W23" si="22">((D11/C11)-1)*100</f>
        <v>4.0685021006676259</v>
      </c>
      <c r="X11" s="56">
        <f t="shared" ref="X11:X23" si="23">((E11/D11)-1)*100</f>
        <v>15.882255113919852</v>
      </c>
      <c r="Y11" s="56" t="e">
        <f t="shared" ref="Y11:Y23" si="24">((F11/E11)-1)*100</f>
        <v>#REF!</v>
      </c>
      <c r="Z11" s="56" t="e">
        <f t="shared" ref="Z11:Z23" si="25">((G11/F11)-1)*100</f>
        <v>#REF!</v>
      </c>
      <c r="AA11" s="57" t="e">
        <f t="shared" ref="AA11:AA23" si="26">((H11/G11)-1)*100</f>
        <v>#REF!</v>
      </c>
      <c r="AB11" s="56" t="e">
        <f t="shared" ref="AB11:AB23" si="27">((I11/H11)-1)*100</f>
        <v>#REF!</v>
      </c>
      <c r="AC11" s="56" t="e">
        <f t="shared" si="14"/>
        <v>#REF!</v>
      </c>
      <c r="AD11" s="56" t="e">
        <f t="shared" si="14"/>
        <v>#REF!</v>
      </c>
      <c r="AE11" s="56" t="e">
        <f t="shared" si="14"/>
        <v>#REF!</v>
      </c>
      <c r="AF11" s="56" t="e">
        <f t="shared" si="2"/>
        <v>#REF!</v>
      </c>
      <c r="AG11" s="56" t="e">
        <f>((#REF!/M11)-1)*100</f>
        <v>#REF!</v>
      </c>
      <c r="AH11" s="56" t="e">
        <f>((#REF!/M11)-1)*100</f>
        <v>#REF!</v>
      </c>
      <c r="AI11" s="56" t="e">
        <f>((#REF!/M11)-1)*100</f>
        <v>#REF!</v>
      </c>
      <c r="AJ11" s="56" t="e">
        <f>((#REF!/M11)-1)*100</f>
        <v>#REF!</v>
      </c>
      <c r="AK11" s="56" t="e">
        <f t="shared" si="15"/>
        <v>#REF!</v>
      </c>
      <c r="AL11" s="56" t="e">
        <f t="shared" si="16"/>
        <v>#REF!</v>
      </c>
      <c r="AM11" s="56" t="e">
        <f t="shared" si="17"/>
        <v>#REF!</v>
      </c>
      <c r="AN11" s="56" t="e">
        <f t="shared" si="18"/>
        <v>#REF!</v>
      </c>
      <c r="AO11" s="56" t="e">
        <f t="shared" si="3"/>
        <v>#REF!</v>
      </c>
      <c r="AP11" s="56" t="e">
        <f t="shared" si="4"/>
        <v>#REF!</v>
      </c>
      <c r="AQ11" s="57" t="e">
        <f t="shared" si="5"/>
        <v>#REF!</v>
      </c>
      <c r="AR11" s="56"/>
      <c r="AS11" s="56">
        <f t="shared" ref="AS11:AS23" si="28">+(B11/B$23)*100</f>
        <v>8.1662628151777295</v>
      </c>
      <c r="AT11" s="56">
        <f t="shared" ref="AT11:AT23" si="29">+(C11/C$23)*100</f>
        <v>8.4829033987293467</v>
      </c>
      <c r="AU11" s="56">
        <f t="shared" ref="AU11:AU23" si="30">+(D11/D$23)*100</f>
        <v>8.2280467539975817</v>
      </c>
      <c r="AV11" s="56">
        <f t="shared" ref="AV11:AV23" si="31">+(E11/E$23)*100</f>
        <v>8.0064069640113846</v>
      </c>
      <c r="AW11" s="56" t="e">
        <f t="shared" ref="AW11:AW23" si="32">+(F11/F$23)*100</f>
        <v>#REF!</v>
      </c>
      <c r="AX11" s="56" t="e">
        <f t="shared" ref="AX11:AX23" si="33">+(G11/G$23)*100</f>
        <v>#REF!</v>
      </c>
      <c r="AY11" s="57" t="e">
        <f t="shared" ref="AY11:AY23" si="34">+(H11/H$23)*100</f>
        <v>#REF!</v>
      </c>
      <c r="AZ11" s="56" t="e">
        <f t="shared" ref="AZ11:AZ23" si="35">+(I11/I$23)*100</f>
        <v>#REF!</v>
      </c>
      <c r="BA11" s="56" t="e">
        <f t="shared" ref="BA11:BA22" si="36">+(J11/J$23)*100</f>
        <v>#REF!</v>
      </c>
      <c r="BB11" s="56" t="e">
        <f t="shared" ref="BB11:BB23" si="37">+(K11/K$23)*100</f>
        <v>#REF!</v>
      </c>
      <c r="BC11" s="57" t="e">
        <f t="shared" si="19"/>
        <v>#REF!</v>
      </c>
      <c r="BD11" s="56" t="e">
        <f t="shared" si="7"/>
        <v>#REF!</v>
      </c>
      <c r="BE11" s="56" t="e">
        <f t="shared" si="8"/>
        <v>#REF!</v>
      </c>
      <c r="BF11" s="56" t="e">
        <f t="shared" si="9"/>
        <v>#REF!</v>
      </c>
      <c r="BG11" s="56" t="e">
        <f t="shared" si="10"/>
        <v>#REF!</v>
      </c>
      <c r="BH11" s="56" t="e">
        <f t="shared" si="11"/>
        <v>#REF!</v>
      </c>
      <c r="BI11" s="56" t="e">
        <f t="shared" si="12"/>
        <v>#REF!</v>
      </c>
      <c r="BJ11" s="56" t="e">
        <f t="shared" si="12"/>
        <v>#REF!</v>
      </c>
    </row>
    <row r="12" spans="1:62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M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ref="N12:T12" si="39">+N9+N10+N11</f>
        <v>#REF!</v>
      </c>
      <c r="O12" s="87" t="e">
        <f t="shared" si="39"/>
        <v>#REF!</v>
      </c>
      <c r="P12" s="87" t="e">
        <f t="shared" si="39"/>
        <v>#REF!</v>
      </c>
      <c r="Q12" s="87" t="e">
        <f t="shared" si="39"/>
        <v>#REF!</v>
      </c>
      <c r="R12" s="87" t="e">
        <f t="shared" si="39"/>
        <v>#REF!</v>
      </c>
      <c r="S12" s="87" t="e">
        <f t="shared" si="39"/>
        <v>#REF!</v>
      </c>
      <c r="T12" s="87" t="e">
        <f t="shared" si="39"/>
        <v>#REF!</v>
      </c>
      <c r="U12" s="48"/>
      <c r="V12" s="88">
        <f t="shared" si="21"/>
        <v>-5.4129059234243719</v>
      </c>
      <c r="W12" s="88">
        <f t="shared" si="22"/>
        <v>5.6106100188496377</v>
      </c>
      <c r="X12" s="88">
        <f t="shared" si="23"/>
        <v>14.992808648731891</v>
      </c>
      <c r="Y12" s="88" t="e">
        <f t="shared" si="24"/>
        <v>#REF!</v>
      </c>
      <c r="Z12" s="88" t="e">
        <f t="shared" si="25"/>
        <v>#REF!</v>
      </c>
      <c r="AA12" s="426" t="e">
        <f t="shared" si="26"/>
        <v>#REF!</v>
      </c>
      <c r="AB12" s="88" t="e">
        <f t="shared" si="27"/>
        <v>#REF!</v>
      </c>
      <c r="AC12" s="88" t="e">
        <f t="shared" si="14"/>
        <v>#REF!</v>
      </c>
      <c r="AD12" s="88" t="e">
        <f t="shared" si="14"/>
        <v>#REF!</v>
      </c>
      <c r="AE12" s="88" t="e">
        <f t="shared" si="14"/>
        <v>#REF!</v>
      </c>
      <c r="AF12" s="426" t="e">
        <f t="shared" si="2"/>
        <v>#REF!</v>
      </c>
      <c r="AG12" s="426" t="e">
        <f>((#REF!/M12)-1)*100</f>
        <v>#REF!</v>
      </c>
      <c r="AH12" s="426" t="e">
        <f>((#REF!/M12)-1)*100</f>
        <v>#REF!</v>
      </c>
      <c r="AI12" s="426" t="e">
        <f>((#REF!/M12)-1)*100</f>
        <v>#REF!</v>
      </c>
      <c r="AJ12" s="56" t="e">
        <f>((#REF!/M12)-1)*100</f>
        <v>#REF!</v>
      </c>
      <c r="AK12" s="426" t="e">
        <f t="shared" si="15"/>
        <v>#REF!</v>
      </c>
      <c r="AL12" s="426" t="e">
        <f t="shared" si="16"/>
        <v>#REF!</v>
      </c>
      <c r="AM12" s="426" t="e">
        <f t="shared" si="17"/>
        <v>#REF!</v>
      </c>
      <c r="AN12" s="426" t="e">
        <f t="shared" si="18"/>
        <v>#REF!</v>
      </c>
      <c r="AO12" s="426" t="e">
        <f t="shared" si="3"/>
        <v>#REF!</v>
      </c>
      <c r="AP12" s="426" t="e">
        <f t="shared" si="4"/>
        <v>#REF!</v>
      </c>
      <c r="AQ12" s="426" t="e">
        <f t="shared" si="5"/>
        <v>#REF!</v>
      </c>
      <c r="AR12" s="88"/>
      <c r="AS12" s="88">
        <f t="shared" si="28"/>
        <v>24.065954505208357</v>
      </c>
      <c r="AT12" s="88">
        <f t="shared" si="29"/>
        <v>24.369155701213085</v>
      </c>
      <c r="AU12" s="88">
        <f t="shared" si="30"/>
        <v>23.987277521254736</v>
      </c>
      <c r="AV12" s="88">
        <f t="shared" si="31"/>
        <v>23.161976346169098</v>
      </c>
      <c r="AW12" s="88" t="e">
        <f t="shared" si="32"/>
        <v>#REF!</v>
      </c>
      <c r="AX12" s="88" t="e">
        <f t="shared" si="33"/>
        <v>#REF!</v>
      </c>
      <c r="AY12" s="426" t="e">
        <f t="shared" si="34"/>
        <v>#REF!</v>
      </c>
      <c r="AZ12" s="88" t="e">
        <f t="shared" si="35"/>
        <v>#REF!</v>
      </c>
      <c r="BA12" s="88" t="e">
        <f t="shared" si="36"/>
        <v>#REF!</v>
      </c>
      <c r="BB12" s="88" t="e">
        <f t="shared" si="37"/>
        <v>#REF!</v>
      </c>
      <c r="BC12" s="426" t="e">
        <f t="shared" si="19"/>
        <v>#REF!</v>
      </c>
      <c r="BD12" s="426" t="e">
        <f t="shared" si="7"/>
        <v>#REF!</v>
      </c>
      <c r="BE12" s="426" t="e">
        <f t="shared" si="8"/>
        <v>#REF!</v>
      </c>
      <c r="BF12" s="426" t="e">
        <f t="shared" si="9"/>
        <v>#REF!</v>
      </c>
      <c r="BG12" s="426" t="e">
        <f t="shared" si="10"/>
        <v>#REF!</v>
      </c>
      <c r="BH12" s="426" t="e">
        <f t="shared" si="11"/>
        <v>#REF!</v>
      </c>
      <c r="BI12" s="426" t="e">
        <f t="shared" si="12"/>
        <v>#REF!</v>
      </c>
      <c r="BJ12" s="426" t="e">
        <f t="shared" si="12"/>
        <v>#REF!</v>
      </c>
    </row>
    <row r="13" spans="1:62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M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ref="N13:T13" si="41">+N12+N8</f>
        <v>#REF!</v>
      </c>
      <c r="O13" s="87" t="e">
        <f t="shared" si="41"/>
        <v>#REF!</v>
      </c>
      <c r="P13" s="87" t="e">
        <f t="shared" si="41"/>
        <v>#REF!</v>
      </c>
      <c r="Q13" s="87" t="e">
        <f t="shared" si="41"/>
        <v>#REF!</v>
      </c>
      <c r="R13" s="87" t="e">
        <f t="shared" si="41"/>
        <v>#REF!</v>
      </c>
      <c r="S13" s="87" t="e">
        <f t="shared" si="41"/>
        <v>#REF!</v>
      </c>
      <c r="T13" s="87" t="e">
        <f t="shared" si="41"/>
        <v>#REF!</v>
      </c>
      <c r="U13" s="48"/>
      <c r="V13" s="88">
        <f t="shared" si="21"/>
        <v>-4.1737747918114358</v>
      </c>
      <c r="W13" s="88">
        <f t="shared" si="22"/>
        <v>0.66532899959914626</v>
      </c>
      <c r="X13" s="88">
        <f t="shared" si="23"/>
        <v>20.586014481521666</v>
      </c>
      <c r="Y13" s="88" t="e">
        <f t="shared" si="24"/>
        <v>#REF!</v>
      </c>
      <c r="Z13" s="88" t="e">
        <f t="shared" si="25"/>
        <v>#REF!</v>
      </c>
      <c r="AA13" s="426" t="e">
        <f t="shared" si="26"/>
        <v>#REF!</v>
      </c>
      <c r="AB13" s="88" t="e">
        <f t="shared" si="27"/>
        <v>#REF!</v>
      </c>
      <c r="AC13" s="88" t="e">
        <f t="shared" si="14"/>
        <v>#REF!</v>
      </c>
      <c r="AD13" s="88" t="e">
        <f t="shared" si="14"/>
        <v>#REF!</v>
      </c>
      <c r="AE13" s="88" t="e">
        <f t="shared" si="14"/>
        <v>#REF!</v>
      </c>
      <c r="AF13" s="426" t="e">
        <f t="shared" si="2"/>
        <v>#REF!</v>
      </c>
      <c r="AG13" s="426" t="e">
        <f>((#REF!/M13)-1)*100</f>
        <v>#REF!</v>
      </c>
      <c r="AH13" s="426" t="e">
        <f>((#REF!/M13)-1)*100</f>
        <v>#REF!</v>
      </c>
      <c r="AI13" s="426" t="e">
        <f>((#REF!/M13)-1)*100</f>
        <v>#REF!</v>
      </c>
      <c r="AJ13" s="56" t="e">
        <f>((#REF!/M13)-1)*100</f>
        <v>#REF!</v>
      </c>
      <c r="AK13" s="426" t="e">
        <f t="shared" si="15"/>
        <v>#REF!</v>
      </c>
      <c r="AL13" s="426" t="e">
        <f t="shared" si="16"/>
        <v>#REF!</v>
      </c>
      <c r="AM13" s="426" t="e">
        <f t="shared" si="17"/>
        <v>#REF!</v>
      </c>
      <c r="AN13" s="426" t="e">
        <f t="shared" si="18"/>
        <v>#REF!</v>
      </c>
      <c r="AO13" s="426" t="e">
        <f t="shared" si="3"/>
        <v>#REF!</v>
      </c>
      <c r="AP13" s="426" t="e">
        <f t="shared" si="4"/>
        <v>#REF!</v>
      </c>
      <c r="AQ13" s="426" t="e">
        <f t="shared" si="5"/>
        <v>#REF!</v>
      </c>
      <c r="AR13" s="88"/>
      <c r="AS13" s="88">
        <f t="shared" si="28"/>
        <v>48.153474422786644</v>
      </c>
      <c r="AT13" s="88">
        <f t="shared" si="29"/>
        <v>49.398927180677141</v>
      </c>
      <c r="AU13" s="88">
        <f t="shared" si="30"/>
        <v>46.347931913015742</v>
      </c>
      <c r="AV13" s="88">
        <f t="shared" si="31"/>
        <v>46.930077800490174</v>
      </c>
      <c r="AW13" s="88" t="e">
        <f t="shared" si="32"/>
        <v>#REF!</v>
      </c>
      <c r="AX13" s="88" t="e">
        <f t="shared" si="33"/>
        <v>#REF!</v>
      </c>
      <c r="AY13" s="426" t="e">
        <f t="shared" si="34"/>
        <v>#REF!</v>
      </c>
      <c r="AZ13" s="88" t="e">
        <f t="shared" si="35"/>
        <v>#REF!</v>
      </c>
      <c r="BA13" s="88" t="e">
        <f t="shared" si="36"/>
        <v>#REF!</v>
      </c>
      <c r="BB13" s="88" t="e">
        <f t="shared" si="37"/>
        <v>#REF!</v>
      </c>
      <c r="BC13" s="426" t="e">
        <f t="shared" si="19"/>
        <v>#REF!</v>
      </c>
      <c r="BD13" s="426" t="e">
        <f t="shared" si="7"/>
        <v>#REF!</v>
      </c>
      <c r="BE13" s="426" t="e">
        <f t="shared" si="8"/>
        <v>#REF!</v>
      </c>
      <c r="BF13" s="426" t="e">
        <f t="shared" si="9"/>
        <v>#REF!</v>
      </c>
      <c r="BG13" s="426" t="e">
        <f t="shared" si="10"/>
        <v>#REF!</v>
      </c>
      <c r="BH13" s="426" t="e">
        <f t="shared" si="11"/>
        <v>#REF!</v>
      </c>
      <c r="BI13" s="426" t="e">
        <f t="shared" si="12"/>
        <v>#REF!</v>
      </c>
      <c r="BJ13" s="426" t="e">
        <f t="shared" si="12"/>
        <v>#REF!</v>
      </c>
    </row>
    <row r="14" spans="1:62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($L$23*BC14)/100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(Q$23*BJ14)/100</f>
        <v>#REF!</v>
      </c>
      <c r="R14" s="53" t="e">
        <f>(R$23*BH14)/100</f>
        <v>#REF!</v>
      </c>
      <c r="S14" s="53" t="e">
        <f>+#REF!</f>
        <v>#REF!</v>
      </c>
      <c r="T14" s="53" t="e">
        <f>+S14</f>
        <v>#REF!</v>
      </c>
      <c r="U14" s="71"/>
      <c r="V14" s="56">
        <f t="shared" si="21"/>
        <v>-3.9995575166853037</v>
      </c>
      <c r="W14" s="56">
        <f t="shared" si="22"/>
        <v>7.8915135608048859</v>
      </c>
      <c r="X14" s="56">
        <f t="shared" si="23"/>
        <v>21.342254535098061</v>
      </c>
      <c r="Y14" s="56" t="e">
        <f t="shared" si="24"/>
        <v>#REF!</v>
      </c>
      <c r="Z14" s="56" t="e">
        <f t="shared" si="25"/>
        <v>#REF!</v>
      </c>
      <c r="AA14" s="57" t="e">
        <f t="shared" si="26"/>
        <v>#REF!</v>
      </c>
      <c r="AB14" s="56" t="e">
        <f t="shared" si="27"/>
        <v>#REF!</v>
      </c>
      <c r="AC14" s="56" t="e">
        <f t="shared" si="14"/>
        <v>#REF!</v>
      </c>
      <c r="AD14" s="56" t="e">
        <f t="shared" si="14"/>
        <v>#REF!</v>
      </c>
      <c r="AE14" s="56" t="e">
        <f t="shared" si="14"/>
        <v>#REF!</v>
      </c>
      <c r="AF14" s="56" t="e">
        <f t="shared" si="2"/>
        <v>#REF!</v>
      </c>
      <c r="AG14" s="56" t="e">
        <f>((#REF!/M14)-1)*100</f>
        <v>#REF!</v>
      </c>
      <c r="AH14" s="56" t="e">
        <f>((#REF!/M14)-1)*100</f>
        <v>#REF!</v>
      </c>
      <c r="AI14" s="56" t="e">
        <f>((#REF!/M14)-1)*100</f>
        <v>#REF!</v>
      </c>
      <c r="AJ14" s="56" t="e">
        <f>((#REF!/M14)-1)*100</f>
        <v>#REF!</v>
      </c>
      <c r="AK14" s="56" t="e">
        <f t="shared" si="15"/>
        <v>#REF!</v>
      </c>
      <c r="AL14" s="57" t="e">
        <f t="shared" si="16"/>
        <v>#REF!</v>
      </c>
      <c r="AM14" s="56" t="e">
        <f t="shared" si="17"/>
        <v>#REF!</v>
      </c>
      <c r="AN14" s="56" t="e">
        <f t="shared" si="18"/>
        <v>#REF!</v>
      </c>
      <c r="AO14" s="56" t="e">
        <f t="shared" si="3"/>
        <v>#REF!</v>
      </c>
      <c r="AP14" s="56" t="e">
        <f t="shared" si="4"/>
        <v>#REF!</v>
      </c>
      <c r="AQ14" s="57" t="e">
        <f t="shared" si="5"/>
        <v>#REF!</v>
      </c>
      <c r="AR14" s="56"/>
      <c r="AS14" s="56">
        <f t="shared" si="28"/>
        <v>8.3682371303944603</v>
      </c>
      <c r="AT14" s="56">
        <f t="shared" si="29"/>
        <v>8.6002825835973429</v>
      </c>
      <c r="AU14" s="56">
        <f t="shared" si="30"/>
        <v>8.6483435377145899</v>
      </c>
      <c r="AV14" s="56">
        <f t="shared" si="31"/>
        <v>8.8118879286869074</v>
      </c>
      <c r="AW14" s="56" t="e">
        <f t="shared" si="32"/>
        <v>#REF!</v>
      </c>
      <c r="AX14" s="56" t="e">
        <f t="shared" si="33"/>
        <v>#REF!</v>
      </c>
      <c r="AY14" s="57" t="e">
        <f t="shared" si="34"/>
        <v>#REF!</v>
      </c>
      <c r="AZ14" s="56" t="e">
        <f t="shared" si="35"/>
        <v>#REF!</v>
      </c>
      <c r="BA14" s="56" t="e">
        <f t="shared" si="36"/>
        <v>#REF!</v>
      </c>
      <c r="BB14" s="56" t="e">
        <f t="shared" si="37"/>
        <v>#REF!</v>
      </c>
      <c r="BC14" s="57" t="e">
        <f t="shared" si="19"/>
        <v>#REF!</v>
      </c>
      <c r="BD14" s="56" t="e">
        <f t="shared" si="7"/>
        <v>#REF!</v>
      </c>
      <c r="BE14" s="56" t="e">
        <f t="shared" si="8"/>
        <v>#REF!</v>
      </c>
      <c r="BF14" s="56" t="e">
        <f t="shared" si="9"/>
        <v>#REF!</v>
      </c>
      <c r="BG14" s="56" t="e">
        <f t="shared" si="10"/>
        <v>#REF!</v>
      </c>
      <c r="BH14" s="56" t="e">
        <f t="shared" si="11"/>
        <v>#REF!</v>
      </c>
      <c r="BI14" s="56" t="e">
        <f t="shared" si="12"/>
        <v>#REF!</v>
      </c>
      <c r="BJ14" s="56" t="e">
        <f t="shared" si="12"/>
        <v>#REF!</v>
      </c>
    </row>
    <row r="15" spans="1:62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($L$23*BC15)/100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(Q$23*BJ15)/100</f>
        <v>#REF!</v>
      </c>
      <c r="R15" s="53" t="e">
        <f>(R$23*BH15)/100</f>
        <v>#REF!</v>
      </c>
      <c r="S15" s="53" t="e">
        <f>+#REF!</f>
        <v>#REF!</v>
      </c>
      <c r="T15" s="53" t="e">
        <f>+S15</f>
        <v>#REF!</v>
      </c>
      <c r="U15" s="71"/>
      <c r="V15" s="56">
        <f t="shared" si="21"/>
        <v>-12.279388169857752</v>
      </c>
      <c r="W15" s="56">
        <f t="shared" si="22"/>
        <v>14.645935953507738</v>
      </c>
      <c r="X15" s="56">
        <f t="shared" si="23"/>
        <v>26.012819277882127</v>
      </c>
      <c r="Y15" s="56" t="e">
        <f t="shared" si="24"/>
        <v>#REF!</v>
      </c>
      <c r="Z15" s="56" t="e">
        <f t="shared" si="25"/>
        <v>#REF!</v>
      </c>
      <c r="AA15" s="57" t="e">
        <f t="shared" si="26"/>
        <v>#REF!</v>
      </c>
      <c r="AB15" s="56" t="e">
        <f t="shared" si="27"/>
        <v>#REF!</v>
      </c>
      <c r="AC15" s="56" t="e">
        <f t="shared" si="14"/>
        <v>#REF!</v>
      </c>
      <c r="AD15" s="56" t="e">
        <f t="shared" si="14"/>
        <v>#REF!</v>
      </c>
      <c r="AE15" s="56" t="e">
        <f t="shared" si="14"/>
        <v>#REF!</v>
      </c>
      <c r="AF15" s="56" t="e">
        <f t="shared" si="2"/>
        <v>#REF!</v>
      </c>
      <c r="AG15" s="56" t="e">
        <f>((#REF!/M15)-1)*100</f>
        <v>#REF!</v>
      </c>
      <c r="AH15" s="56" t="e">
        <f>((#REF!/M15)-1)*100</f>
        <v>#REF!</v>
      </c>
      <c r="AI15" s="56" t="e">
        <f>((#REF!/M15)-1)*100</f>
        <v>#REF!</v>
      </c>
      <c r="AJ15" s="56" t="e">
        <f>((#REF!/M15)-1)*100</f>
        <v>#REF!</v>
      </c>
      <c r="AK15" s="56" t="e">
        <f t="shared" si="15"/>
        <v>#REF!</v>
      </c>
      <c r="AL15" s="57" t="e">
        <f t="shared" si="16"/>
        <v>#REF!</v>
      </c>
      <c r="AM15" s="56" t="e">
        <f t="shared" si="17"/>
        <v>#REF!</v>
      </c>
      <c r="AN15" s="56" t="e">
        <f t="shared" si="18"/>
        <v>#REF!</v>
      </c>
      <c r="AO15" s="56" t="e">
        <f t="shared" si="3"/>
        <v>#REF!</v>
      </c>
      <c r="AP15" s="56" t="e">
        <f t="shared" si="4"/>
        <v>#REF!</v>
      </c>
      <c r="AQ15" s="57" t="e">
        <f t="shared" si="5"/>
        <v>#REF!</v>
      </c>
      <c r="AR15" s="56"/>
      <c r="AS15" s="56">
        <f t="shared" si="28"/>
        <v>8.4941153680991324</v>
      </c>
      <c r="AT15" s="56">
        <f t="shared" si="29"/>
        <v>7.9767377799294437</v>
      </c>
      <c r="AU15" s="56">
        <f t="shared" si="30"/>
        <v>8.5234791993972312</v>
      </c>
      <c r="AV15" s="56">
        <f t="shared" si="31"/>
        <v>9.0189422534450649</v>
      </c>
      <c r="AW15" s="56" t="e">
        <f t="shared" si="32"/>
        <v>#REF!</v>
      </c>
      <c r="AX15" s="56" t="e">
        <f t="shared" si="33"/>
        <v>#REF!</v>
      </c>
      <c r="AY15" s="57" t="e">
        <f t="shared" si="34"/>
        <v>#REF!</v>
      </c>
      <c r="AZ15" s="56" t="e">
        <f t="shared" si="35"/>
        <v>#REF!</v>
      </c>
      <c r="BA15" s="56" t="e">
        <f t="shared" si="36"/>
        <v>#REF!</v>
      </c>
      <c r="BB15" s="56" t="e">
        <f t="shared" si="37"/>
        <v>#REF!</v>
      </c>
      <c r="BC15" s="57" t="e">
        <f t="shared" si="19"/>
        <v>#REF!</v>
      </c>
      <c r="BD15" s="56" t="e">
        <f t="shared" si="7"/>
        <v>#REF!</v>
      </c>
      <c r="BE15" s="56" t="e">
        <f t="shared" si="8"/>
        <v>#REF!</v>
      </c>
      <c r="BF15" s="56" t="e">
        <f t="shared" si="9"/>
        <v>#REF!</v>
      </c>
      <c r="BG15" s="56" t="e">
        <f t="shared" si="10"/>
        <v>#REF!</v>
      </c>
      <c r="BH15" s="56" t="e">
        <f t="shared" si="11"/>
        <v>#REF!</v>
      </c>
      <c r="BI15" s="56" t="e">
        <f t="shared" si="12"/>
        <v>#REF!</v>
      </c>
      <c r="BJ15" s="56" t="e">
        <f t="shared" si="12"/>
        <v>#REF!</v>
      </c>
    </row>
    <row r="16" spans="1:62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($L$23*BC16)/100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(Q$23*BJ16)/100</f>
        <v>#REF!</v>
      </c>
      <c r="R16" s="53" t="e">
        <f>(R$23*BH16)/100</f>
        <v>#REF!</v>
      </c>
      <c r="S16" s="53" t="e">
        <f>+#REF!</f>
        <v>#REF!</v>
      </c>
      <c r="T16" s="53" t="e">
        <f>+S16</f>
        <v>#REF!</v>
      </c>
      <c r="U16" s="71"/>
      <c r="V16" s="57">
        <f t="shared" si="21"/>
        <v>-9.0185051857329164</v>
      </c>
      <c r="W16" s="57">
        <f t="shared" si="22"/>
        <v>10.381702572701435</v>
      </c>
      <c r="X16" s="57">
        <f t="shared" si="23"/>
        <v>17.987459891804747</v>
      </c>
      <c r="Y16" s="57" t="e">
        <f t="shared" si="24"/>
        <v>#REF!</v>
      </c>
      <c r="Z16" s="57" t="e">
        <f t="shared" si="25"/>
        <v>#REF!</v>
      </c>
      <c r="AA16" s="57" t="e">
        <f t="shared" si="26"/>
        <v>#REF!</v>
      </c>
      <c r="AB16" s="56" t="e">
        <f t="shared" si="27"/>
        <v>#REF!</v>
      </c>
      <c r="AC16" s="56" t="e">
        <f t="shared" si="14"/>
        <v>#REF!</v>
      </c>
      <c r="AD16" s="56" t="e">
        <f t="shared" si="14"/>
        <v>#REF!</v>
      </c>
      <c r="AE16" s="56" t="e">
        <f t="shared" si="14"/>
        <v>#REF!</v>
      </c>
      <c r="AF16" s="56" t="e">
        <f t="shared" si="2"/>
        <v>#REF!</v>
      </c>
      <c r="AG16" s="56" t="e">
        <f>((#REF!/M16)-1)*100</f>
        <v>#REF!</v>
      </c>
      <c r="AH16" s="56" t="e">
        <f>((#REF!/M16)-1)*100</f>
        <v>#REF!</v>
      </c>
      <c r="AI16" s="56" t="e">
        <f>((#REF!/M16)-1)*100</f>
        <v>#REF!</v>
      </c>
      <c r="AJ16" s="56" t="e">
        <f>((#REF!/M16)-1)*100</f>
        <v>#REF!</v>
      </c>
      <c r="AK16" s="56" t="e">
        <f t="shared" si="15"/>
        <v>#REF!</v>
      </c>
      <c r="AL16" s="57" t="e">
        <f t="shared" si="16"/>
        <v>#REF!</v>
      </c>
      <c r="AM16" s="56" t="e">
        <f t="shared" si="17"/>
        <v>#REF!</v>
      </c>
      <c r="AN16" s="56" t="e">
        <f t="shared" si="18"/>
        <v>#REF!</v>
      </c>
      <c r="AO16" s="56" t="e">
        <f t="shared" si="3"/>
        <v>#REF!</v>
      </c>
      <c r="AP16" s="56" t="e">
        <f t="shared" si="4"/>
        <v>#REF!</v>
      </c>
      <c r="AQ16" s="57" t="e">
        <f t="shared" si="5"/>
        <v>#REF!</v>
      </c>
      <c r="AR16" s="57"/>
      <c r="AS16" s="57">
        <f t="shared" si="28"/>
        <v>8.8097623776124276</v>
      </c>
      <c r="AT16" s="57">
        <f t="shared" si="29"/>
        <v>8.580701034151728</v>
      </c>
      <c r="AU16" s="57">
        <f t="shared" si="30"/>
        <v>8.8278060908140041</v>
      </c>
      <c r="AV16" s="57">
        <f t="shared" si="31"/>
        <v>8.7460631527180777</v>
      </c>
      <c r="AW16" s="57" t="e">
        <f t="shared" si="32"/>
        <v>#REF!</v>
      </c>
      <c r="AX16" s="57" t="e">
        <f t="shared" si="33"/>
        <v>#REF!</v>
      </c>
      <c r="AY16" s="57" t="e">
        <f t="shared" si="34"/>
        <v>#REF!</v>
      </c>
      <c r="AZ16" s="56" t="e">
        <f t="shared" si="35"/>
        <v>#REF!</v>
      </c>
      <c r="BA16" s="56" t="e">
        <f t="shared" si="36"/>
        <v>#REF!</v>
      </c>
      <c r="BB16" s="56" t="e">
        <f t="shared" si="37"/>
        <v>#REF!</v>
      </c>
      <c r="BC16" s="57" t="e">
        <f t="shared" si="19"/>
        <v>#REF!</v>
      </c>
      <c r="BD16" s="56" t="e">
        <f t="shared" si="7"/>
        <v>#REF!</v>
      </c>
      <c r="BE16" s="56" t="e">
        <f t="shared" si="8"/>
        <v>#REF!</v>
      </c>
      <c r="BF16" s="56" t="e">
        <f t="shared" si="9"/>
        <v>#REF!</v>
      </c>
      <c r="BG16" s="56" t="e">
        <f t="shared" si="10"/>
        <v>#REF!</v>
      </c>
      <c r="BH16" s="56" t="e">
        <f t="shared" si="11"/>
        <v>#REF!</v>
      </c>
      <c r="BI16" s="56" t="e">
        <f t="shared" si="12"/>
        <v>#REF!</v>
      </c>
      <c r="BJ16" s="56" t="e">
        <f t="shared" si="12"/>
        <v>#REF!</v>
      </c>
    </row>
    <row r="17" spans="1:62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>+P16+P15+P14</f>
        <v>#REF!</v>
      </c>
      <c r="Q17" s="70" t="e">
        <f>+Q16+Q15+Q14</f>
        <v>#REF!</v>
      </c>
      <c r="R17" s="70" t="e">
        <f>+R16+R15+R14</f>
        <v>#REF!</v>
      </c>
      <c r="S17" s="70" t="e">
        <f>+S16+S15+S14</f>
        <v>#REF!</v>
      </c>
      <c r="T17" s="70" t="e">
        <f>+T16+T15+T14</f>
        <v>#REF!</v>
      </c>
      <c r="U17" s="48"/>
      <c r="V17" s="88">
        <f t="shared" si="21"/>
        <v>-8.4614249436250066</v>
      </c>
      <c r="W17" s="88">
        <f t="shared" si="22"/>
        <v>10.882476952188668</v>
      </c>
      <c r="X17" s="88">
        <f t="shared" si="23"/>
        <v>21.734336472749185</v>
      </c>
      <c r="Y17" s="88" t="e">
        <f t="shared" si="24"/>
        <v>#REF!</v>
      </c>
      <c r="Z17" s="88" t="e">
        <f t="shared" si="25"/>
        <v>#REF!</v>
      </c>
      <c r="AA17" s="426" t="e">
        <f t="shared" si="26"/>
        <v>#REF!</v>
      </c>
      <c r="AB17" s="88" t="e">
        <f t="shared" si="27"/>
        <v>#REF!</v>
      </c>
      <c r="AC17" s="88" t="e">
        <f t="shared" si="14"/>
        <v>#REF!</v>
      </c>
      <c r="AD17" s="88" t="e">
        <f t="shared" si="14"/>
        <v>#REF!</v>
      </c>
      <c r="AE17" s="88" t="e">
        <f t="shared" si="14"/>
        <v>#REF!</v>
      </c>
      <c r="AF17" s="426" t="e">
        <f t="shared" si="2"/>
        <v>#REF!</v>
      </c>
      <c r="AG17" s="426" t="e">
        <f>((#REF!/M17)-1)*100</f>
        <v>#REF!</v>
      </c>
      <c r="AH17" s="426" t="e">
        <f>((#REF!/M17)-1)*100</f>
        <v>#REF!</v>
      </c>
      <c r="AI17" s="426" t="e">
        <f>((#REF!/M17)-1)*100</f>
        <v>#REF!</v>
      </c>
      <c r="AJ17" s="56" t="e">
        <f>((#REF!/M17)-1)*100</f>
        <v>#REF!</v>
      </c>
      <c r="AK17" s="426" t="e">
        <f t="shared" si="15"/>
        <v>#REF!</v>
      </c>
      <c r="AL17" s="426" t="e">
        <f t="shared" si="16"/>
        <v>#REF!</v>
      </c>
      <c r="AM17" s="426" t="e">
        <f t="shared" si="17"/>
        <v>#REF!</v>
      </c>
      <c r="AN17" s="426" t="e">
        <f t="shared" si="18"/>
        <v>#REF!</v>
      </c>
      <c r="AO17" s="426" t="e">
        <f t="shared" si="3"/>
        <v>#REF!</v>
      </c>
      <c r="AP17" s="426" t="e">
        <f>((S17/P17)-1)*100</f>
        <v>#REF!</v>
      </c>
      <c r="AQ17" s="426" t="e">
        <f>((T17/P17)-1)*100</f>
        <v>#REF!</v>
      </c>
      <c r="AR17" s="88"/>
      <c r="AS17" s="88">
        <f t="shared" si="28"/>
        <v>25.672114876106022</v>
      </c>
      <c r="AT17" s="88">
        <f t="shared" si="29"/>
        <v>25.157721397678511</v>
      </c>
      <c r="AU17" s="88">
        <f t="shared" si="30"/>
        <v>25.999628827925825</v>
      </c>
      <c r="AV17" s="88">
        <f t="shared" si="31"/>
        <v>26.576893334850048</v>
      </c>
      <c r="AW17" s="88" t="e">
        <f t="shared" si="32"/>
        <v>#REF!</v>
      </c>
      <c r="AX17" s="88" t="e">
        <f t="shared" si="33"/>
        <v>#REF!</v>
      </c>
      <c r="AY17" s="426" t="e">
        <f t="shared" si="34"/>
        <v>#REF!</v>
      </c>
      <c r="AZ17" s="88" t="e">
        <f>+(I17/I$23)*100</f>
        <v>#REF!</v>
      </c>
      <c r="BA17" s="88" t="e">
        <f t="shared" si="36"/>
        <v>#REF!</v>
      </c>
      <c r="BB17" s="88" t="e">
        <f t="shared" si="37"/>
        <v>#REF!</v>
      </c>
      <c r="BC17" s="426" t="e">
        <f t="shared" si="19"/>
        <v>#REF!</v>
      </c>
      <c r="BD17" s="88" t="e">
        <f t="shared" si="7"/>
        <v>#REF!</v>
      </c>
      <c r="BE17" s="88" t="e">
        <f t="shared" si="8"/>
        <v>#REF!</v>
      </c>
      <c r="BF17" s="88" t="e">
        <f t="shared" si="9"/>
        <v>#REF!</v>
      </c>
      <c r="BG17" s="88" t="e">
        <f t="shared" si="10"/>
        <v>#REF!</v>
      </c>
      <c r="BH17" s="88" t="e">
        <f t="shared" si="11"/>
        <v>#REF!</v>
      </c>
      <c r="BI17" s="426" t="e">
        <f>+(S17/S$23)*100</f>
        <v>#REF!</v>
      </c>
      <c r="BJ17" s="426" t="e">
        <f>+(T17/T$23)*100</f>
        <v>#REF!</v>
      </c>
    </row>
    <row r="18" spans="1:62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($L$23*BC18)/100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(Q$23*BJ18)/100</f>
        <v>#REF!</v>
      </c>
      <c r="R18" s="53" t="e">
        <f>(R$23*BH18)/100</f>
        <v>#REF!</v>
      </c>
      <c r="S18" s="53" t="e">
        <f>+#REF!</f>
        <v>#REF!</v>
      </c>
      <c r="T18" s="53" t="e">
        <f>+S18</f>
        <v>#REF!</v>
      </c>
      <c r="U18" s="71"/>
      <c r="V18" s="56">
        <f t="shared" si="21"/>
        <v>-12.720784811700591</v>
      </c>
      <c r="W18" s="56">
        <f t="shared" si="22"/>
        <v>18.234763350012308</v>
      </c>
      <c r="X18" s="56">
        <f t="shared" si="23"/>
        <v>15.185163547136193</v>
      </c>
      <c r="Y18" s="56" t="e">
        <f t="shared" si="24"/>
        <v>#REF!</v>
      </c>
      <c r="Z18" s="56" t="e">
        <f t="shared" si="25"/>
        <v>#REF!</v>
      </c>
      <c r="AA18" s="57" t="e">
        <f t="shared" si="26"/>
        <v>#REF!</v>
      </c>
      <c r="AB18" s="56" t="e">
        <f t="shared" si="27"/>
        <v>#REF!</v>
      </c>
      <c r="AC18" s="56" t="e">
        <f t="shared" si="14"/>
        <v>#REF!</v>
      </c>
      <c r="AD18" s="56" t="e">
        <f t="shared" si="14"/>
        <v>#REF!</v>
      </c>
      <c r="AE18" s="56" t="e">
        <f t="shared" si="14"/>
        <v>#REF!</v>
      </c>
      <c r="AF18" s="57" t="e">
        <f t="shared" si="2"/>
        <v>#REF!</v>
      </c>
      <c r="AG18" s="56" t="e">
        <f>((#REF!/M18)-1)*100</f>
        <v>#REF!</v>
      </c>
      <c r="AH18" s="56" t="e">
        <f>((#REF!/M18)-1)*100</f>
        <v>#REF!</v>
      </c>
      <c r="AI18" s="56" t="e">
        <f>((#REF!/M18)-1)*100</f>
        <v>#REF!</v>
      </c>
      <c r="AJ18" s="56" t="e">
        <f>((#REF!/M18)-1)*100</f>
        <v>#REF!</v>
      </c>
      <c r="AK18" s="56" t="e">
        <f t="shared" si="15"/>
        <v>#REF!</v>
      </c>
      <c r="AL18" s="57" t="e">
        <f t="shared" si="16"/>
        <v>#REF!</v>
      </c>
      <c r="AM18" s="56" t="e">
        <f t="shared" si="17"/>
        <v>#REF!</v>
      </c>
      <c r="AN18" s="56" t="e">
        <f t="shared" si="18"/>
        <v>#REF!</v>
      </c>
      <c r="AO18" s="56" t="e">
        <f t="shared" si="3"/>
        <v>#REF!</v>
      </c>
      <c r="AP18" s="56" t="e">
        <f t="shared" si="4"/>
        <v>#REF!</v>
      </c>
      <c r="AQ18" s="57" t="e">
        <f t="shared" si="5"/>
        <v>#REF!</v>
      </c>
      <c r="AR18" s="56"/>
      <c r="AS18" s="56">
        <f t="shared" si="28"/>
        <v>9.0989069010176724</v>
      </c>
      <c r="AT18" s="56">
        <f t="shared" si="29"/>
        <v>8.5016958135674994</v>
      </c>
      <c r="AU18" s="56">
        <f t="shared" si="30"/>
        <v>9.3687936651018706</v>
      </c>
      <c r="AV18" s="56">
        <f t="shared" si="31"/>
        <v>9.0615854478267934</v>
      </c>
      <c r="AW18" s="56" t="e">
        <f t="shared" si="32"/>
        <v>#REF!</v>
      </c>
      <c r="AX18" s="56" t="e">
        <f t="shared" si="33"/>
        <v>#REF!</v>
      </c>
      <c r="AY18" s="57" t="e">
        <f t="shared" si="34"/>
        <v>#REF!</v>
      </c>
      <c r="AZ18" s="56" t="e">
        <f t="shared" si="35"/>
        <v>#REF!</v>
      </c>
      <c r="BA18" s="56" t="e">
        <f t="shared" si="36"/>
        <v>#REF!</v>
      </c>
      <c r="BB18" s="56" t="e">
        <f t="shared" si="37"/>
        <v>#REF!</v>
      </c>
      <c r="BC18" s="57" t="e">
        <f t="shared" si="19"/>
        <v>#REF!</v>
      </c>
      <c r="BD18" s="56" t="e">
        <f t="shared" si="7"/>
        <v>#REF!</v>
      </c>
      <c r="BE18" s="56" t="e">
        <f t="shared" si="8"/>
        <v>#REF!</v>
      </c>
      <c r="BF18" s="56" t="e">
        <f t="shared" si="9"/>
        <v>#REF!</v>
      </c>
      <c r="BG18" s="56" t="e">
        <f t="shared" si="10"/>
        <v>#REF!</v>
      </c>
      <c r="BH18" s="56" t="e">
        <f t="shared" si="11"/>
        <v>#REF!</v>
      </c>
      <c r="BI18" s="56" t="e">
        <f t="shared" si="12"/>
        <v>#REF!</v>
      </c>
      <c r="BJ18" s="56" t="e">
        <f t="shared" si="12"/>
        <v>#REF!</v>
      </c>
    </row>
    <row r="19" spans="1:62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($L$23*BC19)/100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(Q$23*BJ19)/100</f>
        <v>#REF!</v>
      </c>
      <c r="R19" s="53" t="e">
        <f>(R$23*BH19)/100</f>
        <v>#REF!</v>
      </c>
      <c r="S19" s="143">
        <v>18500</v>
      </c>
      <c r="T19" s="143">
        <v>19500</v>
      </c>
      <c r="U19" s="71"/>
      <c r="V19" s="56">
        <f t="shared" si="21"/>
        <v>-7.4180659374606268</v>
      </c>
      <c r="W19" s="56">
        <f t="shared" si="22"/>
        <v>17.365687466797787</v>
      </c>
      <c r="X19" s="56">
        <f t="shared" si="23"/>
        <v>16.329187318806703</v>
      </c>
      <c r="Y19" s="56" t="e">
        <f t="shared" si="24"/>
        <v>#REF!</v>
      </c>
      <c r="Z19" s="56" t="e">
        <f t="shared" si="25"/>
        <v>#REF!</v>
      </c>
      <c r="AA19" s="57" t="e">
        <f t="shared" si="26"/>
        <v>#REF!</v>
      </c>
      <c r="AB19" s="56" t="e">
        <f t="shared" si="27"/>
        <v>#REF!</v>
      </c>
      <c r="AC19" s="56" t="e">
        <f t="shared" si="14"/>
        <v>#REF!</v>
      </c>
      <c r="AD19" s="56" t="e">
        <f t="shared" si="14"/>
        <v>#REF!</v>
      </c>
      <c r="AE19" s="56" t="e">
        <f t="shared" si="14"/>
        <v>#REF!</v>
      </c>
      <c r="AF19" s="57" t="e">
        <f t="shared" si="2"/>
        <v>#REF!</v>
      </c>
      <c r="AG19" s="56" t="e">
        <f>((#REF!/M19)-1)*100</f>
        <v>#REF!</v>
      </c>
      <c r="AH19" s="56" t="e">
        <f>((#REF!/M19)-1)*100</f>
        <v>#REF!</v>
      </c>
      <c r="AI19" s="56" t="e">
        <f>((#REF!/M19)-1)*100</f>
        <v>#REF!</v>
      </c>
      <c r="AJ19" s="56" t="e">
        <f>((#REF!/M19)-1)*100</f>
        <v>#REF!</v>
      </c>
      <c r="AK19" s="56" t="e">
        <f t="shared" si="15"/>
        <v>#REF!</v>
      </c>
      <c r="AL19" s="57" t="e">
        <f t="shared" si="16"/>
        <v>#REF!</v>
      </c>
      <c r="AM19" s="56" t="e">
        <f t="shared" si="17"/>
        <v>#REF!</v>
      </c>
      <c r="AN19" s="56" t="e">
        <f t="shared" si="18"/>
        <v>#REF!</v>
      </c>
      <c r="AO19" s="56" t="e">
        <f t="shared" si="3"/>
        <v>#REF!</v>
      </c>
      <c r="AP19" s="56" t="e">
        <f t="shared" si="4"/>
        <v>#REF!</v>
      </c>
      <c r="AQ19" s="57" t="e">
        <f t="shared" si="5"/>
        <v>#REF!</v>
      </c>
      <c r="AR19" s="56"/>
      <c r="AS19" s="56">
        <f t="shared" si="28"/>
        <v>8.434887625858952</v>
      </c>
      <c r="AT19" s="56">
        <f t="shared" si="29"/>
        <v>8.3600920314471967</v>
      </c>
      <c r="AU19" s="56">
        <f t="shared" si="30"/>
        <v>9.1450299289556121</v>
      </c>
      <c r="AV19" s="56">
        <f t="shared" si="31"/>
        <v>8.933009538057437</v>
      </c>
      <c r="AW19" s="56" t="e">
        <f t="shared" si="32"/>
        <v>#REF!</v>
      </c>
      <c r="AX19" s="56" t="e">
        <f t="shared" si="33"/>
        <v>#REF!</v>
      </c>
      <c r="AY19" s="57" t="e">
        <f t="shared" si="34"/>
        <v>#REF!</v>
      </c>
      <c r="AZ19" s="56" t="e">
        <f t="shared" si="35"/>
        <v>#REF!</v>
      </c>
      <c r="BA19" s="56" t="e">
        <f t="shared" si="36"/>
        <v>#REF!</v>
      </c>
      <c r="BB19" s="56" t="e">
        <f t="shared" si="37"/>
        <v>#REF!</v>
      </c>
      <c r="BC19" s="57" t="e">
        <f t="shared" si="19"/>
        <v>#REF!</v>
      </c>
      <c r="BD19" s="56" t="e">
        <f t="shared" si="7"/>
        <v>#REF!</v>
      </c>
      <c r="BE19" s="56" t="e">
        <f t="shared" si="8"/>
        <v>#REF!</v>
      </c>
      <c r="BF19" s="56" t="e">
        <f t="shared" si="9"/>
        <v>#REF!</v>
      </c>
      <c r="BG19" s="56" t="e">
        <f t="shared" si="10"/>
        <v>#REF!</v>
      </c>
      <c r="BH19" s="56" t="e">
        <f t="shared" si="11"/>
        <v>#REF!</v>
      </c>
      <c r="BI19" s="56" t="e">
        <f t="shared" si="12"/>
        <v>#REF!</v>
      </c>
      <c r="BJ19" s="56" t="e">
        <f t="shared" si="12"/>
        <v>#REF!</v>
      </c>
    </row>
    <row r="20" spans="1:62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($L$23*BC20)/100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(Q$23*BJ20)/100</f>
        <v>#REF!</v>
      </c>
      <c r="R20" s="53" t="e">
        <f>(R$23*BH20)/100</f>
        <v>#REF!</v>
      </c>
      <c r="S20" s="143">
        <v>17800</v>
      </c>
      <c r="T20" s="143">
        <v>18700</v>
      </c>
      <c r="U20" s="48"/>
      <c r="V20" s="58">
        <f t="shared" si="21"/>
        <v>-7.2281531535998811</v>
      </c>
      <c r="W20" s="58">
        <f t="shared" si="22"/>
        <v>14.256538568465027</v>
      </c>
      <c r="X20" s="58">
        <f t="shared" si="23"/>
        <v>10.747648682794452</v>
      </c>
      <c r="Y20" s="58" t="e">
        <f t="shared" si="24"/>
        <v>#REF!</v>
      </c>
      <c r="Z20" s="57" t="e">
        <f t="shared" si="25"/>
        <v>#REF!</v>
      </c>
      <c r="AA20" s="57" t="e">
        <f t="shared" si="26"/>
        <v>#REF!</v>
      </c>
      <c r="AB20" s="57" t="e">
        <f t="shared" si="27"/>
        <v>#REF!</v>
      </c>
      <c r="AC20" s="56" t="e">
        <f t="shared" si="14"/>
        <v>#REF!</v>
      </c>
      <c r="AD20" s="56" t="e">
        <f t="shared" si="14"/>
        <v>#REF!</v>
      </c>
      <c r="AE20" s="56" t="e">
        <f t="shared" si="14"/>
        <v>#REF!</v>
      </c>
      <c r="AF20" s="57" t="e">
        <f t="shared" si="2"/>
        <v>#REF!</v>
      </c>
      <c r="AG20" s="56" t="e">
        <f>((#REF!/M20)-1)*100</f>
        <v>#REF!</v>
      </c>
      <c r="AH20" s="56" t="e">
        <f>((#REF!/M20)-1)*100</f>
        <v>#REF!</v>
      </c>
      <c r="AI20" s="56" t="e">
        <f>((#REF!/M20)-1)*100</f>
        <v>#REF!</v>
      </c>
      <c r="AJ20" s="56" t="e">
        <f>((#REF!/M20)-1)*100</f>
        <v>#REF!</v>
      </c>
      <c r="AK20" s="56" t="e">
        <f t="shared" si="15"/>
        <v>#REF!</v>
      </c>
      <c r="AL20" s="57" t="e">
        <f t="shared" si="16"/>
        <v>#REF!</v>
      </c>
      <c r="AM20" s="56" t="e">
        <f t="shared" si="17"/>
        <v>#REF!</v>
      </c>
      <c r="AN20" s="56" t="e">
        <f t="shared" si="18"/>
        <v>#REF!</v>
      </c>
      <c r="AO20" s="56" t="e">
        <f t="shared" si="3"/>
        <v>#REF!</v>
      </c>
      <c r="AP20" s="56" t="e">
        <f t="shared" si="4"/>
        <v>#REF!</v>
      </c>
      <c r="AQ20" s="57" t="e">
        <f t="shared" si="5"/>
        <v>#REF!</v>
      </c>
      <c r="AR20" s="58"/>
      <c r="AS20" s="58">
        <f t="shared" si="28"/>
        <v>8.6406161742307042</v>
      </c>
      <c r="AT20" s="58">
        <f t="shared" si="29"/>
        <v>8.5815635766296605</v>
      </c>
      <c r="AU20" s="58">
        <f t="shared" si="30"/>
        <v>9.1386156650009536</v>
      </c>
      <c r="AV20" s="58">
        <f t="shared" si="31"/>
        <v>8.498433878775554</v>
      </c>
      <c r="AW20" s="58" t="e">
        <f t="shared" si="32"/>
        <v>#REF!</v>
      </c>
      <c r="AX20" s="57" t="e">
        <f t="shared" si="33"/>
        <v>#REF!</v>
      </c>
      <c r="AY20" s="57" t="e">
        <f t="shared" si="34"/>
        <v>#REF!</v>
      </c>
      <c r="AZ20" s="57" t="e">
        <f t="shared" si="35"/>
        <v>#REF!</v>
      </c>
      <c r="BA20" s="56" t="e">
        <f t="shared" si="36"/>
        <v>#REF!</v>
      </c>
      <c r="BB20" s="56" t="e">
        <f t="shared" si="37"/>
        <v>#REF!</v>
      </c>
      <c r="BC20" s="57" t="e">
        <f t="shared" si="19"/>
        <v>#REF!</v>
      </c>
      <c r="BD20" s="56" t="e">
        <f t="shared" si="7"/>
        <v>#REF!</v>
      </c>
      <c r="BE20" s="56" t="e">
        <f t="shared" si="8"/>
        <v>#REF!</v>
      </c>
      <c r="BF20" s="56" t="e">
        <f t="shared" si="9"/>
        <v>#REF!</v>
      </c>
      <c r="BG20" s="56" t="e">
        <f t="shared" si="10"/>
        <v>#REF!</v>
      </c>
      <c r="BH20" s="56" t="e">
        <f t="shared" si="11"/>
        <v>#REF!</v>
      </c>
      <c r="BI20" s="56" t="e">
        <f t="shared" si="12"/>
        <v>#REF!</v>
      </c>
      <c r="BJ20" s="56" t="e">
        <f t="shared" si="12"/>
        <v>#REF!</v>
      </c>
    </row>
    <row r="21" spans="1:62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3">+J20+J19+J18</f>
        <v>#REF!</v>
      </c>
      <c r="K21" s="70" t="e">
        <f t="shared" si="43"/>
        <v>#REF!</v>
      </c>
      <c r="L21" s="70" t="e">
        <f t="shared" si="43"/>
        <v>#REF!</v>
      </c>
      <c r="M21" s="70" t="e">
        <f t="shared" si="43"/>
        <v>#REF!</v>
      </c>
      <c r="N21" s="70" t="e">
        <f t="shared" si="43"/>
        <v>#REF!</v>
      </c>
      <c r="O21" s="70" t="e">
        <f t="shared" si="43"/>
        <v>#REF!</v>
      </c>
      <c r="P21" s="70" t="e">
        <f>+P20+P19+P18</f>
        <v>#REF!</v>
      </c>
      <c r="Q21" s="70" t="e">
        <f>+Q20+Q19+Q18</f>
        <v>#REF!</v>
      </c>
      <c r="R21" s="70" t="e">
        <f>+R20+R19+R18</f>
        <v>#REF!</v>
      </c>
      <c r="S21" s="144" t="e">
        <f>+S20+S19+S18</f>
        <v>#REF!</v>
      </c>
      <c r="T21" s="144" t="e">
        <f>+T20+T19+T18</f>
        <v>#REF!</v>
      </c>
      <c r="U21" s="48"/>
      <c r="V21" s="60">
        <f t="shared" si="21"/>
        <v>-9.1987357076147021</v>
      </c>
      <c r="W21" s="60">
        <f t="shared" si="22"/>
        <v>16.607424932018656</v>
      </c>
      <c r="X21" s="60">
        <f t="shared" si="23"/>
        <v>14.096991507784274</v>
      </c>
      <c r="Y21" s="60" t="e">
        <f t="shared" si="24"/>
        <v>#REF!</v>
      </c>
      <c r="Z21" s="426" t="e">
        <f t="shared" si="25"/>
        <v>#REF!</v>
      </c>
      <c r="AA21" s="426" t="e">
        <f t="shared" si="26"/>
        <v>#REF!</v>
      </c>
      <c r="AB21" s="426" t="e">
        <f t="shared" si="27"/>
        <v>#REF!</v>
      </c>
      <c r="AC21" s="88" t="e">
        <f t="shared" si="14"/>
        <v>#REF!</v>
      </c>
      <c r="AD21" s="88" t="e">
        <f t="shared" si="14"/>
        <v>#REF!</v>
      </c>
      <c r="AE21" s="88" t="e">
        <f t="shared" si="14"/>
        <v>#REF!</v>
      </c>
      <c r="AF21" s="426" t="e">
        <f t="shared" si="2"/>
        <v>#REF!</v>
      </c>
      <c r="AG21" s="426" t="e">
        <f>((#REF!/M21)-1)*100</f>
        <v>#REF!</v>
      </c>
      <c r="AH21" s="426" t="e">
        <f>((#REF!/M21)-1)*100</f>
        <v>#REF!</v>
      </c>
      <c r="AI21" s="426" t="e">
        <f>((#REF!/M21)-1)*100</f>
        <v>#REF!</v>
      </c>
      <c r="AJ21" s="56" t="e">
        <f>((#REF!/M21)-1)*100</f>
        <v>#REF!</v>
      </c>
      <c r="AK21" s="426" t="e">
        <f t="shared" si="15"/>
        <v>#REF!</v>
      </c>
      <c r="AL21" s="426" t="e">
        <f t="shared" si="16"/>
        <v>#REF!</v>
      </c>
      <c r="AM21" s="426" t="e">
        <f t="shared" si="17"/>
        <v>#REF!</v>
      </c>
      <c r="AN21" s="426" t="e">
        <f t="shared" si="18"/>
        <v>#REF!</v>
      </c>
      <c r="AO21" s="426" t="e">
        <f t="shared" si="3"/>
        <v>#REF!</v>
      </c>
      <c r="AP21" s="426" t="e">
        <f>((S21/P21)-1)*100</f>
        <v>#REF!</v>
      </c>
      <c r="AQ21" s="426" t="e">
        <f>((T21/P21)-1)*100</f>
        <v>#REF!</v>
      </c>
      <c r="AR21" s="60"/>
      <c r="AS21" s="60">
        <f t="shared" si="28"/>
        <v>26.174410701107327</v>
      </c>
      <c r="AT21" s="60">
        <f t="shared" si="29"/>
        <v>25.443351421644351</v>
      </c>
      <c r="AU21" s="60">
        <f t="shared" si="30"/>
        <v>27.652439259058436</v>
      </c>
      <c r="AV21" s="60">
        <f t="shared" si="31"/>
        <v>26.493028864659784</v>
      </c>
      <c r="AW21" s="60" t="e">
        <f t="shared" si="32"/>
        <v>#REF!</v>
      </c>
      <c r="AX21" s="426" t="e">
        <f t="shared" si="33"/>
        <v>#REF!</v>
      </c>
      <c r="AY21" s="426" t="e">
        <f t="shared" si="34"/>
        <v>#REF!</v>
      </c>
      <c r="AZ21" s="426" t="e">
        <f>+(I21/I$23)*100</f>
        <v>#REF!</v>
      </c>
      <c r="BA21" s="88" t="e">
        <f t="shared" si="36"/>
        <v>#REF!</v>
      </c>
      <c r="BB21" s="88" t="e">
        <f t="shared" si="37"/>
        <v>#REF!</v>
      </c>
      <c r="BC21" s="426" t="e">
        <f t="shared" si="19"/>
        <v>#REF!</v>
      </c>
      <c r="BD21" s="426" t="e">
        <f t="shared" si="7"/>
        <v>#REF!</v>
      </c>
      <c r="BE21" s="426" t="e">
        <f t="shared" si="8"/>
        <v>#REF!</v>
      </c>
      <c r="BF21" s="426" t="e">
        <f t="shared" si="9"/>
        <v>#REF!</v>
      </c>
      <c r="BG21" s="426" t="e">
        <f t="shared" si="10"/>
        <v>#REF!</v>
      </c>
      <c r="BH21" s="426" t="e">
        <f t="shared" si="11"/>
        <v>#REF!</v>
      </c>
      <c r="BI21" s="426" t="e">
        <f t="shared" ref="BI21:BJ23" si="44">+(S21/S$23)*100</f>
        <v>#REF!</v>
      </c>
      <c r="BJ21" s="426" t="e">
        <f t="shared" si="44"/>
        <v>#REF!</v>
      </c>
    </row>
    <row r="22" spans="1:62" ht="17.399999999999999" customHeight="1">
      <c r="A22" s="89" t="s">
        <v>31</v>
      </c>
      <c r="B22" s="90">
        <f t="shared" ref="B22:M22" si="45">+B21+B17</f>
        <v>30244.230000000003</v>
      </c>
      <c r="C22" s="90">
        <f t="shared" si="45"/>
        <v>27572.559999999998</v>
      </c>
      <c r="D22" s="90">
        <f t="shared" si="45"/>
        <v>31366.85</v>
      </c>
      <c r="E22" s="90">
        <f t="shared" si="45"/>
        <v>36949.53</v>
      </c>
      <c r="F22" s="90" t="e">
        <f t="shared" si="45"/>
        <v>#REF!</v>
      </c>
      <c r="G22" s="90" t="e">
        <f t="shared" si="45"/>
        <v>#REF!</v>
      </c>
      <c r="H22" s="90" t="e">
        <f t="shared" si="45"/>
        <v>#REF!</v>
      </c>
      <c r="I22" s="90" t="e">
        <f t="shared" si="45"/>
        <v>#REF!</v>
      </c>
      <c r="J22" s="90" t="e">
        <f t="shared" si="45"/>
        <v>#REF!</v>
      </c>
      <c r="K22" s="90" t="e">
        <f t="shared" si="45"/>
        <v>#REF!</v>
      </c>
      <c r="L22" s="90" t="e">
        <f t="shared" si="45"/>
        <v>#REF!</v>
      </c>
      <c r="M22" s="90" t="e">
        <f t="shared" si="45"/>
        <v>#REF!</v>
      </c>
      <c r="N22" s="90" t="e">
        <f t="shared" ref="N22:T22" si="46">+N21+N17</f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si="46"/>
        <v>#REF!</v>
      </c>
      <c r="S22" s="145" t="e">
        <f t="shared" si="46"/>
        <v>#REF!</v>
      </c>
      <c r="T22" s="145" t="e">
        <f t="shared" si="46"/>
        <v>#REF!</v>
      </c>
      <c r="U22" s="48"/>
      <c r="V22" s="60">
        <f t="shared" si="21"/>
        <v>-8.8336519064958985</v>
      </c>
      <c r="W22" s="60">
        <f t="shared" si="22"/>
        <v>13.761108870558258</v>
      </c>
      <c r="X22" s="60">
        <f t="shared" si="23"/>
        <v>17.798025622592007</v>
      </c>
      <c r="Y22" s="60" t="e">
        <f t="shared" si="24"/>
        <v>#REF!</v>
      </c>
      <c r="Z22" s="426" t="e">
        <f t="shared" si="25"/>
        <v>#REF!</v>
      </c>
      <c r="AA22" s="426" t="e">
        <f t="shared" si="26"/>
        <v>#REF!</v>
      </c>
      <c r="AB22" s="426" t="e">
        <f t="shared" si="27"/>
        <v>#REF!</v>
      </c>
      <c r="AC22" s="88" t="e">
        <f t="shared" si="14"/>
        <v>#REF!</v>
      </c>
      <c r="AD22" s="88" t="e">
        <f t="shared" si="14"/>
        <v>#REF!</v>
      </c>
      <c r="AE22" s="88" t="e">
        <f t="shared" si="14"/>
        <v>#REF!</v>
      </c>
      <c r="AF22" s="426" t="e">
        <f t="shared" si="2"/>
        <v>#REF!</v>
      </c>
      <c r="AG22" s="426" t="e">
        <f>((#REF!/M22)-1)*100</f>
        <v>#REF!</v>
      </c>
      <c r="AH22" s="426" t="e">
        <f>((#REF!/M22)-1)*100</f>
        <v>#REF!</v>
      </c>
      <c r="AI22" s="426" t="e">
        <f>((#REF!/M22)-1)*100</f>
        <v>#REF!</v>
      </c>
      <c r="AJ22" s="56" t="e">
        <f>((#REF!/M22)-1)*100</f>
        <v>#REF!</v>
      </c>
      <c r="AK22" s="426" t="e">
        <f t="shared" si="15"/>
        <v>#REF!</v>
      </c>
      <c r="AL22" s="426" t="e">
        <f t="shared" si="16"/>
        <v>#REF!</v>
      </c>
      <c r="AM22" s="426" t="e">
        <f t="shared" si="17"/>
        <v>#REF!</v>
      </c>
      <c r="AN22" s="426" t="e">
        <f t="shared" si="18"/>
        <v>#REF!</v>
      </c>
      <c r="AO22" s="426" t="e">
        <f t="shared" si="3"/>
        <v>#REF!</v>
      </c>
      <c r="AP22" s="426" t="e">
        <f>((S22/P22)-1)*100</f>
        <v>#REF!</v>
      </c>
      <c r="AQ22" s="426" t="e">
        <f>((T22/P22)-1)*100</f>
        <v>#REF!</v>
      </c>
      <c r="AR22" s="60"/>
      <c r="AS22" s="60">
        <f t="shared" si="28"/>
        <v>51.846525577213356</v>
      </c>
      <c r="AT22" s="60">
        <f t="shared" si="29"/>
        <v>50.601072819322859</v>
      </c>
      <c r="AU22" s="60">
        <f t="shared" si="30"/>
        <v>53.652068086984258</v>
      </c>
      <c r="AV22" s="60">
        <f t="shared" si="31"/>
        <v>53.069922199509833</v>
      </c>
      <c r="AW22" s="60" t="e">
        <f t="shared" si="32"/>
        <v>#REF!</v>
      </c>
      <c r="AX22" s="426" t="e">
        <f t="shared" si="33"/>
        <v>#REF!</v>
      </c>
      <c r="AY22" s="426" t="e">
        <f t="shared" si="34"/>
        <v>#REF!</v>
      </c>
      <c r="AZ22" s="426" t="e">
        <f t="shared" si="35"/>
        <v>#REF!</v>
      </c>
      <c r="BA22" s="88" t="e">
        <f t="shared" si="36"/>
        <v>#REF!</v>
      </c>
      <c r="BB22" s="88" t="e">
        <f t="shared" si="37"/>
        <v>#REF!</v>
      </c>
      <c r="BC22" s="426" t="e">
        <f t="shared" si="19"/>
        <v>#REF!</v>
      </c>
      <c r="BD22" s="426" t="e">
        <f t="shared" si="7"/>
        <v>#REF!</v>
      </c>
      <c r="BE22" s="426" t="e">
        <f t="shared" si="8"/>
        <v>#REF!</v>
      </c>
      <c r="BF22" s="426" t="e">
        <f t="shared" si="9"/>
        <v>#REF!</v>
      </c>
      <c r="BG22" s="426" t="e">
        <f t="shared" si="10"/>
        <v>#REF!</v>
      </c>
      <c r="BH22" s="426" t="e">
        <f t="shared" si="11"/>
        <v>#REF!</v>
      </c>
      <c r="BI22" s="426" t="e">
        <f t="shared" si="44"/>
        <v>#REF!</v>
      </c>
      <c r="BJ22" s="426" t="s">
        <v>659</v>
      </c>
    </row>
    <row r="23" spans="1:62" ht="17.399999999999999" customHeight="1">
      <c r="A23" s="49" t="s">
        <v>32</v>
      </c>
      <c r="B23" s="55">
        <f t="shared" ref="B23:H23" si="47">+B8+B12+B17+B21</f>
        <v>58334.15</v>
      </c>
      <c r="C23" s="55">
        <f t="shared" si="47"/>
        <v>54490.07</v>
      </c>
      <c r="D23" s="55">
        <f t="shared" si="47"/>
        <v>58463.45</v>
      </c>
      <c r="E23" s="55">
        <f t="shared" si="47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7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55" t="e">
        <f>+M8+M12+M17+M21</f>
        <v>#REF!</v>
      </c>
      <c r="N23" s="55" t="e">
        <f>+N8+N12+N17+N21</f>
        <v>#REF!</v>
      </c>
      <c r="O23" s="55" t="e">
        <f>+O8+O12+O17+O21</f>
        <v>#REF!</v>
      </c>
      <c r="P23" s="55" t="e">
        <f>+P8+P12+P17+P21</f>
        <v>#REF!</v>
      </c>
      <c r="Q23" s="55" t="e">
        <f>(#REF!*(100+AN23)/100)</f>
        <v>#REF!</v>
      </c>
      <c r="R23" s="55" t="e">
        <f>(P23*(100+AO23)/100)</f>
        <v>#REF!</v>
      </c>
      <c r="S23" s="146" t="e">
        <f>+S8+S12+S17+S21</f>
        <v>#REF!</v>
      </c>
      <c r="T23" s="146" t="e">
        <f>+T8+T12+T17+T21</f>
        <v>#REF!</v>
      </c>
      <c r="U23" s="48"/>
      <c r="V23" s="98">
        <f t="shared" si="21"/>
        <v>-6.5897591719430215</v>
      </c>
      <c r="W23" s="98">
        <f t="shared" si="22"/>
        <v>7.2919341083613975</v>
      </c>
      <c r="X23" s="98">
        <f t="shared" si="23"/>
        <v>19.090200800671187</v>
      </c>
      <c r="Y23" s="98" t="e">
        <f t="shared" si="24"/>
        <v>#REF!</v>
      </c>
      <c r="Z23" s="59" t="e">
        <f t="shared" si="25"/>
        <v>#REF!</v>
      </c>
      <c r="AA23" s="59" t="e">
        <f t="shared" si="26"/>
        <v>#REF!</v>
      </c>
      <c r="AB23" s="59" t="e">
        <f t="shared" si="27"/>
        <v>#REF!</v>
      </c>
      <c r="AC23" s="59" t="e">
        <f t="shared" si="14"/>
        <v>#REF!</v>
      </c>
      <c r="AD23" s="59" t="e">
        <f t="shared" si="14"/>
        <v>#REF!</v>
      </c>
      <c r="AE23" s="59" t="e">
        <f t="shared" si="14"/>
        <v>#REF!</v>
      </c>
      <c r="AF23" s="428" t="e">
        <f t="shared" si="2"/>
        <v>#REF!</v>
      </c>
      <c r="AG23" s="428" t="e">
        <f>((#REF!/M23)-1)*100</f>
        <v>#REF!</v>
      </c>
      <c r="AH23" s="428" t="e">
        <f>((#REF!/M23)-1)*100</f>
        <v>#REF!</v>
      </c>
      <c r="AI23" s="428" t="e">
        <f>((#REF!/M23)-1)*100</f>
        <v>#REF!</v>
      </c>
      <c r="AJ23" s="111" t="e">
        <f>((#REF!/M23)-1)*100</f>
        <v>#REF!</v>
      </c>
      <c r="AK23" s="428" t="e">
        <f t="shared" si="15"/>
        <v>#REF!</v>
      </c>
      <c r="AL23" s="428" t="e">
        <f t="shared" si="16"/>
        <v>#REF!</v>
      </c>
      <c r="AM23" s="428" t="e">
        <f t="shared" si="16"/>
        <v>#REF!</v>
      </c>
      <c r="AN23" s="428">
        <v>15</v>
      </c>
      <c r="AO23" s="428">
        <v>15</v>
      </c>
      <c r="AP23" s="428" t="e">
        <f>((S23/P23)-1)*100</f>
        <v>#REF!</v>
      </c>
      <c r="AQ23" s="428" t="e">
        <f>((T23/P23)-1)*100</f>
        <v>#REF!</v>
      </c>
      <c r="AR23" s="60"/>
      <c r="AS23" s="59">
        <f t="shared" si="28"/>
        <v>100</v>
      </c>
      <c r="AT23" s="59">
        <f t="shared" si="29"/>
        <v>100</v>
      </c>
      <c r="AU23" s="59">
        <f t="shared" si="30"/>
        <v>100</v>
      </c>
      <c r="AV23" s="59">
        <f t="shared" si="31"/>
        <v>100</v>
      </c>
      <c r="AW23" s="59" t="e">
        <f t="shared" si="32"/>
        <v>#REF!</v>
      </c>
      <c r="AX23" s="59" t="e">
        <f t="shared" si="33"/>
        <v>#REF!</v>
      </c>
      <c r="AY23" s="59" t="e">
        <f t="shared" si="34"/>
        <v>#REF!</v>
      </c>
      <c r="AZ23" s="59" t="e">
        <f t="shared" si="35"/>
        <v>#REF!</v>
      </c>
      <c r="BA23" s="59" t="e">
        <f>+(J23/J$23)*100</f>
        <v>#REF!</v>
      </c>
      <c r="BB23" s="59" t="e">
        <f t="shared" si="37"/>
        <v>#REF!</v>
      </c>
      <c r="BC23" s="428" t="e">
        <f>AVERAGE(AY23:BA23)</f>
        <v>#REF!</v>
      </c>
      <c r="BD23" s="428" t="e">
        <f t="shared" si="7"/>
        <v>#REF!</v>
      </c>
      <c r="BE23" s="428" t="e">
        <f t="shared" si="8"/>
        <v>#REF!</v>
      </c>
      <c r="BF23" s="428" t="e">
        <f t="shared" si="9"/>
        <v>#REF!</v>
      </c>
      <c r="BG23" s="428" t="e">
        <f t="shared" si="10"/>
        <v>#REF!</v>
      </c>
      <c r="BH23" s="428" t="e">
        <f t="shared" si="11"/>
        <v>#REF!</v>
      </c>
      <c r="BI23" s="428" t="e">
        <f t="shared" si="44"/>
        <v>#REF!</v>
      </c>
      <c r="BJ23" s="428" t="e">
        <f t="shared" si="44"/>
        <v>#REF!</v>
      </c>
    </row>
    <row r="24" spans="1:62" ht="17.399999999999999" hidden="1" customHeight="1">
      <c r="A24" s="49" t="s">
        <v>32</v>
      </c>
      <c r="B24" s="55">
        <f t="shared" ref="B24:O24" si="48">+B5+B6+B7+B9+B10+B11+B14+B15+B16+B18+B19</f>
        <v>53293.72</v>
      </c>
      <c r="C24" s="55">
        <f t="shared" si="48"/>
        <v>49813.969999999994</v>
      </c>
      <c r="D24" s="55">
        <f t="shared" si="48"/>
        <v>53120.7</v>
      </c>
      <c r="E24" s="55">
        <f t="shared" si="48"/>
        <v>63707.27</v>
      </c>
      <c r="F24" s="55" t="e">
        <f t="shared" si="48"/>
        <v>#REF!</v>
      </c>
      <c r="G24" s="55" t="e">
        <f t="shared" si="48"/>
        <v>#REF!</v>
      </c>
      <c r="H24" s="55" t="e">
        <f t="shared" si="48"/>
        <v>#REF!</v>
      </c>
      <c r="I24" s="55" t="e">
        <f t="shared" si="48"/>
        <v>#REF!</v>
      </c>
      <c r="J24" s="55" t="e">
        <f t="shared" si="48"/>
        <v>#REF!</v>
      </c>
      <c r="K24" s="55" t="e">
        <f t="shared" si="48"/>
        <v>#REF!</v>
      </c>
      <c r="L24" s="55" t="e">
        <f t="shared" si="48"/>
        <v>#REF!</v>
      </c>
      <c r="M24" s="55" t="e">
        <f t="shared" si="48"/>
        <v>#REF!</v>
      </c>
      <c r="N24" s="55" t="e">
        <f t="shared" si="48"/>
        <v>#REF!</v>
      </c>
      <c r="O24" s="55" t="e">
        <f t="shared" si="48"/>
        <v>#REF!</v>
      </c>
      <c r="P24" s="70"/>
      <c r="Q24" s="70"/>
      <c r="R24" s="70"/>
      <c r="S24" s="70"/>
      <c r="T24" s="70"/>
      <c r="U24" s="48"/>
      <c r="V24" s="98">
        <f t="shared" ref="V24:AE26" si="49">((C24/B24)-1)*100</f>
        <v>-6.5293809476989146</v>
      </c>
      <c r="W24" s="98">
        <f t="shared" si="49"/>
        <v>6.6381579303958382</v>
      </c>
      <c r="X24" s="98">
        <f t="shared" si="49"/>
        <v>19.929274275376653</v>
      </c>
      <c r="Y24" s="98" t="e">
        <f t="shared" si="49"/>
        <v>#REF!</v>
      </c>
      <c r="Z24" s="59" t="e">
        <f t="shared" si="49"/>
        <v>#REF!</v>
      </c>
      <c r="AA24" s="59" t="e">
        <f t="shared" si="49"/>
        <v>#REF!</v>
      </c>
      <c r="AB24" s="59" t="e">
        <f t="shared" si="49"/>
        <v>#REF!</v>
      </c>
      <c r="AC24" s="59" t="e">
        <f t="shared" si="49"/>
        <v>#REF!</v>
      </c>
      <c r="AD24" s="59" t="e">
        <f t="shared" si="49"/>
        <v>#REF!</v>
      </c>
      <c r="AE24" s="59" t="e">
        <f t="shared" si="49"/>
        <v>#REF!</v>
      </c>
      <c r="AF24" s="428" t="e">
        <f>((M24/K24)-1)*100</f>
        <v>#REF!</v>
      </c>
      <c r="AG24" s="428" t="e">
        <f>((#REF!/M24)-1)*100</f>
        <v>#REF!</v>
      </c>
      <c r="AH24" s="428" t="e">
        <f>((#REF!/M24)-1)*100</f>
        <v>#REF!</v>
      </c>
      <c r="AI24" s="428" t="e">
        <f>((#REF!/M24)-1)*100</f>
        <v>#REF!</v>
      </c>
      <c r="AJ24" s="111" t="e">
        <f>((#REF!/M24)-1)*100</f>
        <v>#REF!</v>
      </c>
      <c r="AK24" s="428" t="e">
        <f>((N24/M24)-1)*100</f>
        <v>#REF!</v>
      </c>
      <c r="AL24" s="426" t="e">
        <f t="shared" si="16"/>
        <v>#REF!</v>
      </c>
      <c r="AM24" s="426"/>
      <c r="AN24" s="426"/>
      <c r="AO24" s="426"/>
      <c r="AP24" s="426"/>
      <c r="AQ24" s="426"/>
      <c r="AR24" s="60"/>
      <c r="AS24" s="59">
        <f t="shared" ref="AS24:AZ25" si="50">+(B24/B$23)*100</f>
        <v>91.359383825769285</v>
      </c>
      <c r="AT24" s="59">
        <f t="shared" si="50"/>
        <v>91.418436423370338</v>
      </c>
      <c r="AU24" s="59">
        <f t="shared" si="50"/>
        <v>90.861384334999045</v>
      </c>
      <c r="AV24" s="59">
        <f t="shared" si="50"/>
        <v>91.501566121224457</v>
      </c>
      <c r="AW24" s="59" t="e">
        <f t="shared" si="50"/>
        <v>#REF!</v>
      </c>
      <c r="AX24" s="59" t="e">
        <f t="shared" si="50"/>
        <v>#REF!</v>
      </c>
      <c r="AY24" s="59" t="e">
        <f t="shared" si="50"/>
        <v>#REF!</v>
      </c>
      <c r="AZ24" s="59" t="e">
        <f t="shared" si="50"/>
        <v>#REF!</v>
      </c>
      <c r="BA24" s="59" t="e">
        <f>+(J24/J$23)*100</f>
        <v>#REF!</v>
      </c>
      <c r="BB24" s="59" t="e">
        <f>+(K24/K$23)*100</f>
        <v>#REF!</v>
      </c>
      <c r="BC24" s="428" t="e">
        <f>AVERAGE(AY24:BA24)</f>
        <v>#REF!</v>
      </c>
      <c r="BD24" s="428" t="e">
        <f t="shared" ref="BD24:BF26" si="51">+(M24/M$23)*100</f>
        <v>#REF!</v>
      </c>
      <c r="BE24" s="428" t="e">
        <f t="shared" si="51"/>
        <v>#REF!</v>
      </c>
      <c r="BF24" s="428" t="e">
        <f t="shared" si="51"/>
        <v>#REF!</v>
      </c>
      <c r="BG24" s="428" t="e">
        <f>+(#REF!/#REF!)*100</f>
        <v>#REF!</v>
      </c>
      <c r="BH24" s="428" t="e">
        <f>AVERAGE(BF24,BD24,BE24)</f>
        <v>#REF!</v>
      </c>
      <c r="BI24" s="429"/>
      <c r="BJ24" s="429"/>
    </row>
    <row r="25" spans="1:62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48"/>
      <c r="V25" s="98">
        <f t="shared" si="49"/>
        <v>-7.2281531535998811</v>
      </c>
      <c r="W25" s="98">
        <f t="shared" si="49"/>
        <v>14.256538568465027</v>
      </c>
      <c r="X25" s="98">
        <f t="shared" si="49"/>
        <v>10.747648682794321</v>
      </c>
      <c r="Y25" s="98" t="e">
        <f t="shared" si="49"/>
        <v>#REF!</v>
      </c>
      <c r="Z25" s="59" t="e">
        <f t="shared" si="49"/>
        <v>#REF!</v>
      </c>
      <c r="AA25" s="59" t="e">
        <f t="shared" si="49"/>
        <v>#REF!</v>
      </c>
      <c r="AB25" s="59" t="e">
        <f t="shared" si="49"/>
        <v>#REF!</v>
      </c>
      <c r="AC25" s="59" t="e">
        <f t="shared" si="49"/>
        <v>#REF!</v>
      </c>
      <c r="AD25" s="59" t="e">
        <f t="shared" si="49"/>
        <v>#REF!</v>
      </c>
      <c r="AE25" s="59" t="e">
        <f t="shared" si="49"/>
        <v>#REF!</v>
      </c>
      <c r="AF25" s="428" t="e">
        <f>((M25/K25)-1)*100</f>
        <v>#REF!</v>
      </c>
      <c r="AG25" s="428" t="e">
        <f>((#REF!/M25)-1)*100</f>
        <v>#REF!</v>
      </c>
      <c r="AH25" s="428" t="e">
        <f>((#REF!/M25)-1)*100</f>
        <v>#REF!</v>
      </c>
      <c r="AI25" s="428" t="e">
        <f>((#REF!/M25)-1)*100</f>
        <v>#REF!</v>
      </c>
      <c r="AJ25" s="111" t="e">
        <f>((#REF!/M25)-1)*100</f>
        <v>#REF!</v>
      </c>
      <c r="AK25" s="428" t="e">
        <f>((N25/M25)-1)*100</f>
        <v>#REF!</v>
      </c>
      <c r="AL25" s="428" t="e">
        <f t="shared" si="16"/>
        <v>#REF!</v>
      </c>
      <c r="AM25" s="429"/>
      <c r="AN25" s="429"/>
      <c r="AO25" s="429"/>
      <c r="AP25" s="429"/>
      <c r="AQ25" s="429"/>
      <c r="AR25" s="60"/>
      <c r="AS25" s="59">
        <f t="shared" si="50"/>
        <v>8.6406161742307042</v>
      </c>
      <c r="AT25" s="59">
        <f t="shared" si="50"/>
        <v>8.5815635766296605</v>
      </c>
      <c r="AU25" s="59">
        <f t="shared" si="50"/>
        <v>9.1386156650009536</v>
      </c>
      <c r="AV25" s="59">
        <f t="shared" si="50"/>
        <v>8.4984338787755451</v>
      </c>
      <c r="AW25" s="59" t="e">
        <f t="shared" si="50"/>
        <v>#REF!</v>
      </c>
      <c r="AX25" s="59" t="e">
        <f t="shared" si="50"/>
        <v>#REF!</v>
      </c>
      <c r="AY25" s="59" t="e">
        <f t="shared" si="50"/>
        <v>#REF!</v>
      </c>
      <c r="AZ25" s="59" t="e">
        <f t="shared" si="50"/>
        <v>#REF!</v>
      </c>
      <c r="BA25" s="59" t="e">
        <f>+(J25/J$23)*100</f>
        <v>#REF!</v>
      </c>
      <c r="BB25" s="59" t="e">
        <f>+(K25/K$23)*100</f>
        <v>#REF!</v>
      </c>
      <c r="BC25" s="428" t="e">
        <f>AVERAGE(AY25:BA25)</f>
        <v>#REF!</v>
      </c>
      <c r="BD25" s="428" t="e">
        <f t="shared" si="51"/>
        <v>#REF!</v>
      </c>
      <c r="BE25" s="428" t="e">
        <f t="shared" si="51"/>
        <v>#REF!</v>
      </c>
      <c r="BF25" s="428" t="e">
        <f t="shared" si="51"/>
        <v>#REF!</v>
      </c>
      <c r="BG25" s="428" t="e">
        <f>+(#REF!/#REF!)*100</f>
        <v>#REF!</v>
      </c>
      <c r="BH25" s="428" t="e">
        <f>AVERAGE(BF25,BD25,BE25)</f>
        <v>#REF!</v>
      </c>
      <c r="BI25" s="429"/>
      <c r="BJ25" s="429"/>
    </row>
    <row r="26" spans="1:62" ht="17.399999999999999" customHeight="1">
      <c r="A26" s="49" t="s">
        <v>26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</f>
        <v>#REF!</v>
      </c>
      <c r="N26" s="90" t="e">
        <f t="shared" ref="N26:T26" si="54">+N5+N6+N7+N9+N10+N11+N14+N15+N16+N18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si="54"/>
        <v>#REF!</v>
      </c>
      <c r="S26" s="90" t="e">
        <f t="shared" si="54"/>
        <v>#REF!</v>
      </c>
      <c r="T26" s="90" t="e">
        <f t="shared" si="54"/>
        <v>#REF!</v>
      </c>
      <c r="U26" s="48"/>
      <c r="V26" s="98">
        <f t="shared" si="49"/>
        <v>-5.2103243041857761</v>
      </c>
      <c r="W26" s="98">
        <f t="shared" si="49"/>
        <v>3.2976044176494579</v>
      </c>
      <c r="X26" s="98">
        <f t="shared" si="49"/>
        <v>21.417180815083235</v>
      </c>
      <c r="Y26" s="98" t="e">
        <f t="shared" si="49"/>
        <v>#REF!</v>
      </c>
      <c r="Z26" s="59" t="e">
        <f t="shared" si="49"/>
        <v>#REF!</v>
      </c>
      <c r="AA26" s="59" t="e">
        <f t="shared" si="49"/>
        <v>#REF!</v>
      </c>
      <c r="AB26" s="59" t="e">
        <f t="shared" si="49"/>
        <v>#REF!</v>
      </c>
      <c r="AC26" s="59" t="e">
        <f t="shared" si="49"/>
        <v>#REF!</v>
      </c>
      <c r="AD26" s="59" t="e">
        <f t="shared" si="49"/>
        <v>#REF!</v>
      </c>
      <c r="AE26" s="59" t="e">
        <f t="shared" si="49"/>
        <v>#REF!</v>
      </c>
      <c r="AF26" s="428" t="e">
        <f>((M26/K26)-1)*100</f>
        <v>#REF!</v>
      </c>
      <c r="AG26" s="428" t="e">
        <f>((#REF!/M26)-1)*100</f>
        <v>#REF!</v>
      </c>
      <c r="AH26" s="428" t="e">
        <f>((#REF!/M26)-1)*100</f>
        <v>#REF!</v>
      </c>
      <c r="AI26" s="428" t="e">
        <f>((#REF!/M26)-1)*100</f>
        <v>#REF!</v>
      </c>
      <c r="AJ26" s="111" t="e">
        <f>((#REF!/M26)-1)*100</f>
        <v>#REF!</v>
      </c>
      <c r="AK26" s="428" t="e">
        <f>((N26/M26)-1)*100</f>
        <v>#REF!</v>
      </c>
      <c r="AL26" s="428" t="e">
        <f>((O26/N26)-1)*100</f>
        <v>#REF!</v>
      </c>
      <c r="AM26" s="428" t="e">
        <f>((P26/O26)-1)*100</f>
        <v>#REF!</v>
      </c>
      <c r="AN26" s="428"/>
      <c r="AO26" s="428" t="e">
        <f>((R26/P26)-1)*100</f>
        <v>#REF!</v>
      </c>
      <c r="AP26" s="428" t="e">
        <f>((S26/P26)-1)*100</f>
        <v>#REF!</v>
      </c>
      <c r="AQ26" s="428" t="e">
        <f>((T26/P26)-1)*100</f>
        <v>#REF!</v>
      </c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429"/>
      <c r="BD26" s="428" t="e">
        <f t="shared" si="51"/>
        <v>#REF!</v>
      </c>
      <c r="BE26" s="428" t="e">
        <f t="shared" si="51"/>
        <v>#REF!</v>
      </c>
      <c r="BF26" s="428" t="e">
        <f t="shared" si="51"/>
        <v>#REF!</v>
      </c>
      <c r="BG26" s="428" t="e">
        <f>+(P26/P$23)*100</f>
        <v>#REF!</v>
      </c>
      <c r="BH26" s="428" t="e">
        <f>AVERAGE(BG26,BE26,BF26)</f>
        <v>#REF!</v>
      </c>
      <c r="BI26" s="428" t="e">
        <f>+(S26/S$23)*100</f>
        <v>#REF!</v>
      </c>
      <c r="BJ26" s="428" t="e">
        <f>+(T26/T$23)*100</f>
        <v>#REF!</v>
      </c>
    </row>
    <row r="27" spans="1:62" ht="17.399999999999999" customHeight="1">
      <c r="A27" s="49" t="s">
        <v>660</v>
      </c>
      <c r="B27" s="55">
        <f t="shared" ref="B27:M27" si="55">+B23-B26</f>
        <v>20407.72</v>
      </c>
      <c r="C27" s="55">
        <f t="shared" si="55"/>
        <v>18539.730000000003</v>
      </c>
      <c r="D27" s="55">
        <f t="shared" si="55"/>
        <v>21327.61</v>
      </c>
      <c r="E27" s="55">
        <f t="shared" si="55"/>
        <v>24534.94999999999</v>
      </c>
      <c r="F27" s="55" t="e">
        <f t="shared" si="55"/>
        <v>#REF!</v>
      </c>
      <c r="G27" s="55" t="e">
        <f t="shared" si="55"/>
        <v>#REF!</v>
      </c>
      <c r="H27" s="55" t="e">
        <f t="shared" si="55"/>
        <v>#REF!</v>
      </c>
      <c r="I27" s="55" t="e">
        <f t="shared" si="55"/>
        <v>#REF!</v>
      </c>
      <c r="J27" s="55" t="e">
        <f t="shared" si="55"/>
        <v>#REF!</v>
      </c>
      <c r="K27" s="55" t="e">
        <f t="shared" si="55"/>
        <v>#REF!</v>
      </c>
      <c r="L27" s="55" t="e">
        <f t="shared" si="55"/>
        <v>#REF!</v>
      </c>
      <c r="M27" s="55" t="e">
        <f t="shared" si="55"/>
        <v>#REF!</v>
      </c>
      <c r="N27" s="55" t="e">
        <f t="shared" ref="N27:T27" si="56">+N23-N26</f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si="56"/>
        <v>#REF!</v>
      </c>
      <c r="S27" s="146" t="e">
        <f t="shared" si="56"/>
        <v>#REF!</v>
      </c>
      <c r="T27" s="146" t="e">
        <f t="shared" si="56"/>
        <v>#REF!</v>
      </c>
      <c r="U27" s="48"/>
      <c r="V27" s="98">
        <f t="shared" ref="V27:AE27" si="57">((C27/B27)-1)*100</f>
        <v>-9.1533498107578826</v>
      </c>
      <c r="W27" s="98">
        <f t="shared" si="57"/>
        <v>15.037327943826572</v>
      </c>
      <c r="X27" s="98">
        <f t="shared" si="57"/>
        <v>15.03844078169092</v>
      </c>
      <c r="Y27" s="98" t="e">
        <f t="shared" si="57"/>
        <v>#REF!</v>
      </c>
      <c r="Z27" s="59" t="e">
        <f t="shared" si="57"/>
        <v>#REF!</v>
      </c>
      <c r="AA27" s="59" t="e">
        <f t="shared" si="57"/>
        <v>#REF!</v>
      </c>
      <c r="AB27" s="59" t="e">
        <f t="shared" si="57"/>
        <v>#REF!</v>
      </c>
      <c r="AC27" s="59" t="e">
        <f t="shared" si="57"/>
        <v>#REF!</v>
      </c>
      <c r="AD27" s="59" t="e">
        <f t="shared" si="57"/>
        <v>#REF!</v>
      </c>
      <c r="AE27" s="59" t="e">
        <f t="shared" si="57"/>
        <v>#REF!</v>
      </c>
      <c r="AF27" s="428" t="e">
        <f>((M27/K27)-1)*100</f>
        <v>#REF!</v>
      </c>
      <c r="AG27" s="428" t="e">
        <f>((#REF!/M27)-1)*100</f>
        <v>#REF!</v>
      </c>
      <c r="AH27" s="428" t="e">
        <f>((#REF!/M27)-1)*100</f>
        <v>#REF!</v>
      </c>
      <c r="AI27" s="428" t="e">
        <f>((#REF!/M27)-1)*100</f>
        <v>#REF!</v>
      </c>
      <c r="AJ27" s="111" t="e">
        <f>((#REF!/M27)-1)*100</f>
        <v>#REF!</v>
      </c>
      <c r="AK27" s="428" t="e">
        <f>((N27/M27)-1)*100</f>
        <v>#REF!</v>
      </c>
      <c r="AL27" s="428" t="e">
        <f>((O27/N27)-1)*100</f>
        <v>#REF!</v>
      </c>
      <c r="AM27" s="428" t="e">
        <f>((P27/O27)-1)*100</f>
        <v>#REF!</v>
      </c>
      <c r="AN27" s="428"/>
      <c r="AO27" s="428" t="e">
        <f>((R27/P27)-1)*100</f>
        <v>#REF!</v>
      </c>
      <c r="AP27" s="428" t="e">
        <f>((S27/P27)-1)*100</f>
        <v>#REF!</v>
      </c>
      <c r="AQ27" s="428" t="e">
        <f>((T27/P27)-1)*100</f>
        <v>#REF!</v>
      </c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429"/>
      <c r="BD27" s="428" t="e">
        <f>+(M27/M$23)*100</f>
        <v>#REF!</v>
      </c>
      <c r="BE27" s="428" t="e">
        <f>+(N27/N$23)*100</f>
        <v>#REF!</v>
      </c>
      <c r="BF27" s="428" t="e">
        <f>+(O27/O$23)*100</f>
        <v>#REF!</v>
      </c>
      <c r="BG27" s="428" t="e">
        <f>+(P27/P$23)*100</f>
        <v>#REF!</v>
      </c>
      <c r="BH27" s="428" t="e">
        <f>AVERAGE(BG27,BE27,BF27)</f>
        <v>#REF!</v>
      </c>
      <c r="BI27" s="428" t="e">
        <f>+(S27/S$23)*100</f>
        <v>#REF!</v>
      </c>
      <c r="BJ27" s="428" t="e">
        <f>+(T27/T$23)*100</f>
        <v>#REF!</v>
      </c>
    </row>
    <row r="28" spans="1:62" ht="18" customHeight="1">
      <c r="A28" s="63" t="s">
        <v>600</v>
      </c>
      <c r="K28" s="9"/>
      <c r="L28" s="9"/>
      <c r="M28" s="9"/>
      <c r="N28" s="9"/>
      <c r="O28" s="9"/>
      <c r="P28" s="118"/>
      <c r="Q28" s="118"/>
      <c r="R28" s="118"/>
      <c r="S28" s="29"/>
      <c r="T28" s="118"/>
      <c r="AH28" s="56"/>
      <c r="AI28" s="56"/>
      <c r="AJ28" s="56"/>
      <c r="AK28" s="56"/>
      <c r="AL28" s="56"/>
      <c r="AM28" s="56"/>
      <c r="AN28" s="56"/>
      <c r="AO28" s="56"/>
      <c r="AP28" s="56"/>
      <c r="AQ28" s="56"/>
    </row>
    <row r="29" spans="1:62" ht="17.399999999999999" customHeight="1">
      <c r="A29" s="63" t="s">
        <v>661</v>
      </c>
      <c r="M29" s="102"/>
      <c r="N29" s="31"/>
      <c r="O29" s="53"/>
      <c r="P29" s="119"/>
      <c r="Q29" s="119"/>
      <c r="R29" s="119"/>
      <c r="S29" s="119"/>
      <c r="T29" s="119"/>
      <c r="AD29" s="113"/>
      <c r="AE29" s="113"/>
      <c r="AF29" s="730" t="s">
        <v>602</v>
      </c>
      <c r="AG29" s="731"/>
      <c r="AH29" s="731"/>
      <c r="AI29" s="731"/>
      <c r="AJ29" s="731"/>
      <c r="AK29" s="732"/>
      <c r="AL29" s="719" t="s">
        <v>662</v>
      </c>
      <c r="AM29" s="720"/>
      <c r="AN29" s="404"/>
      <c r="AO29" s="730" t="s">
        <v>663</v>
      </c>
      <c r="AP29" s="731"/>
      <c r="AQ29" s="732"/>
      <c r="BD29" s="113"/>
    </row>
    <row r="30" spans="1:62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AD30" s="113"/>
      <c r="AE30" s="113"/>
      <c r="AF30" s="400" t="s">
        <v>605</v>
      </c>
      <c r="AG30" s="122"/>
      <c r="AH30" s="123"/>
      <c r="AI30" s="123"/>
      <c r="AJ30" s="123"/>
      <c r="AK30" s="126" t="s">
        <v>606</v>
      </c>
      <c r="AL30" s="129" t="s">
        <v>606</v>
      </c>
      <c r="AM30" s="130" t="s">
        <v>607</v>
      </c>
      <c r="AN30" s="121" t="s">
        <v>606</v>
      </c>
      <c r="AO30" s="129" t="s">
        <v>606</v>
      </c>
      <c r="AP30" s="124" t="s">
        <v>607</v>
      </c>
      <c r="AQ30" s="401" t="s">
        <v>605</v>
      </c>
      <c r="BD30" s="112"/>
    </row>
    <row r="31" spans="1:62" ht="17.399999999999999" customHeight="1">
      <c r="A31" s="63" t="s">
        <v>608</v>
      </c>
      <c r="O31" s="114"/>
      <c r="P31" s="51"/>
      <c r="Q31" s="51"/>
      <c r="R31" s="51"/>
      <c r="S31" s="51"/>
      <c r="T31" s="51"/>
      <c r="AF31" s="431">
        <v>15</v>
      </c>
      <c r="AG31" s="430"/>
      <c r="AH31" s="430"/>
      <c r="AI31" s="430"/>
      <c r="AJ31" s="430"/>
      <c r="AK31" s="432" t="e">
        <f>+$P$23*(100+AF31)/100</f>
        <v>#REF!</v>
      </c>
      <c r="AL31" s="433" t="e">
        <f>+T26</f>
        <v>#REF!</v>
      </c>
      <c r="AM31" s="432" t="e">
        <f>+AL31/10</f>
        <v>#REF!</v>
      </c>
      <c r="AN31" s="434"/>
      <c r="AO31" s="433" t="e">
        <f t="shared" ref="AO31:AO37" si="58">+AK31-AL31</f>
        <v>#REF!</v>
      </c>
      <c r="AP31" s="434" t="e">
        <f>+AO31/2</f>
        <v>#REF!</v>
      </c>
      <c r="AQ31" s="436" t="e">
        <f>((AO31/$P$27)-1)*100</f>
        <v>#REF!</v>
      </c>
      <c r="BD31" s="112"/>
    </row>
    <row r="32" spans="1:62" ht="17.399999999999999" customHeight="1">
      <c r="A32" s="49" t="s">
        <v>32</v>
      </c>
      <c r="B32" s="55">
        <f t="shared" ref="B32:N32" si="59">+B23/12</f>
        <v>4861.1791666666668</v>
      </c>
      <c r="C32" s="55">
        <f t="shared" si="59"/>
        <v>4540.8391666666666</v>
      </c>
      <c r="D32" s="55">
        <f t="shared" si="59"/>
        <v>4871.9541666666664</v>
      </c>
      <c r="E32" s="55">
        <f t="shared" si="59"/>
        <v>5802.0199999999995</v>
      </c>
      <c r="F32" s="55" t="e">
        <f t="shared" si="59"/>
        <v>#REF!</v>
      </c>
      <c r="G32" s="55" t="e">
        <f t="shared" si="59"/>
        <v>#REF!</v>
      </c>
      <c r="H32" s="55" t="e">
        <f t="shared" si="59"/>
        <v>#REF!</v>
      </c>
      <c r="I32" s="55" t="e">
        <f t="shared" si="59"/>
        <v>#REF!</v>
      </c>
      <c r="J32" s="55" t="e">
        <f t="shared" si="59"/>
        <v>#REF!</v>
      </c>
      <c r="K32" s="55" t="e">
        <f t="shared" si="59"/>
        <v>#REF!</v>
      </c>
      <c r="L32" s="55">
        <f t="shared" si="59"/>
        <v>12163.5</v>
      </c>
      <c r="M32" s="55" t="e">
        <f t="shared" si="59"/>
        <v>#REF!</v>
      </c>
      <c r="N32" s="55" t="e">
        <f t="shared" si="59"/>
        <v>#REF!</v>
      </c>
      <c r="O32" s="55" t="e">
        <f t="shared" ref="O32:T32" si="60">+O23/12</f>
        <v>#REF!</v>
      </c>
      <c r="P32" s="55" t="e">
        <f t="shared" si="60"/>
        <v>#REF!</v>
      </c>
      <c r="Q32" s="55" t="e">
        <f t="shared" si="60"/>
        <v>#REF!</v>
      </c>
      <c r="R32" s="55" t="e">
        <f t="shared" si="60"/>
        <v>#REF!</v>
      </c>
      <c r="S32" s="146" t="e">
        <f t="shared" si="60"/>
        <v>#REF!</v>
      </c>
      <c r="T32" s="146" t="e">
        <f t="shared" si="60"/>
        <v>#REF!</v>
      </c>
      <c r="AA32" s="74"/>
      <c r="AD32" s="112"/>
      <c r="AE32" s="112"/>
      <c r="AF32" s="147">
        <v>18</v>
      </c>
      <c r="AG32" s="8"/>
      <c r="AH32" s="120"/>
      <c r="AI32" s="120"/>
      <c r="AJ32" s="120"/>
      <c r="AK32" s="128" t="e">
        <f t="shared" ref="AK32:AK37" si="61">+$P$23*(100+AF32)/100</f>
        <v>#REF!</v>
      </c>
      <c r="AL32" s="131" t="e">
        <f t="shared" ref="AL32:AL37" si="62">+AL31</f>
        <v>#REF!</v>
      </c>
      <c r="AM32" s="128" t="e">
        <f>+AL32/10</f>
        <v>#REF!</v>
      </c>
      <c r="AN32" s="125"/>
      <c r="AO32" s="131" t="e">
        <f t="shared" si="58"/>
        <v>#REF!</v>
      </c>
      <c r="AP32" s="141" t="e">
        <f t="shared" ref="AP32:AP37" si="63">+AO32/2</f>
        <v>#REF!</v>
      </c>
      <c r="AQ32" s="132" t="e">
        <f t="shared" ref="AQ32:AQ37" si="64">((AO32/$P$27)-1)*100</f>
        <v>#REF!</v>
      </c>
      <c r="BD32" s="112"/>
    </row>
    <row r="33" spans="1:56" ht="18" hidden="1" customHeight="1">
      <c r="A33" s="49" t="s">
        <v>28</v>
      </c>
      <c r="B33" s="55">
        <f t="shared" ref="B33:N33" si="65">+B24/11</f>
        <v>4844.8836363636365</v>
      </c>
      <c r="C33" s="55">
        <f t="shared" si="65"/>
        <v>4528.5427272727266</v>
      </c>
      <c r="D33" s="55">
        <f t="shared" si="65"/>
        <v>4829.1545454545449</v>
      </c>
      <c r="E33" s="55">
        <f t="shared" si="65"/>
        <v>5791.57</v>
      </c>
      <c r="F33" s="55" t="e">
        <f t="shared" si="65"/>
        <v>#REF!</v>
      </c>
      <c r="G33" s="55" t="e">
        <f t="shared" si="65"/>
        <v>#REF!</v>
      </c>
      <c r="H33" s="55" t="e">
        <f t="shared" si="65"/>
        <v>#REF!</v>
      </c>
      <c r="I33" s="55" t="e">
        <f t="shared" si="65"/>
        <v>#REF!</v>
      </c>
      <c r="J33" s="55" t="e">
        <f t="shared" si="65"/>
        <v>#REF!</v>
      </c>
      <c r="K33" s="55" t="e">
        <f>+K24/12</f>
        <v>#REF!</v>
      </c>
      <c r="L33" s="55" t="e">
        <f t="shared" si="65"/>
        <v>#REF!</v>
      </c>
      <c r="M33" s="55" t="e">
        <f t="shared" si="65"/>
        <v>#REF!</v>
      </c>
      <c r="N33" s="55" t="e">
        <f t="shared" si="65"/>
        <v>#REF!</v>
      </c>
      <c r="O33" s="55" t="e">
        <f>+O24/11</f>
        <v>#REF!</v>
      </c>
      <c r="P33" s="70"/>
      <c r="Q33" s="70"/>
      <c r="R33" s="70"/>
      <c r="S33" s="70"/>
      <c r="T33" s="70"/>
      <c r="AA33" s="74"/>
      <c r="AD33" s="112"/>
      <c r="AE33" s="112"/>
      <c r="AF33" s="147"/>
      <c r="AG33" s="8"/>
      <c r="AH33" s="120"/>
      <c r="AI33" s="120"/>
      <c r="AJ33" s="120"/>
      <c r="AK33" s="128" t="e">
        <f t="shared" si="61"/>
        <v>#REF!</v>
      </c>
      <c r="AL33" s="131" t="e">
        <f t="shared" si="62"/>
        <v>#REF!</v>
      </c>
      <c r="AM33" s="128" t="e">
        <f>+AL33/8</f>
        <v>#REF!</v>
      </c>
      <c r="AN33" s="125"/>
      <c r="AO33" s="131" t="e">
        <f t="shared" si="58"/>
        <v>#REF!</v>
      </c>
      <c r="AP33" s="434" t="e">
        <f t="shared" si="63"/>
        <v>#REF!</v>
      </c>
      <c r="AQ33" s="132" t="e">
        <f t="shared" si="64"/>
        <v>#REF!</v>
      </c>
      <c r="BD33" s="112"/>
    </row>
    <row r="34" spans="1:56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AA34" s="74"/>
      <c r="AD34" s="112"/>
      <c r="AE34" s="112"/>
      <c r="AF34" s="147"/>
      <c r="AG34" s="8"/>
      <c r="AH34" s="120"/>
      <c r="AI34" s="120"/>
      <c r="AJ34" s="120"/>
      <c r="AK34" s="128" t="e">
        <f t="shared" si="61"/>
        <v>#REF!</v>
      </c>
      <c r="AL34" s="131" t="e">
        <f t="shared" si="62"/>
        <v>#REF!</v>
      </c>
      <c r="AM34" s="128" t="e">
        <f>+AL34/8</f>
        <v>#REF!</v>
      </c>
      <c r="AN34" s="125"/>
      <c r="AO34" s="131" t="e">
        <f t="shared" si="58"/>
        <v>#REF!</v>
      </c>
      <c r="AP34" s="434" t="e">
        <f t="shared" si="63"/>
        <v>#REF!</v>
      </c>
      <c r="AQ34" s="132" t="e">
        <f t="shared" si="64"/>
        <v>#REF!</v>
      </c>
      <c r="BD34" s="112"/>
    </row>
    <row r="35" spans="1:56" ht="17.399999999999999" customHeight="1">
      <c r="A35" s="49" t="s">
        <v>26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 t="shared" ref="M35:T35" si="68">+M26/10</f>
        <v>#REF!</v>
      </c>
      <c r="N35" s="55" t="e">
        <f t="shared" si="68"/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si="68"/>
        <v>#REF!</v>
      </c>
      <c r="S35" s="55" t="e">
        <f t="shared" si="68"/>
        <v>#REF!</v>
      </c>
      <c r="T35" s="55" t="e">
        <f t="shared" si="68"/>
        <v>#REF!</v>
      </c>
      <c r="AD35" s="112"/>
      <c r="AE35" s="112"/>
      <c r="AF35" s="451">
        <v>20</v>
      </c>
      <c r="AG35" s="430"/>
      <c r="AH35" s="429"/>
      <c r="AI35" s="429"/>
      <c r="AJ35" s="429"/>
      <c r="AK35" s="432" t="e">
        <f t="shared" si="61"/>
        <v>#REF!</v>
      </c>
      <c r="AL35" s="433" t="e">
        <f t="shared" si="62"/>
        <v>#REF!</v>
      </c>
      <c r="AM35" s="432" t="e">
        <f>+AL35/10</f>
        <v>#REF!</v>
      </c>
      <c r="AN35" s="434"/>
      <c r="AO35" s="433" t="e">
        <f t="shared" si="58"/>
        <v>#REF!</v>
      </c>
      <c r="AP35" s="434" t="e">
        <f t="shared" si="63"/>
        <v>#REF!</v>
      </c>
      <c r="AQ35" s="436" t="e">
        <f t="shared" si="64"/>
        <v>#REF!</v>
      </c>
      <c r="BD35" s="112"/>
    </row>
    <row r="36" spans="1:56" ht="17.399999999999999" customHeight="1">
      <c r="A36" s="49" t="s">
        <v>660</v>
      </c>
      <c r="B36" s="55">
        <f t="shared" ref="B36:L36" si="69">+B27/4</f>
        <v>5101.93</v>
      </c>
      <c r="C36" s="55">
        <f t="shared" si="69"/>
        <v>4634.9325000000008</v>
      </c>
      <c r="D36" s="55">
        <f t="shared" si="69"/>
        <v>5331.9025000000001</v>
      </c>
      <c r="E36" s="55">
        <f t="shared" si="69"/>
        <v>6133.7374999999975</v>
      </c>
      <c r="F36" s="55" t="e">
        <f t="shared" si="69"/>
        <v>#REF!</v>
      </c>
      <c r="G36" s="55" t="e">
        <f t="shared" si="69"/>
        <v>#REF!</v>
      </c>
      <c r="H36" s="55" t="e">
        <f t="shared" si="69"/>
        <v>#REF!</v>
      </c>
      <c r="I36" s="55" t="e">
        <f t="shared" si="69"/>
        <v>#REF!</v>
      </c>
      <c r="J36" s="55" t="e">
        <f t="shared" si="69"/>
        <v>#REF!</v>
      </c>
      <c r="K36" s="55" t="e">
        <f t="shared" si="69"/>
        <v>#REF!</v>
      </c>
      <c r="L36" s="55" t="e">
        <f t="shared" si="69"/>
        <v>#REF!</v>
      </c>
      <c r="M36" s="55" t="e">
        <f>+M27/2</f>
        <v>#REF!</v>
      </c>
      <c r="N36" s="55" t="e">
        <f t="shared" ref="N36:T36" si="70">+N27/2</f>
        <v>#REF!</v>
      </c>
      <c r="O36" s="55" t="e">
        <f t="shared" si="70"/>
        <v>#REF!</v>
      </c>
      <c r="P36" s="55" t="e">
        <f t="shared" si="70"/>
        <v>#REF!</v>
      </c>
      <c r="Q36" s="55" t="e">
        <f t="shared" si="70"/>
        <v>#REF!</v>
      </c>
      <c r="R36" s="55" t="e">
        <f t="shared" si="70"/>
        <v>#REF!</v>
      </c>
      <c r="S36" s="146" t="e">
        <f t="shared" si="70"/>
        <v>#REF!</v>
      </c>
      <c r="T36" s="146" t="e">
        <f t="shared" si="70"/>
        <v>#REF!</v>
      </c>
      <c r="AF36" s="147">
        <v>22</v>
      </c>
      <c r="AG36" s="8"/>
      <c r="AH36" s="120"/>
      <c r="AI36" s="120"/>
      <c r="AJ36" s="120"/>
      <c r="AK36" s="128" t="e">
        <f t="shared" si="61"/>
        <v>#REF!</v>
      </c>
      <c r="AL36" s="131" t="e">
        <f t="shared" si="62"/>
        <v>#REF!</v>
      </c>
      <c r="AM36" s="128" t="e">
        <f>+AL36/10</f>
        <v>#REF!</v>
      </c>
      <c r="AN36" s="125"/>
      <c r="AO36" s="131" t="e">
        <f t="shared" si="58"/>
        <v>#REF!</v>
      </c>
      <c r="AP36" s="141" t="e">
        <f t="shared" si="63"/>
        <v>#REF!</v>
      </c>
      <c r="AQ36" s="132" t="e">
        <f t="shared" si="64"/>
        <v>#REF!</v>
      </c>
    </row>
    <row r="37" spans="1:56" ht="17.399999999999999" customHeight="1">
      <c r="AF37" s="148">
        <v>24</v>
      </c>
      <c r="AG37" s="134"/>
      <c r="AH37" s="135"/>
      <c r="AI37" s="135"/>
      <c r="AJ37" s="135"/>
      <c r="AK37" s="136" t="e">
        <f t="shared" si="61"/>
        <v>#REF!</v>
      </c>
      <c r="AL37" s="137" t="e">
        <f t="shared" si="62"/>
        <v>#REF!</v>
      </c>
      <c r="AM37" s="136" t="e">
        <f>+AL37/10</f>
        <v>#REF!</v>
      </c>
      <c r="AN37" s="138"/>
      <c r="AO37" s="137" t="e">
        <f t="shared" si="58"/>
        <v>#REF!</v>
      </c>
      <c r="AP37" s="142" t="e">
        <f t="shared" si="63"/>
        <v>#REF!</v>
      </c>
      <c r="AQ37" s="139" t="e">
        <f t="shared" si="64"/>
        <v>#REF!</v>
      </c>
    </row>
  </sheetData>
  <mergeCells count="5">
    <mergeCell ref="A1:BH1"/>
    <mergeCell ref="BD2:BJ2"/>
    <mergeCell ref="AF29:AK29"/>
    <mergeCell ref="AO29:AQ29"/>
    <mergeCell ref="AL29:AM29"/>
  </mergeCells>
  <phoneticPr fontId="0" type="noConversion"/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D1416-75DF-FA49-8B76-7CCD068ED7A1}">
  <sheetPr>
    <tabColor theme="3"/>
  </sheetPr>
  <dimension ref="A1:D10"/>
  <sheetViews>
    <sheetView zoomScale="70" zoomScaleNormal="70" workbookViewId="0">
      <selection activeCell="A23" sqref="A23"/>
    </sheetView>
  </sheetViews>
  <sheetFormatPr defaultColWidth="12" defaultRowHeight="20.100000000000001" customHeight="1"/>
  <cols>
    <col min="1" max="1" width="95.375" style="346" customWidth="1"/>
    <col min="2" max="2" width="52.625" style="643" bestFit="1" customWidth="1"/>
    <col min="3" max="3" width="33.125" style="643" customWidth="1"/>
    <col min="4" max="4" width="14.625" style="643" bestFit="1" customWidth="1"/>
    <col min="5" max="13" width="12" style="346"/>
    <col min="14" max="14" width="17.375" style="346" bestFit="1" customWidth="1"/>
    <col min="15" max="16384" width="12" style="346"/>
  </cols>
  <sheetData>
    <row r="1" spans="1:4" ht="20.100000000000001" customHeight="1">
      <c r="A1" s="604" t="s">
        <v>667</v>
      </c>
    </row>
    <row r="2" spans="1:4" ht="20.100000000000001" customHeight="1">
      <c r="A2" s="604" t="str">
        <f>CONCATENATE("สนค. ขอนำเรียนตัวเลขภาวะการค้าระหว่างประเทศเดือน ",'ตาราง 3 การส่งออกสินค้าสำคัญ'!$E$4," 69 ดังนี้")</f>
        <v>สนค. ขอนำเรียนตัวเลขภาวะการค้าระหว่างประเทศเดือน ม.ค. 69 ดังนี้</v>
      </c>
    </row>
    <row r="3" spans="1:4" ht="20.100000000000001" customHeight="1">
      <c r="A3" s="605" t="s">
        <v>668</v>
      </c>
    </row>
    <row r="4" spans="1:4" ht="20.100000000000001" customHeight="1">
      <c r="A4" s="604" t="str">
        <f>CONCATENATE("• การส่งออก (",IF('ตาราง 3 การส่งออกสินค้าสำคัญ'!$I$5&gt;0,"+","-"),FIXED('ตาราง 3 การส่งออกสินค้าสำคัญ'!$I$5,1),"%) มีมูลค่า ",FIXED('ตาราง 3 การส่งออกสินค้าสำคัญ'!$E$5,1)," ล้านดอลลาร์สหรัฐ (",FIXED(INDEX('ตาราง 2 ล้านบาท'!$N$4:$N$29,MATCH('ตาราง 3 การส่งออกสินค้าสำคัญ'!$E$4,'ตาราง 2 ล้านบาท'!$C$4:$C$29,0)),0)," ล้านบาท)")</f>
        <v>• การส่งออก (+24.4%) มีมูลค่า 31,573.1 ล้านดอลลาร์สหรัฐ (980,744 ล้านบาท)</v>
      </c>
    </row>
    <row r="5" spans="1:4" ht="20.100000000000001" customHeight="1">
      <c r="A5" s="604" t="s">
        <v>686</v>
      </c>
      <c r="B5" t="s">
        <v>708</v>
      </c>
      <c r="C5" s="652">
        <v>980744403123</v>
      </c>
      <c r="D5" s="644">
        <f>C5/10^6</f>
        <v>980744.40312300005</v>
      </c>
    </row>
    <row r="6" spans="1:4" ht="20.100000000000001" customHeight="1">
      <c r="A6" s="604" t="str">
        <f>CONCATENATE("☑️*สินค้าเกษตร* (",IF('ตาราง 3 การส่งออกสินค้าสำคัญ'!$I$7&gt;0,"+",""),FIXED('ตาราง 3 การส่งออกสินค้าสำคัญ'!I7,1),"%) มูลค่า ",FIXED('ตาราง 3 การส่งออกสินค้าสำคัญ'!$E$7,1)," ล้านดอลลาร์สหรัฐ (",FIXED(D6,0)," ล้านบาท)")</f>
        <v>☑️*สินค้าเกษตร* (-1.8%) มูลค่า 2,000.4 ล้านดอลลาร์สหรัฐ (62,136 ล้านบาท)</v>
      </c>
      <c r="B6" t="s">
        <v>709</v>
      </c>
      <c r="C6" s="652">
        <v>62136125686</v>
      </c>
      <c r="D6" s="644">
        <f t="shared" ref="D6:D10" si="0">C6/10^6</f>
        <v>62136.125685999999</v>
      </c>
    </row>
    <row r="7" spans="1:4" ht="20.100000000000001" customHeight="1">
      <c r="A7" s="604" t="str">
        <f>CONCATENATE("☑️*สินค้าอุตสาหกรรมเกษตร* (",IF('ตาราง 3 การส่งออกสินค้าสำคัญ'!$I$8&gt;0,"+",""),FIXED('ตาราง 3 การส่งออกสินค้าสำคัญ'!$I$8,1),"%) มูลค่า ",FIXED('ตาราง 3 การส่งออกสินค้าสำคัญ'!$E$8,1)," ล้านดอลลาร์สหรัฐ (",FIXED(D7,0)," ล้านบาท)")</f>
        <v>☑️*สินค้าอุตสาหกรรมเกษตร* (-1.7%) มูลค่า 1,671.6 ล้านดอลลาร์สหรัฐ (51,923 ล้านบาท)</v>
      </c>
      <c r="B7" t="s">
        <v>710</v>
      </c>
      <c r="C7" s="652">
        <v>51923100000</v>
      </c>
      <c r="D7" s="644">
        <f t="shared" si="0"/>
        <v>51923.1</v>
      </c>
    </row>
    <row r="8" spans="1:4" ht="20.100000000000001" customHeight="1">
      <c r="A8" s="604" t="str">
        <f>CONCATENATE("☑️*สินค้าอุตสาหกรรม* (",IF('ตาราง 3 การส่งออกสินค้าสำคัญ'!$I$34&gt;0,"+",""),FIXED('ตาราง 3 การส่งออกสินค้าสำคัญ'!$I$34,1),"%) มูลค่า ",FIXED('ตาราง 3 การส่งออกสินค้าสำคัญ'!$E$34,1)," ล้านดอลลาร์สหรัฐ (",FIXED(D8,0)," ล้านบาท)")</f>
        <v>☑️*สินค้าอุตสาหกรรม* (+29.8%) มูลค่า 26,950.8 ล้านดอลลาร์สหรัฐ (837,164 ล้านบาท)</v>
      </c>
      <c r="B8" t="s">
        <v>711</v>
      </c>
      <c r="C8" s="652">
        <v>837164465981</v>
      </c>
      <c r="D8" s="644">
        <f t="shared" si="0"/>
        <v>837164.46598099999</v>
      </c>
    </row>
    <row r="9" spans="1:4" ht="20.100000000000001" customHeight="1">
      <c r="A9" s="604"/>
      <c r="B9" t="s">
        <v>712</v>
      </c>
      <c r="C9" s="652">
        <v>29520711456</v>
      </c>
      <c r="D9" s="644">
        <f t="shared" si="0"/>
        <v>29520.711456000001</v>
      </c>
    </row>
    <row r="10" spans="1:4" ht="20.100000000000001" customHeight="1">
      <c r="A10" s="604"/>
      <c r="B10" t="s">
        <v>713</v>
      </c>
      <c r="C10" s="652">
        <v>0</v>
      </c>
      <c r="D10" s="644">
        <f t="shared" si="0"/>
        <v>0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  <pageSetUpPr fitToPage="1"/>
  </sheetPr>
  <dimension ref="A1:BA95"/>
  <sheetViews>
    <sheetView view="pageBreakPreview" topLeftCell="C1" zoomScale="85" zoomScaleNormal="85" zoomScaleSheetLayoutView="85" workbookViewId="0">
      <selection activeCell="M134" sqref="M134"/>
    </sheetView>
  </sheetViews>
  <sheetFormatPr defaultColWidth="9" defaultRowHeight="11.1" customHeight="1"/>
  <cols>
    <col min="1" max="1" width="3.375" style="377" hidden="1" customWidth="1"/>
    <col min="2" max="2" width="3.375" style="379" hidden="1" customWidth="1"/>
    <col min="3" max="3" width="7.625" style="346" customWidth="1"/>
    <col min="4" max="6" width="11.125" style="554" hidden="1" customWidth="1"/>
    <col min="7" max="7" width="11.125" hidden="1" customWidth="1"/>
    <col min="8" max="8" width="11.125" style="346" hidden="1" customWidth="1"/>
    <col min="9" max="10" width="11.125" style="346" customWidth="1"/>
    <col min="11" max="14" width="11.125" style="554" customWidth="1"/>
    <col min="15" max="15" width="2" style="346" customWidth="1"/>
    <col min="16" max="20" width="7.375" style="346" hidden="1" customWidth="1"/>
    <col min="21" max="26" width="7.375" style="346" customWidth="1"/>
    <col min="27" max="27" width="1.625" style="324" customWidth="1"/>
    <col min="28" max="28" width="11.125" style="346" hidden="1" customWidth="1"/>
    <col min="29" max="30" width="7.375" style="346" hidden="1" customWidth="1"/>
    <col min="31" max="31" width="2.375" style="324" hidden="1" customWidth="1"/>
    <col min="32" max="32" width="15.125" style="388" hidden="1" customWidth="1"/>
    <col min="33" max="37" width="14.375" style="500" hidden="1" customWidth="1"/>
    <col min="38" max="39" width="14.375" style="556" hidden="1" customWidth="1"/>
    <col min="40" max="40" width="12.375" style="346" hidden="1" customWidth="1"/>
    <col min="41" max="45" width="8.375" style="346" hidden="1" customWidth="1"/>
    <col min="46" max="54" width="0" style="346" hidden="1" customWidth="1"/>
    <col min="55" max="16384" width="9" style="346"/>
  </cols>
  <sheetData>
    <row r="1" spans="1:53" s="511" customFormat="1" ht="14.1" customHeight="1">
      <c r="A1" s="377"/>
      <c r="B1" s="378"/>
      <c r="C1" s="502" t="s">
        <v>0</v>
      </c>
      <c r="D1" s="502"/>
      <c r="E1" s="502"/>
      <c r="F1" s="502"/>
      <c r="G1" s="496"/>
      <c r="H1" s="502"/>
      <c r="I1" s="502"/>
      <c r="J1" s="502"/>
      <c r="K1" s="502"/>
      <c r="L1" s="502"/>
      <c r="M1" s="502"/>
      <c r="N1" s="502"/>
      <c r="O1" s="503"/>
      <c r="P1" s="374"/>
      <c r="Q1" s="497"/>
      <c r="R1" s="497"/>
      <c r="S1" s="497"/>
      <c r="T1" s="502" t="s">
        <v>1</v>
      </c>
      <c r="U1" s="513" t="s">
        <v>1</v>
      </c>
      <c r="V1" s="502"/>
      <c r="W1" s="502"/>
      <c r="X1" s="502"/>
      <c r="Y1" s="502"/>
      <c r="Z1" s="502"/>
      <c r="AA1" s="324"/>
      <c r="AB1" s="502"/>
      <c r="AC1" s="502"/>
      <c r="AD1" s="502"/>
      <c r="AE1" s="324"/>
    </row>
    <row r="2" spans="1:53" s="521" customFormat="1" ht="14.1" customHeight="1">
      <c r="A2" s="377"/>
      <c r="B2" s="378"/>
      <c r="C2" s="502" t="s">
        <v>688</v>
      </c>
      <c r="D2" s="502"/>
      <c r="E2" s="502"/>
      <c r="F2" s="502"/>
      <c r="G2" s="496"/>
      <c r="H2" s="502"/>
      <c r="I2" s="502"/>
      <c r="J2" s="502"/>
      <c r="K2" s="502"/>
      <c r="L2" s="502"/>
      <c r="M2" s="502"/>
      <c r="N2" s="502"/>
      <c r="O2" s="504"/>
      <c r="P2" s="375"/>
      <c r="Q2" s="375"/>
      <c r="R2" s="498"/>
      <c r="S2" s="498"/>
      <c r="T2" s="502" t="s">
        <v>3</v>
      </c>
      <c r="U2" s="513" t="s">
        <v>3</v>
      </c>
      <c r="V2" s="502"/>
      <c r="W2" s="502"/>
      <c r="X2" s="502"/>
      <c r="Y2" s="502"/>
      <c r="Z2" s="502"/>
      <c r="AA2" s="515"/>
      <c r="AB2" s="502"/>
      <c r="AC2" s="502"/>
      <c r="AD2" s="502"/>
      <c r="AE2" s="515"/>
    </row>
    <row r="3" spans="1:53" s="511" customFormat="1" ht="11.1" customHeight="1">
      <c r="A3" s="377"/>
      <c r="B3" s="379"/>
      <c r="C3" s="337"/>
      <c r="D3" s="506">
        <v>2559</v>
      </c>
      <c r="E3" s="506">
        <v>2560</v>
      </c>
      <c r="F3" s="506">
        <v>2561</v>
      </c>
      <c r="G3" s="293">
        <v>2562</v>
      </c>
      <c r="H3" s="505">
        <v>2563</v>
      </c>
      <c r="I3" s="505">
        <v>2564</v>
      </c>
      <c r="J3" s="506">
        <v>2565</v>
      </c>
      <c r="K3" s="506">
        <v>2566</v>
      </c>
      <c r="L3" s="506">
        <v>2567</v>
      </c>
      <c r="M3" s="506">
        <v>2568</v>
      </c>
      <c r="N3" s="506">
        <v>2569</v>
      </c>
      <c r="O3" s="507"/>
      <c r="P3" s="516">
        <v>2559</v>
      </c>
      <c r="Q3" s="516">
        <v>2560</v>
      </c>
      <c r="R3" s="516">
        <v>2561</v>
      </c>
      <c r="S3" s="516">
        <v>2562</v>
      </c>
      <c r="T3" s="516">
        <v>2563</v>
      </c>
      <c r="U3" s="516">
        <v>2564</v>
      </c>
      <c r="V3" s="516">
        <v>2565</v>
      </c>
      <c r="W3" s="516">
        <v>2566</v>
      </c>
      <c r="X3" s="516">
        <v>2567</v>
      </c>
      <c r="Y3" s="516">
        <v>2568</v>
      </c>
      <c r="Z3" s="516">
        <v>2569</v>
      </c>
      <c r="AA3" s="324"/>
      <c r="AB3" s="506" t="s">
        <v>699</v>
      </c>
      <c r="AC3" s="516" t="s">
        <v>38</v>
      </c>
      <c r="AD3" s="516" t="s">
        <v>690</v>
      </c>
      <c r="AE3" s="517"/>
      <c r="AF3" s="293">
        <v>2562</v>
      </c>
      <c r="AG3" s="505">
        <v>2563</v>
      </c>
      <c r="AH3" s="505">
        <v>2564</v>
      </c>
      <c r="AI3" s="506">
        <v>2565</v>
      </c>
      <c r="AJ3" s="506">
        <v>2566</v>
      </c>
      <c r="AK3" s="506">
        <v>2567</v>
      </c>
      <c r="AL3" s="506">
        <v>2568</v>
      </c>
      <c r="AM3" s="506">
        <v>2569</v>
      </c>
      <c r="AO3" s="527" t="s">
        <v>700</v>
      </c>
      <c r="AP3" s="638">
        <v>2565</v>
      </c>
      <c r="AQ3" s="638">
        <v>2566</v>
      </c>
      <c r="AR3" s="638">
        <v>2567</v>
      </c>
      <c r="AS3" s="638">
        <v>2568</v>
      </c>
      <c r="AT3" s="638">
        <v>2569</v>
      </c>
      <c r="AV3" s="527" t="s">
        <v>696</v>
      </c>
      <c r="AW3" s="638">
        <v>2565</v>
      </c>
      <c r="AX3" s="638">
        <v>2566</v>
      </c>
      <c r="AY3" s="638">
        <v>2567</v>
      </c>
      <c r="AZ3" s="638">
        <v>2568</v>
      </c>
      <c r="BA3" s="638">
        <v>2569</v>
      </c>
    </row>
    <row r="4" spans="1:53" ht="11.1" customHeight="1">
      <c r="B4" s="379">
        <v>1</v>
      </c>
      <c r="C4" s="338" t="s">
        <v>669</v>
      </c>
      <c r="D4" s="510">
        <v>15692.45</v>
      </c>
      <c r="E4" s="510">
        <v>17094.060000000001</v>
      </c>
      <c r="F4" s="510">
        <v>20181.18</v>
      </c>
      <c r="G4" s="295">
        <v>18990.599999999999</v>
      </c>
      <c r="H4" s="508">
        <v>19673.357582000001</v>
      </c>
      <c r="I4" s="508">
        <v>19767.34</v>
      </c>
      <c r="J4" s="509">
        <v>21229.46</v>
      </c>
      <c r="K4" s="510">
        <v>20610.43</v>
      </c>
      <c r="L4" s="510">
        <v>22263.31</v>
      </c>
      <c r="M4" s="510">
        <v>25371.59</v>
      </c>
      <c r="N4" s="510">
        <v>31573.06</v>
      </c>
      <c r="O4" s="511"/>
      <c r="P4" s="518">
        <v>-9.001474653415853</v>
      </c>
      <c r="Q4" s="518">
        <f t="shared" ref="Q4:Q12" si="0">((E4/D4)-1)*100</f>
        <v>8.9317474326825916</v>
      </c>
      <c r="R4" s="518">
        <f t="shared" ref="R4:R12" si="1">((F4/E4)-1)*100</f>
        <v>18.05960667038724</v>
      </c>
      <c r="S4" s="518">
        <f t="shared" ref="S4:S12" si="2">((G4/F4)-1)*100</f>
        <v>-5.89945682066163</v>
      </c>
      <c r="T4" s="518">
        <f t="shared" ref="T4:T12" si="3">((H4/G4)-1)*100</f>
        <v>3.5952396554084665</v>
      </c>
      <c r="U4" s="518">
        <f t="shared" ref="U4:U12" si="4">((I4/H4)-1)*100</f>
        <v>0.47771417567272767</v>
      </c>
      <c r="V4" s="518">
        <f t="shared" ref="V4:V12" si="5">((J4/I4)-1)*100</f>
        <v>7.3966451733010086</v>
      </c>
      <c r="W4" s="518">
        <f t="shared" ref="W4:W12" si="6">((K4/J4)-1)*100</f>
        <v>-2.9159008283771604</v>
      </c>
      <c r="X4" s="518">
        <f t="shared" ref="X4:X12" si="7">((L4/K4)-1)*100</f>
        <v>8.0196288966314597</v>
      </c>
      <c r="Y4" s="518">
        <f t="shared" ref="Y4:Z12" si="8">((M4/L4)-1)*100</f>
        <v>13.961445984447041</v>
      </c>
      <c r="Z4" s="518">
        <f t="shared" si="8"/>
        <v>24.442575337217743</v>
      </c>
      <c r="AA4" s="514"/>
      <c r="AB4" s="535">
        <f>AVERAGE(I4:M4)</f>
        <v>21848.425999999999</v>
      </c>
      <c r="AC4" s="518">
        <f>_xlfn.RRI(4,I4,M4)*100</f>
        <v>6.4387738920566262</v>
      </c>
      <c r="AD4" s="518">
        <f>N4/AB4*100-100</f>
        <v>44.509540412659476</v>
      </c>
      <c r="AE4" s="519"/>
      <c r="AF4" s="390" t="str">
        <f>CONCATENATE(TEXT(G4,"0,00.0")," (",TEXT(S4,"0.0"),"%)")</f>
        <v>18,990.6 (-5.9%)</v>
      </c>
      <c r="AG4" s="522" t="str">
        <f t="shared" ref="AG4:AM4" si="9">CONCATENATE(FIXED(H4,1)," (",FIXED(T4,1),"%)")</f>
        <v>19,673.4 (3.6%)</v>
      </c>
      <c r="AH4" s="683" t="str">
        <f t="shared" si="9"/>
        <v>19,767.3 (0.5%)</v>
      </c>
      <c r="AI4" s="683" t="str">
        <f t="shared" si="9"/>
        <v>21,229.5 (7.4%)</v>
      </c>
      <c r="AJ4" s="683" t="str">
        <f t="shared" si="9"/>
        <v>20,610.4 (-2.9%)</v>
      </c>
      <c r="AK4" s="683" t="str">
        <f t="shared" si="9"/>
        <v>22,263.3 (8.0%)</v>
      </c>
      <c r="AL4" s="683" t="str">
        <f t="shared" si="9"/>
        <v>25,371.6 (14.0%)</v>
      </c>
      <c r="AM4" s="683" t="str">
        <f t="shared" si="9"/>
        <v>31,573.1 (24.4%)</v>
      </c>
      <c r="AN4" s="523"/>
      <c r="AO4" s="639" t="s">
        <v>8</v>
      </c>
      <c r="AP4" s="640">
        <f>V8</f>
        <v>14.799228984902356</v>
      </c>
      <c r="AQ4" s="640">
        <f>W8</f>
        <v>-3.2941817393849937</v>
      </c>
      <c r="AR4" s="640">
        <f>X8</f>
        <v>-0.59968559599790083</v>
      </c>
      <c r="AS4" s="640">
        <f>Y8</f>
        <v>15.598732139709991</v>
      </c>
      <c r="AT4" s="640">
        <f>Z8</f>
        <v>0</v>
      </c>
      <c r="AU4" s="523"/>
      <c r="AV4" s="523"/>
      <c r="AW4" s="640">
        <f>J8/I28*100-100</f>
        <v>2.348435233967507</v>
      </c>
      <c r="AX4" s="640">
        <f>K8/J28*100-100</f>
        <v>7.8624127396576853</v>
      </c>
      <c r="AY4" s="640">
        <f t="shared" ref="AY4:BA4" si="10">L8/K28*100-100</f>
        <v>0.770611705441965</v>
      </c>
      <c r="AZ4" s="640">
        <f t="shared" si="10"/>
        <v>5.2767214444076274</v>
      </c>
      <c r="BA4" s="640">
        <f t="shared" si="10"/>
        <v>-100</v>
      </c>
    </row>
    <row r="5" spans="1:53" ht="11.1" customHeight="1">
      <c r="B5" s="379">
        <v>2</v>
      </c>
      <c r="C5" s="338" t="s">
        <v>670</v>
      </c>
      <c r="D5" s="510">
        <v>18981.84</v>
      </c>
      <c r="E5" s="510">
        <v>18436.96</v>
      </c>
      <c r="F5" s="510">
        <v>20456.11</v>
      </c>
      <c r="G5" s="294">
        <v>21612.21</v>
      </c>
      <c r="H5" s="512">
        <v>20789.884862999999</v>
      </c>
      <c r="I5" s="512">
        <v>20204.48</v>
      </c>
      <c r="J5" s="509">
        <v>23497.88</v>
      </c>
      <c r="K5" s="510">
        <v>22567.14</v>
      </c>
      <c r="L5" s="510">
        <v>23411.23</v>
      </c>
      <c r="M5" s="510">
        <v>26794.95</v>
      </c>
      <c r="N5" s="510"/>
      <c r="O5" s="511"/>
      <c r="P5" s="520">
        <v>10.238464848779461</v>
      </c>
      <c r="Q5" s="520">
        <f t="shared" si="0"/>
        <v>-2.8705330990041023</v>
      </c>
      <c r="R5" s="520">
        <f t="shared" si="1"/>
        <v>10.951642787097239</v>
      </c>
      <c r="S5" s="520">
        <f t="shared" si="2"/>
        <v>5.6516121589099688</v>
      </c>
      <c r="T5" s="520">
        <f t="shared" si="3"/>
        <v>-3.8049099883815662</v>
      </c>
      <c r="U5" s="520">
        <f t="shared" si="4"/>
        <v>-2.8158158010862855</v>
      </c>
      <c r="V5" s="520">
        <f t="shared" si="5"/>
        <v>16.300345269959937</v>
      </c>
      <c r="W5" s="520">
        <f t="shared" si="6"/>
        <v>-3.9609530732134246</v>
      </c>
      <c r="X5" s="520">
        <f t="shared" si="7"/>
        <v>3.7403499069886603</v>
      </c>
      <c r="Y5" s="520">
        <f t="shared" si="8"/>
        <v>14.45340548104479</v>
      </c>
      <c r="Z5" s="520"/>
      <c r="AA5" s="514"/>
      <c r="AB5" s="535">
        <f t="shared" ref="AB5:AB30" si="11">AVERAGE(I5:M5)</f>
        <v>23295.135999999999</v>
      </c>
      <c r="AC5" s="520">
        <f t="shared" ref="AC5:AC30" si="12">_xlfn.RRI(4,I5,M5)*100</f>
        <v>7.3127485427860517</v>
      </c>
      <c r="AD5" s="520">
        <f t="shared" ref="AD5:AD30" si="13">N5/AB5*100-100</f>
        <v>-100</v>
      </c>
      <c r="AE5" s="519"/>
      <c r="AF5" s="391" t="str">
        <f>CONCATENATE(TEXT(G5,"0,00.0")," (",TEXT(S5,"0.0"),"%)")</f>
        <v>21,612.2 (5.7%)</v>
      </c>
      <c r="AG5" s="524" t="str">
        <f t="shared" ref="AG5:AG30" si="14">CONCATENATE(FIXED(H5,1)," (",FIXED(T5,1),"%)")</f>
        <v>20,789.9 (-3.8%)</v>
      </c>
      <c r="AH5" s="684" t="str">
        <f t="shared" ref="AH5:AH30" si="15">CONCATENATE(FIXED(I5,1)," (",FIXED(U5,1),"%)")</f>
        <v>20,204.5 (-2.8%)</v>
      </c>
      <c r="AI5" s="684" t="str">
        <f t="shared" ref="AI5:AI30" si="16">CONCATENATE(FIXED(J5,1)," (",FIXED(V5,1),"%)")</f>
        <v>23,497.9 (16.3%)</v>
      </c>
      <c r="AJ5" s="684" t="str">
        <f t="shared" ref="AJ5:AJ30" si="17">CONCATENATE(FIXED(K5,1)," (",FIXED(W5,1),"%)")</f>
        <v>22,567.1 (-4.0%)</v>
      </c>
      <c r="AK5" s="684" t="str">
        <f t="shared" ref="AK5:AK30" si="18">CONCATENATE(FIXED(L5,1)," (",FIXED(X5,1),"%)")</f>
        <v>23,411.2 (3.7%)</v>
      </c>
      <c r="AL5" s="684" t="str">
        <f t="shared" ref="AL5:AM30" si="19">CONCATENATE(FIXED(M5,1)," (",FIXED(Y5,1),"%)")</f>
        <v>26,795.0 (14.5%)</v>
      </c>
      <c r="AM5" s="684" t="str">
        <f t="shared" si="19"/>
        <v>0.0 (0.0%)</v>
      </c>
      <c r="AO5" s="639" t="s">
        <v>15</v>
      </c>
      <c r="AP5" s="641">
        <f>V14</f>
        <v>10.769684845221693</v>
      </c>
      <c r="AQ5" s="641">
        <f>W14</f>
        <v>-5.7998028722440083</v>
      </c>
      <c r="AR5" s="641">
        <f>X14</f>
        <v>4.346315375379417</v>
      </c>
      <c r="AS5" s="641">
        <f>Y14</f>
        <v>14.862172214674384</v>
      </c>
      <c r="AT5" s="641">
        <f>Z14</f>
        <v>0</v>
      </c>
      <c r="AW5" s="641">
        <f>J14/J8*100-100</f>
        <v>2.6878539487725845</v>
      </c>
      <c r="AX5" s="641">
        <f t="shared" ref="AX5:BA5" si="20">K14/K8*100-100</f>
        <v>2.7239917788548951E-2</v>
      </c>
      <c r="AY5" s="641">
        <f t="shared" si="20"/>
        <v>5.0044357019666279</v>
      </c>
      <c r="AZ5" s="641">
        <f t="shared" si="20"/>
        <v>4.3353794082040338</v>
      </c>
      <c r="BA5" s="641" t="e">
        <f t="shared" si="20"/>
        <v>#DIV/0!</v>
      </c>
    </row>
    <row r="6" spans="1:53" customFormat="1" ht="11.1" hidden="1" customHeight="1">
      <c r="A6" s="380">
        <v>2</v>
      </c>
      <c r="B6" s="381"/>
      <c r="C6" s="339" t="s">
        <v>685</v>
      </c>
      <c r="D6" s="314">
        <f t="shared" ref="D6:M6" si="21">+D4+D5</f>
        <v>34674.29</v>
      </c>
      <c r="E6" s="314">
        <f t="shared" si="21"/>
        <v>35531.020000000004</v>
      </c>
      <c r="F6" s="314">
        <f t="shared" si="21"/>
        <v>40637.29</v>
      </c>
      <c r="G6" s="297">
        <f t="shared" si="21"/>
        <v>40602.81</v>
      </c>
      <c r="H6" s="297">
        <f t="shared" si="21"/>
        <v>40463.242444999996</v>
      </c>
      <c r="I6" s="297">
        <f t="shared" si="21"/>
        <v>39971.82</v>
      </c>
      <c r="J6" s="314">
        <f t="shared" si="21"/>
        <v>44727.34</v>
      </c>
      <c r="K6" s="314">
        <f t="shared" si="21"/>
        <v>43177.57</v>
      </c>
      <c r="L6" s="314">
        <f t="shared" si="21"/>
        <v>45674.54</v>
      </c>
      <c r="M6" s="314">
        <f t="shared" si="21"/>
        <v>52166.54</v>
      </c>
      <c r="N6" s="314"/>
      <c r="O6" s="298"/>
      <c r="P6" s="317">
        <v>0.61128227388766998</v>
      </c>
      <c r="Q6" s="317">
        <f t="shared" si="0"/>
        <v>2.4707932015334721</v>
      </c>
      <c r="R6" s="317">
        <f t="shared" si="1"/>
        <v>14.371301471221475</v>
      </c>
      <c r="S6" s="317">
        <f t="shared" si="2"/>
        <v>-8.4848177622087739E-2</v>
      </c>
      <c r="T6" s="317">
        <f t="shared" si="3"/>
        <v>-0.34373865995974695</v>
      </c>
      <c r="U6" s="317">
        <f t="shared" si="4"/>
        <v>-1.2144910177872337</v>
      </c>
      <c r="V6" s="317">
        <f t="shared" si="5"/>
        <v>11.897181564412129</v>
      </c>
      <c r="W6" s="317">
        <f t="shared" si="6"/>
        <v>-3.464927715352617</v>
      </c>
      <c r="X6" s="317">
        <f t="shared" si="7"/>
        <v>5.7830257700931309</v>
      </c>
      <c r="Y6" s="317">
        <f t="shared" si="8"/>
        <v>14.213607843669585</v>
      </c>
      <c r="Z6" s="317"/>
      <c r="AA6" s="313"/>
      <c r="AB6" s="314">
        <f t="shared" si="11"/>
        <v>45143.562000000005</v>
      </c>
      <c r="AC6" s="317">
        <f t="shared" si="12"/>
        <v>6.8832195988990597</v>
      </c>
      <c r="AD6" s="317">
        <f t="shared" si="13"/>
        <v>-100</v>
      </c>
      <c r="AE6" s="387"/>
      <c r="AF6" s="389" t="str">
        <f t="shared" ref="AF6:AF29" si="22">CONCATENATE(TEXT(G6,"0,00.0")," (",TEXT(S6,"0.0"),"%)")</f>
        <v>40,602.8 (-0.1%)</v>
      </c>
      <c r="AG6" s="499" t="str">
        <f t="shared" si="14"/>
        <v>40,463.2 (-0.3%)</v>
      </c>
      <c r="AH6" s="499" t="str">
        <f t="shared" si="15"/>
        <v>39,971.8 (-1.2%)</v>
      </c>
      <c r="AI6" s="499" t="str">
        <f t="shared" si="16"/>
        <v>44,727.3 (11.9%)</v>
      </c>
      <c r="AJ6" s="499" t="str">
        <f t="shared" si="17"/>
        <v>43,177.6 (-3.5%)</v>
      </c>
      <c r="AK6" s="499" t="str">
        <f t="shared" si="18"/>
        <v>45,674.5 (5.8%)</v>
      </c>
      <c r="AL6" s="499" t="str">
        <f t="shared" si="19"/>
        <v>52,166.5 (14.2%)</v>
      </c>
      <c r="AM6" s="499" t="str">
        <f t="shared" si="19"/>
        <v>0.0 (0.0%)</v>
      </c>
      <c r="AO6" s="346"/>
      <c r="AP6" s="346"/>
      <c r="AQ6" s="346"/>
      <c r="AR6" s="346"/>
      <c r="AS6" s="346"/>
      <c r="AT6" s="346"/>
      <c r="AU6" s="346"/>
      <c r="AW6" s="346"/>
      <c r="AX6" s="346"/>
      <c r="AY6" s="346"/>
      <c r="AZ6" s="346"/>
      <c r="BA6" s="346"/>
    </row>
    <row r="7" spans="1:53" ht="11.1" customHeight="1">
      <c r="B7" s="379">
        <v>3</v>
      </c>
      <c r="C7" s="338" t="s">
        <v>671</v>
      </c>
      <c r="D7" s="510">
        <v>19170.189999999999</v>
      </c>
      <c r="E7" s="510">
        <v>20895.57</v>
      </c>
      <c r="F7" s="510">
        <v>22649.759999999998</v>
      </c>
      <c r="G7" s="294">
        <v>21507.62</v>
      </c>
      <c r="H7" s="512">
        <v>22362.291251999999</v>
      </c>
      <c r="I7" s="512">
        <v>24146.25</v>
      </c>
      <c r="J7" s="509">
        <v>28879.71</v>
      </c>
      <c r="K7" s="510">
        <v>28004.73</v>
      </c>
      <c r="L7" s="510">
        <v>25080.89</v>
      </c>
      <c r="M7" s="510">
        <v>29625.84</v>
      </c>
      <c r="N7" s="510"/>
      <c r="O7" s="511"/>
      <c r="P7" s="520">
        <v>1.5889477407679209</v>
      </c>
      <c r="Q7" s="520">
        <f t="shared" si="0"/>
        <v>9.0003281135972113</v>
      </c>
      <c r="R7" s="520">
        <f t="shared" si="1"/>
        <v>8.3950330141747678</v>
      </c>
      <c r="S7" s="520">
        <f t="shared" si="2"/>
        <v>-5.042614138074752</v>
      </c>
      <c r="T7" s="520">
        <f t="shared" si="3"/>
        <v>3.9738067345433947</v>
      </c>
      <c r="U7" s="520">
        <f t="shared" si="4"/>
        <v>7.9775311389008507</v>
      </c>
      <c r="V7" s="520">
        <f t="shared" si="5"/>
        <v>19.603292436713772</v>
      </c>
      <c r="W7" s="520">
        <f t="shared" si="6"/>
        <v>-3.0297395645593417</v>
      </c>
      <c r="X7" s="520">
        <f t="shared" si="7"/>
        <v>-10.440522011817288</v>
      </c>
      <c r="Y7" s="520">
        <f t="shared" si="8"/>
        <v>18.1211671515644</v>
      </c>
      <c r="Z7" s="520"/>
      <c r="AA7" s="514"/>
      <c r="AB7" s="535">
        <f t="shared" si="11"/>
        <v>27147.484000000004</v>
      </c>
      <c r="AC7" s="520">
        <f t="shared" si="12"/>
        <v>5.2459142387242919</v>
      </c>
      <c r="AD7" s="520">
        <f t="shared" si="13"/>
        <v>-100</v>
      </c>
      <c r="AE7" s="519"/>
      <c r="AF7" s="391" t="str">
        <f t="shared" si="22"/>
        <v>21,507.6 (-5.0%)</v>
      </c>
      <c r="AG7" s="524" t="str">
        <f t="shared" si="14"/>
        <v>22,362.3 (4.0%)</v>
      </c>
      <c r="AH7" s="684" t="str">
        <f t="shared" si="15"/>
        <v>24,146.3 (8.0%)</v>
      </c>
      <c r="AI7" s="684" t="str">
        <f t="shared" si="16"/>
        <v>28,879.7 (19.6%)</v>
      </c>
      <c r="AJ7" s="684" t="str">
        <f t="shared" si="17"/>
        <v>28,004.7 (-3.0%)</v>
      </c>
      <c r="AK7" s="684" t="str">
        <f t="shared" si="18"/>
        <v>25,080.9 (-10.4%)</v>
      </c>
      <c r="AL7" s="684" t="str">
        <f t="shared" si="19"/>
        <v>29,625.8 (18.1%)</v>
      </c>
      <c r="AM7" s="684" t="str">
        <f t="shared" si="19"/>
        <v>0.0 (0.0%)</v>
      </c>
      <c r="AN7" s="529"/>
      <c r="AO7" s="639" t="s">
        <v>23</v>
      </c>
      <c r="AP7" s="640">
        <f>V21</f>
        <v>6.651781812426627</v>
      </c>
      <c r="AQ7" s="640">
        <f>W21</f>
        <v>0.32834178332266095</v>
      </c>
      <c r="AR7" s="640">
        <f>X21</f>
        <v>7.6153824289826311</v>
      </c>
      <c r="AS7" s="640">
        <f>Y21</f>
        <v>11.92295531805394</v>
      </c>
      <c r="AT7" s="640">
        <f>Z21</f>
        <v>0</v>
      </c>
      <c r="AU7"/>
      <c r="AW7" s="640">
        <f>J21/J14*100-100</f>
        <v>-4.4277672304873334</v>
      </c>
      <c r="AX7" s="640">
        <f t="shared" ref="AX7:BA7" si="23">K21/K14*100-100</f>
        <v>1.7896344876083674</v>
      </c>
      <c r="AY7" s="640">
        <f t="shared" si="23"/>
        <v>4.9786032528654829</v>
      </c>
      <c r="AZ7" s="640">
        <f t="shared" si="23"/>
        <v>2.2922977571993073</v>
      </c>
      <c r="BA7" s="640" t="e">
        <f t="shared" si="23"/>
        <v>#DIV/0!</v>
      </c>
    </row>
    <row r="8" spans="1:53" ht="11.1" customHeight="1">
      <c r="A8" s="382"/>
      <c r="B8" s="383"/>
      <c r="C8" s="340" t="s">
        <v>8</v>
      </c>
      <c r="D8" s="526">
        <f t="shared" ref="D8:M8" si="24">+D4+D5+D7</f>
        <v>53844.479999999996</v>
      </c>
      <c r="E8" s="526">
        <f t="shared" si="24"/>
        <v>56426.590000000004</v>
      </c>
      <c r="F8" s="526">
        <f t="shared" si="24"/>
        <v>63287.05</v>
      </c>
      <c r="G8" s="297">
        <f t="shared" si="24"/>
        <v>62110.429999999993</v>
      </c>
      <c r="H8" s="525">
        <f t="shared" si="24"/>
        <v>62825.533696999992</v>
      </c>
      <c r="I8" s="525">
        <f t="shared" si="24"/>
        <v>64118.07</v>
      </c>
      <c r="J8" s="525">
        <f t="shared" si="24"/>
        <v>73607.049999999988</v>
      </c>
      <c r="K8" s="526">
        <f t="shared" si="24"/>
        <v>71182.3</v>
      </c>
      <c r="L8" s="526">
        <f t="shared" si="24"/>
        <v>70755.429999999993</v>
      </c>
      <c r="M8" s="526">
        <f t="shared" si="24"/>
        <v>81792.38</v>
      </c>
      <c r="N8" s="526"/>
      <c r="O8" s="527"/>
      <c r="P8" s="528">
        <v>0.95719482348679552</v>
      </c>
      <c r="Q8" s="528">
        <f t="shared" si="0"/>
        <v>4.7954962142823243</v>
      </c>
      <c r="R8" s="528">
        <f t="shared" si="1"/>
        <v>12.15820413744655</v>
      </c>
      <c r="S8" s="528">
        <f t="shared" si="2"/>
        <v>-1.8591797216018335</v>
      </c>
      <c r="T8" s="528">
        <f t="shared" si="3"/>
        <v>1.1513423703555015</v>
      </c>
      <c r="U8" s="528">
        <f t="shared" si="4"/>
        <v>2.0573423366903043</v>
      </c>
      <c r="V8" s="528">
        <f t="shared" si="5"/>
        <v>14.799228984902356</v>
      </c>
      <c r="W8" s="528">
        <f t="shared" si="6"/>
        <v>-3.2941817393849937</v>
      </c>
      <c r="X8" s="528">
        <f t="shared" si="7"/>
        <v>-0.59968559599790083</v>
      </c>
      <c r="Y8" s="528">
        <f t="shared" si="8"/>
        <v>15.598732139709991</v>
      </c>
      <c r="Z8" s="528"/>
      <c r="AA8" s="514"/>
      <c r="AB8" s="526">
        <f t="shared" si="11"/>
        <v>72291.046000000002</v>
      </c>
      <c r="AC8" s="528">
        <f t="shared" si="12"/>
        <v>6.2754863349829604</v>
      </c>
      <c r="AD8" s="528">
        <f t="shared" si="13"/>
        <v>-100</v>
      </c>
      <c r="AE8" s="519"/>
      <c r="AF8" s="392" t="str">
        <f t="shared" si="22"/>
        <v>62,110.4 (-1.9%)</v>
      </c>
      <c r="AG8" s="530" t="str">
        <f t="shared" si="14"/>
        <v>62,825.5 (1.2%)</v>
      </c>
      <c r="AH8" s="685" t="str">
        <f t="shared" si="15"/>
        <v>64,118.1 (2.1%)</v>
      </c>
      <c r="AI8" s="685" t="str">
        <f t="shared" si="16"/>
        <v>73,607.1 (14.8%)</v>
      </c>
      <c r="AJ8" s="685" t="str">
        <f t="shared" si="17"/>
        <v>71,182.3 (-3.3%)</v>
      </c>
      <c r="AK8" s="685" t="str">
        <f t="shared" si="18"/>
        <v>70,755.4 (-0.6%)</v>
      </c>
      <c r="AL8" s="685" t="str">
        <f t="shared" si="19"/>
        <v>81,792.4 (15.6%)</v>
      </c>
      <c r="AM8" s="685" t="str">
        <f t="shared" si="19"/>
        <v>0.0 (0.0%)</v>
      </c>
      <c r="AO8" s="639" t="s">
        <v>30</v>
      </c>
      <c r="AP8" s="640">
        <f>V28</f>
        <v>-8.2378288636657633</v>
      </c>
      <c r="AQ8" s="640">
        <f>W28</f>
        <v>6.3956798241526558</v>
      </c>
      <c r="AR8" s="640">
        <f>X28</f>
        <v>10.650814256629882</v>
      </c>
      <c r="AS8" s="640">
        <f>Y28</f>
        <v>9.675162740410137</v>
      </c>
      <c r="AT8" s="640">
        <f>Z28</f>
        <v>0</v>
      </c>
      <c r="AW8" s="640">
        <f>J28/J21*100-100</f>
        <v>-8.6451385163779833</v>
      </c>
      <c r="AX8" s="640">
        <f t="shared" ref="AX8:BA8" si="25">K28/K21*100-100</f>
        <v>-3.1204700484050392</v>
      </c>
      <c r="AY8" s="640">
        <f t="shared" si="25"/>
        <v>-0.38785690309897802</v>
      </c>
      <c r="AZ8" s="640">
        <f>M28/M21*100-100</f>
        <v>-2.3884066139257243</v>
      </c>
      <c r="BA8" s="640" t="e">
        <f t="shared" si="25"/>
        <v>#DIV/0!</v>
      </c>
    </row>
    <row r="9" spans="1:53" ht="11.1" customHeight="1">
      <c r="B9" s="379">
        <v>4</v>
      </c>
      <c r="C9" s="338" t="s">
        <v>672</v>
      </c>
      <c r="D9" s="510">
        <v>15609.27</v>
      </c>
      <c r="E9" s="510">
        <v>16861.53</v>
      </c>
      <c r="F9" s="510">
        <v>19082.490000000002</v>
      </c>
      <c r="G9" s="294">
        <v>18554.259999999998</v>
      </c>
      <c r="H9" s="512">
        <v>18952.647567</v>
      </c>
      <c r="I9" s="512">
        <v>21404.1</v>
      </c>
      <c r="J9" s="509">
        <v>23537.97</v>
      </c>
      <c r="K9" s="510">
        <v>21803.47</v>
      </c>
      <c r="L9" s="510">
        <v>23257.919999999998</v>
      </c>
      <c r="M9" s="510">
        <v>25652.97</v>
      </c>
      <c r="N9" s="510"/>
      <c r="O9" s="511"/>
      <c r="P9" s="520">
        <v>-7.5968857332627815</v>
      </c>
      <c r="Q9" s="520">
        <f t="shared" si="0"/>
        <v>8.0225404519237422</v>
      </c>
      <c r="R9" s="520">
        <f t="shared" si="1"/>
        <v>13.171758434732816</v>
      </c>
      <c r="S9" s="520">
        <f t="shared" si="2"/>
        <v>-2.7681397972696642</v>
      </c>
      <c r="T9" s="520">
        <f t="shared" si="3"/>
        <v>2.1471487787710242</v>
      </c>
      <c r="U9" s="520">
        <f t="shared" si="4"/>
        <v>12.934617310504004</v>
      </c>
      <c r="V9" s="520">
        <f t="shared" si="5"/>
        <v>9.9694451063114151</v>
      </c>
      <c r="W9" s="520">
        <f t="shared" si="6"/>
        <v>-7.3689447305778755</v>
      </c>
      <c r="X9" s="520">
        <f t="shared" si="7"/>
        <v>6.6707271824163694</v>
      </c>
      <c r="Y9" s="520">
        <f t="shared" si="8"/>
        <v>10.297782432822888</v>
      </c>
      <c r="Z9" s="520"/>
      <c r="AA9" s="514"/>
      <c r="AB9" s="535">
        <f t="shared" si="11"/>
        <v>23131.286</v>
      </c>
      <c r="AC9" s="520">
        <f t="shared" si="12"/>
        <v>4.6309504712374938</v>
      </c>
      <c r="AD9" s="520">
        <f t="shared" si="13"/>
        <v>-100</v>
      </c>
      <c r="AE9" s="519"/>
      <c r="AF9" s="391" t="str">
        <f t="shared" si="22"/>
        <v>18,554.3 (-2.8%)</v>
      </c>
      <c r="AG9" s="524" t="str">
        <f t="shared" si="14"/>
        <v>18,952.6 (2.1%)</v>
      </c>
      <c r="AH9" s="684" t="str">
        <f t="shared" si="15"/>
        <v>21,404.1 (12.9%)</v>
      </c>
      <c r="AI9" s="684" t="str">
        <f t="shared" si="16"/>
        <v>23,538.0 (10.0%)</v>
      </c>
      <c r="AJ9" s="684" t="str">
        <f t="shared" si="17"/>
        <v>21,803.5 (-7.4%)</v>
      </c>
      <c r="AK9" s="684" t="str">
        <f t="shared" si="18"/>
        <v>23,257.9 (6.7%)</v>
      </c>
      <c r="AL9" s="684" t="str">
        <f t="shared" si="19"/>
        <v>25,653.0 (10.3%)</v>
      </c>
      <c r="AM9" s="684" t="str">
        <f t="shared" si="19"/>
        <v>0.0 (0.0%)</v>
      </c>
    </row>
    <row r="10" spans="1:53" customFormat="1" ht="11.1" hidden="1" customHeight="1">
      <c r="A10" s="380">
        <v>4</v>
      </c>
      <c r="B10" s="384"/>
      <c r="C10" s="339" t="s">
        <v>673</v>
      </c>
      <c r="D10" s="314">
        <f t="shared" ref="D10" si="26">+D8+D9</f>
        <v>69453.75</v>
      </c>
      <c r="E10" s="314">
        <f t="shared" ref="E10" si="27">+E8+E9</f>
        <v>73288.12</v>
      </c>
      <c r="F10" s="314">
        <f t="shared" ref="F10:M10" si="28">+F8+F9</f>
        <v>82369.540000000008</v>
      </c>
      <c r="G10" s="297">
        <f t="shared" si="28"/>
        <v>80664.689999999988</v>
      </c>
      <c r="H10" s="297">
        <f t="shared" si="28"/>
        <v>81778.181263999984</v>
      </c>
      <c r="I10" s="297">
        <f t="shared" si="28"/>
        <v>85522.17</v>
      </c>
      <c r="J10" s="297">
        <f t="shared" si="28"/>
        <v>97145.01999999999</v>
      </c>
      <c r="K10" s="314">
        <f t="shared" si="28"/>
        <v>92985.77</v>
      </c>
      <c r="L10" s="314">
        <f t="shared" si="28"/>
        <v>94013.349999999991</v>
      </c>
      <c r="M10" s="314">
        <f t="shared" si="28"/>
        <v>107445.35</v>
      </c>
      <c r="N10" s="314"/>
      <c r="O10" s="298"/>
      <c r="P10" s="624">
        <v>-1.1004385093671631</v>
      </c>
      <c r="Q10" s="624">
        <f t="shared" si="0"/>
        <v>5.5207530190954257</v>
      </c>
      <c r="R10" s="624">
        <f t="shared" si="1"/>
        <v>12.39139440334942</v>
      </c>
      <c r="S10" s="624">
        <f t="shared" si="2"/>
        <v>-2.0697578255263083</v>
      </c>
      <c r="T10" s="624">
        <f t="shared" si="3"/>
        <v>1.3803948964534518</v>
      </c>
      <c r="U10" s="317">
        <f t="shared" si="4"/>
        <v>4.5782245069910577</v>
      </c>
      <c r="V10" s="624">
        <f t="shared" si="5"/>
        <v>13.590452627663673</v>
      </c>
      <c r="W10" s="624">
        <f t="shared" si="6"/>
        <v>-4.281485556336273</v>
      </c>
      <c r="X10" s="624">
        <f t="shared" si="7"/>
        <v>1.1050938224203444</v>
      </c>
      <c r="Y10" s="624">
        <f t="shared" si="8"/>
        <v>14.287332596913105</v>
      </c>
      <c r="Z10" s="624"/>
      <c r="AA10" s="313"/>
      <c r="AB10" s="314">
        <f t="shared" si="11"/>
        <v>95422.332000000009</v>
      </c>
      <c r="AC10" s="624">
        <f t="shared" si="12"/>
        <v>5.8710519339039813</v>
      </c>
      <c r="AD10" s="624">
        <f t="shared" si="13"/>
        <v>-100</v>
      </c>
      <c r="AE10" s="387"/>
      <c r="AF10" s="389" t="str">
        <f t="shared" si="22"/>
        <v>80,664.7 (-2.1%)</v>
      </c>
      <c r="AG10" s="499" t="str">
        <f t="shared" si="14"/>
        <v>81,778.2 (1.4%)</v>
      </c>
      <c r="AH10" s="499" t="str">
        <f t="shared" si="15"/>
        <v>85,522.2 (4.6%)</v>
      </c>
      <c r="AI10" s="499" t="str">
        <f t="shared" si="16"/>
        <v>97,145.0 (13.6%)</v>
      </c>
      <c r="AJ10" s="499" t="str">
        <f t="shared" si="17"/>
        <v>92,985.8 (-4.3%)</v>
      </c>
      <c r="AK10" s="499" t="str">
        <f t="shared" si="18"/>
        <v>94,013.4 (1.1%)</v>
      </c>
      <c r="AL10" s="499" t="str">
        <f t="shared" si="19"/>
        <v>107,445.4 (14.3%)</v>
      </c>
      <c r="AM10" s="499" t="str">
        <f t="shared" si="19"/>
        <v>0.0 (0.0%)</v>
      </c>
    </row>
    <row r="11" spans="1:53" ht="11.1" customHeight="1">
      <c r="B11" s="379">
        <v>5</v>
      </c>
      <c r="C11" s="338" t="s">
        <v>674</v>
      </c>
      <c r="D11" s="510">
        <v>17697.18</v>
      </c>
      <c r="E11" s="510">
        <v>19971.400000000001</v>
      </c>
      <c r="F11" s="510">
        <v>22406.32</v>
      </c>
      <c r="G11" s="294">
        <v>21005.439999999999</v>
      </c>
      <c r="H11" s="512">
        <v>16284.76247</v>
      </c>
      <c r="I11" s="512">
        <v>23091.64</v>
      </c>
      <c r="J11" s="509">
        <v>25525.86</v>
      </c>
      <c r="K11" s="510">
        <v>24527.1</v>
      </c>
      <c r="L11" s="510">
        <v>26234.09</v>
      </c>
      <c r="M11" s="510">
        <v>31044.87</v>
      </c>
      <c r="N11" s="510"/>
      <c r="O11" s="527"/>
      <c r="P11" s="520">
        <v>-3.952887082698342</v>
      </c>
      <c r="Q11" s="520">
        <f t="shared" si="0"/>
        <v>12.850747972275812</v>
      </c>
      <c r="R11" s="520">
        <f t="shared" si="1"/>
        <v>12.192034609491564</v>
      </c>
      <c r="S11" s="520">
        <f t="shared" si="2"/>
        <v>-6.2521645678540789</v>
      </c>
      <c r="T11" s="520">
        <f t="shared" si="3"/>
        <v>-22.473595078227348</v>
      </c>
      <c r="U11" s="520">
        <f t="shared" si="4"/>
        <v>41.799059350971305</v>
      </c>
      <c r="V11" s="520">
        <f t="shared" si="5"/>
        <v>10.541563959943945</v>
      </c>
      <c r="W11" s="520">
        <f t="shared" si="6"/>
        <v>-3.9127379057943723</v>
      </c>
      <c r="X11" s="520">
        <f t="shared" si="7"/>
        <v>6.9596079438661862</v>
      </c>
      <c r="Y11" s="520">
        <f t="shared" si="8"/>
        <v>18.337895463498064</v>
      </c>
      <c r="Z11" s="520"/>
      <c r="AA11" s="514"/>
      <c r="AB11" s="535">
        <f t="shared" si="11"/>
        <v>26084.712</v>
      </c>
      <c r="AC11" s="520">
        <f t="shared" si="12"/>
        <v>7.6796826255790318</v>
      </c>
      <c r="AD11" s="520">
        <f t="shared" si="13"/>
        <v>-100</v>
      </c>
      <c r="AE11" s="519"/>
      <c r="AF11" s="391" t="str">
        <f t="shared" si="22"/>
        <v>21,005.4 (-6.3%)</v>
      </c>
      <c r="AG11" s="524" t="str">
        <f t="shared" si="14"/>
        <v>16,284.8 (-22.5%)</v>
      </c>
      <c r="AH11" s="684" t="str">
        <f t="shared" si="15"/>
        <v>23,091.6 (41.8%)</v>
      </c>
      <c r="AI11" s="684" t="str">
        <f t="shared" si="16"/>
        <v>25,525.9 (10.5%)</v>
      </c>
      <c r="AJ11" s="684" t="str">
        <f t="shared" si="17"/>
        <v>24,527.1 (-3.9%)</v>
      </c>
      <c r="AK11" s="684" t="str">
        <f t="shared" si="18"/>
        <v>26,234.1 (7.0%)</v>
      </c>
      <c r="AL11" s="684" t="str">
        <f t="shared" si="19"/>
        <v>31,044.9 (18.3%)</v>
      </c>
      <c r="AM11" s="684" t="str">
        <f t="shared" si="19"/>
        <v>0.0 (0.0%)</v>
      </c>
    </row>
    <row r="12" spans="1:53" s="636" customFormat="1" ht="11.1" hidden="1" customHeight="1">
      <c r="A12" s="627">
        <v>5</v>
      </c>
      <c r="B12" s="628"/>
      <c r="C12" s="629" t="s">
        <v>675</v>
      </c>
      <c r="D12" s="631">
        <f t="shared" ref="D12" si="29">+D8+D9+D11</f>
        <v>87150.93</v>
      </c>
      <c r="E12" s="631">
        <f t="shared" ref="E12" si="30">+E8+E9+E11</f>
        <v>93259.51999999999</v>
      </c>
      <c r="F12" s="631">
        <f t="shared" ref="F12:M12" si="31">+F8+F9+F11</f>
        <v>104775.86000000002</v>
      </c>
      <c r="G12" s="297">
        <f t="shared" si="31"/>
        <v>101670.12999999999</v>
      </c>
      <c r="H12" s="630">
        <f t="shared" si="31"/>
        <v>98062.943733999986</v>
      </c>
      <c r="I12" s="630">
        <f t="shared" si="31"/>
        <v>108613.81</v>
      </c>
      <c r="J12" s="630">
        <f t="shared" si="31"/>
        <v>122670.87999999999</v>
      </c>
      <c r="K12" s="631">
        <f t="shared" si="31"/>
        <v>117512.87</v>
      </c>
      <c r="L12" s="631">
        <f t="shared" si="31"/>
        <v>120247.43999999999</v>
      </c>
      <c r="M12" s="631">
        <f t="shared" si="31"/>
        <v>138490.22</v>
      </c>
      <c r="N12" s="631"/>
      <c r="O12" s="632"/>
      <c r="P12" s="624">
        <v>-1.6932937944934667</v>
      </c>
      <c r="Q12" s="624">
        <f t="shared" si="0"/>
        <v>7.0092080486117592</v>
      </c>
      <c r="R12" s="624">
        <f t="shared" si="1"/>
        <v>12.348701773288152</v>
      </c>
      <c r="S12" s="624">
        <f t="shared" si="2"/>
        <v>-2.9641656007404982</v>
      </c>
      <c r="T12" s="624">
        <f t="shared" si="3"/>
        <v>-3.5479312026059251</v>
      </c>
      <c r="U12" s="624">
        <f t="shared" si="4"/>
        <v>10.75927956499012</v>
      </c>
      <c r="V12" s="624">
        <f t="shared" si="5"/>
        <v>12.942249240681258</v>
      </c>
      <c r="W12" s="624">
        <f t="shared" si="6"/>
        <v>-4.2047550323271459</v>
      </c>
      <c r="X12" s="624">
        <f t="shared" si="7"/>
        <v>2.3270387320129204</v>
      </c>
      <c r="Y12" s="624">
        <f t="shared" si="8"/>
        <v>15.171033994569871</v>
      </c>
      <c r="Z12" s="624"/>
      <c r="AA12" s="633"/>
      <c r="AB12" s="631">
        <f t="shared" si="11"/>
        <v>121507.04399999999</v>
      </c>
      <c r="AC12" s="624">
        <f t="shared" si="12"/>
        <v>6.263352714151349</v>
      </c>
      <c r="AD12" s="624">
        <f t="shared" si="13"/>
        <v>-100</v>
      </c>
      <c r="AE12" s="634"/>
      <c r="AF12" s="389" t="str">
        <f t="shared" si="22"/>
        <v>101,670.1 (-3.0%)</v>
      </c>
      <c r="AG12" s="635" t="str">
        <f t="shared" si="14"/>
        <v>98,062.9 (-3.5%)</v>
      </c>
      <c r="AH12" s="635" t="str">
        <f t="shared" si="15"/>
        <v>108,613.8 (10.8%)</v>
      </c>
      <c r="AI12" s="635" t="str">
        <f t="shared" si="16"/>
        <v>122,670.9 (12.9%)</v>
      </c>
      <c r="AJ12" s="635" t="str">
        <f t="shared" si="17"/>
        <v>117,512.9 (-4.2%)</v>
      </c>
      <c r="AK12" s="635" t="str">
        <f t="shared" si="18"/>
        <v>120,247.4 (2.3%)</v>
      </c>
      <c r="AL12" s="635" t="str">
        <f t="shared" si="19"/>
        <v>138,490.2 (15.2%)</v>
      </c>
      <c r="AM12" s="635" t="str">
        <f t="shared" si="19"/>
        <v>0.0 (0.0%)</v>
      </c>
    </row>
    <row r="13" spans="1:53" ht="11.1" customHeight="1">
      <c r="B13" s="379">
        <v>6</v>
      </c>
      <c r="C13" s="338" t="s">
        <v>676</v>
      </c>
      <c r="D13" s="532">
        <v>18152.04</v>
      </c>
      <c r="E13" s="532">
        <v>20131.96</v>
      </c>
      <c r="F13" s="532">
        <v>21878.99</v>
      </c>
      <c r="G13" s="300">
        <v>21403.37</v>
      </c>
      <c r="H13" s="531">
        <v>16479.020532999999</v>
      </c>
      <c r="I13" s="531">
        <v>23740.89</v>
      </c>
      <c r="J13" s="532">
        <v>26521.67</v>
      </c>
      <c r="K13" s="532">
        <v>24871.119999999999</v>
      </c>
      <c r="L13" s="532">
        <v>24804.33</v>
      </c>
      <c r="M13" s="532">
        <v>28640.55</v>
      </c>
      <c r="N13" s="532"/>
      <c r="O13" s="511"/>
      <c r="P13" s="520">
        <v>1.1018166753418157E-3</v>
      </c>
      <c r="Q13" s="520">
        <f t="shared" ref="Q13:Q30" si="32">((E13/D13)-1)*100</f>
        <v>10.907424179320891</v>
      </c>
      <c r="R13" s="520">
        <f t="shared" ref="R13:R30" si="33">((F13/E13)-1)*100</f>
        <v>8.6778932602687533</v>
      </c>
      <c r="S13" s="520">
        <f t="shared" ref="S13:S30" si="34">((G13/F13)-1)*100</f>
        <v>-2.1738663439217376</v>
      </c>
      <c r="T13" s="520">
        <f t="shared" ref="T13:T30" si="35">((H13/G13)-1)*100</f>
        <v>-23.007355696789812</v>
      </c>
      <c r="U13" s="520">
        <f t="shared" ref="U13:U30" si="36">((I13/H13)-1)*100</f>
        <v>44.067360996715621</v>
      </c>
      <c r="V13" s="520">
        <f t="shared" ref="V13:V30" si="37">((J13/I13)-1)*100</f>
        <v>11.713040244068363</v>
      </c>
      <c r="W13" s="520">
        <f t="shared" ref="W13:W30" si="38">((K13/J13)-1)*100</f>
        <v>-6.2234014675546456</v>
      </c>
      <c r="X13" s="520">
        <f t="shared" ref="X13:X30" si="39">((L13/K13)-1)*100</f>
        <v>-0.26854440009134173</v>
      </c>
      <c r="Y13" s="520">
        <f t="shared" ref="Y13:Y30" si="40">((M13/L13)-1)*100</f>
        <v>15.465928730991706</v>
      </c>
      <c r="Z13" s="520"/>
      <c r="AA13" s="514"/>
      <c r="AB13" s="531">
        <f>AVERAGE(I13:M13)</f>
        <v>25715.712</v>
      </c>
      <c r="AC13" s="520">
        <f t="shared" si="12"/>
        <v>4.8023665227295842</v>
      </c>
      <c r="AD13" s="520">
        <f t="shared" si="13"/>
        <v>-100</v>
      </c>
      <c r="AE13" s="519"/>
      <c r="AF13" s="300" t="str">
        <f t="shared" si="22"/>
        <v>21,403.4 (-2.2%)</v>
      </c>
      <c r="AG13" s="533" t="str">
        <f t="shared" si="14"/>
        <v>16,479.0 (-23.0%)</v>
      </c>
      <c r="AH13" s="686" t="str">
        <f t="shared" si="15"/>
        <v>23,740.9 (44.1%)</v>
      </c>
      <c r="AI13" s="686" t="str">
        <f t="shared" si="16"/>
        <v>26,521.7 (11.7%)</v>
      </c>
      <c r="AJ13" s="686" t="str">
        <f t="shared" si="17"/>
        <v>24,871.1 (-6.2%)</v>
      </c>
      <c r="AK13" s="686" t="str">
        <f t="shared" si="18"/>
        <v>24,804.3 (-0.3%)</v>
      </c>
      <c r="AL13" s="686" t="str">
        <f t="shared" si="19"/>
        <v>28,640.6 (15.5%)</v>
      </c>
      <c r="AM13" s="686" t="str">
        <f t="shared" si="19"/>
        <v>0.0 (0.0%)</v>
      </c>
    </row>
    <row r="14" spans="1:53" ht="11.1" customHeight="1">
      <c r="A14" s="382"/>
      <c r="C14" s="340" t="s">
        <v>15</v>
      </c>
      <c r="D14" s="526">
        <f t="shared" ref="D14" si="41">+D9+D11+D13</f>
        <v>51458.49</v>
      </c>
      <c r="E14" s="526">
        <f t="shared" ref="E14" si="42">+E9+E11+E13</f>
        <v>56964.89</v>
      </c>
      <c r="F14" s="526">
        <f t="shared" ref="F14:K14" si="43">+F9+F11+F13</f>
        <v>63367.8</v>
      </c>
      <c r="G14" s="297">
        <f t="shared" si="43"/>
        <v>60963.069999999992</v>
      </c>
      <c r="H14" s="525">
        <f t="shared" si="43"/>
        <v>51716.430569999997</v>
      </c>
      <c r="I14" s="525">
        <f t="shared" si="43"/>
        <v>68236.63</v>
      </c>
      <c r="J14" s="525">
        <f t="shared" si="43"/>
        <v>75585.5</v>
      </c>
      <c r="K14" s="526">
        <f t="shared" si="43"/>
        <v>71201.69</v>
      </c>
      <c r="L14" s="526">
        <f>+L9+L11+L13</f>
        <v>74296.34</v>
      </c>
      <c r="M14" s="526">
        <f>+M9+M11+M13</f>
        <v>85338.39</v>
      </c>
      <c r="N14" s="526"/>
      <c r="O14" s="527"/>
      <c r="P14" s="528">
        <v>-3.7618332842715096</v>
      </c>
      <c r="Q14" s="528">
        <f t="shared" si="32"/>
        <v>10.700663777736196</v>
      </c>
      <c r="R14" s="528">
        <f t="shared" si="33"/>
        <v>11.240098945157273</v>
      </c>
      <c r="S14" s="528">
        <f t="shared" si="34"/>
        <v>-3.7948768933117605</v>
      </c>
      <c r="T14" s="528">
        <f t="shared" si="35"/>
        <v>-15.167607914102742</v>
      </c>
      <c r="U14" s="528">
        <f t="shared" si="36"/>
        <v>31.943812146198567</v>
      </c>
      <c r="V14" s="528">
        <f t="shared" si="37"/>
        <v>10.769684845221693</v>
      </c>
      <c r="W14" s="528">
        <f t="shared" si="38"/>
        <v>-5.7998028722440083</v>
      </c>
      <c r="X14" s="528">
        <f t="shared" si="39"/>
        <v>4.346315375379417</v>
      </c>
      <c r="Y14" s="528">
        <f t="shared" si="40"/>
        <v>14.862172214674384</v>
      </c>
      <c r="Z14" s="528"/>
      <c r="AA14" s="514"/>
      <c r="AB14" s="526">
        <f t="shared" si="11"/>
        <v>74931.710000000006</v>
      </c>
      <c r="AC14" s="528">
        <f t="shared" si="12"/>
        <v>5.7503269445109195</v>
      </c>
      <c r="AD14" s="528">
        <f t="shared" si="13"/>
        <v>-100</v>
      </c>
      <c r="AE14" s="519"/>
      <c r="AF14" s="392" t="str">
        <f t="shared" si="22"/>
        <v>60,963.1 (-3.8%)</v>
      </c>
      <c r="AG14" s="530" t="str">
        <f t="shared" si="14"/>
        <v>51,716.4 (-15.2%)</v>
      </c>
      <c r="AH14" s="685" t="str">
        <f t="shared" si="15"/>
        <v>68,236.6 (31.9%)</v>
      </c>
      <c r="AI14" s="685" t="str">
        <f t="shared" si="16"/>
        <v>75,585.5 (10.8%)</v>
      </c>
      <c r="AJ14" s="685" t="str">
        <f t="shared" si="17"/>
        <v>71,201.7 (-5.8%)</v>
      </c>
      <c r="AK14" s="685" t="str">
        <f t="shared" si="18"/>
        <v>74,296.3 (4.3%)</v>
      </c>
      <c r="AL14" s="685" t="str">
        <f t="shared" si="19"/>
        <v>85,338.4 (14.9%)</v>
      </c>
      <c r="AM14" s="685" t="str">
        <f t="shared" si="19"/>
        <v>0.0 (0.0%)</v>
      </c>
    </row>
    <row r="15" spans="1:53" ht="11.1" customHeight="1">
      <c r="A15" s="382"/>
      <c r="C15" s="340" t="s">
        <v>16</v>
      </c>
      <c r="D15" s="526">
        <f t="shared" ref="D15" si="44">+D8+D9+D11+D13</f>
        <v>105302.97</v>
      </c>
      <c r="E15" s="526">
        <f t="shared" ref="E15:M15" si="45">+E8+E9+E11+E13</f>
        <v>113391.47999999998</v>
      </c>
      <c r="F15" s="526">
        <f t="shared" si="45"/>
        <v>126654.85000000002</v>
      </c>
      <c r="G15" s="297">
        <f t="shared" si="45"/>
        <v>123073.49999999999</v>
      </c>
      <c r="H15" s="525">
        <f t="shared" si="45"/>
        <v>114541.96426699999</v>
      </c>
      <c r="I15" s="525">
        <f t="shared" si="45"/>
        <v>132354.70000000001</v>
      </c>
      <c r="J15" s="525">
        <f t="shared" si="45"/>
        <v>149192.54999999999</v>
      </c>
      <c r="K15" s="526">
        <f t="shared" si="45"/>
        <v>142383.99</v>
      </c>
      <c r="L15" s="526">
        <f t="shared" si="45"/>
        <v>145051.76999999999</v>
      </c>
      <c r="M15" s="526">
        <f t="shared" si="45"/>
        <v>167130.76999999999</v>
      </c>
      <c r="N15" s="526"/>
      <c r="O15" s="527"/>
      <c r="P15" s="528">
        <v>-1.4053230822729135</v>
      </c>
      <c r="Q15" s="528">
        <f t="shared" si="32"/>
        <v>7.6811793627473035</v>
      </c>
      <c r="R15" s="528">
        <f t="shared" si="33"/>
        <v>11.696972294567498</v>
      </c>
      <c r="S15" s="528">
        <f t="shared" si="34"/>
        <v>-2.8276453684955904</v>
      </c>
      <c r="T15" s="528">
        <f t="shared" si="35"/>
        <v>-6.9320655811364702</v>
      </c>
      <c r="U15" s="528">
        <f t="shared" si="36"/>
        <v>15.551274894743482</v>
      </c>
      <c r="V15" s="528">
        <f t="shared" si="37"/>
        <v>12.721762053028707</v>
      </c>
      <c r="W15" s="528">
        <f t="shared" si="38"/>
        <v>-4.5636058905086045</v>
      </c>
      <c r="X15" s="528">
        <f t="shared" si="39"/>
        <v>1.8736516654716651</v>
      </c>
      <c r="Y15" s="528">
        <f t="shared" si="40"/>
        <v>15.221461964924664</v>
      </c>
      <c r="Z15" s="528"/>
      <c r="AA15" s="514"/>
      <c r="AB15" s="526">
        <f t="shared" si="11"/>
        <v>147222.75599999999</v>
      </c>
      <c r="AC15" s="528">
        <f t="shared" si="12"/>
        <v>6.0057105710704217</v>
      </c>
      <c r="AD15" s="528">
        <f t="shared" si="13"/>
        <v>-100</v>
      </c>
      <c r="AE15" s="519"/>
      <c r="AF15" s="392" t="str">
        <f t="shared" si="22"/>
        <v>123,073.5 (-2.8%)</v>
      </c>
      <c r="AG15" s="530" t="str">
        <f t="shared" si="14"/>
        <v>114,542.0 (-6.9%)</v>
      </c>
      <c r="AH15" s="685" t="str">
        <f t="shared" si="15"/>
        <v>132,354.7 (15.6%)</v>
      </c>
      <c r="AI15" s="685" t="str">
        <f t="shared" si="16"/>
        <v>149,192.6 (12.7%)</v>
      </c>
      <c r="AJ15" s="685" t="str">
        <f t="shared" si="17"/>
        <v>142,384.0 (-4.6%)</v>
      </c>
      <c r="AK15" s="685" t="str">
        <f t="shared" si="18"/>
        <v>145,051.8 (1.9%)</v>
      </c>
      <c r="AL15" s="685" t="str">
        <f t="shared" si="19"/>
        <v>167,130.8 (15.2%)</v>
      </c>
      <c r="AM15" s="685" t="str">
        <f t="shared" si="19"/>
        <v>0.0 (0.0%)</v>
      </c>
    </row>
    <row r="16" spans="1:53" ht="11.1" customHeight="1">
      <c r="B16" s="379">
        <v>7</v>
      </c>
      <c r="C16" s="338" t="s">
        <v>677</v>
      </c>
      <c r="D16" s="532">
        <v>17064.080000000002</v>
      </c>
      <c r="E16" s="532">
        <v>18863.060000000001</v>
      </c>
      <c r="F16" s="532">
        <v>20333.79</v>
      </c>
      <c r="G16" s="294">
        <v>21233.72</v>
      </c>
      <c r="H16" s="512">
        <v>18834.098250999999</v>
      </c>
      <c r="I16" s="531">
        <v>22648.639999999999</v>
      </c>
      <c r="J16" s="532">
        <v>23613.31</v>
      </c>
      <c r="K16" s="532">
        <v>22320.48</v>
      </c>
      <c r="L16" s="532">
        <v>25743.8</v>
      </c>
      <c r="M16" s="532">
        <v>28580.71</v>
      </c>
      <c r="N16" s="532"/>
      <c r="O16" s="511"/>
      <c r="P16" s="520">
        <v>-6.273350536245303</v>
      </c>
      <c r="Q16" s="520">
        <f t="shared" si="32"/>
        <v>10.542496284593138</v>
      </c>
      <c r="R16" s="520">
        <f t="shared" si="33"/>
        <v>7.7968791913931135</v>
      </c>
      <c r="S16" s="520">
        <f t="shared" si="34"/>
        <v>4.4257858471047573</v>
      </c>
      <c r="T16" s="520">
        <f t="shared" si="35"/>
        <v>-11.300995534461233</v>
      </c>
      <c r="U16" s="520">
        <f t="shared" si="36"/>
        <v>20.253381383934666</v>
      </c>
      <c r="V16" s="520">
        <f t="shared" si="37"/>
        <v>4.2592844426861953</v>
      </c>
      <c r="W16" s="520">
        <f t="shared" si="38"/>
        <v>-5.4750054100843997</v>
      </c>
      <c r="X16" s="520">
        <f t="shared" si="39"/>
        <v>15.337125366479576</v>
      </c>
      <c r="Y16" s="520">
        <f t="shared" si="40"/>
        <v>11.019779519729012</v>
      </c>
      <c r="Z16" s="520"/>
      <c r="AA16" s="514"/>
      <c r="AB16" s="531">
        <f t="shared" si="11"/>
        <v>24581.387999999999</v>
      </c>
      <c r="AC16" s="520">
        <f t="shared" si="12"/>
        <v>5.9882499224041652</v>
      </c>
      <c r="AD16" s="520">
        <f t="shared" si="13"/>
        <v>-100</v>
      </c>
      <c r="AE16" s="519"/>
      <c r="AF16" s="391" t="str">
        <f t="shared" si="22"/>
        <v>21,233.7 (4.4%)</v>
      </c>
      <c r="AG16" s="524" t="str">
        <f t="shared" si="14"/>
        <v>18,834.1 (-11.3%)</v>
      </c>
      <c r="AH16" s="684" t="str">
        <f t="shared" si="15"/>
        <v>22,648.6 (20.3%)</v>
      </c>
      <c r="AI16" s="684" t="str">
        <f t="shared" si="16"/>
        <v>23,613.3 (4.3%)</v>
      </c>
      <c r="AJ16" s="684" t="str">
        <f t="shared" si="17"/>
        <v>22,320.5 (-5.5%)</v>
      </c>
      <c r="AK16" s="684" t="str">
        <f t="shared" si="18"/>
        <v>25,743.8 (15.3%)</v>
      </c>
      <c r="AL16" s="684" t="str">
        <f t="shared" si="19"/>
        <v>28,580.7 (11.0%)</v>
      </c>
      <c r="AM16" s="684" t="str">
        <f t="shared" si="19"/>
        <v>0.0 (0.0%)</v>
      </c>
    </row>
    <row r="17" spans="1:39" customFormat="1" ht="11.1" hidden="1" customHeight="1">
      <c r="A17" s="385">
        <v>7</v>
      </c>
      <c r="B17" s="386"/>
      <c r="C17" s="341" t="s">
        <v>678</v>
      </c>
      <c r="D17" s="314">
        <f t="shared" ref="D17" si="46">+D15+D16</f>
        <v>122367.05</v>
      </c>
      <c r="E17" s="314">
        <f t="shared" ref="E17" si="47">+E15+E16</f>
        <v>132254.53999999998</v>
      </c>
      <c r="F17" s="314">
        <f t="shared" ref="F17" si="48">+F15+F16</f>
        <v>146988.64000000001</v>
      </c>
      <c r="G17" s="297">
        <f t="shared" ref="G17:M17" si="49">+G15+G16</f>
        <v>144307.21999999997</v>
      </c>
      <c r="H17" s="297">
        <f t="shared" si="49"/>
        <v>133376.06251799999</v>
      </c>
      <c r="I17" s="297">
        <f t="shared" si="49"/>
        <v>155003.34000000003</v>
      </c>
      <c r="J17" s="297">
        <f t="shared" si="49"/>
        <v>172805.86</v>
      </c>
      <c r="K17" s="314">
        <f t="shared" si="49"/>
        <v>164704.47</v>
      </c>
      <c r="L17" s="314">
        <f t="shared" si="49"/>
        <v>170795.56999999998</v>
      </c>
      <c r="M17" s="314">
        <f t="shared" si="49"/>
        <v>195711.47999999998</v>
      </c>
      <c r="N17" s="314"/>
      <c r="O17" s="298"/>
      <c r="P17" s="317">
        <v>-2.1142926577230048</v>
      </c>
      <c r="Q17" s="317">
        <f t="shared" si="32"/>
        <v>8.080189887718948</v>
      </c>
      <c r="R17" s="317">
        <f t="shared" si="33"/>
        <v>11.140713959611537</v>
      </c>
      <c r="S17" s="317">
        <f t="shared" si="34"/>
        <v>-1.8242362130842515</v>
      </c>
      <c r="T17" s="317">
        <f t="shared" si="35"/>
        <v>-7.5749207018193427</v>
      </c>
      <c r="U17" s="317">
        <f t="shared" si="36"/>
        <v>16.215261624687184</v>
      </c>
      <c r="V17" s="317">
        <f t="shared" si="37"/>
        <v>11.485249285596023</v>
      </c>
      <c r="W17" s="317">
        <f t="shared" si="38"/>
        <v>-4.6881454135872414</v>
      </c>
      <c r="X17" s="317">
        <f t="shared" si="39"/>
        <v>3.6981995692041414</v>
      </c>
      <c r="Y17" s="317">
        <f t="shared" si="40"/>
        <v>14.588147690247478</v>
      </c>
      <c r="Z17" s="317"/>
      <c r="AA17" s="313"/>
      <c r="AB17" s="314">
        <f t="shared" si="11"/>
        <v>171804.144</v>
      </c>
      <c r="AC17" s="317">
        <f t="shared" si="12"/>
        <v>6.0031598097764816</v>
      </c>
      <c r="AD17" s="317">
        <f t="shared" si="13"/>
        <v>-100</v>
      </c>
      <c r="AE17" s="387"/>
      <c r="AF17" s="389" t="str">
        <f t="shared" si="22"/>
        <v>144,307.2 (-1.8%)</v>
      </c>
      <c r="AG17" s="499" t="str">
        <f t="shared" si="14"/>
        <v>133,376.1 (-7.6%)</v>
      </c>
      <c r="AH17" s="499" t="str">
        <f t="shared" si="15"/>
        <v>155,003.3 (16.2%)</v>
      </c>
      <c r="AI17" s="499" t="str">
        <f t="shared" si="16"/>
        <v>172,805.9 (11.5%)</v>
      </c>
      <c r="AJ17" s="499" t="str">
        <f t="shared" si="17"/>
        <v>164,704.5 (-4.7%)</v>
      </c>
      <c r="AK17" s="499" t="str">
        <f t="shared" si="18"/>
        <v>170,795.6 (3.7%)</v>
      </c>
      <c r="AL17" s="499" t="str">
        <f t="shared" si="19"/>
        <v>195,711.5 (14.6%)</v>
      </c>
      <c r="AM17" s="499" t="str">
        <f t="shared" si="19"/>
        <v>0.0 (0.0%)</v>
      </c>
    </row>
    <row r="18" spans="1:39" ht="11.1" customHeight="1">
      <c r="B18" s="383">
        <v>8</v>
      </c>
      <c r="C18" s="338" t="s">
        <v>679</v>
      </c>
      <c r="D18" s="510">
        <v>18744.78</v>
      </c>
      <c r="E18" s="510">
        <v>21367.3</v>
      </c>
      <c r="F18" s="510">
        <v>22827.25</v>
      </c>
      <c r="G18" s="294">
        <v>21954.75</v>
      </c>
      <c r="H18" s="512">
        <v>20174.928484</v>
      </c>
      <c r="I18" s="512">
        <v>21975.46</v>
      </c>
      <c r="J18" s="509">
        <v>23672.35</v>
      </c>
      <c r="K18" s="510">
        <v>24461.03</v>
      </c>
      <c r="L18" s="510">
        <v>26225.35</v>
      </c>
      <c r="M18" s="510">
        <v>27743.19</v>
      </c>
      <c r="N18" s="510"/>
      <c r="O18" s="511"/>
      <c r="P18" s="520">
        <v>6.0947013154312391</v>
      </c>
      <c r="Q18" s="520">
        <f t="shared" si="32"/>
        <v>13.990668335397904</v>
      </c>
      <c r="R18" s="520">
        <f t="shared" si="33"/>
        <v>6.8326367861171189</v>
      </c>
      <c r="S18" s="520">
        <f t="shared" si="34"/>
        <v>-3.8221862028934739</v>
      </c>
      <c r="T18" s="520">
        <f t="shared" si="35"/>
        <v>-8.1067719559548621</v>
      </c>
      <c r="U18" s="520">
        <f t="shared" si="36"/>
        <v>8.924599249151921</v>
      </c>
      <c r="V18" s="520">
        <f t="shared" si="37"/>
        <v>7.721749624353702</v>
      </c>
      <c r="W18" s="520">
        <f t="shared" si="38"/>
        <v>3.3316506388254563</v>
      </c>
      <c r="X18" s="520">
        <f t="shared" si="39"/>
        <v>7.2127788568183693</v>
      </c>
      <c r="Y18" s="520">
        <f t="shared" si="40"/>
        <v>5.7876825285458455</v>
      </c>
      <c r="Z18" s="520"/>
      <c r="AA18" s="514"/>
      <c r="AB18" s="535">
        <f t="shared" si="11"/>
        <v>24815.476000000002</v>
      </c>
      <c r="AC18" s="520">
        <f t="shared" si="12"/>
        <v>5.9996924929588413</v>
      </c>
      <c r="AD18" s="520">
        <f t="shared" si="13"/>
        <v>-100</v>
      </c>
      <c r="AE18" s="519"/>
      <c r="AF18" s="391" t="str">
        <f t="shared" si="22"/>
        <v>21,954.8 (-3.8%)</v>
      </c>
      <c r="AG18" s="524" t="str">
        <f t="shared" si="14"/>
        <v>20,174.9 (-8.1%)</v>
      </c>
      <c r="AH18" s="684" t="str">
        <f t="shared" si="15"/>
        <v>21,975.5 (8.9%)</v>
      </c>
      <c r="AI18" s="684" t="str">
        <f t="shared" si="16"/>
        <v>23,672.4 (7.7%)</v>
      </c>
      <c r="AJ18" s="684" t="str">
        <f t="shared" si="17"/>
        <v>24,461.0 (3.3%)</v>
      </c>
      <c r="AK18" s="684" t="str">
        <f t="shared" si="18"/>
        <v>26,225.4 (7.2%)</v>
      </c>
      <c r="AL18" s="684" t="str">
        <f t="shared" si="19"/>
        <v>27,743.2 (5.8%)</v>
      </c>
      <c r="AM18" s="684" t="str">
        <f t="shared" si="19"/>
        <v>0.0 (0.0%)</v>
      </c>
    </row>
    <row r="19" spans="1:39" customFormat="1" ht="11.1" hidden="1" customHeight="1">
      <c r="A19" s="382">
        <v>8</v>
      </c>
      <c r="B19" s="379"/>
      <c r="C19" s="341" t="s">
        <v>680</v>
      </c>
      <c r="D19" s="314">
        <f t="shared" ref="D19" si="50">D18+D17</f>
        <v>141111.83000000002</v>
      </c>
      <c r="E19" s="314">
        <f t="shared" ref="E19" si="51">E18+E17</f>
        <v>153621.83999999997</v>
      </c>
      <c r="F19" s="314">
        <f t="shared" ref="F19:M19" si="52">F18+F17</f>
        <v>169815.89</v>
      </c>
      <c r="G19" s="297">
        <f t="shared" si="52"/>
        <v>166261.96999999997</v>
      </c>
      <c r="H19" s="297">
        <f t="shared" si="52"/>
        <v>153550.991002</v>
      </c>
      <c r="I19" s="297">
        <f t="shared" si="52"/>
        <v>176978.80000000002</v>
      </c>
      <c r="J19" s="297">
        <f t="shared" si="52"/>
        <v>196478.21</v>
      </c>
      <c r="K19" s="314">
        <f t="shared" si="52"/>
        <v>189165.5</v>
      </c>
      <c r="L19" s="314">
        <f t="shared" si="52"/>
        <v>197020.91999999998</v>
      </c>
      <c r="M19" s="314">
        <f t="shared" si="52"/>
        <v>223454.66999999998</v>
      </c>
      <c r="N19" s="314"/>
      <c r="O19" s="298"/>
      <c r="P19" s="317">
        <v>-1.0977648286597308</v>
      </c>
      <c r="Q19" s="317">
        <f t="shared" si="32"/>
        <v>8.8653162530738516</v>
      </c>
      <c r="R19" s="317">
        <f t="shared" si="33"/>
        <v>10.541502432206284</v>
      </c>
      <c r="S19" s="317">
        <f t="shared" si="34"/>
        <v>-2.0928076871958412</v>
      </c>
      <c r="T19" s="317">
        <f t="shared" si="35"/>
        <v>-7.6451512020457741</v>
      </c>
      <c r="U19" s="317">
        <f t="shared" si="36"/>
        <v>15.257347963123769</v>
      </c>
      <c r="V19" s="317">
        <f t="shared" si="37"/>
        <v>11.017935481537888</v>
      </c>
      <c r="W19" s="317">
        <f t="shared" si="38"/>
        <v>-3.7218936389943669</v>
      </c>
      <c r="X19" s="317">
        <f t="shared" si="39"/>
        <v>4.1526705451046642</v>
      </c>
      <c r="Y19" s="317">
        <f t="shared" si="40"/>
        <v>13.416722447545171</v>
      </c>
      <c r="Z19" s="317"/>
      <c r="AA19" s="313"/>
      <c r="AB19" s="314">
        <f t="shared" si="11"/>
        <v>196619.61999999997</v>
      </c>
      <c r="AC19" s="317">
        <f t="shared" si="12"/>
        <v>6.0027292915009411</v>
      </c>
      <c r="AD19" s="317">
        <f t="shared" si="13"/>
        <v>-100</v>
      </c>
      <c r="AE19" s="387"/>
      <c r="AF19" s="392" t="str">
        <f t="shared" si="22"/>
        <v>166,262.0 (-2.1%)</v>
      </c>
      <c r="AG19" s="499" t="str">
        <f t="shared" si="14"/>
        <v>153,551.0 (-7.6%)</v>
      </c>
      <c r="AH19" s="499" t="str">
        <f t="shared" si="15"/>
        <v>176,978.8 (15.3%)</v>
      </c>
      <c r="AI19" s="499" t="str">
        <f t="shared" si="16"/>
        <v>196,478.2 (11.0%)</v>
      </c>
      <c r="AJ19" s="499" t="str">
        <f t="shared" si="17"/>
        <v>189,165.5 (-3.7%)</v>
      </c>
      <c r="AK19" s="499" t="str">
        <f t="shared" si="18"/>
        <v>197,020.9 (4.2%)</v>
      </c>
      <c r="AL19" s="499" t="str">
        <f t="shared" si="19"/>
        <v>223,454.7 (13.4%)</v>
      </c>
      <c r="AM19" s="499" t="str">
        <f t="shared" si="19"/>
        <v>0.0 (0.0%)</v>
      </c>
    </row>
    <row r="20" spans="1:39" ht="11.1" customHeight="1">
      <c r="B20" s="379">
        <v>9</v>
      </c>
      <c r="C20" s="338" t="s">
        <v>681</v>
      </c>
      <c r="D20" s="510">
        <v>19437.98</v>
      </c>
      <c r="E20" s="510">
        <v>21834.69</v>
      </c>
      <c r="F20" s="510">
        <v>20769.419999999998</v>
      </c>
      <c r="G20" s="294">
        <v>20408.54</v>
      </c>
      <c r="H20" s="512">
        <v>19670.875764</v>
      </c>
      <c r="I20" s="512">
        <v>23109.18</v>
      </c>
      <c r="J20" s="509">
        <v>24953.09</v>
      </c>
      <c r="K20" s="534">
        <v>25694.43</v>
      </c>
      <c r="L20" s="534">
        <v>26026.11</v>
      </c>
      <c r="M20" s="510">
        <v>30970.7</v>
      </c>
      <c r="N20" s="510"/>
      <c r="O20" s="511"/>
      <c r="P20" s="520">
        <v>3.3143213101022084</v>
      </c>
      <c r="Q20" s="520">
        <f t="shared" si="32"/>
        <v>12.330036351513884</v>
      </c>
      <c r="R20" s="520">
        <f t="shared" si="33"/>
        <v>-4.8787960809152819</v>
      </c>
      <c r="S20" s="520">
        <f t="shared" si="34"/>
        <v>-1.7375545393178871</v>
      </c>
      <c r="T20" s="520">
        <f t="shared" si="35"/>
        <v>-3.6144880329509133</v>
      </c>
      <c r="U20" s="520">
        <f t="shared" si="36"/>
        <v>17.479161971489333</v>
      </c>
      <c r="V20" s="520">
        <f t="shared" si="37"/>
        <v>7.979123447911185</v>
      </c>
      <c r="W20" s="520">
        <f t="shared" si="38"/>
        <v>2.970934661799407</v>
      </c>
      <c r="X20" s="520">
        <f t="shared" si="39"/>
        <v>1.2908634283772757</v>
      </c>
      <c r="Y20" s="520">
        <f t="shared" si="40"/>
        <v>18.998574892675091</v>
      </c>
      <c r="Z20" s="520"/>
      <c r="AA20" s="514"/>
      <c r="AB20" s="535">
        <f t="shared" si="11"/>
        <v>26150.702000000001</v>
      </c>
      <c r="AC20" s="520">
        <f t="shared" si="12"/>
        <v>7.5948839597407947</v>
      </c>
      <c r="AD20" s="520">
        <f t="shared" si="13"/>
        <v>-100</v>
      </c>
      <c r="AE20" s="519"/>
      <c r="AF20" s="391" t="str">
        <f t="shared" si="22"/>
        <v>20,408.5 (-1.7%)</v>
      </c>
      <c r="AG20" s="524" t="str">
        <f t="shared" si="14"/>
        <v>19,670.9 (-3.6%)</v>
      </c>
      <c r="AH20" s="684" t="str">
        <f t="shared" si="15"/>
        <v>23,109.2 (17.5%)</v>
      </c>
      <c r="AI20" s="684" t="str">
        <f t="shared" si="16"/>
        <v>24,953.1 (8.0%)</v>
      </c>
      <c r="AJ20" s="684" t="str">
        <f t="shared" si="17"/>
        <v>25,694.4 (3.0%)</v>
      </c>
      <c r="AK20" s="684" t="str">
        <f t="shared" si="18"/>
        <v>26,026.1 (1.3%)</v>
      </c>
      <c r="AL20" s="684" t="str">
        <f t="shared" si="19"/>
        <v>30,970.7 (19.0%)</v>
      </c>
      <c r="AM20" s="684" t="str">
        <f t="shared" si="19"/>
        <v>0.0 (0.0%)</v>
      </c>
    </row>
    <row r="21" spans="1:39" ht="11.1" customHeight="1">
      <c r="A21" s="382"/>
      <c r="B21" s="383"/>
      <c r="C21" s="340" t="s">
        <v>23</v>
      </c>
      <c r="D21" s="526">
        <f t="shared" ref="D21" si="53">+D16+D18+D20</f>
        <v>55246.84</v>
      </c>
      <c r="E21" s="526">
        <f t="shared" ref="E21:L21" si="54">+E16+E18+E20</f>
        <v>62065.05</v>
      </c>
      <c r="F21" s="526">
        <f t="shared" si="54"/>
        <v>63930.46</v>
      </c>
      <c r="G21" s="297">
        <f t="shared" si="54"/>
        <v>63597.01</v>
      </c>
      <c r="H21" s="525">
        <f t="shared" si="54"/>
        <v>58679.902499000003</v>
      </c>
      <c r="I21" s="525">
        <f t="shared" si="54"/>
        <v>67733.279999999999</v>
      </c>
      <c r="J21" s="525">
        <f t="shared" si="54"/>
        <v>72238.75</v>
      </c>
      <c r="K21" s="526">
        <f t="shared" si="54"/>
        <v>72475.94</v>
      </c>
      <c r="L21" s="526">
        <f t="shared" si="54"/>
        <v>77995.259999999995</v>
      </c>
      <c r="M21" s="526">
        <f t="shared" ref="M21" si="55">+M16+M18+M20</f>
        <v>87294.599999999991</v>
      </c>
      <c r="N21" s="526"/>
      <c r="O21" s="527"/>
      <c r="P21" s="528">
        <v>1.0207611824036178</v>
      </c>
      <c r="Q21" s="528">
        <f t="shared" si="32"/>
        <v>12.341357442344236</v>
      </c>
      <c r="R21" s="528">
        <f t="shared" si="33"/>
        <v>3.005572379302035</v>
      </c>
      <c r="S21" s="528">
        <f t="shared" si="34"/>
        <v>-0.52158235682958631</v>
      </c>
      <c r="T21" s="528">
        <f t="shared" si="35"/>
        <v>-7.7316645876905232</v>
      </c>
      <c r="U21" s="528">
        <f t="shared" si="36"/>
        <v>15.428412651425717</v>
      </c>
      <c r="V21" s="528">
        <f t="shared" si="37"/>
        <v>6.651781812426627</v>
      </c>
      <c r="W21" s="528">
        <f t="shared" si="38"/>
        <v>0.32834178332266095</v>
      </c>
      <c r="X21" s="528">
        <f t="shared" si="39"/>
        <v>7.6153824289826311</v>
      </c>
      <c r="Y21" s="528">
        <f t="shared" si="40"/>
        <v>11.92295531805394</v>
      </c>
      <c r="Z21" s="528"/>
      <c r="AA21" s="514"/>
      <c r="AB21" s="526">
        <f t="shared" si="11"/>
        <v>75547.565999999992</v>
      </c>
      <c r="AC21" s="528">
        <f t="shared" si="12"/>
        <v>6.5482492753997867</v>
      </c>
      <c r="AD21" s="528">
        <f t="shared" si="13"/>
        <v>-100</v>
      </c>
      <c r="AE21" s="519"/>
      <c r="AF21" s="392" t="str">
        <f t="shared" si="22"/>
        <v>63,597.0 (-0.5%)</v>
      </c>
      <c r="AG21" s="530" t="str">
        <f t="shared" si="14"/>
        <v>58,679.9 (-7.7%)</v>
      </c>
      <c r="AH21" s="685" t="str">
        <f t="shared" si="15"/>
        <v>67,733.3 (15.4%)</v>
      </c>
      <c r="AI21" s="685" t="str">
        <f t="shared" si="16"/>
        <v>72,238.8 (6.7%)</v>
      </c>
      <c r="AJ21" s="685" t="str">
        <f t="shared" si="17"/>
        <v>72,475.9 (0.3%)</v>
      </c>
      <c r="AK21" s="685" t="str">
        <f t="shared" si="18"/>
        <v>77,995.3 (7.6%)</v>
      </c>
      <c r="AL21" s="685" t="str">
        <f t="shared" si="19"/>
        <v>87,294.6 (11.9%)</v>
      </c>
      <c r="AM21" s="685" t="str">
        <f t="shared" si="19"/>
        <v>0.0 (0.0%)</v>
      </c>
    </row>
    <row r="22" spans="1:39" customFormat="1" ht="11.1" hidden="1" customHeight="1">
      <c r="A22" s="382">
        <v>9</v>
      </c>
      <c r="B22" s="383"/>
      <c r="C22" s="341" t="s">
        <v>682</v>
      </c>
      <c r="D22" s="297">
        <f>+D15+D16+D18+D20</f>
        <v>160549.81000000003</v>
      </c>
      <c r="E22" s="297">
        <f>+E15+E16+E18+E20</f>
        <v>175456.52999999997</v>
      </c>
      <c r="F22" s="297">
        <f t="shared" ref="F22:L22" si="56">+F15+F16+F18+F20</f>
        <v>190585.31</v>
      </c>
      <c r="G22" s="297">
        <f t="shared" si="56"/>
        <v>186670.50999999998</v>
      </c>
      <c r="H22" s="297">
        <f t="shared" si="56"/>
        <v>173221.86676599999</v>
      </c>
      <c r="I22" s="297">
        <f t="shared" si="56"/>
        <v>200087.98</v>
      </c>
      <c r="J22" s="297">
        <f t="shared" si="56"/>
        <v>221431.3</v>
      </c>
      <c r="K22" s="297">
        <f t="shared" si="56"/>
        <v>214859.93</v>
      </c>
      <c r="L22" s="297">
        <f t="shared" si="56"/>
        <v>223047.02999999997</v>
      </c>
      <c r="M22" s="297">
        <f t="shared" ref="M22" si="57">+M15+M16+M18+M20</f>
        <v>254425.37</v>
      </c>
      <c r="N22" s="297"/>
      <c r="O22" s="298"/>
      <c r="P22" s="317">
        <v>-0.58374224290647092</v>
      </c>
      <c r="Q22" s="317">
        <f t="shared" si="32"/>
        <v>9.2847945444469495</v>
      </c>
      <c r="R22" s="317">
        <f t="shared" si="33"/>
        <v>8.6225231970562977</v>
      </c>
      <c r="S22" s="317">
        <f t="shared" si="34"/>
        <v>-2.0540932561906367</v>
      </c>
      <c r="T22" s="317">
        <f t="shared" si="35"/>
        <v>-7.2044819687908879</v>
      </c>
      <c r="U22" s="316">
        <f t="shared" si="36"/>
        <v>15.509654603995582</v>
      </c>
      <c r="V22" s="317">
        <f t="shared" si="37"/>
        <v>10.666967600952336</v>
      </c>
      <c r="W22" s="317">
        <f t="shared" si="38"/>
        <v>-2.9676789144082116</v>
      </c>
      <c r="X22" s="317">
        <f t="shared" si="39"/>
        <v>3.8104359430816137</v>
      </c>
      <c r="Y22" s="317">
        <f t="shared" si="40"/>
        <v>14.068037579339233</v>
      </c>
      <c r="Z22" s="317"/>
      <c r="AA22" s="313"/>
      <c r="AB22" s="297">
        <f t="shared" si="11"/>
        <v>222770.32199999999</v>
      </c>
      <c r="AC22" s="317">
        <f t="shared" si="12"/>
        <v>6.1903014686742752</v>
      </c>
      <c r="AD22" s="317">
        <f t="shared" si="13"/>
        <v>-100</v>
      </c>
      <c r="AE22" s="387"/>
      <c r="AF22" s="389" t="str">
        <f t="shared" si="22"/>
        <v>186,670.5 (-2.1%)</v>
      </c>
      <c r="AG22" s="499" t="str">
        <f t="shared" si="14"/>
        <v>173,221.9 (-7.2%)</v>
      </c>
      <c r="AH22" s="499" t="str">
        <f t="shared" si="15"/>
        <v>200,088.0 (15.5%)</v>
      </c>
      <c r="AI22" s="499" t="str">
        <f t="shared" si="16"/>
        <v>221,431.3 (10.7%)</v>
      </c>
      <c r="AJ22" s="499" t="str">
        <f t="shared" si="17"/>
        <v>214,859.9 (-3.0%)</v>
      </c>
      <c r="AK22" s="499" t="str">
        <f t="shared" si="18"/>
        <v>223,047.0 (3.8%)</v>
      </c>
      <c r="AL22" s="499" t="str">
        <f t="shared" si="19"/>
        <v>254,425.4 (14.1%)</v>
      </c>
      <c r="AM22" s="499" t="str">
        <f t="shared" si="19"/>
        <v>0.0 (0.0%)</v>
      </c>
    </row>
    <row r="23" spans="1:39" ht="11.1" customHeight="1">
      <c r="B23" s="383">
        <v>10</v>
      </c>
      <c r="C23" s="338" t="s">
        <v>664</v>
      </c>
      <c r="D23" s="510">
        <v>17756.88</v>
      </c>
      <c r="E23" s="510">
        <v>20015.830000000002</v>
      </c>
      <c r="F23" s="510">
        <v>21744.14</v>
      </c>
      <c r="G23" s="294">
        <v>20770.32</v>
      </c>
      <c r="H23" s="512">
        <v>19376.854249</v>
      </c>
      <c r="I23" s="512">
        <v>22776.03</v>
      </c>
      <c r="J23" s="509">
        <v>21827.17</v>
      </c>
      <c r="K23" s="510">
        <v>23753.200000000001</v>
      </c>
      <c r="L23" s="510">
        <v>27290.14</v>
      </c>
      <c r="M23" s="510">
        <v>28835.59</v>
      </c>
      <c r="N23" s="510"/>
      <c r="O23" s="511"/>
      <c r="P23" s="520">
        <v>-4.3594647713299466</v>
      </c>
      <c r="Q23" s="520">
        <f t="shared" si="32"/>
        <v>12.721547929591237</v>
      </c>
      <c r="R23" s="520">
        <f t="shared" si="33"/>
        <v>8.6347156225847108</v>
      </c>
      <c r="S23" s="520">
        <f t="shared" si="34"/>
        <v>-4.4785399652504054</v>
      </c>
      <c r="T23" s="520">
        <f t="shared" si="35"/>
        <v>-6.7089276958660182</v>
      </c>
      <c r="U23" s="520">
        <f t="shared" si="36"/>
        <v>17.542454039852331</v>
      </c>
      <c r="V23" s="520">
        <f t="shared" si="37"/>
        <v>-4.1660464971287841</v>
      </c>
      <c r="W23" s="520">
        <f t="shared" si="38"/>
        <v>8.8240023786867674</v>
      </c>
      <c r="X23" s="520">
        <f t="shared" si="39"/>
        <v>14.89037266557769</v>
      </c>
      <c r="Y23" s="520">
        <f t="shared" si="40"/>
        <v>5.6630343413408779</v>
      </c>
      <c r="Z23" s="520"/>
      <c r="AA23" s="514"/>
      <c r="AB23" s="535">
        <f t="shared" si="11"/>
        <v>24896.425999999999</v>
      </c>
      <c r="AC23" s="520">
        <f t="shared" si="12"/>
        <v>6.0749178065194753</v>
      </c>
      <c r="AD23" s="520">
        <f t="shared" si="13"/>
        <v>-100</v>
      </c>
      <c r="AE23" s="519"/>
      <c r="AF23" s="391" t="str">
        <f t="shared" si="22"/>
        <v>20,770.3 (-4.5%)</v>
      </c>
      <c r="AG23" s="524" t="str">
        <f t="shared" si="14"/>
        <v>19,376.9 (-6.7%)</v>
      </c>
      <c r="AH23" s="684" t="str">
        <f t="shared" si="15"/>
        <v>22,776.0 (17.5%)</v>
      </c>
      <c r="AI23" s="684" t="str">
        <f t="shared" si="16"/>
        <v>21,827.2 (-4.2%)</v>
      </c>
      <c r="AJ23" s="684" t="str">
        <f t="shared" si="17"/>
        <v>23,753.2 (8.8%)</v>
      </c>
      <c r="AK23" s="684" t="str">
        <f t="shared" si="18"/>
        <v>27,290.1 (14.9%)</v>
      </c>
      <c r="AL23" s="684" t="str">
        <f t="shared" si="19"/>
        <v>28,835.6 (5.7%)</v>
      </c>
      <c r="AM23" s="684" t="str">
        <f t="shared" si="19"/>
        <v>0.0 (0.0%)</v>
      </c>
    </row>
    <row r="24" spans="1:39" customFormat="1" ht="11.1" hidden="1" customHeight="1">
      <c r="A24" s="380">
        <v>10</v>
      </c>
      <c r="B24" s="381"/>
      <c r="C24" s="341" t="s">
        <v>683</v>
      </c>
      <c r="D24" s="314">
        <f t="shared" ref="D24" si="58">+D15+D21+D23</f>
        <v>178306.69</v>
      </c>
      <c r="E24" s="314">
        <f t="shared" ref="E24" si="59">+E15+E21+E23</f>
        <v>195472.36</v>
      </c>
      <c r="F24" s="314">
        <f t="shared" ref="F24:M24" si="60">+F15+F21+F23</f>
        <v>212329.45</v>
      </c>
      <c r="G24" s="297">
        <f t="shared" si="60"/>
        <v>207440.83</v>
      </c>
      <c r="H24" s="297">
        <f t="shared" si="60"/>
        <v>192598.72101499999</v>
      </c>
      <c r="I24" s="297">
        <f t="shared" si="60"/>
        <v>222864.01</v>
      </c>
      <c r="J24" s="297">
        <f t="shared" si="60"/>
        <v>243258.46999999997</v>
      </c>
      <c r="K24" s="314">
        <f t="shared" si="60"/>
        <v>238613.13</v>
      </c>
      <c r="L24" s="314">
        <f t="shared" si="60"/>
        <v>250337.16999999998</v>
      </c>
      <c r="M24" s="314">
        <f t="shared" si="60"/>
        <v>283260.96000000002</v>
      </c>
      <c r="N24" s="314"/>
      <c r="O24" s="298"/>
      <c r="P24" s="317">
        <v>-0.97306557336442889</v>
      </c>
      <c r="Q24" s="317">
        <f t="shared" si="32"/>
        <v>9.6270476447069875</v>
      </c>
      <c r="R24" s="317">
        <f t="shared" si="33"/>
        <v>8.6237716677693079</v>
      </c>
      <c r="S24" s="317">
        <f t="shared" si="34"/>
        <v>-2.3023749178458397</v>
      </c>
      <c r="T24" s="317">
        <f t="shared" si="35"/>
        <v>-7.154863864071503</v>
      </c>
      <c r="U24" s="317">
        <f t="shared" si="36"/>
        <v>15.71416924551794</v>
      </c>
      <c r="V24" s="317">
        <f t="shared" si="37"/>
        <v>9.1510782741457177</v>
      </c>
      <c r="W24" s="317">
        <f t="shared" si="38"/>
        <v>-1.9096313480883031</v>
      </c>
      <c r="X24" s="317">
        <f t="shared" si="39"/>
        <v>4.9134094171598974</v>
      </c>
      <c r="Y24" s="317">
        <f t="shared" si="40"/>
        <v>13.151778459427366</v>
      </c>
      <c r="Z24" s="317"/>
      <c r="AA24" s="313"/>
      <c r="AB24" s="314">
        <f t="shared" si="11"/>
        <v>247666.74799999999</v>
      </c>
      <c r="AC24" s="317">
        <f>_xlfn.RRI(4,I24,M24)*100</f>
        <v>6.1785268531623805</v>
      </c>
      <c r="AD24" s="317">
        <f t="shared" si="13"/>
        <v>-100</v>
      </c>
      <c r="AE24" s="387"/>
      <c r="AF24" s="389" t="str">
        <f t="shared" si="22"/>
        <v>207,440.8 (-2.3%)</v>
      </c>
      <c r="AG24" s="499" t="str">
        <f t="shared" si="14"/>
        <v>192,598.7 (-7.2%)</v>
      </c>
      <c r="AH24" s="499" t="str">
        <f t="shared" si="15"/>
        <v>222,864.0 (15.7%)</v>
      </c>
      <c r="AI24" s="499" t="str">
        <f t="shared" si="16"/>
        <v>243,258.5 (9.2%)</v>
      </c>
      <c r="AJ24" s="499" t="str">
        <f t="shared" si="17"/>
        <v>238,613.1 (-1.9%)</v>
      </c>
      <c r="AK24" s="499" t="str">
        <f t="shared" si="18"/>
        <v>250,337.2 (4.9%)</v>
      </c>
      <c r="AL24" s="499" t="str">
        <f t="shared" si="19"/>
        <v>283,261.0 (13.2%)</v>
      </c>
      <c r="AM24" s="499" t="str">
        <f t="shared" si="19"/>
        <v>0.0 (0.0%)</v>
      </c>
    </row>
    <row r="25" spans="1:39" ht="11.1" customHeight="1">
      <c r="B25" s="383">
        <v>11</v>
      </c>
      <c r="C25" s="338" t="s">
        <v>665</v>
      </c>
      <c r="D25" s="510">
        <v>18908.599999999999</v>
      </c>
      <c r="E25" s="510">
        <v>21440.86</v>
      </c>
      <c r="F25" s="510">
        <v>21225.31</v>
      </c>
      <c r="G25" s="294">
        <v>19648.97</v>
      </c>
      <c r="H25" s="512">
        <v>18959.814227999999</v>
      </c>
      <c r="I25" s="535">
        <v>23723.05</v>
      </c>
      <c r="J25" s="510">
        <v>22388.11</v>
      </c>
      <c r="K25" s="510">
        <v>23673.919999999998</v>
      </c>
      <c r="L25" s="510">
        <v>25638.05</v>
      </c>
      <c r="M25" s="510">
        <v>27445.62</v>
      </c>
      <c r="N25" s="510"/>
      <c r="O25" s="511"/>
      <c r="P25" s="520">
        <v>10.172320869324537</v>
      </c>
      <c r="Q25" s="520">
        <f t="shared" si="32"/>
        <v>13.392107295093258</v>
      </c>
      <c r="R25" s="520">
        <f t="shared" si="33"/>
        <v>-1.0053234804947131</v>
      </c>
      <c r="S25" s="520">
        <f t="shared" si="34"/>
        <v>-7.4266995393706843</v>
      </c>
      <c r="T25" s="520">
        <f t="shared" si="35"/>
        <v>-3.5073379011724359</v>
      </c>
      <c r="U25" s="520">
        <f t="shared" si="36"/>
        <v>25.122797695800301</v>
      </c>
      <c r="V25" s="520">
        <f t="shared" si="37"/>
        <v>-5.6271853745618605</v>
      </c>
      <c r="W25" s="520">
        <f t="shared" si="38"/>
        <v>5.7432717634494201</v>
      </c>
      <c r="X25" s="520">
        <f t="shared" si="39"/>
        <v>8.2965981130290309</v>
      </c>
      <c r="Y25" s="520">
        <f t="shared" si="40"/>
        <v>7.0503411920953329</v>
      </c>
      <c r="Z25" s="520"/>
      <c r="AA25" s="514"/>
      <c r="AB25" s="535">
        <f t="shared" si="11"/>
        <v>24573.75</v>
      </c>
      <c r="AC25" s="520">
        <f t="shared" si="12"/>
        <v>3.7111931020274769</v>
      </c>
      <c r="AD25" s="520">
        <f t="shared" si="13"/>
        <v>-100</v>
      </c>
      <c r="AE25" s="519"/>
      <c r="AF25" s="391" t="str">
        <f t="shared" si="22"/>
        <v>19,649.0 (-7.4%)</v>
      </c>
      <c r="AG25" s="524" t="str">
        <f t="shared" si="14"/>
        <v>18,959.8 (-3.5%)</v>
      </c>
      <c r="AH25" s="684" t="str">
        <f t="shared" si="15"/>
        <v>23,723.1 (25.1%)</v>
      </c>
      <c r="AI25" s="684" t="str">
        <f t="shared" si="16"/>
        <v>22,388.1 (-5.6%)</v>
      </c>
      <c r="AJ25" s="684" t="str">
        <f t="shared" si="17"/>
        <v>23,673.9 (5.7%)</v>
      </c>
      <c r="AK25" s="684" t="str">
        <f t="shared" si="18"/>
        <v>25,638.1 (8.3%)</v>
      </c>
      <c r="AL25" s="684" t="str">
        <f t="shared" si="19"/>
        <v>27,445.6 (7.1%)</v>
      </c>
      <c r="AM25" s="684" t="str">
        <f t="shared" si="19"/>
        <v>0.0 (0.0%)</v>
      </c>
    </row>
    <row r="26" spans="1:39" customFormat="1" ht="11.1" hidden="1" customHeight="1">
      <c r="A26" s="380">
        <v>11</v>
      </c>
      <c r="B26" s="381"/>
      <c r="C26" s="341" t="s">
        <v>666</v>
      </c>
      <c r="D26" s="314">
        <f t="shared" ref="D26:K26" si="61">+D15+D21+D23+D25</f>
        <v>197215.29</v>
      </c>
      <c r="E26" s="314">
        <f t="shared" si="61"/>
        <v>216913.21999999997</v>
      </c>
      <c r="F26" s="314">
        <f t="shared" si="61"/>
        <v>233554.76</v>
      </c>
      <c r="G26" s="297">
        <f t="shared" si="61"/>
        <v>227089.8</v>
      </c>
      <c r="H26" s="297">
        <f t="shared" si="61"/>
        <v>211558.53524299999</v>
      </c>
      <c r="I26" s="314">
        <f t="shared" si="61"/>
        <v>246587.06</v>
      </c>
      <c r="J26" s="314">
        <f t="shared" si="61"/>
        <v>265646.57999999996</v>
      </c>
      <c r="K26" s="314">
        <f t="shared" si="61"/>
        <v>262287.05</v>
      </c>
      <c r="L26" s="314">
        <f>+L15+L21+L23+L25</f>
        <v>275975.21999999997</v>
      </c>
      <c r="M26" s="314">
        <f>+M15+M21+M23+M25</f>
        <v>310706.58</v>
      </c>
      <c r="N26" s="314"/>
      <c r="O26" s="298"/>
      <c r="P26" s="317">
        <v>-3.1639547670048174E-3</v>
      </c>
      <c r="Q26" s="317">
        <f t="shared" si="32"/>
        <v>9.988033889258773</v>
      </c>
      <c r="R26" s="317">
        <f t="shared" si="33"/>
        <v>7.6719805275123676</v>
      </c>
      <c r="S26" s="317">
        <f t="shared" si="34"/>
        <v>-2.7680703232081494</v>
      </c>
      <c r="T26" s="317">
        <f t="shared" si="35"/>
        <v>-6.8392612776971955</v>
      </c>
      <c r="U26" s="317">
        <f t="shared" si="36"/>
        <v>16.557367783231069</v>
      </c>
      <c r="V26" s="317">
        <f t="shared" si="37"/>
        <v>7.7293269160190192</v>
      </c>
      <c r="W26" s="317">
        <f t="shared" si="38"/>
        <v>-1.264661491218888</v>
      </c>
      <c r="X26" s="317">
        <f t="shared" si="39"/>
        <v>5.2187746211640906</v>
      </c>
      <c r="Y26" s="317">
        <f t="shared" si="40"/>
        <v>12.584955997136271</v>
      </c>
      <c r="Z26" s="317"/>
      <c r="AA26" s="313"/>
      <c r="AB26" s="314">
        <f t="shared" si="11"/>
        <v>272240.49800000002</v>
      </c>
      <c r="AC26" s="317">
        <f t="shared" si="12"/>
        <v>5.9485560051893982</v>
      </c>
      <c r="AD26" s="317">
        <f t="shared" si="13"/>
        <v>-100</v>
      </c>
      <c r="AE26" s="387"/>
      <c r="AF26" s="389" t="str">
        <f t="shared" si="22"/>
        <v>227,089.8 (-2.8%)</v>
      </c>
      <c r="AG26" s="499" t="str">
        <f t="shared" si="14"/>
        <v>211,558.5 (-6.8%)</v>
      </c>
      <c r="AH26" s="499" t="str">
        <f t="shared" si="15"/>
        <v>246,587.1 (16.6%)</v>
      </c>
      <c r="AI26" s="499" t="str">
        <f t="shared" si="16"/>
        <v>265,646.6 (7.7%)</v>
      </c>
      <c r="AJ26" s="499" t="str">
        <f t="shared" si="17"/>
        <v>262,287.1 (-1.3%)</v>
      </c>
      <c r="AK26" s="499" t="str">
        <f t="shared" si="18"/>
        <v>275,975.2 (5.2%)</v>
      </c>
      <c r="AL26" s="499" t="str">
        <f t="shared" si="19"/>
        <v>310,706.6 (12.6%)</v>
      </c>
      <c r="AM26" s="499" t="str">
        <f t="shared" si="19"/>
        <v>0.0 (0.0%)</v>
      </c>
    </row>
    <row r="27" spans="1:39" ht="11.1" customHeight="1">
      <c r="B27" s="383">
        <v>12</v>
      </c>
      <c r="C27" s="338" t="s">
        <v>684</v>
      </c>
      <c r="D27" s="510">
        <v>18172.240000000002</v>
      </c>
      <c r="E27" s="510">
        <v>19721.439999999999</v>
      </c>
      <c r="F27" s="510">
        <v>19402.21</v>
      </c>
      <c r="G27" s="294">
        <v>19179</v>
      </c>
      <c r="H27" s="512">
        <v>20075.575528000001</v>
      </c>
      <c r="I27" s="512">
        <v>25419.02</v>
      </c>
      <c r="J27" s="510">
        <v>21778.33</v>
      </c>
      <c r="K27" s="510">
        <v>22787.23</v>
      </c>
      <c r="L27" s="510">
        <v>24764.560000000001</v>
      </c>
      <c r="M27" s="510">
        <v>28928.44</v>
      </c>
      <c r="N27" s="510"/>
      <c r="O27" s="511"/>
      <c r="P27" s="520">
        <v>6.3446640519754682</v>
      </c>
      <c r="Q27" s="520">
        <f t="shared" si="32"/>
        <v>8.5250910179482275</v>
      </c>
      <c r="R27" s="520">
        <f t="shared" si="33"/>
        <v>-1.6186951865583832</v>
      </c>
      <c r="S27" s="520">
        <f t="shared" si="34"/>
        <v>-1.1504359554916688</v>
      </c>
      <c r="T27" s="520">
        <f t="shared" si="35"/>
        <v>4.6747772459460935</v>
      </c>
      <c r="U27" s="520">
        <f t="shared" si="36"/>
        <v>26.616644013753632</v>
      </c>
      <c r="V27" s="520">
        <f t="shared" si="37"/>
        <v>-14.322700088359031</v>
      </c>
      <c r="W27" s="520">
        <f t="shared" si="38"/>
        <v>4.6325866124721227</v>
      </c>
      <c r="X27" s="520">
        <f t="shared" si="39"/>
        <v>8.6773600828183195</v>
      </c>
      <c r="Y27" s="520">
        <f t="shared" si="40"/>
        <v>16.813866266955667</v>
      </c>
      <c r="Z27" s="520"/>
      <c r="AA27" s="514"/>
      <c r="AB27" s="535">
        <f t="shared" si="11"/>
        <v>24735.516</v>
      </c>
      <c r="AC27" s="520">
        <f t="shared" si="12"/>
        <v>3.2860224161860074</v>
      </c>
      <c r="AD27" s="520">
        <f t="shared" si="13"/>
        <v>-100</v>
      </c>
      <c r="AE27" s="519"/>
      <c r="AF27" s="391" t="str">
        <f t="shared" si="22"/>
        <v>19,179.0 (-1.2%)</v>
      </c>
      <c r="AG27" s="524" t="str">
        <f t="shared" si="14"/>
        <v>20,075.6 (4.7%)</v>
      </c>
      <c r="AH27" s="684" t="str">
        <f t="shared" si="15"/>
        <v>25,419.0 (26.6%)</v>
      </c>
      <c r="AI27" s="684" t="str">
        <f t="shared" si="16"/>
        <v>21,778.3 (-14.3%)</v>
      </c>
      <c r="AJ27" s="684" t="str">
        <f t="shared" si="17"/>
        <v>22,787.2 (4.6%)</v>
      </c>
      <c r="AK27" s="684" t="str">
        <f t="shared" si="18"/>
        <v>24,764.6 (8.7%)</v>
      </c>
      <c r="AL27" s="684" t="str">
        <f t="shared" si="19"/>
        <v>28,928.4 (16.8%)</v>
      </c>
      <c r="AM27" s="684" t="str">
        <f t="shared" si="19"/>
        <v>0.0 (0.0%)</v>
      </c>
    </row>
    <row r="28" spans="1:39" ht="11.1" customHeight="1">
      <c r="A28" s="382"/>
      <c r="B28" s="383"/>
      <c r="C28" s="340" t="s">
        <v>30</v>
      </c>
      <c r="D28" s="526">
        <f t="shared" ref="D28:M28" si="62">+D23+D25+D27</f>
        <v>54837.72</v>
      </c>
      <c r="E28" s="526">
        <f t="shared" si="62"/>
        <v>61178.130000000005</v>
      </c>
      <c r="F28" s="526">
        <f t="shared" si="62"/>
        <v>62371.659999999996</v>
      </c>
      <c r="G28" s="297">
        <f t="shared" si="62"/>
        <v>59598.29</v>
      </c>
      <c r="H28" s="525">
        <f t="shared" si="62"/>
        <v>58412.244005</v>
      </c>
      <c r="I28" s="525">
        <f t="shared" si="62"/>
        <v>71918.100000000006</v>
      </c>
      <c r="J28" s="525">
        <f t="shared" si="62"/>
        <v>65993.61</v>
      </c>
      <c r="K28" s="526">
        <f t="shared" si="62"/>
        <v>70214.349999999991</v>
      </c>
      <c r="L28" s="526">
        <f t="shared" si="62"/>
        <v>77692.75</v>
      </c>
      <c r="M28" s="526">
        <f t="shared" si="62"/>
        <v>85209.65</v>
      </c>
      <c r="N28" s="526"/>
      <c r="O28" s="527"/>
      <c r="P28" s="528">
        <v>3.8257321305910974</v>
      </c>
      <c r="Q28" s="528">
        <f t="shared" si="32"/>
        <v>11.562132780137468</v>
      </c>
      <c r="R28" s="528">
        <f t="shared" si="33"/>
        <v>1.9509095815775757</v>
      </c>
      <c r="S28" s="528">
        <f t="shared" si="34"/>
        <v>-4.4465226675063585</v>
      </c>
      <c r="T28" s="528">
        <f t="shared" si="35"/>
        <v>-1.9900671562892214</v>
      </c>
      <c r="U28" s="528">
        <f t="shared" si="36"/>
        <v>23.121618121440292</v>
      </c>
      <c r="V28" s="528">
        <f t="shared" si="37"/>
        <v>-8.2378288636657633</v>
      </c>
      <c r="W28" s="528">
        <f t="shared" si="38"/>
        <v>6.3956798241526558</v>
      </c>
      <c r="X28" s="528">
        <f t="shared" si="39"/>
        <v>10.650814256629882</v>
      </c>
      <c r="Y28" s="528">
        <f t="shared" si="40"/>
        <v>9.675162740410137</v>
      </c>
      <c r="Z28" s="528"/>
      <c r="AA28" s="514"/>
      <c r="AB28" s="526">
        <f t="shared" si="11"/>
        <v>74205.691999999995</v>
      </c>
      <c r="AC28" s="528">
        <f t="shared" si="12"/>
        <v>4.330825587246645</v>
      </c>
      <c r="AD28" s="528">
        <f t="shared" si="13"/>
        <v>-100</v>
      </c>
      <c r="AE28" s="519"/>
      <c r="AF28" s="392" t="str">
        <f t="shared" si="22"/>
        <v>59,598.3 (-4.4%)</v>
      </c>
      <c r="AG28" s="530" t="str">
        <f t="shared" si="14"/>
        <v>58,412.2 (-2.0%)</v>
      </c>
      <c r="AH28" s="685" t="str">
        <f t="shared" si="15"/>
        <v>71,918.1 (23.1%)</v>
      </c>
      <c r="AI28" s="685" t="str">
        <f t="shared" si="16"/>
        <v>65,993.6 (-8.2%)</v>
      </c>
      <c r="AJ28" s="685" t="str">
        <f t="shared" si="17"/>
        <v>70,214.4 (6.4%)</v>
      </c>
      <c r="AK28" s="685" t="str">
        <f t="shared" si="18"/>
        <v>77,692.8 (10.7%)</v>
      </c>
      <c r="AL28" s="685" t="str">
        <f t="shared" si="19"/>
        <v>85,209.7 (9.7%)</v>
      </c>
      <c r="AM28" s="685" t="str">
        <f t="shared" si="19"/>
        <v>0.0 (0.0%)</v>
      </c>
    </row>
    <row r="29" spans="1:39" ht="11.1" customHeight="1">
      <c r="A29" s="382"/>
      <c r="B29" s="383"/>
      <c r="C29" s="340" t="s">
        <v>31</v>
      </c>
      <c r="D29" s="537">
        <f t="shared" ref="D29:L29" si="63">+D28+D21</f>
        <v>110084.56</v>
      </c>
      <c r="E29" s="537">
        <f t="shared" si="63"/>
        <v>123243.18000000001</v>
      </c>
      <c r="F29" s="537">
        <f t="shared" si="63"/>
        <v>126302.12</v>
      </c>
      <c r="G29" s="301">
        <f t="shared" si="63"/>
        <v>123195.3</v>
      </c>
      <c r="H29" s="536">
        <f t="shared" si="63"/>
        <v>117092.146504</v>
      </c>
      <c r="I29" s="536">
        <f t="shared" si="63"/>
        <v>139651.38</v>
      </c>
      <c r="J29" s="536">
        <f t="shared" si="63"/>
        <v>138232.35999999999</v>
      </c>
      <c r="K29" s="537">
        <f t="shared" si="63"/>
        <v>142690.28999999998</v>
      </c>
      <c r="L29" s="537">
        <f t="shared" si="63"/>
        <v>155688.01</v>
      </c>
      <c r="M29" s="537">
        <f t="shared" ref="M29" si="64">+M28+M21</f>
        <v>172504.25</v>
      </c>
      <c r="N29" s="537"/>
      <c r="O29" s="527"/>
      <c r="P29" s="528">
        <v>2.3988313919785398</v>
      </c>
      <c r="Q29" s="528">
        <f t="shared" si="32"/>
        <v>11.953193072670686</v>
      </c>
      <c r="R29" s="528">
        <f t="shared" si="33"/>
        <v>2.4820359227991196</v>
      </c>
      <c r="S29" s="528">
        <f t="shared" si="34"/>
        <v>-2.4598320281559727</v>
      </c>
      <c r="T29" s="528">
        <f t="shared" si="35"/>
        <v>-4.9540473508323801</v>
      </c>
      <c r="U29" s="528">
        <f t="shared" si="36"/>
        <v>19.266222517519015</v>
      </c>
      <c r="V29" s="528">
        <f t="shared" si="37"/>
        <v>-1.0161159882559168</v>
      </c>
      <c r="W29" s="528">
        <f t="shared" si="38"/>
        <v>3.2249539832785779</v>
      </c>
      <c r="X29" s="528">
        <f t="shared" si="39"/>
        <v>9.1090430890567564</v>
      </c>
      <c r="Y29" s="528">
        <f t="shared" si="40"/>
        <v>10.801242818891431</v>
      </c>
      <c r="Z29" s="528"/>
      <c r="AA29" s="514"/>
      <c r="AB29" s="537">
        <f t="shared" si="11"/>
        <v>149753.258</v>
      </c>
      <c r="AC29" s="528">
        <f t="shared" si="12"/>
        <v>5.4237940788160133</v>
      </c>
      <c r="AD29" s="528">
        <f t="shared" si="13"/>
        <v>-100</v>
      </c>
      <c r="AE29" s="519"/>
      <c r="AF29" s="393" t="str">
        <f t="shared" si="22"/>
        <v>123,195.3 (-2.5%)</v>
      </c>
      <c r="AG29" s="530" t="str">
        <f t="shared" si="14"/>
        <v>117,092.1 (-5.0%)</v>
      </c>
      <c r="AH29" s="685" t="str">
        <f t="shared" si="15"/>
        <v>139,651.4 (19.3%)</v>
      </c>
      <c r="AI29" s="685" t="str">
        <f t="shared" si="16"/>
        <v>138,232.4 (-1.0%)</v>
      </c>
      <c r="AJ29" s="685" t="str">
        <f t="shared" si="17"/>
        <v>142,690.3 (3.2%)</v>
      </c>
      <c r="AK29" s="685" t="str">
        <f t="shared" si="18"/>
        <v>155,688.0 (9.1%)</v>
      </c>
      <c r="AL29" s="685" t="str">
        <f t="shared" si="19"/>
        <v>172,504.3 (10.8%)</v>
      </c>
      <c r="AM29" s="685" t="str">
        <f t="shared" si="19"/>
        <v>0.0 (0.0%)</v>
      </c>
    </row>
    <row r="30" spans="1:39" ht="11.1" customHeight="1">
      <c r="A30" s="382"/>
      <c r="C30" s="342" t="s">
        <v>45</v>
      </c>
      <c r="D30" s="539">
        <f t="shared" ref="D30:J30" si="65">+D15+D21+D28</f>
        <v>215387.53</v>
      </c>
      <c r="E30" s="539">
        <f t="shared" si="65"/>
        <v>236634.65999999997</v>
      </c>
      <c r="F30" s="539">
        <f t="shared" si="65"/>
        <v>252956.97000000003</v>
      </c>
      <c r="G30" s="302">
        <f t="shared" si="65"/>
        <v>246268.79999999999</v>
      </c>
      <c r="H30" s="538">
        <f t="shared" si="65"/>
        <v>231634.11077099998</v>
      </c>
      <c r="I30" s="538">
        <f t="shared" si="65"/>
        <v>272006.08</v>
      </c>
      <c r="J30" s="538">
        <f t="shared" si="65"/>
        <v>287424.90999999997</v>
      </c>
      <c r="K30" s="539">
        <f t="shared" ref="K30:L30" si="66">+K15+K21+K28</f>
        <v>285074.27999999997</v>
      </c>
      <c r="L30" s="539">
        <f t="shared" si="66"/>
        <v>300739.77999999997</v>
      </c>
      <c r="M30" s="539">
        <f t="shared" ref="M30" si="67">+M15+M21+M28</f>
        <v>339635.02</v>
      </c>
      <c r="N30" s="539"/>
      <c r="O30" s="527"/>
      <c r="P30" s="541">
        <v>0.50298262434265162</v>
      </c>
      <c r="Q30" s="541">
        <f t="shared" si="32"/>
        <v>9.8646054393213731</v>
      </c>
      <c r="R30" s="541">
        <f t="shared" si="33"/>
        <v>6.8976835430617278</v>
      </c>
      <c r="S30" s="541">
        <f t="shared" si="34"/>
        <v>-2.6439951427312036</v>
      </c>
      <c r="T30" s="541">
        <f t="shared" si="35"/>
        <v>-5.9425673203426506</v>
      </c>
      <c r="U30" s="541">
        <f t="shared" si="36"/>
        <v>17.429198616136855</v>
      </c>
      <c r="V30" s="541">
        <f t="shared" si="37"/>
        <v>5.6685607909940705</v>
      </c>
      <c r="W30" s="541">
        <f t="shared" si="38"/>
        <v>-0.81782403619783395</v>
      </c>
      <c r="X30" s="541">
        <f t="shared" si="39"/>
        <v>5.4952344350391868</v>
      </c>
      <c r="Y30" s="541">
        <f t="shared" si="40"/>
        <v>12.933187621537812</v>
      </c>
      <c r="Z30" s="541"/>
      <c r="AA30" s="514"/>
      <c r="AB30" s="539">
        <f t="shared" si="11"/>
        <v>296976.01400000002</v>
      </c>
      <c r="AC30" s="541">
        <f t="shared" si="12"/>
        <v>5.7081477730726249</v>
      </c>
      <c r="AD30" s="541">
        <f t="shared" si="13"/>
        <v>-100</v>
      </c>
      <c r="AE30" s="542"/>
      <c r="AF30" s="394" t="str">
        <f t="shared" ref="AF30" si="68">CONCATENATE(TEXT(G30,"0,00.0")," (",TEXT(S30,"0.0"),"%)")</f>
        <v>246,268.8 (-2.6%)</v>
      </c>
      <c r="AG30" s="544" t="str">
        <f t="shared" si="14"/>
        <v>231,634.1 (-5.9%)</v>
      </c>
      <c r="AH30" s="687" t="str">
        <f t="shared" si="15"/>
        <v>272,006.1 (17.4%)</v>
      </c>
      <c r="AI30" s="687" t="str">
        <f t="shared" si="16"/>
        <v>287,424.9 (5.7%)</v>
      </c>
      <c r="AJ30" s="687" t="str">
        <f t="shared" si="17"/>
        <v>285,074.3 (-0.8%)</v>
      </c>
      <c r="AK30" s="687" t="str">
        <f t="shared" si="18"/>
        <v>300,739.8 (5.5%)</v>
      </c>
      <c r="AL30" s="687" t="str">
        <f t="shared" si="19"/>
        <v>339,635.0 (12.9%)</v>
      </c>
      <c r="AM30" s="687" t="str">
        <f t="shared" si="19"/>
        <v>0.0 (0.0%)</v>
      </c>
    </row>
    <row r="31" spans="1:39" s="511" customFormat="1" ht="14.1" customHeight="1">
      <c r="A31" s="377"/>
      <c r="B31" s="379"/>
      <c r="C31" s="502" t="s">
        <v>33</v>
      </c>
      <c r="D31" s="502"/>
      <c r="E31" s="502"/>
      <c r="F31" s="502"/>
      <c r="G31" s="496"/>
      <c r="H31" s="502"/>
      <c r="I31" s="502"/>
      <c r="J31" s="502"/>
      <c r="K31" s="502"/>
      <c r="L31" s="502"/>
      <c r="M31" s="502"/>
      <c r="N31" s="502"/>
      <c r="O31" s="503"/>
      <c r="P31" s="374"/>
      <c r="Q31" s="497"/>
      <c r="R31" s="497"/>
      <c r="S31" s="497"/>
      <c r="T31" s="502" t="s">
        <v>1</v>
      </c>
      <c r="U31" s="513" t="s">
        <v>1</v>
      </c>
      <c r="V31" s="502"/>
      <c r="W31" s="502"/>
      <c r="X31" s="502"/>
      <c r="Y31" s="502"/>
      <c r="Z31" s="502"/>
      <c r="AA31" s="324"/>
      <c r="AB31" s="502"/>
      <c r="AC31" s="502"/>
      <c r="AD31" s="502"/>
      <c r="AE31" s="324"/>
    </row>
    <row r="32" spans="1:39" s="521" customFormat="1" ht="14.1" customHeight="1">
      <c r="A32" s="377"/>
      <c r="B32" s="379"/>
      <c r="C32" s="502" t="s">
        <v>688</v>
      </c>
      <c r="D32" s="502"/>
      <c r="E32" s="502"/>
      <c r="F32" s="502"/>
      <c r="G32" s="496"/>
      <c r="H32" s="502"/>
      <c r="I32" s="502"/>
      <c r="J32" s="502"/>
      <c r="K32" s="502"/>
      <c r="L32" s="502"/>
      <c r="M32" s="502"/>
      <c r="N32" s="502"/>
      <c r="O32" s="504"/>
      <c r="P32" s="375"/>
      <c r="Q32" s="375"/>
      <c r="R32" s="498"/>
      <c r="S32" s="498"/>
      <c r="T32" s="502" t="s">
        <v>3</v>
      </c>
      <c r="U32" s="513" t="s">
        <v>3</v>
      </c>
      <c r="V32" s="502"/>
      <c r="W32" s="502"/>
      <c r="X32" s="502"/>
      <c r="Y32" s="502"/>
      <c r="Z32" s="502"/>
      <c r="AA32" s="324"/>
      <c r="AB32" s="502"/>
      <c r="AC32" s="502"/>
      <c r="AD32" s="502"/>
      <c r="AE32" s="515"/>
    </row>
    <row r="33" spans="1:39" ht="11.1" customHeight="1">
      <c r="C33" s="337"/>
      <c r="D33" s="506">
        <v>2559</v>
      </c>
      <c r="E33" s="506">
        <v>2560</v>
      </c>
      <c r="F33" s="506">
        <v>2561</v>
      </c>
      <c r="G33" s="293">
        <v>2562</v>
      </c>
      <c r="H33" s="505">
        <v>2563</v>
      </c>
      <c r="I33" s="505">
        <v>2564</v>
      </c>
      <c r="J33" s="506">
        <v>2565</v>
      </c>
      <c r="K33" s="506">
        <v>2566</v>
      </c>
      <c r="L33" s="506">
        <v>2567</v>
      </c>
      <c r="M33" s="506">
        <v>2568</v>
      </c>
      <c r="N33" s="506">
        <v>2569</v>
      </c>
      <c r="O33" s="507"/>
      <c r="P33" s="516">
        <v>2559</v>
      </c>
      <c r="Q33" s="516">
        <v>2560</v>
      </c>
      <c r="R33" s="516">
        <v>2561</v>
      </c>
      <c r="S33" s="516">
        <v>2562</v>
      </c>
      <c r="T33" s="516">
        <v>2563</v>
      </c>
      <c r="U33" s="516">
        <v>2564</v>
      </c>
      <c r="V33" s="516">
        <v>2565</v>
      </c>
      <c r="W33" s="516">
        <v>2566</v>
      </c>
      <c r="X33" s="516">
        <v>2567</v>
      </c>
      <c r="Y33" s="516">
        <v>2568</v>
      </c>
      <c r="Z33" s="516">
        <v>2569</v>
      </c>
      <c r="AB33" s="506" t="s">
        <v>689</v>
      </c>
      <c r="AC33" s="516" t="s">
        <v>38</v>
      </c>
      <c r="AD33" s="516" t="s">
        <v>690</v>
      </c>
      <c r="AE33" s="517"/>
      <c r="AF33" s="293">
        <v>2562</v>
      </c>
      <c r="AG33" s="505">
        <v>2563</v>
      </c>
      <c r="AH33" s="505">
        <v>2564</v>
      </c>
      <c r="AI33" s="506">
        <v>2565</v>
      </c>
      <c r="AJ33" s="506">
        <v>2566</v>
      </c>
      <c r="AK33" s="506">
        <v>2567</v>
      </c>
      <c r="AL33" s="506">
        <v>2568</v>
      </c>
      <c r="AM33" s="506">
        <v>2569</v>
      </c>
    </row>
    <row r="34" spans="1:39" ht="11.1" customHeight="1">
      <c r="B34" s="379">
        <v>1</v>
      </c>
      <c r="C34" s="338" t="s">
        <v>669</v>
      </c>
      <c r="D34" s="510">
        <v>15487.15</v>
      </c>
      <c r="E34" s="510">
        <v>16239.77</v>
      </c>
      <c r="F34" s="510">
        <v>20201.05</v>
      </c>
      <c r="G34" s="371">
        <v>22991.02</v>
      </c>
      <c r="H34" s="540">
        <v>21011.620502000002</v>
      </c>
      <c r="I34" s="540">
        <v>19736.71</v>
      </c>
      <c r="J34" s="510">
        <v>23159.8</v>
      </c>
      <c r="K34" s="510">
        <v>24765.05</v>
      </c>
      <c r="L34" s="510">
        <v>25183.62</v>
      </c>
      <c r="M34" s="510">
        <v>26962.71</v>
      </c>
      <c r="N34" s="510">
        <v>34876.49</v>
      </c>
      <c r="O34" s="511"/>
      <c r="P34" s="518">
        <v>-12.293066422620214</v>
      </c>
      <c r="Q34" s="518">
        <f t="shared" ref="Q34:Z38" si="69">((E34/D34)-1)*100</f>
        <v>4.8596417029602046</v>
      </c>
      <c r="R34" s="518">
        <f t="shared" si="69"/>
        <v>24.392463686369936</v>
      </c>
      <c r="S34" s="518">
        <f t="shared" si="69"/>
        <v>13.811014773984521</v>
      </c>
      <c r="T34" s="518">
        <f t="shared" si="69"/>
        <v>-8.6094462011689679</v>
      </c>
      <c r="U34" s="518">
        <f t="shared" si="69"/>
        <v>-6.0676448152994666</v>
      </c>
      <c r="V34" s="518">
        <f t="shared" si="69"/>
        <v>17.343772087647835</v>
      </c>
      <c r="W34" s="518">
        <f t="shared" si="69"/>
        <v>6.931191115640023</v>
      </c>
      <c r="X34" s="518">
        <f t="shared" si="69"/>
        <v>1.6901641628020103</v>
      </c>
      <c r="Y34" s="518">
        <f t="shared" si="69"/>
        <v>7.0644728597397899</v>
      </c>
      <c r="Z34" s="518">
        <f t="shared" si="69"/>
        <v>29.350833057953007</v>
      </c>
      <c r="AB34" s="535">
        <f>AVERAGE(I34:M34)</f>
        <v>23961.577999999998</v>
      </c>
      <c r="AC34" s="518">
        <f>_xlfn.RRI(4,I34,M34)*100</f>
        <v>8.1115752164906407</v>
      </c>
      <c r="AD34" s="518">
        <f>N34/AB34*100-100</f>
        <v>45.551724514971426</v>
      </c>
      <c r="AE34" s="519"/>
      <c r="AF34" s="390" t="str">
        <f>CONCATENATE(TEXT(G34,"0,00.0")," (",TEXT(S34,"0.0"),"%)")</f>
        <v>22,991.0 (13.8%)</v>
      </c>
      <c r="AG34" s="522" t="str">
        <f t="shared" ref="AG34:AM34" si="70">CONCATENATE(FIXED(H34,1)," (",FIXED(T34,1),"%)")</f>
        <v>21,011.6 (-8.6%)</v>
      </c>
      <c r="AH34" s="683" t="str">
        <f t="shared" si="70"/>
        <v>19,736.7 (-6.1%)</v>
      </c>
      <c r="AI34" s="683" t="str">
        <f t="shared" si="70"/>
        <v>23,159.8 (17.3%)</v>
      </c>
      <c r="AJ34" s="683" t="str">
        <f t="shared" si="70"/>
        <v>24,765.1 (6.9%)</v>
      </c>
      <c r="AK34" s="683" t="str">
        <f t="shared" si="70"/>
        <v>25,183.6 (1.7%)</v>
      </c>
      <c r="AL34" s="683" t="str">
        <f t="shared" si="70"/>
        <v>26,962.7 (7.1%)</v>
      </c>
      <c r="AM34" s="683" t="str">
        <f t="shared" si="70"/>
        <v>34,876.5 (29.4%)</v>
      </c>
    </row>
    <row r="35" spans="1:39" ht="11.1" customHeight="1">
      <c r="B35" s="379">
        <v>2</v>
      </c>
      <c r="C35" s="338" t="s">
        <v>670</v>
      </c>
      <c r="D35" s="510">
        <v>14007.7</v>
      </c>
      <c r="E35" s="510">
        <v>16756.86</v>
      </c>
      <c r="F35" s="510">
        <v>19484.5</v>
      </c>
      <c r="G35" s="311">
        <v>17496.150000000001</v>
      </c>
      <c r="H35" s="535">
        <v>16575.878762</v>
      </c>
      <c r="I35" s="535">
        <v>19993.060000000001</v>
      </c>
      <c r="J35" s="510">
        <v>23230.26</v>
      </c>
      <c r="K35" s="510">
        <v>23190.35</v>
      </c>
      <c r="L35" s="510">
        <v>23777.360000000001</v>
      </c>
      <c r="M35" s="510">
        <v>24486.52</v>
      </c>
      <c r="N35" s="510"/>
      <c r="O35" s="511"/>
      <c r="P35" s="520">
        <v>-16.815475218402653</v>
      </c>
      <c r="Q35" s="520">
        <f t="shared" si="69"/>
        <v>19.626062808312561</v>
      </c>
      <c r="R35" s="520">
        <f t="shared" si="69"/>
        <v>16.277751320951527</v>
      </c>
      <c r="S35" s="520">
        <f t="shared" si="69"/>
        <v>-10.204778156996575</v>
      </c>
      <c r="T35" s="520">
        <f t="shared" si="69"/>
        <v>-5.2598499555616574</v>
      </c>
      <c r="U35" s="520">
        <f t="shared" si="69"/>
        <v>20.615385084945515</v>
      </c>
      <c r="V35" s="520">
        <f t="shared" si="69"/>
        <v>16.191618491616566</v>
      </c>
      <c r="W35" s="520">
        <f t="shared" si="69"/>
        <v>-0.17180177923105111</v>
      </c>
      <c r="X35" s="520">
        <f t="shared" si="69"/>
        <v>2.5312683939656022</v>
      </c>
      <c r="Y35" s="520">
        <f t="shared" si="69"/>
        <v>2.9825010009521646</v>
      </c>
      <c r="Z35" s="520"/>
      <c r="AB35" s="535">
        <f t="shared" ref="AB35:AB60" si="71">AVERAGE(I35:M35)</f>
        <v>22935.510000000002</v>
      </c>
      <c r="AC35" s="520">
        <f t="shared" ref="AC35:AC60" si="72">_xlfn.RRI(4,I35,M35)*100</f>
        <v>5.1990819092360363</v>
      </c>
      <c r="AD35" s="520">
        <f t="shared" ref="AD35:AD60" si="73">N35/AB35*100-100</f>
        <v>-100</v>
      </c>
      <c r="AE35" s="519"/>
      <c r="AF35" s="391" t="str">
        <f t="shared" ref="AF35:AF58" si="74">CONCATENATE(TEXT(G35,"0,00.0")," (",TEXT(S35,"0.0"),"%)")</f>
        <v>17,496.2 (-10.2%)</v>
      </c>
      <c r="AG35" s="524" t="str">
        <f t="shared" ref="AG35:AG60" si="75">CONCATENATE(FIXED(H35,1)," (",FIXED(T35,1),"%)")</f>
        <v>16,575.9 (-5.3%)</v>
      </c>
      <c r="AH35" s="684" t="str">
        <f t="shared" ref="AH35:AH60" si="76">CONCATENATE(FIXED(I35,1)," (",FIXED(U35,1),"%)")</f>
        <v>19,993.1 (20.6%)</v>
      </c>
      <c r="AI35" s="684" t="str">
        <f t="shared" ref="AI35:AI60" si="77">CONCATENATE(FIXED(J35,1)," (",FIXED(V35,1),"%)")</f>
        <v>23,230.3 (16.2%)</v>
      </c>
      <c r="AJ35" s="684" t="str">
        <f t="shared" ref="AJ35:AJ60" si="78">CONCATENATE(FIXED(K35,1)," (",FIXED(W35,1),"%)")</f>
        <v>23,190.4 (-0.2%)</v>
      </c>
      <c r="AK35" s="684" t="str">
        <f t="shared" ref="AK35:AK60" si="79">CONCATENATE(FIXED(L35,1)," (",FIXED(X35,1),"%)")</f>
        <v>23,777.4 (2.5%)</v>
      </c>
      <c r="AL35" s="684" t="str">
        <f t="shared" ref="AL35:AM60" si="80">CONCATENATE(FIXED(M35,1)," (",FIXED(Y35,1),"%)")</f>
        <v>24,486.5 (3.0%)</v>
      </c>
      <c r="AM35" s="684" t="str">
        <f t="shared" si="80"/>
        <v>0.0 (0.0%)</v>
      </c>
    </row>
    <row r="36" spans="1:39" customFormat="1" ht="11.1" hidden="1" customHeight="1">
      <c r="A36" s="380">
        <v>2</v>
      </c>
      <c r="B36" s="381"/>
      <c r="C36" s="339" t="s">
        <v>685</v>
      </c>
      <c r="D36" s="314">
        <f t="shared" ref="D36" si="81">+D34+D35</f>
        <v>29494.85</v>
      </c>
      <c r="E36" s="314">
        <f t="shared" ref="E36" si="82">+E34+E35</f>
        <v>32996.630000000005</v>
      </c>
      <c r="F36" s="314">
        <f t="shared" ref="F36:M36" si="83">+F34+F35</f>
        <v>39685.550000000003</v>
      </c>
      <c r="G36" s="314">
        <f t="shared" si="83"/>
        <v>40487.17</v>
      </c>
      <c r="H36" s="314">
        <f t="shared" si="83"/>
        <v>37587.499263999998</v>
      </c>
      <c r="I36" s="314">
        <f t="shared" si="83"/>
        <v>39729.770000000004</v>
      </c>
      <c r="J36" s="314">
        <f t="shared" si="83"/>
        <v>46390.06</v>
      </c>
      <c r="K36" s="314">
        <f t="shared" si="83"/>
        <v>47955.399999999994</v>
      </c>
      <c r="L36" s="314">
        <f t="shared" si="83"/>
        <v>48960.979999999996</v>
      </c>
      <c r="M36" s="314">
        <f t="shared" si="83"/>
        <v>51449.229999999996</v>
      </c>
      <c r="N36" s="314"/>
      <c r="O36" s="298"/>
      <c r="P36" s="317">
        <v>-14.500618167008007</v>
      </c>
      <c r="Q36" s="317">
        <f t="shared" si="69"/>
        <v>11.872513337074132</v>
      </c>
      <c r="R36" s="317">
        <f t="shared" si="69"/>
        <v>20.271524698128253</v>
      </c>
      <c r="S36" s="317">
        <f t="shared" si="69"/>
        <v>2.0199291681732845</v>
      </c>
      <c r="T36" s="317">
        <f t="shared" si="69"/>
        <v>-7.1619496645480503</v>
      </c>
      <c r="U36" s="317">
        <f t="shared" si="69"/>
        <v>5.6994234198809668</v>
      </c>
      <c r="V36" s="317">
        <f t="shared" si="69"/>
        <v>16.763978246035638</v>
      </c>
      <c r="W36" s="317">
        <f t="shared" si="69"/>
        <v>3.374300442810374</v>
      </c>
      <c r="X36" s="317">
        <f t="shared" si="69"/>
        <v>2.0969067091505922</v>
      </c>
      <c r="Y36" s="317">
        <f t="shared" si="69"/>
        <v>5.0821082421144359</v>
      </c>
      <c r="Z36" s="317"/>
      <c r="AA36" s="312"/>
      <c r="AB36" s="314">
        <f t="shared" si="71"/>
        <v>46897.087999999989</v>
      </c>
      <c r="AC36" s="317">
        <f t="shared" si="72"/>
        <v>6.6757505440530496</v>
      </c>
      <c r="AD36" s="317">
        <f t="shared" si="73"/>
        <v>-100</v>
      </c>
      <c r="AE36" s="387"/>
      <c r="AF36" s="389" t="str">
        <f t="shared" si="74"/>
        <v>40,487.2 (2.0%)</v>
      </c>
      <c r="AG36" s="499" t="str">
        <f t="shared" si="75"/>
        <v>37,587.5 (-7.2%)</v>
      </c>
      <c r="AH36" s="499" t="str">
        <f t="shared" si="76"/>
        <v>39,729.8 (5.7%)</v>
      </c>
      <c r="AI36" s="499" t="str">
        <f t="shared" si="77"/>
        <v>46,390.1 (16.8%)</v>
      </c>
      <c r="AJ36" s="499" t="str">
        <f t="shared" si="78"/>
        <v>47,955.4 (3.4%)</v>
      </c>
      <c r="AK36" s="499" t="str">
        <f t="shared" si="79"/>
        <v>48,961.0 (2.1%)</v>
      </c>
      <c r="AL36" s="499" t="str">
        <f t="shared" si="80"/>
        <v>51,449.2 (5.1%)</v>
      </c>
      <c r="AM36" s="499" t="str">
        <f t="shared" si="80"/>
        <v>0.0 (0.0%)</v>
      </c>
    </row>
    <row r="37" spans="1:39" ht="11.1" customHeight="1">
      <c r="B37" s="379">
        <v>3</v>
      </c>
      <c r="C37" s="338" t="s">
        <v>671</v>
      </c>
      <c r="D37" s="510">
        <v>16160.27</v>
      </c>
      <c r="E37" s="510">
        <v>19091.53</v>
      </c>
      <c r="F37" s="510">
        <v>21042.3</v>
      </c>
      <c r="G37" s="311">
        <v>19411.560000000001</v>
      </c>
      <c r="H37" s="535">
        <v>20591.356414000002</v>
      </c>
      <c r="I37" s="535">
        <v>23225.99</v>
      </c>
      <c r="J37" s="510">
        <v>26813.01</v>
      </c>
      <c r="K37" s="510">
        <v>24715.35</v>
      </c>
      <c r="L37" s="510">
        <v>25936.55</v>
      </c>
      <c r="M37" s="510">
        <v>28362.54</v>
      </c>
      <c r="N37" s="510"/>
      <c r="O37" s="511"/>
      <c r="P37" s="520">
        <v>-6.929222468845408</v>
      </c>
      <c r="Q37" s="520">
        <f t="shared" si="69"/>
        <v>18.138682088851233</v>
      </c>
      <c r="R37" s="520">
        <f t="shared" si="69"/>
        <v>10.217986719765261</v>
      </c>
      <c r="S37" s="520">
        <f t="shared" si="69"/>
        <v>-7.7498182232930706</v>
      </c>
      <c r="T37" s="520">
        <f t="shared" si="69"/>
        <v>6.0778031956215894</v>
      </c>
      <c r="U37" s="520">
        <f t="shared" si="69"/>
        <v>12.794852039027017</v>
      </c>
      <c r="V37" s="520">
        <f t="shared" si="69"/>
        <v>15.443991838453375</v>
      </c>
      <c r="W37" s="520">
        <f t="shared" si="69"/>
        <v>-7.8232917527722545</v>
      </c>
      <c r="X37" s="520">
        <f t="shared" si="69"/>
        <v>4.9410588965966618</v>
      </c>
      <c r="Y37" s="520">
        <f t="shared" si="69"/>
        <v>9.353557045944827</v>
      </c>
      <c r="Z37" s="520"/>
      <c r="AB37" s="535">
        <f t="shared" si="71"/>
        <v>25810.688000000002</v>
      </c>
      <c r="AC37" s="520">
        <f t="shared" si="72"/>
        <v>5.1217837741691419</v>
      </c>
      <c r="AD37" s="520">
        <f t="shared" si="73"/>
        <v>-100</v>
      </c>
      <c r="AE37" s="519"/>
      <c r="AF37" s="391" t="str">
        <f t="shared" si="74"/>
        <v>19,411.6 (-7.7%)</v>
      </c>
      <c r="AG37" s="524" t="str">
        <f t="shared" si="75"/>
        <v>20,591.4 (6.1%)</v>
      </c>
      <c r="AH37" s="684" t="str">
        <f t="shared" si="76"/>
        <v>23,226.0 (12.8%)</v>
      </c>
      <c r="AI37" s="684" t="str">
        <f t="shared" si="77"/>
        <v>26,813.0 (15.4%)</v>
      </c>
      <c r="AJ37" s="684" t="str">
        <f t="shared" si="78"/>
        <v>24,715.4 (-7.8%)</v>
      </c>
      <c r="AK37" s="684" t="str">
        <f t="shared" si="79"/>
        <v>25,936.6 (4.9%)</v>
      </c>
      <c r="AL37" s="684" t="str">
        <f t="shared" si="80"/>
        <v>28,362.5 (9.4%)</v>
      </c>
      <c r="AM37" s="684" t="str">
        <f t="shared" si="80"/>
        <v>0.0 (0.0%)</v>
      </c>
    </row>
    <row r="38" spans="1:39" ht="11.1" customHeight="1">
      <c r="A38" s="382"/>
      <c r="B38" s="383"/>
      <c r="C38" s="340" t="s">
        <v>8</v>
      </c>
      <c r="D38" s="526">
        <f t="shared" ref="D38" si="84">+D34+D35+D37</f>
        <v>45655.119999999995</v>
      </c>
      <c r="E38" s="526">
        <f t="shared" ref="E38" si="85">+E34+E35+E37</f>
        <v>52088.160000000003</v>
      </c>
      <c r="F38" s="526">
        <f t="shared" ref="F38:M38" si="86">+F34+F35+F37</f>
        <v>60727.850000000006</v>
      </c>
      <c r="G38" s="314">
        <f t="shared" si="86"/>
        <v>59898.729999999996</v>
      </c>
      <c r="H38" s="526">
        <f t="shared" si="86"/>
        <v>58178.855678</v>
      </c>
      <c r="I38" s="526">
        <f t="shared" si="86"/>
        <v>62955.760000000009</v>
      </c>
      <c r="J38" s="526">
        <f t="shared" si="86"/>
        <v>73203.069999999992</v>
      </c>
      <c r="K38" s="526">
        <f t="shared" si="86"/>
        <v>72670.75</v>
      </c>
      <c r="L38" s="526">
        <f t="shared" si="86"/>
        <v>74897.53</v>
      </c>
      <c r="M38" s="526">
        <f t="shared" si="86"/>
        <v>79811.76999999999</v>
      </c>
      <c r="N38" s="526"/>
      <c r="O38" s="527"/>
      <c r="P38" s="528">
        <v>-11.965641719711151</v>
      </c>
      <c r="Q38" s="528">
        <f t="shared" si="69"/>
        <v>14.090511644696168</v>
      </c>
      <c r="R38" s="528">
        <f t="shared" si="69"/>
        <v>16.586667680332724</v>
      </c>
      <c r="S38" s="528">
        <f t="shared" si="69"/>
        <v>-1.3653043867023262</v>
      </c>
      <c r="T38" s="528">
        <f t="shared" si="69"/>
        <v>-2.871303485065535</v>
      </c>
      <c r="U38" s="528">
        <f t="shared" si="69"/>
        <v>8.2107223772817761</v>
      </c>
      <c r="V38" s="528">
        <f t="shared" si="69"/>
        <v>16.277001500736365</v>
      </c>
      <c r="W38" s="528">
        <f t="shared" si="69"/>
        <v>-0.72718261679460827</v>
      </c>
      <c r="X38" s="528">
        <f t="shared" si="69"/>
        <v>3.0642039610159433</v>
      </c>
      <c r="Y38" s="528">
        <f t="shared" si="69"/>
        <v>6.5612844642540136</v>
      </c>
      <c r="Z38" s="528"/>
      <c r="AB38" s="526">
        <f t="shared" si="71"/>
        <v>72707.775999999998</v>
      </c>
      <c r="AC38" s="528">
        <f t="shared" si="72"/>
        <v>6.1103795091562052</v>
      </c>
      <c r="AD38" s="528">
        <f t="shared" si="73"/>
        <v>-100</v>
      </c>
      <c r="AE38" s="519"/>
      <c r="AF38" s="392" t="str">
        <f t="shared" si="74"/>
        <v>59,898.7 (-1.4%)</v>
      </c>
      <c r="AG38" s="530" t="str">
        <f t="shared" si="75"/>
        <v>58,178.9 (-2.9%)</v>
      </c>
      <c r="AH38" s="685" t="str">
        <f t="shared" si="76"/>
        <v>62,955.8 (8.2%)</v>
      </c>
      <c r="AI38" s="685" t="str">
        <f t="shared" si="77"/>
        <v>73,203.1 (16.3%)</v>
      </c>
      <c r="AJ38" s="685" t="str">
        <f t="shared" si="78"/>
        <v>72,670.8 (-0.7%)</v>
      </c>
      <c r="AK38" s="685" t="str">
        <f t="shared" si="79"/>
        <v>74,897.5 (3.1%)</v>
      </c>
      <c r="AL38" s="685" t="str">
        <f t="shared" si="80"/>
        <v>79,811.8 (6.6%)</v>
      </c>
      <c r="AM38" s="685" t="str">
        <f t="shared" si="80"/>
        <v>0.0 (0.0%)</v>
      </c>
    </row>
    <row r="39" spans="1:39" ht="11.1" customHeight="1">
      <c r="B39" s="379">
        <v>4</v>
      </c>
      <c r="C39" s="338" t="s">
        <v>672</v>
      </c>
      <c r="D39" s="510">
        <v>14828.49</v>
      </c>
      <c r="E39" s="510">
        <v>16679.54</v>
      </c>
      <c r="F39" s="510">
        <v>20160.330000000002</v>
      </c>
      <c r="G39" s="311">
        <v>19901.03</v>
      </c>
      <c r="H39" s="535">
        <v>16377.164663</v>
      </c>
      <c r="I39" s="535">
        <v>20934.439999999999</v>
      </c>
      <c r="J39" s="510">
        <v>25005.82</v>
      </c>
      <c r="K39" s="510">
        <v>22984.58</v>
      </c>
      <c r="L39" s="510">
        <v>24935.759999999998</v>
      </c>
      <c r="M39" s="510">
        <v>28688.09</v>
      </c>
      <c r="N39" s="510"/>
      <c r="O39" s="511"/>
      <c r="P39" s="520">
        <v>-14.892953934205499</v>
      </c>
      <c r="Q39" s="520">
        <f t="shared" ref="Q39:U42" si="87">((E39/D39)-1)*100</f>
        <v>12.483064695056623</v>
      </c>
      <c r="R39" s="520">
        <f t="shared" si="87"/>
        <v>20.868621077080075</v>
      </c>
      <c r="S39" s="520">
        <f t="shared" si="87"/>
        <v>-1.2861892637670236</v>
      </c>
      <c r="T39" s="520">
        <f t="shared" si="87"/>
        <v>-17.706949524723093</v>
      </c>
      <c r="U39" s="520">
        <f t="shared" si="87"/>
        <v>27.827010540450825</v>
      </c>
      <c r="V39" s="520">
        <v>19.5</v>
      </c>
      <c r="W39" s="520">
        <f t="shared" ref="W39:W60" si="88">((K39/J39)-1)*100</f>
        <v>-8.0830782593812049</v>
      </c>
      <c r="X39" s="520">
        <f t="shared" ref="X39:X60" si="89">((L39/K39)-1)*100</f>
        <v>8.4890826806493624</v>
      </c>
      <c r="Y39" s="520">
        <f t="shared" ref="Y39:Y60" si="90">((M39/L39)-1)*100</f>
        <v>15.047987308187128</v>
      </c>
      <c r="Z39" s="520"/>
      <c r="AB39" s="535">
        <f t="shared" si="71"/>
        <v>24509.737999999998</v>
      </c>
      <c r="AC39" s="520">
        <f t="shared" si="72"/>
        <v>8.1957176020589273</v>
      </c>
      <c r="AD39" s="520">
        <f t="shared" si="73"/>
        <v>-100</v>
      </c>
      <c r="AE39" s="519"/>
      <c r="AF39" s="391" t="str">
        <f t="shared" si="74"/>
        <v>19,901.0 (-1.3%)</v>
      </c>
      <c r="AG39" s="524" t="str">
        <f t="shared" si="75"/>
        <v>16,377.2 (-17.7%)</v>
      </c>
      <c r="AH39" s="684" t="str">
        <f t="shared" si="76"/>
        <v>20,934.4 (27.8%)</v>
      </c>
      <c r="AI39" s="684" t="str">
        <f t="shared" si="77"/>
        <v>25,005.8 (19.5%)</v>
      </c>
      <c r="AJ39" s="684" t="str">
        <f t="shared" si="78"/>
        <v>22,984.6 (-8.1%)</v>
      </c>
      <c r="AK39" s="684" t="str">
        <f t="shared" si="79"/>
        <v>24,935.8 (8.5%)</v>
      </c>
      <c r="AL39" s="684" t="str">
        <f t="shared" si="80"/>
        <v>28,688.1 (15.0%)</v>
      </c>
      <c r="AM39" s="684" t="str">
        <f t="shared" si="80"/>
        <v>0.0 (0.0%)</v>
      </c>
    </row>
    <row r="40" spans="1:39" customFormat="1" ht="11.1" hidden="1" customHeight="1">
      <c r="A40" s="380">
        <v>4</v>
      </c>
      <c r="B40" s="384"/>
      <c r="C40" s="339" t="s">
        <v>673</v>
      </c>
      <c r="D40" s="314">
        <f t="shared" ref="D40" si="91">+D38+D39</f>
        <v>60483.609999999993</v>
      </c>
      <c r="E40" s="314">
        <f t="shared" ref="E40" si="92">+E38+E39</f>
        <v>68767.700000000012</v>
      </c>
      <c r="F40" s="314">
        <f t="shared" ref="F40:M40" si="93">+F38+F39</f>
        <v>80888.180000000008</v>
      </c>
      <c r="G40" s="314">
        <f t="shared" si="93"/>
        <v>79799.759999999995</v>
      </c>
      <c r="H40" s="314">
        <f t="shared" si="93"/>
        <v>74556.020340999996</v>
      </c>
      <c r="I40" s="314">
        <f t="shared" si="93"/>
        <v>83890.200000000012</v>
      </c>
      <c r="J40" s="314">
        <f t="shared" si="93"/>
        <v>98208.889999999985</v>
      </c>
      <c r="K40" s="314">
        <f t="shared" si="93"/>
        <v>95655.33</v>
      </c>
      <c r="L40" s="314">
        <f t="shared" si="93"/>
        <v>99833.29</v>
      </c>
      <c r="M40" s="314">
        <f t="shared" si="93"/>
        <v>108499.85999999999</v>
      </c>
      <c r="N40" s="314"/>
      <c r="O40" s="297"/>
      <c r="P40" s="624">
        <v>-12.701794687973022</v>
      </c>
      <c r="Q40" s="624">
        <f t="shared" si="87"/>
        <v>13.696421228825484</v>
      </c>
      <c r="R40" s="624">
        <f t="shared" si="87"/>
        <v>17.625251389824005</v>
      </c>
      <c r="S40" s="624">
        <f t="shared" si="87"/>
        <v>-1.3455859681847371</v>
      </c>
      <c r="T40" s="624">
        <f t="shared" si="87"/>
        <v>-6.5711220923471476</v>
      </c>
      <c r="U40" s="624">
        <f t="shared" si="87"/>
        <v>12.519686024425503</v>
      </c>
      <c r="V40" s="624">
        <f t="shared" ref="V40:V46" si="94">((J40/I40)-1)*100</f>
        <v>17.068370322159176</v>
      </c>
      <c r="W40" s="624">
        <f t="shared" si="88"/>
        <v>-2.6001312101175178</v>
      </c>
      <c r="X40" s="624">
        <f t="shared" si="89"/>
        <v>4.3677231577163411</v>
      </c>
      <c r="Y40" s="624">
        <f t="shared" si="90"/>
        <v>8.6810421653939152</v>
      </c>
      <c r="Z40" s="624"/>
      <c r="AA40" s="312"/>
      <c r="AB40" s="314">
        <f t="shared" si="71"/>
        <v>97217.513999999996</v>
      </c>
      <c r="AC40" s="624">
        <f t="shared" si="72"/>
        <v>6.6422960425136957</v>
      </c>
      <c r="AD40" s="624">
        <f t="shared" si="73"/>
        <v>-100</v>
      </c>
      <c r="AE40" s="387"/>
      <c r="AF40" s="389" t="str">
        <f t="shared" si="74"/>
        <v>79,799.8 (-1.3%)</v>
      </c>
      <c r="AG40" s="499" t="str">
        <f t="shared" si="75"/>
        <v>74,556.0 (-6.6%)</v>
      </c>
      <c r="AH40" s="499" t="str">
        <f t="shared" si="76"/>
        <v>83,890.2 (12.5%)</v>
      </c>
      <c r="AI40" s="499" t="str">
        <f t="shared" si="77"/>
        <v>98,208.9 (17.1%)</v>
      </c>
      <c r="AJ40" s="499" t="str">
        <f t="shared" si="78"/>
        <v>95,655.3 (-2.6%)</v>
      </c>
      <c r="AK40" s="499" t="str">
        <f t="shared" si="79"/>
        <v>99,833.3 (4.4%)</v>
      </c>
      <c r="AL40" s="499" t="str">
        <f t="shared" si="80"/>
        <v>108,499.9 (8.7%)</v>
      </c>
      <c r="AM40" s="499" t="str">
        <f t="shared" si="80"/>
        <v>0.0 (0.0%)</v>
      </c>
    </row>
    <row r="41" spans="1:39" ht="11.1" customHeight="1">
      <c r="B41" s="379">
        <v>5</v>
      </c>
      <c r="C41" s="338" t="s">
        <v>674</v>
      </c>
      <c r="D41" s="510">
        <v>16054.84</v>
      </c>
      <c r="E41" s="510">
        <v>18843.990000000002</v>
      </c>
      <c r="F41" s="510">
        <v>20979.1</v>
      </c>
      <c r="G41" s="311">
        <v>20709.259999999998</v>
      </c>
      <c r="H41" s="535">
        <v>13612.213686999999</v>
      </c>
      <c r="I41" s="535">
        <v>22057.09</v>
      </c>
      <c r="J41" s="510">
        <v>27044.63</v>
      </c>
      <c r="K41" s="510">
        <v>25967.47</v>
      </c>
      <c r="L41" s="510">
        <v>25367.31</v>
      </c>
      <c r="M41" s="510">
        <v>29639</v>
      </c>
      <c r="N41" s="510"/>
      <c r="O41" s="527"/>
      <c r="P41" s="520">
        <v>0.34168386960888864</v>
      </c>
      <c r="Q41" s="520">
        <f t="shared" si="87"/>
        <v>17.372642766916414</v>
      </c>
      <c r="R41" s="520">
        <f t="shared" si="87"/>
        <v>11.33045602337932</v>
      </c>
      <c r="S41" s="520">
        <f t="shared" si="87"/>
        <v>-1.2862324885242971</v>
      </c>
      <c r="T41" s="520">
        <f t="shared" si="87"/>
        <v>-34.269917481358583</v>
      </c>
      <c r="U41" s="520">
        <f t="shared" si="87"/>
        <v>62.038963736405826</v>
      </c>
      <c r="V41" s="520">
        <f t="shared" si="94"/>
        <v>22.611958331765436</v>
      </c>
      <c r="W41" s="520">
        <f t="shared" si="88"/>
        <v>-3.9828978987695551</v>
      </c>
      <c r="X41" s="520">
        <f t="shared" si="89"/>
        <v>-2.3111993582740298</v>
      </c>
      <c r="Y41" s="520">
        <f t="shared" si="90"/>
        <v>16.839349540806637</v>
      </c>
      <c r="Z41" s="520"/>
      <c r="AB41" s="535">
        <f t="shared" si="71"/>
        <v>26015.1</v>
      </c>
      <c r="AC41" s="520">
        <f t="shared" si="72"/>
        <v>7.6660630686184561</v>
      </c>
      <c r="AD41" s="520">
        <f t="shared" si="73"/>
        <v>-100</v>
      </c>
      <c r="AE41" s="519"/>
      <c r="AF41" s="391" t="str">
        <f t="shared" si="74"/>
        <v>20,709.3 (-1.3%)</v>
      </c>
      <c r="AG41" s="524" t="str">
        <f t="shared" si="75"/>
        <v>13,612.2 (-34.3%)</v>
      </c>
      <c r="AH41" s="684" t="str">
        <f t="shared" si="76"/>
        <v>22,057.1 (62.0%)</v>
      </c>
      <c r="AI41" s="684" t="str">
        <f t="shared" si="77"/>
        <v>27,044.6 (22.6%)</v>
      </c>
      <c r="AJ41" s="684" t="str">
        <f t="shared" si="78"/>
        <v>25,967.5 (-4.0%)</v>
      </c>
      <c r="AK41" s="684" t="str">
        <f t="shared" si="79"/>
        <v>25,367.3 (-2.3%)</v>
      </c>
      <c r="AL41" s="684" t="str">
        <f t="shared" si="80"/>
        <v>29,639.0 (16.8%)</v>
      </c>
      <c r="AM41" s="684" t="str">
        <f t="shared" si="80"/>
        <v>0.0 (0.0%)</v>
      </c>
    </row>
    <row r="42" spans="1:39" s="636" customFormat="1" ht="11.1" hidden="1" customHeight="1">
      <c r="A42" s="627">
        <v>5</v>
      </c>
      <c r="B42" s="628"/>
      <c r="C42" s="629" t="s">
        <v>675</v>
      </c>
      <c r="D42" s="631">
        <f t="shared" ref="D42" si="95">+D38+D39+D41</f>
        <v>76538.45</v>
      </c>
      <c r="E42" s="631">
        <f t="shared" ref="E42" si="96">+E38+E39+E41</f>
        <v>87611.690000000017</v>
      </c>
      <c r="F42" s="631">
        <f t="shared" ref="F42:M42" si="97">+F38+F39+F41</f>
        <v>101867.28</v>
      </c>
      <c r="G42" s="314">
        <f t="shared" si="97"/>
        <v>100509.01999999999</v>
      </c>
      <c r="H42" s="631">
        <f t="shared" si="97"/>
        <v>88168.234027999992</v>
      </c>
      <c r="I42" s="631">
        <f t="shared" si="97"/>
        <v>105947.29000000001</v>
      </c>
      <c r="J42" s="631">
        <f t="shared" si="97"/>
        <v>125253.51999999999</v>
      </c>
      <c r="K42" s="631">
        <f t="shared" si="97"/>
        <v>121622.8</v>
      </c>
      <c r="L42" s="631">
        <f t="shared" si="97"/>
        <v>125200.59999999999</v>
      </c>
      <c r="M42" s="631">
        <f t="shared" si="97"/>
        <v>138138.85999999999</v>
      </c>
      <c r="N42" s="631"/>
      <c r="O42" s="630"/>
      <c r="P42" s="317">
        <v>-10.254704043239959</v>
      </c>
      <c r="Q42" s="317">
        <f t="shared" si="87"/>
        <v>14.467551929781731</v>
      </c>
      <c r="R42" s="317">
        <f t="shared" si="87"/>
        <v>16.271333197658876</v>
      </c>
      <c r="S42" s="317">
        <f t="shared" si="87"/>
        <v>-1.3333623907500147</v>
      </c>
      <c r="T42" s="317">
        <f t="shared" si="87"/>
        <v>-12.278287035332747</v>
      </c>
      <c r="U42" s="624">
        <f t="shared" si="87"/>
        <v>20.164922398642847</v>
      </c>
      <c r="V42" s="624">
        <f t="shared" si="94"/>
        <v>18.22248591728961</v>
      </c>
      <c r="W42" s="624">
        <f t="shared" si="88"/>
        <v>-2.8986969787355932</v>
      </c>
      <c r="X42" s="317">
        <f t="shared" si="89"/>
        <v>2.9417181646862245</v>
      </c>
      <c r="Y42" s="317">
        <f t="shared" si="90"/>
        <v>10.334023958351635</v>
      </c>
      <c r="Z42" s="317"/>
      <c r="AA42" s="637"/>
      <c r="AB42" s="631">
        <f t="shared" si="71"/>
        <v>123232.61399999999</v>
      </c>
      <c r="AC42" s="317">
        <f t="shared" si="72"/>
        <v>6.8578677015403322</v>
      </c>
      <c r="AD42" s="317">
        <f t="shared" si="73"/>
        <v>-100</v>
      </c>
      <c r="AE42" s="634"/>
      <c r="AF42" s="389" t="str">
        <f t="shared" si="74"/>
        <v>100,509.0 (-1.3%)</v>
      </c>
      <c r="AG42" s="635" t="str">
        <f t="shared" si="75"/>
        <v>88,168.2 (-12.3%)</v>
      </c>
      <c r="AH42" s="635" t="str">
        <f t="shared" si="76"/>
        <v>105,947.3 (20.2%)</v>
      </c>
      <c r="AI42" s="635" t="str">
        <f t="shared" si="77"/>
        <v>125,253.5 (18.2%)</v>
      </c>
      <c r="AJ42" s="635" t="str">
        <f t="shared" si="78"/>
        <v>121,622.8 (-2.9%)</v>
      </c>
      <c r="AK42" s="635" t="str">
        <f t="shared" si="79"/>
        <v>125,200.6 (2.9%)</v>
      </c>
      <c r="AL42" s="635" t="str">
        <f t="shared" si="80"/>
        <v>138,138.9 (10.3%)</v>
      </c>
      <c r="AM42" s="635" t="str">
        <f t="shared" si="80"/>
        <v>0.0 (0.0%)</v>
      </c>
    </row>
    <row r="43" spans="1:39" ht="11.1" customHeight="1">
      <c r="B43" s="379">
        <v>6</v>
      </c>
      <c r="C43" s="338" t="s">
        <v>676</v>
      </c>
      <c r="D43" s="532">
        <v>16146.2</v>
      </c>
      <c r="E43" s="532">
        <v>18227.05</v>
      </c>
      <c r="F43" s="532">
        <v>20094.14</v>
      </c>
      <c r="G43" s="300">
        <v>18102.21</v>
      </c>
      <c r="H43" s="531">
        <v>14799.4557</v>
      </c>
      <c r="I43" s="531">
        <v>22560.32</v>
      </c>
      <c r="J43" s="532">
        <v>27600.03</v>
      </c>
      <c r="K43" s="532">
        <v>24499.09</v>
      </c>
      <c r="L43" s="532">
        <v>24393.32</v>
      </c>
      <c r="M43" s="532">
        <v>27417.03</v>
      </c>
      <c r="N43" s="532"/>
      <c r="O43" s="511"/>
      <c r="P43" s="520">
        <v>-10.305466488013092</v>
      </c>
      <c r="Q43" s="520">
        <f t="shared" ref="Q43:Q59" si="98">((E43/D43)-1)*100</f>
        <v>12.88755248913056</v>
      </c>
      <c r="R43" s="520">
        <f t="shared" ref="R43:R59" si="99">((F43/E43)-1)*100</f>
        <v>10.243511703758967</v>
      </c>
      <c r="S43" s="520">
        <f t="shared" ref="S43:S59" si="100">((G43/F43)-1)*100</f>
        <v>-9.9129895581497873</v>
      </c>
      <c r="T43" s="520">
        <v>-18.3</v>
      </c>
      <c r="U43" s="520">
        <f t="shared" ref="U43:U60" si="101">((I43/H43)-1)*100</f>
        <v>52.440200891982805</v>
      </c>
      <c r="V43" s="520">
        <f t="shared" si="94"/>
        <v>22.338823208181434</v>
      </c>
      <c r="W43" s="520">
        <f t="shared" si="88"/>
        <v>-11.235277642814157</v>
      </c>
      <c r="X43" s="520">
        <f t="shared" si="89"/>
        <v>-0.43173032141193834</v>
      </c>
      <c r="Y43" s="520">
        <f t="shared" si="90"/>
        <v>12.395647660917009</v>
      </c>
      <c r="Z43" s="520"/>
      <c r="AB43" s="531">
        <f t="shared" si="71"/>
        <v>25293.958000000002</v>
      </c>
      <c r="AC43" s="520">
        <f t="shared" si="72"/>
        <v>4.9950411131840067</v>
      </c>
      <c r="AD43" s="520">
        <f t="shared" si="73"/>
        <v>-100</v>
      </c>
      <c r="AE43" s="519"/>
      <c r="AF43" s="300" t="str">
        <f t="shared" si="74"/>
        <v>18,102.2 (-9.9%)</v>
      </c>
      <c r="AG43" s="533" t="str">
        <f t="shared" si="75"/>
        <v>14,799.5 (-18.3%)</v>
      </c>
      <c r="AH43" s="686" t="str">
        <f t="shared" si="76"/>
        <v>22,560.3 (52.4%)</v>
      </c>
      <c r="AI43" s="686" t="str">
        <f t="shared" si="77"/>
        <v>27,600.0 (22.3%)</v>
      </c>
      <c r="AJ43" s="686" t="str">
        <f t="shared" si="78"/>
        <v>24,499.1 (-11.2%)</v>
      </c>
      <c r="AK43" s="686" t="str">
        <f t="shared" si="79"/>
        <v>24,393.3 (-0.4%)</v>
      </c>
      <c r="AL43" s="686" t="str">
        <f t="shared" si="80"/>
        <v>27,417.0 (12.4%)</v>
      </c>
      <c r="AM43" s="686" t="str">
        <f t="shared" si="80"/>
        <v>0.0 (0.0%)</v>
      </c>
    </row>
    <row r="44" spans="1:39" ht="11.1" customHeight="1">
      <c r="A44" s="382"/>
      <c r="C44" s="340" t="s">
        <v>15</v>
      </c>
      <c r="D44" s="526">
        <f t="shared" ref="D44" si="102">+D39+D41+D43</f>
        <v>47029.53</v>
      </c>
      <c r="E44" s="526">
        <f t="shared" ref="E44:J44" si="103">+E39+E41+E43</f>
        <v>53750.58</v>
      </c>
      <c r="F44" s="526">
        <f t="shared" si="103"/>
        <v>61233.57</v>
      </c>
      <c r="G44" s="314">
        <f t="shared" si="103"/>
        <v>58712.499999999993</v>
      </c>
      <c r="H44" s="526">
        <f t="shared" si="103"/>
        <v>44788.834049999998</v>
      </c>
      <c r="I44" s="526">
        <f t="shared" si="103"/>
        <v>65551.850000000006</v>
      </c>
      <c r="J44" s="526">
        <f t="shared" si="103"/>
        <v>79650.48</v>
      </c>
      <c r="K44" s="526">
        <f t="shared" ref="K44:L44" si="104">+K39+K41+K43</f>
        <v>73451.14</v>
      </c>
      <c r="L44" s="526">
        <f t="shared" si="104"/>
        <v>74696.39</v>
      </c>
      <c r="M44" s="526">
        <f t="shared" ref="M44" si="105">+M39+M41+M43</f>
        <v>85744.12</v>
      </c>
      <c r="N44" s="526"/>
      <c r="O44" s="527"/>
      <c r="P44" s="528">
        <v>-8.5470384637149071</v>
      </c>
      <c r="Q44" s="528">
        <f t="shared" si="98"/>
        <v>14.291127298103978</v>
      </c>
      <c r="R44" s="528">
        <f t="shared" si="99"/>
        <v>13.921691635699563</v>
      </c>
      <c r="S44" s="528">
        <f t="shared" si="100"/>
        <v>-4.1171370540701862</v>
      </c>
      <c r="T44" s="528">
        <f t="shared" ref="T44:T60" si="106">((H44/G44)-1)*100</f>
        <v>-23.714994166489245</v>
      </c>
      <c r="U44" s="528">
        <f t="shared" si="101"/>
        <v>46.357571904687724</v>
      </c>
      <c r="V44" s="528">
        <f t="shared" si="94"/>
        <v>21.50760047199276</v>
      </c>
      <c r="W44" s="528">
        <f t="shared" si="88"/>
        <v>-7.7831797121624362</v>
      </c>
      <c r="X44" s="528">
        <f t="shared" si="89"/>
        <v>1.6953446876386113</v>
      </c>
      <c r="Y44" s="528">
        <f t="shared" si="90"/>
        <v>14.790179284433957</v>
      </c>
      <c r="Z44" s="528"/>
      <c r="AB44" s="526">
        <f t="shared" si="71"/>
        <v>75818.796000000002</v>
      </c>
      <c r="AC44" s="528">
        <f t="shared" si="72"/>
        <v>6.9436121090620251</v>
      </c>
      <c r="AD44" s="528">
        <f t="shared" si="73"/>
        <v>-100</v>
      </c>
      <c r="AE44" s="519"/>
      <c r="AF44" s="392" t="str">
        <f t="shared" si="74"/>
        <v>58,712.5 (-4.1%)</v>
      </c>
      <c r="AG44" s="530" t="str">
        <f t="shared" si="75"/>
        <v>44,788.8 (-23.7%)</v>
      </c>
      <c r="AH44" s="685" t="str">
        <f t="shared" si="76"/>
        <v>65,551.9 (46.4%)</v>
      </c>
      <c r="AI44" s="685" t="str">
        <f t="shared" si="77"/>
        <v>79,650.5 (21.5%)</v>
      </c>
      <c r="AJ44" s="685" t="str">
        <f t="shared" si="78"/>
        <v>73,451.1 (-7.8%)</v>
      </c>
      <c r="AK44" s="685" t="str">
        <f t="shared" si="79"/>
        <v>74,696.4 (1.7%)</v>
      </c>
      <c r="AL44" s="685" t="str">
        <f t="shared" si="80"/>
        <v>85,744.1 (14.8%)</v>
      </c>
      <c r="AM44" s="685" t="str">
        <f t="shared" si="80"/>
        <v>0.0 (0.0%)</v>
      </c>
    </row>
    <row r="45" spans="1:39" ht="11.1" customHeight="1">
      <c r="A45" s="382"/>
      <c r="C45" s="340" t="s">
        <v>16</v>
      </c>
      <c r="D45" s="526">
        <f t="shared" ref="D45" si="107">+D38+D39+D41+D43</f>
        <v>92684.65</v>
      </c>
      <c r="E45" s="526">
        <f t="shared" ref="E45:J45" si="108">+E38+E39+E41+E43</f>
        <v>105838.74000000002</v>
      </c>
      <c r="F45" s="526">
        <f t="shared" si="108"/>
        <v>121961.42</v>
      </c>
      <c r="G45" s="314">
        <f t="shared" si="108"/>
        <v>118611.22999999998</v>
      </c>
      <c r="H45" s="526">
        <f t="shared" si="108"/>
        <v>102967.689728</v>
      </c>
      <c r="I45" s="526">
        <f t="shared" si="108"/>
        <v>128507.61000000002</v>
      </c>
      <c r="J45" s="526">
        <f t="shared" si="108"/>
        <v>152853.54999999999</v>
      </c>
      <c r="K45" s="526">
        <f t="shared" ref="K45:L45" si="109">+K38+K39+K41+K43</f>
        <v>146121.89000000001</v>
      </c>
      <c r="L45" s="526">
        <f t="shared" si="109"/>
        <v>149593.91999999998</v>
      </c>
      <c r="M45" s="526">
        <f t="shared" ref="M45" si="110">+M38+M39+M41+M43</f>
        <v>165555.88999999998</v>
      </c>
      <c r="N45" s="526"/>
      <c r="O45" s="527"/>
      <c r="P45" s="528">
        <v>-10.263551286048179</v>
      </c>
      <c r="Q45" s="528">
        <f t="shared" si="98"/>
        <v>14.192306924609444</v>
      </c>
      <c r="R45" s="528">
        <f t="shared" si="99"/>
        <v>15.233250131284603</v>
      </c>
      <c r="S45" s="528">
        <f t="shared" si="100"/>
        <v>-2.7469260361186465</v>
      </c>
      <c r="T45" s="528">
        <f t="shared" si="106"/>
        <v>-13.188920030590678</v>
      </c>
      <c r="U45" s="528">
        <f t="shared" si="101"/>
        <v>24.803819857924768</v>
      </c>
      <c r="V45" s="528">
        <f t="shared" si="94"/>
        <v>18.945134844543432</v>
      </c>
      <c r="W45" s="528">
        <f t="shared" si="88"/>
        <v>-4.4039932340465544</v>
      </c>
      <c r="X45" s="528">
        <f t="shared" si="89"/>
        <v>2.3761190058518844</v>
      </c>
      <c r="Y45" s="528">
        <f t="shared" si="90"/>
        <v>10.67019969795564</v>
      </c>
      <c r="Z45" s="528"/>
      <c r="AB45" s="526">
        <f t="shared" si="71"/>
        <v>148526.57199999999</v>
      </c>
      <c r="AC45" s="528">
        <f t="shared" si="72"/>
        <v>6.5378547151341282</v>
      </c>
      <c r="AD45" s="528">
        <f t="shared" si="73"/>
        <v>-100</v>
      </c>
      <c r="AE45" s="519"/>
      <c r="AF45" s="392" t="str">
        <f t="shared" si="74"/>
        <v>118,611.2 (-2.7%)</v>
      </c>
      <c r="AG45" s="530" t="str">
        <f t="shared" si="75"/>
        <v>102,967.7 (-13.2%)</v>
      </c>
      <c r="AH45" s="685" t="str">
        <f t="shared" si="76"/>
        <v>128,507.6 (24.8%)</v>
      </c>
      <c r="AI45" s="685" t="str">
        <f t="shared" si="77"/>
        <v>152,853.6 (18.9%)</v>
      </c>
      <c r="AJ45" s="685" t="str">
        <f t="shared" si="78"/>
        <v>146,121.9 (-4.4%)</v>
      </c>
      <c r="AK45" s="685" t="str">
        <f t="shared" si="79"/>
        <v>149,593.9 (2.4%)</v>
      </c>
      <c r="AL45" s="685" t="str">
        <f t="shared" si="80"/>
        <v>165,555.9 (10.7%)</v>
      </c>
      <c r="AM45" s="685" t="str">
        <f t="shared" si="80"/>
        <v>0.0 (0.0%)</v>
      </c>
    </row>
    <row r="46" spans="1:39" ht="11.1" customHeight="1">
      <c r="B46" s="379">
        <v>7</v>
      </c>
      <c r="C46" s="338" t="s">
        <v>677</v>
      </c>
      <c r="D46" s="510">
        <v>16073.99</v>
      </c>
      <c r="E46" s="510">
        <v>18944.53</v>
      </c>
      <c r="F46" s="510">
        <v>20747.78</v>
      </c>
      <c r="G46" s="311">
        <v>21022.92</v>
      </c>
      <c r="H46" s="535">
        <v>15394.782561</v>
      </c>
      <c r="I46" s="535">
        <v>22032.18</v>
      </c>
      <c r="J46" s="510">
        <v>27116.27</v>
      </c>
      <c r="K46" s="510">
        <v>23955.279999999999</v>
      </c>
      <c r="L46" s="510">
        <v>26878.29</v>
      </c>
      <c r="M46" s="510">
        <v>28258.62</v>
      </c>
      <c r="N46" s="510"/>
      <c r="O46" s="511"/>
      <c r="P46" s="520">
        <v>-7.896211560367739</v>
      </c>
      <c r="Q46" s="520">
        <f t="shared" si="98"/>
        <v>17.858291562953553</v>
      </c>
      <c r="R46" s="520">
        <f t="shared" si="99"/>
        <v>9.518578713750081</v>
      </c>
      <c r="S46" s="520">
        <f t="shared" si="100"/>
        <v>1.3261177822398329</v>
      </c>
      <c r="T46" s="520">
        <f t="shared" si="106"/>
        <v>-26.771435361976348</v>
      </c>
      <c r="U46" s="520">
        <f t="shared" si="101"/>
        <v>43.114590366574525</v>
      </c>
      <c r="V46" s="520">
        <f t="shared" si="94"/>
        <v>23.075746476290583</v>
      </c>
      <c r="W46" s="520">
        <f t="shared" si="88"/>
        <v>-11.657171137475775</v>
      </c>
      <c r="X46" s="520">
        <f t="shared" si="89"/>
        <v>12.201944623481765</v>
      </c>
      <c r="Y46" s="520">
        <f t="shared" si="90"/>
        <v>5.1354829492501031</v>
      </c>
      <c r="Z46" s="520"/>
      <c r="AB46" s="535">
        <f t="shared" si="71"/>
        <v>25648.127999999997</v>
      </c>
      <c r="AC46" s="520">
        <f t="shared" si="72"/>
        <v>6.4200281795991465</v>
      </c>
      <c r="AD46" s="520">
        <f t="shared" si="73"/>
        <v>-100</v>
      </c>
      <c r="AE46" s="519"/>
      <c r="AF46" s="391" t="str">
        <f t="shared" si="74"/>
        <v>21,022.9 (1.3%)</v>
      </c>
      <c r="AG46" s="524" t="str">
        <f t="shared" si="75"/>
        <v>15,394.8 (-26.8%)</v>
      </c>
      <c r="AH46" s="684" t="str">
        <f t="shared" si="76"/>
        <v>22,032.2 (43.1%)</v>
      </c>
      <c r="AI46" s="684" t="str">
        <f t="shared" si="77"/>
        <v>27,116.3 (23.1%)</v>
      </c>
      <c r="AJ46" s="684" t="str">
        <f t="shared" si="78"/>
        <v>23,955.3 (-11.7%)</v>
      </c>
      <c r="AK46" s="684" t="str">
        <f t="shared" si="79"/>
        <v>26,878.3 (12.2%)</v>
      </c>
      <c r="AL46" s="684" t="str">
        <f t="shared" si="80"/>
        <v>28,258.6 (5.1%)</v>
      </c>
      <c r="AM46" s="684" t="str">
        <f t="shared" si="80"/>
        <v>0.0 (0.0%)</v>
      </c>
    </row>
    <row r="47" spans="1:39" customFormat="1" ht="11.1" hidden="1" customHeight="1">
      <c r="A47" s="385">
        <v>7</v>
      </c>
      <c r="B47" s="386"/>
      <c r="C47" s="341" t="s">
        <v>678</v>
      </c>
      <c r="D47" s="314">
        <f t="shared" ref="D47" si="111">+D45+D46</f>
        <v>108758.64</v>
      </c>
      <c r="E47" s="314">
        <f t="shared" ref="E47" si="112">+E45+E46</f>
        <v>124783.27000000002</v>
      </c>
      <c r="F47" s="314">
        <f t="shared" ref="F47:M47" si="113">+F45+F46</f>
        <v>142709.20000000001</v>
      </c>
      <c r="G47" s="314">
        <f t="shared" si="113"/>
        <v>139634.14999999997</v>
      </c>
      <c r="H47" s="314">
        <f t="shared" si="113"/>
        <v>118362.472289</v>
      </c>
      <c r="I47" s="314">
        <f t="shared" si="113"/>
        <v>150539.79</v>
      </c>
      <c r="J47" s="314">
        <f t="shared" si="113"/>
        <v>179969.81999999998</v>
      </c>
      <c r="K47" s="314">
        <f t="shared" si="113"/>
        <v>170077.17</v>
      </c>
      <c r="L47" s="314">
        <f t="shared" si="113"/>
        <v>176472.21</v>
      </c>
      <c r="M47" s="314">
        <f t="shared" si="113"/>
        <v>193814.50999999998</v>
      </c>
      <c r="N47" s="314"/>
      <c r="O47" s="298"/>
      <c r="P47" s="317">
        <v>-9.9213632490468555</v>
      </c>
      <c r="Q47" s="317">
        <f t="shared" si="98"/>
        <v>14.734121353485129</v>
      </c>
      <c r="R47" s="317">
        <f t="shared" si="99"/>
        <v>14.365651741615682</v>
      </c>
      <c r="S47" s="317">
        <f t="shared" si="100"/>
        <v>-2.1547664761627505</v>
      </c>
      <c r="T47" s="317">
        <f t="shared" si="106"/>
        <v>-15.23386486113889</v>
      </c>
      <c r="U47" s="317">
        <f t="shared" si="101"/>
        <v>27.185405212248526</v>
      </c>
      <c r="V47" s="317">
        <v>19.600000000000001</v>
      </c>
      <c r="W47" s="317">
        <f t="shared" si="88"/>
        <v>-5.4968383032221517</v>
      </c>
      <c r="X47" s="317">
        <f t="shared" si="89"/>
        <v>3.7600813795290566</v>
      </c>
      <c r="Y47" s="317">
        <f t="shared" si="90"/>
        <v>9.827213021245651</v>
      </c>
      <c r="Z47" s="317"/>
      <c r="AA47" s="312"/>
      <c r="AB47" s="314">
        <f t="shared" si="71"/>
        <v>174174.7</v>
      </c>
      <c r="AC47" s="317">
        <f t="shared" si="72"/>
        <v>6.5206346799298265</v>
      </c>
      <c r="AD47" s="317">
        <f t="shared" si="73"/>
        <v>-100</v>
      </c>
      <c r="AE47" s="387"/>
      <c r="AF47" s="389" t="str">
        <f t="shared" si="74"/>
        <v>139,634.2 (-2.2%)</v>
      </c>
      <c r="AG47" s="499" t="str">
        <f t="shared" si="75"/>
        <v>118,362.5 (-15.2%)</v>
      </c>
      <c r="AH47" s="499" t="str">
        <f t="shared" si="76"/>
        <v>150,539.8 (27.2%)</v>
      </c>
      <c r="AI47" s="499" t="str">
        <f t="shared" si="77"/>
        <v>179,969.8 (19.6%)</v>
      </c>
      <c r="AJ47" s="499" t="str">
        <f t="shared" si="78"/>
        <v>170,077.2 (-5.5%)</v>
      </c>
      <c r="AK47" s="499" t="str">
        <f t="shared" si="79"/>
        <v>176,472.2 (3.8%)</v>
      </c>
      <c r="AL47" s="499" t="str">
        <f t="shared" si="80"/>
        <v>193,814.5 (9.8%)</v>
      </c>
      <c r="AM47" s="499" t="str">
        <f t="shared" si="80"/>
        <v>0.0 (0.0%)</v>
      </c>
    </row>
    <row r="48" spans="1:39" ht="11.1" customHeight="1">
      <c r="B48" s="383">
        <v>8</v>
      </c>
      <c r="C48" s="338" t="s">
        <v>679</v>
      </c>
      <c r="D48" s="510">
        <v>16647.72</v>
      </c>
      <c r="E48" s="510">
        <v>19041.11</v>
      </c>
      <c r="F48" s="510">
        <v>23264.66</v>
      </c>
      <c r="G48" s="311">
        <v>19750.5</v>
      </c>
      <c r="H48" s="535">
        <v>15678.172305</v>
      </c>
      <c r="I48" s="535">
        <v>22968.26</v>
      </c>
      <c r="J48" s="510">
        <v>27417.89</v>
      </c>
      <c r="K48" s="510">
        <v>23793.7</v>
      </c>
      <c r="L48" s="510">
        <v>25646.52</v>
      </c>
      <c r="M48" s="510">
        <v>29707.55</v>
      </c>
      <c r="N48" s="510"/>
      <c r="O48" s="511"/>
      <c r="P48" s="520">
        <v>-1.7713667686850232</v>
      </c>
      <c r="Q48" s="520">
        <f t="shared" si="98"/>
        <v>14.376683413704704</v>
      </c>
      <c r="R48" s="520">
        <f t="shared" si="99"/>
        <v>22.181217376507977</v>
      </c>
      <c r="S48" s="520">
        <f t="shared" si="100"/>
        <v>-15.105142305969654</v>
      </c>
      <c r="T48" s="520">
        <f t="shared" si="106"/>
        <v>-20.618858737753477</v>
      </c>
      <c r="U48" s="520">
        <f t="shared" si="101"/>
        <v>46.498326164428505</v>
      </c>
      <c r="V48" s="520">
        <f t="shared" ref="V48:V60" si="114">((J48/I48)-1)*100</f>
        <v>19.372952065154259</v>
      </c>
      <c r="W48" s="520">
        <f t="shared" si="88"/>
        <v>-13.21834028803821</v>
      </c>
      <c r="X48" s="520">
        <f t="shared" si="89"/>
        <v>7.7870192529955418</v>
      </c>
      <c r="Y48" s="520">
        <f t="shared" si="90"/>
        <v>15.834623956778525</v>
      </c>
      <c r="Z48" s="520"/>
      <c r="AB48" s="535">
        <f t="shared" si="71"/>
        <v>25906.784</v>
      </c>
      <c r="AC48" s="520">
        <f t="shared" si="72"/>
        <v>6.6435724965231424</v>
      </c>
      <c r="AD48" s="520">
        <f t="shared" si="73"/>
        <v>-100</v>
      </c>
      <c r="AE48" s="519"/>
      <c r="AF48" s="391" t="str">
        <f t="shared" si="74"/>
        <v>19,750.5 (-15.1%)</v>
      </c>
      <c r="AG48" s="524" t="str">
        <f t="shared" si="75"/>
        <v>15,678.2 (-20.6%)</v>
      </c>
      <c r="AH48" s="684" t="str">
        <f t="shared" si="76"/>
        <v>22,968.3 (46.5%)</v>
      </c>
      <c r="AI48" s="684" t="str">
        <f t="shared" si="77"/>
        <v>27,417.9 (19.4%)</v>
      </c>
      <c r="AJ48" s="684" t="str">
        <f t="shared" si="78"/>
        <v>23,793.7 (-13.2%)</v>
      </c>
      <c r="AK48" s="684" t="str">
        <f t="shared" si="79"/>
        <v>25,646.5 (7.8%)</v>
      </c>
      <c r="AL48" s="684" t="str">
        <f t="shared" si="80"/>
        <v>29,707.6 (15.8%)</v>
      </c>
      <c r="AM48" s="684" t="str">
        <f t="shared" si="80"/>
        <v>0.0 (0.0%)</v>
      </c>
    </row>
    <row r="49" spans="1:39" customFormat="1" ht="11.1" hidden="1" customHeight="1">
      <c r="A49" s="382">
        <v>8</v>
      </c>
      <c r="B49" s="379"/>
      <c r="C49" s="341" t="s">
        <v>680</v>
      </c>
      <c r="D49" s="314">
        <f t="shared" ref="D49" si="115">D48+D47</f>
        <v>125406.36</v>
      </c>
      <c r="E49" s="314">
        <f t="shared" ref="E49" si="116">E48+E47</f>
        <v>143824.38</v>
      </c>
      <c r="F49" s="314">
        <f t="shared" ref="F49:L49" si="117">F48+F47</f>
        <v>165973.86000000002</v>
      </c>
      <c r="G49" s="314">
        <f t="shared" si="117"/>
        <v>159384.64999999997</v>
      </c>
      <c r="H49" s="314">
        <f t="shared" si="117"/>
        <v>134040.64459400001</v>
      </c>
      <c r="I49" s="314">
        <f t="shared" si="117"/>
        <v>173508.05000000002</v>
      </c>
      <c r="J49" s="314">
        <f t="shared" si="117"/>
        <v>207387.70999999996</v>
      </c>
      <c r="K49" s="314">
        <f t="shared" si="117"/>
        <v>193870.87000000002</v>
      </c>
      <c r="L49" s="314">
        <f t="shared" si="117"/>
        <v>202118.72999999998</v>
      </c>
      <c r="M49" s="314">
        <f>M48+M47</f>
        <v>223522.05999999997</v>
      </c>
      <c r="N49" s="314"/>
      <c r="O49" s="298"/>
      <c r="P49" s="317">
        <v>-8.9181661058106538</v>
      </c>
      <c r="Q49" s="317">
        <f t="shared" si="98"/>
        <v>14.686671393699658</v>
      </c>
      <c r="R49" s="317">
        <f t="shared" si="99"/>
        <v>15.400365362256396</v>
      </c>
      <c r="S49" s="317">
        <f t="shared" si="100"/>
        <v>-3.9700287744106499</v>
      </c>
      <c r="T49" s="317">
        <f t="shared" si="106"/>
        <v>-15.901158239516766</v>
      </c>
      <c r="U49" s="317">
        <f t="shared" si="101"/>
        <v>29.444356617012769</v>
      </c>
      <c r="V49" s="317">
        <f t="shared" si="114"/>
        <v>19.526275582026287</v>
      </c>
      <c r="W49" s="317">
        <f t="shared" si="88"/>
        <v>-6.5176668376346614</v>
      </c>
      <c r="X49" s="317">
        <f t="shared" si="89"/>
        <v>4.2543059718048282</v>
      </c>
      <c r="Y49" s="317">
        <f t="shared" si="90"/>
        <v>10.589483715833747</v>
      </c>
      <c r="Z49" s="317"/>
      <c r="AA49" s="312"/>
      <c r="AB49" s="314">
        <f t="shared" si="71"/>
        <v>200081.484</v>
      </c>
      <c r="AC49" s="317">
        <f t="shared" si="72"/>
        <v>6.5369331207258741</v>
      </c>
      <c r="AD49" s="317">
        <f t="shared" si="73"/>
        <v>-100</v>
      </c>
      <c r="AE49" s="387"/>
      <c r="AF49" s="392" t="str">
        <f t="shared" si="74"/>
        <v>159,384.7 (-4.0%)</v>
      </c>
      <c r="AG49" s="499" t="str">
        <f t="shared" si="75"/>
        <v>134,040.6 (-15.9%)</v>
      </c>
      <c r="AH49" s="499" t="str">
        <f t="shared" si="76"/>
        <v>173,508.1 (29.4%)</v>
      </c>
      <c r="AI49" s="499" t="str">
        <f t="shared" si="77"/>
        <v>207,387.7 (19.5%)</v>
      </c>
      <c r="AJ49" s="499" t="str">
        <f t="shared" si="78"/>
        <v>193,870.9 (-6.5%)</v>
      </c>
      <c r="AK49" s="499" t="str">
        <f t="shared" si="79"/>
        <v>202,118.7 (4.3%)</v>
      </c>
      <c r="AL49" s="499" t="str">
        <f t="shared" si="80"/>
        <v>223,522.1 (10.6%)</v>
      </c>
      <c r="AM49" s="499" t="str">
        <f t="shared" si="80"/>
        <v>0.0 (0.0%)</v>
      </c>
    </row>
    <row r="50" spans="1:39" ht="11.1" customHeight="1">
      <c r="B50" s="379">
        <v>9</v>
      </c>
      <c r="C50" s="338" t="s">
        <v>681</v>
      </c>
      <c r="D50" s="510">
        <v>16817.96</v>
      </c>
      <c r="E50" s="510">
        <v>18392.349999999999</v>
      </c>
      <c r="F50" s="510">
        <v>20055.939999999999</v>
      </c>
      <c r="G50" s="311">
        <v>19128.150000000001</v>
      </c>
      <c r="H50" s="535">
        <v>17210.023437</v>
      </c>
      <c r="I50" s="535">
        <v>22291.51</v>
      </c>
      <c r="J50" s="510">
        <v>25486.81</v>
      </c>
      <c r="K50" s="510">
        <v>23287.5</v>
      </c>
      <c r="L50" s="510">
        <v>25344.78</v>
      </c>
      <c r="M50" s="510">
        <v>29695.55</v>
      </c>
      <c r="N50" s="510"/>
      <c r="O50" s="511"/>
      <c r="P50" s="520">
        <v>4.9692294249085611</v>
      </c>
      <c r="Q50" s="520">
        <f t="shared" si="98"/>
        <v>9.3613613066031665</v>
      </c>
      <c r="R50" s="520">
        <f t="shared" si="99"/>
        <v>9.045010561456257</v>
      </c>
      <c r="S50" s="520">
        <f t="shared" si="100"/>
        <v>-4.6260110471012421</v>
      </c>
      <c r="T50" s="520">
        <f t="shared" si="106"/>
        <v>-10.027768304828232</v>
      </c>
      <c r="U50" s="520">
        <f t="shared" si="101"/>
        <v>29.526319831007662</v>
      </c>
      <c r="V50" s="520">
        <f t="shared" si="114"/>
        <v>14.334156815756316</v>
      </c>
      <c r="W50" s="520">
        <f t="shared" si="88"/>
        <v>-8.6292085984868265</v>
      </c>
      <c r="X50" s="520">
        <f t="shared" si="89"/>
        <v>8.8342673107890448</v>
      </c>
      <c r="Y50" s="520">
        <f t="shared" si="90"/>
        <v>17.166335632031537</v>
      </c>
      <c r="Z50" s="520"/>
      <c r="AB50" s="535">
        <f t="shared" si="71"/>
        <v>25221.230000000003</v>
      </c>
      <c r="AC50" s="520">
        <f t="shared" si="72"/>
        <v>7.4330663023727261</v>
      </c>
      <c r="AD50" s="520">
        <f t="shared" si="73"/>
        <v>-100</v>
      </c>
      <c r="AE50" s="519"/>
      <c r="AF50" s="391" t="str">
        <f t="shared" si="74"/>
        <v>19,128.2 (-4.6%)</v>
      </c>
      <c r="AG50" s="524" t="str">
        <f t="shared" si="75"/>
        <v>17,210.0 (-10.0%)</v>
      </c>
      <c r="AH50" s="684" t="str">
        <f t="shared" si="76"/>
        <v>22,291.5 (29.5%)</v>
      </c>
      <c r="AI50" s="684" t="str">
        <f t="shared" si="77"/>
        <v>25,486.8 (14.3%)</v>
      </c>
      <c r="AJ50" s="684" t="str">
        <f t="shared" si="78"/>
        <v>23,287.5 (-8.6%)</v>
      </c>
      <c r="AK50" s="684" t="str">
        <f t="shared" si="79"/>
        <v>25,344.8 (8.8%)</v>
      </c>
      <c r="AL50" s="684" t="str">
        <f t="shared" si="80"/>
        <v>29,695.6 (17.2%)</v>
      </c>
      <c r="AM50" s="684" t="str">
        <f t="shared" si="80"/>
        <v>0.0 (0.0%)</v>
      </c>
    </row>
    <row r="51" spans="1:39" ht="11.1" customHeight="1">
      <c r="A51" s="382"/>
      <c r="B51" s="383"/>
      <c r="C51" s="340" t="s">
        <v>23</v>
      </c>
      <c r="D51" s="526">
        <f t="shared" ref="D51" si="118">+D46+D48+D50</f>
        <v>49539.67</v>
      </c>
      <c r="E51" s="526">
        <f t="shared" ref="E51" si="119">+E46+E48+E50</f>
        <v>56377.99</v>
      </c>
      <c r="F51" s="526">
        <f t="shared" ref="F51:L51" si="120">+F46+F48+F50</f>
        <v>64068.380000000005</v>
      </c>
      <c r="G51" s="314">
        <f t="shared" si="120"/>
        <v>59901.57</v>
      </c>
      <c r="H51" s="526">
        <f t="shared" si="120"/>
        <v>48282.978302999996</v>
      </c>
      <c r="I51" s="526">
        <f t="shared" si="120"/>
        <v>67291.95</v>
      </c>
      <c r="J51" s="526">
        <f t="shared" si="120"/>
        <v>80020.97</v>
      </c>
      <c r="K51" s="526">
        <f t="shared" si="120"/>
        <v>71036.479999999996</v>
      </c>
      <c r="L51" s="526">
        <f t="shared" si="120"/>
        <v>77869.59</v>
      </c>
      <c r="M51" s="526">
        <f t="shared" ref="M51" si="121">+M46+M48+M50</f>
        <v>87661.72</v>
      </c>
      <c r="N51" s="526"/>
      <c r="O51" s="527"/>
      <c r="P51" s="528">
        <v>-1.7494427506214216</v>
      </c>
      <c r="Q51" s="528">
        <f t="shared" si="98"/>
        <v>13.803725378065689</v>
      </c>
      <c r="R51" s="528">
        <f t="shared" si="99"/>
        <v>13.64076654737072</v>
      </c>
      <c r="S51" s="528">
        <f t="shared" si="100"/>
        <v>-6.5036918367531786</v>
      </c>
      <c r="T51" s="528">
        <f t="shared" si="106"/>
        <v>-19.396138860801148</v>
      </c>
      <c r="U51" s="528">
        <f t="shared" si="101"/>
        <v>39.369923656550633</v>
      </c>
      <c r="V51" s="528">
        <f t="shared" si="114"/>
        <v>18.916111065290874</v>
      </c>
      <c r="W51" s="528">
        <f t="shared" si="88"/>
        <v>-11.227669447146171</v>
      </c>
      <c r="X51" s="528">
        <f t="shared" si="89"/>
        <v>9.6191562419759578</v>
      </c>
      <c r="Y51" s="528">
        <f t="shared" si="90"/>
        <v>12.575037315593928</v>
      </c>
      <c r="Z51" s="528"/>
      <c r="AB51" s="526">
        <f t="shared" si="71"/>
        <v>76776.141999999993</v>
      </c>
      <c r="AC51" s="528">
        <f t="shared" si="72"/>
        <v>6.8345483936096629</v>
      </c>
      <c r="AD51" s="528">
        <f t="shared" si="73"/>
        <v>-100</v>
      </c>
      <c r="AE51" s="519"/>
      <c r="AF51" s="392" t="str">
        <f t="shared" si="74"/>
        <v>59,901.6 (-6.5%)</v>
      </c>
      <c r="AG51" s="530" t="str">
        <f t="shared" si="75"/>
        <v>48,283.0 (-19.4%)</v>
      </c>
      <c r="AH51" s="685" t="str">
        <f t="shared" si="76"/>
        <v>67,292.0 (39.4%)</v>
      </c>
      <c r="AI51" s="685" t="str">
        <f t="shared" si="77"/>
        <v>80,021.0 (18.9%)</v>
      </c>
      <c r="AJ51" s="685" t="str">
        <f t="shared" si="78"/>
        <v>71,036.5 (-11.2%)</v>
      </c>
      <c r="AK51" s="685" t="str">
        <f t="shared" si="79"/>
        <v>77,869.6 (9.6%)</v>
      </c>
      <c r="AL51" s="685" t="str">
        <f t="shared" si="80"/>
        <v>87,661.7 (12.6%)</v>
      </c>
      <c r="AM51" s="685" t="str">
        <f t="shared" si="80"/>
        <v>0.0 (0.0%)</v>
      </c>
    </row>
    <row r="52" spans="1:39" customFormat="1" ht="11.1" hidden="1" customHeight="1">
      <c r="A52" s="382">
        <v>9</v>
      </c>
      <c r="B52" s="383"/>
      <c r="C52" s="341" t="s">
        <v>682</v>
      </c>
      <c r="D52" s="314">
        <f t="shared" ref="D52" si="122">+D45+D46+D48+D50</f>
        <v>142224.32000000001</v>
      </c>
      <c r="E52" s="314">
        <f t="shared" ref="E52" si="123">+E45+E46+E48+E50</f>
        <v>162216.73000000001</v>
      </c>
      <c r="F52" s="314">
        <f>+F45+F46+F48+F50</f>
        <v>186029.80000000002</v>
      </c>
      <c r="G52" s="314">
        <f>+G45+G46+G48+G50</f>
        <v>178512.79999999996</v>
      </c>
      <c r="H52" s="314">
        <f>+H45+H46+H48+H50</f>
        <v>151250.66803100001</v>
      </c>
      <c r="I52" s="314">
        <f>+I45+I46+I48+I50</f>
        <v>195799.56000000003</v>
      </c>
      <c r="J52" s="314">
        <f t="shared" ref="J52" si="124">+J45+J46+J48+J50</f>
        <v>232874.51999999996</v>
      </c>
      <c r="K52" s="314">
        <f>+K45+K46+K48+K50</f>
        <v>217158.37000000002</v>
      </c>
      <c r="L52" s="314">
        <f>+L45+L46+L48+L50</f>
        <v>227463.50999999998</v>
      </c>
      <c r="M52" s="314">
        <f>+M45+M46+M48+M50</f>
        <v>253217.60999999996</v>
      </c>
      <c r="N52" s="314"/>
      <c r="O52" s="298"/>
      <c r="P52" s="317">
        <v>-7.4706014039553121</v>
      </c>
      <c r="Q52" s="317">
        <f t="shared" si="98"/>
        <v>14.056955941149862</v>
      </c>
      <c r="R52" s="317">
        <f t="shared" si="99"/>
        <v>14.679786727299948</v>
      </c>
      <c r="S52" s="317">
        <f t="shared" si="100"/>
        <v>-4.0407504604101359</v>
      </c>
      <c r="T52" s="317">
        <f t="shared" si="106"/>
        <v>-15.271807942623694</v>
      </c>
      <c r="U52" s="317">
        <f t="shared" si="101"/>
        <v>29.453682782987368</v>
      </c>
      <c r="V52" s="317">
        <f t="shared" si="114"/>
        <v>18.935160017724218</v>
      </c>
      <c r="W52" s="317">
        <f t="shared" si="88"/>
        <v>-6.7487632395334396</v>
      </c>
      <c r="X52" s="317">
        <f t="shared" si="89"/>
        <v>4.7454491392618037</v>
      </c>
      <c r="Y52" s="317">
        <f t="shared" si="90"/>
        <v>11.322299563565164</v>
      </c>
      <c r="Z52" s="317"/>
      <c r="AA52" s="312"/>
      <c r="AB52" s="314">
        <f t="shared" si="71"/>
        <v>225302.71399999998</v>
      </c>
      <c r="AC52" s="317">
        <f t="shared" si="72"/>
        <v>6.6401011796070497</v>
      </c>
      <c r="AD52" s="317">
        <f t="shared" si="73"/>
        <v>-100</v>
      </c>
      <c r="AE52" s="387"/>
      <c r="AF52" s="389" t="str">
        <f t="shared" si="74"/>
        <v>178,512.8 (-4.0%)</v>
      </c>
      <c r="AG52" s="499" t="str">
        <f t="shared" si="75"/>
        <v>151,250.7 (-15.3%)</v>
      </c>
      <c r="AH52" s="499" t="str">
        <f t="shared" si="76"/>
        <v>195,799.6 (29.5%)</v>
      </c>
      <c r="AI52" s="499" t="str">
        <f t="shared" si="77"/>
        <v>232,874.5 (18.9%)</v>
      </c>
      <c r="AJ52" s="499" t="str">
        <f t="shared" si="78"/>
        <v>217,158.4 (-6.7%)</v>
      </c>
      <c r="AK52" s="499" t="str">
        <f t="shared" si="79"/>
        <v>227,463.5 (4.7%)</v>
      </c>
      <c r="AL52" s="499" t="str">
        <f t="shared" si="80"/>
        <v>253,217.6 (11.3%)</v>
      </c>
      <c r="AM52" s="499" t="str">
        <f t="shared" si="80"/>
        <v>0.0 (0.0%)</v>
      </c>
    </row>
    <row r="53" spans="1:39" ht="11.1" customHeight="1">
      <c r="B53" s="383">
        <v>10</v>
      </c>
      <c r="C53" s="338" t="s">
        <v>664</v>
      </c>
      <c r="D53" s="510">
        <v>17504.939999999999</v>
      </c>
      <c r="E53" s="510">
        <v>19811.84</v>
      </c>
      <c r="F53" s="510">
        <v>21909.52</v>
      </c>
      <c r="G53" s="311">
        <v>20226.77</v>
      </c>
      <c r="H53" s="535">
        <v>17163.874374999999</v>
      </c>
      <c r="I53" s="535">
        <v>22841.67</v>
      </c>
      <c r="J53" s="510">
        <v>22147.39</v>
      </c>
      <c r="K53" s="510">
        <v>24176.33</v>
      </c>
      <c r="L53" s="510">
        <v>27760.83</v>
      </c>
      <c r="M53" s="510">
        <v>32272.46</v>
      </c>
      <c r="N53" s="510"/>
      <c r="O53" s="511"/>
      <c r="P53" s="520">
        <v>6.3143209920031529</v>
      </c>
      <c r="Q53" s="520">
        <f t="shared" si="98"/>
        <v>13.178565593483915</v>
      </c>
      <c r="R53" s="520">
        <f t="shared" si="99"/>
        <v>10.588012017056458</v>
      </c>
      <c r="S53" s="520">
        <f t="shared" si="100"/>
        <v>-7.680451237635511</v>
      </c>
      <c r="T53" s="520">
        <f t="shared" si="106"/>
        <v>-15.142781694754037</v>
      </c>
      <c r="U53" s="520">
        <f t="shared" si="101"/>
        <v>33.079918327006517</v>
      </c>
      <c r="V53" s="520">
        <f t="shared" si="114"/>
        <v>-3.0395325735815271</v>
      </c>
      <c r="W53" s="520">
        <f t="shared" si="88"/>
        <v>9.1610794770851101</v>
      </c>
      <c r="X53" s="520">
        <f t="shared" si="89"/>
        <v>14.82648524403829</v>
      </c>
      <c r="Y53" s="520">
        <f t="shared" si="90"/>
        <v>16.251783538172294</v>
      </c>
      <c r="Z53" s="520"/>
      <c r="AB53" s="535">
        <f t="shared" si="71"/>
        <v>25839.735999999997</v>
      </c>
      <c r="AC53" s="520">
        <f t="shared" si="72"/>
        <v>9.0249897662812337</v>
      </c>
      <c r="AD53" s="520">
        <f t="shared" si="73"/>
        <v>-100</v>
      </c>
      <c r="AE53" s="519"/>
      <c r="AF53" s="391" t="str">
        <f t="shared" si="74"/>
        <v>20,226.8 (-7.7%)</v>
      </c>
      <c r="AG53" s="524" t="str">
        <f t="shared" si="75"/>
        <v>17,163.9 (-15.1%)</v>
      </c>
      <c r="AH53" s="684" t="str">
        <f t="shared" si="76"/>
        <v>22,841.7 (33.1%)</v>
      </c>
      <c r="AI53" s="684" t="str">
        <f t="shared" si="77"/>
        <v>22,147.4 (-3.0%)</v>
      </c>
      <c r="AJ53" s="684" t="str">
        <f t="shared" si="78"/>
        <v>24,176.3 (9.2%)</v>
      </c>
      <c r="AK53" s="684" t="str">
        <f t="shared" si="79"/>
        <v>27,760.8 (14.8%)</v>
      </c>
      <c r="AL53" s="684" t="str">
        <f t="shared" si="80"/>
        <v>32,272.5 (16.3%)</v>
      </c>
      <c r="AM53" s="684" t="str">
        <f t="shared" si="80"/>
        <v>0.0 (0.0%)</v>
      </c>
    </row>
    <row r="54" spans="1:39" customFormat="1" ht="11.1" hidden="1" customHeight="1">
      <c r="A54" s="380">
        <v>10</v>
      </c>
      <c r="B54" s="381"/>
      <c r="C54" s="341" t="s">
        <v>683</v>
      </c>
      <c r="D54" s="314">
        <f t="shared" ref="D54" si="125">+D45+D51+D53</f>
        <v>159729.26</v>
      </c>
      <c r="E54" s="314">
        <f t="shared" ref="E54" si="126">+E45+E51+E53</f>
        <v>182028.57</v>
      </c>
      <c r="F54" s="314">
        <f t="shared" ref="F54" si="127">+F45+F51+F53</f>
        <v>207939.31999999998</v>
      </c>
      <c r="G54" s="314">
        <f>+G45+G51+G53</f>
        <v>198739.56999999998</v>
      </c>
      <c r="H54" s="314">
        <f>+H45+H51+H53</f>
        <v>168414.54240600002</v>
      </c>
      <c r="I54" s="314">
        <f>+I45+I51+I53</f>
        <v>218641.22999999998</v>
      </c>
      <c r="J54" s="314">
        <f>+J45+J51+J53</f>
        <v>255021.90999999997</v>
      </c>
      <c r="K54" s="314">
        <f t="shared" ref="K54:M54" si="128">+K45+K51+K53</f>
        <v>241334.7</v>
      </c>
      <c r="L54" s="314">
        <f t="shared" si="128"/>
        <v>255224.33999999997</v>
      </c>
      <c r="M54" s="314">
        <f t="shared" si="128"/>
        <v>285490.07</v>
      </c>
      <c r="N54" s="314"/>
      <c r="O54" s="297"/>
      <c r="P54" s="317">
        <v>-6.136822155220889</v>
      </c>
      <c r="Q54" s="317">
        <f t="shared" si="98"/>
        <v>13.960691985926687</v>
      </c>
      <c r="R54" s="317">
        <f t="shared" si="99"/>
        <v>14.234441329731906</v>
      </c>
      <c r="S54" s="317">
        <f t="shared" si="100"/>
        <v>-4.4242474198722963</v>
      </c>
      <c r="T54" s="317">
        <f t="shared" si="106"/>
        <v>-15.258676263614724</v>
      </c>
      <c r="U54" s="317">
        <f t="shared" si="101"/>
        <v>29.823248560636493</v>
      </c>
      <c r="V54" s="317">
        <f t="shared" si="114"/>
        <v>16.639441700908829</v>
      </c>
      <c r="W54" s="317">
        <f t="shared" si="88"/>
        <v>-5.3670721860721526</v>
      </c>
      <c r="X54" s="317">
        <f t="shared" si="89"/>
        <v>5.7553430981951426</v>
      </c>
      <c r="Y54" s="317">
        <f t="shared" si="90"/>
        <v>11.858481052394932</v>
      </c>
      <c r="Z54" s="317"/>
      <c r="AA54" s="312"/>
      <c r="AB54" s="314">
        <f t="shared" si="71"/>
        <v>251142.45</v>
      </c>
      <c r="AC54" s="317">
        <f t="shared" si="72"/>
        <v>6.8968077983582399</v>
      </c>
      <c r="AD54" s="317">
        <f t="shared" si="73"/>
        <v>-100</v>
      </c>
      <c r="AE54" s="387"/>
      <c r="AF54" s="389" t="str">
        <f t="shared" si="74"/>
        <v>198,739.6 (-4.4%)</v>
      </c>
      <c r="AG54" s="499" t="str">
        <f t="shared" si="75"/>
        <v>168,414.5 (-15.3%)</v>
      </c>
      <c r="AH54" s="499" t="str">
        <f t="shared" si="76"/>
        <v>218,641.2 (29.8%)</v>
      </c>
      <c r="AI54" s="499" t="str">
        <f t="shared" si="77"/>
        <v>255,021.9 (16.6%)</v>
      </c>
      <c r="AJ54" s="499" t="str">
        <f t="shared" si="78"/>
        <v>241,334.7 (-5.4%)</v>
      </c>
      <c r="AK54" s="499" t="str">
        <f t="shared" si="79"/>
        <v>255,224.3 (5.8%)</v>
      </c>
      <c r="AL54" s="499" t="str">
        <f t="shared" si="80"/>
        <v>285,490.1 (11.9%)</v>
      </c>
      <c r="AM54" s="499" t="str">
        <f t="shared" si="80"/>
        <v>0.0 (0.0%)</v>
      </c>
    </row>
    <row r="55" spans="1:39" ht="11.1" customHeight="1">
      <c r="B55" s="383">
        <v>11</v>
      </c>
      <c r="C55" s="338" t="s">
        <v>665</v>
      </c>
      <c r="D55" s="510">
        <v>17299.96</v>
      </c>
      <c r="E55" s="510">
        <v>19548.830000000002</v>
      </c>
      <c r="F55" s="510">
        <v>22162.85</v>
      </c>
      <c r="G55" s="311">
        <v>19069.22</v>
      </c>
      <c r="H55" s="535">
        <v>18783.706298000001</v>
      </c>
      <c r="I55" s="535">
        <v>22401.42</v>
      </c>
      <c r="J55" s="510">
        <v>23503.72</v>
      </c>
      <c r="K55" s="510">
        <v>25608.51</v>
      </c>
      <c r="L55" s="510">
        <v>25660.51</v>
      </c>
      <c r="M55" s="510">
        <v>30172.48</v>
      </c>
      <c r="N55" s="510"/>
      <c r="O55" s="511"/>
      <c r="P55" s="520">
        <v>2.5631357595203186</v>
      </c>
      <c r="Q55" s="520">
        <f t="shared" si="98"/>
        <v>12.999278611048837</v>
      </c>
      <c r="R55" s="520">
        <f t="shared" si="99"/>
        <v>13.371746544422326</v>
      </c>
      <c r="S55" s="520">
        <f t="shared" si="100"/>
        <v>-13.95862896694242</v>
      </c>
      <c r="T55" s="520">
        <f t="shared" si="106"/>
        <v>-1.4972489802938971</v>
      </c>
      <c r="U55" s="520">
        <f t="shared" si="101"/>
        <v>19.259850237251609</v>
      </c>
      <c r="V55" s="520">
        <f t="shared" si="114"/>
        <v>4.9206702075136333</v>
      </c>
      <c r="W55" s="520">
        <f t="shared" si="88"/>
        <v>8.955135612575349</v>
      </c>
      <c r="X55" s="520">
        <f t="shared" si="89"/>
        <v>0.20305749924536265</v>
      </c>
      <c r="Y55" s="520">
        <f t="shared" si="90"/>
        <v>17.583321609741986</v>
      </c>
      <c r="Z55" s="520"/>
      <c r="AA55" s="520"/>
      <c r="AB55" s="535">
        <f t="shared" si="71"/>
        <v>25469.327999999998</v>
      </c>
      <c r="AC55" s="520">
        <f t="shared" si="72"/>
        <v>7.7293066862498705</v>
      </c>
      <c r="AD55" s="520">
        <f t="shared" si="73"/>
        <v>-100</v>
      </c>
      <c r="AE55" s="519"/>
      <c r="AF55" s="391" t="str">
        <f t="shared" si="74"/>
        <v>19,069.2 (-14.0%)</v>
      </c>
      <c r="AG55" s="524" t="str">
        <f t="shared" si="75"/>
        <v>18,783.7 (-1.5%)</v>
      </c>
      <c r="AH55" s="684" t="str">
        <f t="shared" si="76"/>
        <v>22,401.4 (19.3%)</v>
      </c>
      <c r="AI55" s="684" t="str">
        <f t="shared" si="77"/>
        <v>23,503.7 (4.9%)</v>
      </c>
      <c r="AJ55" s="684" t="str">
        <f t="shared" si="78"/>
        <v>25,608.5 (9.0%)</v>
      </c>
      <c r="AK55" s="684" t="str">
        <f t="shared" si="79"/>
        <v>25,660.5 (0.2%)</v>
      </c>
      <c r="AL55" s="684" t="str">
        <f t="shared" si="80"/>
        <v>30,172.5 (17.6%)</v>
      </c>
      <c r="AM55" s="684" t="str">
        <f t="shared" si="80"/>
        <v>0.0 (0.0%)</v>
      </c>
    </row>
    <row r="56" spans="1:39" customFormat="1" ht="11.1" hidden="1" customHeight="1">
      <c r="A56" s="380">
        <v>11</v>
      </c>
      <c r="B56" s="381"/>
      <c r="C56" s="341" t="s">
        <v>666</v>
      </c>
      <c r="D56" s="314">
        <f t="shared" ref="D56" si="129">+D45+D51+D53+D55</f>
        <v>177029.22</v>
      </c>
      <c r="E56" s="314">
        <f t="shared" ref="E56" si="130">+E45+E51+E53+E55</f>
        <v>201577.40000000002</v>
      </c>
      <c r="F56" s="314">
        <f t="shared" ref="F56:M56" si="131">+F45+F51+F53+F55</f>
        <v>230102.16999999998</v>
      </c>
      <c r="G56" s="314">
        <f t="shared" si="131"/>
        <v>217808.78999999998</v>
      </c>
      <c r="H56" s="314">
        <f t="shared" si="131"/>
        <v>187198.24870400003</v>
      </c>
      <c r="I56" s="314">
        <f t="shared" si="131"/>
        <v>241042.64999999997</v>
      </c>
      <c r="J56" s="314">
        <f t="shared" si="131"/>
        <v>278525.63</v>
      </c>
      <c r="K56" s="314">
        <f t="shared" si="131"/>
        <v>266943.21000000002</v>
      </c>
      <c r="L56" s="314">
        <f t="shared" si="131"/>
        <v>280884.84999999998</v>
      </c>
      <c r="M56" s="314">
        <f t="shared" si="131"/>
        <v>315662.55</v>
      </c>
      <c r="N56" s="314"/>
      <c r="O56" s="298"/>
      <c r="P56" s="317">
        <v>-5.3522437920518033</v>
      </c>
      <c r="Q56" s="317">
        <f t="shared" si="98"/>
        <v>13.866739061495048</v>
      </c>
      <c r="R56" s="317">
        <f t="shared" si="99"/>
        <v>14.150777815370152</v>
      </c>
      <c r="S56" s="317">
        <f t="shared" si="100"/>
        <v>-5.3425745615523823</v>
      </c>
      <c r="T56" s="317">
        <f t="shared" si="106"/>
        <v>-14.05385948657074</v>
      </c>
      <c r="U56" s="317">
        <f t="shared" si="101"/>
        <v>28.763303967196464</v>
      </c>
      <c r="V56" s="317">
        <f t="shared" si="114"/>
        <v>15.550351773845851</v>
      </c>
      <c r="W56" s="317">
        <f t="shared" si="88"/>
        <v>-4.1584754695645039</v>
      </c>
      <c r="X56" s="317">
        <f t="shared" si="89"/>
        <v>5.2226988654253237</v>
      </c>
      <c r="Y56" s="317">
        <f t="shared" si="90"/>
        <v>12.381479456795198</v>
      </c>
      <c r="Z56" s="317"/>
      <c r="AA56" s="317"/>
      <c r="AB56" s="314">
        <f t="shared" si="71"/>
        <v>276611.77799999999</v>
      </c>
      <c r="AC56" s="317">
        <f t="shared" si="72"/>
        <v>6.9749991763885966</v>
      </c>
      <c r="AD56" s="317">
        <f t="shared" si="73"/>
        <v>-100</v>
      </c>
      <c r="AE56" s="387"/>
      <c r="AF56" s="389" t="str">
        <f t="shared" si="74"/>
        <v>217,808.8 (-5.3%)</v>
      </c>
      <c r="AG56" s="499" t="str">
        <f t="shared" si="75"/>
        <v>187,198.2 (-14.1%)</v>
      </c>
      <c r="AH56" s="499" t="str">
        <f t="shared" si="76"/>
        <v>241,042.7 (28.8%)</v>
      </c>
      <c r="AI56" s="499" t="str">
        <f t="shared" si="77"/>
        <v>278,525.6 (15.6%)</v>
      </c>
      <c r="AJ56" s="499" t="str">
        <f t="shared" si="78"/>
        <v>266,943.2 (-4.2%)</v>
      </c>
      <c r="AK56" s="499" t="str">
        <f t="shared" si="79"/>
        <v>280,884.9 (5.2%)</v>
      </c>
      <c r="AL56" s="499" t="str">
        <f t="shared" si="80"/>
        <v>315,662.6 (12.4%)</v>
      </c>
      <c r="AM56" s="499" t="str">
        <f t="shared" si="80"/>
        <v>0.0 (0.0%)</v>
      </c>
    </row>
    <row r="57" spans="1:39" ht="11.1" customHeight="1">
      <c r="B57" s="383">
        <v>12</v>
      </c>
      <c r="C57" s="338" t="s">
        <v>684</v>
      </c>
      <c r="D57" s="510">
        <v>17168.810000000001</v>
      </c>
      <c r="E57" s="510">
        <v>19941.43</v>
      </c>
      <c r="F57" s="510">
        <v>18098.88</v>
      </c>
      <c r="G57" s="311">
        <v>18451.080000000002</v>
      </c>
      <c r="H57" s="535">
        <v>18958.130809999999</v>
      </c>
      <c r="I57" s="535">
        <v>26300.07</v>
      </c>
      <c r="J57" s="510">
        <v>22504.21</v>
      </c>
      <c r="K57" s="510">
        <v>21566.2</v>
      </c>
      <c r="L57" s="510">
        <v>24637.94</v>
      </c>
      <c r="M57" s="510">
        <v>29280.416173076799</v>
      </c>
      <c r="N57" s="510"/>
      <c r="O57" s="511"/>
      <c r="P57" s="520">
        <v>9.9654004503962224</v>
      </c>
      <c r="Q57" s="520">
        <f t="shared" si="98"/>
        <v>16.149168171818552</v>
      </c>
      <c r="R57" s="520">
        <f t="shared" si="99"/>
        <v>-9.2398087800122592</v>
      </c>
      <c r="S57" s="520">
        <f t="shared" si="100"/>
        <v>1.9459767676232032</v>
      </c>
      <c r="T57" s="520">
        <f t="shared" si="106"/>
        <v>2.7480820092915748</v>
      </c>
      <c r="U57" s="520">
        <f t="shared" si="101"/>
        <v>38.727125915426683</v>
      </c>
      <c r="V57" s="520">
        <f t="shared" si="114"/>
        <v>-14.432889342119626</v>
      </c>
      <c r="W57" s="520">
        <f t="shared" si="88"/>
        <v>-4.168153425514598</v>
      </c>
      <c r="X57" s="520">
        <f t="shared" si="89"/>
        <v>14.243306655785437</v>
      </c>
      <c r="Y57" s="520">
        <f t="shared" si="90"/>
        <v>18.842793565845195</v>
      </c>
      <c r="Z57" s="520"/>
      <c r="AA57" s="520"/>
      <c r="AB57" s="535">
        <f t="shared" si="71"/>
        <v>24857.767234615359</v>
      </c>
      <c r="AC57" s="520">
        <f t="shared" si="72"/>
        <v>2.7200176155080191</v>
      </c>
      <c r="AD57" s="520">
        <f t="shared" si="73"/>
        <v>-100</v>
      </c>
      <c r="AE57" s="519"/>
      <c r="AF57" s="391" t="str">
        <f t="shared" si="74"/>
        <v>18,451.1 (1.9%)</v>
      </c>
      <c r="AG57" s="524" t="str">
        <f t="shared" si="75"/>
        <v>18,958.1 (2.7%)</v>
      </c>
      <c r="AH57" s="684" t="str">
        <f t="shared" si="76"/>
        <v>26,300.1 (38.7%)</v>
      </c>
      <c r="AI57" s="684" t="str">
        <f t="shared" si="77"/>
        <v>22,504.2 (-14.4%)</v>
      </c>
      <c r="AJ57" s="684" t="str">
        <f t="shared" si="78"/>
        <v>21,566.2 (-4.2%)</v>
      </c>
      <c r="AK57" s="684" t="str">
        <f t="shared" si="79"/>
        <v>24,637.9 (14.2%)</v>
      </c>
      <c r="AL57" s="684" t="str">
        <f t="shared" si="80"/>
        <v>29,280.4 (18.8%)</v>
      </c>
      <c r="AM57" s="684" t="str">
        <f t="shared" si="80"/>
        <v>0.0 (0.0%)</v>
      </c>
    </row>
    <row r="58" spans="1:39" ht="11.1" customHeight="1">
      <c r="A58" s="382"/>
      <c r="B58" s="383"/>
      <c r="C58" s="340" t="s">
        <v>30</v>
      </c>
      <c r="D58" s="526">
        <f t="shared" ref="D58" si="132">+D53+D55+D57</f>
        <v>51973.709999999992</v>
      </c>
      <c r="E58" s="526">
        <f t="shared" ref="E58:J58" si="133">+E53+E55+E57</f>
        <v>59302.1</v>
      </c>
      <c r="F58" s="526">
        <f t="shared" si="133"/>
        <v>62171.25</v>
      </c>
      <c r="G58" s="314">
        <f t="shared" si="133"/>
        <v>57747.070000000007</v>
      </c>
      <c r="H58" s="526">
        <f t="shared" si="133"/>
        <v>54905.711483000006</v>
      </c>
      <c r="I58" s="526">
        <f t="shared" si="133"/>
        <v>71543.16</v>
      </c>
      <c r="J58" s="526">
        <f t="shared" si="133"/>
        <v>68155.320000000007</v>
      </c>
      <c r="K58" s="526">
        <f t="shared" ref="K58:L58" si="134">+K53+K55+K57</f>
        <v>71351.039999999994</v>
      </c>
      <c r="L58" s="526">
        <f t="shared" si="134"/>
        <v>78059.28</v>
      </c>
      <c r="M58" s="526">
        <f t="shared" ref="M58" si="135">+M53+M55+M57</f>
        <v>91725.356173076798</v>
      </c>
      <c r="N58" s="526"/>
      <c r="O58" s="527"/>
      <c r="P58" s="528">
        <v>6.1862292196206203</v>
      </c>
      <c r="Q58" s="528">
        <f t="shared" si="98"/>
        <v>14.100186421173344</v>
      </c>
      <c r="R58" s="528">
        <f t="shared" si="99"/>
        <v>4.8381929139102997</v>
      </c>
      <c r="S58" s="528">
        <f t="shared" si="100"/>
        <v>-7.1161187848080782</v>
      </c>
      <c r="T58" s="528">
        <f t="shared" si="106"/>
        <v>-4.9203509667243743</v>
      </c>
      <c r="U58" s="528">
        <f t="shared" si="101"/>
        <v>30.301853974064819</v>
      </c>
      <c r="V58" s="528">
        <f t="shared" si="114"/>
        <v>-4.7353793150875623</v>
      </c>
      <c r="W58" s="528">
        <f t="shared" si="88"/>
        <v>4.6888782856569167</v>
      </c>
      <c r="X58" s="528">
        <f t="shared" si="89"/>
        <v>9.401741025779021</v>
      </c>
      <c r="Y58" s="528">
        <f t="shared" si="90"/>
        <v>17.507304926559407</v>
      </c>
      <c r="Z58" s="528"/>
      <c r="AA58" s="528"/>
      <c r="AB58" s="526">
        <f t="shared" si="71"/>
        <v>76166.831234615369</v>
      </c>
      <c r="AC58" s="528">
        <f t="shared" si="72"/>
        <v>6.4094802809054219</v>
      </c>
      <c r="AD58" s="528">
        <f t="shared" si="73"/>
        <v>-100</v>
      </c>
      <c r="AE58" s="519"/>
      <c r="AF58" s="392" t="str">
        <f t="shared" si="74"/>
        <v>57,747.1 (-7.1%)</v>
      </c>
      <c r="AG58" s="530" t="str">
        <f t="shared" si="75"/>
        <v>54,905.7 (-4.9%)</v>
      </c>
      <c r="AH58" s="685" t="str">
        <f t="shared" si="76"/>
        <v>71,543.2 (30.3%)</v>
      </c>
      <c r="AI58" s="685" t="str">
        <f t="shared" si="77"/>
        <v>68,155.3 (-4.7%)</v>
      </c>
      <c r="AJ58" s="685" t="str">
        <f t="shared" si="78"/>
        <v>71,351.0 (4.7%)</v>
      </c>
      <c r="AK58" s="685" t="str">
        <f t="shared" si="79"/>
        <v>78,059.3 (9.4%)</v>
      </c>
      <c r="AL58" s="685" t="str">
        <f t="shared" si="80"/>
        <v>91,725.4 (17.5%)</v>
      </c>
      <c r="AM58" s="685" t="str">
        <f t="shared" si="80"/>
        <v>0.0 (0.0%)</v>
      </c>
    </row>
    <row r="59" spans="1:39" ht="11.1" customHeight="1">
      <c r="A59" s="382"/>
      <c r="B59" s="383"/>
      <c r="C59" s="340" t="s">
        <v>31</v>
      </c>
      <c r="D59" s="537">
        <f t="shared" ref="D59" si="136">+D58+D51</f>
        <v>101513.37999999999</v>
      </c>
      <c r="E59" s="537">
        <f t="shared" ref="E59:J59" si="137">+E58+E51</f>
        <v>115680.09</v>
      </c>
      <c r="F59" s="537">
        <f t="shared" si="137"/>
        <v>126239.63</v>
      </c>
      <c r="G59" s="372">
        <f t="shared" si="137"/>
        <v>117648.64000000001</v>
      </c>
      <c r="H59" s="537">
        <f t="shared" si="137"/>
        <v>103188.689786</v>
      </c>
      <c r="I59" s="537">
        <f t="shared" si="137"/>
        <v>138835.10999999999</v>
      </c>
      <c r="J59" s="537">
        <f t="shared" si="137"/>
        <v>148176.29</v>
      </c>
      <c r="K59" s="537">
        <f t="shared" ref="K59:L59" si="138">+K58+K51</f>
        <v>142387.51999999999</v>
      </c>
      <c r="L59" s="537">
        <f t="shared" si="138"/>
        <v>155928.87</v>
      </c>
      <c r="M59" s="537">
        <f t="shared" ref="M59" si="139">+M58+M51</f>
        <v>179387.07617307681</v>
      </c>
      <c r="N59" s="537"/>
      <c r="O59" s="527"/>
      <c r="P59" s="528">
        <v>2.1594568369280864</v>
      </c>
      <c r="Q59" s="528">
        <f t="shared" si="98"/>
        <v>13.955510101230018</v>
      </c>
      <c r="R59" s="528">
        <f t="shared" si="99"/>
        <v>9.1282259548726152</v>
      </c>
      <c r="S59" s="528">
        <f t="shared" si="100"/>
        <v>-6.8053035326545164</v>
      </c>
      <c r="T59" s="528">
        <f t="shared" si="106"/>
        <v>-12.290792493648894</v>
      </c>
      <c r="U59" s="528">
        <f t="shared" si="101"/>
        <v>34.544890809182725</v>
      </c>
      <c r="V59" s="528">
        <f t="shared" si="114"/>
        <v>6.7282548340978243</v>
      </c>
      <c r="W59" s="528">
        <f t="shared" si="88"/>
        <v>-3.9066776472808318</v>
      </c>
      <c r="X59" s="528">
        <f t="shared" si="89"/>
        <v>9.5102084789453478</v>
      </c>
      <c r="Y59" s="528">
        <f t="shared" si="90"/>
        <v>15.044171212859304</v>
      </c>
      <c r="Z59" s="528"/>
      <c r="AA59" s="528"/>
      <c r="AB59" s="537">
        <f t="shared" si="71"/>
        <v>152942.97323461538</v>
      </c>
      <c r="AC59" s="528">
        <f t="shared" si="72"/>
        <v>6.616141392304109</v>
      </c>
      <c r="AD59" s="528">
        <f t="shared" si="73"/>
        <v>-100</v>
      </c>
      <c r="AE59" s="519"/>
      <c r="AF59" s="393" t="str">
        <f t="shared" ref="AF59:AF60" si="140">CONCATENATE(TEXT(G59,"0,00.0")," (",TEXT(S59,"0.0"),"%)")</f>
        <v>117,648.6 (-6.8%)</v>
      </c>
      <c r="AG59" s="530" t="str">
        <f t="shared" si="75"/>
        <v>103,188.7 (-12.3%)</v>
      </c>
      <c r="AH59" s="685" t="str">
        <f t="shared" si="76"/>
        <v>138,835.1 (34.5%)</v>
      </c>
      <c r="AI59" s="685" t="str">
        <f t="shared" si="77"/>
        <v>148,176.3 (6.7%)</v>
      </c>
      <c r="AJ59" s="685" t="str">
        <f t="shared" si="78"/>
        <v>142,387.5 (-3.9%)</v>
      </c>
      <c r="AK59" s="685" t="str">
        <f t="shared" si="79"/>
        <v>155,928.9 (9.5%)</v>
      </c>
      <c r="AL59" s="685" t="str">
        <f t="shared" si="80"/>
        <v>179,387.1 (15.0%)</v>
      </c>
      <c r="AM59" s="685" t="str">
        <f t="shared" si="80"/>
        <v>0.0 (0.0%)</v>
      </c>
    </row>
    <row r="60" spans="1:39" ht="11.1" customHeight="1">
      <c r="A60" s="382"/>
      <c r="C60" s="342" t="s">
        <v>45</v>
      </c>
      <c r="D60" s="539">
        <f t="shared" ref="D60" si="141">+D45+D51+D58</f>
        <v>194198.03</v>
      </c>
      <c r="E60" s="539">
        <f t="shared" ref="E60:I60" si="142">+E45+E51+E58</f>
        <v>221518.83000000002</v>
      </c>
      <c r="F60" s="539">
        <v>248201</v>
      </c>
      <c r="G60" s="373">
        <f t="shared" si="142"/>
        <v>236259.87</v>
      </c>
      <c r="H60" s="539">
        <f t="shared" si="142"/>
        <v>206156.37951400003</v>
      </c>
      <c r="I60" s="539">
        <f t="shared" si="142"/>
        <v>267342.71999999997</v>
      </c>
      <c r="J60" s="539">
        <f t="shared" ref="J60:K60" si="143">+J45+J51+J58</f>
        <v>301029.83999999997</v>
      </c>
      <c r="K60" s="539">
        <f t="shared" si="143"/>
        <v>288509.40999999997</v>
      </c>
      <c r="L60" s="539">
        <f t="shared" ref="L60:M60" si="144">+L45+L51+L58</f>
        <v>305522.78999999998</v>
      </c>
      <c r="M60" s="539">
        <f t="shared" si="144"/>
        <v>344942.96617307677</v>
      </c>
      <c r="N60" s="539"/>
      <c r="O60" s="527"/>
      <c r="P60" s="541">
        <v>-4.1721320851042965</v>
      </c>
      <c r="Q60" s="541">
        <f>((E60/D60)-1)*100</f>
        <v>14.068525823871658</v>
      </c>
      <c r="R60" s="541">
        <v>12.1</v>
      </c>
      <c r="S60" s="541">
        <f>((G60/F60)-1)*100</f>
        <v>-4.8110724775484393</v>
      </c>
      <c r="T60" s="541">
        <f t="shared" si="106"/>
        <v>-12.741685875811227</v>
      </c>
      <c r="U60" s="541">
        <f t="shared" si="101"/>
        <v>29.679576557486453</v>
      </c>
      <c r="V60" s="541">
        <f t="shared" si="114"/>
        <v>12.600724642885353</v>
      </c>
      <c r="W60" s="541">
        <f t="shared" si="88"/>
        <v>-4.1591989684477753</v>
      </c>
      <c r="X60" s="541">
        <f t="shared" si="89"/>
        <v>5.8969930998091113</v>
      </c>
      <c r="Y60" s="541">
        <f t="shared" si="90"/>
        <v>12.902532139444256</v>
      </c>
      <c r="Z60" s="541"/>
      <c r="AA60" s="541"/>
      <c r="AB60" s="539">
        <f t="shared" si="71"/>
        <v>301469.54523461533</v>
      </c>
      <c r="AC60" s="541">
        <f t="shared" si="72"/>
        <v>6.5785317001203047</v>
      </c>
      <c r="AD60" s="541">
        <f t="shared" si="73"/>
        <v>-100</v>
      </c>
      <c r="AE60" s="542"/>
      <c r="AF60" s="394" t="str">
        <f t="shared" si="140"/>
        <v>236,259.9 (-4.8%)</v>
      </c>
      <c r="AG60" s="544" t="str">
        <f t="shared" si="75"/>
        <v>206,156.4 (-12.7%)</v>
      </c>
      <c r="AH60" s="687" t="str">
        <f t="shared" si="76"/>
        <v>267,342.7 (29.7%)</v>
      </c>
      <c r="AI60" s="687" t="str">
        <f t="shared" si="77"/>
        <v>301,029.8 (12.6%)</v>
      </c>
      <c r="AJ60" s="687" t="str">
        <f t="shared" si="78"/>
        <v>288,509.4 (-4.2%)</v>
      </c>
      <c r="AK60" s="687" t="str">
        <f t="shared" si="79"/>
        <v>305,522.8 (5.9%)</v>
      </c>
      <c r="AL60" s="687" t="str">
        <f t="shared" si="80"/>
        <v>344,943.0 (12.9%)</v>
      </c>
      <c r="AM60" s="687" t="str">
        <f t="shared" si="80"/>
        <v>0.0 (0.0%)</v>
      </c>
    </row>
    <row r="61" spans="1:39" s="511" customFormat="1" ht="14.1" customHeight="1">
      <c r="A61" s="377"/>
      <c r="B61" s="379"/>
      <c r="C61" s="502" t="s">
        <v>36</v>
      </c>
      <c r="D61" s="502"/>
      <c r="E61" s="502"/>
      <c r="F61" s="502"/>
      <c r="G61" s="496"/>
      <c r="H61" s="502"/>
      <c r="I61" s="502"/>
      <c r="J61" s="502"/>
      <c r="K61" s="502"/>
      <c r="L61" s="502"/>
      <c r="M61" s="502"/>
      <c r="N61" s="502"/>
      <c r="O61" s="502"/>
      <c r="P61" s="546"/>
      <c r="Q61" s="546"/>
      <c r="R61" s="546"/>
      <c r="S61" s="546"/>
      <c r="T61" s="546"/>
      <c r="U61" s="545"/>
      <c r="V61" s="545"/>
      <c r="W61" s="545"/>
      <c r="X61" s="545"/>
      <c r="Y61" s="546"/>
      <c r="Z61" s="546"/>
      <c r="AA61" s="514"/>
      <c r="AB61" s="502"/>
      <c r="AC61" s="546"/>
      <c r="AD61" s="546"/>
      <c r="AE61" s="324"/>
      <c r="AF61" s="376"/>
      <c r="AG61" s="500"/>
      <c r="AH61" s="500"/>
      <c r="AI61" s="500"/>
      <c r="AJ61" s="500"/>
      <c r="AK61" s="500"/>
      <c r="AL61" s="500"/>
      <c r="AM61" s="500"/>
    </row>
    <row r="62" spans="1:39" s="521" customFormat="1" ht="14.1" customHeight="1">
      <c r="A62" s="377"/>
      <c r="B62" s="379"/>
      <c r="C62" s="502" t="s">
        <v>688</v>
      </c>
      <c r="D62" s="502"/>
      <c r="E62" s="502"/>
      <c r="F62" s="502"/>
      <c r="G62" s="496"/>
      <c r="H62" s="502"/>
      <c r="I62" s="502"/>
      <c r="J62" s="502"/>
      <c r="K62" s="502"/>
      <c r="L62" s="502"/>
      <c r="M62" s="502"/>
      <c r="N62" s="502"/>
      <c r="O62" s="502"/>
      <c r="P62" s="548"/>
      <c r="Q62" s="548"/>
      <c r="R62" s="548"/>
      <c r="S62" s="548"/>
      <c r="T62" s="548"/>
      <c r="U62" s="547"/>
      <c r="V62" s="547"/>
      <c r="W62" s="547"/>
      <c r="X62" s="547"/>
      <c r="Y62" s="548"/>
      <c r="Z62" s="548"/>
      <c r="AA62" s="515"/>
      <c r="AB62" s="502"/>
      <c r="AC62" s="548"/>
      <c r="AD62" s="548"/>
      <c r="AE62" s="515"/>
      <c r="AF62" s="376"/>
      <c r="AG62" s="500"/>
      <c r="AH62" s="500"/>
      <c r="AI62" s="500"/>
      <c r="AJ62" s="500"/>
      <c r="AK62" s="500"/>
      <c r="AL62" s="500"/>
      <c r="AM62" s="500"/>
    </row>
    <row r="63" spans="1:39" ht="11.1" customHeight="1">
      <c r="C63" s="337"/>
      <c r="D63" s="506">
        <v>2559</v>
      </c>
      <c r="E63" s="506">
        <v>2560</v>
      </c>
      <c r="F63" s="506">
        <v>2561</v>
      </c>
      <c r="G63" s="293">
        <v>2562</v>
      </c>
      <c r="H63" s="505">
        <v>2563</v>
      </c>
      <c r="I63" s="505">
        <v>2564</v>
      </c>
      <c r="J63" s="506">
        <v>2565</v>
      </c>
      <c r="K63" s="506">
        <v>2566</v>
      </c>
      <c r="L63" s="506">
        <v>2567</v>
      </c>
      <c r="M63" s="506">
        <v>2568</v>
      </c>
      <c r="N63" s="506">
        <v>2569</v>
      </c>
      <c r="O63" s="507"/>
      <c r="AA63" s="346"/>
      <c r="AL63" s="500"/>
      <c r="AM63" s="500"/>
    </row>
    <row r="64" spans="1:39" ht="11.1" customHeight="1">
      <c r="B64" s="379">
        <v>1</v>
      </c>
      <c r="C64" s="338" t="s">
        <v>669</v>
      </c>
      <c r="D64" s="540">
        <f t="shared" ref="D64:L64" si="145">+D4-D34</f>
        <v>205.30000000000109</v>
      </c>
      <c r="E64" s="540">
        <f t="shared" si="145"/>
        <v>854.29000000000087</v>
      </c>
      <c r="F64" s="540">
        <f t="shared" si="145"/>
        <v>-19.869999999998981</v>
      </c>
      <c r="G64" s="295">
        <f t="shared" si="145"/>
        <v>-4000.4200000000019</v>
      </c>
      <c r="H64" s="508">
        <f t="shared" si="145"/>
        <v>-1338.262920000001</v>
      </c>
      <c r="I64" s="508">
        <f t="shared" si="145"/>
        <v>30.630000000001019</v>
      </c>
      <c r="J64" s="508">
        <f t="shared" si="145"/>
        <v>-1930.3400000000001</v>
      </c>
      <c r="K64" s="540">
        <f t="shared" si="145"/>
        <v>-4154.619999999999</v>
      </c>
      <c r="L64" s="540">
        <f t="shared" si="145"/>
        <v>-2920.3099999999977</v>
      </c>
      <c r="M64" s="540">
        <f>+M4-M34</f>
        <v>-1591.119999999999</v>
      </c>
      <c r="N64" s="540">
        <f>+N4-N34</f>
        <v>-3303.4299999999967</v>
      </c>
      <c r="O64" s="511"/>
      <c r="AA64" s="346"/>
      <c r="AL64" s="500"/>
      <c r="AM64" s="500"/>
    </row>
    <row r="65" spans="1:15" ht="11.1" customHeight="1">
      <c r="B65" s="379">
        <v>2</v>
      </c>
      <c r="C65" s="338" t="s">
        <v>670</v>
      </c>
      <c r="D65" s="535">
        <f t="shared" ref="D65:K65" si="146">+D5-D35</f>
        <v>4974.1399999999994</v>
      </c>
      <c r="E65" s="535">
        <f t="shared" si="146"/>
        <v>1680.0999999999985</v>
      </c>
      <c r="F65" s="535">
        <f t="shared" si="146"/>
        <v>971.61000000000058</v>
      </c>
      <c r="G65" s="294">
        <f t="shared" si="146"/>
        <v>4116.0599999999977</v>
      </c>
      <c r="H65" s="512">
        <f t="shared" si="146"/>
        <v>4214.006100999999</v>
      </c>
      <c r="I65" s="512">
        <f t="shared" si="146"/>
        <v>211.41999999999825</v>
      </c>
      <c r="J65" s="512">
        <f t="shared" si="146"/>
        <v>267.62000000000262</v>
      </c>
      <c r="K65" s="535">
        <f t="shared" si="146"/>
        <v>-623.20999999999913</v>
      </c>
      <c r="L65" s="535">
        <f t="shared" ref="L65:M65" si="147">+L5-L35</f>
        <v>-366.13000000000102</v>
      </c>
      <c r="M65" s="535">
        <f t="shared" si="147"/>
        <v>2308.4300000000003</v>
      </c>
      <c r="N65" s="535"/>
      <c r="O65" s="511"/>
    </row>
    <row r="66" spans="1:15" customFormat="1" ht="11.1" hidden="1" customHeight="1">
      <c r="A66" s="380">
        <v>2</v>
      </c>
      <c r="B66" s="381"/>
      <c r="C66" s="339" t="s">
        <v>685</v>
      </c>
      <c r="D66" s="314">
        <f t="shared" ref="D66:J67" si="148">+D6-D36</f>
        <v>5179.4400000000023</v>
      </c>
      <c r="E66" s="314">
        <f t="shared" si="148"/>
        <v>2534.3899999999994</v>
      </c>
      <c r="F66" s="314">
        <f t="shared" si="148"/>
        <v>951.73999999999796</v>
      </c>
      <c r="G66" s="297">
        <f t="shared" si="148"/>
        <v>115.63999999999942</v>
      </c>
      <c r="H66" s="297">
        <f t="shared" si="148"/>
        <v>2875.743180999998</v>
      </c>
      <c r="I66" s="297">
        <f t="shared" si="148"/>
        <v>242.04999999999563</v>
      </c>
      <c r="J66" s="297">
        <f t="shared" si="148"/>
        <v>-1662.7200000000012</v>
      </c>
      <c r="K66" s="314">
        <v>-5763.1</v>
      </c>
      <c r="L66" s="314">
        <f t="shared" ref="L66:M66" si="149">+L6-L36</f>
        <v>-3286.4399999999951</v>
      </c>
      <c r="M66" s="314">
        <f t="shared" si="149"/>
        <v>717.31000000000495</v>
      </c>
      <c r="N66" s="314"/>
      <c r="O66" s="298"/>
    </row>
    <row r="67" spans="1:15" ht="11.1" customHeight="1">
      <c r="B67" s="379">
        <v>3</v>
      </c>
      <c r="C67" s="338" t="s">
        <v>671</v>
      </c>
      <c r="D67" s="535">
        <f t="shared" si="148"/>
        <v>3009.9199999999983</v>
      </c>
      <c r="E67" s="535">
        <f t="shared" si="148"/>
        <v>1804.0400000000009</v>
      </c>
      <c r="F67" s="535">
        <f t="shared" si="148"/>
        <v>1607.4599999999991</v>
      </c>
      <c r="G67" s="294">
        <f t="shared" si="148"/>
        <v>2096.0599999999977</v>
      </c>
      <c r="H67" s="512">
        <f t="shared" si="148"/>
        <v>1770.9348379999974</v>
      </c>
      <c r="I67" s="512">
        <f t="shared" si="148"/>
        <v>920.2599999999984</v>
      </c>
      <c r="J67" s="512">
        <f t="shared" si="148"/>
        <v>2066.7000000000007</v>
      </c>
      <c r="K67" s="535">
        <f t="shared" ref="K67:M78" si="150">+K7-K37</f>
        <v>3289.380000000001</v>
      </c>
      <c r="L67" s="535">
        <f t="shared" si="150"/>
        <v>-855.65999999999985</v>
      </c>
      <c r="M67" s="535">
        <f t="shared" ref="M67" si="151">+M7-M37</f>
        <v>1263.2999999999993</v>
      </c>
      <c r="N67" s="535"/>
      <c r="O67" s="511"/>
    </row>
    <row r="68" spans="1:15" ht="11.1" customHeight="1">
      <c r="A68" s="382"/>
      <c r="B68" s="383"/>
      <c r="C68" s="340" t="s">
        <v>8</v>
      </c>
      <c r="D68" s="526">
        <f t="shared" ref="D68" si="152">+D64+D65+D67</f>
        <v>8189.3599999999988</v>
      </c>
      <c r="E68" s="526">
        <f t="shared" ref="E68:J69" si="153">+E8-E38</f>
        <v>4338.43</v>
      </c>
      <c r="F68" s="526">
        <f t="shared" si="153"/>
        <v>2559.1999999999971</v>
      </c>
      <c r="G68" s="297">
        <f t="shared" si="153"/>
        <v>2211.6999999999971</v>
      </c>
      <c r="H68" s="525">
        <f t="shared" si="153"/>
        <v>4646.6780189999918</v>
      </c>
      <c r="I68" s="525">
        <f t="shared" si="153"/>
        <v>1162.3099999999904</v>
      </c>
      <c r="J68" s="525">
        <f t="shared" si="153"/>
        <v>403.97999999999593</v>
      </c>
      <c r="K68" s="526">
        <f t="shared" si="150"/>
        <v>-1488.4499999999971</v>
      </c>
      <c r="L68" s="526">
        <f t="shared" si="150"/>
        <v>-4142.1000000000058</v>
      </c>
      <c r="M68" s="526">
        <f t="shared" ref="M68" si="154">+M8-M38</f>
        <v>1980.6100000000151</v>
      </c>
      <c r="N68" s="526"/>
      <c r="O68" s="527"/>
    </row>
    <row r="69" spans="1:15" ht="11.1" customHeight="1">
      <c r="B69" s="379">
        <v>4</v>
      </c>
      <c r="C69" s="338" t="s">
        <v>672</v>
      </c>
      <c r="D69" s="535">
        <f>+D9-D39</f>
        <v>780.78000000000065</v>
      </c>
      <c r="E69" s="535">
        <f t="shared" si="153"/>
        <v>181.98999999999796</v>
      </c>
      <c r="F69" s="535">
        <f t="shared" si="153"/>
        <v>-1077.8400000000001</v>
      </c>
      <c r="G69" s="294">
        <f t="shared" si="153"/>
        <v>-1346.7700000000004</v>
      </c>
      <c r="H69" s="512">
        <f t="shared" si="153"/>
        <v>2575.4829040000004</v>
      </c>
      <c r="I69" s="512">
        <f t="shared" si="153"/>
        <v>469.65999999999985</v>
      </c>
      <c r="J69" s="512">
        <f t="shared" si="153"/>
        <v>-1467.8499999999985</v>
      </c>
      <c r="K69" s="535">
        <f t="shared" si="150"/>
        <v>-1181.1100000000006</v>
      </c>
      <c r="L69" s="535">
        <f t="shared" si="150"/>
        <v>-1677.8400000000001</v>
      </c>
      <c r="M69" s="535">
        <f t="shared" si="150"/>
        <v>-3035.119999999999</v>
      </c>
      <c r="N69" s="535"/>
      <c r="O69" s="511"/>
    </row>
    <row r="70" spans="1:15" customFormat="1" ht="11.1" hidden="1" customHeight="1">
      <c r="A70" s="380">
        <v>4</v>
      </c>
      <c r="B70" s="384"/>
      <c r="C70" s="339" t="s">
        <v>673</v>
      </c>
      <c r="D70" s="314">
        <f t="shared" ref="D70:E70" si="155">+D68+D69</f>
        <v>8970.14</v>
      </c>
      <c r="E70" s="314">
        <f t="shared" si="155"/>
        <v>4520.4199999999983</v>
      </c>
      <c r="F70" s="314">
        <f t="shared" ref="F70:L84" si="156">+F10-F40</f>
        <v>1481.3600000000006</v>
      </c>
      <c r="G70" s="297">
        <f t="shared" si="156"/>
        <v>864.92999999999302</v>
      </c>
      <c r="H70" s="297">
        <f t="shared" si="156"/>
        <v>7222.1609229999885</v>
      </c>
      <c r="I70" s="297">
        <f t="shared" si="156"/>
        <v>1631.9699999999866</v>
      </c>
      <c r="J70" s="297">
        <f t="shared" si="156"/>
        <v>-1063.8699999999953</v>
      </c>
      <c r="K70" s="314">
        <f t="shared" si="150"/>
        <v>-2669.5599999999977</v>
      </c>
      <c r="L70" s="314">
        <f t="shared" si="150"/>
        <v>-5819.9400000000023</v>
      </c>
      <c r="M70" s="314">
        <f>+M10-M40</f>
        <v>-1054.5099999999802</v>
      </c>
      <c r="N70" s="314"/>
      <c r="O70" s="298"/>
    </row>
    <row r="71" spans="1:15" ht="11.1" customHeight="1">
      <c r="B71" s="379">
        <v>5</v>
      </c>
      <c r="C71" s="338" t="s">
        <v>674</v>
      </c>
      <c r="D71" s="535">
        <f t="shared" ref="D71:E80" si="157">+D11-D41</f>
        <v>1642.3400000000001</v>
      </c>
      <c r="E71" s="535">
        <f t="shared" si="157"/>
        <v>1127.4099999999999</v>
      </c>
      <c r="F71" s="535">
        <f t="shared" si="156"/>
        <v>1427.2200000000012</v>
      </c>
      <c r="G71" s="294">
        <f t="shared" si="156"/>
        <v>296.18000000000029</v>
      </c>
      <c r="H71" s="512">
        <f t="shared" si="156"/>
        <v>2672.5487830000002</v>
      </c>
      <c r="I71" s="512">
        <f t="shared" si="156"/>
        <v>1034.5499999999993</v>
      </c>
      <c r="J71" s="512">
        <f t="shared" si="156"/>
        <v>-1518.7700000000004</v>
      </c>
      <c r="K71" s="535">
        <f t="shared" si="150"/>
        <v>-1440.3700000000026</v>
      </c>
      <c r="L71" s="535">
        <f t="shared" ref="L71:M71" si="158">+L11-L41</f>
        <v>866.77999999999884</v>
      </c>
      <c r="M71" s="535">
        <f t="shared" si="158"/>
        <v>1405.869999999999</v>
      </c>
      <c r="N71" s="535"/>
      <c r="O71" s="527"/>
    </row>
    <row r="72" spans="1:15" customFormat="1" ht="11.1" hidden="1" customHeight="1">
      <c r="A72" s="380">
        <v>5</v>
      </c>
      <c r="B72" s="384"/>
      <c r="C72" s="339" t="s">
        <v>675</v>
      </c>
      <c r="D72" s="314">
        <f t="shared" si="157"/>
        <v>10612.479999999996</v>
      </c>
      <c r="E72" s="314">
        <f t="shared" si="157"/>
        <v>5647.8299999999726</v>
      </c>
      <c r="F72" s="314">
        <f t="shared" si="156"/>
        <v>2908.5800000000163</v>
      </c>
      <c r="G72" s="297">
        <f t="shared" si="156"/>
        <v>1161.1100000000006</v>
      </c>
      <c r="H72" s="297">
        <f t="shared" si="156"/>
        <v>9894.7097059999942</v>
      </c>
      <c r="I72" s="297">
        <f t="shared" si="156"/>
        <v>2666.5199999999895</v>
      </c>
      <c r="J72" s="297">
        <f t="shared" si="156"/>
        <v>-2582.6399999999994</v>
      </c>
      <c r="K72" s="314">
        <f t="shared" si="150"/>
        <v>-4109.9300000000076</v>
      </c>
      <c r="L72" s="314">
        <f t="shared" ref="L72:M72" si="159">+L12-L42</f>
        <v>-4953.1600000000035</v>
      </c>
      <c r="M72" s="314">
        <f t="shared" si="159"/>
        <v>351.36000000001513</v>
      </c>
      <c r="N72" s="314"/>
      <c r="O72" s="298"/>
    </row>
    <row r="73" spans="1:15" ht="11.1" customHeight="1">
      <c r="B73" s="379">
        <v>6</v>
      </c>
      <c r="C73" s="338" t="s">
        <v>676</v>
      </c>
      <c r="D73" s="535">
        <f t="shared" si="157"/>
        <v>2005.8400000000001</v>
      </c>
      <c r="E73" s="535">
        <f t="shared" si="157"/>
        <v>1904.9099999999999</v>
      </c>
      <c r="F73" s="535">
        <f t="shared" si="156"/>
        <v>1784.8500000000022</v>
      </c>
      <c r="G73" s="294">
        <f t="shared" si="156"/>
        <v>3301.16</v>
      </c>
      <c r="H73" s="512">
        <f t="shared" si="156"/>
        <v>1679.5648329999985</v>
      </c>
      <c r="I73" s="512">
        <f t="shared" si="156"/>
        <v>1180.5699999999997</v>
      </c>
      <c r="J73" s="512">
        <f t="shared" si="156"/>
        <v>-1078.3600000000006</v>
      </c>
      <c r="K73" s="535">
        <f t="shared" si="150"/>
        <v>372.02999999999884</v>
      </c>
      <c r="L73" s="535">
        <f t="shared" ref="L73:M73" si="160">+L13-L43</f>
        <v>411.01000000000204</v>
      </c>
      <c r="M73" s="535">
        <f t="shared" si="160"/>
        <v>1223.5200000000004</v>
      </c>
      <c r="N73" s="535"/>
      <c r="O73" s="511"/>
    </row>
    <row r="74" spans="1:15" ht="11.1" customHeight="1">
      <c r="A74" s="382"/>
      <c r="C74" s="340" t="s">
        <v>15</v>
      </c>
      <c r="D74" s="526">
        <f t="shared" si="157"/>
        <v>4428.9599999999991</v>
      </c>
      <c r="E74" s="526">
        <f t="shared" si="157"/>
        <v>3214.3099999999977</v>
      </c>
      <c r="F74" s="526">
        <f t="shared" si="156"/>
        <v>2134.2300000000032</v>
      </c>
      <c r="G74" s="297">
        <f t="shared" si="156"/>
        <v>2250.5699999999997</v>
      </c>
      <c r="H74" s="525">
        <f t="shared" si="156"/>
        <v>6927.5965199999991</v>
      </c>
      <c r="I74" s="525">
        <f t="shared" si="156"/>
        <v>2684.7799999999988</v>
      </c>
      <c r="J74" s="525">
        <f t="shared" si="156"/>
        <v>-4064.9799999999959</v>
      </c>
      <c r="K74" s="526">
        <f t="shared" si="150"/>
        <v>-2249.4499999999971</v>
      </c>
      <c r="L74" s="526">
        <f t="shared" ref="L74:M74" si="161">+L14-L44</f>
        <v>-400.05000000000291</v>
      </c>
      <c r="M74" s="526">
        <f t="shared" si="161"/>
        <v>-405.72999999999593</v>
      </c>
      <c r="N74" s="526"/>
      <c r="O74" s="527"/>
    </row>
    <row r="75" spans="1:15" ht="11.1" customHeight="1">
      <c r="A75" s="382"/>
      <c r="C75" s="340" t="s">
        <v>16</v>
      </c>
      <c r="D75" s="526">
        <f t="shared" si="157"/>
        <v>12618.320000000007</v>
      </c>
      <c r="E75" s="526">
        <f t="shared" si="157"/>
        <v>7552.7399999999616</v>
      </c>
      <c r="F75" s="526">
        <f t="shared" si="156"/>
        <v>4693.4300000000221</v>
      </c>
      <c r="G75" s="297">
        <f t="shared" si="156"/>
        <v>4462.2700000000041</v>
      </c>
      <c r="H75" s="525">
        <f t="shared" si="156"/>
        <v>11574.274538999991</v>
      </c>
      <c r="I75" s="525">
        <f t="shared" si="156"/>
        <v>3847.0899999999965</v>
      </c>
      <c r="J75" s="525">
        <f t="shared" si="156"/>
        <v>-3661</v>
      </c>
      <c r="K75" s="526">
        <f t="shared" si="150"/>
        <v>-3737.9000000000233</v>
      </c>
      <c r="L75" s="526">
        <f t="shared" si="150"/>
        <v>-4542.1499999999942</v>
      </c>
      <c r="M75" s="526">
        <f t="shared" ref="M75" si="162">+M15-M45</f>
        <v>1574.8800000000047</v>
      </c>
      <c r="N75" s="526"/>
      <c r="O75" s="527"/>
    </row>
    <row r="76" spans="1:15" ht="11.1" customHeight="1">
      <c r="B76" s="379">
        <v>7</v>
      </c>
      <c r="C76" s="338" t="s">
        <v>677</v>
      </c>
      <c r="D76" s="535">
        <f t="shared" si="157"/>
        <v>990.09000000000196</v>
      </c>
      <c r="E76" s="535">
        <f t="shared" si="157"/>
        <v>-81.469999999997526</v>
      </c>
      <c r="F76" s="535">
        <f t="shared" si="156"/>
        <v>-413.98999999999796</v>
      </c>
      <c r="G76" s="294">
        <f t="shared" si="156"/>
        <v>210.80000000000291</v>
      </c>
      <c r="H76" s="512">
        <f t="shared" si="156"/>
        <v>3439.3156899999994</v>
      </c>
      <c r="I76" s="512">
        <f t="shared" si="156"/>
        <v>616.45999999999913</v>
      </c>
      <c r="J76" s="512">
        <f t="shared" si="156"/>
        <v>-3502.9599999999991</v>
      </c>
      <c r="K76" s="535">
        <f t="shared" si="150"/>
        <v>-1634.7999999999993</v>
      </c>
      <c r="L76" s="535">
        <f t="shared" si="150"/>
        <v>-1134.4900000000016</v>
      </c>
      <c r="M76" s="535">
        <f t="shared" si="150"/>
        <v>322.09000000000015</v>
      </c>
      <c r="N76" s="535"/>
      <c r="O76" s="511"/>
    </row>
    <row r="77" spans="1:15" customFormat="1" ht="11.1" hidden="1" customHeight="1">
      <c r="A77" s="385">
        <v>7</v>
      </c>
      <c r="B77" s="386"/>
      <c r="C77" s="341" t="s">
        <v>678</v>
      </c>
      <c r="D77" s="314">
        <f t="shared" si="157"/>
        <v>13608.410000000003</v>
      </c>
      <c r="E77" s="314">
        <f t="shared" si="157"/>
        <v>7471.2699999999604</v>
      </c>
      <c r="F77" s="314">
        <f t="shared" si="156"/>
        <v>4279.4400000000023</v>
      </c>
      <c r="G77" s="297">
        <f t="shared" si="156"/>
        <v>4673.070000000007</v>
      </c>
      <c r="H77" s="297">
        <f t="shared" si="156"/>
        <v>15013.590228999994</v>
      </c>
      <c r="I77" s="297">
        <f t="shared" si="156"/>
        <v>4463.5500000000175</v>
      </c>
      <c r="J77" s="297">
        <f t="shared" si="156"/>
        <v>-7163.9599999999919</v>
      </c>
      <c r="K77" s="314">
        <f t="shared" si="150"/>
        <v>-5372.7000000000116</v>
      </c>
      <c r="L77" s="314">
        <f t="shared" si="150"/>
        <v>-5676.640000000014</v>
      </c>
      <c r="M77" s="314">
        <f>+M17-M47</f>
        <v>1896.9700000000012</v>
      </c>
      <c r="N77" s="314"/>
      <c r="O77" s="298"/>
    </row>
    <row r="78" spans="1:15" ht="11.1" customHeight="1">
      <c r="B78" s="383">
        <v>8</v>
      </c>
      <c r="C78" s="338" t="s">
        <v>679</v>
      </c>
      <c r="D78" s="535">
        <f t="shared" si="157"/>
        <v>2097.0599999999977</v>
      </c>
      <c r="E78" s="535">
        <f t="shared" si="157"/>
        <v>2326.1899999999987</v>
      </c>
      <c r="F78" s="535">
        <f t="shared" si="156"/>
        <v>-437.40999999999985</v>
      </c>
      <c r="G78" s="294">
        <f t="shared" si="156"/>
        <v>2204.25</v>
      </c>
      <c r="H78" s="512">
        <f t="shared" si="156"/>
        <v>4496.756179</v>
      </c>
      <c r="I78" s="512">
        <f t="shared" si="156"/>
        <v>-992.79999999999927</v>
      </c>
      <c r="J78" s="512">
        <f t="shared" si="156"/>
        <v>-3745.5400000000009</v>
      </c>
      <c r="K78" s="535">
        <f t="shared" si="150"/>
        <v>667.32999999999811</v>
      </c>
      <c r="L78" s="535">
        <f t="shared" ref="L78:M78" si="163">+L18-L48</f>
        <v>578.82999999999811</v>
      </c>
      <c r="M78" s="535">
        <f t="shared" si="163"/>
        <v>-1964.3600000000006</v>
      </c>
      <c r="N78" s="535"/>
      <c r="O78" s="511"/>
    </row>
    <row r="79" spans="1:15" customFormat="1" ht="11.1" hidden="1" customHeight="1">
      <c r="A79" s="382">
        <v>8</v>
      </c>
      <c r="B79" s="379"/>
      <c r="C79" s="341" t="s">
        <v>680</v>
      </c>
      <c r="D79" s="314">
        <f t="shared" si="157"/>
        <v>15705.470000000016</v>
      </c>
      <c r="E79" s="314">
        <f t="shared" si="157"/>
        <v>9797.4599999999627</v>
      </c>
      <c r="F79" s="314">
        <f t="shared" si="156"/>
        <v>3842.0299999999988</v>
      </c>
      <c r="G79" s="297">
        <f t="shared" si="156"/>
        <v>6877.320000000007</v>
      </c>
      <c r="H79" s="297">
        <f t="shared" si="156"/>
        <v>19510.346407999983</v>
      </c>
      <c r="I79" s="297">
        <f t="shared" si="156"/>
        <v>3470.75</v>
      </c>
      <c r="J79" s="297">
        <f t="shared" si="156"/>
        <v>-10909.499999999971</v>
      </c>
      <c r="K79" s="314">
        <v>-7925.4</v>
      </c>
      <c r="L79" s="314">
        <f t="shared" si="156"/>
        <v>-5097.8099999999977</v>
      </c>
      <c r="M79" s="314">
        <f t="shared" ref="M79" si="164">+M19-M49</f>
        <v>-67.389999999984866</v>
      </c>
      <c r="N79" s="314"/>
      <c r="O79" s="298"/>
    </row>
    <row r="80" spans="1:15" ht="11.1" customHeight="1">
      <c r="B80" s="379">
        <v>9</v>
      </c>
      <c r="C80" s="338" t="s">
        <v>681</v>
      </c>
      <c r="D80" s="535">
        <f t="shared" si="157"/>
        <v>2620.0200000000004</v>
      </c>
      <c r="E80" s="535">
        <f t="shared" si="157"/>
        <v>3442.34</v>
      </c>
      <c r="F80" s="535">
        <f t="shared" si="156"/>
        <v>713.47999999999956</v>
      </c>
      <c r="G80" s="294">
        <f t="shared" si="156"/>
        <v>1280.3899999999994</v>
      </c>
      <c r="H80" s="512">
        <f t="shared" si="156"/>
        <v>2460.8523270000005</v>
      </c>
      <c r="I80" s="512">
        <f t="shared" si="156"/>
        <v>817.67000000000189</v>
      </c>
      <c r="J80" s="512">
        <f t="shared" si="156"/>
        <v>-533.72000000000116</v>
      </c>
      <c r="K80" s="535">
        <f t="shared" ref="K80:L82" si="165">+K20-K50</f>
        <v>2406.9300000000003</v>
      </c>
      <c r="L80" s="535">
        <f t="shared" si="165"/>
        <v>681.33000000000175</v>
      </c>
      <c r="M80" s="535">
        <f t="shared" ref="M80" si="166">+M20-M50</f>
        <v>1275.1500000000015</v>
      </c>
      <c r="N80" s="535"/>
      <c r="O80" s="511"/>
    </row>
    <row r="81" spans="1:25" ht="11.1" customHeight="1">
      <c r="A81" s="382"/>
      <c r="B81" s="383"/>
      <c r="C81" s="340" t="s">
        <v>23</v>
      </c>
      <c r="D81" s="526">
        <f t="shared" ref="D81:E81" si="167">+D76+D78+D80</f>
        <v>5707.17</v>
      </c>
      <c r="E81" s="526">
        <f t="shared" si="167"/>
        <v>5687.0600000000013</v>
      </c>
      <c r="F81" s="526">
        <f t="shared" si="156"/>
        <v>-137.92000000000553</v>
      </c>
      <c r="G81" s="297">
        <f t="shared" si="156"/>
        <v>3695.4400000000023</v>
      </c>
      <c r="H81" s="525">
        <f t="shared" si="156"/>
        <v>10396.924196000007</v>
      </c>
      <c r="I81" s="525">
        <f t="shared" si="156"/>
        <v>441.33000000000175</v>
      </c>
      <c r="J81" s="525">
        <f t="shared" si="156"/>
        <v>-7782.2200000000012</v>
      </c>
      <c r="K81" s="526">
        <f t="shared" si="165"/>
        <v>1439.4600000000064</v>
      </c>
      <c r="L81" s="526">
        <f t="shared" si="165"/>
        <v>125.66999999999825</v>
      </c>
      <c r="M81" s="526">
        <f t="shared" ref="M81" si="168">+M21-M51</f>
        <v>-367.1200000000099</v>
      </c>
      <c r="N81" s="526"/>
      <c r="O81" s="527"/>
    </row>
    <row r="82" spans="1:25" customFormat="1" ht="11.1" hidden="1" customHeight="1">
      <c r="A82" s="382">
        <v>9</v>
      </c>
      <c r="B82" s="383"/>
      <c r="C82" s="341" t="s">
        <v>682</v>
      </c>
      <c r="D82" s="314">
        <f t="shared" ref="D82:E82" si="169">+D75+D76+D78+D80</f>
        <v>18325.490000000005</v>
      </c>
      <c r="E82" s="314">
        <f t="shared" si="169"/>
        <v>13239.799999999963</v>
      </c>
      <c r="F82" s="314">
        <f t="shared" si="156"/>
        <v>4555.5099999999802</v>
      </c>
      <c r="G82" s="297">
        <f t="shared" si="156"/>
        <v>8157.710000000021</v>
      </c>
      <c r="H82" s="297">
        <f t="shared" si="156"/>
        <v>21971.198734999984</v>
      </c>
      <c r="I82" s="297">
        <f t="shared" si="156"/>
        <v>4288.4199999999837</v>
      </c>
      <c r="J82" s="297">
        <f t="shared" si="156"/>
        <v>-11443.219999999972</v>
      </c>
      <c r="K82" s="314">
        <f t="shared" si="165"/>
        <v>-2298.4400000000314</v>
      </c>
      <c r="L82" s="314">
        <f t="shared" si="165"/>
        <v>-4416.4800000000105</v>
      </c>
      <c r="M82" s="314">
        <f t="shared" ref="M82" si="170">+M22-M52</f>
        <v>1207.7600000000384</v>
      </c>
      <c r="N82" s="314"/>
      <c r="O82" s="298"/>
    </row>
    <row r="83" spans="1:25" ht="11.1" customHeight="1">
      <c r="B83" s="383">
        <v>10</v>
      </c>
      <c r="C83" s="338" t="s">
        <v>664</v>
      </c>
      <c r="D83" s="535">
        <f>+D23-D53</f>
        <v>251.94000000000233</v>
      </c>
      <c r="E83" s="535">
        <f>+E23-E53</f>
        <v>203.9900000000016</v>
      </c>
      <c r="F83" s="535">
        <f t="shared" si="156"/>
        <v>-165.38000000000102</v>
      </c>
      <c r="G83" s="294">
        <f t="shared" si="156"/>
        <v>543.54999999999927</v>
      </c>
      <c r="H83" s="512">
        <f t="shared" si="156"/>
        <v>2212.9798740000006</v>
      </c>
      <c r="I83" s="512">
        <f t="shared" si="156"/>
        <v>-65.639999999999418</v>
      </c>
      <c r="J83" s="512">
        <f t="shared" si="156"/>
        <v>-320.22000000000116</v>
      </c>
      <c r="K83" s="535">
        <f t="shared" ref="K83:M84" si="171">+K23-K53</f>
        <v>-423.13000000000102</v>
      </c>
      <c r="L83" s="535">
        <f t="shared" si="171"/>
        <v>-470.69000000000233</v>
      </c>
      <c r="M83" s="535">
        <f t="shared" si="171"/>
        <v>-3436.869999999999</v>
      </c>
      <c r="N83" s="535"/>
      <c r="O83" s="511"/>
    </row>
    <row r="84" spans="1:25" customFormat="1" ht="11.1" hidden="1" customHeight="1">
      <c r="A84" s="380">
        <v>10</v>
      </c>
      <c r="B84" s="381"/>
      <c r="C84" s="341" t="s">
        <v>683</v>
      </c>
      <c r="D84" s="314">
        <f t="shared" ref="D84:E84" si="172">+D75+D81+D83</f>
        <v>18577.430000000008</v>
      </c>
      <c r="E84" s="314">
        <f t="shared" si="172"/>
        <v>13443.789999999964</v>
      </c>
      <c r="F84" s="314">
        <f t="shared" si="156"/>
        <v>4390.1300000000338</v>
      </c>
      <c r="G84" s="297">
        <f t="shared" si="156"/>
        <v>8701.2600000000093</v>
      </c>
      <c r="H84" s="297">
        <f t="shared" si="156"/>
        <v>24184.178608999966</v>
      </c>
      <c r="I84" s="297">
        <f t="shared" si="156"/>
        <v>4222.7800000000279</v>
      </c>
      <c r="J84" s="297">
        <f t="shared" si="156"/>
        <v>-11763.440000000002</v>
      </c>
      <c r="K84" s="314">
        <f t="shared" si="171"/>
        <v>-2721.570000000007</v>
      </c>
      <c r="L84" s="314">
        <f t="shared" si="171"/>
        <v>-4887.1699999999837</v>
      </c>
      <c r="M84" s="314">
        <f t="shared" si="171"/>
        <v>-2229.109999999986</v>
      </c>
      <c r="N84" s="314"/>
      <c r="O84" s="298"/>
    </row>
    <row r="85" spans="1:25" ht="11.1" customHeight="1">
      <c r="B85" s="383">
        <v>11</v>
      </c>
      <c r="C85" s="338" t="s">
        <v>665</v>
      </c>
      <c r="D85" s="535">
        <f t="shared" ref="D85:E85" si="173">+D25-D55</f>
        <v>1608.6399999999994</v>
      </c>
      <c r="E85" s="535">
        <f t="shared" si="173"/>
        <v>1892.0299999999988</v>
      </c>
      <c r="F85" s="535">
        <f t="shared" ref="F85:G90" si="174">+F25-F55</f>
        <v>-937.53999999999724</v>
      </c>
      <c r="G85" s="294">
        <f t="shared" ref="G85:H86" si="175">+G25-G55</f>
        <v>579.75</v>
      </c>
      <c r="H85" s="512">
        <f t="shared" si="175"/>
        <v>176.1079299999983</v>
      </c>
      <c r="I85" s="512">
        <f t="shared" ref="I85:K90" si="176">+I25-I55</f>
        <v>1321.630000000001</v>
      </c>
      <c r="J85" s="535">
        <f t="shared" si="176"/>
        <v>-1115.6100000000006</v>
      </c>
      <c r="K85" s="535">
        <f t="shared" si="176"/>
        <v>-1934.5900000000001</v>
      </c>
      <c r="L85" s="535">
        <f t="shared" ref="L85:M85" si="177">+L25-L55</f>
        <v>-22.459999999999127</v>
      </c>
      <c r="M85" s="535">
        <f t="shared" si="177"/>
        <v>-2726.8600000000006</v>
      </c>
      <c r="N85" s="535"/>
      <c r="O85" s="511"/>
    </row>
    <row r="86" spans="1:25" customFormat="1" ht="11.1" hidden="1" customHeight="1">
      <c r="A86" s="380">
        <v>11</v>
      </c>
      <c r="B86" s="381"/>
      <c r="C86" s="341" t="s">
        <v>666</v>
      </c>
      <c r="D86" s="314">
        <f t="shared" ref="D86:E86" si="178">+D75+D81+D83+D85</f>
        <v>20186.070000000007</v>
      </c>
      <c r="E86" s="314">
        <f t="shared" si="178"/>
        <v>15335.819999999963</v>
      </c>
      <c r="F86" s="314">
        <f t="shared" si="174"/>
        <v>3452.5900000000256</v>
      </c>
      <c r="G86" s="297">
        <f t="shared" si="175"/>
        <v>9281.0100000000093</v>
      </c>
      <c r="H86" s="297">
        <f t="shared" si="175"/>
        <v>24360.286538999964</v>
      </c>
      <c r="I86" s="297">
        <f t="shared" si="176"/>
        <v>5544.4100000000326</v>
      </c>
      <c r="J86" s="314">
        <f>+J26-J56</f>
        <v>-12879.050000000047</v>
      </c>
      <c r="K86" s="314">
        <f>+K26-K56</f>
        <v>-4656.1600000000326</v>
      </c>
      <c r="L86" s="314">
        <f>+L26-L56</f>
        <v>-4909.6300000000047</v>
      </c>
      <c r="M86" s="314">
        <f>+M26-M56</f>
        <v>-4955.9699999999721</v>
      </c>
      <c r="N86" s="314"/>
      <c r="O86" s="298"/>
    </row>
    <row r="87" spans="1:25" ht="11.1" customHeight="1">
      <c r="B87" s="383">
        <v>12</v>
      </c>
      <c r="C87" s="338" t="s">
        <v>684</v>
      </c>
      <c r="D87" s="535">
        <f t="shared" ref="D87:E87" si="179">+D27-D57</f>
        <v>1003.4300000000003</v>
      </c>
      <c r="E87" s="535">
        <f t="shared" si="179"/>
        <v>-219.9900000000016</v>
      </c>
      <c r="F87" s="535">
        <f t="shared" si="174"/>
        <v>1303.3299999999981</v>
      </c>
      <c r="G87" s="294">
        <f t="shared" si="174"/>
        <v>727.91999999999825</v>
      </c>
      <c r="H87" s="512">
        <f t="shared" ref="H87" si="180">+H27-H57</f>
        <v>1117.4447180000025</v>
      </c>
      <c r="I87" s="512">
        <f t="shared" si="176"/>
        <v>-881.04999999999927</v>
      </c>
      <c r="J87" s="512">
        <f t="shared" ref="J87:K87" si="181">+J27-J57</f>
        <v>-725.87999999999738</v>
      </c>
      <c r="K87" s="535">
        <f t="shared" si="181"/>
        <v>1221.0299999999988</v>
      </c>
      <c r="L87" s="535">
        <f>+L27-L57</f>
        <v>126.62000000000262</v>
      </c>
      <c r="M87" s="535">
        <f>+M27-M57</f>
        <v>-351.97617307680048</v>
      </c>
      <c r="N87" s="535"/>
      <c r="O87" s="511"/>
    </row>
    <row r="88" spans="1:25" ht="11.1" customHeight="1">
      <c r="A88" s="382"/>
      <c r="B88" s="383"/>
      <c r="C88" s="340" t="s">
        <v>30</v>
      </c>
      <c r="D88" s="526">
        <f t="shared" ref="D88" si="182">+D83+D85+D87</f>
        <v>2864.010000000002</v>
      </c>
      <c r="E88" s="526">
        <f>+E28-E58</f>
        <v>1876.0300000000061</v>
      </c>
      <c r="F88" s="526">
        <f t="shared" si="174"/>
        <v>200.40999999999622</v>
      </c>
      <c r="G88" s="297">
        <f t="shared" si="174"/>
        <v>1851.2199999999939</v>
      </c>
      <c r="H88" s="525">
        <f t="shared" ref="H88" si="183">+H28-H58</f>
        <v>3506.5325219999941</v>
      </c>
      <c r="I88" s="525">
        <f t="shared" si="176"/>
        <v>374.94000000000233</v>
      </c>
      <c r="J88" s="525">
        <f t="shared" ref="J88:K88" si="184">+J28-J58</f>
        <v>-2161.7100000000064</v>
      </c>
      <c r="K88" s="526">
        <f t="shared" si="184"/>
        <v>-1136.6900000000023</v>
      </c>
      <c r="L88" s="526">
        <f t="shared" ref="L88:M88" si="185">+L28-L58</f>
        <v>-366.52999999999884</v>
      </c>
      <c r="M88" s="526">
        <f t="shared" si="185"/>
        <v>-6515.7061730768037</v>
      </c>
      <c r="N88" s="526"/>
      <c r="O88" s="527"/>
    </row>
    <row r="89" spans="1:25" ht="11.1" customHeight="1">
      <c r="A89" s="382"/>
      <c r="B89" s="383"/>
      <c r="C89" s="340" t="s">
        <v>31</v>
      </c>
      <c r="D89" s="537">
        <f t="shared" ref="D89" si="186">+D88+D81</f>
        <v>8571.1800000000021</v>
      </c>
      <c r="E89" s="537">
        <f>+E29-E59</f>
        <v>7563.0900000000111</v>
      </c>
      <c r="F89" s="537">
        <f t="shared" si="174"/>
        <v>62.489999999990687</v>
      </c>
      <c r="G89" s="301">
        <f t="shared" si="174"/>
        <v>5546.6599999999889</v>
      </c>
      <c r="H89" s="536">
        <f t="shared" ref="H89" si="187">+H29-H59</f>
        <v>13903.456718000001</v>
      </c>
      <c r="I89" s="536">
        <f t="shared" si="176"/>
        <v>816.27000000001863</v>
      </c>
      <c r="J89" s="536">
        <f t="shared" ref="J89:K89" si="188">+J29-J59</f>
        <v>-9943.9300000000221</v>
      </c>
      <c r="K89" s="537">
        <f t="shared" si="188"/>
        <v>302.76999999998952</v>
      </c>
      <c r="L89" s="537">
        <f t="shared" ref="L89:M89" si="189">+L29-L59</f>
        <v>-240.85999999998603</v>
      </c>
      <c r="M89" s="537">
        <f t="shared" si="189"/>
        <v>-6882.8261730768136</v>
      </c>
      <c r="N89" s="537"/>
      <c r="O89" s="527"/>
    </row>
    <row r="90" spans="1:25" ht="11.1" customHeight="1">
      <c r="C90" s="342" t="s">
        <v>45</v>
      </c>
      <c r="D90" s="539">
        <f t="shared" ref="D90" si="190">+D75+D81+D88</f>
        <v>21189.500000000007</v>
      </c>
      <c r="E90" s="539">
        <f>+E30-E60</f>
        <v>15115.829999999958</v>
      </c>
      <c r="F90" s="539">
        <f t="shared" si="174"/>
        <v>4755.9700000000303</v>
      </c>
      <c r="G90" s="302">
        <f t="shared" si="174"/>
        <v>10008.929999999993</v>
      </c>
      <c r="H90" s="538">
        <f t="shared" ref="H90" si="191">+H30-H60</f>
        <v>25477.731256999949</v>
      </c>
      <c r="I90" s="538">
        <f t="shared" si="176"/>
        <v>4663.3600000000442</v>
      </c>
      <c r="J90" s="538">
        <f>+J30-J60</f>
        <v>-13604.929999999993</v>
      </c>
      <c r="K90" s="539">
        <f>+K30-K60</f>
        <v>-3435.1300000000047</v>
      </c>
      <c r="L90" s="539">
        <f>+L30-L60</f>
        <v>-4783.0100000000093</v>
      </c>
      <c r="M90" s="539">
        <f>+M30-M60</f>
        <v>-5307.9461730767507</v>
      </c>
      <c r="N90" s="539"/>
      <c r="O90" s="527"/>
    </row>
    <row r="91" spans="1:25" ht="15.9" customHeight="1">
      <c r="C91" s="343" t="s">
        <v>704</v>
      </c>
      <c r="D91" s="549"/>
      <c r="E91" s="549"/>
      <c r="F91" s="549"/>
      <c r="G91" s="309"/>
      <c r="H91" s="549"/>
      <c r="I91" s="549"/>
      <c r="J91" s="549"/>
      <c r="K91" s="549"/>
      <c r="L91" s="549"/>
      <c r="M91" s="549"/>
      <c r="N91" s="549"/>
      <c r="O91" s="549"/>
      <c r="P91" s="549"/>
      <c r="Q91" s="549"/>
      <c r="R91" s="549"/>
      <c r="S91" s="549"/>
      <c r="T91" s="549"/>
      <c r="U91" s="549"/>
      <c r="V91" s="549"/>
      <c r="W91" s="549"/>
      <c r="X91" s="549"/>
      <c r="Y91" s="549"/>
    </row>
    <row r="92" spans="1:25" ht="15.9" customHeight="1">
      <c r="C92" s="343" t="s">
        <v>39</v>
      </c>
      <c r="D92" s="550"/>
      <c r="E92" s="550"/>
      <c r="F92" s="550"/>
      <c r="G92" s="310"/>
      <c r="H92" s="550"/>
      <c r="I92" s="550"/>
      <c r="J92" s="550"/>
      <c r="K92" s="550"/>
      <c r="L92" s="550"/>
      <c r="M92" s="550"/>
      <c r="N92" s="550"/>
      <c r="O92" s="550"/>
      <c r="P92" s="550"/>
      <c r="Q92" s="550"/>
      <c r="R92" s="550"/>
      <c r="S92" s="550"/>
      <c r="T92" s="550"/>
      <c r="U92" s="550"/>
      <c r="V92" s="550"/>
      <c r="W92" s="550"/>
      <c r="X92" s="550"/>
      <c r="Y92" s="550"/>
    </row>
    <row r="93" spans="1:25" s="555" customFormat="1" ht="21">
      <c r="A93" s="377"/>
      <c r="B93" s="379"/>
      <c r="C93" s="344"/>
      <c r="D93" s="552"/>
      <c r="E93" s="552"/>
      <c r="F93" s="552">
        <v>2561</v>
      </c>
      <c r="G93" s="336">
        <v>2562</v>
      </c>
      <c r="H93" s="551">
        <v>2563</v>
      </c>
      <c r="I93" s="551">
        <v>2564</v>
      </c>
      <c r="J93" s="551">
        <v>2565</v>
      </c>
      <c r="K93" s="552">
        <v>2566</v>
      </c>
      <c r="L93" s="552">
        <v>2567</v>
      </c>
      <c r="M93" s="552">
        <v>2568</v>
      </c>
      <c r="N93" s="552">
        <v>2569</v>
      </c>
      <c r="O93" s="551"/>
      <c r="P93" s="551"/>
      <c r="Q93" s="551"/>
      <c r="R93" s="551" t="s">
        <v>40</v>
      </c>
      <c r="S93" s="551"/>
      <c r="T93" s="551"/>
      <c r="U93" s="551"/>
      <c r="V93" s="551"/>
      <c r="W93" s="551"/>
      <c r="X93" s="551"/>
      <c r="Y93" s="551"/>
    </row>
    <row r="94" spans="1:25" ht="21">
      <c r="C94" s="345" t="s">
        <v>41</v>
      </c>
      <c r="D94" s="553"/>
      <c r="E94" s="553"/>
      <c r="F94" s="553">
        <f>F30/12</f>
        <v>21079.747500000001</v>
      </c>
      <c r="G94" s="335">
        <f>G30/12</f>
        <v>20522.399999999998</v>
      </c>
      <c r="H94" s="553">
        <f t="shared" ref="H94:K94" si="192">AVERAGEIF($B$4:$B$29,"&lt;13",H4:H29)</f>
        <v>19302.842564249997</v>
      </c>
      <c r="I94" s="553">
        <f t="shared" si="192"/>
        <v>22667.173333333336</v>
      </c>
      <c r="J94" s="553">
        <f t="shared" si="192"/>
        <v>23952.075833333332</v>
      </c>
      <c r="K94" s="553">
        <f t="shared" si="192"/>
        <v>23756.19</v>
      </c>
      <c r="L94" s="553">
        <f>AVERAGEIF($B$4:$B$29,"&lt;13",L4:L29)</f>
        <v>25061.648333333331</v>
      </c>
      <c r="M94" s="553">
        <f>AVERAGEIF($B$4:$B$29,"&lt;13",M4:M29)</f>
        <v>28302.918333333335</v>
      </c>
      <c r="N94" s="553">
        <f>AVERAGEIF($B$4:$B$29,"&lt;13",N4:N29)</f>
        <v>31573.06</v>
      </c>
      <c r="R94" s="346">
        <f>SUM(F30:J30)/60</f>
        <v>21504.847846183333</v>
      </c>
    </row>
    <row r="95" spans="1:25" ht="21">
      <c r="C95" s="345" t="s">
        <v>42</v>
      </c>
      <c r="D95" s="553"/>
      <c r="E95" s="553"/>
      <c r="F95" s="553">
        <f>F60/12</f>
        <v>20683.416666666668</v>
      </c>
      <c r="G95" s="335">
        <f t="shared" ref="G95" si="193">G60/12</f>
        <v>19688.322499999998</v>
      </c>
      <c r="H95" s="553">
        <f>AVERAGEIF($B$34:$B$59,"&lt;13",H34:H59)</f>
        <v>17179.698292833335</v>
      </c>
      <c r="I95" s="553">
        <f t="shared" ref="I95:M95" si="194">AVERAGEIF($B$34:$B$59,"&lt;13",I34:I59)</f>
        <v>22278.560000000001</v>
      </c>
      <c r="J95" s="553">
        <f t="shared" si="194"/>
        <v>25085.820000000003</v>
      </c>
      <c r="K95" s="553">
        <f t="shared" si="194"/>
        <v>24042.450833333336</v>
      </c>
      <c r="L95" s="553">
        <f t="shared" si="194"/>
        <v>25460.232499999998</v>
      </c>
      <c r="M95" s="553">
        <f t="shared" si="194"/>
        <v>28745.247181089726</v>
      </c>
      <c r="N95" s="553">
        <f>AVERAGEIF($B$34:$B$59,"&lt;13",N34:N59)</f>
        <v>34876.49</v>
      </c>
      <c r="R95" s="346">
        <f>SUM(F60:J60)/60</f>
        <v>20983.163491900003</v>
      </c>
    </row>
  </sheetData>
  <autoFilter ref="A3:BB95" xr:uid="{00000000-0001-0000-0100-000000000000}">
    <filterColumn colId="0">
      <filters blank="1"/>
    </filterColumn>
  </autoFilter>
  <conditionalFormatting sqref="AE4:AE30">
    <cfRule type="cellIs" dxfId="20" priority="4" operator="lessThan">
      <formula>0</formula>
    </cfRule>
  </conditionalFormatting>
  <conditionalFormatting sqref="AE34:AE60">
    <cfRule type="cellIs" dxfId="19" priority="3" operator="lessThan">
      <formula>0</formula>
    </cfRule>
  </conditionalFormatting>
  <conditionalFormatting sqref="AL31:AM32">
    <cfRule type="cellIs" dxfId="18" priority="1" operator="lessThan">
      <formula>0</formula>
    </cfRule>
  </conditionalFormatting>
  <conditionalFormatting sqref="AL1048559:AM1048574">
    <cfRule type="cellIs" dxfId="17" priority="2" operator="lessThan">
      <formula>0</formula>
    </cfRule>
  </conditionalFormatting>
  <printOptions horizontalCentered="1" verticalCentered="1"/>
  <pageMargins left="0.23622047244094499" right="0.23622047244094499" top="0" bottom="0" header="0.23622047244094499" footer="0"/>
  <pageSetup paperSize="9" scale="99" orientation="portrait" r:id="rId1"/>
  <headerFooter scaleWithDoc="0">
    <oddHeader>&amp;R&amp;"TH Sarabun New,Regular"&amp;K000000ตาราง 1 ล้านดอลลาร์สหรัฐ</oddHeader>
    <oddFooter xml:space="preserve">&amp;R
    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rgb="FFFF0000"/>
    <pageSetUpPr fitToPage="1"/>
  </sheetPr>
  <dimension ref="A1:AI92"/>
  <sheetViews>
    <sheetView view="pageBreakPreview" topLeftCell="C1" zoomScale="85" zoomScaleNormal="85" zoomScaleSheetLayoutView="85" workbookViewId="0">
      <selection activeCell="AX21" sqref="AX21"/>
    </sheetView>
  </sheetViews>
  <sheetFormatPr defaultColWidth="9" defaultRowHeight="11.1" customHeight="1"/>
  <cols>
    <col min="1" max="1" width="3.375" style="377" hidden="1" customWidth="1"/>
    <col min="2" max="2" width="3.375" style="379" hidden="1" customWidth="1"/>
    <col min="3" max="3" width="7.625" style="346" customWidth="1"/>
    <col min="4" max="6" width="11.125" style="554" hidden="1" customWidth="1"/>
    <col min="7" max="7" width="11.125" hidden="1" customWidth="1"/>
    <col min="8" max="8" width="11.125" style="346" hidden="1" customWidth="1"/>
    <col min="9" max="10" width="11.125" style="346" customWidth="1"/>
    <col min="11" max="14" width="11.125" style="554" customWidth="1"/>
    <col min="15" max="15" width="2" style="346" customWidth="1"/>
    <col min="16" max="19" width="7.375" hidden="1" customWidth="1"/>
    <col min="20" max="20" width="7.375" style="346" hidden="1" customWidth="1"/>
    <col min="21" max="26" width="7.375" style="346" customWidth="1"/>
    <col min="27" max="27" width="8.375" style="324" hidden="1" customWidth="1"/>
    <col min="28" max="28" width="22.375" style="324" hidden="1" customWidth="1"/>
    <col min="29" max="31" width="12.375" style="324" hidden="1" customWidth="1"/>
    <col min="32" max="35" width="12.375" style="346" hidden="1" customWidth="1"/>
    <col min="36" max="46" width="0" style="346" hidden="1" customWidth="1"/>
    <col min="47" max="16384" width="9" style="346"/>
  </cols>
  <sheetData>
    <row r="1" spans="1:26" s="511" customFormat="1" ht="14.1" customHeight="1">
      <c r="A1" s="377"/>
      <c r="B1" s="378"/>
      <c r="C1" s="502" t="s">
        <v>0</v>
      </c>
      <c r="D1" s="502"/>
      <c r="E1" s="502"/>
      <c r="F1" s="502"/>
      <c r="G1" s="496"/>
      <c r="H1" s="502"/>
      <c r="I1" s="502"/>
      <c r="J1" s="502"/>
      <c r="K1" s="502"/>
      <c r="L1" s="502"/>
      <c r="M1" s="502"/>
      <c r="N1" s="502"/>
      <c r="O1" s="503"/>
      <c r="P1" s="374"/>
      <c r="Q1" s="497"/>
      <c r="R1" s="497"/>
      <c r="S1" s="497"/>
      <c r="T1" s="502" t="s">
        <v>1</v>
      </c>
      <c r="U1" s="513" t="s">
        <v>1</v>
      </c>
      <c r="V1" s="502"/>
      <c r="W1" s="502"/>
      <c r="X1" s="502"/>
      <c r="Y1" s="502"/>
      <c r="Z1" s="502"/>
    </row>
    <row r="2" spans="1:26" s="521" customFormat="1" ht="14.1" customHeight="1">
      <c r="A2" s="377"/>
      <c r="B2" s="378"/>
      <c r="C2" s="502" t="s">
        <v>2</v>
      </c>
      <c r="D2" s="502"/>
      <c r="E2" s="502"/>
      <c r="F2" s="502"/>
      <c r="G2" s="496"/>
      <c r="H2" s="502"/>
      <c r="I2" s="502"/>
      <c r="J2" s="502"/>
      <c r="K2" s="502"/>
      <c r="L2" s="502"/>
      <c r="M2" s="502"/>
      <c r="N2" s="502"/>
      <c r="O2" s="504"/>
      <c r="P2" s="375"/>
      <c r="Q2" s="375"/>
      <c r="R2" s="498"/>
      <c r="S2" s="498"/>
      <c r="T2" s="502" t="s">
        <v>3</v>
      </c>
      <c r="U2" s="513" t="s">
        <v>3</v>
      </c>
      <c r="V2" s="502"/>
      <c r="W2" s="502"/>
      <c r="X2" s="502"/>
      <c r="Y2" s="502"/>
      <c r="Z2" s="502"/>
    </row>
    <row r="3" spans="1:26" s="511" customFormat="1" ht="11.1" customHeight="1">
      <c r="A3" s="377"/>
      <c r="B3" s="379"/>
      <c r="C3" s="337"/>
      <c r="D3" s="506">
        <v>2559</v>
      </c>
      <c r="E3" s="506">
        <v>2560</v>
      </c>
      <c r="F3" s="506">
        <v>2561</v>
      </c>
      <c r="G3" s="293">
        <v>2562</v>
      </c>
      <c r="H3" s="505">
        <v>2563</v>
      </c>
      <c r="I3" s="505">
        <v>2564</v>
      </c>
      <c r="J3" s="506">
        <v>2565</v>
      </c>
      <c r="K3" s="506">
        <v>2566</v>
      </c>
      <c r="L3" s="506">
        <v>2567</v>
      </c>
      <c r="M3" s="506">
        <v>2568</v>
      </c>
      <c r="N3" s="506">
        <v>2569</v>
      </c>
      <c r="O3" s="507"/>
      <c r="P3" s="293">
        <v>2559</v>
      </c>
      <c r="Q3" s="293">
        <v>2560</v>
      </c>
      <c r="R3" s="292">
        <v>2561</v>
      </c>
      <c r="S3" s="292">
        <v>2562</v>
      </c>
      <c r="T3" s="516">
        <v>2563</v>
      </c>
      <c r="U3" s="516">
        <v>2564</v>
      </c>
      <c r="V3" s="516">
        <v>2565</v>
      </c>
      <c r="W3" s="516">
        <v>2566</v>
      </c>
      <c r="X3" s="516">
        <v>2567</v>
      </c>
      <c r="Y3" s="516">
        <v>2568</v>
      </c>
      <c r="Z3" s="516">
        <v>2569</v>
      </c>
    </row>
    <row r="4" spans="1:26" ht="11.1" customHeight="1">
      <c r="B4" s="379">
        <v>1</v>
      </c>
      <c r="C4" s="338" t="s">
        <v>669</v>
      </c>
      <c r="D4" s="510">
        <v>562748.36</v>
      </c>
      <c r="E4" s="510">
        <v>609358.95878500002</v>
      </c>
      <c r="F4" s="510">
        <v>655101.29</v>
      </c>
      <c r="G4" s="295">
        <v>615996.18999999994</v>
      </c>
      <c r="H4" s="508">
        <v>588919.99182800006</v>
      </c>
      <c r="I4" s="508">
        <v>589185.37</v>
      </c>
      <c r="J4" s="509">
        <v>707340.1</v>
      </c>
      <c r="K4" s="510">
        <v>712605.6</v>
      </c>
      <c r="L4" s="510">
        <v>771190.02</v>
      </c>
      <c r="M4" s="510">
        <v>865594.94</v>
      </c>
      <c r="N4" s="510">
        <f>980744403123/10^6</f>
        <v>980744.40312300005</v>
      </c>
      <c r="O4" s="511"/>
      <c r="P4" s="296">
        <v>-6.0730931039065794E-2</v>
      </c>
      <c r="Q4" s="315">
        <f t="shared" ref="Q4:Z8" si="0">((E4/D4)-1)*100</f>
        <v>8.2826716340852702</v>
      </c>
      <c r="R4" s="315">
        <f t="shared" si="0"/>
        <v>7.5066314453151817</v>
      </c>
      <c r="S4" s="315">
        <f t="shared" si="0"/>
        <v>-5.9693211716924104</v>
      </c>
      <c r="T4" s="518">
        <f t="shared" si="0"/>
        <v>-4.3955139027726631</v>
      </c>
      <c r="U4" s="557">
        <f t="shared" si="0"/>
        <v>4.5061837886706257E-2</v>
      </c>
      <c r="V4" s="518">
        <f t="shared" si="0"/>
        <v>20.053914441222464</v>
      </c>
      <c r="W4" s="518">
        <f t="shared" si="0"/>
        <v>0.74440852427284376</v>
      </c>
      <c r="X4" s="518">
        <f t="shared" si="0"/>
        <v>8.2211562749436862</v>
      </c>
      <c r="Y4" s="518">
        <f t="shared" si="0"/>
        <v>12.2414602823828</v>
      </c>
      <c r="Z4" s="518">
        <f t="shared" si="0"/>
        <v>13.302927016070608</v>
      </c>
    </row>
    <row r="5" spans="1:26" ht="11.1" customHeight="1">
      <c r="B5" s="379">
        <v>2</v>
      </c>
      <c r="C5" s="338" t="s">
        <v>670</v>
      </c>
      <c r="D5" s="510">
        <v>683420.33</v>
      </c>
      <c r="E5" s="510">
        <v>646217.20229599997</v>
      </c>
      <c r="F5" s="510">
        <v>646578.91</v>
      </c>
      <c r="G5" s="294">
        <v>680352.32</v>
      </c>
      <c r="H5" s="512">
        <v>626775.52776600001</v>
      </c>
      <c r="I5" s="512">
        <v>601075.1</v>
      </c>
      <c r="J5" s="509">
        <v>771303.65</v>
      </c>
      <c r="K5" s="510">
        <v>736352.35</v>
      </c>
      <c r="L5" s="510">
        <v>828071.57</v>
      </c>
      <c r="M5" s="510">
        <v>909500.83</v>
      </c>
      <c r="N5" s="510"/>
      <c r="O5" s="511"/>
      <c r="P5" s="291">
        <v>22.48988870133395</v>
      </c>
      <c r="Q5" s="316">
        <f t="shared" si="0"/>
        <v>-5.4436671065960169</v>
      </c>
      <c r="R5" s="316">
        <f t="shared" si="0"/>
        <v>5.5973085011506996E-2</v>
      </c>
      <c r="S5" s="316">
        <f t="shared" si="0"/>
        <v>5.2234011158823535</v>
      </c>
      <c r="T5" s="520">
        <f t="shared" si="0"/>
        <v>-7.8748599305136446</v>
      </c>
      <c r="U5" s="520">
        <f t="shared" si="0"/>
        <v>-4.1004197878630304</v>
      </c>
      <c r="V5" s="520">
        <f t="shared" si="0"/>
        <v>28.320679063231879</v>
      </c>
      <c r="W5" s="520">
        <f t="shared" si="0"/>
        <v>-4.5314578765444757</v>
      </c>
      <c r="X5" s="520">
        <f t="shared" si="0"/>
        <v>12.455887456596004</v>
      </c>
      <c r="Y5" s="520">
        <f t="shared" si="0"/>
        <v>9.8336017018432429</v>
      </c>
      <c r="Z5" s="520"/>
    </row>
    <row r="6" spans="1:26" customFormat="1" ht="11.1" hidden="1" customHeight="1">
      <c r="A6" s="380">
        <v>2</v>
      </c>
      <c r="B6" s="381"/>
      <c r="C6" s="339" t="s">
        <v>685</v>
      </c>
      <c r="D6" s="314">
        <f t="shared" ref="D6:E6" si="1">+D4+D5</f>
        <v>1246168.69</v>
      </c>
      <c r="E6" s="314">
        <f t="shared" si="1"/>
        <v>1255576.161081</v>
      </c>
      <c r="F6" s="314">
        <f t="shared" ref="F6:M6" si="2">+F4+F5</f>
        <v>1301680.2000000002</v>
      </c>
      <c r="G6" s="297">
        <f t="shared" si="2"/>
        <v>1296348.5099999998</v>
      </c>
      <c r="H6" s="297">
        <f t="shared" si="2"/>
        <v>1215695.5195940002</v>
      </c>
      <c r="I6" s="297">
        <f t="shared" si="2"/>
        <v>1190260.47</v>
      </c>
      <c r="J6" s="314">
        <f t="shared" si="2"/>
        <v>1478643.75</v>
      </c>
      <c r="K6" s="314">
        <f t="shared" si="2"/>
        <v>1448957.95</v>
      </c>
      <c r="L6" s="314">
        <f t="shared" si="2"/>
        <v>1599261.5899999999</v>
      </c>
      <c r="M6" s="314">
        <f t="shared" si="2"/>
        <v>1775095.77</v>
      </c>
      <c r="N6" s="314"/>
      <c r="O6" s="298"/>
      <c r="P6" s="299">
        <v>11.162778947688444</v>
      </c>
      <c r="Q6" s="317">
        <f t="shared" si="0"/>
        <v>0.75491152654461047</v>
      </c>
      <c r="R6" s="317">
        <f t="shared" si="0"/>
        <v>3.6719428377253172</v>
      </c>
      <c r="S6" s="317">
        <f t="shared" si="0"/>
        <v>-0.40960060696939582</v>
      </c>
      <c r="T6" s="317">
        <f t="shared" si="0"/>
        <v>-6.2215515182718617</v>
      </c>
      <c r="U6" s="317">
        <f t="shared" si="0"/>
        <v>-2.0922220394868796</v>
      </c>
      <c r="V6" s="317">
        <f t="shared" si="0"/>
        <v>24.228585865747519</v>
      </c>
      <c r="W6" s="317">
        <f t="shared" si="0"/>
        <v>-2.0076370660613851</v>
      </c>
      <c r="X6" s="317">
        <f t="shared" si="0"/>
        <v>10.37322304625885</v>
      </c>
      <c r="Y6" s="317">
        <f t="shared" si="0"/>
        <v>10.994710377556194</v>
      </c>
      <c r="Z6" s="317"/>
    </row>
    <row r="7" spans="1:26" ht="11.1" customHeight="1">
      <c r="B7" s="379">
        <v>3</v>
      </c>
      <c r="C7" s="338" t="s">
        <v>671</v>
      </c>
      <c r="D7" s="510">
        <v>678143.66</v>
      </c>
      <c r="E7" s="510">
        <v>726298.58022999996</v>
      </c>
      <c r="F7" s="510">
        <v>706017.95</v>
      </c>
      <c r="G7" s="294">
        <v>665310.21</v>
      </c>
      <c r="H7" s="512">
        <v>692043.59129799996</v>
      </c>
      <c r="I7" s="512">
        <v>716788.73</v>
      </c>
      <c r="J7" s="509">
        <v>922955.24</v>
      </c>
      <c r="K7" s="510">
        <v>954885.7</v>
      </c>
      <c r="L7" s="510">
        <v>896591.61</v>
      </c>
      <c r="M7" s="510">
        <v>990957.68</v>
      </c>
      <c r="N7" s="510"/>
      <c r="O7" s="511"/>
      <c r="P7" s="291">
        <v>11.086715069355613</v>
      </c>
      <c r="Q7" s="316">
        <f t="shared" si="0"/>
        <v>7.1009909950348726</v>
      </c>
      <c r="R7" s="316">
        <f t="shared" si="0"/>
        <v>-2.7923268449151717</v>
      </c>
      <c r="S7" s="316">
        <f t="shared" si="0"/>
        <v>-5.7658222429047274</v>
      </c>
      <c r="T7" s="520">
        <f t="shared" si="0"/>
        <v>4.0181829312374351</v>
      </c>
      <c r="U7" s="520">
        <f t="shared" si="0"/>
        <v>3.5756618532638784</v>
      </c>
      <c r="V7" s="520">
        <f t="shared" si="0"/>
        <v>28.762521140643504</v>
      </c>
      <c r="W7" s="520">
        <f t="shared" si="0"/>
        <v>3.4595892212497814</v>
      </c>
      <c r="X7" s="520">
        <f t="shared" si="0"/>
        <v>-6.1048238548341409</v>
      </c>
      <c r="Y7" s="520">
        <f t="shared" si="0"/>
        <v>10.52497803319843</v>
      </c>
      <c r="Z7" s="520"/>
    </row>
    <row r="8" spans="1:26" ht="11.1" customHeight="1">
      <c r="A8" s="382"/>
      <c r="B8" s="383"/>
      <c r="C8" s="340" t="s">
        <v>8</v>
      </c>
      <c r="D8" s="526">
        <f t="shared" ref="D8:E8" si="3">+D4+D5+D7</f>
        <v>1924312.35</v>
      </c>
      <c r="E8" s="526">
        <f t="shared" si="3"/>
        <v>1981874.741311</v>
      </c>
      <c r="F8" s="526">
        <f t="shared" ref="F8:M8" si="4">+F4+F5+F7</f>
        <v>2007698.1500000001</v>
      </c>
      <c r="G8" s="297">
        <f t="shared" si="4"/>
        <v>1961658.7199999997</v>
      </c>
      <c r="H8" s="525">
        <f t="shared" si="4"/>
        <v>1907739.1108920001</v>
      </c>
      <c r="I8" s="525">
        <f t="shared" si="4"/>
        <v>1907049.2</v>
      </c>
      <c r="J8" s="525">
        <f t="shared" si="4"/>
        <v>2401598.9900000002</v>
      </c>
      <c r="K8" s="526">
        <f t="shared" si="4"/>
        <v>2403843.65</v>
      </c>
      <c r="L8" s="526">
        <f t="shared" si="4"/>
        <v>2495853.1999999997</v>
      </c>
      <c r="M8" s="526">
        <f t="shared" si="4"/>
        <v>2766053.45</v>
      </c>
      <c r="N8" s="526"/>
      <c r="O8" s="527"/>
      <c r="P8" s="299">
        <v>11.135961521688564</v>
      </c>
      <c r="Q8" s="317">
        <f t="shared" si="0"/>
        <v>2.9913226566882445</v>
      </c>
      <c r="R8" s="317">
        <f t="shared" si="0"/>
        <v>1.3029788488004179</v>
      </c>
      <c r="S8" s="317">
        <f t="shared" si="0"/>
        <v>-2.2931450128596431</v>
      </c>
      <c r="T8" s="528">
        <f t="shared" si="0"/>
        <v>-2.7486743008997783</v>
      </c>
      <c r="U8" s="558">
        <f t="shared" si="0"/>
        <v>-3.6163796614596677E-2</v>
      </c>
      <c r="V8" s="528">
        <f t="shared" si="0"/>
        <v>25.932723183020158</v>
      </c>
      <c r="W8" s="528">
        <f t="shared" si="0"/>
        <v>9.3465229180478282E-2</v>
      </c>
      <c r="X8" s="528">
        <f t="shared" si="0"/>
        <v>3.8276012668294612</v>
      </c>
      <c r="Y8" s="528">
        <f t="shared" si="0"/>
        <v>10.825967248394285</v>
      </c>
      <c r="Z8" s="528"/>
    </row>
    <row r="9" spans="1:26" ht="11.1" customHeight="1">
      <c r="B9" s="379">
        <v>4</v>
      </c>
      <c r="C9" s="338" t="s">
        <v>672</v>
      </c>
      <c r="D9" s="510">
        <v>542074.06000000006</v>
      </c>
      <c r="E9" s="510">
        <v>581621.65288199997</v>
      </c>
      <c r="F9" s="510">
        <v>590549.75</v>
      </c>
      <c r="G9" s="294">
        <v>582941.52</v>
      </c>
      <c r="H9" s="512">
        <v>614122.63897299999</v>
      </c>
      <c r="I9" s="512">
        <v>655821.56000000006</v>
      </c>
      <c r="J9" s="509">
        <v>782696.37</v>
      </c>
      <c r="K9" s="510">
        <v>740513.48</v>
      </c>
      <c r="L9" s="510">
        <v>833277.8</v>
      </c>
      <c r="M9" s="510">
        <v>858633.16</v>
      </c>
      <c r="N9" s="510"/>
      <c r="O9" s="511"/>
      <c r="P9" s="291">
        <v>-1.11862063050302</v>
      </c>
      <c r="Q9" s="316">
        <f t="shared" ref="Q9:U15" si="5">((E9/D9)-1)*100</f>
        <v>7.2956069659558809</v>
      </c>
      <c r="R9" s="316">
        <f t="shared" si="5"/>
        <v>1.5350352026545666</v>
      </c>
      <c r="S9" s="316">
        <f t="shared" si="5"/>
        <v>-1.2883300687198673</v>
      </c>
      <c r="T9" s="520">
        <f t="shared" si="5"/>
        <v>5.3489274486744343</v>
      </c>
      <c r="U9" s="520">
        <f t="shared" si="5"/>
        <v>6.7899989970624297</v>
      </c>
      <c r="V9" s="520">
        <v>19.399999999999999</v>
      </c>
      <c r="W9" s="520">
        <f t="shared" ref="W9:Y11" si="6">((K9/J9)-1)*100</f>
        <v>-5.3894321753402252</v>
      </c>
      <c r="X9" s="520">
        <f t="shared" si="6"/>
        <v>12.527026516789409</v>
      </c>
      <c r="Y9" s="520">
        <f t="shared" si="6"/>
        <v>3.0428459752557924</v>
      </c>
      <c r="Z9" s="520"/>
    </row>
    <row r="10" spans="1:26" customFormat="1" ht="11.1" hidden="1" customHeight="1">
      <c r="A10" s="380">
        <v>4</v>
      </c>
      <c r="B10" s="384"/>
      <c r="C10" s="339" t="s">
        <v>673</v>
      </c>
      <c r="D10" s="314">
        <f t="shared" ref="D10:E10" si="7">+D8+D9</f>
        <v>2466386.41</v>
      </c>
      <c r="E10" s="314">
        <f t="shared" si="7"/>
        <v>2563496.3941930002</v>
      </c>
      <c r="F10" s="314">
        <f t="shared" ref="F10:M10" si="8">+F8+F9</f>
        <v>2598247.9000000004</v>
      </c>
      <c r="G10" s="297">
        <f t="shared" si="8"/>
        <v>2544600.2399999998</v>
      </c>
      <c r="H10" s="297">
        <f t="shared" si="8"/>
        <v>2521861.7498650001</v>
      </c>
      <c r="I10" s="297">
        <f t="shared" si="8"/>
        <v>2562870.7599999998</v>
      </c>
      <c r="J10" s="297">
        <f t="shared" si="8"/>
        <v>3184295.3600000003</v>
      </c>
      <c r="K10" s="314">
        <f t="shared" si="8"/>
        <v>3144357.13</v>
      </c>
      <c r="L10" s="314">
        <f t="shared" si="8"/>
        <v>3329131</v>
      </c>
      <c r="M10" s="314">
        <f t="shared" si="8"/>
        <v>3624686.6100000003</v>
      </c>
      <c r="N10" s="314"/>
      <c r="O10" s="298"/>
      <c r="P10" s="299">
        <v>8.1890651353039523</v>
      </c>
      <c r="Q10" s="317">
        <f t="shared" si="5"/>
        <v>3.9373386019021961</v>
      </c>
      <c r="R10" s="317">
        <f t="shared" si="5"/>
        <v>1.3556292057098851</v>
      </c>
      <c r="S10" s="317">
        <f t="shared" si="5"/>
        <v>-2.0647629504482845</v>
      </c>
      <c r="T10" s="317">
        <f t="shared" si="5"/>
        <v>-0.89359773600428127</v>
      </c>
      <c r="U10" s="317">
        <f t="shared" si="5"/>
        <v>1.6261402964375504</v>
      </c>
      <c r="V10" s="317">
        <f t="shared" ref="V10:V30" si="9">((J10/I10)-1)*100</f>
        <v>24.247207845939165</v>
      </c>
      <c r="W10" s="624">
        <f t="shared" si="6"/>
        <v>-1.2542250477669437</v>
      </c>
      <c r="X10" s="624">
        <f t="shared" si="6"/>
        <v>5.8763639866823869</v>
      </c>
      <c r="Y10" s="624">
        <f t="shared" si="6"/>
        <v>8.8778606188822273</v>
      </c>
      <c r="Z10" s="624"/>
    </row>
    <row r="11" spans="1:26" ht="11.1" customHeight="1">
      <c r="B11" s="379">
        <v>5</v>
      </c>
      <c r="C11" s="338" t="s">
        <v>674</v>
      </c>
      <c r="D11" s="510">
        <v>614455.05000000005</v>
      </c>
      <c r="E11" s="510">
        <v>681050.72295299999</v>
      </c>
      <c r="F11" s="510">
        <v>694620.62</v>
      </c>
      <c r="G11" s="294">
        <v>663253.09</v>
      </c>
      <c r="H11" s="512">
        <v>524789.49855599995</v>
      </c>
      <c r="I11" s="512">
        <v>715930.92</v>
      </c>
      <c r="J11" s="509">
        <v>854937.51</v>
      </c>
      <c r="K11" s="510">
        <v>836801.01</v>
      </c>
      <c r="L11" s="510">
        <v>960755.3</v>
      </c>
      <c r="M11" s="510">
        <v>1025486.49</v>
      </c>
      <c r="N11" s="510"/>
      <c r="O11" s="527"/>
      <c r="P11" s="291">
        <v>3.7199917125968485</v>
      </c>
      <c r="Q11" s="316">
        <f t="shared" si="5"/>
        <v>10.838168382373926</v>
      </c>
      <c r="R11" s="316">
        <f t="shared" si="5"/>
        <v>1.9924943311361076</v>
      </c>
      <c r="S11" s="316">
        <f t="shared" si="5"/>
        <v>-4.5157786994575622</v>
      </c>
      <c r="T11" s="520">
        <f t="shared" si="5"/>
        <v>-20.876433676924144</v>
      </c>
      <c r="U11" s="520">
        <f t="shared" si="5"/>
        <v>36.422493584559312</v>
      </c>
      <c r="V11" s="520">
        <f t="shared" si="9"/>
        <v>19.416201496088469</v>
      </c>
      <c r="W11" s="520">
        <f t="shared" si="6"/>
        <v>-2.1213831172292363</v>
      </c>
      <c r="X11" s="520">
        <f t="shared" si="6"/>
        <v>14.812875285607042</v>
      </c>
      <c r="Y11" s="520">
        <f t="shared" si="6"/>
        <v>6.737531398473684</v>
      </c>
      <c r="Z11" s="520"/>
    </row>
    <row r="12" spans="1:26" s="636" customFormat="1" ht="11.1" hidden="1" customHeight="1">
      <c r="A12" s="627">
        <v>5</v>
      </c>
      <c r="B12" s="628"/>
      <c r="C12" s="629" t="s">
        <v>675</v>
      </c>
      <c r="D12" s="631">
        <f t="shared" ref="D12:E12" si="10">+D8+D9+D11</f>
        <v>3080841.46</v>
      </c>
      <c r="E12" s="631">
        <f t="shared" si="10"/>
        <v>3244547.1171460003</v>
      </c>
      <c r="F12" s="631">
        <f t="shared" ref="F12:M12" si="11">+F8+F9+F11</f>
        <v>3292868.5200000005</v>
      </c>
      <c r="G12" s="297">
        <f t="shared" si="11"/>
        <v>3207853.3299999996</v>
      </c>
      <c r="H12" s="630">
        <f t="shared" si="11"/>
        <v>3046651.2484210003</v>
      </c>
      <c r="I12" s="630">
        <f t="shared" si="11"/>
        <v>3278801.6799999997</v>
      </c>
      <c r="J12" s="630">
        <f t="shared" si="11"/>
        <v>4039232.87</v>
      </c>
      <c r="K12" s="631">
        <f t="shared" si="11"/>
        <v>3981158.1399999997</v>
      </c>
      <c r="L12" s="631">
        <f t="shared" si="11"/>
        <v>4289886.3</v>
      </c>
      <c r="M12" s="631">
        <f t="shared" si="11"/>
        <v>4650173.1000000006</v>
      </c>
      <c r="N12" s="631"/>
      <c r="O12" s="632"/>
      <c r="P12" s="299">
        <v>7.2672519015543724</v>
      </c>
      <c r="Q12" s="317">
        <f t="shared" si="5"/>
        <v>5.3136670377709194</v>
      </c>
      <c r="R12" s="317">
        <f t="shared" si="5"/>
        <v>1.4893111768555567</v>
      </c>
      <c r="S12" s="317">
        <f t="shared" si="5"/>
        <v>-2.5817972835429526</v>
      </c>
      <c r="T12" s="624">
        <f t="shared" si="5"/>
        <v>-5.0252322969828285</v>
      </c>
      <c r="U12" s="624">
        <f t="shared" si="5"/>
        <v>7.6198557908233377</v>
      </c>
      <c r="V12" s="624">
        <f t="shared" si="9"/>
        <v>23.192350871309799</v>
      </c>
      <c r="W12" s="624">
        <v>-2.4</v>
      </c>
      <c r="X12" s="624">
        <f t="shared" ref="X12:X30" si="12">((L12/K12)-1)*100</f>
        <v>7.7547323955335257</v>
      </c>
      <c r="Y12" s="624">
        <f t="shared" ref="Y12:Y30" si="13">((M12/L12)-1)*100</f>
        <v>8.3985162963410076</v>
      </c>
      <c r="Z12" s="624"/>
    </row>
    <row r="13" spans="1:26" ht="11.1" customHeight="1">
      <c r="B13" s="379">
        <v>6</v>
      </c>
      <c r="C13" s="338" t="s">
        <v>676</v>
      </c>
      <c r="D13" s="532">
        <v>642598.63</v>
      </c>
      <c r="E13" s="532">
        <v>688303.79149600002</v>
      </c>
      <c r="F13" s="532">
        <v>697272.5</v>
      </c>
      <c r="G13" s="300">
        <v>676650.34</v>
      </c>
      <c r="H13" s="531">
        <v>521707.66311700002</v>
      </c>
      <c r="I13" s="531">
        <v>739426.71</v>
      </c>
      <c r="J13" s="532">
        <v>906213.69</v>
      </c>
      <c r="K13" s="532">
        <v>850468.05</v>
      </c>
      <c r="L13" s="532">
        <v>893045.13</v>
      </c>
      <c r="M13" s="532">
        <v>938227.06</v>
      </c>
      <c r="N13" s="532"/>
      <c r="O13" s="511"/>
      <c r="P13" s="291">
        <v>6.5566047020283236</v>
      </c>
      <c r="Q13" s="316">
        <f t="shared" si="5"/>
        <v>7.1125519666918713</v>
      </c>
      <c r="R13" s="316">
        <f t="shared" si="5"/>
        <v>1.3030159959611431</v>
      </c>
      <c r="S13" s="316">
        <f t="shared" si="5"/>
        <v>-2.9575467267101474</v>
      </c>
      <c r="T13" s="520">
        <f t="shared" si="5"/>
        <v>-22.898485040737583</v>
      </c>
      <c r="U13" s="520">
        <f t="shared" si="5"/>
        <v>41.732000941334356</v>
      </c>
      <c r="V13" s="520">
        <f t="shared" si="9"/>
        <v>22.556255778209589</v>
      </c>
      <c r="W13" s="520">
        <f t="shared" ref="W13:W30" si="14">((K13/J13)-1)*100</f>
        <v>-6.1514895013338293</v>
      </c>
      <c r="X13" s="520">
        <f t="shared" si="12"/>
        <v>5.0063115245775558</v>
      </c>
      <c r="Y13" s="520">
        <f t="shared" si="13"/>
        <v>5.059310944341644</v>
      </c>
      <c r="Z13" s="520"/>
    </row>
    <row r="14" spans="1:26" ht="11.1" customHeight="1">
      <c r="A14" s="382"/>
      <c r="C14" s="340" t="s">
        <v>15</v>
      </c>
      <c r="D14" s="526">
        <f t="shared" ref="D14:E14" si="15">+D9+D11+D13</f>
        <v>1799127.7400000002</v>
      </c>
      <c r="E14" s="526">
        <f t="shared" si="15"/>
        <v>1950976.1673310001</v>
      </c>
      <c r="F14" s="526">
        <f t="shared" ref="F14:J14" si="16">+F9+F11+F13</f>
        <v>1982442.87</v>
      </c>
      <c r="G14" s="297">
        <f t="shared" si="16"/>
        <v>1922844.9499999997</v>
      </c>
      <c r="H14" s="525">
        <f t="shared" si="16"/>
        <v>1660619.8006460001</v>
      </c>
      <c r="I14" s="525">
        <f t="shared" si="16"/>
        <v>2111179.19</v>
      </c>
      <c r="J14" s="525">
        <f t="shared" si="16"/>
        <v>2543847.5699999998</v>
      </c>
      <c r="K14" s="526">
        <f t="shared" ref="K14:L14" si="17">+K9+K11+K13</f>
        <v>2427782.54</v>
      </c>
      <c r="L14" s="526">
        <f t="shared" si="17"/>
        <v>2687078.23</v>
      </c>
      <c r="M14" s="526">
        <f t="shared" ref="M14" si="18">+M9+M11+M13</f>
        <v>2822346.71</v>
      </c>
      <c r="N14" s="526"/>
      <c r="O14" s="527"/>
      <c r="P14" s="299">
        <v>3.1798044650410695</v>
      </c>
      <c r="Q14" s="317">
        <f t="shared" si="5"/>
        <v>8.4401137259436432</v>
      </c>
      <c r="R14" s="317">
        <f t="shared" si="5"/>
        <v>1.6128696596046765</v>
      </c>
      <c r="S14" s="317">
        <f t="shared" si="5"/>
        <v>-3.0062868848271251</v>
      </c>
      <c r="T14" s="528">
        <f t="shared" si="5"/>
        <v>-13.63735278572511</v>
      </c>
      <c r="U14" s="528">
        <f t="shared" si="5"/>
        <v>27.132001508034964</v>
      </c>
      <c r="V14" s="528">
        <f t="shared" si="9"/>
        <v>20.494157106578893</v>
      </c>
      <c r="W14" s="528">
        <f t="shared" si="14"/>
        <v>-4.5625780164178504</v>
      </c>
      <c r="X14" s="528">
        <f t="shared" si="12"/>
        <v>10.680350720373832</v>
      </c>
      <c r="Y14" s="528">
        <f t="shared" si="13"/>
        <v>5.0340357973128302</v>
      </c>
      <c r="Z14" s="528"/>
    </row>
    <row r="15" spans="1:26" ht="11.1" customHeight="1">
      <c r="A15" s="382"/>
      <c r="C15" s="340" t="s">
        <v>16</v>
      </c>
      <c r="D15" s="526">
        <f t="shared" ref="D15:E15" si="19">+D8+D9+D11+D13</f>
        <v>3723440.09</v>
      </c>
      <c r="E15" s="526">
        <f t="shared" si="19"/>
        <v>3932850.9086420005</v>
      </c>
      <c r="F15" s="526">
        <f t="shared" ref="F15:J15" si="20">+F8+F9+F11+F13</f>
        <v>3990141.0200000005</v>
      </c>
      <c r="G15" s="297">
        <f t="shared" si="20"/>
        <v>3884503.6699999995</v>
      </c>
      <c r="H15" s="525">
        <f t="shared" si="20"/>
        <v>3568358.9115380002</v>
      </c>
      <c r="I15" s="525">
        <f t="shared" si="20"/>
        <v>4018228.3899999997</v>
      </c>
      <c r="J15" s="525">
        <f t="shared" si="20"/>
        <v>4945446.5600000005</v>
      </c>
      <c r="K15" s="526">
        <f t="shared" ref="K15:L15" si="21">+K8+K9+K11+K13</f>
        <v>4831626.1899999995</v>
      </c>
      <c r="L15" s="526">
        <f t="shared" si="21"/>
        <v>5182931.43</v>
      </c>
      <c r="M15" s="526">
        <f t="shared" ref="M15" si="22">+M8+M9+M11+M13</f>
        <v>5588400.1600000001</v>
      </c>
      <c r="N15" s="526"/>
      <c r="O15" s="527"/>
      <c r="P15" s="299">
        <v>7.1439310042180626</v>
      </c>
      <c r="Q15" s="317">
        <f t="shared" si="5"/>
        <v>5.6241221445837875</v>
      </c>
      <c r="R15" s="317">
        <f t="shared" si="5"/>
        <v>1.4567069204711292</v>
      </c>
      <c r="S15" s="317">
        <f t="shared" si="5"/>
        <v>-2.647459061484525</v>
      </c>
      <c r="T15" s="528">
        <f t="shared" si="5"/>
        <v>-8.138613972837339</v>
      </c>
      <c r="U15" s="528">
        <f t="shared" si="5"/>
        <v>12.607181329416806</v>
      </c>
      <c r="V15" s="528">
        <f t="shared" si="9"/>
        <v>23.075297867775024</v>
      </c>
      <c r="W15" s="528">
        <f t="shared" si="14"/>
        <v>-2.3015185508343916</v>
      </c>
      <c r="X15" s="528">
        <f t="shared" si="12"/>
        <v>7.2709523912900309</v>
      </c>
      <c r="Y15" s="528">
        <f t="shared" si="13"/>
        <v>7.8231544344394388</v>
      </c>
      <c r="Z15" s="528"/>
    </row>
    <row r="16" spans="1:26" ht="11.1" customHeight="1">
      <c r="B16" s="379">
        <v>7</v>
      </c>
      <c r="C16" s="338" t="s">
        <v>677</v>
      </c>
      <c r="D16" s="532">
        <v>596638.71999999997</v>
      </c>
      <c r="E16" s="532">
        <v>636156.69244500005</v>
      </c>
      <c r="F16" s="532">
        <v>659251.9</v>
      </c>
      <c r="G16" s="294">
        <v>655824.6</v>
      </c>
      <c r="H16" s="512">
        <v>580105.29335000005</v>
      </c>
      <c r="I16" s="531">
        <v>708583.06</v>
      </c>
      <c r="J16" s="532">
        <v>828468.14</v>
      </c>
      <c r="K16" s="532">
        <v>770563.25</v>
      </c>
      <c r="L16" s="532">
        <v>939131.43</v>
      </c>
      <c r="M16" s="532">
        <v>928341.57</v>
      </c>
      <c r="N16" s="532"/>
      <c r="O16" s="511"/>
      <c r="P16" s="291">
        <v>-1.9635366802314924</v>
      </c>
      <c r="Q16" s="316">
        <f t="shared" ref="Q16:Q30" si="23">((E16/D16)-1)*100</f>
        <v>6.6234341017961551</v>
      </c>
      <c r="R16" s="316">
        <f t="shared" ref="R16:R30" si="24">((F16/E16)-1)*100</f>
        <v>3.6304275077632342</v>
      </c>
      <c r="S16" s="316">
        <f t="shared" ref="S16:S30" si="25">((G16/F16)-1)*100</f>
        <v>-0.51987715166237347</v>
      </c>
      <c r="T16" s="520">
        <f t="shared" ref="T16:T30" si="26">((H16/G16)-1)*100</f>
        <v>-11.545664290421541</v>
      </c>
      <c r="U16" s="520">
        <v>22.2</v>
      </c>
      <c r="V16" s="520">
        <f t="shared" si="9"/>
        <v>16.918987591941569</v>
      </c>
      <c r="W16" s="520">
        <f t="shared" si="14"/>
        <v>-6.989392494924429</v>
      </c>
      <c r="X16" s="520">
        <f t="shared" si="12"/>
        <v>21.875969299080911</v>
      </c>
      <c r="Y16" s="520">
        <f t="shared" si="13"/>
        <v>-1.1489190602427257</v>
      </c>
      <c r="Z16" s="520"/>
    </row>
    <row r="17" spans="1:26" customFormat="1" ht="11.1" hidden="1" customHeight="1">
      <c r="A17" s="385">
        <v>7</v>
      </c>
      <c r="B17" s="386"/>
      <c r="C17" s="341" t="s">
        <v>678</v>
      </c>
      <c r="D17" s="314">
        <f t="shared" ref="D17:E17" si="27">+D15+D16</f>
        <v>4320078.8099999996</v>
      </c>
      <c r="E17" s="314">
        <f t="shared" si="27"/>
        <v>4569007.6010870002</v>
      </c>
      <c r="F17" s="314">
        <f t="shared" ref="F17:M17" si="28">+F15+F16</f>
        <v>4649392.9200000009</v>
      </c>
      <c r="G17" s="297">
        <f t="shared" si="28"/>
        <v>4540328.2699999996</v>
      </c>
      <c r="H17" s="297">
        <f t="shared" si="28"/>
        <v>4148464.2048880002</v>
      </c>
      <c r="I17" s="297">
        <f t="shared" si="28"/>
        <v>4726811.4499999993</v>
      </c>
      <c r="J17" s="297">
        <f t="shared" si="28"/>
        <v>5773914.7000000002</v>
      </c>
      <c r="K17" s="314">
        <f t="shared" si="28"/>
        <v>5602189.4399999995</v>
      </c>
      <c r="L17" s="314">
        <f t="shared" si="28"/>
        <v>6122062.8599999994</v>
      </c>
      <c r="M17" s="314">
        <f t="shared" si="28"/>
        <v>6516741.7300000004</v>
      </c>
      <c r="N17" s="314"/>
      <c r="O17" s="298"/>
      <c r="P17" s="299">
        <v>5.78667819851022</v>
      </c>
      <c r="Q17" s="317">
        <f t="shared" si="23"/>
        <v>5.7621354154647975</v>
      </c>
      <c r="R17" s="317">
        <f t="shared" si="24"/>
        <v>1.7593605861779826</v>
      </c>
      <c r="S17" s="317">
        <f t="shared" si="25"/>
        <v>-2.3457825973546953</v>
      </c>
      <c r="T17" s="317">
        <f t="shared" si="26"/>
        <v>-8.6307430170021515</v>
      </c>
      <c r="U17" s="317">
        <f t="shared" ref="U17:U30" si="29">((I17/H17)-1)*100</f>
        <v>13.94123744470428</v>
      </c>
      <c r="V17" s="317">
        <f t="shared" si="9"/>
        <v>22.15242264423307</v>
      </c>
      <c r="W17" s="317">
        <f t="shared" si="14"/>
        <v>-2.9741565111795043</v>
      </c>
      <c r="X17" s="317">
        <f t="shared" si="12"/>
        <v>9.2798257818286203</v>
      </c>
      <c r="Y17" s="317">
        <f t="shared" si="13"/>
        <v>6.446828120284942</v>
      </c>
      <c r="Z17" s="317"/>
    </row>
    <row r="18" spans="1:26" ht="11.1" customHeight="1">
      <c r="B18" s="383">
        <v>8</v>
      </c>
      <c r="C18" s="338" t="s">
        <v>679</v>
      </c>
      <c r="D18" s="510">
        <v>651390.56000000006</v>
      </c>
      <c r="E18" s="510">
        <v>711994.87867600005</v>
      </c>
      <c r="F18" s="510">
        <v>756319.39</v>
      </c>
      <c r="G18" s="294">
        <v>671670.58</v>
      </c>
      <c r="H18" s="512">
        <v>634043.53002099996</v>
      </c>
      <c r="I18" s="512">
        <v>715391.29</v>
      </c>
      <c r="J18" s="509">
        <v>862613.43</v>
      </c>
      <c r="K18" s="510">
        <v>831102.5</v>
      </c>
      <c r="L18" s="510">
        <v>941067.9</v>
      </c>
      <c r="M18" s="510">
        <v>889013.95526700001</v>
      </c>
      <c r="N18" s="510"/>
      <c r="O18" s="511"/>
      <c r="P18" s="291">
        <v>7.7892157792328387</v>
      </c>
      <c r="Q18" s="316">
        <f t="shared" si="23"/>
        <v>9.3038374206712469</v>
      </c>
      <c r="R18" s="316">
        <f t="shared" si="24"/>
        <v>6.2253974925246869</v>
      </c>
      <c r="S18" s="316">
        <f t="shared" si="25"/>
        <v>-11.192204129527884</v>
      </c>
      <c r="T18" s="520">
        <f t="shared" si="26"/>
        <v>-5.6020095414927917</v>
      </c>
      <c r="U18" s="520">
        <f t="shared" si="29"/>
        <v>12.829996069245553</v>
      </c>
      <c r="V18" s="520">
        <f t="shared" si="9"/>
        <v>20.579246918144612</v>
      </c>
      <c r="W18" s="520">
        <f t="shared" si="14"/>
        <v>-3.652960747434697</v>
      </c>
      <c r="X18" s="520">
        <f t="shared" si="12"/>
        <v>13.231268104716332</v>
      </c>
      <c r="Y18" s="520">
        <f t="shared" si="13"/>
        <v>-5.5313697059478972</v>
      </c>
      <c r="Z18" s="520"/>
    </row>
    <row r="19" spans="1:26" customFormat="1" ht="11.1" hidden="1" customHeight="1">
      <c r="A19" s="382">
        <v>8</v>
      </c>
      <c r="B19" s="379"/>
      <c r="C19" s="341" t="s">
        <v>680</v>
      </c>
      <c r="D19" s="314">
        <f t="shared" ref="D19:E19" si="30">D18+D17</f>
        <v>4971469.3699999992</v>
      </c>
      <c r="E19" s="314">
        <f t="shared" si="30"/>
        <v>5281002.4797630003</v>
      </c>
      <c r="F19" s="314">
        <f t="shared" ref="F19" si="31">F18+F17</f>
        <v>5405712.3100000005</v>
      </c>
      <c r="G19" s="297">
        <f t="shared" ref="G19:M19" si="32">G18+G17</f>
        <v>5211998.8499999996</v>
      </c>
      <c r="H19" s="297">
        <f t="shared" si="32"/>
        <v>4782507.7349089999</v>
      </c>
      <c r="I19" s="297">
        <f t="shared" si="32"/>
        <v>5442202.7399999993</v>
      </c>
      <c r="J19" s="297">
        <f t="shared" si="32"/>
        <v>6636528.1299999999</v>
      </c>
      <c r="K19" s="314">
        <f t="shared" si="32"/>
        <v>6433291.9399999995</v>
      </c>
      <c r="L19" s="314">
        <f t="shared" si="32"/>
        <v>7063130.7599999998</v>
      </c>
      <c r="M19" s="314">
        <f t="shared" si="32"/>
        <v>7405755.6852670005</v>
      </c>
      <c r="N19" s="314"/>
      <c r="O19" s="298"/>
      <c r="P19" s="299">
        <v>6.0448159351842001</v>
      </c>
      <c r="Q19" s="317">
        <f t="shared" si="23"/>
        <v>6.2261896177186138</v>
      </c>
      <c r="R19" s="317">
        <f t="shared" si="24"/>
        <v>2.3614802438531868</v>
      </c>
      <c r="S19" s="317">
        <f t="shared" si="25"/>
        <v>-3.5834955486190312</v>
      </c>
      <c r="T19" s="317">
        <f t="shared" si="26"/>
        <v>-8.2404299665376879</v>
      </c>
      <c r="U19" s="317">
        <f t="shared" si="29"/>
        <v>13.793914022881392</v>
      </c>
      <c r="V19" s="317">
        <f t="shared" si="9"/>
        <v>21.945624723271528</v>
      </c>
      <c r="W19" s="317">
        <f t="shared" si="14"/>
        <v>-3.0623872304749833</v>
      </c>
      <c r="X19" s="317">
        <f t="shared" si="12"/>
        <v>9.7903037181303443</v>
      </c>
      <c r="Y19" s="317">
        <f t="shared" si="13"/>
        <v>4.8508931366152419</v>
      </c>
      <c r="Z19" s="317"/>
    </row>
    <row r="20" spans="1:26" ht="11.1" customHeight="1">
      <c r="B20" s="379">
        <v>9</v>
      </c>
      <c r="C20" s="338" t="s">
        <v>681</v>
      </c>
      <c r="D20" s="534">
        <v>668163.24</v>
      </c>
      <c r="E20" s="534">
        <v>720913.93681600003</v>
      </c>
      <c r="F20" s="534">
        <v>678684.47</v>
      </c>
      <c r="G20" s="294">
        <v>623787.14</v>
      </c>
      <c r="H20" s="512">
        <v>611378.68701600004</v>
      </c>
      <c r="I20" s="512">
        <v>762972.7</v>
      </c>
      <c r="J20" s="509">
        <v>889575.2</v>
      </c>
      <c r="K20" s="534">
        <v>896275.76</v>
      </c>
      <c r="L20" s="534">
        <v>890543.12</v>
      </c>
      <c r="M20" s="534">
        <f>ROUND( (1000904773319/10^6),2)</f>
        <v>1000904.77</v>
      </c>
      <c r="N20" s="534"/>
      <c r="O20" s="511"/>
      <c r="P20" s="291">
        <v>0.39459560674202088</v>
      </c>
      <c r="Q20" s="316">
        <f t="shared" si="23"/>
        <v>7.8948816184500226</v>
      </c>
      <c r="R20" s="316">
        <f t="shared" si="24"/>
        <v>-5.8577681272901199</v>
      </c>
      <c r="S20" s="316">
        <f t="shared" si="25"/>
        <v>-8.088785352639638</v>
      </c>
      <c r="T20" s="520">
        <f t="shared" si="26"/>
        <v>-1.9892126958564682</v>
      </c>
      <c r="U20" s="520">
        <f t="shared" si="29"/>
        <v>24.795436315239527</v>
      </c>
      <c r="V20" s="520">
        <f t="shared" si="9"/>
        <v>16.593319787195536</v>
      </c>
      <c r="W20" s="520">
        <f t="shared" si="14"/>
        <v>0.75323143001289061</v>
      </c>
      <c r="X20" s="520">
        <f t="shared" si="12"/>
        <v>-0.63960672103862137</v>
      </c>
      <c r="Y20" s="520">
        <f t="shared" si="13"/>
        <v>12.392622829987165</v>
      </c>
      <c r="Z20" s="520"/>
    </row>
    <row r="21" spans="1:26" ht="11.1" customHeight="1">
      <c r="A21" s="382"/>
      <c r="B21" s="383"/>
      <c r="C21" s="340" t="s">
        <v>23</v>
      </c>
      <c r="D21" s="525">
        <f t="shared" ref="D21:E21" si="33">+D16+D18+D20</f>
        <v>1916192.52</v>
      </c>
      <c r="E21" s="525">
        <f t="shared" si="33"/>
        <v>2069065.5079370001</v>
      </c>
      <c r="F21" s="525">
        <f t="shared" ref="F21:I21" si="34">+F16+F18+F20</f>
        <v>2094255.76</v>
      </c>
      <c r="G21" s="297">
        <f t="shared" si="34"/>
        <v>1951282.3199999998</v>
      </c>
      <c r="H21" s="525">
        <f t="shared" si="34"/>
        <v>1825527.5103870002</v>
      </c>
      <c r="I21" s="525">
        <f t="shared" si="34"/>
        <v>2186947.0499999998</v>
      </c>
      <c r="J21" s="525">
        <f t="shared" ref="J21:L21" si="35">+J16+J18+J20</f>
        <v>2580656.77</v>
      </c>
      <c r="K21" s="525">
        <f t="shared" si="35"/>
        <v>2497941.5099999998</v>
      </c>
      <c r="L21" s="525">
        <f t="shared" si="35"/>
        <v>2770742.45</v>
      </c>
      <c r="M21" s="525">
        <f t="shared" ref="M21" si="36">+M16+M18+M20</f>
        <v>2818260.2952669999</v>
      </c>
      <c r="N21" s="525"/>
      <c r="O21" s="527"/>
      <c r="P21" s="299">
        <v>2.0095360815823859</v>
      </c>
      <c r="Q21" s="317">
        <f t="shared" si="23"/>
        <v>7.9779555729087237</v>
      </c>
      <c r="R21" s="317">
        <f t="shared" si="24"/>
        <v>1.2174700108029013</v>
      </c>
      <c r="S21" s="317">
        <f t="shared" si="25"/>
        <v>-6.8269331153707924</v>
      </c>
      <c r="T21" s="528">
        <f t="shared" si="26"/>
        <v>-6.444726543363533</v>
      </c>
      <c r="U21" s="528">
        <f t="shared" si="29"/>
        <v>19.798087816073551</v>
      </c>
      <c r="V21" s="528">
        <f t="shared" si="9"/>
        <v>18.002709301992482</v>
      </c>
      <c r="W21" s="528">
        <f t="shared" si="14"/>
        <v>-3.2052019067998816</v>
      </c>
      <c r="X21" s="528">
        <f t="shared" si="12"/>
        <v>10.921029932362213</v>
      </c>
      <c r="Y21" s="528">
        <f t="shared" si="13"/>
        <v>1.7149860055379662</v>
      </c>
      <c r="Z21" s="528"/>
    </row>
    <row r="22" spans="1:26" customFormat="1" ht="11.1" hidden="1" customHeight="1">
      <c r="A22" s="382">
        <v>9</v>
      </c>
      <c r="B22" s="383"/>
      <c r="C22" s="341" t="s">
        <v>682</v>
      </c>
      <c r="D22" s="297">
        <f t="shared" ref="D22:E22" si="37">+D15+D16+D18+D20</f>
        <v>5639632.6099999994</v>
      </c>
      <c r="E22" s="297">
        <f t="shared" si="37"/>
        <v>6001916.4165790007</v>
      </c>
      <c r="F22" s="297">
        <f t="shared" ref="F22:I22" si="38">+F15+F16+F18+F20</f>
        <v>6084396.7800000003</v>
      </c>
      <c r="G22" s="297">
        <f t="shared" si="38"/>
        <v>5835785.9899999993</v>
      </c>
      <c r="H22" s="297">
        <f t="shared" si="38"/>
        <v>5393886.4219249999</v>
      </c>
      <c r="I22" s="297">
        <f t="shared" si="38"/>
        <v>6205175.4399999995</v>
      </c>
      <c r="J22" s="297">
        <f t="shared" ref="J22:L22" si="39">+J15+J16+J18+J20</f>
        <v>7526103.3300000001</v>
      </c>
      <c r="K22" s="297">
        <f t="shared" si="39"/>
        <v>7329567.6999999993</v>
      </c>
      <c r="L22" s="297">
        <f t="shared" si="39"/>
        <v>7953673.8799999999</v>
      </c>
      <c r="M22" s="297">
        <f t="shared" ref="M22" si="40">+M15+M16+M18+M20</f>
        <v>8406660.4552670009</v>
      </c>
      <c r="N22" s="297"/>
      <c r="O22" s="298"/>
      <c r="P22" s="299">
        <v>5.3424069613063674</v>
      </c>
      <c r="Q22" s="317">
        <f t="shared" si="23"/>
        <v>6.4238902005178788</v>
      </c>
      <c r="R22" s="317">
        <f t="shared" si="24"/>
        <v>1.3742337896136769</v>
      </c>
      <c r="S22" s="317">
        <f t="shared" si="25"/>
        <v>-4.0860384190789194</v>
      </c>
      <c r="T22" s="317">
        <f t="shared" si="26"/>
        <v>-7.5722373786876851</v>
      </c>
      <c r="U22" s="316">
        <f t="shared" si="29"/>
        <v>15.040899170165734</v>
      </c>
      <c r="V22" s="317">
        <f t="shared" si="9"/>
        <v>21.28751882638149</v>
      </c>
      <c r="W22" s="317">
        <f t="shared" si="14"/>
        <v>-2.6113862829465151</v>
      </c>
      <c r="X22" s="317">
        <f t="shared" si="12"/>
        <v>8.5149111863718865</v>
      </c>
      <c r="Y22" s="317">
        <f t="shared" si="13"/>
        <v>5.6953124065856287</v>
      </c>
      <c r="Z22" s="317"/>
    </row>
    <row r="23" spans="1:26" ht="11.1" customHeight="1">
      <c r="B23" s="383">
        <v>10</v>
      </c>
      <c r="C23" s="338" t="s">
        <v>664</v>
      </c>
      <c r="D23" s="510">
        <v>613246.27</v>
      </c>
      <c r="E23" s="510">
        <v>657303.94262400002</v>
      </c>
      <c r="F23" s="510">
        <v>701611.57</v>
      </c>
      <c r="G23" s="294">
        <v>628698.94999999995</v>
      </c>
      <c r="H23" s="512">
        <v>600341.44894699997</v>
      </c>
      <c r="I23" s="512">
        <v>751247</v>
      </c>
      <c r="J23" s="509">
        <v>803290.12</v>
      </c>
      <c r="K23" s="510">
        <v>847587.78</v>
      </c>
      <c r="L23" s="510">
        <v>898978.27</v>
      </c>
      <c r="M23" s="510">
        <f>ROUND( 910316430349/10^6,2)</f>
        <v>910316.43</v>
      </c>
      <c r="N23" s="510"/>
      <c r="O23" s="511"/>
      <c r="P23" s="291">
        <v>-7.2445354901354841</v>
      </c>
      <c r="Q23" s="316">
        <f t="shared" si="23"/>
        <v>7.1843360130017686</v>
      </c>
      <c r="R23" s="316">
        <f t="shared" si="24"/>
        <v>6.7408126595317475</v>
      </c>
      <c r="S23" s="316">
        <f t="shared" si="25"/>
        <v>-10.39216328772914</v>
      </c>
      <c r="T23" s="520">
        <f t="shared" si="26"/>
        <v>-4.5105055532540632</v>
      </c>
      <c r="U23" s="520">
        <f t="shared" si="29"/>
        <v>25.136620387895704</v>
      </c>
      <c r="V23" s="520">
        <f t="shared" si="9"/>
        <v>6.9275644361974198</v>
      </c>
      <c r="W23" s="520">
        <f t="shared" si="14"/>
        <v>5.514528175698219</v>
      </c>
      <c r="X23" s="520">
        <f t="shared" si="12"/>
        <v>6.0631466395138389</v>
      </c>
      <c r="Y23" s="520">
        <f t="shared" si="13"/>
        <v>1.2612273709352362</v>
      </c>
      <c r="Z23" s="520"/>
    </row>
    <row r="24" spans="1:26" customFormat="1" ht="11.1" hidden="1" customHeight="1">
      <c r="A24" s="380">
        <v>10</v>
      </c>
      <c r="B24" s="381"/>
      <c r="C24" s="341" t="s">
        <v>683</v>
      </c>
      <c r="D24" s="314">
        <f t="shared" ref="D24:E24" si="41">+D15+D21+D23</f>
        <v>6252878.879999999</v>
      </c>
      <c r="E24" s="314">
        <f t="shared" si="41"/>
        <v>6659220.3592030006</v>
      </c>
      <c r="F24" s="314">
        <f t="shared" ref="F24:M24" si="42">+F15+F21+F23</f>
        <v>6786008.3500000006</v>
      </c>
      <c r="G24" s="297">
        <f t="shared" si="42"/>
        <v>6464484.9399999995</v>
      </c>
      <c r="H24" s="297">
        <f t="shared" si="42"/>
        <v>5994227.8708720012</v>
      </c>
      <c r="I24" s="297">
        <f t="shared" si="42"/>
        <v>6956422.4399999995</v>
      </c>
      <c r="J24" s="297">
        <f t="shared" si="42"/>
        <v>8329393.4500000002</v>
      </c>
      <c r="K24" s="314">
        <f t="shared" si="42"/>
        <v>8177155.4799999995</v>
      </c>
      <c r="L24" s="314">
        <f t="shared" si="42"/>
        <v>8852652.1500000004</v>
      </c>
      <c r="M24" s="314">
        <f t="shared" si="42"/>
        <v>9316976.8852670006</v>
      </c>
      <c r="N24" s="314"/>
      <c r="O24" s="298"/>
      <c r="P24" s="299">
        <v>3.9588497996836391</v>
      </c>
      <c r="Q24" s="317">
        <f t="shared" si="23"/>
        <v>6.4984703366427921</v>
      </c>
      <c r="R24" s="317">
        <f t="shared" si="24"/>
        <v>1.9039464675737916</v>
      </c>
      <c r="S24" s="317">
        <f t="shared" si="25"/>
        <v>-4.7380343998545289</v>
      </c>
      <c r="T24" s="317">
        <f t="shared" si="26"/>
        <v>-7.2744707968644189</v>
      </c>
      <c r="U24" s="317">
        <f t="shared" si="29"/>
        <v>16.052018539429081</v>
      </c>
      <c r="V24" s="317">
        <f t="shared" si="9"/>
        <v>19.736739995910902</v>
      </c>
      <c r="W24" s="317">
        <f t="shared" si="14"/>
        <v>-1.8277197603146056</v>
      </c>
      <c r="X24" s="317">
        <f t="shared" si="12"/>
        <v>8.2607781110699996</v>
      </c>
      <c r="Y24" s="317">
        <f t="shared" si="13"/>
        <v>5.2450353566303898</v>
      </c>
      <c r="Z24" s="317"/>
    </row>
    <row r="25" spans="1:26" ht="11.1" customHeight="1">
      <c r="B25" s="383">
        <v>11</v>
      </c>
      <c r="C25" s="338" t="s">
        <v>665</v>
      </c>
      <c r="D25" s="510">
        <v>657540.93999999994</v>
      </c>
      <c r="E25" s="510">
        <v>705102.10693200002</v>
      </c>
      <c r="F25" s="510">
        <v>687806.26</v>
      </c>
      <c r="G25" s="294">
        <v>589746.1</v>
      </c>
      <c r="H25" s="512">
        <v>586751.26693599997</v>
      </c>
      <c r="I25" s="535">
        <v>785913.78</v>
      </c>
      <c r="J25" s="510">
        <v>849228.17</v>
      </c>
      <c r="K25" s="510">
        <v>854495.84</v>
      </c>
      <c r="L25" s="510">
        <v>850060.42</v>
      </c>
      <c r="M25" s="510">
        <v>890204.14</v>
      </c>
      <c r="N25" s="510"/>
      <c r="O25" s="511"/>
      <c r="P25" s="291">
        <v>9.2228348120519943</v>
      </c>
      <c r="Q25" s="316">
        <f t="shared" si="23"/>
        <v>7.2331871734100828</v>
      </c>
      <c r="R25" s="316">
        <f t="shared" si="24"/>
        <v>-2.4529563536913379</v>
      </c>
      <c r="S25" s="316">
        <f t="shared" si="25"/>
        <v>-14.256944971684327</v>
      </c>
      <c r="T25" s="520">
        <f t="shared" si="26"/>
        <v>-0.50781735801220806</v>
      </c>
      <c r="U25" s="520">
        <f t="shared" si="29"/>
        <v>33.943260847824263</v>
      </c>
      <c r="V25" s="520">
        <f t="shared" si="9"/>
        <v>8.0561496198730644</v>
      </c>
      <c r="W25" s="520">
        <f t="shared" si="14"/>
        <v>0.62028912677258852</v>
      </c>
      <c r="X25" s="520">
        <f t="shared" si="12"/>
        <v>-0.51906864754308613</v>
      </c>
      <c r="Y25" s="520">
        <f t="shared" si="13"/>
        <v>4.7224549050289832</v>
      </c>
      <c r="Z25" s="520"/>
    </row>
    <row r="26" spans="1:26" customFormat="1" ht="11.1" hidden="1" customHeight="1">
      <c r="A26" s="380">
        <v>11</v>
      </c>
      <c r="B26" s="381"/>
      <c r="C26" s="341" t="s">
        <v>666</v>
      </c>
      <c r="D26" s="314">
        <f t="shared" ref="D26:E26" si="43">+D15+D21+D23+D25</f>
        <v>6910419.8199999984</v>
      </c>
      <c r="E26" s="314">
        <f t="shared" si="43"/>
        <v>7364322.4661350008</v>
      </c>
      <c r="F26" s="314">
        <f t="shared" ref="F26:J26" si="44">+F15+F21+F23+F25</f>
        <v>7473814.6100000003</v>
      </c>
      <c r="G26" s="297">
        <f t="shared" si="44"/>
        <v>7054231.0399999991</v>
      </c>
      <c r="H26" s="297">
        <f t="shared" si="44"/>
        <v>6580979.1378080007</v>
      </c>
      <c r="I26" s="314">
        <f t="shared" si="44"/>
        <v>7742336.2199999997</v>
      </c>
      <c r="J26" s="314">
        <f t="shared" si="44"/>
        <v>9178621.620000001</v>
      </c>
      <c r="K26" s="314">
        <f t="shared" ref="K26:M26" si="45">+K15+K21+K23+K25</f>
        <v>9031651.3200000003</v>
      </c>
      <c r="L26" s="314">
        <f t="shared" si="45"/>
        <v>9702712.5700000003</v>
      </c>
      <c r="M26" s="314">
        <f t="shared" si="45"/>
        <v>10207181.025267001</v>
      </c>
      <c r="N26" s="314"/>
      <c r="O26" s="298"/>
      <c r="P26" s="291">
        <v>4.4377855102315733</v>
      </c>
      <c r="Q26" s="317">
        <f t="shared" si="23"/>
        <v>6.5683801846788903</v>
      </c>
      <c r="R26" s="317">
        <f t="shared" si="24"/>
        <v>1.48679181782847</v>
      </c>
      <c r="S26" s="317">
        <f t="shared" si="25"/>
        <v>-5.6140484062662814</v>
      </c>
      <c r="T26" s="317">
        <f t="shared" si="26"/>
        <v>-6.7087666892180264</v>
      </c>
      <c r="U26" s="317">
        <f t="shared" si="29"/>
        <v>17.64717769001809</v>
      </c>
      <c r="V26" s="317">
        <f t="shared" si="9"/>
        <v>18.551059514695179</v>
      </c>
      <c r="W26" s="317">
        <f t="shared" si="14"/>
        <v>-1.6012240844502812</v>
      </c>
      <c r="X26" s="317">
        <f t="shared" si="12"/>
        <v>7.4301058159096378</v>
      </c>
      <c r="Y26" s="317">
        <f t="shared" si="13"/>
        <v>5.199251772404101</v>
      </c>
      <c r="Z26" s="317"/>
    </row>
    <row r="27" spans="1:26" ht="11.1" customHeight="1">
      <c r="B27" s="383">
        <v>12</v>
      </c>
      <c r="C27" s="338" t="s">
        <v>684</v>
      </c>
      <c r="D27" s="510">
        <v>640284.25</v>
      </c>
      <c r="E27" s="510">
        <v>641942.70932999998</v>
      </c>
      <c r="F27" s="510">
        <v>634485.16</v>
      </c>
      <c r="G27" s="294">
        <v>574169.34</v>
      </c>
      <c r="H27" s="512">
        <v>602588.47513499996</v>
      </c>
      <c r="I27" s="512">
        <v>826603.7</v>
      </c>
      <c r="J27" s="510">
        <v>778451.04</v>
      </c>
      <c r="K27" s="510">
        <v>795673.27</v>
      </c>
      <c r="L27" s="510">
        <v>853258.03</v>
      </c>
      <c r="M27" s="510">
        <f>931298980973/10^6</f>
        <v>931298.98097300006</v>
      </c>
      <c r="N27" s="510"/>
      <c r="O27" s="511"/>
      <c r="P27" s="291">
        <v>5.1470802927978898</v>
      </c>
      <c r="Q27" s="316">
        <f t="shared" si="23"/>
        <v>0.25901922935007704</v>
      </c>
      <c r="R27" s="316">
        <f t="shared" si="24"/>
        <v>-1.1617157141302292</v>
      </c>
      <c r="S27" s="316">
        <f t="shared" si="25"/>
        <v>-9.5062617382572157</v>
      </c>
      <c r="T27" s="520">
        <f t="shared" si="26"/>
        <v>4.9496086180777166</v>
      </c>
      <c r="U27" s="520">
        <f t="shared" si="29"/>
        <v>37.175491086983214</v>
      </c>
      <c r="V27" s="520">
        <f t="shared" si="9"/>
        <v>-5.8253622624723223</v>
      </c>
      <c r="W27" s="520">
        <f t="shared" si="14"/>
        <v>2.2123716348301015</v>
      </c>
      <c r="X27" s="520">
        <f t="shared" si="12"/>
        <v>7.2372369628553646</v>
      </c>
      <c r="Y27" s="520">
        <f t="shared" si="13"/>
        <v>9.1462310613121378</v>
      </c>
      <c r="Z27" s="520"/>
    </row>
    <row r="28" spans="1:26" ht="11.1" customHeight="1">
      <c r="A28" s="382"/>
      <c r="B28" s="383"/>
      <c r="C28" s="340" t="s">
        <v>30</v>
      </c>
      <c r="D28" s="526">
        <f t="shared" ref="D28:E28" si="46">+D23+D25+D27</f>
        <v>1911071.46</v>
      </c>
      <c r="E28" s="526">
        <f t="shared" si="46"/>
        <v>2004348.7588860001</v>
      </c>
      <c r="F28" s="526">
        <f t="shared" ref="F28:G28" si="47">+F23+F25+F27</f>
        <v>2023902.9900000002</v>
      </c>
      <c r="G28" s="297">
        <f t="shared" si="47"/>
        <v>1792614.3899999997</v>
      </c>
      <c r="H28" s="525">
        <f t="shared" ref="H28:M28" si="48">+H23+H25+H27</f>
        <v>1789681.1910179998</v>
      </c>
      <c r="I28" s="525">
        <f t="shared" si="48"/>
        <v>2363764.48</v>
      </c>
      <c r="J28" s="525">
        <f t="shared" si="48"/>
        <v>2430969.33</v>
      </c>
      <c r="K28" s="526">
        <f t="shared" si="48"/>
        <v>2497756.89</v>
      </c>
      <c r="L28" s="526">
        <f t="shared" si="48"/>
        <v>2602296.7199999997</v>
      </c>
      <c r="M28" s="526">
        <f t="shared" si="48"/>
        <v>2731819.550973</v>
      </c>
      <c r="N28" s="526"/>
      <c r="O28" s="527"/>
      <c r="P28" s="299">
        <v>2.0815677826337753</v>
      </c>
      <c r="Q28" s="317">
        <f t="shared" si="23"/>
        <v>4.8808901623176526</v>
      </c>
      <c r="R28" s="317">
        <f t="shared" si="24"/>
        <v>0.97559025231059859</v>
      </c>
      <c r="S28" s="317">
        <f t="shared" si="25"/>
        <v>-11.427850106590364</v>
      </c>
      <c r="T28" s="528">
        <f t="shared" si="26"/>
        <v>-0.16362687917504948</v>
      </c>
      <c r="U28" s="528">
        <f t="shared" si="29"/>
        <v>32.077405286661829</v>
      </c>
      <c r="V28" s="528">
        <f t="shared" si="9"/>
        <v>2.8431280090984501</v>
      </c>
      <c r="W28" s="528">
        <f t="shared" si="14"/>
        <v>2.7473633326340563</v>
      </c>
      <c r="X28" s="528">
        <f t="shared" si="12"/>
        <v>4.1853484788105133</v>
      </c>
      <c r="Y28" s="528">
        <f t="shared" si="13"/>
        <v>4.9772506715913822</v>
      </c>
      <c r="Z28" s="528"/>
    </row>
    <row r="29" spans="1:26" ht="11.1" customHeight="1">
      <c r="A29" s="382"/>
      <c r="B29" s="383"/>
      <c r="C29" s="340" t="s">
        <v>31</v>
      </c>
      <c r="D29" s="537">
        <f t="shared" ref="D29:E29" si="49">+D28+D21</f>
        <v>3827263.98</v>
      </c>
      <c r="E29" s="537">
        <f t="shared" si="49"/>
        <v>4073414.2668230003</v>
      </c>
      <c r="F29" s="537">
        <f t="shared" ref="F29:I29" si="50">+F28+F21</f>
        <v>4118158.75</v>
      </c>
      <c r="G29" s="301">
        <f t="shared" si="50"/>
        <v>3743896.7099999995</v>
      </c>
      <c r="H29" s="536">
        <f t="shared" si="50"/>
        <v>3615208.7014049999</v>
      </c>
      <c r="I29" s="536">
        <f t="shared" si="50"/>
        <v>4550711.5299999993</v>
      </c>
      <c r="J29" s="536">
        <f t="shared" ref="J29:K29" si="51">+J28+J21</f>
        <v>5011626.0999999996</v>
      </c>
      <c r="K29" s="537">
        <f t="shared" si="51"/>
        <v>4995698.4000000004</v>
      </c>
      <c r="L29" s="537">
        <f t="shared" ref="L29:M29" si="52">+L28+L21</f>
        <v>5373039.1699999999</v>
      </c>
      <c r="M29" s="537">
        <f t="shared" si="52"/>
        <v>5550079.8462399999</v>
      </c>
      <c r="N29" s="537"/>
      <c r="O29" s="527"/>
      <c r="P29" s="299">
        <v>2.045491029830826</v>
      </c>
      <c r="Q29" s="317">
        <f t="shared" si="23"/>
        <v>6.4314948775234582</v>
      </c>
      <c r="R29" s="317">
        <f t="shared" si="24"/>
        <v>1.0984515751671253</v>
      </c>
      <c r="S29" s="317">
        <f t="shared" si="25"/>
        <v>-9.0880916137582197</v>
      </c>
      <c r="T29" s="528">
        <f t="shared" si="26"/>
        <v>-3.4372745447616704</v>
      </c>
      <c r="U29" s="528">
        <f t="shared" si="29"/>
        <v>25.876869244960311</v>
      </c>
      <c r="V29" s="528">
        <f t="shared" si="9"/>
        <v>10.128406666989953</v>
      </c>
      <c r="W29" s="528">
        <f t="shared" si="14"/>
        <v>-0.31781501018200986</v>
      </c>
      <c r="X29" s="528">
        <f t="shared" si="12"/>
        <v>7.5533136668138212</v>
      </c>
      <c r="Y29" s="528">
        <f t="shared" si="13"/>
        <v>3.2949820509125427</v>
      </c>
      <c r="Z29" s="528"/>
    </row>
    <row r="30" spans="1:26" ht="11.1" customHeight="1">
      <c r="A30" s="382"/>
      <c r="C30" s="342" t="s">
        <v>45</v>
      </c>
      <c r="D30" s="539">
        <f t="shared" ref="D30:E30" si="53">+D15+D21+D28</f>
        <v>7550704.0699999994</v>
      </c>
      <c r="E30" s="539">
        <f t="shared" si="53"/>
        <v>8006265.1754650008</v>
      </c>
      <c r="F30" s="539">
        <f t="shared" ref="F30:I30" si="54">+F15+F21+F28</f>
        <v>8108299.7700000005</v>
      </c>
      <c r="G30" s="302">
        <f t="shared" si="54"/>
        <v>7628400.379999999</v>
      </c>
      <c r="H30" s="538">
        <f t="shared" si="54"/>
        <v>7183567.6129430011</v>
      </c>
      <c r="I30" s="538">
        <f t="shared" si="54"/>
        <v>8568939.9199999999</v>
      </c>
      <c r="J30" s="538">
        <f t="shared" ref="J30:K30" si="55">+J15+J21+J28</f>
        <v>9957072.6600000001</v>
      </c>
      <c r="K30" s="539">
        <f t="shared" si="55"/>
        <v>9827324.5899999999</v>
      </c>
      <c r="L30" s="539">
        <f t="shared" ref="L30:M30" si="56">+L15+L21+L28</f>
        <v>10555970.6</v>
      </c>
      <c r="M30" s="539">
        <f t="shared" si="56"/>
        <v>11138480.006240001</v>
      </c>
      <c r="N30" s="539"/>
      <c r="O30" s="527"/>
      <c r="P30" s="303">
        <v>4.497560714618043</v>
      </c>
      <c r="Q30" s="318">
        <f t="shared" si="23"/>
        <v>6.033359289963558</v>
      </c>
      <c r="R30" s="318">
        <f t="shared" si="24"/>
        <v>1.2744343623251719</v>
      </c>
      <c r="S30" s="318">
        <f t="shared" si="25"/>
        <v>-5.9186192372362338</v>
      </c>
      <c r="T30" s="541">
        <f t="shared" si="26"/>
        <v>-5.8312718905427658</v>
      </c>
      <c r="U30" s="541">
        <f t="shared" si="29"/>
        <v>19.285296411227513</v>
      </c>
      <c r="V30" s="541">
        <f t="shared" si="9"/>
        <v>16.199585397489869</v>
      </c>
      <c r="W30" s="541">
        <f t="shared" si="14"/>
        <v>-1.30307445200466</v>
      </c>
      <c r="X30" s="541">
        <f t="shared" si="12"/>
        <v>7.4144901120031026</v>
      </c>
      <c r="Y30" s="541">
        <f t="shared" si="13"/>
        <v>5.5182931850909167</v>
      </c>
      <c r="Z30" s="541"/>
    </row>
    <row r="31" spans="1:26" s="511" customFormat="1" ht="14.1" customHeight="1">
      <c r="A31" s="377"/>
      <c r="B31" s="379"/>
      <c r="C31" s="502" t="s">
        <v>33</v>
      </c>
      <c r="D31" s="502"/>
      <c r="E31" s="502"/>
      <c r="F31" s="502"/>
      <c r="G31" s="496"/>
      <c r="H31" s="502"/>
      <c r="I31" s="502"/>
      <c r="J31" s="502"/>
      <c r="K31" s="502"/>
      <c r="L31" s="502"/>
      <c r="M31" s="502"/>
      <c r="N31" s="502"/>
      <c r="O31" s="503"/>
      <c r="P31" s="374"/>
      <c r="Q31" s="497"/>
      <c r="R31" s="497"/>
      <c r="S31" s="497"/>
      <c r="T31" s="502" t="s">
        <v>1</v>
      </c>
      <c r="U31" s="513" t="s">
        <v>1</v>
      </c>
      <c r="V31" s="502"/>
      <c r="W31" s="502"/>
      <c r="X31" s="502"/>
      <c r="Y31" s="502"/>
      <c r="Z31" s="502"/>
    </row>
    <row r="32" spans="1:26" s="521" customFormat="1" ht="14.1" customHeight="1">
      <c r="A32" s="377"/>
      <c r="B32" s="379"/>
      <c r="C32" s="502" t="s">
        <v>2</v>
      </c>
      <c r="D32" s="502"/>
      <c r="E32" s="502"/>
      <c r="F32" s="502"/>
      <c r="G32" s="496"/>
      <c r="H32" s="502"/>
      <c r="I32" s="502"/>
      <c r="J32" s="502"/>
      <c r="K32" s="502"/>
      <c r="L32" s="502"/>
      <c r="M32" s="502"/>
      <c r="N32" s="502"/>
      <c r="O32" s="504"/>
      <c r="P32" s="375"/>
      <c r="Q32" s="375"/>
      <c r="R32" s="498"/>
      <c r="S32" s="498"/>
      <c r="T32" s="502" t="s">
        <v>3</v>
      </c>
      <c r="U32" s="513" t="s">
        <v>3</v>
      </c>
      <c r="V32" s="502"/>
      <c r="W32" s="502"/>
      <c r="X32" s="502"/>
      <c r="Y32" s="502"/>
      <c r="Z32" s="502"/>
    </row>
    <row r="33" spans="1:26" ht="11.1" customHeight="1">
      <c r="C33" s="337"/>
      <c r="D33" s="506">
        <v>2559</v>
      </c>
      <c r="E33" s="506">
        <v>2560</v>
      </c>
      <c r="F33" s="506">
        <v>2561</v>
      </c>
      <c r="G33" s="293">
        <v>2562</v>
      </c>
      <c r="H33" s="505">
        <v>2563</v>
      </c>
      <c r="I33" s="505">
        <v>2564</v>
      </c>
      <c r="J33" s="506">
        <v>2565</v>
      </c>
      <c r="K33" s="506">
        <v>2566</v>
      </c>
      <c r="L33" s="506">
        <v>2567</v>
      </c>
      <c r="M33" s="506">
        <v>2568</v>
      </c>
      <c r="N33" s="506">
        <v>2569</v>
      </c>
      <c r="O33" s="507"/>
      <c r="P33" s="293">
        <v>2559</v>
      </c>
      <c r="Q33" s="293">
        <v>2560</v>
      </c>
      <c r="R33" s="292">
        <v>2561</v>
      </c>
      <c r="S33" s="292">
        <v>2562</v>
      </c>
      <c r="T33" s="516">
        <v>2563</v>
      </c>
      <c r="U33" s="516">
        <v>2564</v>
      </c>
      <c r="V33" s="516">
        <v>2565</v>
      </c>
      <c r="W33" s="516">
        <v>2566</v>
      </c>
      <c r="X33" s="516">
        <v>2567</v>
      </c>
      <c r="Y33" s="516">
        <v>2568</v>
      </c>
      <c r="Z33" s="516">
        <v>2569</v>
      </c>
    </row>
    <row r="34" spans="1:26" ht="11.1" customHeight="1">
      <c r="B34" s="379">
        <v>1</v>
      </c>
      <c r="C34" s="338" t="s">
        <v>669</v>
      </c>
      <c r="D34" s="510">
        <v>561870.74</v>
      </c>
      <c r="E34" s="510">
        <v>586015.29209500004</v>
      </c>
      <c r="F34" s="510">
        <v>664002.43999999994</v>
      </c>
      <c r="G34" s="371">
        <v>755505.54</v>
      </c>
      <c r="H34" s="540">
        <v>638351.94127499999</v>
      </c>
      <c r="I34" s="540">
        <v>596690.15</v>
      </c>
      <c r="J34" s="510">
        <v>781589.83</v>
      </c>
      <c r="K34" s="510">
        <v>866737.1</v>
      </c>
      <c r="L34" s="510">
        <v>882829.26</v>
      </c>
      <c r="M34" s="510">
        <v>931394.5</v>
      </c>
      <c r="N34" s="510">
        <f>1097444621443/10^6</f>
        <v>1097444.6214429999</v>
      </c>
      <c r="O34" s="511"/>
      <c r="P34" s="296">
        <v>-3.6682978815694378</v>
      </c>
      <c r="Q34" s="315">
        <f t="shared" ref="Q34:Z40" si="57">((E34/D34)-1)*100</f>
        <v>4.2971719963563304</v>
      </c>
      <c r="R34" s="315">
        <f t="shared" si="57"/>
        <v>13.308039731556565</v>
      </c>
      <c r="S34" s="315">
        <f t="shared" si="57"/>
        <v>13.780536710075953</v>
      </c>
      <c r="T34" s="518">
        <f t="shared" si="57"/>
        <v>-15.506649855274389</v>
      </c>
      <c r="U34" s="518">
        <f t="shared" si="57"/>
        <v>-6.5264611229641778</v>
      </c>
      <c r="V34" s="518">
        <f t="shared" si="57"/>
        <v>30.987553590418738</v>
      </c>
      <c r="W34" s="518">
        <f t="shared" si="57"/>
        <v>10.894111813097673</v>
      </c>
      <c r="X34" s="518">
        <f t="shared" si="57"/>
        <v>1.8566368048627435</v>
      </c>
      <c r="Y34" s="518">
        <f t="shared" si="57"/>
        <v>5.5010908904401301</v>
      </c>
      <c r="Z34" s="518">
        <f t="shared" si="57"/>
        <v>17.82811917431335</v>
      </c>
    </row>
    <row r="35" spans="1:26" ht="11.1" customHeight="1">
      <c r="B35" s="379">
        <v>2</v>
      </c>
      <c r="C35" s="338" t="s">
        <v>670</v>
      </c>
      <c r="D35" s="510">
        <v>510320.27</v>
      </c>
      <c r="E35" s="510">
        <v>594546.92804300005</v>
      </c>
      <c r="F35" s="510">
        <v>623891.59</v>
      </c>
      <c r="G35" s="311">
        <v>558041.34</v>
      </c>
      <c r="H35" s="535">
        <v>506926.83959300001</v>
      </c>
      <c r="I35" s="535">
        <v>603434.68999999994</v>
      </c>
      <c r="J35" s="510">
        <v>772306.27</v>
      </c>
      <c r="K35" s="510">
        <v>766531.6</v>
      </c>
      <c r="L35" s="510">
        <v>850730.1</v>
      </c>
      <c r="M35" s="510">
        <v>840844.9</v>
      </c>
      <c r="N35" s="510"/>
      <c r="O35" s="511"/>
      <c r="P35" s="291">
        <v>-7.5615606857888036</v>
      </c>
      <c r="Q35" s="316">
        <f t="shared" si="57"/>
        <v>16.504666381956579</v>
      </c>
      <c r="R35" s="316">
        <f t="shared" si="57"/>
        <v>4.9356342742515436</v>
      </c>
      <c r="S35" s="316">
        <f t="shared" si="57"/>
        <v>-10.554758399612341</v>
      </c>
      <c r="T35" s="520">
        <f t="shared" si="57"/>
        <v>-9.159626132178655</v>
      </c>
      <c r="U35" s="520">
        <f t="shared" si="57"/>
        <v>19.037826145580272</v>
      </c>
      <c r="V35" s="520">
        <f t="shared" si="57"/>
        <v>27.98506330486239</v>
      </c>
      <c r="W35" s="520">
        <f t="shared" si="57"/>
        <v>-0.7477176120815443</v>
      </c>
      <c r="X35" s="520">
        <f t="shared" si="57"/>
        <v>10.984348199082717</v>
      </c>
      <c r="Y35" s="520">
        <f t="shared" si="57"/>
        <v>-1.1619666448853705</v>
      </c>
      <c r="Z35" s="520"/>
    </row>
    <row r="36" spans="1:26" customFormat="1" ht="11.1" hidden="1" customHeight="1">
      <c r="A36" s="380">
        <v>2</v>
      </c>
      <c r="B36" s="381"/>
      <c r="C36" s="339" t="s">
        <v>685</v>
      </c>
      <c r="D36" s="314">
        <f t="shared" ref="D36:E36" si="58">+D34+D35</f>
        <v>1072191.01</v>
      </c>
      <c r="E36" s="314">
        <f t="shared" si="58"/>
        <v>1180562.2201380001</v>
      </c>
      <c r="F36" s="314">
        <f t="shared" ref="F36:M36" si="59">+F34+F35</f>
        <v>1287894.0299999998</v>
      </c>
      <c r="G36" s="314">
        <f t="shared" si="59"/>
        <v>1313546.8799999999</v>
      </c>
      <c r="H36" s="314">
        <f t="shared" si="59"/>
        <v>1145278.7808679999</v>
      </c>
      <c r="I36" s="314">
        <f t="shared" si="59"/>
        <v>1200124.8399999999</v>
      </c>
      <c r="J36" s="314">
        <f t="shared" si="59"/>
        <v>1553896.1</v>
      </c>
      <c r="K36" s="314">
        <f t="shared" si="59"/>
        <v>1633268.7</v>
      </c>
      <c r="L36" s="314">
        <f t="shared" si="59"/>
        <v>1733559.3599999999</v>
      </c>
      <c r="M36" s="314">
        <f t="shared" si="59"/>
        <v>1772239.4</v>
      </c>
      <c r="N36" s="314"/>
      <c r="O36" s="298"/>
      <c r="P36" s="299">
        <v>-5.5614310778074767</v>
      </c>
      <c r="Q36" s="317">
        <f t="shared" si="57"/>
        <v>10.107453721142479</v>
      </c>
      <c r="R36" s="317">
        <f t="shared" si="57"/>
        <v>9.0915843342380889</v>
      </c>
      <c r="S36" s="317">
        <f t="shared" si="57"/>
        <v>1.9918447793410454</v>
      </c>
      <c r="T36" s="317">
        <f t="shared" si="57"/>
        <v>-12.810208885121789</v>
      </c>
      <c r="U36" s="317">
        <f t="shared" si="57"/>
        <v>4.788882850901377</v>
      </c>
      <c r="V36" s="317">
        <f t="shared" si="57"/>
        <v>29.477871652085817</v>
      </c>
      <c r="W36" s="317">
        <f t="shared" si="57"/>
        <v>5.1079734352895256</v>
      </c>
      <c r="X36" s="317">
        <f t="shared" si="57"/>
        <v>6.1404874776575191</v>
      </c>
      <c r="Y36" s="317">
        <f t="shared" si="57"/>
        <v>2.2312498142549986</v>
      </c>
      <c r="Z36" s="317"/>
    </row>
    <row r="37" spans="1:26" ht="11.1" customHeight="1">
      <c r="B37" s="379">
        <v>3</v>
      </c>
      <c r="C37" s="338" t="s">
        <v>671</v>
      </c>
      <c r="D37" s="510">
        <v>578497.25</v>
      </c>
      <c r="E37" s="510">
        <v>671744.97734800004</v>
      </c>
      <c r="F37" s="510">
        <v>664671.52</v>
      </c>
      <c r="G37" s="311">
        <v>608759.99</v>
      </c>
      <c r="H37" s="535">
        <v>646156.76431200001</v>
      </c>
      <c r="I37" s="535">
        <v>699492.46</v>
      </c>
      <c r="J37" s="510">
        <v>868325.87</v>
      </c>
      <c r="K37" s="510">
        <v>852936.47</v>
      </c>
      <c r="L37" s="510">
        <v>938054.89</v>
      </c>
      <c r="M37" s="510">
        <v>960403.89</v>
      </c>
      <c r="N37" s="510"/>
      <c r="O37" s="511"/>
      <c r="P37" s="291">
        <v>1.7782387836856817</v>
      </c>
      <c r="Q37" s="316">
        <f t="shared" si="57"/>
        <v>16.118957756151818</v>
      </c>
      <c r="R37" s="316">
        <f t="shared" si="57"/>
        <v>-1.0529974300553024</v>
      </c>
      <c r="S37" s="316">
        <f t="shared" si="57"/>
        <v>-8.4119039732588607</v>
      </c>
      <c r="T37" s="520">
        <f t="shared" si="57"/>
        <v>6.143106466638848</v>
      </c>
      <c r="U37" s="520">
        <f t="shared" si="57"/>
        <v>8.2542965784455635</v>
      </c>
      <c r="V37" s="520">
        <f t="shared" si="57"/>
        <v>24.136558955903542</v>
      </c>
      <c r="W37" s="520">
        <f t="shared" si="57"/>
        <v>-1.7723069796365731</v>
      </c>
      <c r="X37" s="520">
        <f t="shared" si="57"/>
        <v>9.979456031467393</v>
      </c>
      <c r="Y37" s="520">
        <f t="shared" si="57"/>
        <v>2.3824831828337834</v>
      </c>
      <c r="Z37" s="520"/>
    </row>
    <row r="38" spans="1:26" ht="11.1" customHeight="1">
      <c r="A38" s="382"/>
      <c r="B38" s="383"/>
      <c r="C38" s="340" t="s">
        <v>8</v>
      </c>
      <c r="D38" s="526">
        <f t="shared" ref="D38:E38" si="60">+D34+D35+D37</f>
        <v>1650688.26</v>
      </c>
      <c r="E38" s="526">
        <f t="shared" si="60"/>
        <v>1852307.1974860001</v>
      </c>
      <c r="F38" s="526">
        <f t="shared" ref="F38:M38" si="61">+F34+F35+F37</f>
        <v>1952565.5499999998</v>
      </c>
      <c r="G38" s="314">
        <f t="shared" si="61"/>
        <v>1922306.8699999999</v>
      </c>
      <c r="H38" s="526">
        <f t="shared" si="61"/>
        <v>1791435.5451799999</v>
      </c>
      <c r="I38" s="526">
        <f t="shared" si="61"/>
        <v>1899617.2999999998</v>
      </c>
      <c r="J38" s="526">
        <f t="shared" si="61"/>
        <v>2422221.9700000002</v>
      </c>
      <c r="K38" s="526">
        <f t="shared" si="61"/>
        <v>2486205.17</v>
      </c>
      <c r="L38" s="526">
        <f t="shared" si="61"/>
        <v>2671614.25</v>
      </c>
      <c r="M38" s="526">
        <f t="shared" si="61"/>
        <v>2732643.29</v>
      </c>
      <c r="N38" s="526"/>
      <c r="O38" s="527"/>
      <c r="P38" s="299">
        <v>-3.1127949177518821</v>
      </c>
      <c r="Q38" s="317">
        <f t="shared" si="57"/>
        <v>12.214234654216295</v>
      </c>
      <c r="R38" s="317">
        <f t="shared" si="57"/>
        <v>5.4126201447617817</v>
      </c>
      <c r="S38" s="317">
        <f t="shared" si="57"/>
        <v>-1.5496883062389388</v>
      </c>
      <c r="T38" s="528">
        <f t="shared" si="57"/>
        <v>-6.8080350157620817</v>
      </c>
      <c r="U38" s="528">
        <f t="shared" si="57"/>
        <v>6.0388304290975858</v>
      </c>
      <c r="V38" s="528">
        <f t="shared" si="57"/>
        <v>27.511050252069214</v>
      </c>
      <c r="W38" s="528">
        <f t="shared" si="57"/>
        <v>2.6415085319368758</v>
      </c>
      <c r="X38" s="528">
        <f t="shared" si="57"/>
        <v>7.4575132510081632</v>
      </c>
      <c r="Y38" s="528">
        <f t="shared" si="57"/>
        <v>2.2843507441240751</v>
      </c>
      <c r="Z38" s="528"/>
    </row>
    <row r="39" spans="1:26" ht="11.1" customHeight="1">
      <c r="B39" s="379">
        <v>4</v>
      </c>
      <c r="C39" s="338" t="s">
        <v>672</v>
      </c>
      <c r="D39" s="510">
        <v>521215.39</v>
      </c>
      <c r="E39" s="510">
        <v>582426.24976300006</v>
      </c>
      <c r="F39" s="510">
        <v>632818.53</v>
      </c>
      <c r="G39" s="311">
        <v>633820</v>
      </c>
      <c r="H39" s="535">
        <v>537451.05044999998</v>
      </c>
      <c r="I39" s="535">
        <v>650359.65</v>
      </c>
      <c r="J39" s="510">
        <v>841976.03</v>
      </c>
      <c r="K39" s="510">
        <v>790140.84</v>
      </c>
      <c r="L39" s="510">
        <v>903754.14</v>
      </c>
      <c r="M39" s="510">
        <v>971903.83</v>
      </c>
      <c r="N39" s="510"/>
      <c r="O39" s="511"/>
      <c r="P39" s="291">
        <v>-8.923573250483031</v>
      </c>
      <c r="Q39" s="316">
        <f t="shared" si="57"/>
        <v>11.743870372476927</v>
      </c>
      <c r="R39" s="316">
        <f t="shared" si="57"/>
        <v>8.6521306787778798</v>
      </c>
      <c r="S39" s="316">
        <f t="shared" si="57"/>
        <v>0.15825547965544473</v>
      </c>
      <c r="T39" s="520">
        <f t="shared" si="57"/>
        <v>-15.204466496797197</v>
      </c>
      <c r="U39" s="520">
        <f t="shared" si="57"/>
        <v>21.008164270116005</v>
      </c>
      <c r="V39" s="520">
        <f t="shared" si="57"/>
        <v>29.463140894426655</v>
      </c>
      <c r="W39" s="520">
        <f t="shared" si="57"/>
        <v>-6.1563735965262651</v>
      </c>
      <c r="X39" s="520">
        <f t="shared" si="57"/>
        <v>14.378866937190594</v>
      </c>
      <c r="Y39" s="520">
        <f t="shared" si="57"/>
        <v>7.5407333680374666</v>
      </c>
      <c r="Z39" s="520"/>
    </row>
    <row r="40" spans="1:26" customFormat="1" ht="11.1" hidden="1" customHeight="1">
      <c r="A40" s="380">
        <v>4</v>
      </c>
      <c r="B40" s="384"/>
      <c r="C40" s="339" t="s">
        <v>673</v>
      </c>
      <c r="D40" s="314">
        <f t="shared" ref="D40:E40" si="62">+D38+D39</f>
        <v>2171903.65</v>
      </c>
      <c r="E40" s="314">
        <f t="shared" si="62"/>
        <v>2434733.447249</v>
      </c>
      <c r="F40" s="314">
        <f t="shared" ref="F40:M40" si="63">+F38+F39</f>
        <v>2585384.08</v>
      </c>
      <c r="G40" s="314">
        <f t="shared" si="63"/>
        <v>2556126.87</v>
      </c>
      <c r="H40" s="314">
        <f t="shared" si="63"/>
        <v>2328886.5956299999</v>
      </c>
      <c r="I40" s="314">
        <f t="shared" si="63"/>
        <v>2549976.9499999997</v>
      </c>
      <c r="J40" s="314">
        <f t="shared" si="63"/>
        <v>3264198</v>
      </c>
      <c r="K40" s="314">
        <f t="shared" si="63"/>
        <v>3276346.01</v>
      </c>
      <c r="L40" s="314">
        <f t="shared" si="63"/>
        <v>3575368.39</v>
      </c>
      <c r="M40" s="314">
        <f t="shared" si="63"/>
        <v>3704547.12</v>
      </c>
      <c r="N40" s="314"/>
      <c r="O40" s="297"/>
      <c r="P40" s="299">
        <v>-4.5738692638722878</v>
      </c>
      <c r="Q40" s="317">
        <f t="shared" si="57"/>
        <v>12.101356211128422</v>
      </c>
      <c r="R40" s="317">
        <f t="shared" si="57"/>
        <v>6.1875616372387698</v>
      </c>
      <c r="S40" s="317">
        <f t="shared" si="57"/>
        <v>-1.1316388240465991</v>
      </c>
      <c r="T40" s="317">
        <f t="shared" si="57"/>
        <v>-8.890023301934157</v>
      </c>
      <c r="U40" s="317">
        <f t="shared" si="57"/>
        <v>9.4933928850318807</v>
      </c>
      <c r="V40" s="317">
        <f t="shared" si="57"/>
        <v>28.008921806136343</v>
      </c>
      <c r="W40" s="624">
        <f t="shared" si="57"/>
        <v>0.37215910309362776</v>
      </c>
      <c r="X40" s="624">
        <f t="shared" si="57"/>
        <v>9.1267033178831003</v>
      </c>
      <c r="Y40" s="624">
        <f t="shared" si="57"/>
        <v>3.6130187412659831</v>
      </c>
      <c r="Z40" s="624"/>
    </row>
    <row r="41" spans="1:26" ht="11.1" customHeight="1">
      <c r="B41" s="379">
        <v>5</v>
      </c>
      <c r="C41" s="338" t="s">
        <v>674</v>
      </c>
      <c r="D41" s="510">
        <v>564311.66</v>
      </c>
      <c r="E41" s="510">
        <v>650590.80569099996</v>
      </c>
      <c r="F41" s="510">
        <v>659339.43000000005</v>
      </c>
      <c r="G41" s="311">
        <v>662742.04</v>
      </c>
      <c r="H41" s="535">
        <v>444406.10760300001</v>
      </c>
      <c r="I41" s="535">
        <v>693477.13</v>
      </c>
      <c r="J41" s="510">
        <v>917405.15</v>
      </c>
      <c r="K41" s="510">
        <v>896869.56</v>
      </c>
      <c r="L41" s="510">
        <v>939744.83</v>
      </c>
      <c r="M41" s="510">
        <v>991489.85</v>
      </c>
      <c r="N41" s="510"/>
      <c r="O41" s="527"/>
      <c r="P41" s="291">
        <v>8.402545061668798</v>
      </c>
      <c r="Q41" s="316">
        <f t="shared" ref="Q41:Q60" si="64">((E41/D41)-1)*100</f>
        <v>15.289272188882276</v>
      </c>
      <c r="R41" s="316">
        <f t="shared" ref="R41:R60" si="65">((F41/E41)-1)*100</f>
        <v>1.3447199426232403</v>
      </c>
      <c r="S41" s="316">
        <f t="shared" ref="S41:S60" si="66">((G41/F41)-1)*100</f>
        <v>0.51606347886701265</v>
      </c>
      <c r="T41" s="520">
        <f t="shared" ref="T41:T60" si="67">((H41/G41)-1)*100</f>
        <v>-32.944331160431595</v>
      </c>
      <c r="U41" s="520">
        <v>56.1</v>
      </c>
      <c r="V41" s="520">
        <f t="shared" ref="V41:V59" si="68">((J41/I41)-1)*100</f>
        <v>32.290613534724642</v>
      </c>
      <c r="W41" s="520">
        <f t="shared" ref="W41:W59" si="69">((K41/J41)-1)*100</f>
        <v>-2.2384428515579979</v>
      </c>
      <c r="X41" s="520">
        <f t="shared" ref="X41:X59" si="70">((L41/K41)-1)*100</f>
        <v>4.7805469058398886</v>
      </c>
      <c r="Y41" s="520">
        <f t="shared" ref="Y41:Y59" si="71">((M41/L41)-1)*100</f>
        <v>5.5062840835208515</v>
      </c>
      <c r="Z41" s="520"/>
    </row>
    <row r="42" spans="1:26" s="636" customFormat="1" ht="11.1" hidden="1" customHeight="1">
      <c r="A42" s="627">
        <v>5</v>
      </c>
      <c r="B42" s="628"/>
      <c r="C42" s="629" t="s">
        <v>675</v>
      </c>
      <c r="D42" s="631">
        <f t="shared" ref="D42:E42" si="72">+D38+D39+D41</f>
        <v>2736215.31</v>
      </c>
      <c r="E42" s="631">
        <f t="shared" si="72"/>
        <v>3085324.25294</v>
      </c>
      <c r="F42" s="631">
        <f t="shared" ref="F42:M42" si="73">+F38+F39+F41</f>
        <v>3244723.5100000002</v>
      </c>
      <c r="G42" s="314">
        <f t="shared" si="73"/>
        <v>3218868.91</v>
      </c>
      <c r="H42" s="631">
        <f t="shared" si="73"/>
        <v>2773292.7032329999</v>
      </c>
      <c r="I42" s="631">
        <f t="shared" si="73"/>
        <v>3243454.0799999996</v>
      </c>
      <c r="J42" s="631">
        <f t="shared" si="73"/>
        <v>4181603.15</v>
      </c>
      <c r="K42" s="631">
        <f t="shared" si="73"/>
        <v>4173215.57</v>
      </c>
      <c r="L42" s="631">
        <f t="shared" si="73"/>
        <v>4515113.22</v>
      </c>
      <c r="M42" s="631">
        <f t="shared" si="73"/>
        <v>4696036.97</v>
      </c>
      <c r="N42" s="631"/>
      <c r="O42" s="630"/>
      <c r="P42" s="299">
        <v>-2.158365721872646</v>
      </c>
      <c r="Q42" s="317">
        <f t="shared" si="64"/>
        <v>12.758825727789681</v>
      </c>
      <c r="R42" s="317">
        <f t="shared" si="65"/>
        <v>5.1663696905798195</v>
      </c>
      <c r="S42" s="317">
        <f t="shared" si="66"/>
        <v>-0.79681981901749133</v>
      </c>
      <c r="T42" s="624">
        <f t="shared" si="67"/>
        <v>-13.842632900729102</v>
      </c>
      <c r="U42" s="624">
        <f t="shared" ref="U42:U60" si="74">((I42/H42)-1)*100</f>
        <v>16.95318262723957</v>
      </c>
      <c r="V42" s="624">
        <f t="shared" si="68"/>
        <v>28.92438267539772</v>
      </c>
      <c r="W42" s="624">
        <f t="shared" si="69"/>
        <v>-0.20058287931986607</v>
      </c>
      <c r="X42" s="624">
        <f t="shared" si="70"/>
        <v>8.1926668839683146</v>
      </c>
      <c r="Y42" s="624">
        <f t="shared" si="71"/>
        <v>4.007070059696094</v>
      </c>
      <c r="Z42" s="624"/>
    </row>
    <row r="43" spans="1:26" ht="11.1" customHeight="1">
      <c r="B43" s="379">
        <v>6</v>
      </c>
      <c r="C43" s="338" t="s">
        <v>676</v>
      </c>
      <c r="D43" s="532">
        <v>578428.02</v>
      </c>
      <c r="E43" s="532">
        <v>630863.55424500001</v>
      </c>
      <c r="F43" s="532">
        <v>649119.12</v>
      </c>
      <c r="G43" s="300">
        <v>580052.65</v>
      </c>
      <c r="H43" s="531">
        <v>474881.97467899998</v>
      </c>
      <c r="I43" s="531">
        <v>712522.63</v>
      </c>
      <c r="J43" s="532">
        <v>954795.51</v>
      </c>
      <c r="K43" s="532">
        <v>847869.24</v>
      </c>
      <c r="L43" s="532">
        <v>888509.53</v>
      </c>
      <c r="M43" s="532">
        <v>909203.4</v>
      </c>
      <c r="N43" s="532"/>
      <c r="O43" s="511"/>
      <c r="P43" s="291">
        <v>-4.4220505890201434</v>
      </c>
      <c r="Q43" s="316">
        <f t="shared" si="64"/>
        <v>9.0651788004668212</v>
      </c>
      <c r="R43" s="316">
        <f t="shared" si="65"/>
        <v>2.8937423365418047</v>
      </c>
      <c r="S43" s="316">
        <f t="shared" si="66"/>
        <v>-10.640030138073886</v>
      </c>
      <c r="T43" s="520">
        <f t="shared" si="67"/>
        <v>-18.131229177385887</v>
      </c>
      <c r="U43" s="520">
        <f t="shared" si="74"/>
        <v>50.042045811832516</v>
      </c>
      <c r="V43" s="520">
        <f t="shared" si="68"/>
        <v>34.002131272658673</v>
      </c>
      <c r="W43" s="520">
        <f t="shared" si="69"/>
        <v>-11.198866027344433</v>
      </c>
      <c r="X43" s="520">
        <f t="shared" si="70"/>
        <v>4.7932261347280347</v>
      </c>
      <c r="Y43" s="520">
        <f t="shared" si="71"/>
        <v>2.3290543659109542</v>
      </c>
      <c r="Z43" s="520"/>
    </row>
    <row r="44" spans="1:26" ht="11.1" customHeight="1">
      <c r="A44" s="382"/>
      <c r="C44" s="340" t="s">
        <v>15</v>
      </c>
      <c r="D44" s="526">
        <f t="shared" ref="D44:E44" si="75">+D39+D41+D43</f>
        <v>1663955.07</v>
      </c>
      <c r="E44" s="526">
        <f t="shared" si="75"/>
        <v>1863880.6096989999</v>
      </c>
      <c r="F44" s="526">
        <f t="shared" ref="F44:J44" si="76">+F39+F41+F43</f>
        <v>1941277.08</v>
      </c>
      <c r="G44" s="314">
        <f t="shared" si="76"/>
        <v>1876614.69</v>
      </c>
      <c r="H44" s="526">
        <f t="shared" si="76"/>
        <v>1456739.132732</v>
      </c>
      <c r="I44" s="526">
        <f t="shared" si="76"/>
        <v>2056359.4100000001</v>
      </c>
      <c r="J44" s="526">
        <f t="shared" si="76"/>
        <v>2714176.6900000004</v>
      </c>
      <c r="K44" s="526">
        <f t="shared" ref="K44:L44" si="77">+K39+K41+K43</f>
        <v>2534879.6399999997</v>
      </c>
      <c r="L44" s="526">
        <f t="shared" si="77"/>
        <v>2732008.5</v>
      </c>
      <c r="M44" s="526">
        <f t="shared" ref="M44" si="78">+M39+M41+M43</f>
        <v>2872597.08</v>
      </c>
      <c r="N44" s="526"/>
      <c r="O44" s="527"/>
      <c r="P44" s="299">
        <v>-2.007531796116635</v>
      </c>
      <c r="Q44" s="317">
        <f t="shared" si="64"/>
        <v>12.01508041313879</v>
      </c>
      <c r="R44" s="317">
        <f t="shared" si="65"/>
        <v>4.1524371195373444</v>
      </c>
      <c r="S44" s="317">
        <f t="shared" si="66"/>
        <v>-3.3309201796170251</v>
      </c>
      <c r="T44" s="528">
        <f t="shared" si="67"/>
        <v>-22.374095199478582</v>
      </c>
      <c r="U44" s="528">
        <f t="shared" si="74"/>
        <v>41.161815715313388</v>
      </c>
      <c r="V44" s="528">
        <f t="shared" si="68"/>
        <v>31.989411812013934</v>
      </c>
      <c r="W44" s="528">
        <f t="shared" si="69"/>
        <v>-6.6059461294688537</v>
      </c>
      <c r="X44" s="528">
        <f t="shared" si="70"/>
        <v>7.7766556206195325</v>
      </c>
      <c r="Y44" s="528">
        <f t="shared" si="71"/>
        <v>5.1459788649998783</v>
      </c>
      <c r="Z44" s="528"/>
    </row>
    <row r="45" spans="1:26" ht="11.1" customHeight="1">
      <c r="A45" s="382"/>
      <c r="C45" s="340" t="s">
        <v>16</v>
      </c>
      <c r="D45" s="526">
        <f t="shared" ref="D45:E45" si="79">+D38+D39+D41+D43</f>
        <v>3314643.33</v>
      </c>
      <c r="E45" s="526">
        <f t="shared" si="79"/>
        <v>3716187.8071849998</v>
      </c>
      <c r="F45" s="526">
        <f t="shared" ref="F45:J45" si="80">+F38+F39+F41+F43</f>
        <v>3893842.6300000004</v>
      </c>
      <c r="G45" s="314">
        <f t="shared" si="80"/>
        <v>3798921.56</v>
      </c>
      <c r="H45" s="526">
        <f t="shared" si="80"/>
        <v>3248174.6779119996</v>
      </c>
      <c r="I45" s="526">
        <f t="shared" si="80"/>
        <v>3955976.7099999995</v>
      </c>
      <c r="J45" s="526">
        <f t="shared" si="80"/>
        <v>5136398.66</v>
      </c>
      <c r="K45" s="526">
        <f t="shared" ref="K45:L45" si="81">+K38+K39+K41+K43</f>
        <v>5021084.8099999996</v>
      </c>
      <c r="L45" s="526">
        <f t="shared" si="81"/>
        <v>5403622.75</v>
      </c>
      <c r="M45" s="526">
        <f t="shared" ref="M45" si="82">+M38+M39+M41+M43</f>
        <v>5605240.3700000001</v>
      </c>
      <c r="N45" s="526"/>
      <c r="O45" s="527"/>
      <c r="P45" s="299">
        <v>-2.5610857369337992</v>
      </c>
      <c r="Q45" s="317">
        <f t="shared" si="64"/>
        <v>12.114258977752513</v>
      </c>
      <c r="R45" s="317">
        <f t="shared" si="65"/>
        <v>4.7805663231421436</v>
      </c>
      <c r="S45" s="317">
        <f t="shared" si="66"/>
        <v>-2.4377222969588885</v>
      </c>
      <c r="T45" s="528">
        <f t="shared" si="67"/>
        <v>-14.497453379584924</v>
      </c>
      <c r="U45" s="528">
        <f t="shared" si="74"/>
        <v>21.790762575090049</v>
      </c>
      <c r="V45" s="528">
        <f t="shared" si="68"/>
        <v>29.838950947716803</v>
      </c>
      <c r="W45" s="528">
        <f t="shared" si="69"/>
        <v>-2.2450330987353828</v>
      </c>
      <c r="X45" s="528">
        <f t="shared" si="70"/>
        <v>7.6186313212263768</v>
      </c>
      <c r="Y45" s="528">
        <f t="shared" si="71"/>
        <v>3.7311564727571023</v>
      </c>
      <c r="Z45" s="528"/>
    </row>
    <row r="46" spans="1:26" ht="11.1" customHeight="1">
      <c r="B46" s="379">
        <v>7</v>
      </c>
      <c r="C46" s="338" t="s">
        <v>677</v>
      </c>
      <c r="D46" s="510">
        <v>568955.04</v>
      </c>
      <c r="E46" s="510">
        <v>646798.35173500003</v>
      </c>
      <c r="F46" s="510">
        <v>681465.06</v>
      </c>
      <c r="G46" s="311">
        <v>658395.84</v>
      </c>
      <c r="H46" s="535">
        <v>480766.74349600001</v>
      </c>
      <c r="I46" s="535">
        <v>698810.06</v>
      </c>
      <c r="J46" s="510">
        <v>962779.36</v>
      </c>
      <c r="K46" s="510">
        <v>837052.67</v>
      </c>
      <c r="L46" s="510">
        <v>991800.9</v>
      </c>
      <c r="M46" s="510">
        <v>929324.26</v>
      </c>
      <c r="N46" s="510"/>
      <c r="O46" s="511"/>
      <c r="P46" s="291">
        <v>-3.6013648550039856</v>
      </c>
      <c r="Q46" s="316">
        <f t="shared" si="64"/>
        <v>13.681803703681039</v>
      </c>
      <c r="R46" s="316">
        <f t="shared" si="65"/>
        <v>5.3597397352681098</v>
      </c>
      <c r="S46" s="316">
        <f t="shared" si="66"/>
        <v>-3.3852388558263113</v>
      </c>
      <c r="T46" s="520">
        <f t="shared" si="67"/>
        <v>-26.979073334363711</v>
      </c>
      <c r="U46" s="520">
        <f t="shared" si="74"/>
        <v>45.353244469126672</v>
      </c>
      <c r="V46" s="520">
        <f t="shared" si="68"/>
        <v>37.774112753900525</v>
      </c>
      <c r="W46" s="520">
        <f t="shared" si="69"/>
        <v>-13.058723028711372</v>
      </c>
      <c r="X46" s="520">
        <f t="shared" si="70"/>
        <v>18.487275119736491</v>
      </c>
      <c r="Y46" s="520">
        <f t="shared" si="71"/>
        <v>-6.2993126947152422</v>
      </c>
      <c r="Z46" s="520"/>
    </row>
    <row r="47" spans="1:26" customFormat="1" ht="11.1" hidden="1" customHeight="1">
      <c r="A47" s="385">
        <v>7</v>
      </c>
      <c r="B47" s="386"/>
      <c r="C47" s="341" t="s">
        <v>678</v>
      </c>
      <c r="D47" s="314">
        <f t="shared" ref="D47:E47" si="83">+D45+D46</f>
        <v>3883598.37</v>
      </c>
      <c r="E47" s="314">
        <f t="shared" si="83"/>
        <v>4362986.1589199994</v>
      </c>
      <c r="F47" s="314">
        <f t="shared" ref="F47:M47" si="84">+F45+F46</f>
        <v>4575307.6900000004</v>
      </c>
      <c r="G47" s="314">
        <f t="shared" si="84"/>
        <v>4457317.4000000004</v>
      </c>
      <c r="H47" s="314">
        <f t="shared" si="84"/>
        <v>3728941.4214079995</v>
      </c>
      <c r="I47" s="314">
        <f t="shared" si="84"/>
        <v>4654786.7699999996</v>
      </c>
      <c r="J47" s="314">
        <f t="shared" si="84"/>
        <v>6099178.0200000005</v>
      </c>
      <c r="K47" s="314">
        <f t="shared" si="84"/>
        <v>5858137.4799999995</v>
      </c>
      <c r="L47" s="314">
        <f t="shared" si="84"/>
        <v>6395423.6500000004</v>
      </c>
      <c r="M47" s="314">
        <f t="shared" si="84"/>
        <v>6534564.6299999999</v>
      </c>
      <c r="N47" s="314"/>
      <c r="O47" s="298"/>
      <c r="P47" s="299">
        <v>-2.7148902247697393</v>
      </c>
      <c r="Q47" s="317">
        <f t="shared" si="64"/>
        <v>12.343907460235105</v>
      </c>
      <c r="R47" s="317">
        <f t="shared" si="65"/>
        <v>4.8664268770579389</v>
      </c>
      <c r="S47" s="317">
        <f t="shared" si="66"/>
        <v>-2.5788492926472451</v>
      </c>
      <c r="T47" s="317">
        <f t="shared" si="67"/>
        <v>-16.34112882766663</v>
      </c>
      <c r="U47" s="317">
        <f t="shared" si="74"/>
        <v>24.828637512959716</v>
      </c>
      <c r="V47" s="317">
        <f t="shared" si="68"/>
        <v>31.030234495575005</v>
      </c>
      <c r="W47" s="317">
        <f t="shared" si="69"/>
        <v>-3.9520167997982303</v>
      </c>
      <c r="X47" s="317">
        <f t="shared" si="70"/>
        <v>9.1716210456706637</v>
      </c>
      <c r="Y47" s="317">
        <f t="shared" si="71"/>
        <v>2.1756335094391899</v>
      </c>
      <c r="Z47" s="317"/>
    </row>
    <row r="48" spans="1:26" ht="11.1" customHeight="1">
      <c r="B48" s="383">
        <v>8</v>
      </c>
      <c r="C48" s="338" t="s">
        <v>679</v>
      </c>
      <c r="D48" s="510">
        <v>585713.25</v>
      </c>
      <c r="E48" s="510">
        <v>642226.26649499999</v>
      </c>
      <c r="F48" s="510">
        <v>780889.88</v>
      </c>
      <c r="G48" s="311">
        <v>612905.54</v>
      </c>
      <c r="H48" s="535">
        <v>499495.59487899998</v>
      </c>
      <c r="I48" s="535">
        <v>757869.9</v>
      </c>
      <c r="J48" s="510">
        <v>1010793.27</v>
      </c>
      <c r="K48" s="510">
        <v>818144</v>
      </c>
      <c r="L48" s="510">
        <v>931184.1</v>
      </c>
      <c r="M48" s="510">
        <v>964330.69221200002</v>
      </c>
      <c r="N48" s="510"/>
      <c r="O48" s="511"/>
      <c r="P48" s="291">
        <v>-0.12724493553680771</v>
      </c>
      <c r="Q48" s="316">
        <f t="shared" si="64"/>
        <v>9.6485808533441908</v>
      </c>
      <c r="R48" s="316">
        <f t="shared" si="65"/>
        <v>21.591084130172298</v>
      </c>
      <c r="S48" s="316">
        <f t="shared" si="66"/>
        <v>-21.511911513054816</v>
      </c>
      <c r="T48" s="520">
        <f t="shared" si="67"/>
        <v>-18.503658022245983</v>
      </c>
      <c r="U48" s="520">
        <f t="shared" si="74"/>
        <v>51.727043795769553</v>
      </c>
      <c r="V48" s="520">
        <f t="shared" si="68"/>
        <v>33.372927200301781</v>
      </c>
      <c r="W48" s="520">
        <f t="shared" si="69"/>
        <v>-19.059215738545632</v>
      </c>
      <c r="X48" s="520">
        <f t="shared" si="70"/>
        <v>13.816650858528568</v>
      </c>
      <c r="Y48" s="520">
        <f t="shared" si="71"/>
        <v>3.5596175033486999</v>
      </c>
      <c r="Z48" s="520"/>
    </row>
    <row r="49" spans="1:26" customFormat="1" ht="11.1" hidden="1" customHeight="1">
      <c r="A49" s="382">
        <v>8</v>
      </c>
      <c r="B49" s="379"/>
      <c r="C49" s="341" t="s">
        <v>680</v>
      </c>
      <c r="D49" s="314">
        <f t="shared" ref="D49:E49" si="85">D48+D47</f>
        <v>4469311.62</v>
      </c>
      <c r="E49" s="314">
        <f t="shared" si="85"/>
        <v>5005212.425414999</v>
      </c>
      <c r="F49" s="314">
        <f t="shared" ref="F49" si="86">F48+F47</f>
        <v>5356197.57</v>
      </c>
      <c r="G49" s="314">
        <f t="shared" ref="G49:M49" si="87">G48+G47</f>
        <v>5070222.9400000004</v>
      </c>
      <c r="H49" s="314">
        <f t="shared" si="87"/>
        <v>4228437.016286999</v>
      </c>
      <c r="I49" s="314">
        <f t="shared" si="87"/>
        <v>5412656.6699999999</v>
      </c>
      <c r="J49" s="314">
        <f t="shared" si="87"/>
        <v>7109971.290000001</v>
      </c>
      <c r="K49" s="314">
        <f t="shared" si="87"/>
        <v>6676281.4799999995</v>
      </c>
      <c r="L49" s="314">
        <f t="shared" si="87"/>
        <v>7326607.75</v>
      </c>
      <c r="M49" s="314">
        <f t="shared" si="87"/>
        <v>7498895.3222119994</v>
      </c>
      <c r="N49" s="314"/>
      <c r="O49" s="298"/>
      <c r="P49" s="299">
        <v>-2.3834344046462119</v>
      </c>
      <c r="Q49" s="317">
        <f t="shared" si="64"/>
        <v>11.990678900456686</v>
      </c>
      <c r="R49" s="317">
        <f t="shared" si="65"/>
        <v>7.0123925770423146</v>
      </c>
      <c r="S49" s="317">
        <f t="shared" si="66"/>
        <v>-5.3391352029607759</v>
      </c>
      <c r="T49" s="317">
        <f t="shared" si="67"/>
        <v>-16.60254260363946</v>
      </c>
      <c r="U49" s="317">
        <f t="shared" si="74"/>
        <v>28.006084734185464</v>
      </c>
      <c r="V49" s="317">
        <f t="shared" si="68"/>
        <v>31.358253875725705</v>
      </c>
      <c r="W49" s="317">
        <f t="shared" si="69"/>
        <v>-6.0997406643536696</v>
      </c>
      <c r="X49" s="317">
        <f t="shared" si="70"/>
        <v>9.7408455881941016</v>
      </c>
      <c r="Y49" s="317">
        <f t="shared" si="71"/>
        <v>2.3515326340761034</v>
      </c>
      <c r="Z49" s="317"/>
    </row>
    <row r="50" spans="1:26" ht="11.1" customHeight="1">
      <c r="B50" s="379">
        <v>9</v>
      </c>
      <c r="C50" s="338" t="s">
        <v>681</v>
      </c>
      <c r="D50" s="510">
        <v>585303.62</v>
      </c>
      <c r="E50" s="510">
        <v>614963.00359099999</v>
      </c>
      <c r="F50" s="510">
        <v>664092.43000000005</v>
      </c>
      <c r="G50" s="311">
        <v>593058.85</v>
      </c>
      <c r="H50" s="535">
        <v>542310.211595</v>
      </c>
      <c r="I50" s="535">
        <v>745762.51</v>
      </c>
      <c r="J50" s="510">
        <v>919426.42</v>
      </c>
      <c r="K50" s="510">
        <v>821920.54</v>
      </c>
      <c r="L50" s="510">
        <v>877877.37</v>
      </c>
      <c r="M50" s="510">
        <f>ROUND( (971760025682/10^6),2)</f>
        <v>971760.03</v>
      </c>
      <c r="N50" s="510"/>
      <c r="O50" s="511"/>
      <c r="P50" s="291">
        <v>2.1154552102802038</v>
      </c>
      <c r="Q50" s="316">
        <f t="shared" si="64"/>
        <v>5.067350103011492</v>
      </c>
      <c r="R50" s="316">
        <f t="shared" si="65"/>
        <v>7.9890052120395572</v>
      </c>
      <c r="S50" s="316">
        <f t="shared" si="66"/>
        <v>-10.696339363482888</v>
      </c>
      <c r="T50" s="520">
        <f t="shared" si="67"/>
        <v>-8.5570999244004131</v>
      </c>
      <c r="U50" s="520">
        <f t="shared" si="74"/>
        <v>37.515852376561789</v>
      </c>
      <c r="V50" s="520">
        <f t="shared" si="68"/>
        <v>23.286757871483776</v>
      </c>
      <c r="W50" s="520">
        <f t="shared" si="69"/>
        <v>-10.605077021824105</v>
      </c>
      <c r="X50" s="520">
        <f t="shared" si="70"/>
        <v>6.8080583556167085</v>
      </c>
      <c r="Y50" s="520">
        <f t="shared" si="71"/>
        <v>10.694279543850183</v>
      </c>
      <c r="Z50" s="520"/>
    </row>
    <row r="51" spans="1:26" ht="11.1" customHeight="1">
      <c r="A51" s="382"/>
      <c r="B51" s="383"/>
      <c r="C51" s="340" t="s">
        <v>23</v>
      </c>
      <c r="D51" s="526">
        <f t="shared" ref="D51:E51" si="88">+D46+D48+D50</f>
        <v>1739971.9100000001</v>
      </c>
      <c r="E51" s="526">
        <f t="shared" si="88"/>
        <v>1903987.6218210002</v>
      </c>
      <c r="F51" s="526">
        <f t="shared" ref="F51" si="89">+F46+F48+F50</f>
        <v>2126447.37</v>
      </c>
      <c r="G51" s="314">
        <f>+G46+G48+G50</f>
        <v>1864360.23</v>
      </c>
      <c r="H51" s="526">
        <f>+H46+H48+H50</f>
        <v>1522572.5499700001</v>
      </c>
      <c r="I51" s="526">
        <f>+I46+I48+I50</f>
        <v>2202442.4699999997</v>
      </c>
      <c r="J51" s="526">
        <f t="shared" ref="J51:L51" si="90">+J46+J48+J50</f>
        <v>2892999.05</v>
      </c>
      <c r="K51" s="526">
        <f t="shared" si="90"/>
        <v>2477117.21</v>
      </c>
      <c r="L51" s="526">
        <f t="shared" si="90"/>
        <v>2800862.37</v>
      </c>
      <c r="M51" s="526">
        <f t="shared" ref="M51" si="91">+M46+M48+M50</f>
        <v>2865414.9822120001</v>
      </c>
      <c r="N51" s="526"/>
      <c r="O51" s="527"/>
      <c r="P51" s="299">
        <v>-0.56442316153478833</v>
      </c>
      <c r="Q51" s="317">
        <f t="shared" si="64"/>
        <v>9.4263425103799481</v>
      </c>
      <c r="R51" s="317">
        <f t="shared" si="65"/>
        <v>11.683886262151022</v>
      </c>
      <c r="S51" s="317">
        <f t="shared" si="66"/>
        <v>-12.325117644458805</v>
      </c>
      <c r="T51" s="528">
        <f t="shared" si="67"/>
        <v>-18.332706015188915</v>
      </c>
      <c r="U51" s="528">
        <f t="shared" si="74"/>
        <v>44.652710968905595</v>
      </c>
      <c r="V51" s="528">
        <f t="shared" si="68"/>
        <v>31.354125676662981</v>
      </c>
      <c r="W51" s="528">
        <f t="shared" si="69"/>
        <v>-14.375457192078922</v>
      </c>
      <c r="X51" s="528">
        <f t="shared" si="70"/>
        <v>13.069432431095995</v>
      </c>
      <c r="Y51" s="528">
        <f t="shared" si="71"/>
        <v>2.3047406007314697</v>
      </c>
      <c r="Z51" s="528"/>
    </row>
    <row r="52" spans="1:26" customFormat="1" ht="11.1" hidden="1" customHeight="1">
      <c r="A52" s="382">
        <v>9</v>
      </c>
      <c r="B52" s="383"/>
      <c r="C52" s="341" t="s">
        <v>682</v>
      </c>
      <c r="D52" s="314">
        <f t="shared" ref="D52:E52" si="92">+D45+D46+D48+D50</f>
        <v>5054615.24</v>
      </c>
      <c r="E52" s="314">
        <f t="shared" si="92"/>
        <v>5620175.4290059991</v>
      </c>
      <c r="F52" s="314">
        <f t="shared" ref="F52" si="93">+F45+F46+F48+F50</f>
        <v>6020290</v>
      </c>
      <c r="G52" s="314">
        <f>+G45+G46+G48+G50</f>
        <v>5663281.79</v>
      </c>
      <c r="H52" s="314">
        <f>+H45+H46+H48+H50</f>
        <v>4770747.2278819988</v>
      </c>
      <c r="I52" s="314">
        <f>+I45+I46+I48+I50</f>
        <v>6158419.1799999997</v>
      </c>
      <c r="J52" s="314">
        <f t="shared" ref="J52:L52" si="94">+J45+J46+J48+J50</f>
        <v>8029397.7100000009</v>
      </c>
      <c r="K52" s="314">
        <f t="shared" si="94"/>
        <v>7498202.0199999996</v>
      </c>
      <c r="L52" s="314">
        <f t="shared" si="94"/>
        <v>8204485.1200000001</v>
      </c>
      <c r="M52" s="314">
        <f t="shared" ref="M52" si="95">+M45+M46+M48+M50</f>
        <v>8470655.3522119988</v>
      </c>
      <c r="N52" s="314"/>
      <c r="O52" s="298"/>
      <c r="P52" s="299">
        <v>-1.8828794530472259</v>
      </c>
      <c r="Q52" s="317">
        <f t="shared" si="64"/>
        <v>11.188985949522024</v>
      </c>
      <c r="R52" s="317">
        <f t="shared" si="65"/>
        <v>7.1192541237946161</v>
      </c>
      <c r="S52" s="317">
        <f t="shared" si="66"/>
        <v>-5.930083268413977</v>
      </c>
      <c r="T52" s="317">
        <f t="shared" si="67"/>
        <v>-15.760023873330898</v>
      </c>
      <c r="U52" s="317">
        <f t="shared" si="74"/>
        <v>29.087098641653796</v>
      </c>
      <c r="V52" s="317">
        <f t="shared" si="68"/>
        <v>30.380824612851409</v>
      </c>
      <c r="W52" s="317">
        <f t="shared" si="69"/>
        <v>-6.6156355580498598</v>
      </c>
      <c r="X52" s="317">
        <f t="shared" si="70"/>
        <v>9.419366110917359</v>
      </c>
      <c r="Y52" s="317">
        <f t="shared" si="71"/>
        <v>3.2442039728143079</v>
      </c>
      <c r="Z52" s="317"/>
    </row>
    <row r="53" spans="1:26" ht="11.1" customHeight="1">
      <c r="B53" s="383">
        <v>10</v>
      </c>
      <c r="C53" s="338" t="s">
        <v>664</v>
      </c>
      <c r="D53" s="510">
        <v>612072.64</v>
      </c>
      <c r="E53" s="510">
        <v>658785.20916900004</v>
      </c>
      <c r="F53" s="510">
        <v>716493.74</v>
      </c>
      <c r="G53" s="311">
        <v>620986.04</v>
      </c>
      <c r="H53" s="535">
        <v>538976.55040199996</v>
      </c>
      <c r="I53" s="535">
        <v>763606.3</v>
      </c>
      <c r="J53" s="510">
        <v>824631.63</v>
      </c>
      <c r="K53" s="510">
        <v>872649.58</v>
      </c>
      <c r="L53" s="510">
        <v>926173.52</v>
      </c>
      <c r="M53" s="510">
        <f xml:space="preserve"> ROUND(1032034434451 /10^6,2)</f>
        <v>1032034.43</v>
      </c>
      <c r="N53" s="510"/>
      <c r="O53" s="511"/>
      <c r="P53" s="291">
        <v>3.1865014761420563</v>
      </c>
      <c r="Q53" s="316">
        <f t="shared" si="64"/>
        <v>7.6318668923021971</v>
      </c>
      <c r="R53" s="316">
        <f t="shared" si="65"/>
        <v>8.7598400856318861</v>
      </c>
      <c r="S53" s="316">
        <f t="shared" si="66"/>
        <v>-13.329872219120842</v>
      </c>
      <c r="T53" s="520">
        <f t="shared" si="67"/>
        <v>-13.206333848986374</v>
      </c>
      <c r="U53" s="520">
        <f t="shared" si="74"/>
        <v>41.677091411575915</v>
      </c>
      <c r="V53" s="520">
        <f t="shared" si="68"/>
        <v>7.9917268885811854</v>
      </c>
      <c r="W53" s="520">
        <f t="shared" si="69"/>
        <v>5.8229575792526855</v>
      </c>
      <c r="X53" s="520">
        <f t="shared" si="70"/>
        <v>6.1334974801683817</v>
      </c>
      <c r="Y53" s="520">
        <f t="shared" si="71"/>
        <v>11.429921900595907</v>
      </c>
      <c r="Z53" s="520"/>
    </row>
    <row r="54" spans="1:26" customFormat="1" ht="11.1" hidden="1" customHeight="1">
      <c r="A54" s="380">
        <v>10</v>
      </c>
      <c r="B54" s="381"/>
      <c r="C54" s="341" t="s">
        <v>683</v>
      </c>
      <c r="D54" s="314">
        <f t="shared" ref="D54:E54" si="96">+D45+D51+D53</f>
        <v>5666687.8799999999</v>
      </c>
      <c r="E54" s="314">
        <f t="shared" si="96"/>
        <v>6278960.6381750004</v>
      </c>
      <c r="F54" s="314">
        <f t="shared" ref="F54:M54" si="97">+F45+F51+F53</f>
        <v>6736783.7400000002</v>
      </c>
      <c r="G54" s="314">
        <f t="shared" si="97"/>
        <v>6284267.8300000001</v>
      </c>
      <c r="H54" s="314">
        <f t="shared" si="97"/>
        <v>5309723.7782839993</v>
      </c>
      <c r="I54" s="314">
        <f t="shared" si="97"/>
        <v>6922025.4799999995</v>
      </c>
      <c r="J54" s="314">
        <f t="shared" si="97"/>
        <v>8854029.3399999999</v>
      </c>
      <c r="K54" s="314">
        <f t="shared" si="97"/>
        <v>8370851.5999999996</v>
      </c>
      <c r="L54" s="314">
        <f t="shared" si="97"/>
        <v>9130658.6400000006</v>
      </c>
      <c r="M54" s="314">
        <f t="shared" si="97"/>
        <v>9502689.7822120003</v>
      </c>
      <c r="N54" s="314"/>
      <c r="O54" s="297"/>
      <c r="P54" s="299">
        <v>-1.3594463145414681</v>
      </c>
      <c r="Q54" s="317">
        <f t="shared" si="64"/>
        <v>10.804772931573581</v>
      </c>
      <c r="R54" s="317">
        <f t="shared" si="65"/>
        <v>7.2913835299669438</v>
      </c>
      <c r="S54" s="317">
        <f t="shared" si="66"/>
        <v>-6.7170912332121251</v>
      </c>
      <c r="T54" s="317">
        <f t="shared" si="67"/>
        <v>-15.507678508921874</v>
      </c>
      <c r="U54" s="317">
        <f t="shared" si="74"/>
        <v>30.365076773109756</v>
      </c>
      <c r="V54" s="317">
        <f t="shared" si="68"/>
        <v>27.910961402586466</v>
      </c>
      <c r="W54" s="317">
        <f t="shared" si="69"/>
        <v>-5.4571508795113193</v>
      </c>
      <c r="X54" s="317">
        <f t="shared" si="70"/>
        <v>9.0768188985694174</v>
      </c>
      <c r="Y54" s="317">
        <f t="shared" si="71"/>
        <v>4.0745268975689086</v>
      </c>
      <c r="Z54" s="317"/>
    </row>
    <row r="55" spans="1:26" ht="11.1" customHeight="1">
      <c r="B55" s="383">
        <v>11</v>
      </c>
      <c r="C55" s="338" t="s">
        <v>665</v>
      </c>
      <c r="D55" s="510">
        <v>608756.12</v>
      </c>
      <c r="E55" s="510">
        <v>650968.12724399997</v>
      </c>
      <c r="F55" s="510">
        <v>727619.52</v>
      </c>
      <c r="G55" s="311">
        <v>580844.59</v>
      </c>
      <c r="H55" s="535">
        <v>589346.29856599995</v>
      </c>
      <c r="I55" s="535">
        <v>752031.37</v>
      </c>
      <c r="J55" s="510">
        <v>901520.35</v>
      </c>
      <c r="K55" s="510">
        <v>934992.19</v>
      </c>
      <c r="L55" s="510">
        <v>861679.85</v>
      </c>
      <c r="M55" s="510">
        <v>991244.33</v>
      </c>
      <c r="N55" s="510"/>
      <c r="O55" s="511"/>
      <c r="P55" s="291">
        <v>1.7164399400076968</v>
      </c>
      <c r="Q55" s="316">
        <f t="shared" si="64"/>
        <v>6.9341409239549012</v>
      </c>
      <c r="R55" s="316">
        <f t="shared" si="65"/>
        <v>11.774983988927179</v>
      </c>
      <c r="S55" s="316">
        <f t="shared" si="66"/>
        <v>-20.17193408994855</v>
      </c>
      <c r="T55" s="520">
        <f t="shared" si="67"/>
        <v>1.4636804254301472</v>
      </c>
      <c r="U55" s="520">
        <f t="shared" si="74"/>
        <v>27.604325645184513</v>
      </c>
      <c r="V55" s="520">
        <f t="shared" si="68"/>
        <v>19.87802450315337</v>
      </c>
      <c r="W55" s="520">
        <f t="shared" si="69"/>
        <v>3.7128213467394255</v>
      </c>
      <c r="X55" s="520">
        <f t="shared" si="70"/>
        <v>-7.8409574736661654</v>
      </c>
      <c r="Y55" s="520">
        <f t="shared" si="71"/>
        <v>15.036266659827312</v>
      </c>
      <c r="Z55" s="520"/>
    </row>
    <row r="56" spans="1:26" customFormat="1" ht="11.1" hidden="1" customHeight="1">
      <c r="A56" s="380">
        <v>11</v>
      </c>
      <c r="B56" s="381"/>
      <c r="C56" s="341" t="s">
        <v>666</v>
      </c>
      <c r="D56" s="314">
        <f t="shared" ref="D56:E56" si="98">+D45+D51+D53+D55</f>
        <v>6275444</v>
      </c>
      <c r="E56" s="314">
        <f t="shared" si="98"/>
        <v>6929928.7654190008</v>
      </c>
      <c r="F56" s="314">
        <f t="shared" ref="F56:M56" si="99">+F45+F51+F53+F55</f>
        <v>7464403.2599999998</v>
      </c>
      <c r="G56" s="314">
        <f t="shared" si="99"/>
        <v>6865112.4199999999</v>
      </c>
      <c r="H56" s="314">
        <f t="shared" si="99"/>
        <v>5899070.0768499989</v>
      </c>
      <c r="I56" s="314">
        <f t="shared" si="99"/>
        <v>7674056.8499999996</v>
      </c>
      <c r="J56" s="314">
        <f t="shared" si="99"/>
        <v>9755549.6899999995</v>
      </c>
      <c r="K56" s="314">
        <f t="shared" si="99"/>
        <v>9305843.7899999991</v>
      </c>
      <c r="L56" s="314">
        <f t="shared" si="99"/>
        <v>9992338.4900000002</v>
      </c>
      <c r="M56" s="314">
        <f t="shared" si="99"/>
        <v>10493934.112212</v>
      </c>
      <c r="N56" s="314"/>
      <c r="O56" s="298"/>
      <c r="P56" s="291">
        <v>-1.0692383317720044</v>
      </c>
      <c r="Q56" s="317">
        <f t="shared" si="64"/>
        <v>10.42929815673601</v>
      </c>
      <c r="R56" s="317">
        <f t="shared" si="65"/>
        <v>7.7125539478569705</v>
      </c>
      <c r="S56" s="317">
        <f t="shared" si="66"/>
        <v>-8.0286503706392676</v>
      </c>
      <c r="T56" s="317">
        <f t="shared" si="67"/>
        <v>-14.071762908581775</v>
      </c>
      <c r="U56" s="317">
        <f t="shared" si="74"/>
        <v>30.089264070885768</v>
      </c>
      <c r="V56" s="317">
        <f t="shared" si="68"/>
        <v>27.123761013055315</v>
      </c>
      <c r="W56" s="317">
        <f t="shared" si="69"/>
        <v>-4.6097443433758993</v>
      </c>
      <c r="X56" s="317">
        <f t="shared" si="70"/>
        <v>7.3770279782441994</v>
      </c>
      <c r="Y56" s="317">
        <f t="shared" si="71"/>
        <v>5.0198021485559297</v>
      </c>
      <c r="Z56" s="317"/>
    </row>
    <row r="57" spans="1:26" ht="11.1" customHeight="1">
      <c r="B57" s="383">
        <v>12</v>
      </c>
      <c r="C57" s="338" t="s">
        <v>684</v>
      </c>
      <c r="D57" s="510">
        <v>612742.71</v>
      </c>
      <c r="E57" s="510">
        <v>657189.64674899995</v>
      </c>
      <c r="F57" s="510">
        <v>599635.65</v>
      </c>
      <c r="G57" s="311">
        <v>560536.55000000005</v>
      </c>
      <c r="H57" s="535">
        <v>577197.35469499999</v>
      </c>
      <c r="I57" s="535">
        <v>866705.81</v>
      </c>
      <c r="J57" s="510">
        <v>814092.21</v>
      </c>
      <c r="K57" s="510">
        <v>761899.49</v>
      </c>
      <c r="L57" s="510">
        <v>859097.72</v>
      </c>
      <c r="M57" s="510">
        <v>954831.44342699996</v>
      </c>
      <c r="N57" s="510"/>
      <c r="O57" s="511"/>
      <c r="P57" s="291">
        <v>8.8720870395739837</v>
      </c>
      <c r="Q57" s="316">
        <f t="shared" si="64"/>
        <v>7.2537683474031001</v>
      </c>
      <c r="R57" s="316">
        <f t="shared" si="65"/>
        <v>-8.7575933421515817</v>
      </c>
      <c r="S57" s="316">
        <f t="shared" si="66"/>
        <v>-6.5204762258548099</v>
      </c>
      <c r="T57" s="520">
        <f t="shared" si="67"/>
        <v>2.9722958645604702</v>
      </c>
      <c r="U57" s="520">
        <f t="shared" si="74"/>
        <v>50.157619911127412</v>
      </c>
      <c r="V57" s="520">
        <f t="shared" si="68"/>
        <v>-6.0705258223664238</v>
      </c>
      <c r="W57" s="520">
        <f t="shared" si="69"/>
        <v>-6.4111558075220954</v>
      </c>
      <c r="X57" s="520">
        <f t="shared" si="70"/>
        <v>12.757355960429905</v>
      </c>
      <c r="Y57" s="520">
        <f t="shared" si="71"/>
        <v>11.143519671662027</v>
      </c>
      <c r="Z57" s="520"/>
    </row>
    <row r="58" spans="1:26" ht="11.1" customHeight="1">
      <c r="A58" s="382"/>
      <c r="B58" s="383"/>
      <c r="C58" s="340" t="s">
        <v>30</v>
      </c>
      <c r="D58" s="526">
        <f t="shared" ref="D58:E58" si="100">+D53+D55+D57</f>
        <v>1833571.47</v>
      </c>
      <c r="E58" s="526">
        <f t="shared" si="100"/>
        <v>1966942.9831619998</v>
      </c>
      <c r="F58" s="526">
        <f t="shared" ref="F58:I58" si="101">+F53+F55+F57</f>
        <v>2043748.9100000001</v>
      </c>
      <c r="G58" s="314">
        <f t="shared" si="101"/>
        <v>1762367.18</v>
      </c>
      <c r="H58" s="526">
        <f t="shared" si="101"/>
        <v>1705520.2036629999</v>
      </c>
      <c r="I58" s="526">
        <f t="shared" si="101"/>
        <v>2382343.48</v>
      </c>
      <c r="J58" s="526">
        <f t="shared" ref="J58:K58" si="102">+J53+J55+J57</f>
        <v>2540244.19</v>
      </c>
      <c r="K58" s="526">
        <f t="shared" si="102"/>
        <v>2569541.2599999998</v>
      </c>
      <c r="L58" s="526">
        <f t="shared" ref="L58:M58" si="103">+L53+L55+L57</f>
        <v>2646951.09</v>
      </c>
      <c r="M58" s="526">
        <f t="shared" si="103"/>
        <v>2978110.203427</v>
      </c>
      <c r="N58" s="526"/>
      <c r="O58" s="527"/>
      <c r="P58" s="299">
        <v>4.5088966406433117</v>
      </c>
      <c r="Q58" s="317">
        <f t="shared" si="64"/>
        <v>7.2738649866754157</v>
      </c>
      <c r="R58" s="317">
        <f t="shared" si="65"/>
        <v>3.9048374810808806</v>
      </c>
      <c r="S58" s="317">
        <f t="shared" si="66"/>
        <v>-13.767920737386486</v>
      </c>
      <c r="T58" s="528">
        <f t="shared" si="67"/>
        <v>-3.22560343736088</v>
      </c>
      <c r="U58" s="528">
        <f t="shared" si="74"/>
        <v>39.684271982434758</v>
      </c>
      <c r="V58" s="528">
        <f t="shared" si="68"/>
        <v>6.62795735902868</v>
      </c>
      <c r="W58" s="528">
        <f t="shared" si="69"/>
        <v>1.1533170753950106</v>
      </c>
      <c r="X58" s="528">
        <f t="shared" si="70"/>
        <v>3.0125933840813302</v>
      </c>
      <c r="Y58" s="528">
        <f t="shared" si="71"/>
        <v>12.510964584049034</v>
      </c>
      <c r="Z58" s="528"/>
    </row>
    <row r="59" spans="1:26" ht="11.1" customHeight="1">
      <c r="A59" s="382"/>
      <c r="B59" s="383"/>
      <c r="C59" s="340" t="s">
        <v>31</v>
      </c>
      <c r="D59" s="537">
        <f t="shared" ref="D59:E59" si="104">+D58+D51</f>
        <v>3573543.38</v>
      </c>
      <c r="E59" s="537">
        <f t="shared" si="104"/>
        <v>3870930.6049830001</v>
      </c>
      <c r="F59" s="537">
        <f t="shared" ref="F59:I59" si="105">+F58+F51</f>
        <v>4170196.2800000003</v>
      </c>
      <c r="G59" s="372">
        <f t="shared" si="105"/>
        <v>3626727.41</v>
      </c>
      <c r="H59" s="537">
        <f t="shared" si="105"/>
        <v>3228092.753633</v>
      </c>
      <c r="I59" s="537">
        <f t="shared" si="105"/>
        <v>4584785.9499999993</v>
      </c>
      <c r="J59" s="537">
        <f t="shared" ref="J59:K59" si="106">+J58+J51</f>
        <v>5433243.2400000002</v>
      </c>
      <c r="K59" s="537">
        <f t="shared" si="106"/>
        <v>5046658.47</v>
      </c>
      <c r="L59" s="537">
        <f t="shared" ref="L59:M59" si="107">+L58+L51</f>
        <v>5447813.46</v>
      </c>
      <c r="M59" s="537">
        <f t="shared" si="107"/>
        <v>5843525.1856389996</v>
      </c>
      <c r="N59" s="537"/>
      <c r="O59" s="527"/>
      <c r="P59" s="299">
        <v>1.9755781285903051</v>
      </c>
      <c r="Q59" s="317">
        <f t="shared" si="64"/>
        <v>8.3219145078071044</v>
      </c>
      <c r="R59" s="317">
        <f t="shared" si="65"/>
        <v>7.7311041079310305</v>
      </c>
      <c r="S59" s="317">
        <f t="shared" si="66"/>
        <v>-13.032213198367726</v>
      </c>
      <c r="T59" s="528">
        <f t="shared" si="67"/>
        <v>-10.991580323016336</v>
      </c>
      <c r="U59" s="528">
        <f t="shared" si="74"/>
        <v>42.027701801323182</v>
      </c>
      <c r="V59" s="528">
        <f t="shared" si="68"/>
        <v>18.505930249589973</v>
      </c>
      <c r="W59" s="528">
        <f t="shared" si="69"/>
        <v>-7.1151750975169019</v>
      </c>
      <c r="X59" s="528">
        <f t="shared" si="70"/>
        <v>7.9489228840167625</v>
      </c>
      <c r="Y59" s="528">
        <f t="shared" si="71"/>
        <v>7.2636797963893551</v>
      </c>
      <c r="Z59" s="528"/>
    </row>
    <row r="60" spans="1:26" ht="11.1" customHeight="1">
      <c r="A60" s="382"/>
      <c r="C60" s="342" t="s">
        <v>45</v>
      </c>
      <c r="D60" s="539">
        <f t="shared" ref="D60:E60" si="108">D34+D35+D37+D39+D41+D43+D46+D48+D50+D53+D55+D57</f>
        <v>6888186.71</v>
      </c>
      <c r="E60" s="539">
        <f t="shared" si="108"/>
        <v>7587118.4121679999</v>
      </c>
      <c r="F60" s="539">
        <f t="shared" ref="F60:H60" si="109">F34+F35+F37+F39+F41+F43+F46+F48+F50+F53+F55+F57</f>
        <v>8064038.9100000001</v>
      </c>
      <c r="G60" s="373">
        <f t="shared" si="109"/>
        <v>7425648.9699999997</v>
      </c>
      <c r="H60" s="539">
        <f t="shared" si="109"/>
        <v>6476267.4315449977</v>
      </c>
      <c r="I60" s="539">
        <f>I34+I35+I37+I39+I41+I43+I46+I48+I50+I53+I55+I57</f>
        <v>8540762.6600000001</v>
      </c>
      <c r="J60" s="539">
        <f>J34+J35+J37+J39+J41+J43+J46+J48+J50+J53+J55+J57</f>
        <v>10569641.900000002</v>
      </c>
      <c r="K60" s="539">
        <f>K34+K35+K37+K39+K41+K43+K46+K48+K50+K53+K55+K57</f>
        <v>10067743.279999999</v>
      </c>
      <c r="L60" s="539">
        <f>L34+L35+L37+L39+L41+L43+L46+L48+L50+L53+L55+L57</f>
        <v>10851436.210000001</v>
      </c>
      <c r="M60" s="539">
        <f>M34+M35+M37+M39+M41+M43+M46+M48+M50+M53+M55+M57</f>
        <v>11448765.555638999</v>
      </c>
      <c r="N60" s="539"/>
      <c r="O60" s="527"/>
      <c r="P60" s="303">
        <v>-0.2590716317382169</v>
      </c>
      <c r="Q60" s="318">
        <f t="shared" si="64"/>
        <v>10.14681703028344</v>
      </c>
      <c r="R60" s="318">
        <f t="shared" si="65"/>
        <v>6.2859240086081902</v>
      </c>
      <c r="S60" s="318">
        <f t="shared" si="66"/>
        <v>-7.9165037163740575</v>
      </c>
      <c r="T60" s="541">
        <f t="shared" si="67"/>
        <v>-12.785165879649741</v>
      </c>
      <c r="U60" s="541">
        <f t="shared" si="74"/>
        <v>31.877856346684098</v>
      </c>
      <c r="V60" s="541">
        <f>((J60/I60)-1)*100</f>
        <v>23.755246700650055</v>
      </c>
      <c r="W60" s="541">
        <v>-4.8</v>
      </c>
      <c r="X60" s="541">
        <v>-3.8</v>
      </c>
      <c r="Y60" s="541">
        <v>-3.8</v>
      </c>
      <c r="Z60" s="541"/>
    </row>
    <row r="61" spans="1:26" s="511" customFormat="1" ht="14.1" customHeight="1">
      <c r="A61" s="377"/>
      <c r="B61" s="379"/>
      <c r="C61" s="502" t="s">
        <v>36</v>
      </c>
      <c r="D61" s="502"/>
      <c r="E61" s="502"/>
      <c r="F61" s="502"/>
      <c r="G61" s="496"/>
      <c r="H61" s="502"/>
      <c r="I61" s="502"/>
      <c r="J61" s="502"/>
      <c r="K61" s="502"/>
      <c r="L61" s="502"/>
      <c r="M61" s="502"/>
      <c r="N61" s="502"/>
      <c r="O61" s="503"/>
      <c r="P61" s="698"/>
      <c r="Q61" s="698"/>
      <c r="R61" s="698"/>
      <c r="S61" s="698"/>
      <c r="T61" s="699"/>
      <c r="U61" s="699"/>
      <c r="V61" s="699"/>
      <c r="W61" s="699"/>
      <c r="X61" s="699"/>
      <c r="Y61" s="514"/>
      <c r="Z61" s="514"/>
    </row>
    <row r="62" spans="1:26" s="521" customFormat="1" ht="14.1" customHeight="1">
      <c r="A62" s="377"/>
      <c r="B62" s="379"/>
      <c r="C62" s="502" t="s">
        <v>2</v>
      </c>
      <c r="D62" s="502"/>
      <c r="E62" s="502"/>
      <c r="F62" s="502"/>
      <c r="G62" s="496"/>
      <c r="H62" s="502"/>
      <c r="I62" s="502"/>
      <c r="J62" s="502"/>
      <c r="K62" s="502"/>
      <c r="L62" s="502"/>
      <c r="M62" s="502"/>
      <c r="N62" s="502"/>
      <c r="O62" s="504"/>
      <c r="P62" s="375"/>
      <c r="Q62" s="700"/>
      <c r="R62" s="700"/>
      <c r="S62" s="700"/>
      <c r="T62" s="701"/>
      <c r="U62" s="701"/>
      <c r="V62" s="701"/>
      <c r="W62" s="701"/>
      <c r="X62" s="701"/>
      <c r="Y62" s="515"/>
      <c r="Z62" s="515"/>
    </row>
    <row r="63" spans="1:26" ht="11.1" customHeight="1">
      <c r="C63" s="337"/>
      <c r="D63" s="506">
        <v>2559</v>
      </c>
      <c r="E63" s="506">
        <v>2560</v>
      </c>
      <c r="F63" s="506">
        <v>2561</v>
      </c>
      <c r="G63" s="293">
        <v>2562</v>
      </c>
      <c r="H63" s="505">
        <v>2563</v>
      </c>
      <c r="I63" s="505">
        <v>2564</v>
      </c>
      <c r="J63" s="506">
        <v>2565</v>
      </c>
      <c r="K63" s="506">
        <v>2566</v>
      </c>
      <c r="L63" s="506">
        <v>2567</v>
      </c>
      <c r="M63" s="506">
        <v>2568</v>
      </c>
      <c r="N63" s="506">
        <v>2569</v>
      </c>
      <c r="O63" s="507"/>
      <c r="P63" s="304"/>
      <c r="Q63" s="290"/>
      <c r="R63" s="290"/>
      <c r="T63" s="543"/>
    </row>
    <row r="64" spans="1:26" ht="11.1" customHeight="1">
      <c r="B64" s="379">
        <v>1</v>
      </c>
      <c r="C64" s="338" t="s">
        <v>669</v>
      </c>
      <c r="D64" s="540">
        <f t="shared" ref="D64:K69" si="110">+D4-D34</f>
        <v>877.61999999999534</v>
      </c>
      <c r="E64" s="540">
        <f t="shared" si="110"/>
        <v>23343.666689999984</v>
      </c>
      <c r="F64" s="540">
        <f t="shared" ref="F64:J64" si="111">+F4-F34</f>
        <v>-8901.1499999999069</v>
      </c>
      <c r="G64" s="295">
        <f t="shared" si="111"/>
        <v>-139509.35000000009</v>
      </c>
      <c r="H64" s="508">
        <f t="shared" si="111"/>
        <v>-49431.949446999934</v>
      </c>
      <c r="I64" s="508">
        <f t="shared" si="111"/>
        <v>-7504.7800000000279</v>
      </c>
      <c r="J64" s="508">
        <f t="shared" si="111"/>
        <v>-74249.729999999981</v>
      </c>
      <c r="K64" s="540">
        <f t="shared" si="110"/>
        <v>-154131.5</v>
      </c>
      <c r="L64" s="540">
        <f t="shared" ref="L64:N64" si="112">+L4-L34</f>
        <v>-111639.23999999999</v>
      </c>
      <c r="M64" s="540">
        <f t="shared" si="112"/>
        <v>-65799.560000000056</v>
      </c>
      <c r="N64" s="540">
        <f t="shared" si="112"/>
        <v>-116700.21831999987</v>
      </c>
      <c r="O64" s="511"/>
      <c r="P64" s="305"/>
      <c r="Q64" s="290"/>
      <c r="R64" s="290"/>
    </row>
    <row r="65" spans="1:19" ht="11.1" customHeight="1">
      <c r="B65" s="379">
        <v>2</v>
      </c>
      <c r="C65" s="338" t="s">
        <v>670</v>
      </c>
      <c r="D65" s="535">
        <f t="shared" si="110"/>
        <v>173100.05999999994</v>
      </c>
      <c r="E65" s="535">
        <f t="shared" si="110"/>
        <v>51670.274252999923</v>
      </c>
      <c r="F65" s="535">
        <f t="shared" ref="F65:K65" si="113">+F5-F35</f>
        <v>22687.320000000065</v>
      </c>
      <c r="G65" s="294">
        <f t="shared" si="113"/>
        <v>122310.97999999998</v>
      </c>
      <c r="H65" s="512">
        <f t="shared" si="113"/>
        <v>119848.688173</v>
      </c>
      <c r="I65" s="512">
        <f t="shared" si="113"/>
        <v>-2359.5899999999674</v>
      </c>
      <c r="J65" s="512">
        <f t="shared" si="113"/>
        <v>-1002.6199999999953</v>
      </c>
      <c r="K65" s="535">
        <f t="shared" si="113"/>
        <v>-30179.25</v>
      </c>
      <c r="L65" s="535">
        <f t="shared" ref="L65:M65" si="114">+L5-L35</f>
        <v>-22658.530000000028</v>
      </c>
      <c r="M65" s="535">
        <f t="shared" si="114"/>
        <v>68655.929999999935</v>
      </c>
      <c r="N65" s="535"/>
      <c r="O65" s="511"/>
      <c r="P65" s="306"/>
      <c r="Q65" s="290"/>
      <c r="R65" s="290"/>
    </row>
    <row r="66" spans="1:19" customFormat="1" ht="11.1" hidden="1" customHeight="1">
      <c r="A66" s="380">
        <v>2</v>
      </c>
      <c r="B66" s="381"/>
      <c r="C66" s="339" t="s">
        <v>685</v>
      </c>
      <c r="D66" s="314">
        <f t="shared" si="110"/>
        <v>173977.67999999993</v>
      </c>
      <c r="E66" s="314">
        <f t="shared" si="110"/>
        <v>75013.940942999907</v>
      </c>
      <c r="F66" s="314">
        <f t="shared" ref="F66:K66" si="115">+F6-F36</f>
        <v>13786.170000000391</v>
      </c>
      <c r="G66" s="297">
        <f t="shared" si="115"/>
        <v>-17198.370000000112</v>
      </c>
      <c r="H66" s="297">
        <f t="shared" si="115"/>
        <v>70416.738726000302</v>
      </c>
      <c r="I66" s="297">
        <f t="shared" si="115"/>
        <v>-9864.3699999998789</v>
      </c>
      <c r="J66" s="297">
        <f t="shared" si="115"/>
        <v>-75252.350000000093</v>
      </c>
      <c r="K66" s="314">
        <f t="shared" si="115"/>
        <v>-184310.75</v>
      </c>
      <c r="L66" s="314">
        <f t="shared" ref="L66:M66" si="116">+L6-L36</f>
        <v>-134297.77000000002</v>
      </c>
      <c r="M66" s="314">
        <f t="shared" si="116"/>
        <v>2856.3700000001118</v>
      </c>
      <c r="N66" s="314"/>
      <c r="O66" s="298"/>
      <c r="P66" s="308"/>
      <c r="Q66" s="290"/>
      <c r="R66" s="290"/>
    </row>
    <row r="67" spans="1:19" ht="11.1" customHeight="1">
      <c r="B67" s="379">
        <v>3</v>
      </c>
      <c r="C67" s="338" t="s">
        <v>671</v>
      </c>
      <c r="D67" s="535">
        <f t="shared" si="110"/>
        <v>99646.410000000033</v>
      </c>
      <c r="E67" s="535">
        <f t="shared" si="110"/>
        <v>54553.602881999919</v>
      </c>
      <c r="F67" s="535">
        <f t="shared" ref="F67:K67" si="117">+F7-F37</f>
        <v>41346.429999999935</v>
      </c>
      <c r="G67" s="294">
        <f t="shared" si="117"/>
        <v>56550.219999999972</v>
      </c>
      <c r="H67" s="512">
        <f t="shared" si="117"/>
        <v>45886.826985999942</v>
      </c>
      <c r="I67" s="512">
        <f t="shared" si="117"/>
        <v>17296.270000000019</v>
      </c>
      <c r="J67" s="512">
        <f t="shared" si="117"/>
        <v>54629.369999999995</v>
      </c>
      <c r="K67" s="535">
        <f t="shared" si="117"/>
        <v>101949.22999999998</v>
      </c>
      <c r="L67" s="535">
        <f t="shared" ref="L67:M67" si="118">+L7-L37</f>
        <v>-41463.280000000028</v>
      </c>
      <c r="M67" s="535">
        <f t="shared" si="118"/>
        <v>30553.790000000037</v>
      </c>
      <c r="N67" s="535"/>
      <c r="O67" s="511"/>
      <c r="P67" s="308"/>
      <c r="Q67" s="306"/>
      <c r="R67" s="290"/>
    </row>
    <row r="68" spans="1:19" ht="11.1" customHeight="1">
      <c r="A68" s="382"/>
      <c r="B68" s="383"/>
      <c r="C68" s="340" t="s">
        <v>8</v>
      </c>
      <c r="D68" s="526">
        <f t="shared" ref="D68" si="119">+D64+D65+D67</f>
        <v>273624.08999999997</v>
      </c>
      <c r="E68" s="526">
        <f t="shared" si="110"/>
        <v>129567.54382499983</v>
      </c>
      <c r="F68" s="526">
        <f t="shared" ref="F68:K68" si="120">+F8-F38</f>
        <v>55132.600000000326</v>
      </c>
      <c r="G68" s="297">
        <f t="shared" si="120"/>
        <v>39351.84999999986</v>
      </c>
      <c r="H68" s="525">
        <f t="shared" si="120"/>
        <v>116303.56571200024</v>
      </c>
      <c r="I68" s="525">
        <f t="shared" si="120"/>
        <v>7431.9000000001397</v>
      </c>
      <c r="J68" s="525">
        <f t="shared" si="120"/>
        <v>-20622.979999999981</v>
      </c>
      <c r="K68" s="526">
        <f t="shared" si="120"/>
        <v>-82361.520000000019</v>
      </c>
      <c r="L68" s="526">
        <f t="shared" ref="L68:M68" si="121">+L8-L38</f>
        <v>-175761.05000000028</v>
      </c>
      <c r="M68" s="526">
        <f t="shared" si="121"/>
        <v>33410.160000000149</v>
      </c>
      <c r="N68" s="526"/>
      <c r="O68" s="527"/>
      <c r="P68" s="308"/>
      <c r="Q68" s="306"/>
      <c r="R68" s="290"/>
    </row>
    <row r="69" spans="1:19" ht="11.1" customHeight="1">
      <c r="B69" s="379">
        <v>4</v>
      </c>
      <c r="C69" s="338" t="s">
        <v>672</v>
      </c>
      <c r="D69" s="535">
        <f>+D9-D39</f>
        <v>20858.670000000042</v>
      </c>
      <c r="E69" s="535">
        <f t="shared" si="110"/>
        <v>-804.59688100009225</v>
      </c>
      <c r="F69" s="535">
        <f t="shared" ref="F69:J69" si="122">+F9-F39</f>
        <v>-42268.780000000028</v>
      </c>
      <c r="G69" s="294">
        <f t="shared" si="122"/>
        <v>-50878.479999999981</v>
      </c>
      <c r="H69" s="512">
        <f t="shared" si="122"/>
        <v>76671.588523000013</v>
      </c>
      <c r="I69" s="512">
        <f t="shared" si="122"/>
        <v>5461.9100000000326</v>
      </c>
      <c r="J69" s="512">
        <f t="shared" si="122"/>
        <v>-59279.660000000033</v>
      </c>
      <c r="K69" s="535">
        <f t="shared" ref="K69:L71" si="123">+K9-K39</f>
        <v>-49627.359999999986</v>
      </c>
      <c r="L69" s="535">
        <f t="shared" si="123"/>
        <v>-70476.339999999967</v>
      </c>
      <c r="M69" s="535">
        <f t="shared" ref="M69" si="124">+M9-M39</f>
        <v>-113270.66999999993</v>
      </c>
      <c r="N69" s="535"/>
      <c r="O69" s="511"/>
      <c r="P69" s="308"/>
      <c r="Q69" s="306"/>
      <c r="R69" s="290"/>
    </row>
    <row r="70" spans="1:19" customFormat="1" ht="11.1" hidden="1" customHeight="1">
      <c r="A70" s="380">
        <v>4</v>
      </c>
      <c r="B70" s="384"/>
      <c r="C70" s="339" t="s">
        <v>673</v>
      </c>
      <c r="D70" s="314">
        <f>+D68+D69</f>
        <v>294482.76</v>
      </c>
      <c r="E70" s="314">
        <f>+E68+E69</f>
        <v>128762.94694399973</v>
      </c>
      <c r="F70" s="314">
        <f t="shared" ref="F70:J70" si="125">+F10-F40</f>
        <v>12863.820000000298</v>
      </c>
      <c r="G70" s="297">
        <f t="shared" si="125"/>
        <v>-11526.630000000354</v>
      </c>
      <c r="H70" s="297">
        <f t="shared" si="125"/>
        <v>192975.15423500026</v>
      </c>
      <c r="I70" s="297">
        <f t="shared" si="125"/>
        <v>12893.810000000056</v>
      </c>
      <c r="J70" s="297">
        <f t="shared" si="125"/>
        <v>-79902.639999999665</v>
      </c>
      <c r="K70" s="314">
        <f t="shared" ref="K70:L70" si="126">+K10-K40</f>
        <v>-131988.87999999989</v>
      </c>
      <c r="L70" s="314">
        <f t="shared" si="126"/>
        <v>-246237.39000000013</v>
      </c>
      <c r="M70" s="314">
        <f t="shared" ref="M70" si="127">+M10-M40</f>
        <v>-79860.509999999776</v>
      </c>
      <c r="N70" s="314"/>
      <c r="O70" s="298"/>
      <c r="P70" s="308"/>
      <c r="Q70" s="290"/>
      <c r="R70" s="290"/>
    </row>
    <row r="71" spans="1:19" ht="11.1" customHeight="1">
      <c r="B71" s="379">
        <v>5</v>
      </c>
      <c r="C71" s="338" t="s">
        <v>674</v>
      </c>
      <c r="D71" s="535">
        <f t="shared" ref="D71:K80" si="128">+D11-D41</f>
        <v>50143.390000000014</v>
      </c>
      <c r="E71" s="535">
        <f t="shared" si="128"/>
        <v>30459.917262000032</v>
      </c>
      <c r="F71" s="535">
        <f t="shared" si="128"/>
        <v>35281.189999999944</v>
      </c>
      <c r="G71" s="294">
        <f t="shared" si="128"/>
        <v>511.04999999993015</v>
      </c>
      <c r="H71" s="512">
        <f t="shared" si="128"/>
        <v>80383.390952999936</v>
      </c>
      <c r="I71" s="512">
        <f t="shared" si="128"/>
        <v>22453.790000000037</v>
      </c>
      <c r="J71" s="512">
        <f t="shared" si="128"/>
        <v>-62467.640000000014</v>
      </c>
      <c r="K71" s="535">
        <f t="shared" si="123"/>
        <v>-60068.550000000047</v>
      </c>
      <c r="L71" s="535">
        <f t="shared" ref="L71:M71" si="129">+L11-L41</f>
        <v>21010.470000000088</v>
      </c>
      <c r="M71" s="535">
        <f t="shared" si="129"/>
        <v>33996.640000000014</v>
      </c>
      <c r="N71" s="535"/>
      <c r="O71" s="527"/>
      <c r="P71" s="308"/>
      <c r="Q71" s="290"/>
      <c r="R71" s="290"/>
    </row>
    <row r="72" spans="1:19" s="636" customFormat="1" ht="11.1" hidden="1" customHeight="1">
      <c r="A72" s="627">
        <v>5</v>
      </c>
      <c r="B72" s="628"/>
      <c r="C72" s="629" t="s">
        <v>675</v>
      </c>
      <c r="D72" s="631">
        <f t="shared" si="128"/>
        <v>344626.14999999991</v>
      </c>
      <c r="E72" s="631">
        <f t="shared" si="128"/>
        <v>159222.86420600023</v>
      </c>
      <c r="F72" s="631">
        <f t="shared" si="128"/>
        <v>48145.010000000242</v>
      </c>
      <c r="G72" s="297">
        <f t="shared" si="128"/>
        <v>-11015.58000000054</v>
      </c>
      <c r="H72" s="630">
        <f t="shared" si="128"/>
        <v>273358.54518800043</v>
      </c>
      <c r="I72" s="630">
        <f t="shared" si="128"/>
        <v>35347.600000000093</v>
      </c>
      <c r="J72" s="630">
        <f t="shared" si="128"/>
        <v>-142370.2799999998</v>
      </c>
      <c r="K72" s="631">
        <f t="shared" si="128"/>
        <v>-192057.43000000017</v>
      </c>
      <c r="L72" s="631">
        <f t="shared" ref="L72:M72" si="130">+L12-L42</f>
        <v>-225226.91999999993</v>
      </c>
      <c r="M72" s="631">
        <f t="shared" si="130"/>
        <v>-45863.86999999918</v>
      </c>
      <c r="N72" s="631"/>
      <c r="O72" s="632"/>
      <c r="P72" s="305"/>
      <c r="Q72" s="290"/>
      <c r="R72" s="290"/>
      <c r="S72"/>
    </row>
    <row r="73" spans="1:19" ht="11.1" customHeight="1">
      <c r="B73" s="379">
        <v>6</v>
      </c>
      <c r="C73" s="338" t="s">
        <v>676</v>
      </c>
      <c r="D73" s="535">
        <f t="shared" si="128"/>
        <v>64170.609999999986</v>
      </c>
      <c r="E73" s="535">
        <f t="shared" si="128"/>
        <v>57440.237251000013</v>
      </c>
      <c r="F73" s="535">
        <f t="shared" si="128"/>
        <v>48153.380000000005</v>
      </c>
      <c r="G73" s="294">
        <f t="shared" si="128"/>
        <v>96597.689999999944</v>
      </c>
      <c r="H73" s="512">
        <f t="shared" si="128"/>
        <v>46825.688438000041</v>
      </c>
      <c r="I73" s="512">
        <f t="shared" si="128"/>
        <v>26904.079999999958</v>
      </c>
      <c r="J73" s="512">
        <f t="shared" si="128"/>
        <v>-48581.820000000065</v>
      </c>
      <c r="K73" s="535">
        <f t="shared" ref="K73:L73" si="131">+K13-K43</f>
        <v>2598.8100000000559</v>
      </c>
      <c r="L73" s="535">
        <f t="shared" si="131"/>
        <v>4535.5999999999767</v>
      </c>
      <c r="M73" s="535">
        <f t="shared" ref="M73" si="132">+M13-M43</f>
        <v>29023.660000000033</v>
      </c>
      <c r="N73" s="535"/>
      <c r="O73" s="511"/>
      <c r="P73" s="308"/>
      <c r="Q73" s="290"/>
      <c r="R73" s="290"/>
    </row>
    <row r="74" spans="1:19" ht="11.1" customHeight="1">
      <c r="A74" s="382"/>
      <c r="C74" s="340" t="s">
        <v>15</v>
      </c>
      <c r="D74" s="526">
        <f t="shared" si="128"/>
        <v>135172.67000000016</v>
      </c>
      <c r="E74" s="526">
        <f t="shared" si="128"/>
        <v>87095.557632000186</v>
      </c>
      <c r="F74" s="526">
        <f t="shared" si="128"/>
        <v>41165.790000000037</v>
      </c>
      <c r="G74" s="297">
        <f t="shared" si="128"/>
        <v>46230.259999999776</v>
      </c>
      <c r="H74" s="525">
        <f t="shared" si="128"/>
        <v>203880.66791400011</v>
      </c>
      <c r="I74" s="525">
        <f t="shared" si="128"/>
        <v>54819.779999999795</v>
      </c>
      <c r="J74" s="525">
        <f t="shared" si="128"/>
        <v>-170329.12000000058</v>
      </c>
      <c r="K74" s="526">
        <f t="shared" ref="K74:L74" si="133">+K14-K44</f>
        <v>-107097.09999999963</v>
      </c>
      <c r="L74" s="526">
        <f t="shared" si="133"/>
        <v>-44930.270000000019</v>
      </c>
      <c r="M74" s="526">
        <f>+M14-M44</f>
        <v>-50250.370000000112</v>
      </c>
      <c r="N74" s="526"/>
      <c r="O74" s="527"/>
      <c r="P74" s="308"/>
      <c r="Q74" s="290"/>
      <c r="R74" s="290"/>
    </row>
    <row r="75" spans="1:19" ht="11.1" customHeight="1">
      <c r="A75" s="382"/>
      <c r="C75" s="340" t="s">
        <v>16</v>
      </c>
      <c r="D75" s="526">
        <f t="shared" si="128"/>
        <v>408796.75999999978</v>
      </c>
      <c r="E75" s="526">
        <f t="shared" si="128"/>
        <v>216663.10145700071</v>
      </c>
      <c r="F75" s="526">
        <f t="shared" si="128"/>
        <v>96298.39000000013</v>
      </c>
      <c r="G75" s="297">
        <f t="shared" si="128"/>
        <v>85582.109999999404</v>
      </c>
      <c r="H75" s="525">
        <f t="shared" si="128"/>
        <v>320184.23362600058</v>
      </c>
      <c r="I75" s="525">
        <f t="shared" si="128"/>
        <v>62251.680000000168</v>
      </c>
      <c r="J75" s="525">
        <f t="shared" si="128"/>
        <v>-190952.09999999963</v>
      </c>
      <c r="K75" s="526">
        <f t="shared" ref="K75" si="134">+K15-K45</f>
        <v>-189458.62000000011</v>
      </c>
      <c r="L75" s="526">
        <v>-246465.55</v>
      </c>
      <c r="M75" s="526">
        <f>+M15-M45</f>
        <v>-16840.209999999963</v>
      </c>
      <c r="N75" s="526"/>
      <c r="O75" s="527"/>
      <c r="P75" s="308"/>
      <c r="Q75" s="290"/>
      <c r="R75" s="290"/>
    </row>
    <row r="76" spans="1:19" ht="11.1" customHeight="1">
      <c r="B76" s="379">
        <v>7</v>
      </c>
      <c r="C76" s="338" t="s">
        <v>677</v>
      </c>
      <c r="D76" s="535">
        <f t="shared" si="128"/>
        <v>27683.679999999935</v>
      </c>
      <c r="E76" s="535">
        <f t="shared" si="128"/>
        <v>-10641.659289999981</v>
      </c>
      <c r="F76" s="535">
        <f t="shared" si="128"/>
        <v>-22213.160000000033</v>
      </c>
      <c r="G76" s="294">
        <f t="shared" si="128"/>
        <v>-2571.2399999999907</v>
      </c>
      <c r="H76" s="512">
        <f t="shared" si="128"/>
        <v>99338.549854000041</v>
      </c>
      <c r="I76" s="512">
        <f t="shared" si="128"/>
        <v>9773</v>
      </c>
      <c r="J76" s="512">
        <f t="shared" ref="J76:K78" si="135">+J16-J46</f>
        <v>-134311.21999999997</v>
      </c>
      <c r="K76" s="535">
        <f t="shared" si="135"/>
        <v>-66489.420000000042</v>
      </c>
      <c r="L76" s="535">
        <f t="shared" ref="L76:M76" si="136">+L16-L46</f>
        <v>-52669.469999999972</v>
      </c>
      <c r="M76" s="535">
        <f t="shared" si="136"/>
        <v>-982.69000000006054</v>
      </c>
      <c r="N76" s="535"/>
      <c r="O76" s="511"/>
      <c r="P76" s="305"/>
      <c r="Q76" s="290"/>
      <c r="R76" s="290"/>
    </row>
    <row r="77" spans="1:19" customFormat="1" ht="11.1" hidden="1" customHeight="1">
      <c r="A77" s="385">
        <v>7</v>
      </c>
      <c r="B77" s="386"/>
      <c r="C77" s="341" t="s">
        <v>678</v>
      </c>
      <c r="D77" s="314">
        <f t="shared" si="128"/>
        <v>436480.43999999948</v>
      </c>
      <c r="E77" s="314">
        <f t="shared" si="128"/>
        <v>206021.44216700085</v>
      </c>
      <c r="F77" s="314">
        <f t="shared" si="128"/>
        <v>74085.230000000447</v>
      </c>
      <c r="G77" s="297">
        <f t="shared" si="128"/>
        <v>83010.86999999918</v>
      </c>
      <c r="H77" s="297">
        <f t="shared" si="128"/>
        <v>419522.78348000068</v>
      </c>
      <c r="I77" s="297">
        <f t="shared" si="128"/>
        <v>72024.679999999702</v>
      </c>
      <c r="J77" s="297">
        <f t="shared" si="135"/>
        <v>-325263.3200000003</v>
      </c>
      <c r="K77" s="314">
        <f t="shared" si="135"/>
        <v>-255948.04000000004</v>
      </c>
      <c r="L77" s="314">
        <f t="shared" ref="L77" si="137">+L17-L47</f>
        <v>-273360.79000000097</v>
      </c>
      <c r="M77" s="314">
        <f>+M17-M47</f>
        <v>-17822.899999999441</v>
      </c>
      <c r="N77" s="314"/>
      <c r="O77" s="298"/>
      <c r="P77" s="305"/>
      <c r="Q77" s="290"/>
      <c r="R77" s="290"/>
    </row>
    <row r="78" spans="1:19" ht="11.1" customHeight="1">
      <c r="B78" s="383">
        <v>8</v>
      </c>
      <c r="C78" s="338" t="s">
        <v>679</v>
      </c>
      <c r="D78" s="535">
        <f t="shared" si="128"/>
        <v>65677.310000000056</v>
      </c>
      <c r="E78" s="535">
        <f t="shared" si="128"/>
        <v>69768.612181000062</v>
      </c>
      <c r="F78" s="535">
        <f t="shared" si="128"/>
        <v>-24570.489999999991</v>
      </c>
      <c r="G78" s="294">
        <f t="shared" si="128"/>
        <v>58765.039999999921</v>
      </c>
      <c r="H78" s="512">
        <f t="shared" si="128"/>
        <v>134547.93514199997</v>
      </c>
      <c r="I78" s="512">
        <f t="shared" si="128"/>
        <v>-42478.609999999986</v>
      </c>
      <c r="J78" s="512">
        <f t="shared" si="135"/>
        <v>-148179.83999999997</v>
      </c>
      <c r="K78" s="535">
        <f t="shared" si="135"/>
        <v>12958.5</v>
      </c>
      <c r="L78" s="535">
        <f t="shared" ref="L78:M78" si="138">+L18-L48</f>
        <v>9883.8000000000466</v>
      </c>
      <c r="M78" s="535">
        <f t="shared" si="138"/>
        <v>-75316.736945000011</v>
      </c>
      <c r="N78" s="535"/>
      <c r="O78" s="511"/>
      <c r="P78" s="305"/>
      <c r="Q78" s="290"/>
      <c r="R78" s="290"/>
    </row>
    <row r="79" spans="1:19" customFormat="1" ht="11.1" hidden="1" customHeight="1">
      <c r="A79" s="382">
        <v>8</v>
      </c>
      <c r="B79" s="379"/>
      <c r="C79" s="341" t="s">
        <v>680</v>
      </c>
      <c r="D79" s="314">
        <f t="shared" si="128"/>
        <v>502157.74999999907</v>
      </c>
      <c r="E79" s="314">
        <f t="shared" si="128"/>
        <v>275790.05434800126</v>
      </c>
      <c r="F79" s="314">
        <f t="shared" si="128"/>
        <v>49514.740000000224</v>
      </c>
      <c r="G79" s="297">
        <f t="shared" si="128"/>
        <v>141775.90999999922</v>
      </c>
      <c r="H79" s="297">
        <f t="shared" si="128"/>
        <v>554070.71862200089</v>
      </c>
      <c r="I79" s="297">
        <f t="shared" si="128"/>
        <v>29546.069999999367</v>
      </c>
      <c r="J79" s="297">
        <f t="shared" si="128"/>
        <v>-473443.16000000108</v>
      </c>
      <c r="K79" s="314">
        <f t="shared" si="128"/>
        <v>-242989.54000000004</v>
      </c>
      <c r="L79" s="314">
        <f t="shared" ref="L79:M79" si="139">+L19-L49</f>
        <v>-263476.99000000022</v>
      </c>
      <c r="M79" s="314">
        <f t="shared" si="139"/>
        <v>-93139.636944998987</v>
      </c>
      <c r="N79" s="314"/>
      <c r="O79" s="298"/>
      <c r="P79" s="305"/>
      <c r="Q79" s="290"/>
      <c r="R79" s="290"/>
    </row>
    <row r="80" spans="1:19" ht="11.1" customHeight="1">
      <c r="B80" s="379">
        <v>9</v>
      </c>
      <c r="C80" s="338" t="s">
        <v>681</v>
      </c>
      <c r="D80" s="535">
        <f t="shared" si="128"/>
        <v>82859.62</v>
      </c>
      <c r="E80" s="535">
        <f t="shared" si="128"/>
        <v>105950.93322500004</v>
      </c>
      <c r="F80" s="535">
        <f t="shared" ref="F80:J80" si="140">+F20-F50</f>
        <v>14592.039999999921</v>
      </c>
      <c r="G80" s="294">
        <f t="shared" si="140"/>
        <v>30728.290000000037</v>
      </c>
      <c r="H80" s="512">
        <f t="shared" si="140"/>
        <v>69068.475421000039</v>
      </c>
      <c r="I80" s="512">
        <f t="shared" si="140"/>
        <v>17210.189999999944</v>
      </c>
      <c r="J80" s="512">
        <f t="shared" si="140"/>
        <v>-29851.220000000088</v>
      </c>
      <c r="K80" s="535">
        <f t="shared" ref="K80" si="141">+K20-K50</f>
        <v>74355.219999999972</v>
      </c>
      <c r="L80" s="535">
        <f>+L20-L50</f>
        <v>12665.75</v>
      </c>
      <c r="M80" s="535">
        <f>+M20-M50</f>
        <v>29144.739999999991</v>
      </c>
      <c r="N80" s="535"/>
      <c r="O80" s="511"/>
      <c r="P80" s="305"/>
      <c r="Q80" s="290"/>
      <c r="R80" s="290"/>
    </row>
    <row r="81" spans="1:25" ht="11.1" customHeight="1">
      <c r="A81" s="382"/>
      <c r="B81" s="383"/>
      <c r="C81" s="340" t="s">
        <v>23</v>
      </c>
      <c r="D81" s="526">
        <f t="shared" ref="D81:E81" si="142">+D76+D78+D80</f>
        <v>176220.61</v>
      </c>
      <c r="E81" s="526">
        <f t="shared" si="142"/>
        <v>165077.88611600013</v>
      </c>
      <c r="F81" s="526">
        <f>+F21-F51</f>
        <v>-32191.610000000102</v>
      </c>
      <c r="G81" s="297">
        <f>+G21-G51</f>
        <v>86922.089999999851</v>
      </c>
      <c r="H81" s="525">
        <f t="shared" ref="H81:J81" si="143">+H21-H51</f>
        <v>302954.96041700011</v>
      </c>
      <c r="I81" s="525">
        <f t="shared" si="143"/>
        <v>-15495.419999999925</v>
      </c>
      <c r="J81" s="525">
        <f t="shared" si="143"/>
        <v>-312342.2799999998</v>
      </c>
      <c r="K81" s="526">
        <f t="shared" ref="K81:L81" si="144">+K21-K51</f>
        <v>20824.299999999814</v>
      </c>
      <c r="L81" s="526">
        <f t="shared" si="144"/>
        <v>-30119.919999999925</v>
      </c>
      <c r="M81" s="526">
        <f t="shared" ref="M81" si="145">+M21-M51</f>
        <v>-47154.686945000198</v>
      </c>
      <c r="N81" s="526"/>
      <c r="O81" s="527"/>
      <c r="P81" s="307"/>
      <c r="Q81" s="290"/>
      <c r="R81" s="290"/>
    </row>
    <row r="82" spans="1:25" customFormat="1" ht="11.1" hidden="1" customHeight="1">
      <c r="A82" s="382">
        <v>9</v>
      </c>
      <c r="B82" s="383"/>
      <c r="C82" s="341" t="s">
        <v>682</v>
      </c>
      <c r="D82" s="314">
        <f>+D75+D76+D78+D80</f>
        <v>585017.36999999976</v>
      </c>
      <c r="E82" s="314">
        <f>+E75+E76+E78+E80</f>
        <v>381740.98757300084</v>
      </c>
      <c r="F82" s="314">
        <f>+F75+F76+F78+F80</f>
        <v>64106.780000000028</v>
      </c>
      <c r="G82" s="297">
        <f>+G75+G76+G78+G80</f>
        <v>172504.19999999937</v>
      </c>
      <c r="H82" s="297">
        <f t="shared" ref="H82:J82" si="146">+H22-H52</f>
        <v>623139.19404300116</v>
      </c>
      <c r="I82" s="297">
        <f t="shared" si="146"/>
        <v>46756.259999999776</v>
      </c>
      <c r="J82" s="297">
        <f t="shared" si="146"/>
        <v>-503294.38000000082</v>
      </c>
      <c r="K82" s="314">
        <f t="shared" ref="K82:L82" si="147">+K22-K52</f>
        <v>-168634.3200000003</v>
      </c>
      <c r="L82" s="314">
        <f t="shared" si="147"/>
        <v>-250811.24000000022</v>
      </c>
      <c r="M82" s="314">
        <f t="shared" ref="M82" si="148">+M22-M52</f>
        <v>-63994.896944997832</v>
      </c>
      <c r="N82" s="314"/>
      <c r="O82" s="298"/>
      <c r="P82" s="307"/>
      <c r="Q82" s="290"/>
      <c r="R82" s="290"/>
    </row>
    <row r="83" spans="1:25" ht="11.1" customHeight="1">
      <c r="B83" s="383">
        <v>10</v>
      </c>
      <c r="C83" s="338" t="s">
        <v>664</v>
      </c>
      <c r="D83" s="535">
        <f t="shared" ref="D83:J83" si="149">+D23-D53</f>
        <v>1173.6300000000047</v>
      </c>
      <c r="E83" s="535">
        <f t="shared" si="149"/>
        <v>-1481.2665450000204</v>
      </c>
      <c r="F83" s="535">
        <f t="shared" si="149"/>
        <v>-14882.170000000042</v>
      </c>
      <c r="G83" s="294">
        <f t="shared" si="149"/>
        <v>7712.9099999999162</v>
      </c>
      <c r="H83" s="512">
        <f t="shared" si="149"/>
        <v>61364.898545000004</v>
      </c>
      <c r="I83" s="512">
        <f t="shared" si="149"/>
        <v>-12359.300000000047</v>
      </c>
      <c r="J83" s="512">
        <f t="shared" si="149"/>
        <v>-21341.510000000009</v>
      </c>
      <c r="K83" s="535">
        <f t="shared" ref="K83:L83" si="150">+K23-K53</f>
        <v>-25061.79999999993</v>
      </c>
      <c r="L83" s="535">
        <f t="shared" si="150"/>
        <v>-27195.25</v>
      </c>
      <c r="M83" s="535">
        <f t="shared" ref="M83" si="151">+M23-M53</f>
        <v>-121718</v>
      </c>
      <c r="N83" s="535"/>
      <c r="O83" s="511"/>
      <c r="P83" s="305"/>
      <c r="Q83" s="290"/>
      <c r="R83" s="290"/>
    </row>
    <row r="84" spans="1:25" customFormat="1" ht="11.1" hidden="1" customHeight="1">
      <c r="A84" s="380">
        <v>10</v>
      </c>
      <c r="B84" s="381"/>
      <c r="C84" s="341" t="s">
        <v>683</v>
      </c>
      <c r="D84" s="314">
        <f t="shared" ref="D84:E84" si="152">+D75+D81+D83</f>
        <v>586190.99999999977</v>
      </c>
      <c r="E84" s="314">
        <f t="shared" si="152"/>
        <v>380259.72102800081</v>
      </c>
      <c r="F84" s="314">
        <f t="shared" ref="F84:J84" si="153">+F24-F54</f>
        <v>49224.610000000335</v>
      </c>
      <c r="G84" s="297">
        <f t="shared" si="153"/>
        <v>180217.1099999994</v>
      </c>
      <c r="H84" s="297">
        <f t="shared" si="153"/>
        <v>684504.09258800186</v>
      </c>
      <c r="I84" s="297">
        <f t="shared" si="153"/>
        <v>34396.959999999963</v>
      </c>
      <c r="J84" s="297">
        <f t="shared" si="153"/>
        <v>-524635.88999999966</v>
      </c>
      <c r="K84" s="314">
        <f t="shared" ref="K84:L84" si="154">+K24-K54</f>
        <v>-193696.12000000011</v>
      </c>
      <c r="L84" s="314">
        <f t="shared" si="154"/>
        <v>-278006.49000000022</v>
      </c>
      <c r="M84" s="314">
        <f t="shared" ref="M84" si="155">+M24-M54</f>
        <v>-185712.89694499969</v>
      </c>
      <c r="N84" s="314"/>
      <c r="O84" s="298"/>
      <c r="P84" s="305"/>
      <c r="Q84" s="290"/>
      <c r="R84" s="290"/>
    </row>
    <row r="85" spans="1:25" ht="11.1" customHeight="1">
      <c r="B85" s="383">
        <v>11</v>
      </c>
      <c r="C85" s="338" t="s">
        <v>665</v>
      </c>
      <c r="D85" s="535">
        <f t="shared" ref="D85:H85" si="156">+D25-D55</f>
        <v>48784.819999999949</v>
      </c>
      <c r="E85" s="535">
        <f t="shared" si="156"/>
        <v>54133.97968800005</v>
      </c>
      <c r="F85" s="535">
        <f t="shared" si="156"/>
        <v>-39813.260000000009</v>
      </c>
      <c r="G85" s="294">
        <f t="shared" si="156"/>
        <v>8901.5100000000093</v>
      </c>
      <c r="H85" s="512">
        <f t="shared" si="156"/>
        <v>-2595.0316299999831</v>
      </c>
      <c r="I85" s="512">
        <f>+I25-I55</f>
        <v>33882.410000000033</v>
      </c>
      <c r="J85" s="535">
        <f>+J25-J55</f>
        <v>-52292.179999999935</v>
      </c>
      <c r="K85" s="535">
        <f>+K25-K55</f>
        <v>-80496.349999999977</v>
      </c>
      <c r="L85" s="535">
        <f>+L25-L55</f>
        <v>-11619.429999999935</v>
      </c>
      <c r="M85" s="535">
        <f>+M25-M55</f>
        <v>-101040.18999999994</v>
      </c>
      <c r="N85" s="535"/>
      <c r="O85" s="511"/>
      <c r="P85" s="305"/>
      <c r="Q85" s="290"/>
      <c r="R85" s="290"/>
    </row>
    <row r="86" spans="1:25" customFormat="1" ht="11.1" hidden="1" customHeight="1">
      <c r="A86" s="380">
        <v>11</v>
      </c>
      <c r="B86" s="381"/>
      <c r="C86" s="341" t="s">
        <v>666</v>
      </c>
      <c r="D86" s="314">
        <f t="shared" ref="D86:E86" si="157">+D75+D81+D83+D85</f>
        <v>634975.81999999972</v>
      </c>
      <c r="E86" s="314">
        <f t="shared" si="157"/>
        <v>434393.70071600087</v>
      </c>
      <c r="F86" s="314">
        <f t="shared" ref="F86:H86" si="158">+F26-F56</f>
        <v>9411.3500000005588</v>
      </c>
      <c r="G86" s="297">
        <f t="shared" si="158"/>
        <v>189118.61999999918</v>
      </c>
      <c r="H86" s="297">
        <f t="shared" si="158"/>
        <v>681909.06095800176</v>
      </c>
      <c r="I86" s="297">
        <v>15545.9</v>
      </c>
      <c r="J86" s="314">
        <f t="shared" ref="J86:K86" si="159">+J26-J56</f>
        <v>-576928.06999999844</v>
      </c>
      <c r="K86" s="314">
        <f t="shared" si="159"/>
        <v>-274192.46999999881</v>
      </c>
      <c r="L86" s="314">
        <f t="shared" ref="L86:M86" si="160">+L26-L56</f>
        <v>-289625.91999999993</v>
      </c>
      <c r="M86" s="314">
        <f t="shared" si="160"/>
        <v>-286753.08694499917</v>
      </c>
      <c r="N86" s="314"/>
      <c r="O86" s="298"/>
      <c r="P86" s="307"/>
      <c r="Q86" s="290"/>
      <c r="R86" s="290"/>
    </row>
    <row r="87" spans="1:25" ht="11.1" customHeight="1">
      <c r="B87" s="383">
        <v>12</v>
      </c>
      <c r="C87" s="338" t="s">
        <v>684</v>
      </c>
      <c r="D87" s="535">
        <f t="shared" ref="D87:E90" si="161">+D27-D57</f>
        <v>27541.540000000037</v>
      </c>
      <c r="E87" s="535">
        <f t="shared" si="161"/>
        <v>-15246.937418999965</v>
      </c>
      <c r="F87" s="535">
        <f t="shared" ref="F87:H87" si="162">+F27-F57</f>
        <v>34849.510000000009</v>
      </c>
      <c r="G87" s="294">
        <f t="shared" si="162"/>
        <v>13632.789999999921</v>
      </c>
      <c r="H87" s="512">
        <f t="shared" si="162"/>
        <v>25391.12043999997</v>
      </c>
      <c r="I87" s="512">
        <f>+I27-I57</f>
        <v>-40102.110000000102</v>
      </c>
      <c r="J87" s="512">
        <f>+J27-J57</f>
        <v>-35641.169999999925</v>
      </c>
      <c r="K87" s="535">
        <f>+K27-K57</f>
        <v>33773.780000000028</v>
      </c>
      <c r="L87" s="535">
        <f>+L27-L57</f>
        <v>-5839.6899999999441</v>
      </c>
      <c r="M87" s="535">
        <f>+M27-M57</f>
        <v>-23532.462453999906</v>
      </c>
      <c r="N87" s="535"/>
      <c r="O87" s="511"/>
      <c r="P87" s="305"/>
      <c r="Q87" s="290"/>
      <c r="R87" s="290"/>
    </row>
    <row r="88" spans="1:25" ht="11.1" customHeight="1">
      <c r="A88" s="382"/>
      <c r="B88" s="383"/>
      <c r="C88" s="340" t="s">
        <v>30</v>
      </c>
      <c r="D88" s="526">
        <f>+D83+D85+D87</f>
        <v>77499.989999999991</v>
      </c>
      <c r="E88" s="526">
        <f t="shared" si="161"/>
        <v>37405.775724000297</v>
      </c>
      <c r="F88" s="526">
        <f t="shared" ref="F88:I88" si="163">+F28-F58</f>
        <v>-19845.919999999925</v>
      </c>
      <c r="G88" s="297">
        <f t="shared" si="163"/>
        <v>30247.20999999973</v>
      </c>
      <c r="H88" s="525">
        <f t="shared" si="163"/>
        <v>84160.987354999874</v>
      </c>
      <c r="I88" s="525">
        <f t="shared" si="163"/>
        <v>-18579</v>
      </c>
      <c r="J88" s="525">
        <f t="shared" ref="J88:K88" si="164">+J28-J58</f>
        <v>-109274.85999999987</v>
      </c>
      <c r="K88" s="526">
        <f t="shared" si="164"/>
        <v>-71784.369999999646</v>
      </c>
      <c r="L88" s="526">
        <f t="shared" ref="L88:M88" si="165">+L28-L58</f>
        <v>-44654.370000000112</v>
      </c>
      <c r="M88" s="526">
        <f t="shared" si="165"/>
        <v>-246290.65245399997</v>
      </c>
      <c r="N88" s="526"/>
      <c r="O88" s="527"/>
      <c r="P88" s="307"/>
      <c r="Q88" s="290"/>
      <c r="R88" s="290"/>
    </row>
    <row r="89" spans="1:25" ht="11.1" customHeight="1">
      <c r="A89" s="382"/>
      <c r="B89" s="383"/>
      <c r="C89" s="340" t="s">
        <v>31</v>
      </c>
      <c r="D89" s="537">
        <f>+D88+D81</f>
        <v>253720.59999999998</v>
      </c>
      <c r="E89" s="537">
        <f t="shared" si="161"/>
        <v>202483.66184000019</v>
      </c>
      <c r="F89" s="537">
        <f t="shared" ref="F89:I89" si="166">+F29-F59</f>
        <v>-52037.530000000261</v>
      </c>
      <c r="G89" s="301">
        <f t="shared" si="166"/>
        <v>117169.29999999935</v>
      </c>
      <c r="H89" s="536">
        <f t="shared" si="166"/>
        <v>387115.94777199998</v>
      </c>
      <c r="I89" s="536">
        <f t="shared" si="166"/>
        <v>-34074.419999999925</v>
      </c>
      <c r="J89" s="536">
        <f t="shared" ref="J89:K89" si="167">+J29-J59</f>
        <v>-421617.1400000006</v>
      </c>
      <c r="K89" s="537">
        <f t="shared" si="167"/>
        <v>-50960.069999999367</v>
      </c>
      <c r="L89" s="537">
        <f t="shared" ref="L89:M89" si="168">+L29-L59</f>
        <v>-74774.290000000037</v>
      </c>
      <c r="M89" s="537">
        <f t="shared" si="168"/>
        <v>-293445.3393989997</v>
      </c>
      <c r="N89" s="537"/>
      <c r="O89" s="527"/>
      <c r="P89" s="307"/>
      <c r="Q89" s="290"/>
      <c r="R89" s="290"/>
    </row>
    <row r="90" spans="1:25" ht="11.1" customHeight="1">
      <c r="C90" s="342" t="s">
        <v>45</v>
      </c>
      <c r="D90" s="539">
        <f t="shared" ref="D90" si="169">+D75+D81+D88</f>
        <v>662517.35999999975</v>
      </c>
      <c r="E90" s="539">
        <f t="shared" si="161"/>
        <v>419146.7632970009</v>
      </c>
      <c r="F90" s="539">
        <f t="shared" ref="F90:H90" si="170">+F30-F60</f>
        <v>44260.860000000335</v>
      </c>
      <c r="G90" s="302">
        <f t="shared" si="170"/>
        <v>202751.40999999922</v>
      </c>
      <c r="H90" s="538">
        <f t="shared" si="170"/>
        <v>707300.18139800336</v>
      </c>
      <c r="I90" s="538">
        <f>+I30-I60</f>
        <v>28177.259999999776</v>
      </c>
      <c r="J90" s="538">
        <f>+J30-J60</f>
        <v>-612569.24000000209</v>
      </c>
      <c r="K90" s="539">
        <f>+K30-K60</f>
        <v>-240418.68999999948</v>
      </c>
      <c r="L90" s="539">
        <f>+L30-L60</f>
        <v>-295465.61000000127</v>
      </c>
      <c r="M90" s="539">
        <f>+M30-M60</f>
        <v>-310285.5493989978</v>
      </c>
      <c r="N90" s="539"/>
      <c r="O90" s="527"/>
      <c r="P90" s="307"/>
      <c r="Q90" s="290"/>
      <c r="R90" s="290"/>
    </row>
    <row r="91" spans="1:25" ht="15.9" customHeight="1">
      <c r="C91" s="343" t="s">
        <v>705</v>
      </c>
      <c r="D91" s="549"/>
      <c r="E91" s="549"/>
      <c r="F91" s="549"/>
      <c r="G91" s="309"/>
      <c r="H91" s="549"/>
      <c r="I91" s="549"/>
      <c r="J91" s="549"/>
      <c r="K91" s="549"/>
      <c r="L91" s="549"/>
      <c r="M91" s="549"/>
      <c r="N91" s="549"/>
      <c r="O91" s="549"/>
      <c r="P91" s="309"/>
      <c r="Q91" s="309"/>
      <c r="R91" s="309"/>
      <c r="S91" s="309"/>
      <c r="T91" s="549"/>
      <c r="U91" s="549"/>
      <c r="V91" s="549"/>
      <c r="W91" s="549"/>
      <c r="X91" s="549"/>
      <c r="Y91" s="549"/>
    </row>
    <row r="92" spans="1:25" ht="15.9" customHeight="1">
      <c r="C92" s="343" t="s">
        <v>39</v>
      </c>
      <c r="D92" s="550"/>
      <c r="E92" s="550"/>
      <c r="F92" s="550"/>
      <c r="G92" s="310"/>
      <c r="H92" s="550"/>
      <c r="I92" s="550"/>
      <c r="J92" s="550"/>
      <c r="K92" s="550"/>
      <c r="L92" s="550"/>
      <c r="M92" s="550"/>
      <c r="N92" s="550"/>
      <c r="O92" s="550"/>
      <c r="P92" s="310"/>
      <c r="Q92" s="310"/>
      <c r="R92" s="310"/>
      <c r="S92" s="310"/>
      <c r="T92" s="550"/>
      <c r="U92" s="550"/>
      <c r="V92" s="550"/>
      <c r="W92" s="550"/>
      <c r="X92" s="550"/>
      <c r="Y92" s="550"/>
    </row>
  </sheetData>
  <autoFilter ref="A3:AT92" xr:uid="{00000000-0001-0000-0200-000000000000}">
    <filterColumn colId="0">
      <filters blank="1"/>
    </filterColumn>
  </autoFilter>
  <mergeCells count="2">
    <mergeCell ref="P61:X61"/>
    <mergeCell ref="Q62:X62"/>
  </mergeCells>
  <printOptions horizontalCentered="1" verticalCentered="1"/>
  <pageMargins left="0.23622047244094491" right="0.23622047244094491" top="0" bottom="0" header="0.23622047244094491" footer="0"/>
  <pageSetup paperSize="9" scale="99" orientation="portrait" useFirstPageNumber="1" r:id="rId1"/>
  <headerFooter scaleWithDoc="0">
    <oddHeader>&amp;R&amp;"TH Sarabun New,Regular"&amp;K000000ตาราง 2 ล้านบาท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A80"/>
  <sheetViews>
    <sheetView view="pageBreakPreview" zoomScale="85" zoomScaleNormal="55" zoomScaleSheetLayoutView="85" workbookViewId="0">
      <selection activeCell="AE72" sqref="AE72"/>
    </sheetView>
  </sheetViews>
  <sheetFormatPr defaultColWidth="11.875" defaultRowHeight="17.25" customHeight="1"/>
  <cols>
    <col min="1" max="1" width="65.875" style="352" customWidth="1"/>
    <col min="2" max="5" width="15" style="559" customWidth="1"/>
    <col min="6" max="6" width="15" style="559" hidden="1" customWidth="1"/>
    <col min="7" max="9" width="15" style="559" customWidth="1"/>
    <col min="10" max="10" width="11.125" style="559" hidden="1" customWidth="1"/>
    <col min="11" max="13" width="15" style="559" customWidth="1"/>
    <col min="14" max="14" width="0" style="559" hidden="1" customWidth="1"/>
    <col min="15" max="15" width="10.375" style="559" hidden="1" customWidth="1"/>
    <col min="16" max="17" width="8.375" style="559" hidden="1" customWidth="1"/>
    <col min="18" max="19" width="10.375" style="559" hidden="1" customWidth="1"/>
    <col min="20" max="21" width="8.125" style="559" hidden="1" customWidth="1"/>
    <col min="22" max="22" width="10.375" style="559" hidden="1" customWidth="1"/>
    <col min="23" max="23" width="17.125" style="559" hidden="1" customWidth="1"/>
    <col min="24" max="26" width="13.375" style="559" hidden="1" customWidth="1"/>
    <col min="27" max="27" width="15.375" style="559" hidden="1" customWidth="1"/>
    <col min="28" max="16384" width="11.875" style="559"/>
  </cols>
  <sheetData>
    <row r="1" spans="1:27" ht="22.5" customHeight="1">
      <c r="A1" s="704" t="s">
        <v>706</v>
      </c>
      <c r="B1" s="704"/>
      <c r="C1" s="704"/>
      <c r="D1" s="704"/>
      <c r="E1" s="704"/>
      <c r="F1" s="704"/>
    </row>
    <row r="2" spans="1:27" ht="19.5" customHeight="1">
      <c r="A2" s="705" t="s">
        <v>9</v>
      </c>
      <c r="B2" s="702" t="s">
        <v>693</v>
      </c>
      <c r="C2" s="702"/>
      <c r="D2" s="702"/>
      <c r="E2" s="702"/>
      <c r="F2" s="694"/>
      <c r="G2" s="702" t="s">
        <v>43</v>
      </c>
      <c r="H2" s="702"/>
      <c r="I2" s="702"/>
      <c r="J2" s="702"/>
      <c r="K2" s="694" t="s">
        <v>44</v>
      </c>
      <c r="L2" s="695"/>
      <c r="M2" s="696"/>
      <c r="O2" s="702" t="s">
        <v>43</v>
      </c>
      <c r="P2" s="702"/>
      <c r="Q2" s="702"/>
      <c r="R2" s="702"/>
      <c r="S2" s="694" t="s">
        <v>44</v>
      </c>
      <c r="T2" s="695"/>
      <c r="U2" s="695"/>
      <c r="V2" s="696"/>
      <c r="W2" s="703" t="s">
        <v>694</v>
      </c>
      <c r="X2" s="703"/>
      <c r="Y2" s="703"/>
      <c r="Z2" s="703"/>
      <c r="AA2" s="703"/>
    </row>
    <row r="3" spans="1:27" ht="17.25" customHeight="1">
      <c r="A3" s="706"/>
      <c r="B3" s="561">
        <v>2568</v>
      </c>
      <c r="C3" s="561">
        <v>2568</v>
      </c>
      <c r="D3" s="561">
        <v>2568</v>
      </c>
      <c r="E3" s="561">
        <v>2569</v>
      </c>
      <c r="F3" s="562">
        <v>2568</v>
      </c>
      <c r="G3" s="561">
        <f>B3</f>
        <v>2568</v>
      </c>
      <c r="H3" s="561">
        <f>D3</f>
        <v>2568</v>
      </c>
      <c r="I3" s="561">
        <f>E3</f>
        <v>2569</v>
      </c>
      <c r="J3" s="562">
        <f>F3</f>
        <v>2568</v>
      </c>
      <c r="K3" s="561">
        <f>B3</f>
        <v>2568</v>
      </c>
      <c r="L3" s="561">
        <f>D3</f>
        <v>2568</v>
      </c>
      <c r="M3" s="561">
        <f>E3</f>
        <v>2569</v>
      </c>
      <c r="O3" s="563">
        <f t="shared" ref="O3:U4" si="0">G3</f>
        <v>2568</v>
      </c>
      <c r="P3" s="563">
        <f t="shared" si="0"/>
        <v>2568</v>
      </c>
      <c r="Q3" s="563">
        <f t="shared" si="0"/>
        <v>2569</v>
      </c>
      <c r="R3" s="563">
        <f t="shared" si="0"/>
        <v>2568</v>
      </c>
      <c r="S3" s="563">
        <f t="shared" si="0"/>
        <v>2568</v>
      </c>
      <c r="T3" s="563">
        <f t="shared" si="0"/>
        <v>2568</v>
      </c>
      <c r="U3" s="563">
        <f t="shared" si="0"/>
        <v>2569</v>
      </c>
      <c r="V3" s="563" t="e">
        <f>#REF!</f>
        <v>#REF!</v>
      </c>
      <c r="W3" s="560">
        <f>'T3_data(t-1)'!B2</f>
        <v>2566</v>
      </c>
      <c r="X3" s="560">
        <f>'T3_data(t-1)'!C2</f>
        <v>2566</v>
      </c>
      <c r="Y3" s="560">
        <f>'T3_data(t-1)'!D2</f>
        <v>2567</v>
      </c>
      <c r="Z3" s="560">
        <f>'T3_data(t-1)'!E2</f>
        <v>2567</v>
      </c>
      <c r="AA3" s="560">
        <f>'T3_data(t-1)'!F2</f>
        <v>2567</v>
      </c>
    </row>
    <row r="4" spans="1:27" ht="17.25" customHeight="1">
      <c r="A4" s="707"/>
      <c r="B4" s="563" t="s">
        <v>45</v>
      </c>
      <c r="C4" s="563" t="str">
        <f>'T3_data(t)'!C3</f>
        <v>ม.ค.</v>
      </c>
      <c r="D4" s="563" t="str">
        <f>'T3_data(t)'!D3</f>
        <v>ธ.ค.</v>
      </c>
      <c r="E4" s="563" t="str">
        <f>'T3_data(t)'!E3</f>
        <v>ม.ค.</v>
      </c>
      <c r="F4" s="564" t="str">
        <f>'T3_data(t)'!F3</f>
        <v>ม.ค.-ม.ค.</v>
      </c>
      <c r="G4" s="563" t="str">
        <f>'T3_data(t)'!G3</f>
        <v>ม.ค.-ธ.ค.</v>
      </c>
      <c r="H4" s="563" t="str">
        <f>'T3_data(t)'!H3</f>
        <v>ธ.ค.</v>
      </c>
      <c r="I4" s="563" t="str">
        <f>'T3_data(t)'!I3</f>
        <v>ม.ค.</v>
      </c>
      <c r="J4" s="563" t="str">
        <f>'T3_data(t)'!J3</f>
        <v>ม.ค.-ม.ค.</v>
      </c>
      <c r="K4" s="563" t="str">
        <f>'T3_data(t)'!K3</f>
        <v>ม.ค.-ธ.ค.</v>
      </c>
      <c r="L4" s="563" t="str">
        <f>'T3_data(t)'!L3</f>
        <v>ธ.ค.</v>
      </c>
      <c r="M4" s="563" t="str">
        <f>'T3_data(t)'!M3</f>
        <v>ม.ค.</v>
      </c>
      <c r="O4" s="563" t="str">
        <f t="shared" si="0"/>
        <v>ม.ค.-ธ.ค.</v>
      </c>
      <c r="P4" s="563" t="str">
        <f t="shared" si="0"/>
        <v>ธ.ค.</v>
      </c>
      <c r="Q4" s="563" t="str">
        <f t="shared" si="0"/>
        <v>ม.ค.</v>
      </c>
      <c r="R4" s="563" t="str">
        <f t="shared" si="0"/>
        <v>ม.ค.-ม.ค.</v>
      </c>
      <c r="S4" s="563" t="str">
        <f t="shared" si="0"/>
        <v>ม.ค.-ธ.ค.</v>
      </c>
      <c r="T4" s="563" t="str">
        <f t="shared" si="0"/>
        <v>ธ.ค.</v>
      </c>
      <c r="U4" s="563" t="str">
        <f t="shared" si="0"/>
        <v>ม.ค.</v>
      </c>
      <c r="V4" s="563" t="e">
        <f>#REF!</f>
        <v>#REF!</v>
      </c>
      <c r="W4" s="560" t="str">
        <f>'T3_data(t-1)'!B3</f>
        <v>ม.ค.-ธ.ค.</v>
      </c>
      <c r="X4" s="560" t="str">
        <f>'T3_data(t-1)'!C3</f>
        <v>ม.ค.</v>
      </c>
      <c r="Y4" s="560" t="str">
        <f>'T3_data(t-1)'!D3</f>
        <v>ธ.ค.</v>
      </c>
      <c r="Z4" s="560" t="str">
        <f>'T3_data(t-1)'!E3</f>
        <v>ม.ค.</v>
      </c>
      <c r="AA4" s="560" t="str">
        <f>'T3_data(t-1)'!F3</f>
        <v>ม.ค.-ม.ค.</v>
      </c>
    </row>
    <row r="5" spans="1:27" s="568" customFormat="1" ht="19.5" customHeight="1">
      <c r="A5" s="347" t="s">
        <v>46</v>
      </c>
      <c r="B5" s="565">
        <f>VLOOKUP($A5,'T3_data(t)'!$A:$N,2,FALSE)</f>
        <v>339635.01</v>
      </c>
      <c r="C5" s="565">
        <f>VLOOKUP($A5,'T3_data(t)'!$A:$N,3,FALSE)</f>
        <v>25371.59</v>
      </c>
      <c r="D5" s="565">
        <f>VLOOKUP($A5,'T3_data(t)'!$A:$N,4,FALSE)</f>
        <v>28928.44</v>
      </c>
      <c r="E5" s="565">
        <f>VLOOKUP($A5,'T3_data(t)'!$A:$N,5,FALSE)</f>
        <v>31573.06</v>
      </c>
      <c r="F5" s="566">
        <f>VLOOKUP($A5,'T3_data(t)'!$A:$N,6,FALSE)</f>
        <v>31573.06</v>
      </c>
      <c r="G5" s="656">
        <f>VLOOKUP($A5,'T3_data(t)'!$A:$N,7,FALSE)</f>
        <v>12.93</v>
      </c>
      <c r="H5" s="656">
        <f>VLOOKUP($A5,'T3_data(t)'!$A:$N,8,FALSE)</f>
        <v>16.809999999999999</v>
      </c>
      <c r="I5" s="656">
        <f>VLOOKUP($A5,'T3_data(t)'!$A:$N,9,FALSE)</f>
        <v>24.44</v>
      </c>
      <c r="J5" s="656">
        <f>VLOOKUP($A5,'T3_data(t)'!$A:$N,10,FALSE)</f>
        <v>24.44</v>
      </c>
      <c r="K5" s="656">
        <f>VLOOKUP($A5,'T3_data(t)'!$A:$N,11,FALSE)</f>
        <v>100</v>
      </c>
      <c r="L5" s="656">
        <f>VLOOKUP($A5,'T3_data(t)'!$A:$N,12,FALSE)</f>
        <v>100</v>
      </c>
      <c r="M5" s="656">
        <f>VLOOKUP($A5,'T3_data(t)'!$A:$N,13,FALSE)</f>
        <v>100</v>
      </c>
      <c r="O5" s="569" t="str">
        <f t="shared" ref="O5:U9" si="1">IF(FIXED(G5,1)="0.0",IF(FIXED(G5,2)="0.00",FIXED(G5,3),FIXED(G5,2)),FIXED(G5,1))</f>
        <v>12.9</v>
      </c>
      <c r="P5" s="569" t="str">
        <f t="shared" si="1"/>
        <v>16.8</v>
      </c>
      <c r="Q5" s="569" t="str">
        <f t="shared" si="1"/>
        <v>24.4</v>
      </c>
      <c r="R5" s="569" t="str">
        <f t="shared" si="1"/>
        <v>24.4</v>
      </c>
      <c r="S5" s="569" t="str">
        <f t="shared" si="1"/>
        <v>100.0</v>
      </c>
      <c r="T5" s="569" t="str">
        <f t="shared" si="1"/>
        <v>100.0</v>
      </c>
      <c r="U5" s="569" t="str">
        <f t="shared" si="1"/>
        <v>100.0</v>
      </c>
      <c r="V5" s="569" t="e">
        <f>IF(FIXED(#REF!,1)="0.0",IF(FIXED(#REF!,2)="0.00",FIXED(#REF!,3),FIXED(#REF!,2)),FIXED(#REF!,1))</f>
        <v>#REF!</v>
      </c>
    </row>
    <row r="6" spans="1:27" s="568" customFormat="1" ht="19.5" customHeight="1">
      <c r="A6" s="348" t="s">
        <v>47</v>
      </c>
      <c r="B6" s="570">
        <f>VLOOKUP($A6,'T3_data(t)'!$A:$N,2,FALSE)</f>
        <v>52072.33</v>
      </c>
      <c r="C6" s="570">
        <f>VLOOKUP($A6,'T3_data(t)'!$A:$N,3,FALSE)</f>
        <v>3738.64</v>
      </c>
      <c r="D6" s="570">
        <f>VLOOKUP($A6,'T3_data(t)'!$A:$N,4,FALSE)</f>
        <v>3901.88</v>
      </c>
      <c r="E6" s="570">
        <f>VLOOKUP($A6,'T3_data(t)'!$A:$N,5,FALSE)</f>
        <v>3671.9</v>
      </c>
      <c r="F6" s="571">
        <f>VLOOKUP($A6,'T3_data(t)'!$A:$N,6,FALSE)</f>
        <v>3671.9</v>
      </c>
      <c r="G6" s="657">
        <f>VLOOKUP($A6,'T3_data(t)'!$A:$N,7,FALSE)</f>
        <v>-0.4</v>
      </c>
      <c r="H6" s="657">
        <f>VLOOKUP($A6,'T3_data(t)'!$A:$N,8,FALSE)</f>
        <v>2.79</v>
      </c>
      <c r="I6" s="657">
        <f>VLOOKUP($A6,'T3_data(t)'!$A:$N,9,FALSE)</f>
        <v>-1.79</v>
      </c>
      <c r="J6" s="657">
        <f>VLOOKUP($A6,'T3_data(t)'!$A:$N,10,FALSE)</f>
        <v>-1.79</v>
      </c>
      <c r="K6" s="657">
        <f>VLOOKUP($A6,'T3_data(t)'!$A:$N,11,FALSE)</f>
        <v>15.33</v>
      </c>
      <c r="L6" s="657">
        <f>VLOOKUP($A6,'T3_data(t)'!$A:$N,12,FALSE)</f>
        <v>13.49</v>
      </c>
      <c r="M6" s="657">
        <f>VLOOKUP($A6,'T3_data(t)'!$A:$N,13,FALSE)</f>
        <v>11.63</v>
      </c>
      <c r="O6" s="573" t="str">
        <f t="shared" si="1"/>
        <v>-0.4</v>
      </c>
      <c r="P6" s="573" t="str">
        <f t="shared" si="1"/>
        <v>2.8</v>
      </c>
      <c r="Q6" s="573" t="str">
        <f t="shared" si="1"/>
        <v>-1.8</v>
      </c>
      <c r="R6" s="573" t="str">
        <f t="shared" si="1"/>
        <v>-1.8</v>
      </c>
      <c r="S6" s="573" t="str">
        <f t="shared" si="1"/>
        <v>15.3</v>
      </c>
      <c r="T6" s="573" t="str">
        <f t="shared" si="1"/>
        <v>13.5</v>
      </c>
      <c r="U6" s="573" t="str">
        <f t="shared" si="1"/>
        <v>11.6</v>
      </c>
      <c r="V6" s="573" t="e">
        <f>IF(FIXED(#REF!,1)="0.0",IF(FIXED(#REF!,2)="0.00",FIXED(#REF!,3),FIXED(#REF!,2)),FIXED(#REF!,1))</f>
        <v>#REF!</v>
      </c>
    </row>
    <row r="7" spans="1:27" ht="19.5" customHeight="1">
      <c r="A7" s="349" t="s">
        <v>48</v>
      </c>
      <c r="B7" s="574">
        <f>VLOOKUP($A7,'T3_data(t)'!$A:$N,2,FALSE)</f>
        <v>27691.360000000001</v>
      </c>
      <c r="C7" s="574">
        <f>VLOOKUP($A7,'T3_data(t)'!$A:$N,3,FALSE)</f>
        <v>2037.94</v>
      </c>
      <c r="D7" s="574">
        <f>VLOOKUP($A7,'T3_data(t)'!$A:$N,4,FALSE)</f>
        <v>2060.96</v>
      </c>
      <c r="E7" s="574">
        <f>VLOOKUP($A7,'T3_data(t)'!$A:$N,5,FALSE)</f>
        <v>2000.35</v>
      </c>
      <c r="F7" s="575">
        <f>VLOOKUP($A7,'T3_data(t)'!$A:$N,6,FALSE)</f>
        <v>2000.35</v>
      </c>
      <c r="G7" s="658">
        <f>VLOOKUP($A7,'T3_data(t)'!$A:$N,7,FALSE)</f>
        <v>-4.0599999999999996</v>
      </c>
      <c r="H7" s="658">
        <f>VLOOKUP($A7,'T3_data(t)'!$A:$N,8,FALSE)</f>
        <v>-0.56999999999999995</v>
      </c>
      <c r="I7" s="658">
        <f>VLOOKUP($A7,'T3_data(t)'!$A:$N,9,FALSE)</f>
        <v>-1.84</v>
      </c>
      <c r="J7" s="658">
        <f>VLOOKUP($A7,'T3_data(t)'!$A:$N,10,FALSE)</f>
        <v>-1.84</v>
      </c>
      <c r="K7" s="658">
        <f>VLOOKUP($A7,'T3_data(t)'!$A:$N,11,FALSE)</f>
        <v>8.15</v>
      </c>
      <c r="L7" s="658">
        <f>VLOOKUP($A7,'T3_data(t)'!$A:$N,12,FALSE)</f>
        <v>7.12</v>
      </c>
      <c r="M7" s="658">
        <f>VLOOKUP($A7,'T3_data(t)'!$A:$N,13,FALSE)</f>
        <v>6.34</v>
      </c>
      <c r="O7" s="573" t="str">
        <f t="shared" si="1"/>
        <v>-4.1</v>
      </c>
      <c r="P7" s="573" t="str">
        <f t="shared" si="1"/>
        <v>-0.6</v>
      </c>
      <c r="Q7" s="573" t="str">
        <f t="shared" si="1"/>
        <v>-1.8</v>
      </c>
      <c r="R7" s="573" t="str">
        <f t="shared" si="1"/>
        <v>-1.8</v>
      </c>
      <c r="S7" s="573" t="str">
        <f t="shared" si="1"/>
        <v>8.2</v>
      </c>
      <c r="T7" s="573" t="str">
        <f t="shared" si="1"/>
        <v>7.1</v>
      </c>
      <c r="U7" s="573" t="str">
        <f t="shared" si="1"/>
        <v>6.3</v>
      </c>
      <c r="V7" s="573" t="e">
        <f>IF(FIXED(#REF!,1)="0.0",IF(FIXED(#REF!,2)="0.00",FIXED(#REF!,3),FIXED(#REF!,2)),FIXED(#REF!,1))</f>
        <v>#REF!</v>
      </c>
    </row>
    <row r="8" spans="1:27" ht="19.5" customHeight="1">
      <c r="A8" s="349" t="s">
        <v>49</v>
      </c>
      <c r="B8" s="574">
        <f>VLOOKUP($A8,'T3_data(t)'!$A:$N,2,FALSE)</f>
        <v>24380.97</v>
      </c>
      <c r="C8" s="574">
        <f>VLOOKUP($A8,'T3_data(t)'!$A:$N,3,FALSE)</f>
        <v>1700.7</v>
      </c>
      <c r="D8" s="574">
        <f>VLOOKUP($A8,'T3_data(t)'!$A:$N,4,FALSE)</f>
        <v>1840.92</v>
      </c>
      <c r="E8" s="574">
        <f>VLOOKUP($A8,'T3_data(t)'!$A:$N,5,FALSE)</f>
        <v>1671.56</v>
      </c>
      <c r="F8" s="575">
        <f>VLOOKUP($A8,'T3_data(t)'!$A:$N,6,FALSE)</f>
        <v>1671.56</v>
      </c>
      <c r="G8" s="658">
        <f>VLOOKUP($A8,'T3_data(t)'!$A:$N,7,FALSE)</f>
        <v>4.0999999999999996</v>
      </c>
      <c r="H8" s="658">
        <f>VLOOKUP($A8,'T3_data(t)'!$A:$N,8,FALSE)</f>
        <v>6.84</v>
      </c>
      <c r="I8" s="658">
        <f>VLOOKUP($A8,'T3_data(t)'!$A:$N,9,FALSE)</f>
        <v>-1.71</v>
      </c>
      <c r="J8" s="658">
        <f>VLOOKUP($A8,'T3_data(t)'!$A:$N,10,FALSE)</f>
        <v>-1.71</v>
      </c>
      <c r="K8" s="658">
        <f>VLOOKUP($A8,'T3_data(t)'!$A:$N,11,FALSE)</f>
        <v>7.18</v>
      </c>
      <c r="L8" s="658">
        <f>VLOOKUP($A8,'T3_data(t)'!$A:$N,12,FALSE)</f>
        <v>6.36</v>
      </c>
      <c r="M8" s="658">
        <f>VLOOKUP($A8,'T3_data(t)'!$A:$N,13,FALSE)</f>
        <v>5.29</v>
      </c>
      <c r="O8" s="573" t="str">
        <f t="shared" si="1"/>
        <v>4.1</v>
      </c>
      <c r="P8" s="573" t="str">
        <f t="shared" si="1"/>
        <v>6.8</v>
      </c>
      <c r="Q8" s="573" t="str">
        <f t="shared" si="1"/>
        <v>-1.7</v>
      </c>
      <c r="R8" s="573" t="str">
        <f t="shared" si="1"/>
        <v>-1.7</v>
      </c>
      <c r="S8" s="573" t="str">
        <f t="shared" si="1"/>
        <v>7.2</v>
      </c>
      <c r="T8" s="573" t="str">
        <f t="shared" si="1"/>
        <v>6.4</v>
      </c>
      <c r="U8" s="573" t="str">
        <f t="shared" si="1"/>
        <v>5.3</v>
      </c>
      <c r="V8" s="573" t="e">
        <f>IF(FIXED(#REF!,1)="0.0",IF(FIXED(#REF!,2)="0.00",FIXED(#REF!,3),FIXED(#REF!,2)),FIXED(#REF!,1))</f>
        <v>#REF!</v>
      </c>
    </row>
    <row r="9" spans="1:27" ht="19.5" customHeight="1">
      <c r="A9" s="349" t="s">
        <v>50</v>
      </c>
      <c r="B9" s="574">
        <f>VLOOKUP($A9,'T3_data(t)'!$A:$N,2,FALSE)</f>
        <v>4516.24</v>
      </c>
      <c r="C9" s="574">
        <f>VLOOKUP($A9,'T3_data(t)'!$A:$N,3,FALSE)</f>
        <v>410.42</v>
      </c>
      <c r="D9" s="574">
        <f>VLOOKUP($A9,'T3_data(t)'!$A:$N,4,FALSE)</f>
        <v>353.68</v>
      </c>
      <c r="E9" s="574">
        <f>VLOOKUP($A9,'T3_data(t)'!$A:$N,5,FALSE)</f>
        <v>312.5</v>
      </c>
      <c r="F9" s="575">
        <f>VLOOKUP($A9,'T3_data(t)'!$A:$N,6,FALSE)</f>
        <v>312.5</v>
      </c>
      <c r="G9" s="658">
        <f>VLOOKUP($A9,'T3_data(t)'!$A:$N,7,FALSE)</f>
        <v>-30.04</v>
      </c>
      <c r="H9" s="658">
        <f>VLOOKUP($A9,'T3_data(t)'!$A:$N,8,FALSE)</f>
        <v>-27.4</v>
      </c>
      <c r="I9" s="658">
        <f>VLOOKUP($A9,'T3_data(t)'!$A:$N,9,FALSE)</f>
        <v>-23.86</v>
      </c>
      <c r="J9" s="658">
        <f>VLOOKUP($A9,'T3_data(t)'!$A:$N,10,FALSE)</f>
        <v>-23.86</v>
      </c>
      <c r="K9" s="658">
        <f>VLOOKUP($A9,'T3_data(t)'!$A:$N,11,FALSE)</f>
        <v>1.33</v>
      </c>
      <c r="L9" s="658">
        <f>VLOOKUP($A9,'T3_data(t)'!$A:$N,12,FALSE)</f>
        <v>1.22</v>
      </c>
      <c r="M9" s="658">
        <f>VLOOKUP($A9,'T3_data(t)'!$A:$N,13,FALSE)</f>
        <v>0.99</v>
      </c>
      <c r="O9" s="573" t="str">
        <f t="shared" si="1"/>
        <v>-30.0</v>
      </c>
      <c r="P9" s="573" t="str">
        <f t="shared" si="1"/>
        <v>-27.4</v>
      </c>
      <c r="Q9" s="573" t="str">
        <f t="shared" si="1"/>
        <v>-23.9</v>
      </c>
      <c r="R9" s="573" t="str">
        <f t="shared" si="1"/>
        <v>-23.9</v>
      </c>
      <c r="S9" s="573" t="str">
        <f t="shared" si="1"/>
        <v>1.3</v>
      </c>
      <c r="T9" s="573" t="str">
        <f t="shared" si="1"/>
        <v>1.2</v>
      </c>
      <c r="U9" s="573" t="str">
        <f t="shared" si="1"/>
        <v>1.0</v>
      </c>
      <c r="V9" s="573" t="e">
        <f>IF(FIXED(#REF!,1)="0.0",IF(FIXED(#REF!,2)="0.00",FIXED(#REF!,3),FIXED(#REF!,2)),FIXED(#REF!,1))</f>
        <v>#REF!</v>
      </c>
      <c r="W9" s="577">
        <f>'T3_data(t-1)'!B8</f>
        <v>6455.39</v>
      </c>
      <c r="X9" s="577">
        <f>'T3_data(t-1)'!C8</f>
        <v>605.23</v>
      </c>
      <c r="Y9" s="577">
        <f>'T3_data(t-1)'!D8</f>
        <v>487.15</v>
      </c>
      <c r="Z9" s="577">
        <f>'T3_data(t-1)'!E8</f>
        <v>410.42</v>
      </c>
      <c r="AA9" s="577">
        <f>'T3_data(t-1)'!F8</f>
        <v>410.42</v>
      </c>
    </row>
    <row r="10" spans="1:27" ht="19.5" customHeight="1">
      <c r="A10" s="349" t="s">
        <v>51</v>
      </c>
      <c r="B10" s="574">
        <f>'T3_data(t)'!B9</f>
        <v>7900585.2199999997</v>
      </c>
      <c r="C10" s="574">
        <f>'T3_data(t)'!C9</f>
        <v>643143.54</v>
      </c>
      <c r="D10" s="574">
        <f>'T3_data(t)'!D9</f>
        <v>607066.96</v>
      </c>
      <c r="E10" s="574">
        <f>'T3_data(t)'!E9</f>
        <v>530287.48</v>
      </c>
      <c r="F10" s="578">
        <f>'T3_data(t)'!F9</f>
        <v>530287.48</v>
      </c>
      <c r="G10" s="658">
        <f>'T3_data(t)'!G9</f>
        <v>-20.89</v>
      </c>
      <c r="H10" s="658">
        <f>'T3_data(t)'!H9</f>
        <v>-20.079999999999998</v>
      </c>
      <c r="I10" s="658">
        <f>'T3_data(t)'!I9</f>
        <v>-17.55</v>
      </c>
      <c r="J10" s="658">
        <f>'T3_data(t)'!J9</f>
        <v>-17.55</v>
      </c>
      <c r="K10" s="658"/>
      <c r="L10" s="658"/>
      <c r="M10" s="658"/>
      <c r="O10" s="573" t="str">
        <f t="shared" ref="O10:O41" si="2">IF(FIXED(G10,1)="0.0",IF(FIXED(G10,2)="0.00",FIXED(G10,3),FIXED(G10,2)),FIXED(G10,1))</f>
        <v>-20.9</v>
      </c>
      <c r="P10" s="573" t="str">
        <f t="shared" ref="P10:P41" si="3">IF(FIXED(H10,1)="0.0",IF(FIXED(H10,2)="0.00",FIXED(H10,3),FIXED(H10,2)),FIXED(H10,1))</f>
        <v>-20.1</v>
      </c>
      <c r="Q10" s="573" t="str">
        <f t="shared" ref="Q10:Q41" si="4">IF(FIXED(I10,1)="0.0",IF(FIXED(I10,2)="0.00",FIXED(I10,3),FIXED(I10,2)),FIXED(I10,1))</f>
        <v>-17.6</v>
      </c>
      <c r="R10" s="573" t="str">
        <f t="shared" ref="R10:R41" si="5">IF(FIXED(J10,1)="0.0",IF(FIXED(J10,2)="0.00",FIXED(J10,3),FIXED(J10,2)),FIXED(J10,1))</f>
        <v>-17.6</v>
      </c>
      <c r="S10" s="573"/>
      <c r="T10" s="573"/>
      <c r="U10" s="573"/>
      <c r="V10" s="573"/>
      <c r="W10" s="577">
        <f>'T3_data(t-1)'!B9</f>
        <v>9987265.2400000002</v>
      </c>
      <c r="X10" s="577">
        <f>'T3_data(t-1)'!C9</f>
        <v>952888.81</v>
      </c>
      <c r="Y10" s="577">
        <f>'T3_data(t-1)'!D9</f>
        <v>759566.14</v>
      </c>
      <c r="Z10" s="577">
        <f>'T3_data(t-1)'!E9</f>
        <v>643143.54</v>
      </c>
      <c r="AA10" s="577">
        <f>'T3_data(t-1)'!F9</f>
        <v>643143.54</v>
      </c>
    </row>
    <row r="11" spans="1:27" ht="19.5" customHeight="1">
      <c r="A11" s="349" t="s">
        <v>695</v>
      </c>
      <c r="B11" s="574">
        <f>B9*1000000/B10</f>
        <v>571.63360361803677</v>
      </c>
      <c r="C11" s="574">
        <f t="shared" ref="C11:F11" si="6">C9*1000000/C10</f>
        <v>638.1468124518517</v>
      </c>
      <c r="D11" s="574">
        <f t="shared" si="6"/>
        <v>582.60459439268448</v>
      </c>
      <c r="E11" s="574">
        <f t="shared" si="6"/>
        <v>589.30299466998542</v>
      </c>
      <c r="F11" s="578">
        <f t="shared" si="6"/>
        <v>589.30299466998542</v>
      </c>
      <c r="G11" s="658">
        <f>((B11/W11)-1)*100</f>
        <v>-11.561401876101096</v>
      </c>
      <c r="H11" s="658">
        <f>((D11/Y11)-1)*100</f>
        <v>-9.160069196527342</v>
      </c>
      <c r="I11" s="658">
        <f>((E11/Z11)-1)*100</f>
        <v>-7.6540095208187831</v>
      </c>
      <c r="J11" s="658">
        <f>((F11/AA11)-1)*100</f>
        <v>-7.6540095208187831</v>
      </c>
      <c r="K11" s="658"/>
      <c r="L11" s="658"/>
      <c r="M11" s="658"/>
      <c r="O11" s="573" t="str">
        <f t="shared" si="2"/>
        <v>-11.6</v>
      </c>
      <c r="P11" s="573" t="str">
        <f t="shared" si="3"/>
        <v>-9.2</v>
      </c>
      <c r="Q11" s="573" t="str">
        <f t="shared" si="4"/>
        <v>-7.7</v>
      </c>
      <c r="R11" s="573" t="str">
        <f t="shared" si="5"/>
        <v>-7.7</v>
      </c>
      <c r="S11" s="573"/>
      <c r="T11" s="573"/>
      <c r="U11" s="573"/>
      <c r="V11" s="573"/>
      <c r="W11" s="577">
        <f>W9*1000000/W10</f>
        <v>646.36212665560481</v>
      </c>
      <c r="X11" s="577">
        <f t="shared" ref="X11:AA11" si="7">X9*1000000/X10</f>
        <v>635.15280444945085</v>
      </c>
      <c r="Y11" s="577">
        <f t="shared" si="7"/>
        <v>641.3529702627344</v>
      </c>
      <c r="Z11" s="577">
        <f t="shared" si="7"/>
        <v>638.1468124518517</v>
      </c>
      <c r="AA11" s="577">
        <f t="shared" si="7"/>
        <v>638.1468124518517</v>
      </c>
    </row>
    <row r="12" spans="1:27" ht="19.5" customHeight="1">
      <c r="A12" s="349" t="s">
        <v>52</v>
      </c>
      <c r="B12" s="574">
        <f>VLOOKUP($A12,'T3_data(t)'!$A:$N,2,FALSE)</f>
        <v>5013.43</v>
      </c>
      <c r="C12" s="574">
        <f>VLOOKUP($A12,'T3_data(t)'!$A:$N,3,FALSE)</f>
        <v>475.68</v>
      </c>
      <c r="D12" s="574">
        <f>VLOOKUP($A12,'T3_data(t)'!$A:$N,4,FALSE)</f>
        <v>446.89</v>
      </c>
      <c r="E12" s="574">
        <f>VLOOKUP($A12,'T3_data(t)'!$A:$N,5,FALSE)</f>
        <v>384.06</v>
      </c>
      <c r="F12" s="575">
        <f>VLOOKUP($A12,'T3_data(t)'!$A:$N,6,FALSE)</f>
        <v>384.06</v>
      </c>
      <c r="G12" s="658">
        <f>VLOOKUP($A12,'T3_data(t)'!$A:$N,7,FALSE)</f>
        <v>0.42</v>
      </c>
      <c r="H12" s="658">
        <f>VLOOKUP($A12,'T3_data(t)'!$A:$N,8,FALSE)</f>
        <v>-1.87</v>
      </c>
      <c r="I12" s="658">
        <f>VLOOKUP($A12,'T3_data(t)'!$A:$N,9,FALSE)</f>
        <v>-19.260000000000002</v>
      </c>
      <c r="J12" s="658">
        <f>VLOOKUP($A12,'T3_data(t)'!$A:$N,10,FALSE)</f>
        <v>-19.260000000000002</v>
      </c>
      <c r="K12" s="658">
        <f>VLOOKUP($A12,'T3_data(t)'!$A:$N,11,FALSE)</f>
        <v>1.48</v>
      </c>
      <c r="L12" s="658">
        <f>VLOOKUP($A12,'T3_data(t)'!$A:$N,12,FALSE)</f>
        <v>1.54</v>
      </c>
      <c r="M12" s="658">
        <f>VLOOKUP($A12,'T3_data(t)'!$A:$N,13,FALSE)</f>
        <v>1.22</v>
      </c>
      <c r="O12" s="573" t="str">
        <f t="shared" si="2"/>
        <v>0.4</v>
      </c>
      <c r="P12" s="573" t="str">
        <f t="shared" si="3"/>
        <v>-1.9</v>
      </c>
      <c r="Q12" s="573" t="str">
        <f t="shared" si="4"/>
        <v>-19.3</v>
      </c>
      <c r="R12" s="573" t="str">
        <f t="shared" si="5"/>
        <v>-19.3</v>
      </c>
      <c r="S12" s="573" t="str">
        <f>IF(FIXED(K12,1)="0.0",IF(FIXED(K12,2)="0.00",FIXED(K12,3),FIXED(K12,2)),FIXED(K12,1))</f>
        <v>1.5</v>
      </c>
      <c r="T12" s="573" t="str">
        <f>IF(FIXED(L12,1)="0.0",IF(FIXED(L12,2)="0.00",FIXED(L12,3),FIXED(L12,2)),FIXED(L12,1))</f>
        <v>1.5</v>
      </c>
      <c r="U12" s="573" t="str">
        <f>IF(FIXED(M12,1)="0.0",IF(FIXED(M12,2)="0.00",FIXED(M12,3),FIXED(M12,2)),FIXED(M12,1))</f>
        <v>1.2</v>
      </c>
      <c r="V12" s="573" t="e">
        <f>IF(FIXED(#REF!,1)="0.0",IF(FIXED(#REF!,2)="0.00",FIXED(#REF!,3),FIXED(#REF!,2)),FIXED(#REF!,1))</f>
        <v>#REF!</v>
      </c>
      <c r="W12" s="577">
        <f>'T3_data(t-1)'!B10</f>
        <v>4992.32</v>
      </c>
      <c r="X12" s="577">
        <f>'T3_data(t-1)'!C10</f>
        <v>326.87</v>
      </c>
      <c r="Y12" s="577">
        <f>'T3_data(t-1)'!D10</f>
        <v>455.41</v>
      </c>
      <c r="Z12" s="577">
        <f>'T3_data(t-1)'!E10</f>
        <v>475.68</v>
      </c>
      <c r="AA12" s="577">
        <f>'T3_data(t-1)'!F10</f>
        <v>475.68</v>
      </c>
    </row>
    <row r="13" spans="1:27" ht="19.5" customHeight="1">
      <c r="A13" s="349" t="s">
        <v>51</v>
      </c>
      <c r="B13" s="574">
        <f>'T3_data(t)'!B11</f>
        <v>2669557.86</v>
      </c>
      <c r="C13" s="574">
        <f>'T3_data(t)'!C11</f>
        <v>238240.99</v>
      </c>
      <c r="D13" s="574">
        <f>'T3_data(t)'!D11</f>
        <v>249804.14</v>
      </c>
      <c r="E13" s="574">
        <f>'T3_data(t)'!E11</f>
        <v>213510.55</v>
      </c>
      <c r="F13" s="578">
        <f>'T3_data(t)'!F11</f>
        <v>213510.55</v>
      </c>
      <c r="G13" s="658">
        <f>'T3_data(t)'!G11</f>
        <v>-5.23</v>
      </c>
      <c r="H13" s="658">
        <f>'T3_data(t)'!H11</f>
        <v>12.02</v>
      </c>
      <c r="I13" s="658">
        <f>'T3_data(t)'!I11</f>
        <v>-10.38</v>
      </c>
      <c r="J13" s="658">
        <f>'T3_data(t)'!J11</f>
        <v>-10.38</v>
      </c>
      <c r="K13" s="658"/>
      <c r="L13" s="658"/>
      <c r="M13" s="658"/>
      <c r="O13" s="573" t="str">
        <f t="shared" si="2"/>
        <v>-5.2</v>
      </c>
      <c r="P13" s="573" t="str">
        <f t="shared" si="3"/>
        <v>12.0</v>
      </c>
      <c r="Q13" s="573" t="str">
        <f t="shared" si="4"/>
        <v>-10.4</v>
      </c>
      <c r="R13" s="573" t="str">
        <f t="shared" si="5"/>
        <v>-10.4</v>
      </c>
      <c r="S13" s="573"/>
      <c r="T13" s="573"/>
      <c r="U13" s="573"/>
      <c r="V13" s="573"/>
      <c r="W13" s="577">
        <f>'T3_data(t-1)'!B11</f>
        <v>2816944.14</v>
      </c>
      <c r="X13" s="577">
        <f>'T3_data(t-1)'!C11</f>
        <v>223981.93</v>
      </c>
      <c r="Y13" s="577">
        <f>'T3_data(t-1)'!D11</f>
        <v>222999.95</v>
      </c>
      <c r="Z13" s="577">
        <f>'T3_data(t-1)'!E11</f>
        <v>238240.99</v>
      </c>
      <c r="AA13" s="577">
        <f>'T3_data(t-1)'!F11</f>
        <v>238240.99</v>
      </c>
    </row>
    <row r="14" spans="1:27" ht="19.5" customHeight="1">
      <c r="A14" s="349" t="s">
        <v>695</v>
      </c>
      <c r="B14" s="574">
        <f>B12*1000000/B13</f>
        <v>1878.0001269573534</v>
      </c>
      <c r="C14" s="574">
        <f t="shared" ref="C14:F14" si="8">C12*1000000/C13</f>
        <v>1996.6337446801242</v>
      </c>
      <c r="D14" s="574">
        <f t="shared" si="8"/>
        <v>1788.9615440320563</v>
      </c>
      <c r="E14" s="574">
        <f t="shared" si="8"/>
        <v>1798.7869920245159</v>
      </c>
      <c r="F14" s="578">
        <f t="shared" si="8"/>
        <v>1798.7869920245159</v>
      </c>
      <c r="G14" s="658">
        <f>((B14/W14)-1)*100</f>
        <v>5.9671946620363459</v>
      </c>
      <c r="H14" s="658">
        <f>((D14/Y14)-1)*100</f>
        <v>-12.400181183752801</v>
      </c>
      <c r="I14" s="658">
        <f>((E14/Z14)-1)*100</f>
        <v>-9.9090157713078604</v>
      </c>
      <c r="J14" s="658">
        <f>((F14/AA14)-1)*100</f>
        <v>-9.9090157713078604</v>
      </c>
      <c r="K14" s="658"/>
      <c r="L14" s="658"/>
      <c r="M14" s="658"/>
      <c r="O14" s="573" t="str">
        <f t="shared" si="2"/>
        <v>6.0</v>
      </c>
      <c r="P14" s="573" t="str">
        <f t="shared" si="3"/>
        <v>-12.4</v>
      </c>
      <c r="Q14" s="573" t="str">
        <f t="shared" si="4"/>
        <v>-9.9</v>
      </c>
      <c r="R14" s="573" t="str">
        <f t="shared" si="5"/>
        <v>-9.9</v>
      </c>
      <c r="S14" s="573"/>
      <c r="T14" s="573"/>
      <c r="U14" s="573"/>
      <c r="V14" s="573"/>
      <c r="W14" s="577">
        <f>W12*1000000/W13</f>
        <v>1772.246715548999</v>
      </c>
      <c r="X14" s="577">
        <f t="shared" ref="X14:AA14" si="9">X12*1000000/X13</f>
        <v>1459.3587973815568</v>
      </c>
      <c r="Y14" s="577">
        <f t="shared" si="9"/>
        <v>2042.1977673089164</v>
      </c>
      <c r="Z14" s="577">
        <f t="shared" si="9"/>
        <v>1996.6337446801242</v>
      </c>
      <c r="AA14" s="577">
        <f t="shared" si="9"/>
        <v>1996.6337446801242</v>
      </c>
    </row>
    <row r="15" spans="1:27" ht="19.5" customHeight="1">
      <c r="A15" s="349" t="s">
        <v>53</v>
      </c>
      <c r="B15" s="574">
        <f>VLOOKUP($A15,'T3_data(t)'!$A:$N,2,FALSE)</f>
        <v>2888.7</v>
      </c>
      <c r="C15" s="574">
        <f>VLOOKUP($A15,'T3_data(t)'!$A:$N,3,FALSE)</f>
        <v>233.3</v>
      </c>
      <c r="D15" s="574">
        <f>VLOOKUP($A15,'T3_data(t)'!$A:$N,4,FALSE)</f>
        <v>192.82</v>
      </c>
      <c r="E15" s="574">
        <f>VLOOKUP($A15,'T3_data(t)'!$A:$N,5,FALSE)</f>
        <v>183.45</v>
      </c>
      <c r="F15" s="575">
        <f>VLOOKUP($A15,'T3_data(t)'!$A:$N,6,FALSE)</f>
        <v>183.45</v>
      </c>
      <c r="G15" s="658">
        <f>VLOOKUP($A15,'T3_data(t)'!$A:$N,7,FALSE)</f>
        <v>-8.1999999999999993</v>
      </c>
      <c r="H15" s="658">
        <f>VLOOKUP($A15,'T3_data(t)'!$A:$N,8,FALSE)</f>
        <v>-3.99</v>
      </c>
      <c r="I15" s="658">
        <f>VLOOKUP($A15,'T3_data(t)'!$A:$N,9,FALSE)</f>
        <v>-21.37</v>
      </c>
      <c r="J15" s="658">
        <f>VLOOKUP($A15,'T3_data(t)'!$A:$N,10,FALSE)</f>
        <v>-21.37</v>
      </c>
      <c r="K15" s="658">
        <f>VLOOKUP($A15,'T3_data(t)'!$A:$N,11,FALSE)</f>
        <v>0.85</v>
      </c>
      <c r="L15" s="658">
        <f>VLOOKUP($A15,'T3_data(t)'!$A:$N,12,FALSE)</f>
        <v>0.67</v>
      </c>
      <c r="M15" s="658">
        <f>VLOOKUP($A15,'T3_data(t)'!$A:$N,13,FALSE)</f>
        <v>0.57999999999999996</v>
      </c>
      <c r="O15" s="573" t="str">
        <f t="shared" si="2"/>
        <v>-8.2</v>
      </c>
      <c r="P15" s="573" t="str">
        <f t="shared" si="3"/>
        <v>-4.0</v>
      </c>
      <c r="Q15" s="573" t="str">
        <f t="shared" si="4"/>
        <v>-21.4</v>
      </c>
      <c r="R15" s="573" t="str">
        <f t="shared" si="5"/>
        <v>-21.4</v>
      </c>
      <c r="S15" s="573" t="str">
        <f>IF(FIXED(K15,1)="0.0",IF(FIXED(K15,2)="0.00",FIXED(K15,3),FIXED(K15,2)),FIXED(K15,1))</f>
        <v>0.9</v>
      </c>
      <c r="T15" s="573" t="str">
        <f>IF(FIXED(L15,1)="0.0",IF(FIXED(L15,2)="0.00",FIXED(L15,3),FIXED(L15,2)),FIXED(L15,1))</f>
        <v>0.7</v>
      </c>
      <c r="U15" s="573" t="str">
        <f>IF(FIXED(M15,1)="0.0",IF(FIXED(M15,2)="0.00",FIXED(M15,3),FIXED(M15,2)),FIXED(M15,1))</f>
        <v>0.6</v>
      </c>
      <c r="V15" s="573" t="e">
        <f>IF(FIXED(#REF!,1)="0.0",IF(FIXED(#REF!,2)="0.00",FIXED(#REF!,3),FIXED(#REF!,2)),FIXED(#REF!,1))</f>
        <v>#REF!</v>
      </c>
      <c r="W15" s="577">
        <f>'T3_data(t-1)'!B24</f>
        <v>3146.76</v>
      </c>
      <c r="X15" s="577">
        <f>'T3_data(t-1)'!C24</f>
        <v>243.72</v>
      </c>
      <c r="Y15" s="577">
        <f>'T3_data(t-1)'!D24</f>
        <v>200.84</v>
      </c>
      <c r="Z15" s="577">
        <f>'T3_data(t-1)'!E24</f>
        <v>233.3</v>
      </c>
      <c r="AA15" s="577">
        <f>'T3_data(t-1)'!F24</f>
        <v>233.3</v>
      </c>
    </row>
    <row r="16" spans="1:27" ht="19.5" customHeight="1">
      <c r="A16" s="349" t="s">
        <v>51</v>
      </c>
      <c r="B16" s="574">
        <f>'T3_data(t)'!B25</f>
        <v>8253601.3499999996</v>
      </c>
      <c r="C16" s="574">
        <f>'T3_data(t)'!C25</f>
        <v>626515.27</v>
      </c>
      <c r="D16" s="574">
        <f>'T3_data(t)'!D25</f>
        <v>427814.14</v>
      </c>
      <c r="E16" s="574">
        <f>'T3_data(t)'!E25</f>
        <v>386558.53</v>
      </c>
      <c r="F16" s="578">
        <f>'T3_data(t)'!F25</f>
        <v>386558.53</v>
      </c>
      <c r="G16" s="658">
        <f>'T3_data(t)'!G25</f>
        <v>26.5</v>
      </c>
      <c r="H16" s="658">
        <f>'T3_data(t)'!H25</f>
        <v>1.17</v>
      </c>
      <c r="I16" s="658">
        <f>'T3_data(t)'!I25</f>
        <v>-38.299999999999997</v>
      </c>
      <c r="J16" s="658">
        <f>'T3_data(t)'!J25</f>
        <v>-38.299999999999997</v>
      </c>
      <c r="K16" s="658"/>
      <c r="L16" s="658"/>
      <c r="M16" s="658"/>
      <c r="O16" s="573" t="str">
        <f t="shared" si="2"/>
        <v>26.5</v>
      </c>
      <c r="P16" s="573" t="str">
        <f t="shared" si="3"/>
        <v>1.2</v>
      </c>
      <c r="Q16" s="573" t="str">
        <f t="shared" si="4"/>
        <v>-38.3</v>
      </c>
      <c r="R16" s="573" t="str">
        <f t="shared" si="5"/>
        <v>-38.3</v>
      </c>
      <c r="S16" s="573"/>
      <c r="T16" s="573"/>
      <c r="U16" s="573"/>
      <c r="V16" s="573"/>
      <c r="W16" s="577">
        <f>'T3_data(t-1)'!B25</f>
        <v>6524348.5999999996</v>
      </c>
      <c r="X16" s="577">
        <f>'T3_data(t-1)'!C25</f>
        <v>459403.73</v>
      </c>
      <c r="Y16" s="577">
        <f>'T3_data(t-1)'!D25</f>
        <v>422879.06</v>
      </c>
      <c r="Z16" s="577">
        <f>'T3_data(t-1)'!E25</f>
        <v>626515.27</v>
      </c>
      <c r="AA16" s="577">
        <f>'T3_data(t-1)'!F25</f>
        <v>626515.27</v>
      </c>
    </row>
    <row r="17" spans="1:27" ht="19.5" customHeight="1">
      <c r="A17" s="349" t="s">
        <v>695</v>
      </c>
      <c r="B17" s="574">
        <f>B15*1000000/B16</f>
        <v>349.99267319834877</v>
      </c>
      <c r="C17" s="574">
        <f t="shared" ref="C17:F17" si="10">C15*1000000/C16</f>
        <v>372.37719680798841</v>
      </c>
      <c r="D17" s="574">
        <f t="shared" si="10"/>
        <v>450.7097404494391</v>
      </c>
      <c r="E17" s="574">
        <f t="shared" si="10"/>
        <v>474.57237588315536</v>
      </c>
      <c r="F17" s="578">
        <f t="shared" si="10"/>
        <v>474.57237588315536</v>
      </c>
      <c r="G17" s="658">
        <f>((B17/W17)-1)*100</f>
        <v>-27.434116126050156</v>
      </c>
      <c r="H17" s="658">
        <f>((D17/Y17)-1)*100</f>
        <v>-5.1007212835576627</v>
      </c>
      <c r="I17" s="658">
        <f>((E17/Z17)-1)*100</f>
        <v>27.44399494683951</v>
      </c>
      <c r="J17" s="658">
        <f>((F17/AA17)-1)*100</f>
        <v>27.44399494683951</v>
      </c>
      <c r="K17" s="658"/>
      <c r="L17" s="658"/>
      <c r="M17" s="658"/>
      <c r="O17" s="573" t="str">
        <f t="shared" si="2"/>
        <v>-27.4</v>
      </c>
      <c r="P17" s="573" t="str">
        <f t="shared" si="3"/>
        <v>-5.1</v>
      </c>
      <c r="Q17" s="573" t="str">
        <f t="shared" si="4"/>
        <v>27.4</v>
      </c>
      <c r="R17" s="573" t="str">
        <f t="shared" si="5"/>
        <v>27.4</v>
      </c>
      <c r="S17" s="573"/>
      <c r="T17" s="573"/>
      <c r="U17" s="573"/>
      <c r="V17" s="573"/>
      <c r="W17" s="577">
        <f>W15*1000000/W16</f>
        <v>482.31021867838274</v>
      </c>
      <c r="X17" s="577">
        <f t="shared" ref="X17:AA17" si="11">X15*1000000/X16</f>
        <v>530.51375965101545</v>
      </c>
      <c r="Y17" s="577">
        <f t="shared" si="11"/>
        <v>474.9348430730999</v>
      </c>
      <c r="Z17" s="577">
        <f t="shared" si="11"/>
        <v>372.37719680798841</v>
      </c>
      <c r="AA17" s="577">
        <f t="shared" si="11"/>
        <v>372.37719680798841</v>
      </c>
    </row>
    <row r="18" spans="1:27" ht="19.5" customHeight="1">
      <c r="A18" s="349" t="s">
        <v>54</v>
      </c>
      <c r="B18" s="574">
        <f>VLOOKUP($A18,'T3_data(t)'!$A:$N,2,FALSE)</f>
        <v>30765.05</v>
      </c>
      <c r="C18" s="574">
        <f>VLOOKUP($A18,'T3_data(t)'!$A:$N,3,FALSE)</f>
        <v>1983.44</v>
      </c>
      <c r="D18" s="574">
        <f>VLOOKUP($A18,'T3_data(t)'!$A:$N,4,FALSE)</f>
        <v>2276.83</v>
      </c>
      <c r="E18" s="574">
        <f>VLOOKUP($A18,'T3_data(t)'!$A:$N,5,FALSE)</f>
        <v>2160.89</v>
      </c>
      <c r="F18" s="575">
        <f>VLOOKUP($A18,'T3_data(t)'!$A:$N,6,FALSE)</f>
        <v>2160.89</v>
      </c>
      <c r="G18" s="658">
        <f>VLOOKUP($A18,'T3_data(t)'!$A:$N,7,FALSE)</f>
        <v>7.21</v>
      </c>
      <c r="H18" s="658">
        <f>VLOOKUP($A18,'T3_data(t)'!$A:$N,8,FALSE)</f>
        <v>8.82</v>
      </c>
      <c r="I18" s="658">
        <f>VLOOKUP($A18,'T3_data(t)'!$A:$N,9,FALSE)</f>
        <v>8.9499999999999993</v>
      </c>
      <c r="J18" s="658">
        <f>VLOOKUP($A18,'T3_data(t)'!$A:$N,10,FALSE)</f>
        <v>8.9499999999999993</v>
      </c>
      <c r="K18" s="658">
        <f>VLOOKUP($A18,'T3_data(t)'!$A:$N,11,FALSE)</f>
        <v>9.06</v>
      </c>
      <c r="L18" s="658">
        <f>VLOOKUP($A18,'T3_data(t)'!$A:$N,12,FALSE)</f>
        <v>7.87</v>
      </c>
      <c r="M18" s="658">
        <f>VLOOKUP($A18,'T3_data(t)'!$A:$N,13,FALSE)</f>
        <v>6.84</v>
      </c>
      <c r="O18" s="573" t="str">
        <f t="shared" si="2"/>
        <v>7.2</v>
      </c>
      <c r="P18" s="573" t="str">
        <f t="shared" si="3"/>
        <v>8.8</v>
      </c>
      <c r="Q18" s="573" t="str">
        <f t="shared" si="4"/>
        <v>9.0</v>
      </c>
      <c r="R18" s="573" t="str">
        <f t="shared" si="5"/>
        <v>9.0</v>
      </c>
      <c r="S18" s="573" t="str">
        <f t="shared" ref="S18:U23" si="12">IF(FIXED(K18,1)="0.0",IF(FIXED(K18,2)="0.00",FIXED(K18,3),FIXED(K18,2)),FIXED(K18,1))</f>
        <v>9.1</v>
      </c>
      <c r="T18" s="573" t="str">
        <f t="shared" si="12"/>
        <v>7.9</v>
      </c>
      <c r="U18" s="573" t="str">
        <f t="shared" si="12"/>
        <v>6.8</v>
      </c>
      <c r="V18" s="573" t="e">
        <f>IF(FIXED(#REF!,1)="0.0",IF(FIXED(#REF!,2)="0.00",FIXED(#REF!,3),FIXED(#REF!,2)),FIXED(#REF!,1))</f>
        <v>#REF!</v>
      </c>
      <c r="W18" s="577"/>
      <c r="X18" s="577"/>
      <c r="Y18" s="577"/>
      <c r="Z18" s="577"/>
      <c r="AA18" s="577"/>
    </row>
    <row r="19" spans="1:27" ht="19.5" customHeight="1">
      <c r="A19" s="349" t="s">
        <v>55</v>
      </c>
      <c r="B19" s="574">
        <f>VLOOKUP($A19,'T3_data(t)'!$A:$N,2,FALSE)</f>
        <v>5353.6</v>
      </c>
      <c r="C19" s="574">
        <f>VLOOKUP($A19,'T3_data(t)'!$A:$N,3,FALSE)</f>
        <v>407.11</v>
      </c>
      <c r="D19" s="574">
        <f>VLOOKUP($A19,'T3_data(t)'!$A:$N,4,FALSE)</f>
        <v>466.96</v>
      </c>
      <c r="E19" s="574">
        <f>VLOOKUP($A19,'T3_data(t)'!$A:$N,5,FALSE)</f>
        <v>391.07</v>
      </c>
      <c r="F19" s="575">
        <f>VLOOKUP($A19,'T3_data(t)'!$A:$N,6,FALSE)</f>
        <v>391.07</v>
      </c>
      <c r="G19" s="658">
        <f>VLOOKUP($A19,'T3_data(t)'!$A:$N,7,FALSE)</f>
        <v>-0.68</v>
      </c>
      <c r="H19" s="658">
        <f>VLOOKUP($A19,'T3_data(t)'!$A:$N,8,FALSE)</f>
        <v>2.4</v>
      </c>
      <c r="I19" s="658">
        <f>VLOOKUP($A19,'T3_data(t)'!$A:$N,9,FALSE)</f>
        <v>-3.94</v>
      </c>
      <c r="J19" s="658">
        <f>VLOOKUP($A19,'T3_data(t)'!$A:$N,10,FALSE)</f>
        <v>-3.94</v>
      </c>
      <c r="K19" s="658">
        <f>VLOOKUP($A19,'T3_data(t)'!$A:$N,11,FALSE)</f>
        <v>1.58</v>
      </c>
      <c r="L19" s="658">
        <f>VLOOKUP($A19,'T3_data(t)'!$A:$N,12,FALSE)</f>
        <v>1.61</v>
      </c>
      <c r="M19" s="658">
        <f>VLOOKUP($A19,'T3_data(t)'!$A:$N,13,FALSE)</f>
        <v>1.24</v>
      </c>
      <c r="O19" s="573" t="str">
        <f t="shared" si="2"/>
        <v>-0.7</v>
      </c>
      <c r="P19" s="573" t="str">
        <f t="shared" si="3"/>
        <v>2.4</v>
      </c>
      <c r="Q19" s="573" t="str">
        <f t="shared" si="4"/>
        <v>-3.9</v>
      </c>
      <c r="R19" s="573" t="str">
        <f t="shared" si="5"/>
        <v>-3.9</v>
      </c>
      <c r="S19" s="573" t="str">
        <f t="shared" si="12"/>
        <v>1.6</v>
      </c>
      <c r="T19" s="573" t="str">
        <f t="shared" si="12"/>
        <v>1.6</v>
      </c>
      <c r="U19" s="573" t="str">
        <f t="shared" si="12"/>
        <v>1.2</v>
      </c>
      <c r="V19" s="573" t="e">
        <f>IF(FIXED(#REF!,1)="0.0",IF(FIXED(#REF!,2)="0.00",FIXED(#REF!,3),FIXED(#REF!,2)),FIXED(#REF!,1))</f>
        <v>#REF!</v>
      </c>
      <c r="W19" s="577"/>
      <c r="X19" s="577"/>
      <c r="Y19" s="577"/>
      <c r="Z19" s="577"/>
      <c r="AA19" s="577"/>
    </row>
    <row r="20" spans="1:27" ht="19.5" customHeight="1">
      <c r="A20" s="349" t="s">
        <v>56</v>
      </c>
      <c r="B20" s="574">
        <f>VLOOKUP($A20,'T3_data(t)'!$A:$N,2,FALSE)</f>
        <v>2338.13</v>
      </c>
      <c r="C20" s="574">
        <f>VLOOKUP($A20,'T3_data(t)'!$A:$N,3,FALSE)</f>
        <v>188.74</v>
      </c>
      <c r="D20" s="574">
        <f>VLOOKUP($A20,'T3_data(t)'!$A:$N,4,FALSE)</f>
        <v>205.89</v>
      </c>
      <c r="E20" s="574">
        <f>VLOOKUP($A20,'T3_data(t)'!$A:$N,5,FALSE)</f>
        <v>166.82</v>
      </c>
      <c r="F20" s="575">
        <f>VLOOKUP($A20,'T3_data(t)'!$A:$N,6,FALSE)</f>
        <v>166.82</v>
      </c>
      <c r="G20" s="658">
        <f>VLOOKUP($A20,'T3_data(t)'!$A:$N,7,FALSE)</f>
        <v>-0.27</v>
      </c>
      <c r="H20" s="658">
        <f>VLOOKUP($A20,'T3_data(t)'!$A:$N,8,FALSE)</f>
        <v>4.72</v>
      </c>
      <c r="I20" s="658">
        <f>VLOOKUP($A20,'T3_data(t)'!$A:$N,9,FALSE)</f>
        <v>-11.61</v>
      </c>
      <c r="J20" s="658">
        <f>VLOOKUP($A20,'T3_data(t)'!$A:$N,10,FALSE)</f>
        <v>-11.61</v>
      </c>
      <c r="K20" s="658">
        <f>VLOOKUP($A20,'T3_data(t)'!$A:$N,11,FALSE)</f>
        <v>0.69</v>
      </c>
      <c r="L20" s="658">
        <f>VLOOKUP($A20,'T3_data(t)'!$A:$N,12,FALSE)</f>
        <v>0.71</v>
      </c>
      <c r="M20" s="658">
        <f>VLOOKUP($A20,'T3_data(t)'!$A:$N,13,FALSE)</f>
        <v>0.53</v>
      </c>
      <c r="O20" s="573" t="str">
        <f t="shared" si="2"/>
        <v>-0.3</v>
      </c>
      <c r="P20" s="573" t="str">
        <f t="shared" si="3"/>
        <v>4.7</v>
      </c>
      <c r="Q20" s="573" t="str">
        <f t="shared" si="4"/>
        <v>-11.6</v>
      </c>
      <c r="R20" s="573" t="str">
        <f t="shared" si="5"/>
        <v>-11.6</v>
      </c>
      <c r="S20" s="573" t="str">
        <f t="shared" si="12"/>
        <v>0.7</v>
      </c>
      <c r="T20" s="573" t="str">
        <f t="shared" si="12"/>
        <v>0.7</v>
      </c>
      <c r="U20" s="573" t="str">
        <f t="shared" si="12"/>
        <v>0.5</v>
      </c>
      <c r="V20" s="573" t="e">
        <f>IF(FIXED(#REF!,1)="0.0",IF(FIXED(#REF!,2)="0.00",FIXED(#REF!,3),FIXED(#REF!,2)),FIXED(#REF!,1))</f>
        <v>#REF!</v>
      </c>
      <c r="W20" s="577"/>
      <c r="X20" s="577"/>
      <c r="Y20" s="577"/>
      <c r="Z20" s="577"/>
      <c r="AA20" s="577"/>
    </row>
    <row r="21" spans="1:27" ht="19.5" customHeight="1">
      <c r="A21" s="349" t="s">
        <v>57</v>
      </c>
      <c r="B21" s="574">
        <f>VLOOKUP($A21,'T3_data(t)'!$A:$N,2,FALSE)</f>
        <v>1030.98</v>
      </c>
      <c r="C21" s="574">
        <f>VLOOKUP($A21,'T3_data(t)'!$A:$N,3,FALSE)</f>
        <v>53.96</v>
      </c>
      <c r="D21" s="574">
        <f>VLOOKUP($A21,'T3_data(t)'!$A:$N,4,FALSE)</f>
        <v>88.66</v>
      </c>
      <c r="E21" s="574">
        <f>VLOOKUP($A21,'T3_data(t)'!$A:$N,5,FALSE)</f>
        <v>72.37</v>
      </c>
      <c r="F21" s="575">
        <f>VLOOKUP($A21,'T3_data(t)'!$A:$N,6,FALSE)</f>
        <v>72.37</v>
      </c>
      <c r="G21" s="658">
        <f>VLOOKUP($A21,'T3_data(t)'!$A:$N,7,FALSE)</f>
        <v>11.69</v>
      </c>
      <c r="H21" s="658">
        <f>VLOOKUP($A21,'T3_data(t)'!$A:$N,8,FALSE)</f>
        <v>8.4700000000000006</v>
      </c>
      <c r="I21" s="658">
        <f>VLOOKUP($A21,'T3_data(t)'!$A:$N,9,FALSE)</f>
        <v>34.119999999999997</v>
      </c>
      <c r="J21" s="658">
        <f>VLOOKUP($A21,'T3_data(t)'!$A:$N,10,FALSE)</f>
        <v>34.119999999999997</v>
      </c>
      <c r="K21" s="658">
        <f>VLOOKUP($A21,'T3_data(t)'!$A:$N,11,FALSE)</f>
        <v>0.3</v>
      </c>
      <c r="L21" s="658">
        <f>VLOOKUP($A21,'T3_data(t)'!$A:$N,12,FALSE)</f>
        <v>0.31</v>
      </c>
      <c r="M21" s="658">
        <f>VLOOKUP($A21,'T3_data(t)'!$A:$N,13,FALSE)</f>
        <v>0.23</v>
      </c>
      <c r="O21" s="573" t="str">
        <f t="shared" si="2"/>
        <v>11.7</v>
      </c>
      <c r="P21" s="573" t="str">
        <f t="shared" si="3"/>
        <v>8.5</v>
      </c>
      <c r="Q21" s="573" t="str">
        <f t="shared" si="4"/>
        <v>34.1</v>
      </c>
      <c r="R21" s="573" t="str">
        <f t="shared" si="5"/>
        <v>34.1</v>
      </c>
      <c r="S21" s="573" t="str">
        <f t="shared" si="12"/>
        <v>0.3</v>
      </c>
      <c r="T21" s="573" t="str">
        <f t="shared" si="12"/>
        <v>0.3</v>
      </c>
      <c r="U21" s="573" t="str">
        <f t="shared" si="12"/>
        <v>0.2</v>
      </c>
      <c r="V21" s="573" t="e">
        <f>IF(FIXED(#REF!,1)="0.0",IF(FIXED(#REF!,2)="0.00",FIXED(#REF!,3),FIXED(#REF!,2)),FIXED(#REF!,1))</f>
        <v>#REF!</v>
      </c>
      <c r="W21" s="577"/>
      <c r="X21" s="577"/>
      <c r="Y21" s="577"/>
      <c r="Z21" s="577"/>
      <c r="AA21" s="577"/>
    </row>
    <row r="22" spans="1:27" ht="19.5" customHeight="1">
      <c r="A22" s="349" t="s">
        <v>58</v>
      </c>
      <c r="B22" s="574">
        <f>VLOOKUP($A22,'T3_data(t)'!$A:$N,2,FALSE)</f>
        <v>9826.34</v>
      </c>
      <c r="C22" s="574">
        <f>VLOOKUP($A22,'T3_data(t)'!$A:$N,3,FALSE)</f>
        <v>488.81</v>
      </c>
      <c r="D22" s="574">
        <f>VLOOKUP($A22,'T3_data(t)'!$A:$N,4,FALSE)</f>
        <v>636</v>
      </c>
      <c r="E22" s="574">
        <f>VLOOKUP($A22,'T3_data(t)'!$A:$N,5,FALSE)</f>
        <v>658.49</v>
      </c>
      <c r="F22" s="575">
        <f>VLOOKUP($A22,'T3_data(t)'!$A:$N,6,FALSE)</f>
        <v>658.49</v>
      </c>
      <c r="G22" s="658">
        <f>VLOOKUP($A22,'T3_data(t)'!$A:$N,7,FALSE)</f>
        <v>3.81</v>
      </c>
      <c r="H22" s="658">
        <f>VLOOKUP($A22,'T3_data(t)'!$A:$N,8,FALSE)</f>
        <v>12.58</v>
      </c>
      <c r="I22" s="658">
        <f>VLOOKUP($A22,'T3_data(t)'!$A:$N,9,FALSE)</f>
        <v>34.71</v>
      </c>
      <c r="J22" s="658">
        <f>VLOOKUP($A22,'T3_data(t)'!$A:$N,10,FALSE)</f>
        <v>34.71</v>
      </c>
      <c r="K22" s="658">
        <f>VLOOKUP($A22,'T3_data(t)'!$A:$N,11,FALSE)</f>
        <v>2.89</v>
      </c>
      <c r="L22" s="658">
        <f>VLOOKUP($A22,'T3_data(t)'!$A:$N,12,FALSE)</f>
        <v>2.2000000000000002</v>
      </c>
      <c r="M22" s="658">
        <f>VLOOKUP($A22,'T3_data(t)'!$A:$N,13,FALSE)</f>
        <v>2.09</v>
      </c>
      <c r="O22" s="573" t="str">
        <f t="shared" si="2"/>
        <v>3.8</v>
      </c>
      <c r="P22" s="573" t="str">
        <f t="shared" si="3"/>
        <v>12.6</v>
      </c>
      <c r="Q22" s="573" t="str">
        <f t="shared" si="4"/>
        <v>34.7</v>
      </c>
      <c r="R22" s="573" t="str">
        <f t="shared" si="5"/>
        <v>34.7</v>
      </c>
      <c r="S22" s="573" t="str">
        <f t="shared" si="12"/>
        <v>2.9</v>
      </c>
      <c r="T22" s="573" t="str">
        <f t="shared" si="12"/>
        <v>2.2</v>
      </c>
      <c r="U22" s="573" t="str">
        <f t="shared" si="12"/>
        <v>2.1</v>
      </c>
      <c r="V22" s="573" t="e">
        <f>IF(FIXED(#REF!,1)="0.0",IF(FIXED(#REF!,2)="0.00",FIXED(#REF!,3),FIXED(#REF!,2)),FIXED(#REF!,1))</f>
        <v>#REF!</v>
      </c>
      <c r="W22" s="577"/>
      <c r="X22" s="577"/>
      <c r="Y22" s="577"/>
      <c r="Z22" s="577"/>
      <c r="AA22" s="577"/>
    </row>
    <row r="23" spans="1:27" ht="19.5" customHeight="1">
      <c r="A23" s="349" t="s">
        <v>59</v>
      </c>
      <c r="B23" s="574">
        <f>VLOOKUP($A23,'T3_data(t)'!$A:$N,2,FALSE)</f>
        <v>4588.1499999999996</v>
      </c>
      <c r="C23" s="574">
        <f>VLOOKUP($A23,'T3_data(t)'!$A:$N,3,FALSE)</f>
        <v>384.21</v>
      </c>
      <c r="D23" s="574">
        <f>VLOOKUP($A23,'T3_data(t)'!$A:$N,4,FALSE)</f>
        <v>373.4</v>
      </c>
      <c r="E23" s="574">
        <f>VLOOKUP($A23,'T3_data(t)'!$A:$N,5,FALSE)</f>
        <v>388.07</v>
      </c>
      <c r="F23" s="575">
        <f>VLOOKUP($A23,'T3_data(t)'!$A:$N,6,FALSE)</f>
        <v>388.07</v>
      </c>
      <c r="G23" s="658">
        <f>VLOOKUP($A23,'T3_data(t)'!$A:$N,7,FALSE)</f>
        <v>6.36</v>
      </c>
      <c r="H23" s="658">
        <f>VLOOKUP($A23,'T3_data(t)'!$A:$N,8,FALSE)</f>
        <v>14.62</v>
      </c>
      <c r="I23" s="658">
        <f>VLOOKUP($A23,'T3_data(t)'!$A:$N,9,FALSE)</f>
        <v>1</v>
      </c>
      <c r="J23" s="658">
        <f>VLOOKUP($A23,'T3_data(t)'!$A:$N,10,FALSE)</f>
        <v>1</v>
      </c>
      <c r="K23" s="658">
        <f>VLOOKUP($A23,'T3_data(t)'!$A:$N,11,FALSE)</f>
        <v>1.35</v>
      </c>
      <c r="L23" s="658">
        <f>VLOOKUP($A23,'T3_data(t)'!$A:$N,12,FALSE)</f>
        <v>1.29</v>
      </c>
      <c r="M23" s="658">
        <f>VLOOKUP($A23,'T3_data(t)'!$A:$N,13,FALSE)</f>
        <v>1.23</v>
      </c>
      <c r="O23" s="573" t="str">
        <f t="shared" si="2"/>
        <v>6.4</v>
      </c>
      <c r="P23" s="573" t="str">
        <f t="shared" si="3"/>
        <v>14.6</v>
      </c>
      <c r="Q23" s="573" t="str">
        <f t="shared" si="4"/>
        <v>1.0</v>
      </c>
      <c r="R23" s="573" t="str">
        <f t="shared" si="5"/>
        <v>1.0</v>
      </c>
      <c r="S23" s="573" t="str">
        <f t="shared" si="12"/>
        <v>1.4</v>
      </c>
      <c r="T23" s="573" t="str">
        <f t="shared" si="12"/>
        <v>1.3</v>
      </c>
      <c r="U23" s="573" t="str">
        <f t="shared" si="12"/>
        <v>1.2</v>
      </c>
      <c r="V23" s="573" t="e">
        <f>IF(FIXED(#REF!,1)="0.0",IF(FIXED(#REF!,2)="0.00",FIXED(#REF!,3),FIXED(#REF!,2)),FIXED(#REF!,1))</f>
        <v>#REF!</v>
      </c>
      <c r="W23" s="577">
        <f>'T3_data(t-1)'!B39</f>
        <v>4313.7700000000004</v>
      </c>
      <c r="X23" s="577">
        <f>'T3_data(t-1)'!C39</f>
        <v>342.13</v>
      </c>
      <c r="Y23" s="577">
        <f>'T3_data(t-1)'!D39</f>
        <v>325.77999999999997</v>
      </c>
      <c r="Z23" s="577">
        <f>'T3_data(t-1)'!E39</f>
        <v>384.21</v>
      </c>
      <c r="AA23" s="577">
        <f>'T3_data(t-1)'!F39</f>
        <v>384.21</v>
      </c>
    </row>
    <row r="24" spans="1:27" ht="19.5" customHeight="1">
      <c r="A24" s="349" t="s">
        <v>51</v>
      </c>
      <c r="B24" s="574">
        <f>'T3_data(t)'!B40</f>
        <v>1207989.99</v>
      </c>
      <c r="C24" s="574">
        <f>'T3_data(t)'!C40</f>
        <v>101862.68</v>
      </c>
      <c r="D24" s="574">
        <f>'T3_data(t)'!D40</f>
        <v>99251.19</v>
      </c>
      <c r="E24" s="574">
        <f>'T3_data(t)'!E40</f>
        <v>111247.55</v>
      </c>
      <c r="F24" s="578">
        <f>'T3_data(t)'!F40</f>
        <v>111247.55</v>
      </c>
      <c r="G24" s="658">
        <f>'T3_data(t)'!G40</f>
        <v>4.92</v>
      </c>
      <c r="H24" s="658">
        <f>'T3_data(t)'!H40</f>
        <v>15.56</v>
      </c>
      <c r="I24" s="658">
        <f>'T3_data(t)'!I40</f>
        <v>9.2100000000000009</v>
      </c>
      <c r="J24" s="658">
        <f>'T3_data(t)'!J40</f>
        <v>9.2100000000000009</v>
      </c>
      <c r="K24" s="658"/>
      <c r="L24" s="658"/>
      <c r="M24" s="658"/>
      <c r="O24" s="573" t="str">
        <f t="shared" si="2"/>
        <v>4.9</v>
      </c>
      <c r="P24" s="573" t="str">
        <f t="shared" si="3"/>
        <v>15.6</v>
      </c>
      <c r="Q24" s="573" t="str">
        <f t="shared" si="4"/>
        <v>9.2</v>
      </c>
      <c r="R24" s="573" t="str">
        <f t="shared" si="5"/>
        <v>9.2</v>
      </c>
      <c r="S24" s="573"/>
      <c r="T24" s="573"/>
      <c r="U24" s="573"/>
      <c r="V24" s="573"/>
      <c r="W24" s="577">
        <f>'T3_data(t-1)'!B40</f>
        <v>1151313.55</v>
      </c>
      <c r="X24" s="577">
        <f>'T3_data(t-1)'!C40</f>
        <v>94410.06</v>
      </c>
      <c r="Y24" s="577">
        <f>'T3_data(t-1)'!D40</f>
        <v>85885.27</v>
      </c>
      <c r="Z24" s="577">
        <f>'T3_data(t-1)'!E40</f>
        <v>101862.68</v>
      </c>
      <c r="AA24" s="577">
        <f>'T3_data(t-1)'!F40</f>
        <v>101862.68</v>
      </c>
    </row>
    <row r="25" spans="1:27" ht="19.5" customHeight="1">
      <c r="A25" s="349" t="s">
        <v>695</v>
      </c>
      <c r="B25" s="574">
        <f>B23*1000000/B24</f>
        <v>3798.1688904557891</v>
      </c>
      <c r="C25" s="574">
        <f t="shared" ref="C25:F25" si="13">C23*1000000/C24</f>
        <v>3771.8426414855767</v>
      </c>
      <c r="D25" s="574">
        <f t="shared" si="13"/>
        <v>3762.1715165329501</v>
      </c>
      <c r="E25" s="574">
        <f t="shared" si="13"/>
        <v>3488.3464849338252</v>
      </c>
      <c r="F25" s="578">
        <f t="shared" si="13"/>
        <v>3488.3464849338252</v>
      </c>
      <c r="G25" s="658">
        <f>((B25/W25)-1)*100</f>
        <v>1.3703398366212483</v>
      </c>
      <c r="H25" s="658">
        <f>((D25/Y25)-1)*100</f>
        <v>-0.81800095655292226</v>
      </c>
      <c r="I25" s="658">
        <f>((E25/Z25)-1)*100</f>
        <v>-7.5161183405067504</v>
      </c>
      <c r="J25" s="658">
        <f>((F25/AA25)-1)*100</f>
        <v>-7.5161183405067504</v>
      </c>
      <c r="K25" s="658"/>
      <c r="L25" s="658"/>
      <c r="M25" s="658"/>
      <c r="O25" s="573" t="str">
        <f t="shared" si="2"/>
        <v>1.4</v>
      </c>
      <c r="P25" s="573" t="str">
        <f t="shared" si="3"/>
        <v>-0.8</v>
      </c>
      <c r="Q25" s="573" t="str">
        <f t="shared" si="4"/>
        <v>-7.5</v>
      </c>
      <c r="R25" s="573" t="str">
        <f t="shared" si="5"/>
        <v>-7.5</v>
      </c>
      <c r="S25" s="573"/>
      <c r="T25" s="573"/>
      <c r="U25" s="573"/>
      <c r="V25" s="573"/>
      <c r="W25" s="577">
        <f>W23*1000000/W24</f>
        <v>3746.8246595377946</v>
      </c>
      <c r="X25" s="577">
        <f t="shared" ref="X25:AA25" si="14">X23*1000000/X24</f>
        <v>3623.872286491503</v>
      </c>
      <c r="Y25" s="577">
        <f t="shared" si="14"/>
        <v>3793.1999282298348</v>
      </c>
      <c r="Z25" s="577">
        <f t="shared" si="14"/>
        <v>3771.8426414855767</v>
      </c>
      <c r="AA25" s="577">
        <f t="shared" si="14"/>
        <v>3771.8426414855767</v>
      </c>
    </row>
    <row r="26" spans="1:27" ht="19.5" customHeight="1">
      <c r="A26" s="349" t="s">
        <v>60</v>
      </c>
      <c r="B26" s="574">
        <f>VLOOKUP($A26,'T3_data(t)'!$A:$N,2,FALSE)</f>
        <v>11.03</v>
      </c>
      <c r="C26" s="574">
        <f>VLOOKUP($A26,'T3_data(t)'!$A:$N,3,FALSE)</f>
        <v>0.72</v>
      </c>
      <c r="D26" s="574">
        <f>VLOOKUP($A26,'T3_data(t)'!$A:$N,4,FALSE)</f>
        <v>0.67</v>
      </c>
      <c r="E26" s="574">
        <f>VLOOKUP($A26,'T3_data(t)'!$A:$N,5,FALSE)</f>
        <v>0.73</v>
      </c>
      <c r="F26" s="575">
        <f>VLOOKUP($A26,'T3_data(t)'!$A:$N,6,FALSE)</f>
        <v>0.73</v>
      </c>
      <c r="G26" s="658">
        <f>VLOOKUP($A26,'T3_data(t)'!$A:$N,7,FALSE)</f>
        <v>19.89</v>
      </c>
      <c r="H26" s="658">
        <f>VLOOKUP($A26,'T3_data(t)'!$A:$N,8,FALSE)</f>
        <v>-28.72</v>
      </c>
      <c r="I26" s="658">
        <f>VLOOKUP($A26,'T3_data(t)'!$A:$N,9,FALSE)</f>
        <v>1.39</v>
      </c>
      <c r="J26" s="658">
        <f>VLOOKUP($A26,'T3_data(t)'!$A:$N,10,FALSE)</f>
        <v>1.39</v>
      </c>
      <c r="K26" s="658">
        <f>VLOOKUP($A26,'T3_data(t)'!$A:$N,11,FALSE)</f>
        <v>0</v>
      </c>
      <c r="L26" s="658">
        <f>VLOOKUP($A26,'T3_data(t)'!$A:$N,12,FALSE)</f>
        <v>0</v>
      </c>
      <c r="M26" s="658">
        <f>VLOOKUP($A26,'T3_data(t)'!$A:$N,13,FALSE)</f>
        <v>0</v>
      </c>
      <c r="O26" s="573" t="str">
        <f t="shared" si="2"/>
        <v>19.9</v>
      </c>
      <c r="P26" s="573" t="str">
        <f t="shared" si="3"/>
        <v>-28.7</v>
      </c>
      <c r="Q26" s="573" t="str">
        <f t="shared" si="4"/>
        <v>1.4</v>
      </c>
      <c r="R26" s="573" t="str">
        <f t="shared" si="5"/>
        <v>1.4</v>
      </c>
      <c r="S26" s="573" t="str">
        <f>IF(FIXED(K26,1)="0.0",IF(FIXED(K26,2)="0.00",FIXED(K26,3),FIXED(K26,2)),FIXED(K26,1))</f>
        <v>0.000</v>
      </c>
      <c r="T26" s="573" t="str">
        <f>IF(FIXED(L26,1)="0.0",IF(FIXED(L26,2)="0.00",FIXED(L26,3),FIXED(L26,2)),FIXED(L26,1))</f>
        <v>0.000</v>
      </c>
      <c r="U26" s="573" t="str">
        <f>IF(FIXED(M26,1)="0.0",IF(FIXED(M26,2)="0.00",FIXED(M26,3),FIXED(M26,2)),FIXED(M26,1))</f>
        <v>0.000</v>
      </c>
      <c r="V26" s="573" t="e">
        <f>IF(FIXED(#REF!,1)="0.0",IF(FIXED(#REF!,2)="0.00",FIXED(#REF!,3),FIXED(#REF!,2)),FIXED(#REF!,1))</f>
        <v>#REF!</v>
      </c>
      <c r="W26" s="577">
        <f>'T3_data(t-1)'!B41</f>
        <v>9.1999999999999993</v>
      </c>
      <c r="X26" s="577">
        <f>'T3_data(t-1)'!C41</f>
        <v>0.63</v>
      </c>
      <c r="Y26" s="577">
        <f>'T3_data(t-1)'!D41</f>
        <v>0.94</v>
      </c>
      <c r="Z26" s="577">
        <f>'T3_data(t-1)'!E41</f>
        <v>0.72</v>
      </c>
      <c r="AA26" s="577">
        <f>'T3_data(t-1)'!F41</f>
        <v>0.72</v>
      </c>
    </row>
    <row r="27" spans="1:27" ht="19.5" customHeight="1">
      <c r="A27" s="349" t="s">
        <v>51</v>
      </c>
      <c r="B27" s="574">
        <f>'T3_data(t)'!B42</f>
        <v>3511.98</v>
      </c>
      <c r="C27" s="574">
        <f>'T3_data(t)'!C42</f>
        <v>220.7</v>
      </c>
      <c r="D27" s="574">
        <f>'T3_data(t)'!D42</f>
        <v>195.22</v>
      </c>
      <c r="E27" s="574">
        <f>'T3_data(t)'!E42</f>
        <v>262.02999999999997</v>
      </c>
      <c r="F27" s="578">
        <f>'T3_data(t)'!F42</f>
        <v>262.02999999999997</v>
      </c>
      <c r="G27" s="658">
        <f>'T3_data(t)'!G42</f>
        <v>2.5099999999999998</v>
      </c>
      <c r="H27" s="658">
        <f>'T3_data(t)'!H42</f>
        <v>-41.63</v>
      </c>
      <c r="I27" s="658">
        <f>'T3_data(t)'!I42</f>
        <v>18.73</v>
      </c>
      <c r="J27" s="658">
        <f>'T3_data(t)'!J42</f>
        <v>18.73</v>
      </c>
      <c r="K27" s="658"/>
      <c r="L27" s="658"/>
      <c r="M27" s="658"/>
      <c r="O27" s="573" t="str">
        <f t="shared" si="2"/>
        <v>2.5</v>
      </c>
      <c r="P27" s="573" t="str">
        <f t="shared" si="3"/>
        <v>-41.6</v>
      </c>
      <c r="Q27" s="573" t="str">
        <f t="shared" si="4"/>
        <v>18.7</v>
      </c>
      <c r="R27" s="573" t="str">
        <f t="shared" si="5"/>
        <v>18.7</v>
      </c>
      <c r="S27" s="573"/>
      <c r="T27" s="573"/>
      <c r="U27" s="573"/>
      <c r="V27" s="573"/>
      <c r="W27" s="577">
        <f>'T3_data(t-1)'!B42</f>
        <v>3426.15</v>
      </c>
      <c r="X27" s="577">
        <f>'T3_data(t-1)'!C42</f>
        <v>244.86</v>
      </c>
      <c r="Y27" s="577">
        <f>'T3_data(t-1)'!D42</f>
        <v>334.47</v>
      </c>
      <c r="Z27" s="577">
        <f>'T3_data(t-1)'!E42</f>
        <v>220.7</v>
      </c>
      <c r="AA27" s="577">
        <f>'T3_data(t-1)'!F42</f>
        <v>220.7</v>
      </c>
    </row>
    <row r="28" spans="1:27" ht="19.5" customHeight="1">
      <c r="A28" s="349" t="s">
        <v>695</v>
      </c>
      <c r="B28" s="574">
        <f>B26*1000000/B27</f>
        <v>3140.6784776678683</v>
      </c>
      <c r="C28" s="574">
        <f t="shared" ref="C28:F28" si="15">C26*1000000/C27</f>
        <v>3262.3470774807433</v>
      </c>
      <c r="D28" s="574">
        <f t="shared" si="15"/>
        <v>3432.0254072328653</v>
      </c>
      <c r="E28" s="574">
        <f t="shared" si="15"/>
        <v>2785.9405411594093</v>
      </c>
      <c r="F28" s="578">
        <f t="shared" si="15"/>
        <v>2785.9405411594093</v>
      </c>
      <c r="G28" s="658">
        <f>((B28/W28)-1)*100</f>
        <v>16.9612561550192</v>
      </c>
      <c r="H28" s="658">
        <f>((D28/Y28)-1)*100</f>
        <v>22.118035952891123</v>
      </c>
      <c r="I28" s="658">
        <f>((E28/Z28)-1)*100</f>
        <v>-14.603183689738664</v>
      </c>
      <c r="J28" s="658">
        <f>((F28/AA28)-1)*100</f>
        <v>-14.603183689738664</v>
      </c>
      <c r="K28" s="658"/>
      <c r="L28" s="658"/>
      <c r="M28" s="658"/>
      <c r="O28" s="573" t="str">
        <f t="shared" si="2"/>
        <v>17.0</v>
      </c>
      <c r="P28" s="573" t="str">
        <f t="shared" si="3"/>
        <v>22.1</v>
      </c>
      <c r="Q28" s="573" t="str">
        <f t="shared" si="4"/>
        <v>-14.6</v>
      </c>
      <c r="R28" s="573" t="str">
        <f t="shared" si="5"/>
        <v>-14.6</v>
      </c>
      <c r="S28" s="573"/>
      <c r="T28" s="573"/>
      <c r="U28" s="573"/>
      <c r="V28" s="573"/>
      <c r="W28" s="577">
        <f>W26*1000000/W27</f>
        <v>2685.2297768632429</v>
      </c>
      <c r="X28" s="577">
        <f t="shared" ref="X28:AA28" si="16">X26*1000000/X27</f>
        <v>2572.8987993138935</v>
      </c>
      <c r="Y28" s="577">
        <f t="shared" si="16"/>
        <v>2810.4164798038687</v>
      </c>
      <c r="Z28" s="577">
        <f t="shared" si="16"/>
        <v>3262.3470774807433</v>
      </c>
      <c r="AA28" s="577">
        <f t="shared" si="16"/>
        <v>3262.3470774807433</v>
      </c>
    </row>
    <row r="29" spans="1:27" ht="19.5" customHeight="1">
      <c r="A29" s="349" t="s">
        <v>61</v>
      </c>
      <c r="B29" s="574">
        <f>VLOOKUP($A29,'T3_data(t)'!$A:$N,2,FALSE)</f>
        <v>3276.26</v>
      </c>
      <c r="C29" s="574">
        <f>VLOOKUP($A29,'T3_data(t)'!$A:$N,3,FALSE)</f>
        <v>240.31</v>
      </c>
      <c r="D29" s="574">
        <f>VLOOKUP($A29,'T3_data(t)'!$A:$N,4,FALSE)</f>
        <v>292.69</v>
      </c>
      <c r="E29" s="574">
        <f>VLOOKUP($A29,'T3_data(t)'!$A:$N,5,FALSE)</f>
        <v>259.95</v>
      </c>
      <c r="F29" s="575">
        <f>VLOOKUP($A29,'T3_data(t)'!$A:$N,6,FALSE)</f>
        <v>259.95</v>
      </c>
      <c r="G29" s="658">
        <f>VLOOKUP($A29,'T3_data(t)'!$A:$N,7,FALSE)</f>
        <v>8.15</v>
      </c>
      <c r="H29" s="658">
        <f>VLOOKUP($A29,'T3_data(t)'!$A:$N,8,FALSE)</f>
        <v>18.420000000000002</v>
      </c>
      <c r="I29" s="658">
        <f>VLOOKUP($A29,'T3_data(t)'!$A:$N,9,FALSE)</f>
        <v>8.17</v>
      </c>
      <c r="J29" s="658">
        <f>VLOOKUP($A29,'T3_data(t)'!$A:$N,10,FALSE)</f>
        <v>8.17</v>
      </c>
      <c r="K29" s="658">
        <f>VLOOKUP($A29,'T3_data(t)'!$A:$N,11,FALSE)</f>
        <v>0.96</v>
      </c>
      <c r="L29" s="658">
        <f>VLOOKUP($A29,'T3_data(t)'!$A:$N,12,FALSE)</f>
        <v>1.01</v>
      </c>
      <c r="M29" s="658">
        <f>VLOOKUP($A29,'T3_data(t)'!$A:$N,13,FALSE)</f>
        <v>0.82</v>
      </c>
      <c r="O29" s="573" t="str">
        <f t="shared" si="2"/>
        <v>8.2</v>
      </c>
      <c r="P29" s="573" t="str">
        <f t="shared" si="3"/>
        <v>18.4</v>
      </c>
      <c r="Q29" s="573" t="str">
        <f t="shared" si="4"/>
        <v>8.2</v>
      </c>
      <c r="R29" s="573" t="str">
        <f t="shared" si="5"/>
        <v>8.2</v>
      </c>
      <c r="S29" s="573" t="str">
        <f t="shared" ref="S29:U31" si="17">IF(FIXED(K29,1)="0.0",IF(FIXED(K29,2)="0.00",FIXED(K29,3),FIXED(K29,2)),FIXED(K29,1))</f>
        <v>1.0</v>
      </c>
      <c r="T29" s="573" t="str">
        <f t="shared" si="17"/>
        <v>1.0</v>
      </c>
      <c r="U29" s="573" t="str">
        <f t="shared" si="17"/>
        <v>0.8</v>
      </c>
      <c r="V29" s="573" t="e">
        <f>IF(FIXED(#REF!,1)="0.0",IF(FIXED(#REF!,2)="0.00",FIXED(#REF!,3),FIXED(#REF!,2)),FIXED(#REF!,1))</f>
        <v>#REF!</v>
      </c>
    </row>
    <row r="30" spans="1:27" ht="19.5" customHeight="1">
      <c r="A30" s="349" t="s">
        <v>62</v>
      </c>
      <c r="B30" s="574">
        <f>VLOOKUP($A30,'T3_data(t)'!$A:$N,2,FALSE)</f>
        <v>2903.12</v>
      </c>
      <c r="C30" s="574">
        <f>VLOOKUP($A30,'T3_data(t)'!$A:$N,3,FALSE)</f>
        <v>211.82</v>
      </c>
      <c r="D30" s="574">
        <f>VLOOKUP($A30,'T3_data(t)'!$A:$N,4,FALSE)</f>
        <v>263.62</v>
      </c>
      <c r="E30" s="574">
        <f>VLOOKUP($A30,'T3_data(t)'!$A:$N,5,FALSE)</f>
        <v>230.16</v>
      </c>
      <c r="F30" s="575">
        <f>VLOOKUP($A30,'T3_data(t)'!$A:$N,6,FALSE)</f>
        <v>230.16</v>
      </c>
      <c r="G30" s="658">
        <f>VLOOKUP($A30,'T3_data(t)'!$A:$N,7,FALSE)</f>
        <v>8.06</v>
      </c>
      <c r="H30" s="658">
        <f>VLOOKUP($A30,'T3_data(t)'!$A:$N,8,FALSE)</f>
        <v>19.62</v>
      </c>
      <c r="I30" s="658">
        <f>VLOOKUP($A30,'T3_data(t)'!$A:$N,9,FALSE)</f>
        <v>8.66</v>
      </c>
      <c r="J30" s="658">
        <f>VLOOKUP($A30,'T3_data(t)'!$A:$N,10,FALSE)</f>
        <v>8.66</v>
      </c>
      <c r="K30" s="658">
        <f>VLOOKUP($A30,'T3_data(t)'!$A:$N,11,FALSE)</f>
        <v>0.85</v>
      </c>
      <c r="L30" s="658">
        <f>VLOOKUP($A30,'T3_data(t)'!$A:$N,12,FALSE)</f>
        <v>0.91</v>
      </c>
      <c r="M30" s="658">
        <f>VLOOKUP($A30,'T3_data(t)'!$A:$N,13,FALSE)</f>
        <v>0.73</v>
      </c>
      <c r="O30" s="573" t="str">
        <f t="shared" si="2"/>
        <v>8.1</v>
      </c>
      <c r="P30" s="573" t="str">
        <f t="shared" si="3"/>
        <v>19.6</v>
      </c>
      <c r="Q30" s="573" t="str">
        <f t="shared" si="4"/>
        <v>8.7</v>
      </c>
      <c r="R30" s="573" t="str">
        <f t="shared" si="5"/>
        <v>8.7</v>
      </c>
      <c r="S30" s="573" t="str">
        <f t="shared" si="17"/>
        <v>0.9</v>
      </c>
      <c r="T30" s="573" t="str">
        <f t="shared" si="17"/>
        <v>0.9</v>
      </c>
      <c r="U30" s="573" t="str">
        <f t="shared" si="17"/>
        <v>0.7</v>
      </c>
      <c r="V30" s="573" t="e">
        <f>IF(FIXED(#REF!,1)="0.0",IF(FIXED(#REF!,2)="0.00",FIXED(#REF!,3),FIXED(#REF!,2)),FIXED(#REF!,1))</f>
        <v>#REF!</v>
      </c>
    </row>
    <row r="31" spans="1:27" ht="19.5" customHeight="1">
      <c r="A31" s="349" t="s">
        <v>63</v>
      </c>
      <c r="B31" s="574">
        <f>VLOOKUP($A31,'T3_data(t)'!$A:$N,2,FALSE)</f>
        <v>2680.84</v>
      </c>
      <c r="C31" s="574">
        <f>VLOOKUP($A31,'T3_data(t)'!$A:$N,3,FALSE)</f>
        <v>213.24</v>
      </c>
      <c r="D31" s="574">
        <f>VLOOKUP($A31,'T3_data(t)'!$A:$N,4,FALSE)</f>
        <v>76.67</v>
      </c>
      <c r="E31" s="574">
        <f>VLOOKUP($A31,'T3_data(t)'!$A:$N,5,FALSE)</f>
        <v>135.4</v>
      </c>
      <c r="F31" s="575">
        <f>VLOOKUP($A31,'T3_data(t)'!$A:$N,6,FALSE)</f>
        <v>135.4</v>
      </c>
      <c r="G31" s="658">
        <f>VLOOKUP($A31,'T3_data(t)'!$A:$N,7,FALSE)</f>
        <v>10.69</v>
      </c>
      <c r="H31" s="658">
        <f>VLOOKUP($A31,'T3_data(t)'!$A:$N,8,FALSE)</f>
        <v>-10.16</v>
      </c>
      <c r="I31" s="658">
        <f>VLOOKUP($A31,'T3_data(t)'!$A:$N,9,FALSE)</f>
        <v>-36.5</v>
      </c>
      <c r="J31" s="658">
        <f>VLOOKUP($A31,'T3_data(t)'!$A:$N,10,FALSE)</f>
        <v>-36.5</v>
      </c>
      <c r="K31" s="658">
        <f>VLOOKUP($A31,'T3_data(t)'!$A:$N,11,FALSE)</f>
        <v>0.79</v>
      </c>
      <c r="L31" s="658">
        <f>VLOOKUP($A31,'T3_data(t)'!$A:$N,12,FALSE)</f>
        <v>0.27</v>
      </c>
      <c r="M31" s="658">
        <f>VLOOKUP($A31,'T3_data(t)'!$A:$N,13,FALSE)</f>
        <v>0.43</v>
      </c>
      <c r="O31" s="573" t="str">
        <f t="shared" si="2"/>
        <v>10.7</v>
      </c>
      <c r="P31" s="573" t="str">
        <f t="shared" si="3"/>
        <v>-10.2</v>
      </c>
      <c r="Q31" s="573" t="str">
        <f t="shared" si="4"/>
        <v>-36.5</v>
      </c>
      <c r="R31" s="573" t="str">
        <f t="shared" si="5"/>
        <v>-36.5</v>
      </c>
      <c r="S31" s="573" t="str">
        <f t="shared" si="17"/>
        <v>0.8</v>
      </c>
      <c r="T31" s="573" t="str">
        <f t="shared" si="17"/>
        <v>0.3</v>
      </c>
      <c r="U31" s="573" t="str">
        <f t="shared" si="17"/>
        <v>0.4</v>
      </c>
      <c r="V31" s="573" t="e">
        <f>IF(FIXED(#REF!,1)="0.0",IF(FIXED(#REF!,2)="0.00",FIXED(#REF!,3),FIXED(#REF!,2)),FIXED(#REF!,1))</f>
        <v>#REF!</v>
      </c>
      <c r="W31" s="577">
        <f>'T3_data(t-1)'!B53</f>
        <v>2422</v>
      </c>
      <c r="X31" s="577">
        <f>'T3_data(t-1)'!C53</f>
        <v>214.43</v>
      </c>
      <c r="Y31" s="577">
        <f>'T3_data(t-1)'!D53</f>
        <v>85.34</v>
      </c>
      <c r="Z31" s="577">
        <f>'T3_data(t-1)'!E53</f>
        <v>213.24</v>
      </c>
      <c r="AA31" s="577">
        <f>'T3_data(t-1)'!F53</f>
        <v>213.24</v>
      </c>
    </row>
    <row r="32" spans="1:27" ht="19.5" customHeight="1">
      <c r="A32" s="349" t="s">
        <v>51</v>
      </c>
      <c r="B32" s="574">
        <f>'T3_data(t)'!B54</f>
        <v>5606532.6699999999</v>
      </c>
      <c r="C32" s="574">
        <f>'T3_data(t)'!C54</f>
        <v>421131.59</v>
      </c>
      <c r="D32" s="574">
        <f>'T3_data(t)'!D54</f>
        <v>164305.12</v>
      </c>
      <c r="E32" s="574">
        <f>'T3_data(t)'!E54</f>
        <v>330655.76</v>
      </c>
      <c r="F32" s="578">
        <f>'T3_data(t)'!F54</f>
        <v>330655.76</v>
      </c>
      <c r="G32" s="658">
        <f>'T3_data(t)'!G54</f>
        <v>33.68</v>
      </c>
      <c r="H32" s="658">
        <f>'T3_data(t)'!H54</f>
        <v>10.4</v>
      </c>
      <c r="I32" s="658">
        <f>'T3_data(t)'!I54</f>
        <v>-21.48</v>
      </c>
      <c r="J32" s="658">
        <f>'T3_data(t)'!J54</f>
        <v>-21.48</v>
      </c>
      <c r="K32" s="658"/>
      <c r="L32" s="658"/>
      <c r="M32" s="658"/>
      <c r="O32" s="573" t="str">
        <f t="shared" si="2"/>
        <v>33.7</v>
      </c>
      <c r="P32" s="573" t="str">
        <f t="shared" si="3"/>
        <v>10.4</v>
      </c>
      <c r="Q32" s="573" t="str">
        <f t="shared" si="4"/>
        <v>-21.5</v>
      </c>
      <c r="R32" s="573" t="str">
        <f t="shared" si="5"/>
        <v>-21.5</v>
      </c>
      <c r="S32" s="573"/>
      <c r="T32" s="573"/>
      <c r="U32" s="573"/>
      <c r="V32" s="573"/>
      <c r="W32" s="577">
        <f>'T3_data(t-1)'!B54</f>
        <v>4194031.31</v>
      </c>
      <c r="X32" s="577">
        <f>'T3_data(t-1)'!C54</f>
        <v>369369.7</v>
      </c>
      <c r="Y32" s="577">
        <f>'T3_data(t-1)'!D54</f>
        <v>148831.92000000001</v>
      </c>
      <c r="Z32" s="577">
        <f>'T3_data(t-1)'!E54</f>
        <v>421131.59</v>
      </c>
      <c r="AA32" s="577">
        <f>'T3_data(t-1)'!F54</f>
        <v>421131.59</v>
      </c>
    </row>
    <row r="33" spans="1:27" ht="19.5" customHeight="1">
      <c r="A33" s="349" t="s">
        <v>695</v>
      </c>
      <c r="B33" s="574">
        <f>B31*1000000/B32</f>
        <v>478.16362764546238</v>
      </c>
      <c r="C33" s="574">
        <f t="shared" ref="C33:F33" si="18">C31*1000000/C32</f>
        <v>506.35004607467226</v>
      </c>
      <c r="D33" s="574">
        <f t="shared" si="18"/>
        <v>466.63183715760044</v>
      </c>
      <c r="E33" s="574">
        <f t="shared" si="18"/>
        <v>409.48931299427534</v>
      </c>
      <c r="F33" s="578">
        <f t="shared" si="18"/>
        <v>409.48931299427534</v>
      </c>
      <c r="G33" s="658">
        <f>((B33/W33)-1)*100</f>
        <v>-17.199288784134982</v>
      </c>
      <c r="H33" s="658">
        <f>((D33/Y33)-1)*100</f>
        <v>-18.619976262839199</v>
      </c>
      <c r="I33" s="658">
        <f>((E33/Z33)-1)*100</f>
        <v>-19.129203963005605</v>
      </c>
      <c r="J33" s="658">
        <f>((F33/AA33)-1)*100</f>
        <v>-19.129203963005605</v>
      </c>
      <c r="K33" s="658"/>
      <c r="L33" s="658"/>
      <c r="M33" s="658"/>
      <c r="O33" s="573" t="str">
        <f t="shared" si="2"/>
        <v>-17.2</v>
      </c>
      <c r="P33" s="573" t="str">
        <f t="shared" si="3"/>
        <v>-18.6</v>
      </c>
      <c r="Q33" s="573" t="str">
        <f t="shared" si="4"/>
        <v>-19.1</v>
      </c>
      <c r="R33" s="573" t="str">
        <f t="shared" si="5"/>
        <v>-19.1</v>
      </c>
      <c r="S33" s="573"/>
      <c r="T33" s="573"/>
      <c r="U33" s="573"/>
      <c r="V33" s="573"/>
      <c r="W33" s="577">
        <f>W31*1000000/W32</f>
        <v>577.48734355538227</v>
      </c>
      <c r="X33" s="577">
        <f t="shared" ref="X33:AA33" si="19">X31*1000000/X32</f>
        <v>580.52948035531881</v>
      </c>
      <c r="Y33" s="577">
        <f t="shared" si="19"/>
        <v>573.39850214927003</v>
      </c>
      <c r="Z33" s="577">
        <f t="shared" si="19"/>
        <v>506.35004607467226</v>
      </c>
      <c r="AA33" s="577">
        <f t="shared" si="19"/>
        <v>506.35004607467226</v>
      </c>
    </row>
    <row r="34" spans="1:27" s="568" customFormat="1" ht="19.5" customHeight="1">
      <c r="A34" s="348" t="s">
        <v>64</v>
      </c>
      <c r="B34" s="570">
        <f>VLOOKUP($A34,'T3_data(t)'!$A:$N,2,FALSE)</f>
        <v>278821</v>
      </c>
      <c r="C34" s="570">
        <f>VLOOKUP($A34,'T3_data(t)'!$A:$N,3,FALSE)</f>
        <v>20766.02</v>
      </c>
      <c r="D34" s="570">
        <f>VLOOKUP($A34,'T3_data(t)'!$A:$N,4,FALSE)</f>
        <v>24329.16</v>
      </c>
      <c r="E34" s="570">
        <f>VLOOKUP($A34,'T3_data(t)'!$A:$N,5,FALSE)</f>
        <v>26950.799999999999</v>
      </c>
      <c r="F34" s="571">
        <f>VLOOKUP($A34,'T3_data(t)'!$A:$N,6,FALSE)</f>
        <v>26950.799999999999</v>
      </c>
      <c r="G34" s="657">
        <f>VLOOKUP($A34,'T3_data(t)'!$A:$N,7,FALSE)</f>
        <v>17.36</v>
      </c>
      <c r="H34" s="657">
        <f>VLOOKUP($A34,'T3_data(t)'!$A:$N,8,FALSE)</f>
        <v>20.29</v>
      </c>
      <c r="I34" s="657">
        <f>VLOOKUP($A34,'T3_data(t)'!$A:$N,9,FALSE)</f>
        <v>29.78</v>
      </c>
      <c r="J34" s="657">
        <f>VLOOKUP($A34,'T3_data(t)'!$A:$N,10,FALSE)</f>
        <v>29.78</v>
      </c>
      <c r="K34" s="657">
        <f>VLOOKUP($A34,'T3_data(t)'!$A:$N,11,FALSE)</f>
        <v>82.09</v>
      </c>
      <c r="L34" s="657">
        <f>VLOOKUP($A34,'T3_data(t)'!$A:$N,12,FALSE)</f>
        <v>84.1</v>
      </c>
      <c r="M34" s="657">
        <f>VLOOKUP($A34,'T3_data(t)'!$A:$N,13,FALSE)</f>
        <v>85.36</v>
      </c>
      <c r="O34" s="573" t="str">
        <f t="shared" si="2"/>
        <v>17.4</v>
      </c>
      <c r="P34" s="573" t="str">
        <f t="shared" si="3"/>
        <v>20.3</v>
      </c>
      <c r="Q34" s="573" t="str">
        <f t="shared" si="4"/>
        <v>29.8</v>
      </c>
      <c r="R34" s="573" t="str">
        <f t="shared" si="5"/>
        <v>29.8</v>
      </c>
      <c r="S34" s="573" t="str">
        <f>IF(FIXED(K34,1)="0.0",IF(FIXED(K34,2)="0.00",FIXED(K34,3),FIXED(K34,2)),FIXED(K34,1))</f>
        <v>82.1</v>
      </c>
      <c r="T34" s="573" t="str">
        <f>IF(FIXED(L34,1)="0.0",IF(FIXED(L34,2)="0.00",FIXED(L34,3),FIXED(L34,2)),FIXED(L34,1))</f>
        <v>84.1</v>
      </c>
      <c r="U34" s="573" t="str">
        <f>IF(FIXED(M34,1)="0.0",IF(FIXED(M34,2)="0.00",FIXED(M34,3),FIXED(M34,2)),FIXED(M34,1))</f>
        <v>85.4</v>
      </c>
      <c r="V34" s="573" t="e">
        <f>IF(FIXED(#REF!,1)="0.0",IF(FIXED(#REF!,2)="0.00",FIXED(#REF!,3),FIXED(#REF!,2)),FIXED(#REF!,1))</f>
        <v>#REF!</v>
      </c>
    </row>
    <row r="35" spans="1:27" ht="19.5" customHeight="1">
      <c r="A35" s="349" t="s">
        <v>65</v>
      </c>
      <c r="B35" s="574">
        <f>VLOOKUP($A35,'T3_data(t)'!$A:$N,2,FALSE)</f>
        <v>40430.9</v>
      </c>
      <c r="C35" s="574">
        <f>VLOOKUP($A35,'T3_data(t)'!$A:$N,3,FALSE)</f>
        <v>2859.79</v>
      </c>
      <c r="D35" s="574">
        <f>VLOOKUP($A35,'T3_data(t)'!$A:$N,4,FALSE)</f>
        <v>3402.72</v>
      </c>
      <c r="E35" s="574">
        <f>VLOOKUP($A35,'T3_data(t)'!$A:$N,5,FALSE)</f>
        <v>3183.39</v>
      </c>
      <c r="F35" s="575">
        <f>VLOOKUP($A35,'T3_data(t)'!$A:$N,6,FALSE)</f>
        <v>3183.39</v>
      </c>
      <c r="G35" s="658">
        <f>VLOOKUP($A35,'T3_data(t)'!$A:$N,7,FALSE)</f>
        <v>2.46</v>
      </c>
      <c r="H35" s="658">
        <f>VLOOKUP($A35,'T3_data(t)'!$A:$N,8,FALSE)</f>
        <v>5.37</v>
      </c>
      <c r="I35" s="658">
        <f>VLOOKUP($A35,'T3_data(t)'!$A:$N,9,FALSE)</f>
        <v>11.32</v>
      </c>
      <c r="J35" s="658">
        <f>VLOOKUP($A35,'T3_data(t)'!$A:$N,10,FALSE)</f>
        <v>11.32</v>
      </c>
      <c r="K35" s="658">
        <f>VLOOKUP($A35,'T3_data(t)'!$A:$N,11,FALSE)</f>
        <v>11.9</v>
      </c>
      <c r="L35" s="658">
        <f>VLOOKUP($A35,'T3_data(t)'!$A:$N,12,FALSE)</f>
        <v>11.76</v>
      </c>
      <c r="M35" s="658">
        <f>VLOOKUP($A35,'T3_data(t)'!$A:$N,13,FALSE)</f>
        <v>10.08</v>
      </c>
      <c r="O35" s="573" t="str">
        <f t="shared" si="2"/>
        <v>2.5</v>
      </c>
      <c r="P35" s="573" t="str">
        <f t="shared" si="3"/>
        <v>5.4</v>
      </c>
      <c r="Q35" s="573" t="str">
        <f t="shared" si="4"/>
        <v>11.3</v>
      </c>
      <c r="R35" s="573" t="str">
        <f t="shared" si="5"/>
        <v>11.3</v>
      </c>
      <c r="S35" s="573" t="str">
        <f t="shared" ref="S35:S76" si="20">IF(FIXED(K35,1)="0.0",FIXED(K35,2),FIXED(K35,1))</f>
        <v>11.9</v>
      </c>
      <c r="T35" s="573" t="str">
        <f t="shared" ref="T35:T76" si="21">IF(FIXED(L35,1)="0.0",FIXED(L35,2),FIXED(L35,1))</f>
        <v>11.8</v>
      </c>
      <c r="U35" s="573" t="str">
        <f t="shared" ref="U35:U76" si="22">IF(FIXED(M35,1)="0.0",FIXED(M35,2),FIXED(M35,1))</f>
        <v>10.1</v>
      </c>
      <c r="V35" s="573" t="e">
        <f>IF(FIXED(#REF!,1)="0.0",FIXED(#REF!,2),FIXED(#REF!,1))</f>
        <v>#REF!</v>
      </c>
    </row>
    <row r="36" spans="1:27" ht="19.5" customHeight="1">
      <c r="A36" s="349" t="s">
        <v>66</v>
      </c>
      <c r="B36" s="574">
        <f>VLOOKUP($A36,'T3_data(t)'!$A:$N,2,FALSE)</f>
        <v>22836.73</v>
      </c>
      <c r="C36" s="574">
        <f>VLOOKUP($A36,'T3_data(t)'!$A:$N,3,FALSE)</f>
        <v>1549.06</v>
      </c>
      <c r="D36" s="574">
        <f>VLOOKUP($A36,'T3_data(t)'!$A:$N,4,FALSE)</f>
        <v>1902</v>
      </c>
      <c r="E36" s="574">
        <f>VLOOKUP($A36,'T3_data(t)'!$A:$N,5,FALSE)</f>
        <v>1743.75</v>
      </c>
      <c r="F36" s="575">
        <f>VLOOKUP($A36,'T3_data(t)'!$A:$N,6,FALSE)</f>
        <v>1743.75</v>
      </c>
      <c r="G36" s="658">
        <f>VLOOKUP($A36,'T3_data(t)'!$A:$N,7,FALSE)</f>
        <v>-1.85</v>
      </c>
      <c r="H36" s="658">
        <f>VLOOKUP($A36,'T3_data(t)'!$A:$N,8,FALSE)</f>
        <v>2.23</v>
      </c>
      <c r="I36" s="658">
        <f>VLOOKUP($A36,'T3_data(t)'!$A:$N,9,FALSE)</f>
        <v>12.57</v>
      </c>
      <c r="J36" s="658">
        <f>VLOOKUP($A36,'T3_data(t)'!$A:$N,10,FALSE)</f>
        <v>12.57</v>
      </c>
      <c r="K36" s="658">
        <f>VLOOKUP($A36,'T3_data(t)'!$A:$N,11,FALSE)</f>
        <v>6.72</v>
      </c>
      <c r="L36" s="658">
        <f>VLOOKUP($A36,'T3_data(t)'!$A:$N,12,FALSE)</f>
        <v>6.57</v>
      </c>
      <c r="M36" s="658">
        <f>VLOOKUP($A36,'T3_data(t)'!$A:$N,13,FALSE)</f>
        <v>5.52</v>
      </c>
      <c r="O36" s="573" t="str">
        <f t="shared" si="2"/>
        <v>-1.9</v>
      </c>
      <c r="P36" s="573" t="str">
        <f t="shared" si="3"/>
        <v>2.2</v>
      </c>
      <c r="Q36" s="573" t="str">
        <f t="shared" si="4"/>
        <v>12.6</v>
      </c>
      <c r="R36" s="573" t="str">
        <f t="shared" si="5"/>
        <v>12.6</v>
      </c>
      <c r="S36" s="573" t="str">
        <f t="shared" si="20"/>
        <v>6.7</v>
      </c>
      <c r="T36" s="573" t="str">
        <f t="shared" si="21"/>
        <v>6.6</v>
      </c>
      <c r="U36" s="573" t="str">
        <f t="shared" si="22"/>
        <v>5.5</v>
      </c>
      <c r="V36" s="573" t="e">
        <f>IF(FIXED(#REF!,1)="0.0",FIXED(#REF!,2),FIXED(#REF!,1))</f>
        <v>#REF!</v>
      </c>
    </row>
    <row r="37" spans="1:27" ht="19.5" customHeight="1">
      <c r="A37" s="349" t="s">
        <v>67</v>
      </c>
      <c r="B37" s="574">
        <f>VLOOKUP($A37,'T3_data(t)'!$A:$N,2,FALSE)</f>
        <v>9965.17</v>
      </c>
      <c r="C37" s="574">
        <f>VLOOKUP($A37,'T3_data(t)'!$A:$N,3,FALSE)</f>
        <v>782.42</v>
      </c>
      <c r="D37" s="574">
        <f>VLOOKUP($A37,'T3_data(t)'!$A:$N,4,FALSE)</f>
        <v>556.15</v>
      </c>
      <c r="E37" s="574">
        <f>VLOOKUP($A37,'T3_data(t)'!$A:$N,5,FALSE)</f>
        <v>567.09</v>
      </c>
      <c r="F37" s="575">
        <f>VLOOKUP($A37,'T3_data(t)'!$A:$N,6,FALSE)</f>
        <v>567.09</v>
      </c>
      <c r="G37" s="658">
        <f>VLOOKUP($A37,'T3_data(t)'!$A:$N,7,FALSE)</f>
        <v>-18.78</v>
      </c>
      <c r="H37" s="658">
        <f>VLOOKUP($A37,'T3_data(t)'!$A:$N,8,FALSE)</f>
        <v>-35.01</v>
      </c>
      <c r="I37" s="658">
        <f>VLOOKUP($A37,'T3_data(t)'!$A:$N,9,FALSE)</f>
        <v>-27.52</v>
      </c>
      <c r="J37" s="658">
        <f>VLOOKUP($A37,'T3_data(t)'!$A:$N,10,FALSE)</f>
        <v>-27.52</v>
      </c>
      <c r="K37" s="658">
        <f>VLOOKUP($A37,'T3_data(t)'!$A:$N,11,FALSE)</f>
        <v>2.93</v>
      </c>
      <c r="L37" s="658">
        <f>VLOOKUP($A37,'T3_data(t)'!$A:$N,12,FALSE)</f>
        <v>1.92</v>
      </c>
      <c r="M37" s="658">
        <f>VLOOKUP($A37,'T3_data(t)'!$A:$N,13,FALSE)</f>
        <v>1.8</v>
      </c>
      <c r="O37" s="573" t="str">
        <f t="shared" si="2"/>
        <v>-18.8</v>
      </c>
      <c r="P37" s="573" t="str">
        <f t="shared" si="3"/>
        <v>-35.0</v>
      </c>
      <c r="Q37" s="573" t="str">
        <f t="shared" si="4"/>
        <v>-27.5</v>
      </c>
      <c r="R37" s="573" t="str">
        <f t="shared" si="5"/>
        <v>-27.5</v>
      </c>
      <c r="S37" s="573" t="str">
        <f t="shared" si="20"/>
        <v>2.9</v>
      </c>
      <c r="T37" s="573" t="str">
        <f t="shared" si="21"/>
        <v>1.9</v>
      </c>
      <c r="U37" s="573" t="str">
        <f t="shared" si="22"/>
        <v>1.8</v>
      </c>
      <c r="V37" s="573" t="e">
        <f>IF(FIXED(#REF!,1)="0.0",FIXED(#REF!,2),FIXED(#REF!,1))</f>
        <v>#REF!</v>
      </c>
    </row>
    <row r="38" spans="1:27" ht="19.5" customHeight="1">
      <c r="A38" s="349" t="s">
        <v>68</v>
      </c>
      <c r="B38" s="574">
        <f>VLOOKUP($A38,'T3_data(t)'!$A:$N,2,FALSE)</f>
        <v>10279.77</v>
      </c>
      <c r="C38" s="574">
        <f>VLOOKUP($A38,'T3_data(t)'!$A:$N,3,FALSE)</f>
        <v>553.28</v>
      </c>
      <c r="D38" s="574">
        <f>VLOOKUP($A38,'T3_data(t)'!$A:$N,4,FALSE)</f>
        <v>1093.72</v>
      </c>
      <c r="E38" s="574">
        <f>VLOOKUP($A38,'T3_data(t)'!$A:$N,5,FALSE)</f>
        <v>915.2</v>
      </c>
      <c r="F38" s="575">
        <f>VLOOKUP($A38,'T3_data(t)'!$A:$N,6,FALSE)</f>
        <v>915.2</v>
      </c>
      <c r="G38" s="658">
        <f>VLOOKUP($A38,'T3_data(t)'!$A:$N,7,FALSE)</f>
        <v>19.399999999999999</v>
      </c>
      <c r="H38" s="658">
        <f>VLOOKUP($A38,'T3_data(t)'!$A:$N,8,FALSE)</f>
        <v>42.24</v>
      </c>
      <c r="I38" s="658">
        <f>VLOOKUP($A38,'T3_data(t)'!$A:$N,9,FALSE)</f>
        <v>65.41</v>
      </c>
      <c r="J38" s="658">
        <f>VLOOKUP($A38,'T3_data(t)'!$A:$N,10,FALSE)</f>
        <v>65.41</v>
      </c>
      <c r="K38" s="658">
        <f>VLOOKUP($A38,'T3_data(t)'!$A:$N,11,FALSE)</f>
        <v>3.03</v>
      </c>
      <c r="L38" s="658">
        <f>VLOOKUP($A38,'T3_data(t)'!$A:$N,12,FALSE)</f>
        <v>3.78</v>
      </c>
      <c r="M38" s="658">
        <f>VLOOKUP($A38,'T3_data(t)'!$A:$N,13,FALSE)</f>
        <v>2.9</v>
      </c>
      <c r="O38" s="573" t="str">
        <f t="shared" si="2"/>
        <v>19.4</v>
      </c>
      <c r="P38" s="573" t="str">
        <f t="shared" si="3"/>
        <v>42.2</v>
      </c>
      <c r="Q38" s="573" t="str">
        <f t="shared" si="4"/>
        <v>65.4</v>
      </c>
      <c r="R38" s="573" t="str">
        <f t="shared" si="5"/>
        <v>65.4</v>
      </c>
      <c r="S38" s="573" t="str">
        <f t="shared" si="20"/>
        <v>3.0</v>
      </c>
      <c r="T38" s="573" t="str">
        <f t="shared" si="21"/>
        <v>3.8</v>
      </c>
      <c r="U38" s="573" t="str">
        <f t="shared" si="22"/>
        <v>2.9</v>
      </c>
      <c r="V38" s="573" t="e">
        <f>IF(FIXED(#REF!,1)="0.0",FIXED(#REF!,2),FIXED(#REF!,1))</f>
        <v>#REF!</v>
      </c>
    </row>
    <row r="39" spans="1:27" ht="19.5" customHeight="1">
      <c r="A39" s="349" t="s">
        <v>69</v>
      </c>
      <c r="B39" s="574">
        <f>VLOOKUP($A39,'T3_data(t)'!$A:$N,2,FALSE)</f>
        <v>2522.2600000000002</v>
      </c>
      <c r="C39" s="574">
        <f>VLOOKUP($A39,'T3_data(t)'!$A:$N,3,FALSE)</f>
        <v>211.91</v>
      </c>
      <c r="D39" s="574">
        <f>VLOOKUP($A39,'T3_data(t)'!$A:$N,4,FALSE)</f>
        <v>246.28</v>
      </c>
      <c r="E39" s="574">
        <f>VLOOKUP($A39,'T3_data(t)'!$A:$N,5,FALSE)</f>
        <v>254.29</v>
      </c>
      <c r="F39" s="575">
        <f>VLOOKUP($A39,'T3_data(t)'!$A:$N,6,FALSE)</f>
        <v>254.29</v>
      </c>
      <c r="G39" s="658">
        <f>VLOOKUP($A39,'T3_data(t)'!$A:$N,7,FALSE)</f>
        <v>6.53</v>
      </c>
      <c r="H39" s="658">
        <f>VLOOKUP($A39,'T3_data(t)'!$A:$N,8,FALSE)</f>
        <v>5.0999999999999996</v>
      </c>
      <c r="I39" s="658">
        <f>VLOOKUP($A39,'T3_data(t)'!$A:$N,9,FALSE)</f>
        <v>20</v>
      </c>
      <c r="J39" s="658">
        <f>VLOOKUP($A39,'T3_data(t)'!$A:$N,10,FALSE)</f>
        <v>20</v>
      </c>
      <c r="K39" s="658">
        <f>VLOOKUP($A39,'T3_data(t)'!$A:$N,11,FALSE)</f>
        <v>0.74</v>
      </c>
      <c r="L39" s="658">
        <f>VLOOKUP($A39,'T3_data(t)'!$A:$N,12,FALSE)</f>
        <v>0.85</v>
      </c>
      <c r="M39" s="658">
        <f>VLOOKUP($A39,'T3_data(t)'!$A:$N,13,FALSE)</f>
        <v>0.81</v>
      </c>
      <c r="O39" s="573" t="str">
        <f t="shared" si="2"/>
        <v>6.5</v>
      </c>
      <c r="P39" s="573" t="str">
        <f t="shared" si="3"/>
        <v>5.1</v>
      </c>
      <c r="Q39" s="573" t="str">
        <f t="shared" si="4"/>
        <v>20.0</v>
      </c>
      <c r="R39" s="573" t="str">
        <f t="shared" si="5"/>
        <v>20.0</v>
      </c>
      <c r="S39" s="573" t="str">
        <f t="shared" si="20"/>
        <v>0.7</v>
      </c>
      <c r="T39" s="573" t="str">
        <f t="shared" si="21"/>
        <v>0.9</v>
      </c>
      <c r="U39" s="573" t="str">
        <f t="shared" si="22"/>
        <v>0.8</v>
      </c>
      <c r="V39" s="573" t="e">
        <f>IF(FIXED(#REF!,1)="0.0",FIXED(#REF!,2),FIXED(#REF!,1))</f>
        <v>#REF!</v>
      </c>
    </row>
    <row r="40" spans="1:27" ht="19.5" customHeight="1">
      <c r="A40" s="349" t="s">
        <v>70</v>
      </c>
      <c r="B40" s="574">
        <f>VLOOKUP($A40,'T3_data(t)'!$A:$N,2,FALSE)</f>
        <v>69.45</v>
      </c>
      <c r="C40" s="574">
        <f>VLOOKUP($A40,'T3_data(t)'!$A:$N,3,FALSE)</f>
        <v>1.45</v>
      </c>
      <c r="D40" s="574">
        <f>VLOOKUP($A40,'T3_data(t)'!$A:$N,4,FALSE)</f>
        <v>5.85</v>
      </c>
      <c r="E40" s="574">
        <f>VLOOKUP($A40,'T3_data(t)'!$A:$N,5,FALSE)</f>
        <v>7.16</v>
      </c>
      <c r="F40" s="575">
        <f>VLOOKUP($A40,'T3_data(t)'!$A:$N,6,FALSE)</f>
        <v>7.16</v>
      </c>
      <c r="G40" s="658">
        <f>VLOOKUP($A40,'T3_data(t)'!$A:$N,7,FALSE)</f>
        <v>267.45999999999998</v>
      </c>
      <c r="H40" s="658">
        <f>VLOOKUP($A40,'T3_data(t)'!$A:$N,8,FALSE)</f>
        <v>297.95999999999998</v>
      </c>
      <c r="I40" s="658">
        <f>VLOOKUP($A40,'T3_data(t)'!$A:$N,9,FALSE)</f>
        <v>393.79</v>
      </c>
      <c r="J40" s="658">
        <f>VLOOKUP($A40,'T3_data(t)'!$A:$N,10,FALSE)</f>
        <v>393.79</v>
      </c>
      <c r="K40" s="662">
        <f>VLOOKUP($A40,'T3_data(t)'!$A:$N,11,FALSE)</f>
        <v>0.02</v>
      </c>
      <c r="L40" s="662">
        <f>VLOOKUP($A40,'T3_data(t)'!$A:$N,12,FALSE)</f>
        <v>0.02</v>
      </c>
      <c r="M40" s="662">
        <f>VLOOKUP($A40,'T3_data(t)'!$A:$N,13,FALSE)</f>
        <v>0.02</v>
      </c>
      <c r="O40" s="573" t="str">
        <f t="shared" si="2"/>
        <v>267.5</v>
      </c>
      <c r="P40" s="573" t="str">
        <f t="shared" si="3"/>
        <v>298.0</v>
      </c>
      <c r="Q40" s="573" t="str">
        <f t="shared" si="4"/>
        <v>393.8</v>
      </c>
      <c r="R40" s="573" t="str">
        <f t="shared" si="5"/>
        <v>393.8</v>
      </c>
      <c r="S40" s="573" t="str">
        <f t="shared" si="20"/>
        <v>0.02</v>
      </c>
      <c r="T40" s="573" t="str">
        <f t="shared" si="21"/>
        <v>0.02</v>
      </c>
      <c r="U40" s="573" t="str">
        <f t="shared" si="22"/>
        <v>0.02</v>
      </c>
      <c r="V40" s="573" t="e">
        <f>IF(FIXED(#REF!,1)="0.0",FIXED(#REF!,2),FIXED(#REF!,1))</f>
        <v>#REF!</v>
      </c>
    </row>
    <row r="41" spans="1:27" ht="19.5" customHeight="1">
      <c r="A41" s="349" t="s">
        <v>71</v>
      </c>
      <c r="B41" s="574">
        <f>VLOOKUP($A41,'T3_data(t)'!$A:$N,2,FALSE)</f>
        <v>16900.64</v>
      </c>
      <c r="C41" s="574">
        <f>VLOOKUP($A41,'T3_data(t)'!$A:$N,3,FALSE)</f>
        <v>1255.8399999999999</v>
      </c>
      <c r="D41" s="574">
        <f>VLOOKUP($A41,'T3_data(t)'!$A:$N,4,FALSE)</f>
        <v>1453.9</v>
      </c>
      <c r="E41" s="574">
        <f>VLOOKUP($A41,'T3_data(t)'!$A:$N,5,FALSE)</f>
        <v>1384.07</v>
      </c>
      <c r="F41" s="575">
        <f>VLOOKUP($A41,'T3_data(t)'!$A:$N,6,FALSE)</f>
        <v>1384.07</v>
      </c>
      <c r="G41" s="658">
        <f>VLOOKUP($A41,'T3_data(t)'!$A:$N,7,FALSE)</f>
        <v>9.15</v>
      </c>
      <c r="H41" s="658">
        <f>VLOOKUP($A41,'T3_data(t)'!$A:$N,8,FALSE)</f>
        <v>10.47</v>
      </c>
      <c r="I41" s="658">
        <f>VLOOKUP($A41,'T3_data(t)'!$A:$N,9,FALSE)</f>
        <v>10.210000000000001</v>
      </c>
      <c r="J41" s="658">
        <f>VLOOKUP($A41,'T3_data(t)'!$A:$N,10,FALSE)</f>
        <v>10.210000000000001</v>
      </c>
      <c r="K41" s="658">
        <f>VLOOKUP($A41,'T3_data(t)'!$A:$N,11,FALSE)</f>
        <v>4.9800000000000004</v>
      </c>
      <c r="L41" s="658">
        <f>VLOOKUP($A41,'T3_data(t)'!$A:$N,12,FALSE)</f>
        <v>5.03</v>
      </c>
      <c r="M41" s="658">
        <f>VLOOKUP($A41,'T3_data(t)'!$A:$N,13,FALSE)</f>
        <v>4.38</v>
      </c>
      <c r="O41" s="573" t="str">
        <f t="shared" si="2"/>
        <v>9.2</v>
      </c>
      <c r="P41" s="573" t="str">
        <f t="shared" si="3"/>
        <v>10.5</v>
      </c>
      <c r="Q41" s="573" t="str">
        <f t="shared" si="4"/>
        <v>10.2</v>
      </c>
      <c r="R41" s="573" t="str">
        <f t="shared" si="5"/>
        <v>10.2</v>
      </c>
      <c r="S41" s="573" t="str">
        <f t="shared" si="20"/>
        <v>5.0</v>
      </c>
      <c r="T41" s="573" t="str">
        <f t="shared" si="21"/>
        <v>5.0</v>
      </c>
      <c r="U41" s="573" t="str">
        <f t="shared" si="22"/>
        <v>4.4</v>
      </c>
      <c r="V41" s="573" t="e">
        <f>IF(FIXED(#REF!,1)="0.0",FIXED(#REF!,2),FIXED(#REF!,1))</f>
        <v>#REF!</v>
      </c>
    </row>
    <row r="42" spans="1:27" ht="19.5" customHeight="1">
      <c r="A42" s="349" t="s">
        <v>72</v>
      </c>
      <c r="B42" s="574">
        <f>VLOOKUP($A42,'T3_data(t)'!$A:$N,2,FALSE)</f>
        <v>11242.61</v>
      </c>
      <c r="C42" s="574">
        <f>VLOOKUP($A42,'T3_data(t)'!$A:$N,3,FALSE)</f>
        <v>828.89</v>
      </c>
      <c r="D42" s="574">
        <f>VLOOKUP($A42,'T3_data(t)'!$A:$N,4,FALSE)</f>
        <v>972.96</v>
      </c>
      <c r="E42" s="574">
        <f>VLOOKUP($A42,'T3_data(t)'!$A:$N,5,FALSE)</f>
        <v>893.91</v>
      </c>
      <c r="F42" s="575">
        <f>VLOOKUP($A42,'T3_data(t)'!$A:$N,6,FALSE)</f>
        <v>893.91</v>
      </c>
      <c r="G42" s="658">
        <f>VLOOKUP($A42,'T3_data(t)'!$A:$N,7,FALSE)</f>
        <v>9.83</v>
      </c>
      <c r="H42" s="658">
        <f>VLOOKUP($A42,'T3_data(t)'!$A:$N,8,FALSE)</f>
        <v>11.53</v>
      </c>
      <c r="I42" s="658">
        <f>VLOOKUP($A42,'T3_data(t)'!$A:$N,9,FALSE)</f>
        <v>7.84</v>
      </c>
      <c r="J42" s="658">
        <f>VLOOKUP($A42,'T3_data(t)'!$A:$N,10,FALSE)</f>
        <v>7.84</v>
      </c>
      <c r="K42" s="658">
        <f>VLOOKUP($A42,'T3_data(t)'!$A:$N,11,FALSE)</f>
        <v>3.31</v>
      </c>
      <c r="L42" s="658">
        <f>VLOOKUP($A42,'T3_data(t)'!$A:$N,12,FALSE)</f>
        <v>3.36</v>
      </c>
      <c r="M42" s="658">
        <f>VLOOKUP($A42,'T3_data(t)'!$A:$N,13,FALSE)</f>
        <v>2.83</v>
      </c>
      <c r="O42" s="573" t="str">
        <f t="shared" ref="O42:O76" si="23">IF(FIXED(G42,1)="0.0",IF(FIXED(G42,2)="0.00",FIXED(G42,3),FIXED(G42,2)),FIXED(G42,1))</f>
        <v>9.8</v>
      </c>
      <c r="P42" s="573" t="str">
        <f t="shared" ref="P42:P76" si="24">IF(FIXED(H42,1)="0.0",IF(FIXED(H42,2)="0.00",FIXED(H42,3),FIXED(H42,2)),FIXED(H42,1))</f>
        <v>11.5</v>
      </c>
      <c r="Q42" s="573" t="str">
        <f t="shared" ref="Q42:Q76" si="25">IF(FIXED(I42,1)="0.0",IF(FIXED(I42,2)="0.00",FIXED(I42,3),FIXED(I42,2)),FIXED(I42,1))</f>
        <v>7.8</v>
      </c>
      <c r="R42" s="573" t="str">
        <f t="shared" ref="R42:R76" si="26">IF(FIXED(J42,1)="0.0",IF(FIXED(J42,2)="0.00",FIXED(J42,3),FIXED(J42,2)),FIXED(J42,1))</f>
        <v>7.8</v>
      </c>
      <c r="S42" s="573" t="str">
        <f t="shared" si="20"/>
        <v>3.3</v>
      </c>
      <c r="T42" s="573" t="str">
        <f t="shared" si="21"/>
        <v>3.4</v>
      </c>
      <c r="U42" s="573" t="str">
        <f t="shared" si="22"/>
        <v>2.8</v>
      </c>
      <c r="V42" s="573" t="e">
        <f>IF(FIXED(#REF!,1)="0.0",FIXED(#REF!,2),FIXED(#REF!,1))</f>
        <v>#REF!</v>
      </c>
    </row>
    <row r="43" spans="1:27" ht="19.5" customHeight="1">
      <c r="A43" s="349" t="s">
        <v>73</v>
      </c>
      <c r="B43" s="574">
        <f>VLOOKUP($A43,'T3_data(t)'!$A:$N,2,FALSE)</f>
        <v>3788.12</v>
      </c>
      <c r="C43" s="574">
        <f>VLOOKUP($A43,'T3_data(t)'!$A:$N,3,FALSE)</f>
        <v>280.94</v>
      </c>
      <c r="D43" s="574">
        <f>VLOOKUP($A43,'T3_data(t)'!$A:$N,4,FALSE)</f>
        <v>318.70999999999998</v>
      </c>
      <c r="E43" s="574">
        <f>VLOOKUP($A43,'T3_data(t)'!$A:$N,5,FALSE)</f>
        <v>333.17</v>
      </c>
      <c r="F43" s="575">
        <f>VLOOKUP($A43,'T3_data(t)'!$A:$N,6,FALSE)</f>
        <v>333.17</v>
      </c>
      <c r="G43" s="658">
        <f>VLOOKUP($A43,'T3_data(t)'!$A:$N,7,FALSE)</f>
        <v>4.05</v>
      </c>
      <c r="H43" s="658">
        <f>VLOOKUP($A43,'T3_data(t)'!$A:$N,8,FALSE)</f>
        <v>9.1999999999999993</v>
      </c>
      <c r="I43" s="658">
        <f>VLOOKUP($A43,'T3_data(t)'!$A:$N,9,FALSE)</f>
        <v>18.59</v>
      </c>
      <c r="J43" s="658">
        <f>VLOOKUP($A43,'T3_data(t)'!$A:$N,10,FALSE)</f>
        <v>18.59</v>
      </c>
      <c r="K43" s="658">
        <f>VLOOKUP($A43,'T3_data(t)'!$A:$N,11,FALSE)</f>
        <v>1.1200000000000001</v>
      </c>
      <c r="L43" s="658">
        <f>VLOOKUP($A43,'T3_data(t)'!$A:$N,12,FALSE)</f>
        <v>1.1000000000000001</v>
      </c>
      <c r="M43" s="658">
        <f>VLOOKUP($A43,'T3_data(t)'!$A:$N,13,FALSE)</f>
        <v>1.06</v>
      </c>
      <c r="O43" s="573" t="str">
        <f t="shared" si="23"/>
        <v>4.1</v>
      </c>
      <c r="P43" s="573" t="str">
        <f t="shared" si="24"/>
        <v>9.2</v>
      </c>
      <c r="Q43" s="573" t="str">
        <f t="shared" si="25"/>
        <v>18.6</v>
      </c>
      <c r="R43" s="573" t="str">
        <f t="shared" si="26"/>
        <v>18.6</v>
      </c>
      <c r="S43" s="573" t="str">
        <f t="shared" si="20"/>
        <v>1.1</v>
      </c>
      <c r="T43" s="573" t="str">
        <f t="shared" si="21"/>
        <v>1.1</v>
      </c>
      <c r="U43" s="573" t="str">
        <f t="shared" si="22"/>
        <v>1.1</v>
      </c>
      <c r="V43" s="573" t="e">
        <f>IF(FIXED(#REF!,1)="0.0",FIXED(#REF!,2),FIXED(#REF!,1))</f>
        <v>#REF!</v>
      </c>
    </row>
    <row r="44" spans="1:27" ht="19.5" customHeight="1">
      <c r="A44" s="349" t="s">
        <v>74</v>
      </c>
      <c r="B44" s="574">
        <f>VLOOKUP($A44,'T3_data(t)'!$A:$N,2,FALSE)</f>
        <v>693.53</v>
      </c>
      <c r="C44" s="574">
        <f>VLOOKUP($A44,'T3_data(t)'!$A:$N,3,FALSE)</f>
        <v>54.89</v>
      </c>
      <c r="D44" s="574">
        <f>VLOOKUP($A44,'T3_data(t)'!$A:$N,4,FALSE)</f>
        <v>46.81</v>
      </c>
      <c r="E44" s="574">
        <f>VLOOKUP($A44,'T3_data(t)'!$A:$N,5,FALSE)</f>
        <v>55.57</v>
      </c>
      <c r="F44" s="575">
        <f>VLOOKUP($A44,'T3_data(t)'!$A:$N,6,FALSE)</f>
        <v>55.57</v>
      </c>
      <c r="G44" s="658">
        <f>VLOOKUP($A44,'T3_data(t)'!$A:$N,7,FALSE)</f>
        <v>-2.66</v>
      </c>
      <c r="H44" s="658">
        <f>VLOOKUP($A44,'T3_data(t)'!$A:$N,8,FALSE)</f>
        <v>-11.28</v>
      </c>
      <c r="I44" s="658">
        <f>VLOOKUP($A44,'T3_data(t)'!$A:$N,9,FALSE)</f>
        <v>1.24</v>
      </c>
      <c r="J44" s="658">
        <f>VLOOKUP($A44,'T3_data(t)'!$A:$N,10,FALSE)</f>
        <v>1.24</v>
      </c>
      <c r="K44" s="658">
        <f>VLOOKUP($A44,'T3_data(t)'!$A:$N,11,FALSE)</f>
        <v>0.2</v>
      </c>
      <c r="L44" s="658">
        <f>VLOOKUP($A44,'T3_data(t)'!$A:$N,12,FALSE)</f>
        <v>0.16</v>
      </c>
      <c r="M44" s="658">
        <f>VLOOKUP($A44,'T3_data(t)'!$A:$N,13,FALSE)</f>
        <v>0.18</v>
      </c>
      <c r="O44" s="573" t="str">
        <f t="shared" si="23"/>
        <v>-2.7</v>
      </c>
      <c r="P44" s="573" t="str">
        <f t="shared" si="24"/>
        <v>-11.3</v>
      </c>
      <c r="Q44" s="573" t="str">
        <f t="shared" si="25"/>
        <v>1.2</v>
      </c>
      <c r="R44" s="573" t="str">
        <f t="shared" si="26"/>
        <v>1.2</v>
      </c>
      <c r="S44" s="573" t="str">
        <f t="shared" si="20"/>
        <v>0.2</v>
      </c>
      <c r="T44" s="573" t="str">
        <f t="shared" si="21"/>
        <v>0.2</v>
      </c>
      <c r="U44" s="573" t="str">
        <f t="shared" si="22"/>
        <v>0.2</v>
      </c>
      <c r="V44" s="573" t="e">
        <f>IF(FIXED(#REF!,1)="0.0",FIXED(#REF!,2),FIXED(#REF!,1))</f>
        <v>#REF!</v>
      </c>
    </row>
    <row r="45" spans="1:27" ht="19.5" customHeight="1">
      <c r="A45" s="349" t="s">
        <v>75</v>
      </c>
      <c r="B45" s="574">
        <f>VLOOKUP($A45,'T3_data(t)'!$A:$N,2,FALSE)</f>
        <v>73213.039999999994</v>
      </c>
      <c r="C45" s="574">
        <f>VLOOKUP($A45,'T3_data(t)'!$A:$N,3,FALSE)</f>
        <v>4304.92</v>
      </c>
      <c r="D45" s="574">
        <f>VLOOKUP($A45,'T3_data(t)'!$A:$N,4,FALSE)</f>
        <v>7225.3</v>
      </c>
      <c r="E45" s="574">
        <f>VLOOKUP($A45,'T3_data(t)'!$A:$N,5,FALSE)</f>
        <v>7187.23</v>
      </c>
      <c r="F45" s="575">
        <f>VLOOKUP($A45,'T3_data(t)'!$A:$N,6,FALSE)</f>
        <v>7187.23</v>
      </c>
      <c r="G45" s="658">
        <f>VLOOKUP($A45,'T3_data(t)'!$A:$N,7,FALSE)</f>
        <v>38.29</v>
      </c>
      <c r="H45" s="658">
        <f>VLOOKUP($A45,'T3_data(t)'!$A:$N,8,FALSE)</f>
        <v>52.78</v>
      </c>
      <c r="I45" s="658">
        <f>VLOOKUP($A45,'T3_data(t)'!$A:$N,9,FALSE)</f>
        <v>66.95</v>
      </c>
      <c r="J45" s="658">
        <f>VLOOKUP($A45,'T3_data(t)'!$A:$N,10,FALSE)</f>
        <v>66.95</v>
      </c>
      <c r="K45" s="658">
        <f>VLOOKUP($A45,'T3_data(t)'!$A:$N,11,FALSE)</f>
        <v>21.56</v>
      </c>
      <c r="L45" s="658">
        <f>VLOOKUP($A45,'T3_data(t)'!$A:$N,12,FALSE)</f>
        <v>24.98</v>
      </c>
      <c r="M45" s="658">
        <f>VLOOKUP($A45,'T3_data(t)'!$A:$N,13,FALSE)</f>
        <v>22.76</v>
      </c>
      <c r="O45" s="573" t="str">
        <f t="shared" si="23"/>
        <v>38.3</v>
      </c>
      <c r="P45" s="573" t="str">
        <f t="shared" si="24"/>
        <v>52.8</v>
      </c>
      <c r="Q45" s="573" t="str">
        <f t="shared" si="25"/>
        <v>67.0</v>
      </c>
      <c r="R45" s="573" t="str">
        <f t="shared" si="26"/>
        <v>67.0</v>
      </c>
      <c r="S45" s="573" t="str">
        <f t="shared" si="20"/>
        <v>21.6</v>
      </c>
      <c r="T45" s="573" t="str">
        <f t="shared" si="21"/>
        <v>25.0</v>
      </c>
      <c r="U45" s="573" t="str">
        <f t="shared" si="22"/>
        <v>22.8</v>
      </c>
      <c r="V45" s="573" t="e">
        <f>IF(FIXED(#REF!,1)="0.0",FIXED(#REF!,2),FIXED(#REF!,1))</f>
        <v>#REF!</v>
      </c>
    </row>
    <row r="46" spans="1:27" ht="19.5" customHeight="1">
      <c r="A46" s="349" t="s">
        <v>76</v>
      </c>
      <c r="B46" s="574">
        <f>VLOOKUP($A46,'T3_data(t)'!$A:$N,2,FALSE)</f>
        <v>40103.06</v>
      </c>
      <c r="C46" s="574">
        <f>VLOOKUP($A46,'T3_data(t)'!$A:$N,3,FALSE)</f>
        <v>2142.8200000000002</v>
      </c>
      <c r="D46" s="574">
        <f>VLOOKUP($A46,'T3_data(t)'!$A:$N,4,FALSE)</f>
        <v>3990.25</v>
      </c>
      <c r="E46" s="574">
        <f>VLOOKUP($A46,'T3_data(t)'!$A:$N,5,FALSE)</f>
        <v>3603.69</v>
      </c>
      <c r="F46" s="575">
        <f>VLOOKUP($A46,'T3_data(t)'!$A:$N,6,FALSE)</f>
        <v>3603.69</v>
      </c>
      <c r="G46" s="658">
        <f>VLOOKUP($A46,'T3_data(t)'!$A:$N,7,FALSE)</f>
        <v>62.95</v>
      </c>
      <c r="H46" s="658">
        <f>VLOOKUP($A46,'T3_data(t)'!$A:$N,8,FALSE)</f>
        <v>51.51</v>
      </c>
      <c r="I46" s="658">
        <f>VLOOKUP($A46,'T3_data(t)'!$A:$N,9,FALSE)</f>
        <v>68.180000000000007</v>
      </c>
      <c r="J46" s="658">
        <f>VLOOKUP($A46,'T3_data(t)'!$A:$N,10,FALSE)</f>
        <v>68.180000000000007</v>
      </c>
      <c r="K46" s="658">
        <f>VLOOKUP($A46,'T3_data(t)'!$A:$N,11,FALSE)</f>
        <v>11.81</v>
      </c>
      <c r="L46" s="658">
        <f>VLOOKUP($A46,'T3_data(t)'!$A:$N,12,FALSE)</f>
        <v>13.79</v>
      </c>
      <c r="M46" s="658">
        <f>VLOOKUP($A46,'T3_data(t)'!$A:$N,13,FALSE)</f>
        <v>11.41</v>
      </c>
      <c r="O46" s="573" t="str">
        <f t="shared" si="23"/>
        <v>63.0</v>
      </c>
      <c r="P46" s="573" t="str">
        <f t="shared" si="24"/>
        <v>51.5</v>
      </c>
      <c r="Q46" s="573" t="str">
        <f t="shared" si="25"/>
        <v>68.2</v>
      </c>
      <c r="R46" s="573" t="str">
        <f t="shared" si="26"/>
        <v>68.2</v>
      </c>
      <c r="S46" s="573" t="str">
        <f t="shared" si="20"/>
        <v>11.8</v>
      </c>
      <c r="T46" s="573" t="str">
        <f t="shared" si="21"/>
        <v>13.8</v>
      </c>
      <c r="U46" s="573" t="str">
        <f t="shared" si="22"/>
        <v>11.4</v>
      </c>
      <c r="V46" s="573" t="e">
        <f>IF(FIXED(#REF!,1)="0.0",FIXED(#REF!,2),FIXED(#REF!,1))</f>
        <v>#REF!</v>
      </c>
    </row>
    <row r="47" spans="1:27" ht="19.5" customHeight="1">
      <c r="A47" s="349" t="s">
        <v>77</v>
      </c>
      <c r="B47" s="574">
        <f>VLOOKUP($A47,'T3_data(t)'!$A:$N,2,FALSE)</f>
        <v>11678.44</v>
      </c>
      <c r="C47" s="574">
        <f>VLOOKUP($A47,'T3_data(t)'!$A:$N,3,FALSE)</f>
        <v>777.74</v>
      </c>
      <c r="D47" s="574">
        <f>VLOOKUP($A47,'T3_data(t)'!$A:$N,4,FALSE)</f>
        <v>1012.2</v>
      </c>
      <c r="E47" s="574">
        <f>VLOOKUP($A47,'T3_data(t)'!$A:$N,5,FALSE)</f>
        <v>990.22</v>
      </c>
      <c r="F47" s="575">
        <f>VLOOKUP($A47,'T3_data(t)'!$A:$N,6,FALSE)</f>
        <v>990.22</v>
      </c>
      <c r="G47" s="658">
        <f>VLOOKUP($A47,'T3_data(t)'!$A:$N,7,FALSE)</f>
        <v>13.36</v>
      </c>
      <c r="H47" s="658">
        <f>VLOOKUP($A47,'T3_data(t)'!$A:$N,8,FALSE)</f>
        <v>-14.53</v>
      </c>
      <c r="I47" s="658">
        <f>VLOOKUP($A47,'T3_data(t)'!$A:$N,9,FALSE)</f>
        <v>27.32</v>
      </c>
      <c r="J47" s="658">
        <f>VLOOKUP($A47,'T3_data(t)'!$A:$N,10,FALSE)</f>
        <v>27.32</v>
      </c>
      <c r="K47" s="658">
        <f>VLOOKUP($A47,'T3_data(t)'!$A:$N,11,FALSE)</f>
        <v>3.44</v>
      </c>
      <c r="L47" s="658">
        <f>VLOOKUP($A47,'T3_data(t)'!$A:$N,12,FALSE)</f>
        <v>3.5</v>
      </c>
      <c r="M47" s="658">
        <f>VLOOKUP($A47,'T3_data(t)'!$A:$N,13,FALSE)</f>
        <v>3.14</v>
      </c>
      <c r="O47" s="573" t="str">
        <f t="shared" si="23"/>
        <v>13.4</v>
      </c>
      <c r="P47" s="573" t="str">
        <f t="shared" si="24"/>
        <v>-14.5</v>
      </c>
      <c r="Q47" s="573" t="str">
        <f t="shared" si="25"/>
        <v>27.3</v>
      </c>
      <c r="R47" s="573" t="str">
        <f t="shared" si="26"/>
        <v>27.3</v>
      </c>
      <c r="S47" s="573" t="str">
        <f t="shared" si="20"/>
        <v>3.4</v>
      </c>
      <c r="T47" s="573" t="str">
        <f t="shared" si="21"/>
        <v>3.5</v>
      </c>
      <c r="U47" s="573" t="str">
        <f t="shared" si="22"/>
        <v>3.1</v>
      </c>
      <c r="V47" s="573" t="e">
        <f>IF(FIXED(#REF!,1)="0.0",FIXED(#REF!,2),FIXED(#REF!,1))</f>
        <v>#REF!</v>
      </c>
    </row>
    <row r="48" spans="1:27" ht="19.5" customHeight="1">
      <c r="A48" s="349" t="s">
        <v>78</v>
      </c>
      <c r="B48" s="574">
        <f>VLOOKUP($A48,'T3_data(t)'!$A:$N,2,FALSE)</f>
        <v>11108.96</v>
      </c>
      <c r="C48" s="574">
        <f>VLOOKUP($A48,'T3_data(t)'!$A:$N,3,FALSE)</f>
        <v>786.9</v>
      </c>
      <c r="D48" s="574">
        <f>VLOOKUP($A48,'T3_data(t)'!$A:$N,4,FALSE)</f>
        <v>859.81</v>
      </c>
      <c r="E48" s="574">
        <f>VLOOKUP($A48,'T3_data(t)'!$A:$N,5,FALSE)</f>
        <v>872.96</v>
      </c>
      <c r="F48" s="575">
        <f>VLOOKUP($A48,'T3_data(t)'!$A:$N,6,FALSE)</f>
        <v>872.96</v>
      </c>
      <c r="G48" s="658">
        <f>VLOOKUP($A48,'T3_data(t)'!$A:$N,7,FALSE)</f>
        <v>27.87</v>
      </c>
      <c r="H48" s="658">
        <f>VLOOKUP($A48,'T3_data(t)'!$A:$N,8,FALSE)</f>
        <v>14.62</v>
      </c>
      <c r="I48" s="658">
        <f>VLOOKUP($A48,'T3_data(t)'!$A:$N,9,FALSE)</f>
        <v>10.94</v>
      </c>
      <c r="J48" s="658">
        <f>VLOOKUP($A48,'T3_data(t)'!$A:$N,10,FALSE)</f>
        <v>10.94</v>
      </c>
      <c r="K48" s="658">
        <f>VLOOKUP($A48,'T3_data(t)'!$A:$N,11,FALSE)</f>
        <v>3.27</v>
      </c>
      <c r="L48" s="658">
        <f>VLOOKUP($A48,'T3_data(t)'!$A:$N,12,FALSE)</f>
        <v>2.97</v>
      </c>
      <c r="M48" s="658">
        <f>VLOOKUP($A48,'T3_data(t)'!$A:$N,13,FALSE)</f>
        <v>2.76</v>
      </c>
      <c r="O48" s="573" t="str">
        <f t="shared" si="23"/>
        <v>27.9</v>
      </c>
      <c r="P48" s="573" t="str">
        <f t="shared" si="24"/>
        <v>14.6</v>
      </c>
      <c r="Q48" s="573" t="str">
        <f t="shared" si="25"/>
        <v>10.9</v>
      </c>
      <c r="R48" s="573" t="str">
        <f t="shared" si="26"/>
        <v>10.9</v>
      </c>
      <c r="S48" s="573" t="str">
        <f t="shared" si="20"/>
        <v>3.3</v>
      </c>
      <c r="T48" s="573" t="str">
        <f t="shared" si="21"/>
        <v>3.0</v>
      </c>
      <c r="U48" s="573" t="str">
        <f t="shared" si="22"/>
        <v>2.8</v>
      </c>
      <c r="V48" s="573" t="e">
        <f>IF(FIXED(#REF!,1)="0.0",FIXED(#REF!,2),FIXED(#REF!,1))</f>
        <v>#REF!</v>
      </c>
    </row>
    <row r="49" spans="1:22" ht="19.5" customHeight="1">
      <c r="A49" s="349" t="s">
        <v>79</v>
      </c>
      <c r="B49" s="574">
        <f>VLOOKUP($A49,'T3_data(t)'!$A:$N,2,FALSE)</f>
        <v>2663.65</v>
      </c>
      <c r="C49" s="574">
        <f>VLOOKUP($A49,'T3_data(t)'!$A:$N,3,FALSE)</f>
        <v>199.18</v>
      </c>
      <c r="D49" s="574">
        <f>VLOOKUP($A49,'T3_data(t)'!$A:$N,4,FALSE)</f>
        <v>222.38</v>
      </c>
      <c r="E49" s="574">
        <f>VLOOKUP($A49,'T3_data(t)'!$A:$N,5,FALSE)</f>
        <v>290.18</v>
      </c>
      <c r="F49" s="575">
        <f>VLOOKUP($A49,'T3_data(t)'!$A:$N,6,FALSE)</f>
        <v>290.18</v>
      </c>
      <c r="G49" s="658">
        <f>VLOOKUP($A49,'T3_data(t)'!$A:$N,7,FALSE)</f>
        <v>-28.17</v>
      </c>
      <c r="H49" s="658">
        <f>VLOOKUP($A49,'T3_data(t)'!$A:$N,8,FALSE)</f>
        <v>120.51</v>
      </c>
      <c r="I49" s="658">
        <f>VLOOKUP($A49,'T3_data(t)'!$A:$N,9,FALSE)</f>
        <v>45.69</v>
      </c>
      <c r="J49" s="658">
        <f>VLOOKUP($A49,'T3_data(t)'!$A:$N,10,FALSE)</f>
        <v>45.69</v>
      </c>
      <c r="K49" s="658">
        <f>VLOOKUP($A49,'T3_data(t)'!$A:$N,11,FALSE)</f>
        <v>0.78</v>
      </c>
      <c r="L49" s="658">
        <f>VLOOKUP($A49,'T3_data(t)'!$A:$N,12,FALSE)</f>
        <v>0.77</v>
      </c>
      <c r="M49" s="658">
        <f>VLOOKUP($A49,'T3_data(t)'!$A:$N,13,FALSE)</f>
        <v>0.92</v>
      </c>
      <c r="O49" s="573" t="str">
        <f t="shared" si="23"/>
        <v>-28.2</v>
      </c>
      <c r="P49" s="573" t="str">
        <f t="shared" si="24"/>
        <v>120.5</v>
      </c>
      <c r="Q49" s="573" t="str">
        <f t="shared" si="25"/>
        <v>45.7</v>
      </c>
      <c r="R49" s="573" t="str">
        <f t="shared" si="26"/>
        <v>45.7</v>
      </c>
      <c r="S49" s="573" t="str">
        <f t="shared" si="20"/>
        <v>0.8</v>
      </c>
      <c r="T49" s="573" t="str">
        <f t="shared" si="21"/>
        <v>0.8</v>
      </c>
      <c r="U49" s="573" t="str">
        <f t="shared" si="22"/>
        <v>0.9</v>
      </c>
      <c r="V49" s="573" t="e">
        <f>IF(FIXED(#REF!,1)="0.0",FIXED(#REF!,2),FIXED(#REF!,1))</f>
        <v>#REF!</v>
      </c>
    </row>
    <row r="50" spans="1:22" ht="19.5" customHeight="1">
      <c r="A50" s="349" t="s">
        <v>80</v>
      </c>
      <c r="B50" s="574">
        <f>VLOOKUP($A50,'T3_data(t)'!$A:$N,2,FALSE)</f>
        <v>19337.38</v>
      </c>
      <c r="C50" s="574">
        <f>VLOOKUP($A50,'T3_data(t)'!$A:$N,3,FALSE)</f>
        <v>1176.03</v>
      </c>
      <c r="D50" s="574">
        <f>VLOOKUP($A50,'T3_data(t)'!$A:$N,4,FALSE)</f>
        <v>2152.86</v>
      </c>
      <c r="E50" s="574">
        <f>VLOOKUP($A50,'T3_data(t)'!$A:$N,5,FALSE)</f>
        <v>2420.4</v>
      </c>
      <c r="F50" s="575">
        <f>VLOOKUP($A50,'T3_data(t)'!$A:$N,6,FALSE)</f>
        <v>2420.4</v>
      </c>
      <c r="G50" s="658">
        <f>VLOOKUP($A50,'T3_data(t)'!$A:$N,7,FALSE)</f>
        <v>21.35</v>
      </c>
      <c r="H50" s="658">
        <f>VLOOKUP($A50,'T3_data(t)'!$A:$N,8,FALSE)</f>
        <v>73.010000000000005</v>
      </c>
      <c r="I50" s="658">
        <f>VLOOKUP($A50,'T3_data(t)'!$A:$N,9,FALSE)</f>
        <v>105.81</v>
      </c>
      <c r="J50" s="658">
        <f>VLOOKUP($A50,'T3_data(t)'!$A:$N,10,FALSE)</f>
        <v>105.81</v>
      </c>
      <c r="K50" s="658">
        <f>VLOOKUP($A50,'T3_data(t)'!$A:$N,11,FALSE)</f>
        <v>5.69</v>
      </c>
      <c r="L50" s="658">
        <f>VLOOKUP($A50,'T3_data(t)'!$A:$N,12,FALSE)</f>
        <v>7.44</v>
      </c>
      <c r="M50" s="658">
        <f>VLOOKUP($A50,'T3_data(t)'!$A:$N,13,FALSE)</f>
        <v>7.67</v>
      </c>
      <c r="O50" s="573" t="str">
        <f t="shared" si="23"/>
        <v>21.4</v>
      </c>
      <c r="P50" s="573" t="str">
        <f t="shared" si="24"/>
        <v>73.0</v>
      </c>
      <c r="Q50" s="573" t="str">
        <f t="shared" si="25"/>
        <v>105.8</v>
      </c>
      <c r="R50" s="573" t="str">
        <f t="shared" si="26"/>
        <v>105.8</v>
      </c>
      <c r="S50" s="573" t="str">
        <f t="shared" si="20"/>
        <v>5.7</v>
      </c>
      <c r="T50" s="573" t="str">
        <f t="shared" si="21"/>
        <v>7.4</v>
      </c>
      <c r="U50" s="573" t="str">
        <f t="shared" si="22"/>
        <v>7.7</v>
      </c>
      <c r="V50" s="573" t="e">
        <f>IF(FIXED(#REF!,1)="0.0",FIXED(#REF!,2),FIXED(#REF!,1))</f>
        <v>#REF!</v>
      </c>
    </row>
    <row r="51" spans="1:22" ht="19.5" customHeight="1">
      <c r="A51" s="349" t="s">
        <v>81</v>
      </c>
      <c r="B51" s="574">
        <f>VLOOKUP($A51,'T3_data(t)'!$A:$N,2,FALSE)</f>
        <v>32706.34</v>
      </c>
      <c r="C51" s="574">
        <f>VLOOKUP($A51,'T3_data(t)'!$A:$N,3,FALSE)</f>
        <v>2566.6</v>
      </c>
      <c r="D51" s="574">
        <f>VLOOKUP($A51,'T3_data(t)'!$A:$N,4,FALSE)</f>
        <v>2896.26</v>
      </c>
      <c r="E51" s="574">
        <f>VLOOKUP($A51,'T3_data(t)'!$A:$N,5,FALSE)</f>
        <v>2995.19</v>
      </c>
      <c r="F51" s="575">
        <f>VLOOKUP($A51,'T3_data(t)'!$A:$N,6,FALSE)</f>
        <v>2995.19</v>
      </c>
      <c r="G51" s="658">
        <f>VLOOKUP($A51,'T3_data(t)'!$A:$N,7,FALSE)</f>
        <v>10.79</v>
      </c>
      <c r="H51" s="658">
        <f>VLOOKUP($A51,'T3_data(t)'!$A:$N,8,FALSE)</f>
        <v>17.18</v>
      </c>
      <c r="I51" s="658">
        <f>VLOOKUP($A51,'T3_data(t)'!$A:$N,9,FALSE)</f>
        <v>16.7</v>
      </c>
      <c r="J51" s="658">
        <f>VLOOKUP($A51,'T3_data(t)'!$A:$N,10,FALSE)</f>
        <v>16.7</v>
      </c>
      <c r="K51" s="658">
        <f>VLOOKUP($A51,'T3_data(t)'!$A:$N,11,FALSE)</f>
        <v>9.6300000000000008</v>
      </c>
      <c r="L51" s="658">
        <f>VLOOKUP($A51,'T3_data(t)'!$A:$N,12,FALSE)</f>
        <v>10.01</v>
      </c>
      <c r="M51" s="658">
        <f>VLOOKUP($A51,'T3_data(t)'!$A:$N,13,FALSE)</f>
        <v>9.49</v>
      </c>
      <c r="O51" s="573" t="str">
        <f t="shared" si="23"/>
        <v>10.8</v>
      </c>
      <c r="P51" s="573" t="str">
        <f t="shared" si="24"/>
        <v>17.2</v>
      </c>
      <c r="Q51" s="573" t="str">
        <f t="shared" si="25"/>
        <v>16.7</v>
      </c>
      <c r="R51" s="573" t="str">
        <f t="shared" si="26"/>
        <v>16.7</v>
      </c>
      <c r="S51" s="573" t="str">
        <f t="shared" si="20"/>
        <v>9.6</v>
      </c>
      <c r="T51" s="573" t="str">
        <f t="shared" si="21"/>
        <v>10.0</v>
      </c>
      <c r="U51" s="573" t="str">
        <f t="shared" si="22"/>
        <v>9.5</v>
      </c>
      <c r="V51" s="573" t="e">
        <f>IF(FIXED(#REF!,1)="0.0",FIXED(#REF!,2),FIXED(#REF!,1))</f>
        <v>#REF!</v>
      </c>
    </row>
    <row r="52" spans="1:22" ht="19.5" customHeight="1">
      <c r="A52" s="349" t="s">
        <v>82</v>
      </c>
      <c r="B52" s="574">
        <f>VLOOKUP($A52,'T3_data(t)'!$A:$N,2,FALSE)</f>
        <v>7434.23</v>
      </c>
      <c r="C52" s="574">
        <f>VLOOKUP($A52,'T3_data(t)'!$A:$N,3,FALSE)</f>
        <v>795.39</v>
      </c>
      <c r="D52" s="574">
        <f>VLOOKUP($A52,'T3_data(t)'!$A:$N,4,FALSE)</f>
        <v>631.51</v>
      </c>
      <c r="E52" s="574">
        <f>VLOOKUP($A52,'T3_data(t)'!$A:$N,5,FALSE)</f>
        <v>825.31</v>
      </c>
      <c r="F52" s="575">
        <f>VLOOKUP($A52,'T3_data(t)'!$A:$N,6,FALSE)</f>
        <v>825.31</v>
      </c>
      <c r="G52" s="658">
        <f>VLOOKUP($A52,'T3_data(t)'!$A:$N,7,FALSE)</f>
        <v>7.93</v>
      </c>
      <c r="H52" s="658">
        <f>VLOOKUP($A52,'T3_data(t)'!$A:$N,8,FALSE)</f>
        <v>8.25</v>
      </c>
      <c r="I52" s="658">
        <f>VLOOKUP($A52,'T3_data(t)'!$A:$N,9,FALSE)</f>
        <v>3.76</v>
      </c>
      <c r="J52" s="658">
        <f>VLOOKUP($A52,'T3_data(t)'!$A:$N,10,FALSE)</f>
        <v>3.76</v>
      </c>
      <c r="K52" s="658">
        <f>VLOOKUP($A52,'T3_data(t)'!$A:$N,11,FALSE)</f>
        <v>2.19</v>
      </c>
      <c r="L52" s="658">
        <f>VLOOKUP($A52,'T3_data(t)'!$A:$N,12,FALSE)</f>
        <v>2.1800000000000002</v>
      </c>
      <c r="M52" s="658">
        <f>VLOOKUP($A52,'T3_data(t)'!$A:$N,13,FALSE)</f>
        <v>2.61</v>
      </c>
      <c r="O52" s="573" t="str">
        <f t="shared" si="23"/>
        <v>7.9</v>
      </c>
      <c r="P52" s="573" t="str">
        <f t="shared" si="24"/>
        <v>8.3</v>
      </c>
      <c r="Q52" s="573" t="str">
        <f t="shared" si="25"/>
        <v>3.8</v>
      </c>
      <c r="R52" s="573" t="str">
        <f t="shared" si="26"/>
        <v>3.8</v>
      </c>
      <c r="S52" s="573" t="str">
        <f t="shared" si="20"/>
        <v>2.2</v>
      </c>
      <c r="T52" s="573" t="str">
        <f t="shared" si="21"/>
        <v>2.2</v>
      </c>
      <c r="U52" s="573" t="str">
        <f t="shared" si="22"/>
        <v>2.6</v>
      </c>
      <c r="V52" s="573" t="e">
        <f>IF(FIXED(#REF!,1)="0.0",FIXED(#REF!,2),FIXED(#REF!,1))</f>
        <v>#REF!</v>
      </c>
    </row>
    <row r="53" spans="1:22" ht="19.5" customHeight="1">
      <c r="A53" s="349" t="s">
        <v>83</v>
      </c>
      <c r="B53" s="574">
        <f>VLOOKUP($A53,'T3_data(t)'!$A:$N,2,FALSE)</f>
        <v>2552.25</v>
      </c>
      <c r="C53" s="574">
        <f>VLOOKUP($A53,'T3_data(t)'!$A:$N,3,FALSE)</f>
        <v>226.12</v>
      </c>
      <c r="D53" s="574">
        <f>VLOOKUP($A53,'T3_data(t)'!$A:$N,4,FALSE)</f>
        <v>215.69</v>
      </c>
      <c r="E53" s="574">
        <f>VLOOKUP($A53,'T3_data(t)'!$A:$N,5,FALSE)</f>
        <v>205.11</v>
      </c>
      <c r="F53" s="575">
        <f>VLOOKUP($A53,'T3_data(t)'!$A:$N,6,FALSE)</f>
        <v>205.11</v>
      </c>
      <c r="G53" s="658">
        <f>VLOOKUP($A53,'T3_data(t)'!$A:$N,7,FALSE)</f>
        <v>-12.15</v>
      </c>
      <c r="H53" s="658">
        <f>VLOOKUP($A53,'T3_data(t)'!$A:$N,8,FALSE)</f>
        <v>-12.96</v>
      </c>
      <c r="I53" s="658">
        <f>VLOOKUP($A53,'T3_data(t)'!$A:$N,9,FALSE)</f>
        <v>-9.2899999999999991</v>
      </c>
      <c r="J53" s="658">
        <f>VLOOKUP($A53,'T3_data(t)'!$A:$N,10,FALSE)</f>
        <v>-9.2899999999999991</v>
      </c>
      <c r="K53" s="658">
        <f>VLOOKUP($A53,'T3_data(t)'!$A:$N,11,FALSE)</f>
        <v>0.75</v>
      </c>
      <c r="L53" s="658">
        <f>VLOOKUP($A53,'T3_data(t)'!$A:$N,12,FALSE)</f>
        <v>0.75</v>
      </c>
      <c r="M53" s="658">
        <f>VLOOKUP($A53,'T3_data(t)'!$A:$N,13,FALSE)</f>
        <v>0.65</v>
      </c>
      <c r="O53" s="573" t="str">
        <f t="shared" si="23"/>
        <v>-12.2</v>
      </c>
      <c r="P53" s="573" t="str">
        <f t="shared" si="24"/>
        <v>-13.0</v>
      </c>
      <c r="Q53" s="573" t="str">
        <f t="shared" si="25"/>
        <v>-9.3</v>
      </c>
      <c r="R53" s="573" t="str">
        <f t="shared" si="26"/>
        <v>-9.3</v>
      </c>
      <c r="S53" s="573" t="str">
        <f t="shared" si="20"/>
        <v>0.8</v>
      </c>
      <c r="T53" s="573" t="str">
        <f t="shared" si="21"/>
        <v>0.8</v>
      </c>
      <c r="U53" s="573" t="str">
        <f t="shared" si="22"/>
        <v>0.7</v>
      </c>
      <c r="V53" s="573" t="e">
        <f>IF(FIXED(#REF!,1)="0.0",FIXED(#REF!,2),FIXED(#REF!,1))</f>
        <v>#REF!</v>
      </c>
    </row>
    <row r="54" spans="1:22" ht="19.5" customHeight="1">
      <c r="A54" s="349" t="s">
        <v>84</v>
      </c>
      <c r="B54" s="574">
        <f>VLOOKUP($A54,'T3_data(t)'!$A:$N,2,FALSE)</f>
        <v>2342.1799999999998</v>
      </c>
      <c r="C54" s="574">
        <f>VLOOKUP($A54,'T3_data(t)'!$A:$N,3,FALSE)</f>
        <v>173.41</v>
      </c>
      <c r="D54" s="574">
        <f>VLOOKUP($A54,'T3_data(t)'!$A:$N,4,FALSE)</f>
        <v>195.8</v>
      </c>
      <c r="E54" s="574">
        <f>VLOOKUP($A54,'T3_data(t)'!$A:$N,5,FALSE)</f>
        <v>189.18</v>
      </c>
      <c r="F54" s="575">
        <f>VLOOKUP($A54,'T3_data(t)'!$A:$N,6,FALSE)</f>
        <v>189.18</v>
      </c>
      <c r="G54" s="658">
        <f>VLOOKUP($A54,'T3_data(t)'!$A:$N,7,FALSE)</f>
        <v>7.95</v>
      </c>
      <c r="H54" s="658">
        <f>VLOOKUP($A54,'T3_data(t)'!$A:$N,8,FALSE)</f>
        <v>28.39</v>
      </c>
      <c r="I54" s="658">
        <f>VLOOKUP($A54,'T3_data(t)'!$A:$N,9,FALSE)</f>
        <v>9.09</v>
      </c>
      <c r="J54" s="658">
        <f>VLOOKUP($A54,'T3_data(t)'!$A:$N,10,FALSE)</f>
        <v>9.09</v>
      </c>
      <c r="K54" s="658">
        <f>VLOOKUP($A54,'T3_data(t)'!$A:$N,11,FALSE)</f>
        <v>0.69</v>
      </c>
      <c r="L54" s="658">
        <f>VLOOKUP($A54,'T3_data(t)'!$A:$N,12,FALSE)</f>
        <v>0.68</v>
      </c>
      <c r="M54" s="658">
        <f>VLOOKUP($A54,'T3_data(t)'!$A:$N,13,FALSE)</f>
        <v>0.6</v>
      </c>
      <c r="O54" s="573" t="str">
        <f t="shared" si="23"/>
        <v>8.0</v>
      </c>
      <c r="P54" s="573" t="str">
        <f t="shared" si="24"/>
        <v>28.4</v>
      </c>
      <c r="Q54" s="573" t="str">
        <f t="shared" si="25"/>
        <v>9.1</v>
      </c>
      <c r="R54" s="573" t="str">
        <f t="shared" si="26"/>
        <v>9.1</v>
      </c>
      <c r="S54" s="573" t="str">
        <f t="shared" si="20"/>
        <v>0.7</v>
      </c>
      <c r="T54" s="573" t="str">
        <f t="shared" si="21"/>
        <v>0.7</v>
      </c>
      <c r="U54" s="573" t="str">
        <f t="shared" si="22"/>
        <v>0.6</v>
      </c>
      <c r="V54" s="573" t="e">
        <f>IF(FIXED(#REF!,1)="0.0",FIXED(#REF!,2),FIXED(#REF!,1))</f>
        <v>#REF!</v>
      </c>
    </row>
    <row r="55" spans="1:22" ht="19.5" customHeight="1">
      <c r="A55" s="349" t="s">
        <v>85</v>
      </c>
      <c r="B55" s="574">
        <f>VLOOKUP($A55,'T3_data(t)'!$A:$N,2,FALSE)</f>
        <v>4187.8</v>
      </c>
      <c r="C55" s="574">
        <f>VLOOKUP($A55,'T3_data(t)'!$A:$N,3,FALSE)</f>
        <v>265.52999999999997</v>
      </c>
      <c r="D55" s="574">
        <f>VLOOKUP($A55,'T3_data(t)'!$A:$N,4,FALSE)</f>
        <v>422.03</v>
      </c>
      <c r="E55" s="574">
        <f>VLOOKUP($A55,'T3_data(t)'!$A:$N,5,FALSE)</f>
        <v>381.17</v>
      </c>
      <c r="F55" s="575">
        <f>VLOOKUP($A55,'T3_data(t)'!$A:$N,6,FALSE)</f>
        <v>381.17</v>
      </c>
      <c r="G55" s="658">
        <f>VLOOKUP($A55,'T3_data(t)'!$A:$N,7,FALSE)</f>
        <v>30.26</v>
      </c>
      <c r="H55" s="658">
        <f>VLOOKUP($A55,'T3_data(t)'!$A:$N,8,FALSE)</f>
        <v>33.159999999999997</v>
      </c>
      <c r="I55" s="658">
        <f>VLOOKUP($A55,'T3_data(t)'!$A:$N,9,FALSE)</f>
        <v>43.55</v>
      </c>
      <c r="J55" s="658">
        <f>VLOOKUP($A55,'T3_data(t)'!$A:$N,10,FALSE)</f>
        <v>43.55</v>
      </c>
      <c r="K55" s="658">
        <f>VLOOKUP($A55,'T3_data(t)'!$A:$N,11,FALSE)</f>
        <v>1.23</v>
      </c>
      <c r="L55" s="658">
        <f>VLOOKUP($A55,'T3_data(t)'!$A:$N,12,FALSE)</f>
        <v>1.46</v>
      </c>
      <c r="M55" s="658">
        <f>VLOOKUP($A55,'T3_data(t)'!$A:$N,13,FALSE)</f>
        <v>1.21</v>
      </c>
      <c r="O55" s="573" t="str">
        <f t="shared" si="23"/>
        <v>30.3</v>
      </c>
      <c r="P55" s="573" t="str">
        <f t="shared" si="24"/>
        <v>33.2</v>
      </c>
      <c r="Q55" s="573" t="str">
        <f t="shared" si="25"/>
        <v>43.6</v>
      </c>
      <c r="R55" s="573" t="str">
        <f t="shared" si="26"/>
        <v>43.6</v>
      </c>
      <c r="S55" s="573" t="str">
        <f t="shared" si="20"/>
        <v>1.2</v>
      </c>
      <c r="T55" s="573" t="str">
        <f t="shared" si="21"/>
        <v>1.5</v>
      </c>
      <c r="U55" s="573" t="str">
        <f t="shared" si="22"/>
        <v>1.2</v>
      </c>
      <c r="V55" s="573" t="e">
        <f>IF(FIXED(#REF!,1)="0.0",FIXED(#REF!,2),FIXED(#REF!,1))</f>
        <v>#REF!</v>
      </c>
    </row>
    <row r="56" spans="1:22" ht="19.5" customHeight="1">
      <c r="A56" s="349" t="s">
        <v>86</v>
      </c>
      <c r="B56" s="574">
        <f>VLOOKUP($A56,'T3_data(t)'!$A:$N,2,FALSE)</f>
        <v>26821.26</v>
      </c>
      <c r="C56" s="574">
        <f>VLOOKUP($A56,'T3_data(t)'!$A:$N,3,FALSE)</f>
        <v>2902.08</v>
      </c>
      <c r="D56" s="574">
        <f>VLOOKUP($A56,'T3_data(t)'!$A:$N,4,FALSE)</f>
        <v>1862.39</v>
      </c>
      <c r="E56" s="574">
        <f>VLOOKUP($A56,'T3_data(t)'!$A:$N,5,FALSE)</f>
        <v>4570.09</v>
      </c>
      <c r="F56" s="575">
        <f>VLOOKUP($A56,'T3_data(t)'!$A:$N,6,FALSE)</f>
        <v>4570.09</v>
      </c>
      <c r="G56" s="658">
        <f>VLOOKUP($A56,'T3_data(t)'!$A:$N,7,FALSE)</f>
        <v>45.54</v>
      </c>
      <c r="H56" s="658">
        <f>VLOOKUP($A56,'T3_data(t)'!$A:$N,8,FALSE)</f>
        <v>28.99</v>
      </c>
      <c r="I56" s="658">
        <f>VLOOKUP($A56,'T3_data(t)'!$A:$N,9,FALSE)</f>
        <v>57.48</v>
      </c>
      <c r="J56" s="658">
        <f>VLOOKUP($A56,'T3_data(t)'!$A:$N,10,FALSE)</f>
        <v>57.48</v>
      </c>
      <c r="K56" s="658">
        <f>VLOOKUP($A56,'T3_data(t)'!$A:$N,11,FALSE)</f>
        <v>7.9</v>
      </c>
      <c r="L56" s="658">
        <f>VLOOKUP($A56,'T3_data(t)'!$A:$N,12,FALSE)</f>
        <v>6.44</v>
      </c>
      <c r="M56" s="658">
        <f>VLOOKUP($A56,'T3_data(t)'!$A:$N,13,FALSE)</f>
        <v>14.47</v>
      </c>
      <c r="O56" s="573" t="str">
        <f t="shared" si="23"/>
        <v>45.5</v>
      </c>
      <c r="P56" s="573" t="str">
        <f t="shared" si="24"/>
        <v>29.0</v>
      </c>
      <c r="Q56" s="573" t="str">
        <f t="shared" si="25"/>
        <v>57.5</v>
      </c>
      <c r="R56" s="573" t="str">
        <f t="shared" si="26"/>
        <v>57.5</v>
      </c>
      <c r="S56" s="573" t="str">
        <f t="shared" si="20"/>
        <v>7.9</v>
      </c>
      <c r="T56" s="573" t="str">
        <f t="shared" si="21"/>
        <v>6.4</v>
      </c>
      <c r="U56" s="573" t="str">
        <f t="shared" si="22"/>
        <v>14.5</v>
      </c>
      <c r="V56" s="573" t="e">
        <f>IF(FIXED(#REF!,1)="0.0",FIXED(#REF!,2),FIXED(#REF!,1))</f>
        <v>#REF!</v>
      </c>
    </row>
    <row r="57" spans="1:22" ht="19.5" customHeight="1">
      <c r="A57" s="349" t="s">
        <v>87</v>
      </c>
      <c r="B57" s="574">
        <f>VLOOKUP($A57,'T3_data(t)'!$A:$N,2,FALSE)</f>
        <v>13006.31</v>
      </c>
      <c r="C57" s="574">
        <f>VLOOKUP($A57,'T3_data(t)'!$A:$N,3,FALSE)</f>
        <v>1167.8699999999999</v>
      </c>
      <c r="D57" s="574">
        <f>VLOOKUP($A57,'T3_data(t)'!$A:$N,4,FALSE)</f>
        <v>1106.02</v>
      </c>
      <c r="E57" s="574">
        <f>VLOOKUP($A57,'T3_data(t)'!$A:$N,5,FALSE)</f>
        <v>2758.08</v>
      </c>
      <c r="F57" s="575">
        <f>VLOOKUP($A57,'T3_data(t)'!$A:$N,6,FALSE)</f>
        <v>2758.08</v>
      </c>
      <c r="G57" s="658">
        <f>VLOOKUP($A57,'T3_data(t)'!$A:$N,7,FALSE)</f>
        <v>48.51</v>
      </c>
      <c r="H57" s="658">
        <f>VLOOKUP($A57,'T3_data(t)'!$A:$N,8,FALSE)</f>
        <v>148.38</v>
      </c>
      <c r="I57" s="658">
        <f>VLOOKUP($A57,'T3_data(t)'!$A:$N,9,FALSE)</f>
        <v>136.16</v>
      </c>
      <c r="J57" s="658">
        <f>VLOOKUP($A57,'T3_data(t)'!$A:$N,10,FALSE)</f>
        <v>136.16</v>
      </c>
      <c r="K57" s="658">
        <f>VLOOKUP($A57,'T3_data(t)'!$A:$N,11,FALSE)</f>
        <v>3.83</v>
      </c>
      <c r="L57" s="658">
        <f>VLOOKUP($A57,'T3_data(t)'!$A:$N,12,FALSE)</f>
        <v>3.82</v>
      </c>
      <c r="M57" s="658">
        <f>VLOOKUP($A57,'T3_data(t)'!$A:$N,13,FALSE)</f>
        <v>8.74</v>
      </c>
      <c r="O57" s="573" t="str">
        <f t="shared" si="23"/>
        <v>48.5</v>
      </c>
      <c r="P57" s="573" t="str">
        <f t="shared" si="24"/>
        <v>148.4</v>
      </c>
      <c r="Q57" s="573" t="str">
        <f t="shared" si="25"/>
        <v>136.2</v>
      </c>
      <c r="R57" s="573" t="str">
        <f t="shared" si="26"/>
        <v>136.2</v>
      </c>
      <c r="S57" s="573" t="str">
        <f t="shared" si="20"/>
        <v>3.8</v>
      </c>
      <c r="T57" s="573" t="str">
        <f t="shared" si="21"/>
        <v>3.8</v>
      </c>
      <c r="U57" s="573" t="str">
        <f t="shared" si="22"/>
        <v>8.7</v>
      </c>
      <c r="V57" s="573" t="e">
        <f>IF(FIXED(#REF!,1)="0.0",FIXED(#REF!,2),FIXED(#REF!,1))</f>
        <v>#REF!</v>
      </c>
    </row>
    <row r="58" spans="1:22" ht="19.5" customHeight="1">
      <c r="A58" s="349" t="s">
        <v>88</v>
      </c>
      <c r="B58" s="574">
        <f>VLOOKUP($A58,'T3_data(t)'!$A:$N,2,FALSE)</f>
        <v>13814.95</v>
      </c>
      <c r="C58" s="574">
        <f>VLOOKUP($A58,'T3_data(t)'!$A:$N,3,FALSE)</f>
        <v>1734.21</v>
      </c>
      <c r="D58" s="574">
        <f>VLOOKUP($A58,'T3_data(t)'!$A:$N,4,FALSE)</f>
        <v>756.37</v>
      </c>
      <c r="E58" s="574">
        <f>VLOOKUP($A58,'T3_data(t)'!$A:$N,5,FALSE)</f>
        <v>1812.01</v>
      </c>
      <c r="F58" s="575">
        <f>VLOOKUP($A58,'T3_data(t)'!$A:$N,6,FALSE)</f>
        <v>1812.01</v>
      </c>
      <c r="G58" s="658">
        <f>VLOOKUP($A58,'T3_data(t)'!$A:$N,7,FALSE)</f>
        <v>42.85</v>
      </c>
      <c r="H58" s="658">
        <f>VLOOKUP($A58,'T3_data(t)'!$A:$N,8,FALSE)</f>
        <v>-24.25</v>
      </c>
      <c r="I58" s="658">
        <f>VLOOKUP($A58,'T3_data(t)'!$A:$N,9,FALSE)</f>
        <v>4.49</v>
      </c>
      <c r="J58" s="658">
        <f>VLOOKUP($A58,'T3_data(t)'!$A:$N,10,FALSE)</f>
        <v>4.49</v>
      </c>
      <c r="K58" s="658">
        <f>VLOOKUP($A58,'T3_data(t)'!$A:$N,11,FALSE)</f>
        <v>4.07</v>
      </c>
      <c r="L58" s="658">
        <f>VLOOKUP($A58,'T3_data(t)'!$A:$N,12,FALSE)</f>
        <v>2.61</v>
      </c>
      <c r="M58" s="658">
        <f>VLOOKUP($A58,'T3_data(t)'!$A:$N,13,FALSE)</f>
        <v>5.74</v>
      </c>
      <c r="O58" s="573" t="str">
        <f t="shared" si="23"/>
        <v>42.9</v>
      </c>
      <c r="P58" s="573" t="str">
        <f t="shared" si="24"/>
        <v>-24.3</v>
      </c>
      <c r="Q58" s="573" t="str">
        <f t="shared" si="25"/>
        <v>4.5</v>
      </c>
      <c r="R58" s="573" t="str">
        <f t="shared" si="26"/>
        <v>4.5</v>
      </c>
      <c r="S58" s="573" t="str">
        <f t="shared" si="20"/>
        <v>4.1</v>
      </c>
      <c r="T58" s="573" t="str">
        <f t="shared" si="21"/>
        <v>2.6</v>
      </c>
      <c r="U58" s="573" t="str">
        <f t="shared" si="22"/>
        <v>5.7</v>
      </c>
      <c r="V58" s="573" t="e">
        <f>IF(FIXED(#REF!,1)="0.0",FIXED(#REF!,2),FIXED(#REF!,1))</f>
        <v>#REF!</v>
      </c>
    </row>
    <row r="59" spans="1:22" ht="19.5" customHeight="1">
      <c r="A59" s="349" t="s">
        <v>89</v>
      </c>
      <c r="B59" s="574">
        <f>VLOOKUP($A59,'T3_data(t)'!$A:$N,2,FALSE)</f>
        <v>13681.75</v>
      </c>
      <c r="C59" s="574">
        <f>VLOOKUP($A59,'T3_data(t)'!$A:$N,3,FALSE)</f>
        <v>1060.8399999999999</v>
      </c>
      <c r="D59" s="574">
        <f>VLOOKUP($A59,'T3_data(t)'!$A:$N,4,FALSE)</f>
        <v>1107.29</v>
      </c>
      <c r="E59" s="574">
        <f>VLOOKUP($A59,'T3_data(t)'!$A:$N,5,FALSE)</f>
        <v>1098.57</v>
      </c>
      <c r="F59" s="575">
        <f>VLOOKUP($A59,'T3_data(t)'!$A:$N,6,FALSE)</f>
        <v>1098.57</v>
      </c>
      <c r="G59" s="658">
        <f>VLOOKUP($A59,'T3_data(t)'!$A:$N,7,FALSE)</f>
        <v>2.9</v>
      </c>
      <c r="H59" s="658">
        <f>VLOOKUP($A59,'T3_data(t)'!$A:$N,8,FALSE)</f>
        <v>0.82</v>
      </c>
      <c r="I59" s="658">
        <f>VLOOKUP($A59,'T3_data(t)'!$A:$N,9,FALSE)</f>
        <v>3.56</v>
      </c>
      <c r="J59" s="658">
        <f>VLOOKUP($A59,'T3_data(t)'!$A:$N,10,FALSE)</f>
        <v>3.56</v>
      </c>
      <c r="K59" s="658">
        <f>VLOOKUP($A59,'T3_data(t)'!$A:$N,11,FALSE)</f>
        <v>4.03</v>
      </c>
      <c r="L59" s="658">
        <f>VLOOKUP($A59,'T3_data(t)'!$A:$N,12,FALSE)</f>
        <v>3.83</v>
      </c>
      <c r="M59" s="658">
        <f>VLOOKUP($A59,'T3_data(t)'!$A:$N,13,FALSE)</f>
        <v>3.48</v>
      </c>
      <c r="O59" s="573" t="str">
        <f t="shared" si="23"/>
        <v>2.9</v>
      </c>
      <c r="P59" s="573" t="str">
        <f t="shared" si="24"/>
        <v>0.8</v>
      </c>
      <c r="Q59" s="573" t="str">
        <f t="shared" si="25"/>
        <v>3.6</v>
      </c>
      <c r="R59" s="573" t="str">
        <f t="shared" si="26"/>
        <v>3.6</v>
      </c>
      <c r="S59" s="573" t="str">
        <f t="shared" si="20"/>
        <v>4.0</v>
      </c>
      <c r="T59" s="573" t="str">
        <f t="shared" si="21"/>
        <v>3.8</v>
      </c>
      <c r="U59" s="573" t="str">
        <f t="shared" si="22"/>
        <v>3.5</v>
      </c>
      <c r="V59" s="573" t="e">
        <f>IF(FIXED(#REF!,1)="0.0",FIXED(#REF!,2),FIXED(#REF!,1))</f>
        <v>#REF!</v>
      </c>
    </row>
    <row r="60" spans="1:22" ht="19.5" customHeight="1">
      <c r="A60" s="349" t="s">
        <v>90</v>
      </c>
      <c r="B60" s="574">
        <f>VLOOKUP($A60,'T3_data(t)'!$A:$N,2,FALSE)</f>
        <v>8438.3799999999992</v>
      </c>
      <c r="C60" s="574">
        <f>VLOOKUP($A60,'T3_data(t)'!$A:$N,3,FALSE)</f>
        <v>691.56</v>
      </c>
      <c r="D60" s="574">
        <f>VLOOKUP($A60,'T3_data(t)'!$A:$N,4,FALSE)</f>
        <v>630.99</v>
      </c>
      <c r="E60" s="574">
        <f>VLOOKUP($A60,'T3_data(t)'!$A:$N,5,FALSE)</f>
        <v>639.76</v>
      </c>
      <c r="F60" s="575">
        <f>VLOOKUP($A60,'T3_data(t)'!$A:$N,6,FALSE)</f>
        <v>639.76</v>
      </c>
      <c r="G60" s="658">
        <f>VLOOKUP($A60,'T3_data(t)'!$A:$N,7,FALSE)</f>
        <v>-3.99</v>
      </c>
      <c r="H60" s="658">
        <f>VLOOKUP($A60,'T3_data(t)'!$A:$N,8,FALSE)</f>
        <v>-12.21</v>
      </c>
      <c r="I60" s="658">
        <f>VLOOKUP($A60,'T3_data(t)'!$A:$N,9,FALSE)</f>
        <v>-7.49</v>
      </c>
      <c r="J60" s="658">
        <f>VLOOKUP($A60,'T3_data(t)'!$A:$N,10,FALSE)</f>
        <v>-7.49</v>
      </c>
      <c r="K60" s="658">
        <f>VLOOKUP($A60,'T3_data(t)'!$A:$N,11,FALSE)</f>
        <v>2.48</v>
      </c>
      <c r="L60" s="658">
        <f>VLOOKUP($A60,'T3_data(t)'!$A:$N,12,FALSE)</f>
        <v>2.1800000000000002</v>
      </c>
      <c r="M60" s="658">
        <f>VLOOKUP($A60,'T3_data(t)'!$A:$N,13,FALSE)</f>
        <v>2.0299999999999998</v>
      </c>
      <c r="O60" s="573" t="str">
        <f t="shared" si="23"/>
        <v>-4.0</v>
      </c>
      <c r="P60" s="573" t="str">
        <f t="shared" si="24"/>
        <v>-12.2</v>
      </c>
      <c r="Q60" s="573" t="str">
        <f t="shared" si="25"/>
        <v>-7.5</v>
      </c>
      <c r="R60" s="573" t="str">
        <f t="shared" si="26"/>
        <v>-7.5</v>
      </c>
      <c r="S60" s="573" t="str">
        <f t="shared" si="20"/>
        <v>2.5</v>
      </c>
      <c r="T60" s="573" t="str">
        <f t="shared" si="21"/>
        <v>2.2</v>
      </c>
      <c r="U60" s="573" t="str">
        <f t="shared" si="22"/>
        <v>2.0</v>
      </c>
      <c r="V60" s="573" t="e">
        <f>IF(FIXED(#REF!,1)="0.0",FIXED(#REF!,2),FIXED(#REF!,1))</f>
        <v>#REF!</v>
      </c>
    </row>
    <row r="61" spans="1:22" ht="19.5" customHeight="1">
      <c r="A61" s="349" t="s">
        <v>91</v>
      </c>
      <c r="B61" s="574">
        <f>VLOOKUP($A61,'T3_data(t)'!$A:$N,2,FALSE)</f>
        <v>12340.36</v>
      </c>
      <c r="C61" s="574">
        <f>VLOOKUP($A61,'T3_data(t)'!$A:$N,3,FALSE)</f>
        <v>952.4</v>
      </c>
      <c r="D61" s="574">
        <f>VLOOKUP($A61,'T3_data(t)'!$A:$N,4,FALSE)</f>
        <v>1104.51</v>
      </c>
      <c r="E61" s="574">
        <f>VLOOKUP($A61,'T3_data(t)'!$A:$N,5,FALSE)</f>
        <v>1085.78</v>
      </c>
      <c r="F61" s="575">
        <f>VLOOKUP($A61,'T3_data(t)'!$A:$N,6,FALSE)</f>
        <v>1085.78</v>
      </c>
      <c r="G61" s="658">
        <f>VLOOKUP($A61,'T3_data(t)'!$A:$N,7,FALSE)</f>
        <v>7.8</v>
      </c>
      <c r="H61" s="658">
        <f>VLOOKUP($A61,'T3_data(t)'!$A:$N,8,FALSE)</f>
        <v>16.93</v>
      </c>
      <c r="I61" s="658">
        <f>VLOOKUP($A61,'T3_data(t)'!$A:$N,9,FALSE)</f>
        <v>14</v>
      </c>
      <c r="J61" s="658">
        <f>VLOOKUP($A61,'T3_data(t)'!$A:$N,10,FALSE)</f>
        <v>14</v>
      </c>
      <c r="K61" s="658">
        <f>VLOOKUP($A61,'T3_data(t)'!$A:$N,11,FALSE)</f>
        <v>3.63</v>
      </c>
      <c r="L61" s="658">
        <f>VLOOKUP($A61,'T3_data(t)'!$A:$N,12,FALSE)</f>
        <v>3.82</v>
      </c>
      <c r="M61" s="658">
        <f>VLOOKUP($A61,'T3_data(t)'!$A:$N,13,FALSE)</f>
        <v>3.44</v>
      </c>
      <c r="O61" s="573" t="str">
        <f t="shared" si="23"/>
        <v>7.8</v>
      </c>
      <c r="P61" s="573" t="str">
        <f t="shared" si="24"/>
        <v>16.9</v>
      </c>
      <c r="Q61" s="573" t="str">
        <f t="shared" si="25"/>
        <v>14.0</v>
      </c>
      <c r="R61" s="573" t="str">
        <f t="shared" si="26"/>
        <v>14.0</v>
      </c>
      <c r="S61" s="573" t="str">
        <f t="shared" si="20"/>
        <v>3.6</v>
      </c>
      <c r="T61" s="573" t="str">
        <f t="shared" si="21"/>
        <v>3.8</v>
      </c>
      <c r="U61" s="573" t="str">
        <f t="shared" si="22"/>
        <v>3.4</v>
      </c>
      <c r="V61" s="573" t="e">
        <f>IF(FIXED(#REF!,1)="0.0",FIXED(#REF!,2),FIXED(#REF!,1))</f>
        <v>#REF!</v>
      </c>
    </row>
    <row r="62" spans="1:22" ht="19.5" customHeight="1">
      <c r="A62" s="349" t="s">
        <v>92</v>
      </c>
      <c r="B62" s="574">
        <f>VLOOKUP($A62,'T3_data(t)'!$A:$N,2,FALSE)</f>
        <v>6768.65</v>
      </c>
      <c r="C62" s="574">
        <f>VLOOKUP($A62,'T3_data(t)'!$A:$N,3,FALSE)</f>
        <v>496.82</v>
      </c>
      <c r="D62" s="574">
        <f>VLOOKUP($A62,'T3_data(t)'!$A:$N,4,FALSE)</f>
        <v>616.74</v>
      </c>
      <c r="E62" s="574">
        <f>VLOOKUP($A62,'T3_data(t)'!$A:$N,5,FALSE)</f>
        <v>590.52</v>
      </c>
      <c r="F62" s="575">
        <f>VLOOKUP($A62,'T3_data(t)'!$A:$N,6,FALSE)</f>
        <v>590.52</v>
      </c>
      <c r="G62" s="658">
        <f>VLOOKUP($A62,'T3_data(t)'!$A:$N,7,FALSE)</f>
        <v>2.12</v>
      </c>
      <c r="H62" s="658">
        <f>VLOOKUP($A62,'T3_data(t)'!$A:$N,8,FALSE)</f>
        <v>18.86</v>
      </c>
      <c r="I62" s="658">
        <f>VLOOKUP($A62,'T3_data(t)'!$A:$N,9,FALSE)</f>
        <v>18.86</v>
      </c>
      <c r="J62" s="658">
        <f>VLOOKUP($A62,'T3_data(t)'!$A:$N,10,FALSE)</f>
        <v>18.86</v>
      </c>
      <c r="K62" s="658">
        <f>VLOOKUP($A62,'T3_data(t)'!$A:$N,11,FALSE)</f>
        <v>1.99</v>
      </c>
      <c r="L62" s="658">
        <f>VLOOKUP($A62,'T3_data(t)'!$A:$N,12,FALSE)</f>
        <v>2.13</v>
      </c>
      <c r="M62" s="658">
        <f>VLOOKUP($A62,'T3_data(t)'!$A:$N,13,FALSE)</f>
        <v>1.87</v>
      </c>
      <c r="O62" s="573" t="str">
        <f t="shared" si="23"/>
        <v>2.1</v>
      </c>
      <c r="P62" s="573" t="str">
        <f t="shared" si="24"/>
        <v>18.9</v>
      </c>
      <c r="Q62" s="573" t="str">
        <f t="shared" si="25"/>
        <v>18.9</v>
      </c>
      <c r="R62" s="573" t="str">
        <f t="shared" si="26"/>
        <v>18.9</v>
      </c>
      <c r="S62" s="573" t="str">
        <f t="shared" si="20"/>
        <v>2.0</v>
      </c>
      <c r="T62" s="573" t="str">
        <f t="shared" si="21"/>
        <v>2.1</v>
      </c>
      <c r="U62" s="573" t="str">
        <f t="shared" si="22"/>
        <v>1.9</v>
      </c>
      <c r="V62" s="573" t="e">
        <f>IF(FIXED(#REF!,1)="0.0",FIXED(#REF!,2),FIXED(#REF!,1))</f>
        <v>#REF!</v>
      </c>
    </row>
    <row r="63" spans="1:22" ht="19.5" customHeight="1">
      <c r="A63" s="349" t="s">
        <v>93</v>
      </c>
      <c r="B63" s="574">
        <f>VLOOKUP($A63,'T3_data(t)'!$A:$N,2,FALSE)</f>
        <v>6145.45</v>
      </c>
      <c r="C63" s="574">
        <f>VLOOKUP($A63,'T3_data(t)'!$A:$N,3,FALSE)</f>
        <v>489.81</v>
      </c>
      <c r="D63" s="574">
        <f>VLOOKUP($A63,'T3_data(t)'!$A:$N,4,FALSE)</f>
        <v>524.69000000000005</v>
      </c>
      <c r="E63" s="574">
        <f>VLOOKUP($A63,'T3_data(t)'!$A:$N,5,FALSE)</f>
        <v>478.4</v>
      </c>
      <c r="F63" s="575">
        <f>VLOOKUP($A63,'T3_data(t)'!$A:$N,6,FALSE)</f>
        <v>478.4</v>
      </c>
      <c r="G63" s="658">
        <f>VLOOKUP($A63,'T3_data(t)'!$A:$N,7,FALSE)</f>
        <v>-0.88</v>
      </c>
      <c r="H63" s="658">
        <f>VLOOKUP($A63,'T3_data(t)'!$A:$N,8,FALSE)</f>
        <v>3.95</v>
      </c>
      <c r="I63" s="658">
        <f>VLOOKUP($A63,'T3_data(t)'!$A:$N,9,FALSE)</f>
        <v>-2.33</v>
      </c>
      <c r="J63" s="658">
        <f>VLOOKUP($A63,'T3_data(t)'!$A:$N,10,FALSE)</f>
        <v>-2.33</v>
      </c>
      <c r="K63" s="658">
        <f>VLOOKUP($A63,'T3_data(t)'!$A:$N,11,FALSE)</f>
        <v>1.81</v>
      </c>
      <c r="L63" s="658">
        <f>VLOOKUP($A63,'T3_data(t)'!$A:$N,12,FALSE)</f>
        <v>1.81</v>
      </c>
      <c r="M63" s="658">
        <f>VLOOKUP($A63,'T3_data(t)'!$A:$N,13,FALSE)</f>
        <v>1.52</v>
      </c>
      <c r="O63" s="573" t="str">
        <f t="shared" si="23"/>
        <v>-0.9</v>
      </c>
      <c r="P63" s="573" t="str">
        <f t="shared" si="24"/>
        <v>4.0</v>
      </c>
      <c r="Q63" s="573" t="str">
        <f t="shared" si="25"/>
        <v>-2.3</v>
      </c>
      <c r="R63" s="573" t="str">
        <f t="shared" si="26"/>
        <v>-2.3</v>
      </c>
      <c r="S63" s="573" t="str">
        <f t="shared" si="20"/>
        <v>1.8</v>
      </c>
      <c r="T63" s="573" t="str">
        <f t="shared" si="21"/>
        <v>1.8</v>
      </c>
      <c r="U63" s="573" t="str">
        <f t="shared" si="22"/>
        <v>1.5</v>
      </c>
      <c r="V63" s="573" t="e">
        <f>IF(FIXED(#REF!,1)="0.0",FIXED(#REF!,2),FIXED(#REF!,1))</f>
        <v>#REF!</v>
      </c>
    </row>
    <row r="64" spans="1:22" ht="19.5" customHeight="1">
      <c r="A64" s="349" t="s">
        <v>94</v>
      </c>
      <c r="B64" s="574">
        <f>VLOOKUP($A64,'T3_data(t)'!$A:$N,2,FALSE)</f>
        <v>15616.03</v>
      </c>
      <c r="C64" s="574">
        <f>VLOOKUP($A64,'T3_data(t)'!$A:$N,3,FALSE)</f>
        <v>1283.9100000000001</v>
      </c>
      <c r="D64" s="574">
        <f>VLOOKUP($A64,'T3_data(t)'!$A:$N,4,FALSE)</f>
        <v>1327.86</v>
      </c>
      <c r="E64" s="574">
        <f>VLOOKUP($A64,'T3_data(t)'!$A:$N,5,FALSE)</f>
        <v>1212.48</v>
      </c>
      <c r="F64" s="575">
        <f>VLOOKUP($A64,'T3_data(t)'!$A:$N,6,FALSE)</f>
        <v>1212.48</v>
      </c>
      <c r="G64" s="658">
        <f>VLOOKUP($A64,'T3_data(t)'!$A:$N,7,FALSE)</f>
        <v>9.73</v>
      </c>
      <c r="H64" s="658">
        <f>VLOOKUP($A64,'T3_data(t)'!$A:$N,8,FALSE)</f>
        <v>-0.3</v>
      </c>
      <c r="I64" s="658">
        <f>VLOOKUP($A64,'T3_data(t)'!$A:$N,9,FALSE)</f>
        <v>-5.56</v>
      </c>
      <c r="J64" s="658">
        <f>VLOOKUP($A64,'T3_data(t)'!$A:$N,10,FALSE)</f>
        <v>-5.56</v>
      </c>
      <c r="K64" s="658">
        <f>VLOOKUP($A64,'T3_data(t)'!$A:$N,11,FALSE)</f>
        <v>4.5999999999999996</v>
      </c>
      <c r="L64" s="658">
        <f>VLOOKUP($A64,'T3_data(t)'!$A:$N,12,FALSE)</f>
        <v>4.59</v>
      </c>
      <c r="M64" s="658">
        <f>VLOOKUP($A64,'T3_data(t)'!$A:$N,13,FALSE)</f>
        <v>3.84</v>
      </c>
      <c r="O64" s="573" t="str">
        <f t="shared" si="23"/>
        <v>9.7</v>
      </c>
      <c r="P64" s="573" t="str">
        <f t="shared" si="24"/>
        <v>-0.3</v>
      </c>
      <c r="Q64" s="573" t="str">
        <f t="shared" si="25"/>
        <v>-5.6</v>
      </c>
      <c r="R64" s="573" t="str">
        <f t="shared" si="26"/>
        <v>-5.6</v>
      </c>
      <c r="S64" s="573" t="str">
        <f t="shared" si="20"/>
        <v>4.6</v>
      </c>
      <c r="T64" s="573" t="str">
        <f t="shared" si="21"/>
        <v>4.6</v>
      </c>
      <c r="U64" s="573" t="str">
        <f t="shared" si="22"/>
        <v>3.8</v>
      </c>
      <c r="V64" s="573" t="e">
        <f>IF(FIXED(#REF!,1)="0.0",FIXED(#REF!,2),FIXED(#REF!,1))</f>
        <v>#REF!</v>
      </c>
    </row>
    <row r="65" spans="1:22" ht="19.5" customHeight="1">
      <c r="A65" s="349" t="s">
        <v>95</v>
      </c>
      <c r="B65" s="574">
        <f>VLOOKUP($A65,'T3_data(t)'!$A:$N,2,FALSE)</f>
        <v>7797.01</v>
      </c>
      <c r="C65" s="574">
        <f>VLOOKUP($A65,'T3_data(t)'!$A:$N,3,FALSE)</f>
        <v>622.05999999999995</v>
      </c>
      <c r="D65" s="574">
        <f>VLOOKUP($A65,'T3_data(t)'!$A:$N,4,FALSE)</f>
        <v>634.09</v>
      </c>
      <c r="E65" s="574">
        <f>VLOOKUP($A65,'T3_data(t)'!$A:$N,5,FALSE)</f>
        <v>612.17999999999995</v>
      </c>
      <c r="F65" s="575">
        <f>VLOOKUP($A65,'T3_data(t)'!$A:$N,6,FALSE)</f>
        <v>612.17999999999995</v>
      </c>
      <c r="G65" s="658">
        <f>VLOOKUP($A65,'T3_data(t)'!$A:$N,7,FALSE)</f>
        <v>3.12</v>
      </c>
      <c r="H65" s="658">
        <f>VLOOKUP($A65,'T3_data(t)'!$A:$N,8,FALSE)</f>
        <v>3.39</v>
      </c>
      <c r="I65" s="658">
        <f>VLOOKUP($A65,'T3_data(t)'!$A:$N,9,FALSE)</f>
        <v>-1.59</v>
      </c>
      <c r="J65" s="658">
        <f>VLOOKUP($A65,'T3_data(t)'!$A:$N,10,FALSE)</f>
        <v>-1.59</v>
      </c>
      <c r="K65" s="658">
        <f>VLOOKUP($A65,'T3_data(t)'!$A:$N,11,FALSE)</f>
        <v>2.2999999999999998</v>
      </c>
      <c r="L65" s="658">
        <f>VLOOKUP($A65,'T3_data(t)'!$A:$N,12,FALSE)</f>
        <v>2.19</v>
      </c>
      <c r="M65" s="658">
        <f>VLOOKUP($A65,'T3_data(t)'!$A:$N,13,FALSE)</f>
        <v>1.94</v>
      </c>
      <c r="O65" s="573" t="str">
        <f t="shared" si="23"/>
        <v>3.1</v>
      </c>
      <c r="P65" s="573" t="str">
        <f t="shared" si="24"/>
        <v>3.4</v>
      </c>
      <c r="Q65" s="573" t="str">
        <f t="shared" si="25"/>
        <v>-1.6</v>
      </c>
      <c r="R65" s="573" t="str">
        <f t="shared" si="26"/>
        <v>-1.6</v>
      </c>
      <c r="S65" s="573" t="str">
        <f t="shared" si="20"/>
        <v>2.3</v>
      </c>
      <c r="T65" s="573" t="str">
        <f t="shared" si="21"/>
        <v>2.2</v>
      </c>
      <c r="U65" s="573" t="str">
        <f t="shared" si="22"/>
        <v>1.9</v>
      </c>
      <c r="V65" s="573" t="e">
        <f>IF(FIXED(#REF!,1)="0.0",FIXED(#REF!,2),FIXED(#REF!,1))</f>
        <v>#REF!</v>
      </c>
    </row>
    <row r="66" spans="1:22" ht="19.5" customHeight="1">
      <c r="A66" s="349" t="s">
        <v>96</v>
      </c>
      <c r="B66" s="574">
        <f>VLOOKUP($A66,'T3_data(t)'!$A:$N,2,FALSE)</f>
        <v>1400.63</v>
      </c>
      <c r="C66" s="574">
        <f>VLOOKUP($A66,'T3_data(t)'!$A:$N,3,FALSE)</f>
        <v>126.12</v>
      </c>
      <c r="D66" s="574">
        <f>VLOOKUP($A66,'T3_data(t)'!$A:$N,4,FALSE)</f>
        <v>116.88</v>
      </c>
      <c r="E66" s="574">
        <f>VLOOKUP($A66,'T3_data(t)'!$A:$N,5,FALSE)</f>
        <v>113.38</v>
      </c>
      <c r="F66" s="575">
        <f>VLOOKUP($A66,'T3_data(t)'!$A:$N,6,FALSE)</f>
        <v>113.38</v>
      </c>
      <c r="G66" s="658">
        <f>VLOOKUP($A66,'T3_data(t)'!$A:$N,7,FALSE)</f>
        <v>-5.43</v>
      </c>
      <c r="H66" s="658">
        <f>VLOOKUP($A66,'T3_data(t)'!$A:$N,8,FALSE)</f>
        <v>-10.93</v>
      </c>
      <c r="I66" s="658">
        <f>VLOOKUP($A66,'T3_data(t)'!$A:$N,9,FALSE)</f>
        <v>-10.1</v>
      </c>
      <c r="J66" s="658">
        <f>VLOOKUP($A66,'T3_data(t)'!$A:$N,10,FALSE)</f>
        <v>-10.1</v>
      </c>
      <c r="K66" s="658">
        <f>VLOOKUP($A66,'T3_data(t)'!$A:$N,11,FALSE)</f>
        <v>0.41</v>
      </c>
      <c r="L66" s="658">
        <f>VLOOKUP($A66,'T3_data(t)'!$A:$N,12,FALSE)</f>
        <v>0.4</v>
      </c>
      <c r="M66" s="658">
        <f>VLOOKUP($A66,'T3_data(t)'!$A:$N,13,FALSE)</f>
        <v>0.36</v>
      </c>
      <c r="O66" s="573" t="str">
        <f t="shared" si="23"/>
        <v>-5.4</v>
      </c>
      <c r="P66" s="573" t="str">
        <f t="shared" si="24"/>
        <v>-10.9</v>
      </c>
      <c r="Q66" s="573" t="str">
        <f t="shared" si="25"/>
        <v>-10.1</v>
      </c>
      <c r="R66" s="573" t="str">
        <f t="shared" si="26"/>
        <v>-10.1</v>
      </c>
      <c r="S66" s="573" t="str">
        <f t="shared" si="20"/>
        <v>0.4</v>
      </c>
      <c r="T66" s="573" t="str">
        <f t="shared" si="21"/>
        <v>0.4</v>
      </c>
      <c r="U66" s="573" t="str">
        <f t="shared" si="22"/>
        <v>0.4</v>
      </c>
      <c r="V66" s="573" t="e">
        <f>IF(FIXED(#REF!,1)="0.0",FIXED(#REF!,2),FIXED(#REF!,1))</f>
        <v>#REF!</v>
      </c>
    </row>
    <row r="67" spans="1:22" ht="19.5" customHeight="1">
      <c r="A67" s="349" t="s">
        <v>97</v>
      </c>
      <c r="B67" s="574">
        <f>VLOOKUP($A67,'T3_data(t)'!$A:$N,2,FALSE)</f>
        <v>8267.68</v>
      </c>
      <c r="C67" s="574">
        <f>VLOOKUP($A67,'T3_data(t)'!$A:$N,3,FALSE)</f>
        <v>670.31</v>
      </c>
      <c r="D67" s="574">
        <f>VLOOKUP($A67,'T3_data(t)'!$A:$N,4,FALSE)</f>
        <v>674.94</v>
      </c>
      <c r="E67" s="574">
        <f>VLOOKUP($A67,'T3_data(t)'!$A:$N,5,FALSE)</f>
        <v>674.14</v>
      </c>
      <c r="F67" s="575">
        <f>VLOOKUP($A67,'T3_data(t)'!$A:$N,6,FALSE)</f>
        <v>674.14</v>
      </c>
      <c r="G67" s="658">
        <f>VLOOKUP($A67,'T3_data(t)'!$A:$N,7,FALSE)</f>
        <v>-1.84</v>
      </c>
      <c r="H67" s="658">
        <f>VLOOKUP($A67,'T3_data(t)'!$A:$N,8,FALSE)</f>
        <v>-4.22</v>
      </c>
      <c r="I67" s="658">
        <f>VLOOKUP($A67,'T3_data(t)'!$A:$N,9,FALSE)</f>
        <v>0.56999999999999995</v>
      </c>
      <c r="J67" s="658">
        <f>VLOOKUP($A67,'T3_data(t)'!$A:$N,10,FALSE)</f>
        <v>0.56999999999999995</v>
      </c>
      <c r="K67" s="658">
        <f>VLOOKUP($A67,'T3_data(t)'!$A:$N,11,FALSE)</f>
        <v>2.4300000000000002</v>
      </c>
      <c r="L67" s="658">
        <f>VLOOKUP($A67,'T3_data(t)'!$A:$N,12,FALSE)</f>
        <v>2.33</v>
      </c>
      <c r="M67" s="658">
        <f>VLOOKUP($A67,'T3_data(t)'!$A:$N,13,FALSE)</f>
        <v>2.14</v>
      </c>
      <c r="O67" s="573" t="str">
        <f t="shared" si="23"/>
        <v>-1.8</v>
      </c>
      <c r="P67" s="573" t="str">
        <f t="shared" si="24"/>
        <v>-4.2</v>
      </c>
      <c r="Q67" s="573" t="str">
        <f t="shared" si="25"/>
        <v>0.6</v>
      </c>
      <c r="R67" s="573" t="str">
        <f t="shared" si="26"/>
        <v>0.6</v>
      </c>
      <c r="S67" s="573" t="str">
        <f t="shared" si="20"/>
        <v>2.4</v>
      </c>
      <c r="T67" s="573" t="str">
        <f t="shared" si="21"/>
        <v>2.3</v>
      </c>
      <c r="U67" s="573" t="str">
        <f t="shared" si="22"/>
        <v>2.1</v>
      </c>
      <c r="V67" s="573" t="e">
        <f>IF(FIXED(#REF!,1)="0.0",FIXED(#REF!,2),FIXED(#REF!,1))</f>
        <v>#REF!</v>
      </c>
    </row>
    <row r="68" spans="1:22" ht="19.5" customHeight="1">
      <c r="A68" s="349" t="s">
        <v>98</v>
      </c>
      <c r="B68" s="574">
        <f>VLOOKUP($A68,'T3_data(t)'!$A:$N,2,FALSE)</f>
        <v>11925.22</v>
      </c>
      <c r="C68" s="574">
        <f>VLOOKUP($A68,'T3_data(t)'!$A:$N,3,FALSE)</f>
        <v>903.1</v>
      </c>
      <c r="D68" s="574">
        <f>VLOOKUP($A68,'T3_data(t)'!$A:$N,4,FALSE)</f>
        <v>1156.8499999999999</v>
      </c>
      <c r="E68" s="574">
        <f>VLOOKUP($A68,'T3_data(t)'!$A:$N,5,FALSE)</f>
        <v>990.93</v>
      </c>
      <c r="F68" s="575">
        <f>VLOOKUP($A68,'T3_data(t)'!$A:$N,6,FALSE)</f>
        <v>990.93</v>
      </c>
      <c r="G68" s="658">
        <f>VLOOKUP($A68,'T3_data(t)'!$A:$N,7,FALSE)</f>
        <v>15.55</v>
      </c>
      <c r="H68" s="658">
        <f>VLOOKUP($A68,'T3_data(t)'!$A:$N,8,FALSE)</f>
        <v>22.78</v>
      </c>
      <c r="I68" s="658">
        <f>VLOOKUP($A68,'T3_data(t)'!$A:$N,9,FALSE)</f>
        <v>9.73</v>
      </c>
      <c r="J68" s="658">
        <f>VLOOKUP($A68,'T3_data(t)'!$A:$N,10,FALSE)</f>
        <v>9.73</v>
      </c>
      <c r="K68" s="658">
        <f>VLOOKUP($A68,'T3_data(t)'!$A:$N,11,FALSE)</f>
        <v>3.51</v>
      </c>
      <c r="L68" s="658">
        <f>VLOOKUP($A68,'T3_data(t)'!$A:$N,12,FALSE)</f>
        <v>4</v>
      </c>
      <c r="M68" s="658">
        <f>VLOOKUP($A68,'T3_data(t)'!$A:$N,13,FALSE)</f>
        <v>3.14</v>
      </c>
      <c r="O68" s="573" t="str">
        <f t="shared" si="23"/>
        <v>15.6</v>
      </c>
      <c r="P68" s="573" t="str">
        <f t="shared" si="24"/>
        <v>22.8</v>
      </c>
      <c r="Q68" s="573" t="str">
        <f t="shared" si="25"/>
        <v>9.7</v>
      </c>
      <c r="R68" s="573" t="str">
        <f t="shared" si="26"/>
        <v>9.7</v>
      </c>
      <c r="S68" s="573" t="str">
        <f t="shared" si="20"/>
        <v>3.5</v>
      </c>
      <c r="T68" s="573" t="str">
        <f t="shared" si="21"/>
        <v>4.0</v>
      </c>
      <c r="U68" s="573" t="str">
        <f t="shared" si="22"/>
        <v>3.1</v>
      </c>
      <c r="V68" s="573" t="e">
        <f>IF(FIXED(#REF!,1)="0.0",FIXED(#REF!,2),FIXED(#REF!,1))</f>
        <v>#REF!</v>
      </c>
    </row>
    <row r="69" spans="1:22" ht="19.5" customHeight="1">
      <c r="A69" s="349" t="s">
        <v>99</v>
      </c>
      <c r="B69" s="574">
        <f>VLOOKUP($A69,'T3_data(t)'!$A:$N,2,FALSE)</f>
        <v>3560.49</v>
      </c>
      <c r="C69" s="574">
        <f>VLOOKUP($A69,'T3_data(t)'!$A:$N,3,FALSE)</f>
        <v>242.4</v>
      </c>
      <c r="D69" s="574">
        <f>VLOOKUP($A69,'T3_data(t)'!$A:$N,4,FALSE)</f>
        <v>285.61</v>
      </c>
      <c r="E69" s="574">
        <f>VLOOKUP($A69,'T3_data(t)'!$A:$N,5,FALSE)</f>
        <v>289</v>
      </c>
      <c r="F69" s="575">
        <f>VLOOKUP($A69,'T3_data(t)'!$A:$N,6,FALSE)</f>
        <v>289</v>
      </c>
      <c r="G69" s="658">
        <f>VLOOKUP($A69,'T3_data(t)'!$A:$N,7,FALSE)</f>
        <v>-0.32</v>
      </c>
      <c r="H69" s="658">
        <f>VLOOKUP($A69,'T3_data(t)'!$A:$N,8,FALSE)</f>
        <v>10.4</v>
      </c>
      <c r="I69" s="658">
        <f>VLOOKUP($A69,'T3_data(t)'!$A:$N,9,FALSE)</f>
        <v>19.22</v>
      </c>
      <c r="J69" s="658">
        <f>VLOOKUP($A69,'T3_data(t)'!$A:$N,10,FALSE)</f>
        <v>19.22</v>
      </c>
      <c r="K69" s="658">
        <f>VLOOKUP($A69,'T3_data(t)'!$A:$N,11,FALSE)</f>
        <v>1.05</v>
      </c>
      <c r="L69" s="658">
        <f>VLOOKUP($A69,'T3_data(t)'!$A:$N,12,FALSE)</f>
        <v>0.99</v>
      </c>
      <c r="M69" s="658">
        <f>VLOOKUP($A69,'T3_data(t)'!$A:$N,13,FALSE)</f>
        <v>0.92</v>
      </c>
      <c r="O69" s="573" t="str">
        <f t="shared" si="23"/>
        <v>-0.3</v>
      </c>
      <c r="P69" s="573" t="str">
        <f t="shared" si="24"/>
        <v>10.4</v>
      </c>
      <c r="Q69" s="573" t="str">
        <f t="shared" si="25"/>
        <v>19.2</v>
      </c>
      <c r="R69" s="573" t="str">
        <f t="shared" si="26"/>
        <v>19.2</v>
      </c>
      <c r="S69" s="573" t="str">
        <f t="shared" si="20"/>
        <v>1.1</v>
      </c>
      <c r="T69" s="573" t="str">
        <f t="shared" si="21"/>
        <v>1.0</v>
      </c>
      <c r="U69" s="573" t="str">
        <f t="shared" si="22"/>
        <v>0.9</v>
      </c>
      <c r="V69" s="573" t="e">
        <f>IF(FIXED(#REF!,1)="0.0",FIXED(#REF!,2),FIXED(#REF!,1))</f>
        <v>#REF!</v>
      </c>
    </row>
    <row r="70" spans="1:22" ht="19.5" customHeight="1">
      <c r="A70" s="349" t="s">
        <v>100</v>
      </c>
      <c r="B70" s="574">
        <f>VLOOKUP($A70,'T3_data(t)'!$A:$N,2,FALSE)</f>
        <v>1801.98</v>
      </c>
      <c r="C70" s="574">
        <f>VLOOKUP($A70,'T3_data(t)'!$A:$N,3,FALSE)</f>
        <v>119.46</v>
      </c>
      <c r="D70" s="574">
        <f>VLOOKUP($A70,'T3_data(t)'!$A:$N,4,FALSE)</f>
        <v>164.1</v>
      </c>
      <c r="E70" s="574">
        <f>VLOOKUP($A70,'T3_data(t)'!$A:$N,5,FALSE)</f>
        <v>154.62</v>
      </c>
      <c r="F70" s="575">
        <f>VLOOKUP($A70,'T3_data(t)'!$A:$N,6,FALSE)</f>
        <v>154.62</v>
      </c>
      <c r="G70" s="658">
        <f>VLOOKUP($A70,'T3_data(t)'!$A:$N,7,FALSE)</f>
        <v>23.82</v>
      </c>
      <c r="H70" s="658">
        <f>VLOOKUP($A70,'T3_data(t)'!$A:$N,8,FALSE)</f>
        <v>33.340000000000003</v>
      </c>
      <c r="I70" s="658">
        <f>VLOOKUP($A70,'T3_data(t)'!$A:$N,9,FALSE)</f>
        <v>29.43</v>
      </c>
      <c r="J70" s="658">
        <f>VLOOKUP($A70,'T3_data(t)'!$A:$N,10,FALSE)</f>
        <v>29.43</v>
      </c>
      <c r="K70" s="658">
        <f>VLOOKUP($A70,'T3_data(t)'!$A:$N,11,FALSE)</f>
        <v>0.53</v>
      </c>
      <c r="L70" s="658">
        <f>VLOOKUP($A70,'T3_data(t)'!$A:$N,12,FALSE)</f>
        <v>0.56999999999999995</v>
      </c>
      <c r="M70" s="658">
        <f>VLOOKUP($A70,'T3_data(t)'!$A:$N,13,FALSE)</f>
        <v>0.49</v>
      </c>
      <c r="O70" s="573" t="str">
        <f t="shared" si="23"/>
        <v>23.8</v>
      </c>
      <c r="P70" s="573" t="str">
        <f t="shared" si="24"/>
        <v>33.3</v>
      </c>
      <c r="Q70" s="573" t="str">
        <f t="shared" si="25"/>
        <v>29.4</v>
      </c>
      <c r="R70" s="573" t="str">
        <f t="shared" si="26"/>
        <v>29.4</v>
      </c>
      <c r="S70" s="573" t="str">
        <f t="shared" si="20"/>
        <v>0.5</v>
      </c>
      <c r="T70" s="573" t="str">
        <f t="shared" si="21"/>
        <v>0.6</v>
      </c>
      <c r="U70" s="573" t="str">
        <f t="shared" si="22"/>
        <v>0.5</v>
      </c>
      <c r="V70" s="573" t="e">
        <f>IF(FIXED(#REF!,1)="0.0",FIXED(#REF!,2),FIXED(#REF!,1))</f>
        <v>#REF!</v>
      </c>
    </row>
    <row r="71" spans="1:22" ht="19.5" customHeight="1">
      <c r="A71" s="349" t="s">
        <v>101</v>
      </c>
      <c r="B71" s="574">
        <f>VLOOKUP($A71,'T3_data(t)'!$A:$N,2,FALSE)</f>
        <v>1801.57</v>
      </c>
      <c r="C71" s="574">
        <f>VLOOKUP($A71,'T3_data(t)'!$A:$N,3,FALSE)</f>
        <v>125.69</v>
      </c>
      <c r="D71" s="574">
        <f>VLOOKUP($A71,'T3_data(t)'!$A:$N,4,FALSE)</f>
        <v>145.76</v>
      </c>
      <c r="E71" s="574">
        <f>VLOOKUP($A71,'T3_data(t)'!$A:$N,5,FALSE)</f>
        <v>142.55000000000001</v>
      </c>
      <c r="F71" s="575">
        <f>VLOOKUP($A71,'T3_data(t)'!$A:$N,6,FALSE)</f>
        <v>142.55000000000001</v>
      </c>
      <c r="G71" s="658">
        <f>VLOOKUP($A71,'T3_data(t)'!$A:$N,7,FALSE)</f>
        <v>3.47</v>
      </c>
      <c r="H71" s="658">
        <f>VLOOKUP($A71,'T3_data(t)'!$A:$N,8,FALSE)</f>
        <v>-0.9</v>
      </c>
      <c r="I71" s="658">
        <f>VLOOKUP($A71,'T3_data(t)'!$A:$N,9,FALSE)</f>
        <v>13.41</v>
      </c>
      <c r="J71" s="658">
        <f>VLOOKUP($A71,'T3_data(t)'!$A:$N,10,FALSE)</f>
        <v>13.41</v>
      </c>
      <c r="K71" s="658">
        <f>VLOOKUP($A71,'T3_data(t)'!$A:$N,11,FALSE)</f>
        <v>0.53</v>
      </c>
      <c r="L71" s="658">
        <f>VLOOKUP($A71,'T3_data(t)'!$A:$N,12,FALSE)</f>
        <v>0.5</v>
      </c>
      <c r="M71" s="658">
        <f>VLOOKUP($A71,'T3_data(t)'!$A:$N,13,FALSE)</f>
        <v>0.45</v>
      </c>
      <c r="O71" s="573" t="str">
        <f t="shared" si="23"/>
        <v>3.5</v>
      </c>
      <c r="P71" s="573" t="str">
        <f t="shared" si="24"/>
        <v>-0.9</v>
      </c>
      <c r="Q71" s="573" t="str">
        <f t="shared" si="25"/>
        <v>13.4</v>
      </c>
      <c r="R71" s="573" t="str">
        <f t="shared" si="26"/>
        <v>13.4</v>
      </c>
      <c r="S71" s="573" t="str">
        <f t="shared" si="20"/>
        <v>0.5</v>
      </c>
      <c r="T71" s="573" t="str">
        <f t="shared" si="21"/>
        <v>0.5</v>
      </c>
      <c r="U71" s="573" t="str">
        <f t="shared" si="22"/>
        <v>0.5</v>
      </c>
      <c r="V71" s="573" t="e">
        <f>IF(FIXED(#REF!,1)="0.0",FIXED(#REF!,2),FIXED(#REF!,1))</f>
        <v>#REF!</v>
      </c>
    </row>
    <row r="72" spans="1:22" ht="19.5" customHeight="1">
      <c r="A72" s="349" t="s">
        <v>102</v>
      </c>
      <c r="B72" s="574">
        <f>VLOOKUP($A72,'T3_data(t)'!$A:$N,2,FALSE)</f>
        <v>683.88</v>
      </c>
      <c r="C72" s="574">
        <f>VLOOKUP($A72,'T3_data(t)'!$A:$N,3,FALSE)</f>
        <v>45.73</v>
      </c>
      <c r="D72" s="574">
        <f>VLOOKUP($A72,'T3_data(t)'!$A:$N,4,FALSE)</f>
        <v>61.46</v>
      </c>
      <c r="E72" s="574">
        <f>VLOOKUP($A72,'T3_data(t)'!$A:$N,5,FALSE)</f>
        <v>57.82</v>
      </c>
      <c r="F72" s="575">
        <f>VLOOKUP($A72,'T3_data(t)'!$A:$N,6,FALSE)</f>
        <v>57.82</v>
      </c>
      <c r="G72" s="658">
        <f>VLOOKUP($A72,'T3_data(t)'!$A:$N,7,FALSE)</f>
        <v>10.66</v>
      </c>
      <c r="H72" s="658">
        <f>VLOOKUP($A72,'T3_data(t)'!$A:$N,8,FALSE)</f>
        <v>18.88</v>
      </c>
      <c r="I72" s="658">
        <f>VLOOKUP($A72,'T3_data(t)'!$A:$N,9,FALSE)</f>
        <v>26.44</v>
      </c>
      <c r="J72" s="658">
        <f>VLOOKUP($A72,'T3_data(t)'!$A:$N,10,FALSE)</f>
        <v>26.44</v>
      </c>
      <c r="K72" s="658">
        <f>VLOOKUP($A72,'T3_data(t)'!$A:$N,11,FALSE)</f>
        <v>0.2</v>
      </c>
      <c r="L72" s="658">
        <f>VLOOKUP($A72,'T3_data(t)'!$A:$N,12,FALSE)</f>
        <v>0.21</v>
      </c>
      <c r="M72" s="658">
        <f>VLOOKUP($A72,'T3_data(t)'!$A:$N,13,FALSE)</f>
        <v>0.18</v>
      </c>
      <c r="O72" s="573" t="str">
        <f t="shared" si="23"/>
        <v>10.7</v>
      </c>
      <c r="P72" s="573" t="str">
        <f t="shared" si="24"/>
        <v>18.9</v>
      </c>
      <c r="Q72" s="573" t="str">
        <f t="shared" si="25"/>
        <v>26.4</v>
      </c>
      <c r="R72" s="573" t="str">
        <f t="shared" si="26"/>
        <v>26.4</v>
      </c>
      <c r="S72" s="573" t="str">
        <f t="shared" si="20"/>
        <v>0.2</v>
      </c>
      <c r="T72" s="573" t="str">
        <f t="shared" si="21"/>
        <v>0.2</v>
      </c>
      <c r="U72" s="573" t="str">
        <f t="shared" si="22"/>
        <v>0.2</v>
      </c>
      <c r="V72" s="573" t="e">
        <f>IF(FIXED(#REF!,1)="0.0",FIXED(#REF!,2),FIXED(#REF!,1))</f>
        <v>#REF!</v>
      </c>
    </row>
    <row r="73" spans="1:22" ht="19.5" customHeight="1">
      <c r="A73" s="349" t="s">
        <v>103</v>
      </c>
      <c r="B73" s="574">
        <f>VLOOKUP($A73,'T3_data(t)'!$A:$N,2,FALSE)</f>
        <v>644.76</v>
      </c>
      <c r="C73" s="574">
        <f>VLOOKUP($A73,'T3_data(t)'!$A:$N,3,FALSE)</f>
        <v>57.63</v>
      </c>
      <c r="D73" s="574">
        <f>VLOOKUP($A73,'T3_data(t)'!$A:$N,4,FALSE)</f>
        <v>46.68</v>
      </c>
      <c r="E73" s="574">
        <f>VLOOKUP($A73,'T3_data(t)'!$A:$N,5,FALSE)</f>
        <v>46.79</v>
      </c>
      <c r="F73" s="575">
        <f>VLOOKUP($A73,'T3_data(t)'!$A:$N,6,FALSE)</f>
        <v>46.79</v>
      </c>
      <c r="G73" s="658">
        <f>VLOOKUP($A73,'T3_data(t)'!$A:$N,7,FALSE)</f>
        <v>-11.08</v>
      </c>
      <c r="H73" s="658">
        <f>VLOOKUP($A73,'T3_data(t)'!$A:$N,8,FALSE)</f>
        <v>-18.29</v>
      </c>
      <c r="I73" s="658">
        <f>VLOOKUP($A73,'T3_data(t)'!$A:$N,9,FALSE)</f>
        <v>-18.809999999999999</v>
      </c>
      <c r="J73" s="658">
        <f>VLOOKUP($A73,'T3_data(t)'!$A:$N,10,FALSE)</f>
        <v>-18.809999999999999</v>
      </c>
      <c r="K73" s="658">
        <f>VLOOKUP($A73,'T3_data(t)'!$A:$N,11,FALSE)</f>
        <v>0.19</v>
      </c>
      <c r="L73" s="658">
        <f>VLOOKUP($A73,'T3_data(t)'!$A:$N,12,FALSE)</f>
        <v>0.16</v>
      </c>
      <c r="M73" s="658">
        <f>VLOOKUP($A73,'T3_data(t)'!$A:$N,13,FALSE)</f>
        <v>0.15</v>
      </c>
      <c r="O73" s="573" t="str">
        <f t="shared" si="23"/>
        <v>-11.1</v>
      </c>
      <c r="P73" s="573" t="str">
        <f t="shared" si="24"/>
        <v>-18.3</v>
      </c>
      <c r="Q73" s="573" t="str">
        <f t="shared" si="25"/>
        <v>-18.8</v>
      </c>
      <c r="R73" s="573" t="str">
        <f t="shared" si="26"/>
        <v>-18.8</v>
      </c>
      <c r="S73" s="573" t="str">
        <f t="shared" si="20"/>
        <v>0.2</v>
      </c>
      <c r="T73" s="573" t="str">
        <f t="shared" si="21"/>
        <v>0.2</v>
      </c>
      <c r="U73" s="573" t="str">
        <f t="shared" si="22"/>
        <v>0.2</v>
      </c>
      <c r="V73" s="573" t="e">
        <f>IF(FIXED(#REF!,1)="0.0",FIXED(#REF!,2),FIXED(#REF!,1))</f>
        <v>#REF!</v>
      </c>
    </row>
    <row r="74" spans="1:22" s="568" customFormat="1" ht="19.5" customHeight="1">
      <c r="A74" s="348" t="s">
        <v>104</v>
      </c>
      <c r="B74" s="570">
        <f>VLOOKUP($A74,'T3_data(t)'!$A:$N,2,FALSE)</f>
        <v>8741.67</v>
      </c>
      <c r="C74" s="570">
        <f>VLOOKUP($A74,'T3_data(t)'!$A:$N,3,FALSE)</f>
        <v>866.93</v>
      </c>
      <c r="D74" s="570">
        <f>VLOOKUP($A74,'T3_data(t)'!$A:$N,4,FALSE)</f>
        <v>697.4</v>
      </c>
      <c r="E74" s="570">
        <f>VLOOKUP($A74,'T3_data(t)'!$A:$N,5,FALSE)</f>
        <v>950.36</v>
      </c>
      <c r="F74" s="571">
        <f>VLOOKUP($A74,'T3_data(t)'!$A:$N,6,FALSE)</f>
        <v>950.36</v>
      </c>
      <c r="G74" s="657">
        <f>VLOOKUP($A74,'T3_data(t)'!$A:$N,7,FALSE)</f>
        <v>-19.66</v>
      </c>
      <c r="H74" s="657">
        <f>VLOOKUP($A74,'T3_data(t)'!$A:$N,8,FALSE)</f>
        <v>-6.14</v>
      </c>
      <c r="I74" s="657">
        <f>VLOOKUP($A74,'T3_data(t)'!$A:$N,9,FALSE)</f>
        <v>9.6199999999999992</v>
      </c>
      <c r="J74" s="657">
        <f>VLOOKUP($A74,'T3_data(t)'!$A:$N,10,FALSE)</f>
        <v>9.6199999999999992</v>
      </c>
      <c r="K74" s="657">
        <f>VLOOKUP($A74,'T3_data(t)'!$A:$N,11,FALSE)</f>
        <v>2.57</v>
      </c>
      <c r="L74" s="657">
        <f>VLOOKUP($A74,'T3_data(t)'!$A:$N,12,FALSE)</f>
        <v>2.41</v>
      </c>
      <c r="M74" s="657">
        <f>VLOOKUP($A74,'T3_data(t)'!$A:$N,13,FALSE)</f>
        <v>3.01</v>
      </c>
      <c r="O74" s="573" t="str">
        <f t="shared" si="23"/>
        <v>-19.7</v>
      </c>
      <c r="P74" s="573" t="str">
        <f t="shared" si="24"/>
        <v>-6.1</v>
      </c>
      <c r="Q74" s="573" t="str">
        <f t="shared" si="25"/>
        <v>9.6</v>
      </c>
      <c r="R74" s="573" t="str">
        <f t="shared" si="26"/>
        <v>9.6</v>
      </c>
      <c r="S74" s="573" t="str">
        <f t="shared" si="20"/>
        <v>2.6</v>
      </c>
      <c r="T74" s="573" t="str">
        <f t="shared" si="21"/>
        <v>2.4</v>
      </c>
      <c r="U74" s="573" t="str">
        <f t="shared" si="22"/>
        <v>3.0</v>
      </c>
      <c r="V74" s="573" t="e">
        <f>IF(FIXED(#REF!,1)="0.0",FIXED(#REF!,2),FIXED(#REF!,1))</f>
        <v>#REF!</v>
      </c>
    </row>
    <row r="75" spans="1:22" ht="19.5" customHeight="1">
      <c r="A75" s="349" t="s">
        <v>105</v>
      </c>
      <c r="B75" s="574">
        <f>VLOOKUP($A75,'T3_data(t)'!$A:$N,2,FALSE)</f>
        <v>7382.39</v>
      </c>
      <c r="C75" s="574">
        <f>VLOOKUP($A75,'T3_data(t)'!$A:$N,3,FALSE)</f>
        <v>721.09</v>
      </c>
      <c r="D75" s="574">
        <f>VLOOKUP($A75,'T3_data(t)'!$A:$N,4,FALSE)</f>
        <v>549.04</v>
      </c>
      <c r="E75" s="574">
        <f>VLOOKUP($A75,'T3_data(t)'!$A:$N,5,FALSE)</f>
        <v>828.27</v>
      </c>
      <c r="F75" s="575">
        <f>VLOOKUP($A75,'T3_data(t)'!$A:$N,6,FALSE)</f>
        <v>828.27</v>
      </c>
      <c r="G75" s="658">
        <f>VLOOKUP($A75,'T3_data(t)'!$A:$N,7,FALSE)</f>
        <v>-19.899999999999999</v>
      </c>
      <c r="H75" s="658">
        <f>VLOOKUP($A75,'T3_data(t)'!$A:$N,8,FALSE)</f>
        <v>-15.22</v>
      </c>
      <c r="I75" s="658">
        <f>VLOOKUP($A75,'T3_data(t)'!$A:$N,9,FALSE)</f>
        <v>14.86</v>
      </c>
      <c r="J75" s="658">
        <f>VLOOKUP($A75,'T3_data(t)'!$A:$N,10,FALSE)</f>
        <v>14.86</v>
      </c>
      <c r="K75" s="658">
        <f>VLOOKUP($A75,'T3_data(t)'!$A:$N,11,FALSE)</f>
        <v>2.17</v>
      </c>
      <c r="L75" s="658">
        <f>VLOOKUP($A75,'T3_data(t)'!$A:$N,12,FALSE)</f>
        <v>1.9</v>
      </c>
      <c r="M75" s="658">
        <f>VLOOKUP($A75,'T3_data(t)'!$A:$N,13,FALSE)</f>
        <v>2.62</v>
      </c>
      <c r="O75" s="573" t="str">
        <f t="shared" si="23"/>
        <v>-19.9</v>
      </c>
      <c r="P75" s="573" t="str">
        <f t="shared" si="24"/>
        <v>-15.2</v>
      </c>
      <c r="Q75" s="573" t="str">
        <f t="shared" si="25"/>
        <v>14.9</v>
      </c>
      <c r="R75" s="573" t="str">
        <f t="shared" si="26"/>
        <v>14.9</v>
      </c>
      <c r="S75" s="573" t="str">
        <f t="shared" si="20"/>
        <v>2.2</v>
      </c>
      <c r="T75" s="573" t="str">
        <f t="shared" si="21"/>
        <v>1.9</v>
      </c>
      <c r="U75" s="573" t="str">
        <f t="shared" si="22"/>
        <v>2.6</v>
      </c>
      <c r="V75" s="573" t="e">
        <f>IF(FIXED(#REF!,1)="0.0",FIXED(#REF!,2),FIXED(#REF!,1))</f>
        <v>#REF!</v>
      </c>
    </row>
    <row r="76" spans="1:22" s="568" customFormat="1" ht="19.5" customHeight="1">
      <c r="A76" s="350" t="s">
        <v>106</v>
      </c>
      <c r="B76" s="579">
        <f>VLOOKUP($A76,'T3_data(t)'!$A:$N,2,FALSE)</f>
        <v>0.01</v>
      </c>
      <c r="C76" s="579">
        <f>VLOOKUP($A76,'T3_data(t)'!$A:$N,3,FALSE)</f>
        <v>0</v>
      </c>
      <c r="D76" s="579">
        <f>VLOOKUP($A76,'T3_data(t)'!$A:$N,4,FALSE)</f>
        <v>0</v>
      </c>
      <c r="E76" s="579">
        <f>VLOOKUP($A76,'T3_data(t)'!$A:$N,5,FALSE)</f>
        <v>0</v>
      </c>
      <c r="F76" s="580">
        <f>VLOOKUP($A76,'T3_data(t)'!$A:$N,6,FALSE)</f>
        <v>0</v>
      </c>
      <c r="G76" s="659">
        <f>VLOOKUP($A76,'T3_data(t)'!$A:$N,7,FALSE)</f>
        <v>0</v>
      </c>
      <c r="H76" s="659">
        <f>VLOOKUP($A76,'T3_data(t)'!$A:$N,7,FALSE)</f>
        <v>0</v>
      </c>
      <c r="I76" s="659">
        <f>VLOOKUP($A76,'T3_data(t)'!$A:$N,9,FALSE)</f>
        <v>0</v>
      </c>
      <c r="J76" s="659">
        <f>VLOOKUP($A76,'T3_data(t)'!$A:$N,10,FALSE)</f>
        <v>0</v>
      </c>
      <c r="K76" s="659">
        <f>VLOOKUP($A76,'T3_data(t)'!$A:$N,11,FALSE)</f>
        <v>0</v>
      </c>
      <c r="L76" s="659">
        <f>VLOOKUP($A76,'T3_data(t)'!$A:$N,12,FALSE)</f>
        <v>0</v>
      </c>
      <c r="M76" s="659">
        <f>VLOOKUP($A76,'T3_data(t)'!$A:$N,13,FALSE)</f>
        <v>0</v>
      </c>
      <c r="O76" s="573" t="str">
        <f t="shared" si="23"/>
        <v>0.000</v>
      </c>
      <c r="P76" s="573" t="str">
        <f t="shared" si="24"/>
        <v>0.000</v>
      </c>
      <c r="Q76" s="573" t="str">
        <f t="shared" si="25"/>
        <v>0.000</v>
      </c>
      <c r="R76" s="573" t="str">
        <f t="shared" si="26"/>
        <v>0.000</v>
      </c>
      <c r="S76" s="573" t="str">
        <f t="shared" si="20"/>
        <v>0.00</v>
      </c>
      <c r="T76" s="573" t="str">
        <f t="shared" si="21"/>
        <v>0.00</v>
      </c>
      <c r="U76" s="573" t="str">
        <f t="shared" si="22"/>
        <v>0.00</v>
      </c>
      <c r="V76" s="573" t="e">
        <f>IF(FIXED(#REF!,1)="0.0",FIXED(#REF!,2),FIXED(#REF!,1))</f>
        <v>#REF!</v>
      </c>
    </row>
    <row r="77" spans="1:22" ht="24.75" customHeight="1">
      <c r="A77" s="351" t="s">
        <v>704</v>
      </c>
    </row>
    <row r="78" spans="1:22" ht="19.5" customHeight="1">
      <c r="A78" s="351" t="s">
        <v>39</v>
      </c>
    </row>
    <row r="79" spans="1:22" ht="17.25" customHeight="1">
      <c r="B79" s="581"/>
      <c r="C79" s="581"/>
      <c r="D79" s="581"/>
      <c r="E79" s="581"/>
    </row>
    <row r="80" spans="1:22" ht="17.25" hidden="1" customHeight="1">
      <c r="B80" s="582">
        <f>B5-(B6+B34+B74+B76)</f>
        <v>0</v>
      </c>
      <c r="C80" s="582"/>
      <c r="D80" s="582">
        <f>C5-(C6+C34+C74+C76)</f>
        <v>0</v>
      </c>
      <c r="E80" s="582">
        <f>D5-(D6+D34+D74+D76)</f>
        <v>0</v>
      </c>
      <c r="F80" s="582">
        <f>E5-(E6+E34+E74+E76)</f>
        <v>0</v>
      </c>
      <c r="G80" s="582"/>
      <c r="H80" s="582"/>
      <c r="I80" s="582"/>
      <c r="J80" s="582"/>
      <c r="K80" s="582">
        <f t="shared" ref="K80:M80" si="27">K5-(K6+K34+K74+K76)</f>
        <v>1.0000000000005116E-2</v>
      </c>
      <c r="L80" s="582">
        <f t="shared" si="27"/>
        <v>0</v>
      </c>
      <c r="M80" s="582">
        <f t="shared" si="27"/>
        <v>0</v>
      </c>
      <c r="O80" s="582"/>
      <c r="P80" s="582"/>
      <c r="Q80" s="582"/>
      <c r="R80" s="582"/>
      <c r="S80" s="582">
        <f t="shared" ref="S80:V80" si="28">S5-(S6+S34+S74+S76)</f>
        <v>0</v>
      </c>
      <c r="T80" s="582">
        <f t="shared" si="28"/>
        <v>0</v>
      </c>
      <c r="U80" s="582">
        <f t="shared" si="28"/>
        <v>0</v>
      </c>
      <c r="V80" s="582" t="e">
        <f t="shared" si="28"/>
        <v>#REF!</v>
      </c>
    </row>
  </sheetData>
  <mergeCells count="8">
    <mergeCell ref="O2:R2"/>
    <mergeCell ref="S2:V2"/>
    <mergeCell ref="W2:AA2"/>
    <mergeCell ref="A1:F1"/>
    <mergeCell ref="A2:A4"/>
    <mergeCell ref="B2:F2"/>
    <mergeCell ref="G2:J2"/>
    <mergeCell ref="K2:M2"/>
  </mergeCells>
  <conditionalFormatting sqref="F5:F9">
    <cfRule type="cellIs" dxfId="16" priority="67" operator="lessThan">
      <formula>0</formula>
    </cfRule>
  </conditionalFormatting>
  <conditionalFormatting sqref="F12">
    <cfRule type="cellIs" dxfId="15" priority="66" operator="lessThan">
      <formula>0</formula>
    </cfRule>
  </conditionalFormatting>
  <conditionalFormatting sqref="F15">
    <cfRule type="cellIs" dxfId="14" priority="65" operator="lessThan">
      <formula>0</formula>
    </cfRule>
  </conditionalFormatting>
  <conditionalFormatting sqref="F18:F23">
    <cfRule type="cellIs" dxfId="13" priority="59" operator="lessThan">
      <formula>0</formula>
    </cfRule>
  </conditionalFormatting>
  <conditionalFormatting sqref="F26">
    <cfRule type="cellIs" dxfId="12" priority="58" operator="lessThan">
      <formula>0</formula>
    </cfRule>
  </conditionalFormatting>
  <conditionalFormatting sqref="F29:F31">
    <cfRule type="cellIs" dxfId="11" priority="55" operator="lessThan">
      <formula>0</formula>
    </cfRule>
  </conditionalFormatting>
  <conditionalFormatting sqref="F34:F75">
    <cfRule type="cellIs" dxfId="10" priority="13" operator="lessThan">
      <formula>0</formula>
    </cfRule>
  </conditionalFormatting>
  <conditionalFormatting sqref="G5:J75">
    <cfRule type="cellIs" dxfId="9" priority="4" operator="lessThan">
      <formula>0</formula>
    </cfRule>
  </conditionalFormatting>
  <conditionalFormatting sqref="O5:V76">
    <cfRule type="expression" dxfId="8" priority="1">
      <formula>LEN(O5&amp;"")-FIND(".",O5&amp;"")&gt;1</formula>
    </cfRule>
  </conditionalFormatting>
  <conditionalFormatting sqref="P5:V5 P6:R76 O10:R76 S12:V12 S15:V15 S18:V23 S26:V26 S29:V31 S34:V76">
    <cfRule type="expression" dxfId="7" priority="2">
      <formula>LEN(O5&amp;"")-FIND(".",O5&amp;"")&gt;1</formula>
    </cfRule>
  </conditionalFormatting>
  <printOptions horizontalCentered="1" verticalCentered="1"/>
  <pageMargins left="0.23622047244094491" right="0.23622047244094491" top="0.19685039370078741" bottom="0" header="0.23622047244094491" footer="0"/>
  <pageSetup paperSize="9" scale="53" orientation="portrait" r:id="rId1"/>
  <headerFooter scaleWithDoc="0">
    <oddHeader>&amp;R&amp;"TH Sarabun New,Regular"&amp;12&amp;K000000ตาราง 3 สินค้า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09"/>
  <sheetViews>
    <sheetView zoomScale="55" zoomScaleNormal="55" workbookViewId="0">
      <selection activeCell="E4" sqref="E4"/>
    </sheetView>
  </sheetViews>
  <sheetFormatPr defaultColWidth="11.375" defaultRowHeight="15.6"/>
  <cols>
    <col min="1" max="1" width="38" style="319" customWidth="1"/>
    <col min="2" max="2" width="20.125" style="319" bestFit="1" customWidth="1"/>
    <col min="3" max="5" width="17.875" style="319" bestFit="1" customWidth="1"/>
    <col min="6" max="6" width="20.125" style="319" bestFit="1" customWidth="1"/>
    <col min="7" max="7" width="12" style="319" bestFit="1" customWidth="1"/>
    <col min="8" max="9" width="12.875" style="319" bestFit="1" customWidth="1"/>
    <col min="10" max="10" width="12" style="319" bestFit="1" customWidth="1"/>
    <col min="11" max="14" width="14.375" style="319" bestFit="1" customWidth="1"/>
    <col min="15" max="19" width="11.375" style="319"/>
    <col min="20" max="20" width="14.375" style="319" bestFit="1" customWidth="1"/>
    <col min="21" max="16384" width="11.375" style="319"/>
  </cols>
  <sheetData>
    <row r="1" spans="1:22">
      <c r="A1" s="319" t="s">
        <v>9</v>
      </c>
      <c r="B1" s="319" t="s">
        <v>107</v>
      </c>
      <c r="G1" s="319" t="s">
        <v>43</v>
      </c>
      <c r="K1" s="319" t="s">
        <v>44</v>
      </c>
      <c r="R1" s="645"/>
    </row>
    <row r="2" spans="1:22" s="452" customFormat="1">
      <c r="B2" s="452">
        <v>2567</v>
      </c>
      <c r="C2" s="452">
        <v>2567</v>
      </c>
      <c r="D2" s="452">
        <v>2568</v>
      </c>
      <c r="E2" s="452">
        <v>2568</v>
      </c>
      <c r="F2" s="452">
        <v>2568</v>
      </c>
      <c r="G2" s="452">
        <v>2567</v>
      </c>
      <c r="H2" s="452">
        <v>2568</v>
      </c>
      <c r="I2" s="452">
        <v>2568</v>
      </c>
      <c r="J2" s="452">
        <v>2568</v>
      </c>
      <c r="K2" s="452">
        <v>2567</v>
      </c>
      <c r="L2" s="452">
        <v>2568</v>
      </c>
      <c r="M2" s="452">
        <v>2568</v>
      </c>
      <c r="N2" s="452">
        <v>2568</v>
      </c>
      <c r="Q2" s="646" t="s">
        <v>697</v>
      </c>
      <c r="R2" s="645">
        <v>0</v>
      </c>
      <c r="S2" s="645" t="s">
        <v>684</v>
      </c>
      <c r="T2" s="645" t="s">
        <v>566</v>
      </c>
    </row>
    <row r="3" spans="1:22" s="452" customFormat="1">
      <c r="B3" s="452" t="s">
        <v>45</v>
      </c>
      <c r="C3" s="647" t="str">
        <f>INDEX($S$3:$S$14,MATCH($Q$3,$R$3:$R$14,0))</f>
        <v>ม.ค.</v>
      </c>
      <c r="D3" s="647" t="str">
        <f>INDEX($S$2:$S$14,MATCH($Q$3-1,$R$2:$R$14,0))</f>
        <v>ธ.ค.</v>
      </c>
      <c r="E3" s="647" t="str">
        <f>INDEX($S$3:$S$14,MATCH($Q$3,$R$3:$R$14,0))</f>
        <v>ม.ค.</v>
      </c>
      <c r="F3" s="647" t="str">
        <f>"ม.ค.-"&amp;INDEX($S$3:$S$14,MATCH($Q$3,$R$3:$R$14,0))</f>
        <v>ม.ค.-ม.ค.</v>
      </c>
      <c r="G3" s="663" t="s">
        <v>45</v>
      </c>
      <c r="H3" s="647" t="str">
        <f>INDEX($S$2:$S$14,MATCH($Q$3-1,$R$2:$R$14,0))</f>
        <v>ธ.ค.</v>
      </c>
      <c r="I3" s="647" t="str">
        <f>INDEX($S$3:$S$14,MATCH($Q$3,$R$3:$R$14,0))</f>
        <v>ม.ค.</v>
      </c>
      <c r="J3" s="647" t="str">
        <f>"ม.ค.-"&amp;INDEX($S$3:$S$14,MATCH($Q$3,$R$3:$R$14,0))</f>
        <v>ม.ค.-ม.ค.</v>
      </c>
      <c r="K3" s="663" t="s">
        <v>45</v>
      </c>
      <c r="L3" s="647" t="str">
        <f>INDEX($S$2:$S$14,MATCH($Q$3-1,$R$2:$R$14,0))</f>
        <v>ธ.ค.</v>
      </c>
      <c r="M3" s="647" t="str">
        <f>INDEX($S$3:$S$14,MATCH($Q$3,$R$3:$R$14,0))</f>
        <v>ม.ค.</v>
      </c>
      <c r="N3" s="647" t="str">
        <f>"ม.ค.-"&amp;INDEX($S$3:$S$14,MATCH($Q$3,$R$3:$R$14,0))</f>
        <v>ม.ค.-ม.ค.</v>
      </c>
      <c r="Q3" s="603">
        <v>1</v>
      </c>
      <c r="R3" s="645">
        <v>1</v>
      </c>
      <c r="S3" s="645" t="s">
        <v>669</v>
      </c>
      <c r="T3" s="645" t="s">
        <v>555</v>
      </c>
    </row>
    <row r="4" spans="1:22">
      <c r="A4" s="319" t="s">
        <v>46</v>
      </c>
      <c r="B4" s="642">
        <v>339635.01</v>
      </c>
      <c r="C4" s="642">
        <v>25371.59</v>
      </c>
      <c r="D4" s="642">
        <v>28928.44</v>
      </c>
      <c r="E4" s="642">
        <v>31573.06</v>
      </c>
      <c r="F4" s="642">
        <v>31573.06</v>
      </c>
      <c r="G4" s="642">
        <v>12.93</v>
      </c>
      <c r="H4" s="642">
        <v>16.809999999999999</v>
      </c>
      <c r="I4" s="642">
        <v>24.44</v>
      </c>
      <c r="J4" s="642">
        <v>24.44</v>
      </c>
      <c r="K4" s="642">
        <v>100</v>
      </c>
      <c r="L4" s="642">
        <v>100</v>
      </c>
      <c r="M4" s="642">
        <v>100</v>
      </c>
      <c r="N4" s="642">
        <v>100</v>
      </c>
      <c r="R4" s="645">
        <v>2</v>
      </c>
      <c r="S4" s="645" t="s">
        <v>670</v>
      </c>
      <c r="T4" s="645" t="s">
        <v>556</v>
      </c>
    </row>
    <row r="5" spans="1:22">
      <c r="A5" s="319" t="s">
        <v>47</v>
      </c>
      <c r="B5" s="642">
        <v>52072.33</v>
      </c>
      <c r="C5" s="642">
        <v>3738.64</v>
      </c>
      <c r="D5" s="642">
        <v>3901.88</v>
      </c>
      <c r="E5" s="642">
        <v>3671.9</v>
      </c>
      <c r="F5" s="642">
        <v>3671.9</v>
      </c>
      <c r="G5" s="642">
        <v>-0.4</v>
      </c>
      <c r="H5" s="642">
        <v>2.79</v>
      </c>
      <c r="I5" s="642">
        <v>-1.79</v>
      </c>
      <c r="J5" s="642">
        <v>-1.79</v>
      </c>
      <c r="K5" s="642">
        <v>15.33</v>
      </c>
      <c r="L5" s="642">
        <v>13.49</v>
      </c>
      <c r="M5" s="642">
        <v>11.63</v>
      </c>
      <c r="N5" s="642">
        <v>11.63</v>
      </c>
      <c r="R5" s="645">
        <v>3</v>
      </c>
      <c r="S5" s="645" t="s">
        <v>671</v>
      </c>
      <c r="T5" s="645" t="s">
        <v>557</v>
      </c>
    </row>
    <row r="6" spans="1:22">
      <c r="A6" s="319" t="s">
        <v>48</v>
      </c>
      <c r="B6" s="642">
        <v>27691.360000000001</v>
      </c>
      <c r="C6" s="642">
        <v>2037.94</v>
      </c>
      <c r="D6" s="642">
        <v>2060.96</v>
      </c>
      <c r="E6" s="642">
        <v>2000.35</v>
      </c>
      <c r="F6" s="642">
        <v>2000.35</v>
      </c>
      <c r="G6" s="642">
        <v>-4.0599999999999996</v>
      </c>
      <c r="H6" s="642">
        <v>-0.56999999999999995</v>
      </c>
      <c r="I6" s="642">
        <v>-1.84</v>
      </c>
      <c r="J6" s="642">
        <v>-1.84</v>
      </c>
      <c r="K6" s="642">
        <v>8.15</v>
      </c>
      <c r="L6" s="642">
        <v>7.12</v>
      </c>
      <c r="M6" s="642">
        <v>6.34</v>
      </c>
      <c r="N6" s="642">
        <v>6.34</v>
      </c>
      <c r="R6" s="645">
        <v>4</v>
      </c>
      <c r="S6" s="645" t="s">
        <v>672</v>
      </c>
      <c r="T6" s="645" t="s">
        <v>558</v>
      </c>
    </row>
    <row r="7" spans="1:22">
      <c r="A7" s="319" t="s">
        <v>49</v>
      </c>
      <c r="B7" s="642">
        <v>24380.97</v>
      </c>
      <c r="C7" s="642">
        <v>1700.7</v>
      </c>
      <c r="D7" s="642">
        <v>1840.92</v>
      </c>
      <c r="E7" s="642">
        <v>1671.56</v>
      </c>
      <c r="F7" s="642">
        <v>1671.56</v>
      </c>
      <c r="G7" s="642">
        <v>4.0999999999999996</v>
      </c>
      <c r="H7" s="642">
        <v>6.84</v>
      </c>
      <c r="I7" s="642">
        <v>-1.71</v>
      </c>
      <c r="J7" s="642">
        <v>-1.71</v>
      </c>
      <c r="K7" s="642">
        <v>7.18</v>
      </c>
      <c r="L7" s="642">
        <v>6.36</v>
      </c>
      <c r="M7" s="642">
        <v>5.29</v>
      </c>
      <c r="N7" s="642">
        <v>5.29</v>
      </c>
      <c r="R7" s="645">
        <v>5</v>
      </c>
      <c r="S7" s="645" t="s">
        <v>674</v>
      </c>
      <c r="T7" s="645" t="s">
        <v>559</v>
      </c>
    </row>
    <row r="8" spans="1:22">
      <c r="A8" s="319" t="s">
        <v>50</v>
      </c>
      <c r="B8" s="642">
        <v>4516.24</v>
      </c>
      <c r="C8" s="642">
        <v>410.42</v>
      </c>
      <c r="D8" s="642">
        <v>353.68</v>
      </c>
      <c r="E8" s="642">
        <v>312.5</v>
      </c>
      <c r="F8" s="642">
        <v>312.5</v>
      </c>
      <c r="G8" s="642">
        <v>-30.04</v>
      </c>
      <c r="H8" s="642">
        <v>-27.4</v>
      </c>
      <c r="I8" s="642">
        <v>-23.86</v>
      </c>
      <c r="J8" s="642">
        <v>-23.86</v>
      </c>
      <c r="K8" s="642">
        <v>1.33</v>
      </c>
      <c r="L8" s="642">
        <v>1.22</v>
      </c>
      <c r="M8" s="642">
        <v>0.99</v>
      </c>
      <c r="N8" s="642">
        <v>0.99</v>
      </c>
      <c r="R8" s="645">
        <v>6</v>
      </c>
      <c r="S8" s="645" t="s">
        <v>676</v>
      </c>
      <c r="T8" s="645" t="s">
        <v>560</v>
      </c>
    </row>
    <row r="9" spans="1:22">
      <c r="A9" s="319" t="s">
        <v>51</v>
      </c>
      <c r="B9" s="642">
        <v>7900585.2199999997</v>
      </c>
      <c r="C9" s="642">
        <v>643143.54</v>
      </c>
      <c r="D9" s="642">
        <v>607066.96</v>
      </c>
      <c r="E9" s="642">
        <v>530287.48</v>
      </c>
      <c r="F9" s="642">
        <v>530287.48</v>
      </c>
      <c r="G9" s="642">
        <v>-20.89</v>
      </c>
      <c r="H9" s="642">
        <v>-20.079999999999998</v>
      </c>
      <c r="I9" s="642">
        <v>-17.55</v>
      </c>
      <c r="J9" s="642">
        <v>-17.55</v>
      </c>
      <c r="K9" s="642">
        <v>2326.1999999999998</v>
      </c>
      <c r="L9" s="642">
        <v>2098.5100000000002</v>
      </c>
      <c r="M9" s="642">
        <v>1679.56</v>
      </c>
      <c r="N9" s="642">
        <v>1679.56</v>
      </c>
      <c r="R9" s="645">
        <v>7</v>
      </c>
      <c r="S9" s="645" t="s">
        <v>677</v>
      </c>
      <c r="T9" s="645" t="s">
        <v>561</v>
      </c>
    </row>
    <row r="10" spans="1:22">
      <c r="A10" s="319" t="s">
        <v>52</v>
      </c>
      <c r="B10" s="642">
        <v>5013.43</v>
      </c>
      <c r="C10" s="642">
        <v>475.68</v>
      </c>
      <c r="D10" s="642">
        <v>446.89</v>
      </c>
      <c r="E10" s="642">
        <v>384.06</v>
      </c>
      <c r="F10" s="642">
        <v>384.06</v>
      </c>
      <c r="G10" s="642">
        <v>0.42</v>
      </c>
      <c r="H10" s="642">
        <v>-1.87</v>
      </c>
      <c r="I10" s="642">
        <v>-19.260000000000002</v>
      </c>
      <c r="J10" s="642">
        <v>-19.260000000000002</v>
      </c>
      <c r="K10" s="642">
        <v>1.48</v>
      </c>
      <c r="L10" s="642">
        <v>1.54</v>
      </c>
      <c r="M10" s="642">
        <v>1.22</v>
      </c>
      <c r="N10" s="642">
        <v>1.22</v>
      </c>
      <c r="R10" s="645">
        <v>8</v>
      </c>
      <c r="S10" s="645" t="s">
        <v>679</v>
      </c>
      <c r="T10" s="645" t="s">
        <v>562</v>
      </c>
    </row>
    <row r="11" spans="1:22">
      <c r="A11" s="319" t="s">
        <v>51</v>
      </c>
      <c r="B11" s="642">
        <v>2669557.86</v>
      </c>
      <c r="C11" s="642">
        <v>238240.99</v>
      </c>
      <c r="D11" s="642">
        <v>249804.14</v>
      </c>
      <c r="E11" s="642">
        <v>213510.55</v>
      </c>
      <c r="F11" s="642">
        <v>213510.55</v>
      </c>
      <c r="G11" s="642">
        <v>-5.23</v>
      </c>
      <c r="H11" s="642">
        <v>12.02</v>
      </c>
      <c r="I11" s="642">
        <v>-10.38</v>
      </c>
      <c r="J11" s="642">
        <v>-10.38</v>
      </c>
      <c r="K11" s="642">
        <v>786.01</v>
      </c>
      <c r="L11" s="642">
        <v>863.52</v>
      </c>
      <c r="M11" s="642">
        <v>676.24</v>
      </c>
      <c r="N11" s="642">
        <v>676.24</v>
      </c>
      <c r="R11" s="645">
        <v>9</v>
      </c>
      <c r="S11" s="645" t="s">
        <v>681</v>
      </c>
      <c r="T11" s="645" t="s">
        <v>563</v>
      </c>
    </row>
    <row r="12" spans="1:22">
      <c r="A12" s="319" t="s">
        <v>108</v>
      </c>
      <c r="B12" s="642">
        <v>1025.52</v>
      </c>
      <c r="C12" s="642">
        <v>86.32</v>
      </c>
      <c r="D12" s="642">
        <v>98.96</v>
      </c>
      <c r="E12" s="642">
        <v>95.38</v>
      </c>
      <c r="F12" s="642">
        <v>95.38</v>
      </c>
      <c r="G12" s="642">
        <v>26.47</v>
      </c>
      <c r="H12" s="642">
        <v>9.7100000000000009</v>
      </c>
      <c r="I12" s="642">
        <v>10.5</v>
      </c>
      <c r="J12" s="642">
        <v>10.5</v>
      </c>
      <c r="K12" s="642">
        <v>0.3</v>
      </c>
      <c r="L12" s="642">
        <v>0.34</v>
      </c>
      <c r="M12" s="642">
        <v>0.3</v>
      </c>
      <c r="N12" s="642">
        <v>0.3</v>
      </c>
      <c r="R12" s="645">
        <v>10</v>
      </c>
      <c r="S12" s="645" t="s">
        <v>664</v>
      </c>
      <c r="T12" s="645" t="s">
        <v>564</v>
      </c>
    </row>
    <row r="13" spans="1:22">
      <c r="A13" s="319" t="s">
        <v>51</v>
      </c>
      <c r="B13" s="642">
        <v>438913.11</v>
      </c>
      <c r="C13" s="642">
        <v>35277.78</v>
      </c>
      <c r="D13" s="642">
        <v>45971.33</v>
      </c>
      <c r="E13" s="642">
        <v>43925.86</v>
      </c>
      <c r="F13" s="642">
        <v>43925.86</v>
      </c>
      <c r="G13" s="642">
        <v>24.66</v>
      </c>
      <c r="H13" s="642">
        <v>29.01</v>
      </c>
      <c r="I13" s="642">
        <v>24.51</v>
      </c>
      <c r="J13" s="642">
        <v>24.51</v>
      </c>
      <c r="K13" s="642">
        <v>129.22999999999999</v>
      </c>
      <c r="L13" s="642">
        <v>158.91</v>
      </c>
      <c r="M13" s="642">
        <v>139.12</v>
      </c>
      <c r="N13" s="642">
        <v>139.12</v>
      </c>
      <c r="R13" s="645">
        <v>11</v>
      </c>
      <c r="S13" s="645" t="s">
        <v>665</v>
      </c>
      <c r="T13" s="645" t="s">
        <v>565</v>
      </c>
    </row>
    <row r="14" spans="1:22">
      <c r="A14" s="319" t="s">
        <v>109</v>
      </c>
      <c r="B14" s="642">
        <v>2944.06</v>
      </c>
      <c r="C14" s="642">
        <v>288.68</v>
      </c>
      <c r="D14" s="642">
        <v>263.77999999999997</v>
      </c>
      <c r="E14" s="642">
        <v>216.91</v>
      </c>
      <c r="F14" s="642">
        <v>216.91</v>
      </c>
      <c r="G14" s="642">
        <v>-8.02</v>
      </c>
      <c r="H14" s="642">
        <v>-4.0199999999999996</v>
      </c>
      <c r="I14" s="642">
        <v>-24.86</v>
      </c>
      <c r="J14" s="642">
        <v>-24.86</v>
      </c>
      <c r="K14" s="642">
        <v>0.87</v>
      </c>
      <c r="L14" s="642">
        <v>0.91</v>
      </c>
      <c r="M14" s="642">
        <v>0.69</v>
      </c>
      <c r="N14" s="642">
        <v>0.69</v>
      </c>
      <c r="R14" s="645">
        <v>12</v>
      </c>
      <c r="S14" s="645" t="s">
        <v>684</v>
      </c>
      <c r="T14" s="645" t="s">
        <v>566</v>
      </c>
      <c r="V14" s="649" t="s">
        <v>698</v>
      </c>
    </row>
    <row r="15" spans="1:22">
      <c r="A15" s="319" t="s">
        <v>51</v>
      </c>
      <c r="B15" s="642">
        <v>1477998.2</v>
      </c>
      <c r="C15" s="642">
        <v>136612.62</v>
      </c>
      <c r="D15" s="642">
        <v>139776</v>
      </c>
      <c r="E15" s="642">
        <v>114459.88</v>
      </c>
      <c r="F15" s="642">
        <v>114459.88</v>
      </c>
      <c r="G15" s="642">
        <v>-15.96</v>
      </c>
      <c r="H15" s="642">
        <v>8.93</v>
      </c>
      <c r="I15" s="642">
        <v>-16.22</v>
      </c>
      <c r="J15" s="642">
        <v>-16.22</v>
      </c>
      <c r="K15" s="642">
        <v>435.17</v>
      </c>
      <c r="L15" s="642">
        <v>483.18</v>
      </c>
      <c r="M15" s="642">
        <v>362.52</v>
      </c>
      <c r="N15" s="642">
        <v>362.52</v>
      </c>
    </row>
    <row r="16" spans="1:22">
      <c r="A16" s="319" t="s">
        <v>110</v>
      </c>
      <c r="B16" s="642">
        <v>2702.25</v>
      </c>
      <c r="C16" s="642">
        <v>255.89</v>
      </c>
      <c r="D16" s="642">
        <v>244.05</v>
      </c>
      <c r="E16" s="642">
        <v>198.29</v>
      </c>
      <c r="F16" s="642">
        <v>198.29</v>
      </c>
      <c r="G16" s="642">
        <v>-7.85</v>
      </c>
      <c r="H16" s="642">
        <v>-2.67</v>
      </c>
      <c r="I16" s="642">
        <v>-22.51</v>
      </c>
      <c r="J16" s="642">
        <v>-22.51</v>
      </c>
      <c r="K16" s="642">
        <v>0.8</v>
      </c>
      <c r="L16" s="642">
        <v>0.84</v>
      </c>
      <c r="M16" s="642">
        <v>0.63</v>
      </c>
      <c r="N16" s="642">
        <v>0.63</v>
      </c>
    </row>
    <row r="17" spans="1:14">
      <c r="A17" s="319" t="s">
        <v>51</v>
      </c>
      <c r="B17" s="642">
        <v>1362506.78</v>
      </c>
      <c r="C17" s="642">
        <v>121829.6</v>
      </c>
      <c r="D17" s="642">
        <v>130087.4</v>
      </c>
      <c r="E17" s="642">
        <v>105203.53</v>
      </c>
      <c r="F17" s="642">
        <v>105203.53</v>
      </c>
      <c r="G17" s="642">
        <v>-15.85</v>
      </c>
      <c r="H17" s="642">
        <v>10.94</v>
      </c>
      <c r="I17" s="642">
        <v>-13.65</v>
      </c>
      <c r="J17" s="642">
        <v>-13.65</v>
      </c>
      <c r="K17" s="642">
        <v>401.17</v>
      </c>
      <c r="L17" s="642">
        <v>449.69</v>
      </c>
      <c r="M17" s="642">
        <v>333.21</v>
      </c>
      <c r="N17" s="642">
        <v>333.21</v>
      </c>
    </row>
    <row r="18" spans="1:14">
      <c r="A18" s="319" t="s">
        <v>111</v>
      </c>
      <c r="B18" s="642">
        <v>241.82</v>
      </c>
      <c r="C18" s="642">
        <v>32.78</v>
      </c>
      <c r="D18" s="642">
        <v>19.73</v>
      </c>
      <c r="E18" s="642">
        <v>18.61</v>
      </c>
      <c r="F18" s="642">
        <v>18.61</v>
      </c>
      <c r="G18" s="642">
        <v>-9.93</v>
      </c>
      <c r="H18" s="642">
        <v>-18.03</v>
      </c>
      <c r="I18" s="642">
        <v>-43.23</v>
      </c>
      <c r="J18" s="642">
        <v>-43.23</v>
      </c>
      <c r="K18" s="642">
        <v>7.0000000000000007E-2</v>
      </c>
      <c r="L18" s="642">
        <v>7.0000000000000007E-2</v>
      </c>
      <c r="M18" s="642">
        <v>0.06</v>
      </c>
      <c r="N18" s="642">
        <v>0.06</v>
      </c>
    </row>
    <row r="19" spans="1:14">
      <c r="A19" s="319" t="s">
        <v>51</v>
      </c>
      <c r="B19" s="642">
        <v>115491.41</v>
      </c>
      <c r="C19" s="642">
        <v>14783.01</v>
      </c>
      <c r="D19" s="642">
        <v>9688.6</v>
      </c>
      <c r="E19" s="642">
        <v>9256.35</v>
      </c>
      <c r="F19" s="642">
        <v>9256.35</v>
      </c>
      <c r="G19" s="642">
        <v>-17.14</v>
      </c>
      <c r="H19" s="642">
        <v>-12.38</v>
      </c>
      <c r="I19" s="642">
        <v>-37.39</v>
      </c>
      <c r="J19" s="642">
        <v>-37.39</v>
      </c>
      <c r="K19" s="642">
        <v>34</v>
      </c>
      <c r="L19" s="642">
        <v>33.49</v>
      </c>
      <c r="M19" s="642">
        <v>29.32</v>
      </c>
      <c r="N19" s="642">
        <v>29.32</v>
      </c>
    </row>
    <row r="20" spans="1:14">
      <c r="A20" s="319" t="s">
        <v>112</v>
      </c>
      <c r="B20" s="642">
        <v>1016.28</v>
      </c>
      <c r="C20" s="642">
        <v>97.83</v>
      </c>
      <c r="D20" s="642">
        <v>81.540000000000006</v>
      </c>
      <c r="E20" s="642">
        <v>68.62</v>
      </c>
      <c r="F20" s="642">
        <v>68.62</v>
      </c>
      <c r="G20" s="642">
        <v>7.79</v>
      </c>
      <c r="H20" s="642">
        <v>-6.45</v>
      </c>
      <c r="I20" s="642">
        <v>-29.86</v>
      </c>
      <c r="J20" s="642">
        <v>-29.86</v>
      </c>
      <c r="K20" s="642">
        <v>0.3</v>
      </c>
      <c r="L20" s="642">
        <v>0.28000000000000003</v>
      </c>
      <c r="M20" s="642">
        <v>0.22</v>
      </c>
      <c r="N20" s="642">
        <v>0.22</v>
      </c>
    </row>
    <row r="21" spans="1:14">
      <c r="A21" s="319" t="s">
        <v>51</v>
      </c>
      <c r="B21" s="642">
        <v>734026.79</v>
      </c>
      <c r="C21" s="642">
        <v>64466.42</v>
      </c>
      <c r="D21" s="642">
        <v>62100.76</v>
      </c>
      <c r="E21" s="642">
        <v>52829.4</v>
      </c>
      <c r="F21" s="642">
        <v>52829.4</v>
      </c>
      <c r="G21" s="642">
        <v>8.16</v>
      </c>
      <c r="H21" s="642">
        <v>9.15</v>
      </c>
      <c r="I21" s="642">
        <v>-18.05</v>
      </c>
      <c r="J21" s="642">
        <v>-18.05</v>
      </c>
      <c r="K21" s="642">
        <v>216.12</v>
      </c>
      <c r="L21" s="642">
        <v>214.67</v>
      </c>
      <c r="M21" s="642">
        <v>167.32</v>
      </c>
      <c r="N21" s="642">
        <v>167.32</v>
      </c>
    </row>
    <row r="22" spans="1:14">
      <c r="A22" s="319" t="s">
        <v>113</v>
      </c>
      <c r="B22" s="642">
        <v>27.56</v>
      </c>
      <c r="C22" s="642">
        <v>2.85</v>
      </c>
      <c r="D22" s="642">
        <v>2.62</v>
      </c>
      <c r="E22" s="642">
        <v>3.16</v>
      </c>
      <c r="F22" s="642">
        <v>3.16</v>
      </c>
      <c r="G22" s="642">
        <v>-27.24</v>
      </c>
      <c r="H22" s="642">
        <v>-18.89</v>
      </c>
      <c r="I22" s="642">
        <v>10.88</v>
      </c>
      <c r="J22" s="642">
        <v>10.88</v>
      </c>
      <c r="K22" s="642">
        <v>0.01</v>
      </c>
      <c r="L22" s="642">
        <v>0.01</v>
      </c>
      <c r="M22" s="642">
        <v>0.01</v>
      </c>
      <c r="N22" s="642">
        <v>0.01</v>
      </c>
    </row>
    <row r="23" spans="1:14">
      <c r="A23" s="319" t="s">
        <v>51</v>
      </c>
      <c r="B23" s="642">
        <v>18619.77</v>
      </c>
      <c r="C23" s="642">
        <v>1884.17</v>
      </c>
      <c r="D23" s="642">
        <v>1956.05</v>
      </c>
      <c r="E23" s="642">
        <v>2295.41</v>
      </c>
      <c r="F23" s="642">
        <v>2295.41</v>
      </c>
      <c r="G23" s="642">
        <v>-32.619999999999997</v>
      </c>
      <c r="H23" s="642">
        <v>-9.16</v>
      </c>
      <c r="I23" s="642">
        <v>21.83</v>
      </c>
      <c r="J23" s="642">
        <v>21.83</v>
      </c>
      <c r="K23" s="642">
        <v>5.48</v>
      </c>
      <c r="L23" s="642">
        <v>6.76</v>
      </c>
      <c r="M23" s="642">
        <v>7.27</v>
      </c>
      <c r="N23" s="642">
        <v>7.27</v>
      </c>
    </row>
    <row r="24" spans="1:14">
      <c r="A24" s="319" t="s">
        <v>53</v>
      </c>
      <c r="B24" s="642">
        <v>2888.7</v>
      </c>
      <c r="C24" s="642">
        <v>233.3</v>
      </c>
      <c r="D24" s="642">
        <v>192.82</v>
      </c>
      <c r="E24" s="642">
        <v>183.45</v>
      </c>
      <c r="F24" s="642">
        <v>183.45</v>
      </c>
      <c r="G24" s="642">
        <v>-8.1999999999999993</v>
      </c>
      <c r="H24" s="642">
        <v>-3.99</v>
      </c>
      <c r="I24" s="642">
        <v>-21.37</v>
      </c>
      <c r="J24" s="642">
        <v>-21.37</v>
      </c>
      <c r="K24" s="642">
        <v>0.85</v>
      </c>
      <c r="L24" s="642">
        <v>0.67</v>
      </c>
      <c r="M24" s="642">
        <v>0.57999999999999996</v>
      </c>
      <c r="N24" s="642">
        <v>0.57999999999999996</v>
      </c>
    </row>
    <row r="25" spans="1:14">
      <c r="A25" s="319" t="s">
        <v>51</v>
      </c>
      <c r="B25" s="642">
        <v>8253601.3499999996</v>
      </c>
      <c r="C25" s="642">
        <v>626515.27</v>
      </c>
      <c r="D25" s="642">
        <v>427814.14</v>
      </c>
      <c r="E25" s="642">
        <v>386558.53</v>
      </c>
      <c r="F25" s="642">
        <v>386558.53</v>
      </c>
      <c r="G25" s="642">
        <v>26.5</v>
      </c>
      <c r="H25" s="642">
        <v>1.17</v>
      </c>
      <c r="I25" s="642">
        <v>-38.299999999999997</v>
      </c>
      <c r="J25" s="642">
        <v>-38.299999999999997</v>
      </c>
      <c r="K25" s="642">
        <v>2430.14</v>
      </c>
      <c r="L25" s="642">
        <v>1478.87</v>
      </c>
      <c r="M25" s="642">
        <v>1224.33</v>
      </c>
      <c r="N25" s="642">
        <v>1224.33</v>
      </c>
    </row>
    <row r="26" spans="1:14">
      <c r="A26" s="319" t="s">
        <v>114</v>
      </c>
      <c r="B26" s="642">
        <v>782.92</v>
      </c>
      <c r="C26" s="642">
        <v>49.71</v>
      </c>
      <c r="D26" s="642">
        <v>23.85</v>
      </c>
      <c r="E26" s="642">
        <v>20.45</v>
      </c>
      <c r="F26" s="642">
        <v>20.45</v>
      </c>
      <c r="G26" s="642">
        <v>58.2</v>
      </c>
      <c r="H26" s="642">
        <v>96.94</v>
      </c>
      <c r="I26" s="642">
        <v>-58.86</v>
      </c>
      <c r="J26" s="642">
        <v>-58.86</v>
      </c>
      <c r="K26" s="642">
        <v>0.23</v>
      </c>
      <c r="L26" s="642">
        <v>0.08</v>
      </c>
      <c r="M26" s="642">
        <v>0.06</v>
      </c>
      <c r="N26" s="642">
        <v>0.06</v>
      </c>
    </row>
    <row r="27" spans="1:14">
      <c r="A27" s="319" t="s">
        <v>51</v>
      </c>
      <c r="B27" s="642">
        <v>4094782.55</v>
      </c>
      <c r="C27" s="642">
        <v>270857.75</v>
      </c>
      <c r="D27" s="642">
        <v>111952.85</v>
      </c>
      <c r="E27" s="642">
        <v>96461.29</v>
      </c>
      <c r="F27" s="642">
        <v>96461.29</v>
      </c>
      <c r="G27" s="642">
        <v>95.68</v>
      </c>
      <c r="H27" s="642">
        <v>75.849999999999994</v>
      </c>
      <c r="I27" s="642">
        <v>-64.39</v>
      </c>
      <c r="J27" s="642">
        <v>-64.39</v>
      </c>
      <c r="K27" s="642">
        <v>1205.6400000000001</v>
      </c>
      <c r="L27" s="642">
        <v>387</v>
      </c>
      <c r="M27" s="642">
        <v>305.52</v>
      </c>
      <c r="N27" s="642">
        <v>305.52</v>
      </c>
    </row>
    <row r="28" spans="1:14">
      <c r="A28" s="319" t="s">
        <v>115</v>
      </c>
      <c r="B28" s="642">
        <v>1168.78</v>
      </c>
      <c r="C28" s="642">
        <v>109.26</v>
      </c>
      <c r="D28" s="642">
        <v>95.6</v>
      </c>
      <c r="E28" s="642">
        <v>87.06</v>
      </c>
      <c r="F28" s="642">
        <v>87.06</v>
      </c>
      <c r="G28" s="642">
        <v>-28.93</v>
      </c>
      <c r="H28" s="642">
        <v>-17.59</v>
      </c>
      <c r="I28" s="642">
        <v>-20.32</v>
      </c>
      <c r="J28" s="642">
        <v>-20.32</v>
      </c>
      <c r="K28" s="642">
        <v>0.34</v>
      </c>
      <c r="L28" s="642">
        <v>0.33</v>
      </c>
      <c r="M28" s="642">
        <v>0.28000000000000003</v>
      </c>
      <c r="N28" s="642">
        <v>0.28000000000000003</v>
      </c>
    </row>
    <row r="29" spans="1:14">
      <c r="A29" s="319" t="s">
        <v>51</v>
      </c>
      <c r="B29" s="642">
        <v>2892607.57</v>
      </c>
      <c r="C29" s="642">
        <v>268376.08</v>
      </c>
      <c r="D29" s="642">
        <v>224820.16</v>
      </c>
      <c r="E29" s="642">
        <v>195027.61</v>
      </c>
      <c r="F29" s="642">
        <v>195027.61</v>
      </c>
      <c r="G29" s="642">
        <v>-9.77</v>
      </c>
      <c r="H29" s="642">
        <v>-16.63</v>
      </c>
      <c r="I29" s="642">
        <v>-27.33</v>
      </c>
      <c r="J29" s="642">
        <v>-27.33</v>
      </c>
      <c r="K29" s="642">
        <v>851.68</v>
      </c>
      <c r="L29" s="642">
        <v>777.16</v>
      </c>
      <c r="M29" s="642">
        <v>617.70000000000005</v>
      </c>
      <c r="N29" s="642">
        <v>617.70000000000005</v>
      </c>
    </row>
    <row r="30" spans="1:14">
      <c r="A30" s="319" t="s">
        <v>54</v>
      </c>
      <c r="B30" s="642">
        <v>30765.05</v>
      </c>
      <c r="C30" s="642">
        <v>1983.44</v>
      </c>
      <c r="D30" s="642">
        <v>2276.83</v>
      </c>
      <c r="E30" s="642">
        <v>2160.89</v>
      </c>
      <c r="F30" s="642">
        <v>2160.89</v>
      </c>
      <c r="G30" s="642">
        <v>7.21</v>
      </c>
      <c r="H30" s="642">
        <v>8.82</v>
      </c>
      <c r="I30" s="642">
        <v>8.9499999999999993</v>
      </c>
      <c r="J30" s="642">
        <v>8.9499999999999993</v>
      </c>
      <c r="K30" s="642">
        <v>9.06</v>
      </c>
      <c r="L30" s="642">
        <v>7.87</v>
      </c>
      <c r="M30" s="642">
        <v>6.84</v>
      </c>
      <c r="N30" s="642">
        <v>6.84</v>
      </c>
    </row>
    <row r="31" spans="1:14">
      <c r="A31" s="319" t="s">
        <v>55</v>
      </c>
      <c r="B31" s="642">
        <v>5353.6</v>
      </c>
      <c r="C31" s="642">
        <v>407.11</v>
      </c>
      <c r="D31" s="642">
        <v>466.96</v>
      </c>
      <c r="E31" s="642">
        <v>391.07</v>
      </c>
      <c r="F31" s="642">
        <v>391.07</v>
      </c>
      <c r="G31" s="642">
        <v>-0.68</v>
      </c>
      <c r="H31" s="642">
        <v>2.4</v>
      </c>
      <c r="I31" s="642">
        <v>-3.94</v>
      </c>
      <c r="J31" s="642">
        <v>-3.94</v>
      </c>
      <c r="K31" s="642">
        <v>1.58</v>
      </c>
      <c r="L31" s="642">
        <v>1.61</v>
      </c>
      <c r="M31" s="642">
        <v>1.24</v>
      </c>
      <c r="N31" s="642">
        <v>1.24</v>
      </c>
    </row>
    <row r="32" spans="1:14">
      <c r="A32" s="319" t="s">
        <v>116</v>
      </c>
      <c r="B32" s="642">
        <v>4322.62</v>
      </c>
      <c r="C32" s="642">
        <v>353.15</v>
      </c>
      <c r="D32" s="642">
        <v>378.29</v>
      </c>
      <c r="E32" s="642">
        <v>318.7</v>
      </c>
      <c r="F32" s="642">
        <v>318.7</v>
      </c>
      <c r="G32" s="642">
        <v>-3.24</v>
      </c>
      <c r="H32" s="642">
        <v>1.07</v>
      </c>
      <c r="I32" s="642">
        <v>-9.76</v>
      </c>
      <c r="J32" s="642">
        <v>-9.76</v>
      </c>
      <c r="K32" s="642">
        <v>1.27</v>
      </c>
      <c r="L32" s="642">
        <v>1.31</v>
      </c>
      <c r="M32" s="642">
        <v>1.01</v>
      </c>
      <c r="N32" s="642">
        <v>1.01</v>
      </c>
    </row>
    <row r="33" spans="1:14">
      <c r="A33" s="319" t="s">
        <v>56</v>
      </c>
      <c r="B33" s="642">
        <v>2338.13</v>
      </c>
      <c r="C33" s="642">
        <v>188.74</v>
      </c>
      <c r="D33" s="642">
        <v>205.89</v>
      </c>
      <c r="E33" s="642">
        <v>166.82</v>
      </c>
      <c r="F33" s="642">
        <v>166.82</v>
      </c>
      <c r="G33" s="642">
        <v>-0.27</v>
      </c>
      <c r="H33" s="642">
        <v>4.72</v>
      </c>
      <c r="I33" s="642">
        <v>-11.61</v>
      </c>
      <c r="J33" s="642">
        <v>-11.61</v>
      </c>
      <c r="K33" s="642">
        <v>0.69</v>
      </c>
      <c r="L33" s="642">
        <v>0.71</v>
      </c>
      <c r="M33" s="642">
        <v>0.53</v>
      </c>
      <c r="N33" s="642">
        <v>0.53</v>
      </c>
    </row>
    <row r="34" spans="1:14">
      <c r="A34" s="319" t="s">
        <v>51</v>
      </c>
      <c r="B34" s="642">
        <v>542810.01</v>
      </c>
      <c r="C34" s="642">
        <v>45029.919999999998</v>
      </c>
      <c r="D34" s="642">
        <v>48235.48</v>
      </c>
      <c r="E34" s="642">
        <v>38372.410000000003</v>
      </c>
      <c r="F34" s="642">
        <v>38372.410000000003</v>
      </c>
      <c r="G34" s="642">
        <v>-1.07</v>
      </c>
      <c r="H34" s="642">
        <v>4.37</v>
      </c>
      <c r="I34" s="642">
        <v>-14.78</v>
      </c>
      <c r="J34" s="642">
        <v>-14.78</v>
      </c>
      <c r="K34" s="642">
        <v>159.82</v>
      </c>
      <c r="L34" s="642">
        <v>166.74</v>
      </c>
      <c r="M34" s="642">
        <v>121.54</v>
      </c>
      <c r="N34" s="642">
        <v>121.54</v>
      </c>
    </row>
    <row r="35" spans="1:14">
      <c r="A35" s="319" t="s">
        <v>57</v>
      </c>
      <c r="B35" s="642">
        <v>1030.98</v>
      </c>
      <c r="C35" s="642">
        <v>53.96</v>
      </c>
      <c r="D35" s="642">
        <v>88.66</v>
      </c>
      <c r="E35" s="642">
        <v>72.37</v>
      </c>
      <c r="F35" s="642">
        <v>72.37</v>
      </c>
      <c r="G35" s="642">
        <v>11.69</v>
      </c>
      <c r="H35" s="642">
        <v>8.4700000000000006</v>
      </c>
      <c r="I35" s="642">
        <v>34.119999999999997</v>
      </c>
      <c r="J35" s="642">
        <v>34.119999999999997</v>
      </c>
      <c r="K35" s="642">
        <v>0.3</v>
      </c>
      <c r="L35" s="642">
        <v>0.31</v>
      </c>
      <c r="M35" s="642">
        <v>0.23</v>
      </c>
      <c r="N35" s="642">
        <v>0.23</v>
      </c>
    </row>
    <row r="36" spans="1:14">
      <c r="A36" s="319" t="s">
        <v>51</v>
      </c>
      <c r="B36" s="642">
        <v>112983.94</v>
      </c>
      <c r="C36" s="642">
        <v>6713.52</v>
      </c>
      <c r="D36" s="642">
        <v>9206.83</v>
      </c>
      <c r="E36" s="642">
        <v>8049.36</v>
      </c>
      <c r="F36" s="642">
        <v>8049.36</v>
      </c>
      <c r="G36" s="642">
        <v>1.1599999999999999</v>
      </c>
      <c r="H36" s="642">
        <v>-0.71</v>
      </c>
      <c r="I36" s="642">
        <v>19.899999999999999</v>
      </c>
      <c r="J36" s="642">
        <v>19.899999999999999</v>
      </c>
      <c r="K36" s="642">
        <v>33.270000000000003</v>
      </c>
      <c r="L36" s="642">
        <v>31.83</v>
      </c>
      <c r="M36" s="642">
        <v>25.49</v>
      </c>
      <c r="N36" s="642">
        <v>25.49</v>
      </c>
    </row>
    <row r="37" spans="1:14">
      <c r="A37" s="319" t="s">
        <v>58</v>
      </c>
      <c r="B37" s="642">
        <v>9826.34</v>
      </c>
      <c r="C37" s="642">
        <v>488.81</v>
      </c>
      <c r="D37" s="642">
        <v>636</v>
      </c>
      <c r="E37" s="642">
        <v>658.49</v>
      </c>
      <c r="F37" s="642">
        <v>658.49</v>
      </c>
      <c r="G37" s="642">
        <v>3.81</v>
      </c>
      <c r="H37" s="642">
        <v>12.58</v>
      </c>
      <c r="I37" s="642">
        <v>34.71</v>
      </c>
      <c r="J37" s="642">
        <v>34.71</v>
      </c>
      <c r="K37" s="642">
        <v>2.89</v>
      </c>
      <c r="L37" s="642">
        <v>2.2000000000000002</v>
      </c>
      <c r="M37" s="642">
        <v>2.09</v>
      </c>
      <c r="N37" s="642">
        <v>2.09</v>
      </c>
    </row>
    <row r="38" spans="1:14">
      <c r="A38" s="319" t="s">
        <v>51</v>
      </c>
      <c r="B38" s="642">
        <v>5005708.2699999996</v>
      </c>
      <c r="C38" s="642">
        <v>335283.59000000003</v>
      </c>
      <c r="D38" s="642">
        <v>389754.11</v>
      </c>
      <c r="E38" s="642">
        <v>369940.17</v>
      </c>
      <c r="F38" s="642">
        <v>369940.17</v>
      </c>
      <c r="G38" s="642">
        <v>9.6</v>
      </c>
      <c r="H38" s="642">
        <v>8.59</v>
      </c>
      <c r="I38" s="642">
        <v>10.34</v>
      </c>
      <c r="J38" s="642">
        <v>10.34</v>
      </c>
      <c r="K38" s="642">
        <v>1473.85</v>
      </c>
      <c r="L38" s="642">
        <v>1347.3</v>
      </c>
      <c r="M38" s="642">
        <v>1171.7</v>
      </c>
      <c r="N38" s="642">
        <v>1171.7</v>
      </c>
    </row>
    <row r="39" spans="1:14">
      <c r="A39" s="319" t="s">
        <v>59</v>
      </c>
      <c r="B39" s="642">
        <v>4588.1499999999996</v>
      </c>
      <c r="C39" s="642">
        <v>384.21</v>
      </c>
      <c r="D39" s="642">
        <v>373.4</v>
      </c>
      <c r="E39" s="642">
        <v>388.07</v>
      </c>
      <c r="F39" s="642">
        <v>388.07</v>
      </c>
      <c r="G39" s="642">
        <v>6.36</v>
      </c>
      <c r="H39" s="642">
        <v>14.62</v>
      </c>
      <c r="I39" s="642">
        <v>1</v>
      </c>
      <c r="J39" s="642">
        <v>1</v>
      </c>
      <c r="K39" s="642">
        <v>1.35</v>
      </c>
      <c r="L39" s="642">
        <v>1.29</v>
      </c>
      <c r="M39" s="642">
        <v>1.23</v>
      </c>
      <c r="N39" s="642">
        <v>1.23</v>
      </c>
    </row>
    <row r="40" spans="1:14">
      <c r="A40" s="319" t="s">
        <v>51</v>
      </c>
      <c r="B40" s="642">
        <v>1207989.99</v>
      </c>
      <c r="C40" s="642">
        <v>101862.68</v>
      </c>
      <c r="D40" s="642">
        <v>99251.19</v>
      </c>
      <c r="E40" s="642">
        <v>111247.55</v>
      </c>
      <c r="F40" s="642">
        <v>111247.55</v>
      </c>
      <c r="G40" s="642">
        <v>4.92</v>
      </c>
      <c r="H40" s="642">
        <v>15.56</v>
      </c>
      <c r="I40" s="642">
        <v>9.2100000000000009</v>
      </c>
      <c r="J40" s="642">
        <v>9.2100000000000009</v>
      </c>
      <c r="K40" s="642">
        <v>355.67</v>
      </c>
      <c r="L40" s="642">
        <v>343.09</v>
      </c>
      <c r="M40" s="642">
        <v>352.35</v>
      </c>
      <c r="N40" s="642">
        <v>352.35</v>
      </c>
    </row>
    <row r="41" spans="1:14">
      <c r="A41" s="319" t="s">
        <v>60</v>
      </c>
      <c r="B41" s="642">
        <v>11.03</v>
      </c>
      <c r="C41" s="642">
        <v>0.72</v>
      </c>
      <c r="D41" s="642">
        <v>0.67</v>
      </c>
      <c r="E41" s="642">
        <v>0.73</v>
      </c>
      <c r="F41" s="642">
        <v>0.73</v>
      </c>
      <c r="G41" s="642">
        <v>19.89</v>
      </c>
      <c r="H41" s="642">
        <v>-28.72</v>
      </c>
      <c r="I41" s="642">
        <v>1.39</v>
      </c>
      <c r="J41" s="642">
        <v>1.39</v>
      </c>
      <c r="K41" s="642">
        <v>0</v>
      </c>
      <c r="L41" s="642">
        <v>0</v>
      </c>
      <c r="M41" s="642">
        <v>0</v>
      </c>
      <c r="N41" s="642">
        <v>0</v>
      </c>
    </row>
    <row r="42" spans="1:14">
      <c r="A42" s="319" t="s">
        <v>51</v>
      </c>
      <c r="B42" s="642">
        <v>3511.98</v>
      </c>
      <c r="C42" s="642">
        <v>220.7</v>
      </c>
      <c r="D42" s="642">
        <v>195.22</v>
      </c>
      <c r="E42" s="642">
        <v>262.02999999999997</v>
      </c>
      <c r="F42" s="642">
        <v>262.02999999999997</v>
      </c>
      <c r="G42" s="642">
        <v>2.5099999999999998</v>
      </c>
      <c r="H42" s="642">
        <v>-41.63</v>
      </c>
      <c r="I42" s="642">
        <v>18.73</v>
      </c>
      <c r="J42" s="642">
        <v>18.73</v>
      </c>
      <c r="K42" s="642">
        <v>1.03</v>
      </c>
      <c r="L42" s="642">
        <v>0.67</v>
      </c>
      <c r="M42" s="642">
        <v>0.83</v>
      </c>
      <c r="N42" s="642">
        <v>0.83</v>
      </c>
    </row>
    <row r="43" spans="1:14">
      <c r="A43" s="319" t="s">
        <v>117</v>
      </c>
      <c r="B43" s="642">
        <v>34.049999999999997</v>
      </c>
      <c r="C43" s="642">
        <v>1.43</v>
      </c>
      <c r="D43" s="642">
        <v>3.81</v>
      </c>
      <c r="E43" s="642">
        <v>3.04</v>
      </c>
      <c r="F43" s="642">
        <v>3.04</v>
      </c>
      <c r="G43" s="642">
        <v>12.38</v>
      </c>
      <c r="H43" s="642">
        <v>35.590000000000003</v>
      </c>
      <c r="I43" s="642">
        <v>112.59</v>
      </c>
      <c r="J43" s="642">
        <v>112.59</v>
      </c>
      <c r="K43" s="642">
        <v>0.01</v>
      </c>
      <c r="L43" s="642">
        <v>0.01</v>
      </c>
      <c r="M43" s="642">
        <v>0.01</v>
      </c>
      <c r="N43" s="642">
        <v>0.01</v>
      </c>
    </row>
    <row r="44" spans="1:14">
      <c r="A44" s="319" t="s">
        <v>51</v>
      </c>
      <c r="B44" s="642">
        <v>9944.4699999999993</v>
      </c>
      <c r="C44" s="642">
        <v>399.21</v>
      </c>
      <c r="D44" s="642">
        <v>1183.47</v>
      </c>
      <c r="E44" s="642">
        <v>898.93</v>
      </c>
      <c r="F44" s="642">
        <v>898.93</v>
      </c>
      <c r="G44" s="642">
        <v>26.39</v>
      </c>
      <c r="H44" s="642">
        <v>48.27</v>
      </c>
      <c r="I44" s="642">
        <v>125.18</v>
      </c>
      <c r="J44" s="642">
        <v>125.18</v>
      </c>
      <c r="K44" s="642">
        <v>2.93</v>
      </c>
      <c r="L44" s="642">
        <v>4.09</v>
      </c>
      <c r="M44" s="642">
        <v>2.85</v>
      </c>
      <c r="N44" s="642">
        <v>2.85</v>
      </c>
    </row>
    <row r="45" spans="1:14">
      <c r="A45" s="319" t="s">
        <v>118</v>
      </c>
      <c r="B45" s="642">
        <v>10951.89</v>
      </c>
      <c r="C45" s="642">
        <v>701.17</v>
      </c>
      <c r="D45" s="642">
        <v>795.99</v>
      </c>
      <c r="E45" s="642">
        <v>719.49</v>
      </c>
      <c r="F45" s="642">
        <v>719.49</v>
      </c>
      <c r="G45" s="642">
        <v>15.45</v>
      </c>
      <c r="H45" s="642">
        <v>7.31</v>
      </c>
      <c r="I45" s="642">
        <v>2.61</v>
      </c>
      <c r="J45" s="642">
        <v>2.61</v>
      </c>
      <c r="K45" s="642">
        <v>3.22</v>
      </c>
      <c r="L45" s="642">
        <v>2.75</v>
      </c>
      <c r="M45" s="642">
        <v>2.2799999999999998</v>
      </c>
      <c r="N45" s="642">
        <v>2.2799999999999998</v>
      </c>
    </row>
    <row r="46" spans="1:14">
      <c r="A46" s="319" t="s">
        <v>51</v>
      </c>
      <c r="B46" s="642">
        <v>5162068.3099999996</v>
      </c>
      <c r="C46" s="642">
        <v>289121.39</v>
      </c>
      <c r="D46" s="642">
        <v>286360.46000000002</v>
      </c>
      <c r="E46" s="642">
        <v>245927.72</v>
      </c>
      <c r="F46" s="642">
        <v>245927.72</v>
      </c>
      <c r="G46" s="642">
        <v>32.799999999999997</v>
      </c>
      <c r="H46" s="642">
        <v>15.95</v>
      </c>
      <c r="I46" s="642">
        <v>-14.94</v>
      </c>
      <c r="J46" s="642">
        <v>-14.94</v>
      </c>
      <c r="K46" s="642">
        <v>1519.89</v>
      </c>
      <c r="L46" s="642">
        <v>989.89</v>
      </c>
      <c r="M46" s="642">
        <v>778.92</v>
      </c>
      <c r="N46" s="642">
        <v>778.92</v>
      </c>
    </row>
    <row r="47" spans="1:14">
      <c r="A47" s="319" t="s">
        <v>61</v>
      </c>
      <c r="B47" s="642">
        <v>3276.26</v>
      </c>
      <c r="C47" s="642">
        <v>240.31</v>
      </c>
      <c r="D47" s="642">
        <v>292.69</v>
      </c>
      <c r="E47" s="642">
        <v>259.95</v>
      </c>
      <c r="F47" s="642">
        <v>259.95</v>
      </c>
      <c r="G47" s="642">
        <v>8.15</v>
      </c>
      <c r="H47" s="642">
        <v>18.420000000000002</v>
      </c>
      <c r="I47" s="642">
        <v>8.17</v>
      </c>
      <c r="J47" s="642">
        <v>8.17</v>
      </c>
      <c r="K47" s="642">
        <v>0.96</v>
      </c>
      <c r="L47" s="642">
        <v>1.01</v>
      </c>
      <c r="M47" s="642">
        <v>0.82</v>
      </c>
      <c r="N47" s="642">
        <v>0.82</v>
      </c>
    </row>
    <row r="48" spans="1:14">
      <c r="A48" s="319" t="s">
        <v>51</v>
      </c>
      <c r="B48" s="642">
        <v>1100745.72</v>
      </c>
      <c r="C48" s="642">
        <v>84196.25</v>
      </c>
      <c r="D48" s="642">
        <v>93114.43</v>
      </c>
      <c r="E48" s="642">
        <v>84593.73</v>
      </c>
      <c r="F48" s="642">
        <v>84593.73</v>
      </c>
      <c r="G48" s="642">
        <v>2.65</v>
      </c>
      <c r="H48" s="642">
        <v>9.67</v>
      </c>
      <c r="I48" s="642">
        <v>0.47</v>
      </c>
      <c r="J48" s="642">
        <v>0.47</v>
      </c>
      <c r="K48" s="642">
        <v>324.10000000000002</v>
      </c>
      <c r="L48" s="642">
        <v>321.88</v>
      </c>
      <c r="M48" s="642">
        <v>267.93</v>
      </c>
      <c r="N48" s="642">
        <v>267.93</v>
      </c>
    </row>
    <row r="49" spans="1:14">
      <c r="A49" s="319" t="s">
        <v>62</v>
      </c>
      <c r="B49" s="642">
        <v>2903.12</v>
      </c>
      <c r="C49" s="642">
        <v>211.82</v>
      </c>
      <c r="D49" s="642">
        <v>263.62</v>
      </c>
      <c r="E49" s="642">
        <v>230.16</v>
      </c>
      <c r="F49" s="642">
        <v>230.16</v>
      </c>
      <c r="G49" s="642">
        <v>8.06</v>
      </c>
      <c r="H49" s="642">
        <v>19.62</v>
      </c>
      <c r="I49" s="642">
        <v>8.66</v>
      </c>
      <c r="J49" s="642">
        <v>8.66</v>
      </c>
      <c r="K49" s="642">
        <v>0.85</v>
      </c>
      <c r="L49" s="642">
        <v>0.91</v>
      </c>
      <c r="M49" s="642">
        <v>0.73</v>
      </c>
      <c r="N49" s="642">
        <v>0.73</v>
      </c>
    </row>
    <row r="50" spans="1:14">
      <c r="A50" s="319" t="s">
        <v>51</v>
      </c>
      <c r="B50" s="642">
        <v>842136.99</v>
      </c>
      <c r="C50" s="642">
        <v>63463.1</v>
      </c>
      <c r="D50" s="642">
        <v>74679.5</v>
      </c>
      <c r="E50" s="642">
        <v>65373.75</v>
      </c>
      <c r="F50" s="642">
        <v>65373.75</v>
      </c>
      <c r="G50" s="642">
        <v>1.49</v>
      </c>
      <c r="H50" s="642">
        <v>13.83</v>
      </c>
      <c r="I50" s="642">
        <v>3.01</v>
      </c>
      <c r="J50" s="642">
        <v>3.01</v>
      </c>
      <c r="K50" s="642">
        <v>247.95</v>
      </c>
      <c r="L50" s="642">
        <v>258.14999999999998</v>
      </c>
      <c r="M50" s="642">
        <v>207.06</v>
      </c>
      <c r="N50" s="642">
        <v>207.06</v>
      </c>
    </row>
    <row r="51" spans="1:14">
      <c r="A51" s="319" t="s">
        <v>119</v>
      </c>
      <c r="B51" s="642">
        <v>373.13</v>
      </c>
      <c r="C51" s="642">
        <v>28.5</v>
      </c>
      <c r="D51" s="642">
        <v>29.07</v>
      </c>
      <c r="E51" s="642">
        <v>29.79</v>
      </c>
      <c r="F51" s="642">
        <v>29.79</v>
      </c>
      <c r="G51" s="642">
        <v>8.81</v>
      </c>
      <c r="H51" s="642">
        <v>8.5500000000000007</v>
      </c>
      <c r="I51" s="642">
        <v>4.53</v>
      </c>
      <c r="J51" s="642">
        <v>4.53</v>
      </c>
      <c r="K51" s="642">
        <v>0.11</v>
      </c>
      <c r="L51" s="642">
        <v>0.1</v>
      </c>
      <c r="M51" s="642">
        <v>0.09</v>
      </c>
      <c r="N51" s="642">
        <v>0.09</v>
      </c>
    </row>
    <row r="52" spans="1:14">
      <c r="A52" s="319" t="s">
        <v>51</v>
      </c>
      <c r="B52" s="642">
        <v>258608.73</v>
      </c>
      <c r="C52" s="642">
        <v>20733.150000000001</v>
      </c>
      <c r="D52" s="642">
        <v>18434.93</v>
      </c>
      <c r="E52" s="642">
        <v>19219.97</v>
      </c>
      <c r="F52" s="642">
        <v>19219.97</v>
      </c>
      <c r="G52" s="642">
        <v>6.61</v>
      </c>
      <c r="H52" s="642">
        <v>-4.49</v>
      </c>
      <c r="I52" s="642">
        <v>-7.3</v>
      </c>
      <c r="J52" s="642">
        <v>-7.3</v>
      </c>
      <c r="K52" s="642">
        <v>76.14</v>
      </c>
      <c r="L52" s="642">
        <v>63.73</v>
      </c>
      <c r="M52" s="642">
        <v>60.87</v>
      </c>
      <c r="N52" s="642">
        <v>60.87</v>
      </c>
    </row>
    <row r="53" spans="1:14">
      <c r="A53" s="319" t="s">
        <v>63</v>
      </c>
      <c r="B53" s="642">
        <v>2680.84</v>
      </c>
      <c r="C53" s="642">
        <v>213.24</v>
      </c>
      <c r="D53" s="642">
        <v>76.67</v>
      </c>
      <c r="E53" s="642">
        <v>135.4</v>
      </c>
      <c r="F53" s="642">
        <v>135.4</v>
      </c>
      <c r="G53" s="642">
        <v>10.69</v>
      </c>
      <c r="H53" s="642">
        <v>-10.16</v>
      </c>
      <c r="I53" s="642">
        <v>-36.5</v>
      </c>
      <c r="J53" s="642">
        <v>-36.5</v>
      </c>
      <c r="K53" s="642">
        <v>0.79</v>
      </c>
      <c r="L53" s="642">
        <v>0.27</v>
      </c>
      <c r="M53" s="642">
        <v>0.43</v>
      </c>
      <c r="N53" s="642">
        <v>0.43</v>
      </c>
    </row>
    <row r="54" spans="1:14">
      <c r="A54" s="319" t="s">
        <v>51</v>
      </c>
      <c r="B54" s="642">
        <v>5606532.6699999999</v>
      </c>
      <c r="C54" s="642">
        <v>421131.59</v>
      </c>
      <c r="D54" s="642">
        <v>164305.12</v>
      </c>
      <c r="E54" s="642">
        <v>330655.76</v>
      </c>
      <c r="F54" s="642">
        <v>330655.76</v>
      </c>
      <c r="G54" s="642">
        <v>33.68</v>
      </c>
      <c r="H54" s="642">
        <v>10.4</v>
      </c>
      <c r="I54" s="642">
        <v>-21.48</v>
      </c>
      <c r="J54" s="642">
        <v>-21.48</v>
      </c>
      <c r="K54" s="642">
        <v>1650.75</v>
      </c>
      <c r="L54" s="642">
        <v>567.97</v>
      </c>
      <c r="M54" s="642">
        <v>1047.27</v>
      </c>
      <c r="N54" s="642">
        <v>1047.27</v>
      </c>
    </row>
    <row r="55" spans="1:14">
      <c r="A55" s="319" t="s">
        <v>64</v>
      </c>
      <c r="B55" s="642">
        <v>278821</v>
      </c>
      <c r="C55" s="642">
        <v>20766.02</v>
      </c>
      <c r="D55" s="642">
        <v>24329.16</v>
      </c>
      <c r="E55" s="642">
        <v>26950.799999999999</v>
      </c>
      <c r="F55" s="642">
        <v>26950.799999999999</v>
      </c>
      <c r="G55" s="642">
        <v>17.36</v>
      </c>
      <c r="H55" s="642">
        <v>20.29</v>
      </c>
      <c r="I55" s="642">
        <v>29.78</v>
      </c>
      <c r="J55" s="642">
        <v>29.78</v>
      </c>
      <c r="K55" s="642">
        <v>82.09</v>
      </c>
      <c r="L55" s="642">
        <v>84.1</v>
      </c>
      <c r="M55" s="642">
        <v>85.36</v>
      </c>
      <c r="N55" s="642">
        <v>85.36</v>
      </c>
    </row>
    <row r="56" spans="1:14">
      <c r="A56" s="319" t="s">
        <v>65</v>
      </c>
      <c r="B56" s="642">
        <v>40430.9</v>
      </c>
      <c r="C56" s="642">
        <v>2859.79</v>
      </c>
      <c r="D56" s="642">
        <v>3402.72</v>
      </c>
      <c r="E56" s="642">
        <v>3183.39</v>
      </c>
      <c r="F56" s="642">
        <v>3183.39</v>
      </c>
      <c r="G56" s="642">
        <v>2.46</v>
      </c>
      <c r="H56" s="642">
        <v>5.37</v>
      </c>
      <c r="I56" s="642">
        <v>11.32</v>
      </c>
      <c r="J56" s="642">
        <v>11.32</v>
      </c>
      <c r="K56" s="642">
        <v>11.9</v>
      </c>
      <c r="L56" s="642">
        <v>11.76</v>
      </c>
      <c r="M56" s="642">
        <v>10.08</v>
      </c>
      <c r="N56" s="642">
        <v>10.08</v>
      </c>
    </row>
    <row r="57" spans="1:14">
      <c r="A57" s="319" t="s">
        <v>66</v>
      </c>
      <c r="B57" s="642">
        <v>22836.73</v>
      </c>
      <c r="C57" s="642">
        <v>1549.06</v>
      </c>
      <c r="D57" s="642">
        <v>1902</v>
      </c>
      <c r="E57" s="642">
        <v>1743.75</v>
      </c>
      <c r="F57" s="642">
        <v>1743.75</v>
      </c>
      <c r="G57" s="642">
        <v>-1.85</v>
      </c>
      <c r="H57" s="642">
        <v>2.23</v>
      </c>
      <c r="I57" s="642">
        <v>12.57</v>
      </c>
      <c r="J57" s="642">
        <v>12.57</v>
      </c>
      <c r="K57" s="642">
        <v>6.72</v>
      </c>
      <c r="L57" s="642">
        <v>6.57</v>
      </c>
      <c r="M57" s="642">
        <v>5.52</v>
      </c>
      <c r="N57" s="642">
        <v>5.52</v>
      </c>
    </row>
    <row r="58" spans="1:14">
      <c r="A58" s="319" t="s">
        <v>67</v>
      </c>
      <c r="B58" s="642">
        <v>9965.17</v>
      </c>
      <c r="C58" s="642">
        <v>782.42</v>
      </c>
      <c r="D58" s="642">
        <v>556.15</v>
      </c>
      <c r="E58" s="642">
        <v>567.09</v>
      </c>
      <c r="F58" s="642">
        <v>567.09</v>
      </c>
      <c r="G58" s="642">
        <v>-18.78</v>
      </c>
      <c r="H58" s="642">
        <v>-35.01</v>
      </c>
      <c r="I58" s="642">
        <v>-27.52</v>
      </c>
      <c r="J58" s="642">
        <v>-27.52</v>
      </c>
      <c r="K58" s="642">
        <v>2.93</v>
      </c>
      <c r="L58" s="642">
        <v>1.92</v>
      </c>
      <c r="M58" s="642">
        <v>1.8</v>
      </c>
      <c r="N58" s="642">
        <v>1.8</v>
      </c>
    </row>
    <row r="59" spans="1:14">
      <c r="A59" s="319" t="s">
        <v>68</v>
      </c>
      <c r="B59" s="642">
        <v>10279.77</v>
      </c>
      <c r="C59" s="642">
        <v>553.28</v>
      </c>
      <c r="D59" s="642">
        <v>1093.72</v>
      </c>
      <c r="E59" s="642">
        <v>915.2</v>
      </c>
      <c r="F59" s="642">
        <v>915.2</v>
      </c>
      <c r="G59" s="642">
        <v>19.399999999999999</v>
      </c>
      <c r="H59" s="642">
        <v>42.24</v>
      </c>
      <c r="I59" s="642">
        <v>65.41</v>
      </c>
      <c r="J59" s="642">
        <v>65.41</v>
      </c>
      <c r="K59" s="642">
        <v>3.03</v>
      </c>
      <c r="L59" s="642">
        <v>3.78</v>
      </c>
      <c r="M59" s="642">
        <v>2.9</v>
      </c>
      <c r="N59" s="642">
        <v>2.9</v>
      </c>
    </row>
    <row r="60" spans="1:14">
      <c r="A60" s="319" t="s">
        <v>69</v>
      </c>
      <c r="B60" s="642">
        <v>2522.2600000000002</v>
      </c>
      <c r="C60" s="642">
        <v>211.91</v>
      </c>
      <c r="D60" s="642">
        <v>246.28</v>
      </c>
      <c r="E60" s="642">
        <v>254.29</v>
      </c>
      <c r="F60" s="642">
        <v>254.29</v>
      </c>
      <c r="G60" s="642">
        <v>6.53</v>
      </c>
      <c r="H60" s="642">
        <v>5.0999999999999996</v>
      </c>
      <c r="I60" s="642">
        <v>20</v>
      </c>
      <c r="J60" s="642">
        <v>20</v>
      </c>
      <c r="K60" s="642">
        <v>0.74</v>
      </c>
      <c r="L60" s="642">
        <v>0.85</v>
      </c>
      <c r="M60" s="642">
        <v>0.81</v>
      </c>
      <c r="N60" s="642">
        <v>0.81</v>
      </c>
    </row>
    <row r="61" spans="1:14">
      <c r="A61" s="319" t="s">
        <v>70</v>
      </c>
      <c r="B61" s="642">
        <v>69.45</v>
      </c>
      <c r="C61" s="642">
        <v>1.45</v>
      </c>
      <c r="D61" s="642">
        <v>5.85</v>
      </c>
      <c r="E61" s="642">
        <v>7.16</v>
      </c>
      <c r="F61" s="642">
        <v>7.16</v>
      </c>
      <c r="G61" s="642">
        <v>267.45999999999998</v>
      </c>
      <c r="H61" s="642">
        <v>297.95999999999998</v>
      </c>
      <c r="I61" s="642">
        <v>393.79</v>
      </c>
      <c r="J61" s="642">
        <v>393.79</v>
      </c>
      <c r="K61" s="642">
        <v>0.02</v>
      </c>
      <c r="L61" s="642">
        <v>0.02</v>
      </c>
      <c r="M61" s="642">
        <v>0.02</v>
      </c>
      <c r="N61" s="642">
        <v>0.02</v>
      </c>
    </row>
    <row r="62" spans="1:14">
      <c r="A62" s="319" t="s">
        <v>120</v>
      </c>
      <c r="B62" s="642">
        <v>0.08</v>
      </c>
      <c r="C62" s="642">
        <v>0</v>
      </c>
      <c r="D62" s="642">
        <v>0</v>
      </c>
      <c r="E62" s="642">
        <v>0</v>
      </c>
      <c r="F62" s="642">
        <v>0</v>
      </c>
      <c r="G62" s="642">
        <v>-61.9</v>
      </c>
      <c r="H62" s="642">
        <v>0</v>
      </c>
      <c r="I62" s="642">
        <v>0</v>
      </c>
      <c r="J62" s="642">
        <v>0</v>
      </c>
      <c r="K62" s="642">
        <v>0</v>
      </c>
      <c r="L62" s="642">
        <v>0</v>
      </c>
      <c r="M62" s="642" t="s">
        <v>707</v>
      </c>
      <c r="N62" s="642" t="s">
        <v>707</v>
      </c>
    </row>
    <row r="63" spans="1:14">
      <c r="A63" s="319" t="s">
        <v>71</v>
      </c>
      <c r="B63" s="642">
        <v>16900.64</v>
      </c>
      <c r="C63" s="642">
        <v>1255.8399999999999</v>
      </c>
      <c r="D63" s="642">
        <v>1453.9</v>
      </c>
      <c r="E63" s="642">
        <v>1384.07</v>
      </c>
      <c r="F63" s="642">
        <v>1384.07</v>
      </c>
      <c r="G63" s="642">
        <v>9.15</v>
      </c>
      <c r="H63" s="642">
        <v>10.47</v>
      </c>
      <c r="I63" s="642">
        <v>10.210000000000001</v>
      </c>
      <c r="J63" s="642">
        <v>10.210000000000001</v>
      </c>
      <c r="K63" s="642">
        <v>4.9800000000000004</v>
      </c>
      <c r="L63" s="642">
        <v>5.03</v>
      </c>
      <c r="M63" s="642">
        <v>4.38</v>
      </c>
      <c r="N63" s="642">
        <v>4.38</v>
      </c>
    </row>
    <row r="64" spans="1:14">
      <c r="A64" s="319" t="s">
        <v>72</v>
      </c>
      <c r="B64" s="642">
        <v>11242.61</v>
      </c>
      <c r="C64" s="642">
        <v>828.89</v>
      </c>
      <c r="D64" s="642">
        <v>972.96</v>
      </c>
      <c r="E64" s="642">
        <v>893.91</v>
      </c>
      <c r="F64" s="642">
        <v>893.91</v>
      </c>
      <c r="G64" s="642">
        <v>9.83</v>
      </c>
      <c r="H64" s="642">
        <v>11.53</v>
      </c>
      <c r="I64" s="642">
        <v>7.84</v>
      </c>
      <c r="J64" s="642">
        <v>7.84</v>
      </c>
      <c r="K64" s="642">
        <v>3.31</v>
      </c>
      <c r="L64" s="642">
        <v>3.36</v>
      </c>
      <c r="M64" s="642">
        <v>2.83</v>
      </c>
      <c r="N64" s="642">
        <v>2.83</v>
      </c>
    </row>
    <row r="65" spans="1:14">
      <c r="A65" s="319" t="s">
        <v>73</v>
      </c>
      <c r="B65" s="642">
        <v>3788.12</v>
      </c>
      <c r="C65" s="642">
        <v>280.94</v>
      </c>
      <c r="D65" s="642">
        <v>318.70999999999998</v>
      </c>
      <c r="E65" s="642">
        <v>333.17</v>
      </c>
      <c r="F65" s="642">
        <v>333.17</v>
      </c>
      <c r="G65" s="642">
        <v>4.05</v>
      </c>
      <c r="H65" s="642">
        <v>9.1999999999999993</v>
      </c>
      <c r="I65" s="642">
        <v>18.59</v>
      </c>
      <c r="J65" s="642">
        <v>18.59</v>
      </c>
      <c r="K65" s="642">
        <v>1.1200000000000001</v>
      </c>
      <c r="L65" s="642">
        <v>1.1000000000000001</v>
      </c>
      <c r="M65" s="642">
        <v>1.06</v>
      </c>
      <c r="N65" s="642">
        <v>1.06</v>
      </c>
    </row>
    <row r="66" spans="1:14">
      <c r="A66" s="319" t="s">
        <v>121</v>
      </c>
      <c r="B66" s="642">
        <v>1052.58</v>
      </c>
      <c r="C66" s="642">
        <v>81.81</v>
      </c>
      <c r="D66" s="642">
        <v>96.24</v>
      </c>
      <c r="E66" s="642">
        <v>94.62</v>
      </c>
      <c r="F66" s="642">
        <v>94.62</v>
      </c>
      <c r="G66" s="642">
        <v>17.8</v>
      </c>
      <c r="H66" s="642">
        <v>14.49</v>
      </c>
      <c r="I66" s="642">
        <v>15.66</v>
      </c>
      <c r="J66" s="642">
        <v>15.66</v>
      </c>
      <c r="K66" s="642">
        <v>0.31</v>
      </c>
      <c r="L66" s="642">
        <v>0.33</v>
      </c>
      <c r="M66" s="642">
        <v>0.3</v>
      </c>
      <c r="N66" s="642">
        <v>0.3</v>
      </c>
    </row>
    <row r="67" spans="1:14">
      <c r="A67" s="319" t="s">
        <v>122</v>
      </c>
      <c r="B67" s="642">
        <v>771.25</v>
      </c>
      <c r="C67" s="642">
        <v>61.11</v>
      </c>
      <c r="D67" s="642">
        <v>61.51</v>
      </c>
      <c r="E67" s="642">
        <v>58.37</v>
      </c>
      <c r="F67" s="642">
        <v>58.37</v>
      </c>
      <c r="G67" s="642">
        <v>15.54</v>
      </c>
      <c r="H67" s="642">
        <v>-3.92</v>
      </c>
      <c r="I67" s="642">
        <v>-4.4800000000000004</v>
      </c>
      <c r="J67" s="642">
        <v>-4.4800000000000004</v>
      </c>
      <c r="K67" s="642">
        <v>0.23</v>
      </c>
      <c r="L67" s="642">
        <v>0.21</v>
      </c>
      <c r="M67" s="642">
        <v>0.18</v>
      </c>
      <c r="N67" s="642">
        <v>0.18</v>
      </c>
    </row>
    <row r="68" spans="1:14">
      <c r="A68" s="319" t="s">
        <v>123</v>
      </c>
      <c r="B68" s="642">
        <v>46.07</v>
      </c>
      <c r="C68" s="642">
        <v>3.09</v>
      </c>
      <c r="D68" s="642">
        <v>4.4800000000000004</v>
      </c>
      <c r="E68" s="642">
        <v>3.99</v>
      </c>
      <c r="F68" s="642">
        <v>3.99</v>
      </c>
      <c r="G68" s="642">
        <v>0.92</v>
      </c>
      <c r="H68" s="642">
        <v>17.89</v>
      </c>
      <c r="I68" s="642">
        <v>29.13</v>
      </c>
      <c r="J68" s="642">
        <v>29.13</v>
      </c>
      <c r="K68" s="642">
        <v>0.01</v>
      </c>
      <c r="L68" s="642">
        <v>0.02</v>
      </c>
      <c r="M68" s="642">
        <v>0.01</v>
      </c>
      <c r="N68" s="642">
        <v>0.01</v>
      </c>
    </row>
    <row r="69" spans="1:14">
      <c r="A69" s="319" t="s">
        <v>74</v>
      </c>
      <c r="B69" s="642">
        <v>693.53</v>
      </c>
      <c r="C69" s="642">
        <v>54.89</v>
      </c>
      <c r="D69" s="642">
        <v>46.81</v>
      </c>
      <c r="E69" s="642">
        <v>55.57</v>
      </c>
      <c r="F69" s="642">
        <v>55.57</v>
      </c>
      <c r="G69" s="642">
        <v>-2.66</v>
      </c>
      <c r="H69" s="642">
        <v>-11.28</v>
      </c>
      <c r="I69" s="642">
        <v>1.24</v>
      </c>
      <c r="J69" s="642">
        <v>1.24</v>
      </c>
      <c r="K69" s="642">
        <v>0.2</v>
      </c>
      <c r="L69" s="642">
        <v>0.16</v>
      </c>
      <c r="M69" s="642">
        <v>0.18</v>
      </c>
      <c r="N69" s="642">
        <v>0.18</v>
      </c>
    </row>
    <row r="70" spans="1:14">
      <c r="A70" s="319" t="s">
        <v>75</v>
      </c>
      <c r="B70" s="642">
        <v>73213.039999999994</v>
      </c>
      <c r="C70" s="642">
        <v>4304.92</v>
      </c>
      <c r="D70" s="642">
        <v>7225.3</v>
      </c>
      <c r="E70" s="642">
        <v>7187.23</v>
      </c>
      <c r="F70" s="642">
        <v>7187.23</v>
      </c>
      <c r="G70" s="642">
        <v>38.29</v>
      </c>
      <c r="H70" s="642">
        <v>52.78</v>
      </c>
      <c r="I70" s="642">
        <v>66.95</v>
      </c>
      <c r="J70" s="642">
        <v>66.95</v>
      </c>
      <c r="K70" s="642">
        <v>21.56</v>
      </c>
      <c r="L70" s="642">
        <v>24.98</v>
      </c>
      <c r="M70" s="642">
        <v>22.76</v>
      </c>
      <c r="N70" s="642">
        <v>22.76</v>
      </c>
    </row>
    <row r="71" spans="1:14">
      <c r="A71" s="319" t="s">
        <v>76</v>
      </c>
      <c r="B71" s="642">
        <v>40103.06</v>
      </c>
      <c r="C71" s="642">
        <v>2142.8200000000002</v>
      </c>
      <c r="D71" s="642">
        <v>3990.25</v>
      </c>
      <c r="E71" s="642">
        <v>3603.69</v>
      </c>
      <c r="F71" s="642">
        <v>3603.69</v>
      </c>
      <c r="G71" s="642">
        <v>62.95</v>
      </c>
      <c r="H71" s="642">
        <v>51.51</v>
      </c>
      <c r="I71" s="642">
        <v>68.180000000000007</v>
      </c>
      <c r="J71" s="642">
        <v>68.180000000000007</v>
      </c>
      <c r="K71" s="642">
        <v>11.81</v>
      </c>
      <c r="L71" s="642">
        <v>13.79</v>
      </c>
      <c r="M71" s="642">
        <v>11.41</v>
      </c>
      <c r="N71" s="642">
        <v>11.41</v>
      </c>
    </row>
    <row r="72" spans="1:14">
      <c r="A72" s="319" t="s">
        <v>77</v>
      </c>
      <c r="B72" s="642">
        <v>11678.44</v>
      </c>
      <c r="C72" s="642">
        <v>777.74</v>
      </c>
      <c r="D72" s="642">
        <v>1012.2</v>
      </c>
      <c r="E72" s="642">
        <v>990.22</v>
      </c>
      <c r="F72" s="642">
        <v>990.22</v>
      </c>
      <c r="G72" s="642">
        <v>13.36</v>
      </c>
      <c r="H72" s="642">
        <v>-14.53</v>
      </c>
      <c r="I72" s="642">
        <v>27.32</v>
      </c>
      <c r="J72" s="642">
        <v>27.32</v>
      </c>
      <c r="K72" s="642">
        <v>3.44</v>
      </c>
      <c r="L72" s="642">
        <v>3.5</v>
      </c>
      <c r="M72" s="642">
        <v>3.14</v>
      </c>
      <c r="N72" s="642">
        <v>3.14</v>
      </c>
    </row>
    <row r="73" spans="1:14">
      <c r="A73" s="319" t="s">
        <v>78</v>
      </c>
      <c r="B73" s="642">
        <v>11108.96</v>
      </c>
      <c r="C73" s="642">
        <v>786.9</v>
      </c>
      <c r="D73" s="642">
        <v>859.81</v>
      </c>
      <c r="E73" s="642">
        <v>872.96</v>
      </c>
      <c r="F73" s="642">
        <v>872.96</v>
      </c>
      <c r="G73" s="642">
        <v>27.87</v>
      </c>
      <c r="H73" s="642">
        <v>14.62</v>
      </c>
      <c r="I73" s="642">
        <v>10.94</v>
      </c>
      <c r="J73" s="642">
        <v>10.94</v>
      </c>
      <c r="K73" s="642">
        <v>3.27</v>
      </c>
      <c r="L73" s="642">
        <v>2.97</v>
      </c>
      <c r="M73" s="642">
        <v>2.76</v>
      </c>
      <c r="N73" s="642">
        <v>2.76</v>
      </c>
    </row>
    <row r="74" spans="1:14">
      <c r="A74" s="319" t="s">
        <v>79</v>
      </c>
      <c r="B74" s="642">
        <v>2663.65</v>
      </c>
      <c r="C74" s="642">
        <v>199.18</v>
      </c>
      <c r="D74" s="642">
        <v>222.38</v>
      </c>
      <c r="E74" s="642">
        <v>290.18</v>
      </c>
      <c r="F74" s="642">
        <v>290.18</v>
      </c>
      <c r="G74" s="642">
        <v>-28.17</v>
      </c>
      <c r="H74" s="642">
        <v>120.51</v>
      </c>
      <c r="I74" s="642">
        <v>45.69</v>
      </c>
      <c r="J74" s="642">
        <v>45.69</v>
      </c>
      <c r="K74" s="642">
        <v>0.78</v>
      </c>
      <c r="L74" s="642">
        <v>0.77</v>
      </c>
      <c r="M74" s="642">
        <v>0.92</v>
      </c>
      <c r="N74" s="642">
        <v>0.92</v>
      </c>
    </row>
    <row r="75" spans="1:14">
      <c r="A75" s="319" t="s">
        <v>80</v>
      </c>
      <c r="B75" s="642">
        <v>19337.38</v>
      </c>
      <c r="C75" s="642">
        <v>1176.03</v>
      </c>
      <c r="D75" s="642">
        <v>2152.86</v>
      </c>
      <c r="E75" s="642">
        <v>2420.4</v>
      </c>
      <c r="F75" s="642">
        <v>2420.4</v>
      </c>
      <c r="G75" s="642">
        <v>21.35</v>
      </c>
      <c r="H75" s="642">
        <v>73.010000000000005</v>
      </c>
      <c r="I75" s="642">
        <v>105.81</v>
      </c>
      <c r="J75" s="642">
        <v>105.81</v>
      </c>
      <c r="K75" s="642">
        <v>5.69</v>
      </c>
      <c r="L75" s="642">
        <v>7.44</v>
      </c>
      <c r="M75" s="642">
        <v>7.67</v>
      </c>
      <c r="N75" s="642">
        <v>7.67</v>
      </c>
    </row>
    <row r="76" spans="1:14">
      <c r="A76" s="319" t="s">
        <v>81</v>
      </c>
      <c r="B76" s="642">
        <v>32706.34</v>
      </c>
      <c r="C76" s="642">
        <v>2566.6</v>
      </c>
      <c r="D76" s="642">
        <v>2896.26</v>
      </c>
      <c r="E76" s="642">
        <v>2995.19</v>
      </c>
      <c r="F76" s="642">
        <v>2995.19</v>
      </c>
      <c r="G76" s="642">
        <v>10.79</v>
      </c>
      <c r="H76" s="642">
        <v>17.18</v>
      </c>
      <c r="I76" s="642">
        <v>16.7</v>
      </c>
      <c r="J76" s="642">
        <v>16.7</v>
      </c>
      <c r="K76" s="642">
        <v>9.6300000000000008</v>
      </c>
      <c r="L76" s="642">
        <v>10.01</v>
      </c>
      <c r="M76" s="642">
        <v>9.49</v>
      </c>
      <c r="N76" s="642">
        <v>9.49</v>
      </c>
    </row>
    <row r="77" spans="1:14">
      <c r="A77" s="319" t="s">
        <v>82</v>
      </c>
      <c r="B77" s="642">
        <v>7434.23</v>
      </c>
      <c r="C77" s="642">
        <v>795.39</v>
      </c>
      <c r="D77" s="642">
        <v>631.51</v>
      </c>
      <c r="E77" s="642">
        <v>825.31</v>
      </c>
      <c r="F77" s="642">
        <v>825.31</v>
      </c>
      <c r="G77" s="642">
        <v>7.93</v>
      </c>
      <c r="H77" s="642">
        <v>8.25</v>
      </c>
      <c r="I77" s="642">
        <v>3.76</v>
      </c>
      <c r="J77" s="642">
        <v>3.76</v>
      </c>
      <c r="K77" s="642">
        <v>2.19</v>
      </c>
      <c r="L77" s="642">
        <v>2.1800000000000002</v>
      </c>
      <c r="M77" s="642">
        <v>2.61</v>
      </c>
      <c r="N77" s="642">
        <v>2.61</v>
      </c>
    </row>
    <row r="78" spans="1:14">
      <c r="A78" s="319" t="s">
        <v>83</v>
      </c>
      <c r="B78" s="642">
        <v>2552.25</v>
      </c>
      <c r="C78" s="642">
        <v>226.12</v>
      </c>
      <c r="D78" s="642">
        <v>215.69</v>
      </c>
      <c r="E78" s="642">
        <v>205.11</v>
      </c>
      <c r="F78" s="642">
        <v>205.11</v>
      </c>
      <c r="G78" s="642">
        <v>-12.15</v>
      </c>
      <c r="H78" s="642">
        <v>-12.96</v>
      </c>
      <c r="I78" s="642">
        <v>-9.2899999999999991</v>
      </c>
      <c r="J78" s="642">
        <v>-9.2899999999999991</v>
      </c>
      <c r="K78" s="642">
        <v>0.75</v>
      </c>
      <c r="L78" s="642">
        <v>0.75</v>
      </c>
      <c r="M78" s="642">
        <v>0.65</v>
      </c>
      <c r="N78" s="642">
        <v>0.65</v>
      </c>
    </row>
    <row r="79" spans="1:14">
      <c r="A79" s="319" t="s">
        <v>84</v>
      </c>
      <c r="B79" s="642">
        <v>2342.1799999999998</v>
      </c>
      <c r="C79" s="642">
        <v>173.41</v>
      </c>
      <c r="D79" s="642">
        <v>195.8</v>
      </c>
      <c r="E79" s="642">
        <v>189.18</v>
      </c>
      <c r="F79" s="642">
        <v>189.18</v>
      </c>
      <c r="G79" s="642">
        <v>7.95</v>
      </c>
      <c r="H79" s="642">
        <v>28.39</v>
      </c>
      <c r="I79" s="642">
        <v>9.09</v>
      </c>
      <c r="J79" s="642">
        <v>9.09</v>
      </c>
      <c r="K79" s="642">
        <v>0.69</v>
      </c>
      <c r="L79" s="642">
        <v>0.68</v>
      </c>
      <c r="M79" s="642">
        <v>0.6</v>
      </c>
      <c r="N79" s="642">
        <v>0.6</v>
      </c>
    </row>
    <row r="80" spans="1:14">
      <c r="A80" s="319" t="s">
        <v>85</v>
      </c>
      <c r="B80" s="642">
        <v>4187.8</v>
      </c>
      <c r="C80" s="642">
        <v>265.52999999999997</v>
      </c>
      <c r="D80" s="642">
        <v>422.03</v>
      </c>
      <c r="E80" s="642">
        <v>381.17</v>
      </c>
      <c r="F80" s="642">
        <v>381.17</v>
      </c>
      <c r="G80" s="642">
        <v>30.26</v>
      </c>
      <c r="H80" s="642">
        <v>33.159999999999997</v>
      </c>
      <c r="I80" s="642">
        <v>43.55</v>
      </c>
      <c r="J80" s="642">
        <v>43.55</v>
      </c>
      <c r="K80" s="642">
        <v>1.23</v>
      </c>
      <c r="L80" s="642">
        <v>1.46</v>
      </c>
      <c r="M80" s="642">
        <v>1.21</v>
      </c>
      <c r="N80" s="642">
        <v>1.21</v>
      </c>
    </row>
    <row r="81" spans="1:14">
      <c r="A81" s="319" t="s">
        <v>124</v>
      </c>
      <c r="B81" s="642">
        <v>16102.13</v>
      </c>
      <c r="C81" s="642">
        <v>1102.5</v>
      </c>
      <c r="D81" s="642">
        <v>1419.23</v>
      </c>
      <c r="E81" s="642">
        <v>1386.77</v>
      </c>
      <c r="F81" s="642">
        <v>1386.77</v>
      </c>
      <c r="G81" s="642">
        <v>13.23</v>
      </c>
      <c r="H81" s="642">
        <v>21.7</v>
      </c>
      <c r="I81" s="642">
        <v>25.78</v>
      </c>
      <c r="J81" s="642">
        <v>25.78</v>
      </c>
      <c r="K81" s="642">
        <v>4.74</v>
      </c>
      <c r="L81" s="642">
        <v>4.91</v>
      </c>
      <c r="M81" s="642">
        <v>4.3899999999999997</v>
      </c>
      <c r="N81" s="642">
        <v>4.3899999999999997</v>
      </c>
    </row>
    <row r="82" spans="1:14">
      <c r="A82" s="319" t="s">
        <v>86</v>
      </c>
      <c r="B82" s="642">
        <v>26821.26</v>
      </c>
      <c r="C82" s="642">
        <v>2902.08</v>
      </c>
      <c r="D82" s="642">
        <v>1862.39</v>
      </c>
      <c r="E82" s="642">
        <v>4570.09</v>
      </c>
      <c r="F82" s="642">
        <v>4570.09</v>
      </c>
      <c r="G82" s="642">
        <v>45.54</v>
      </c>
      <c r="H82" s="642">
        <v>28.99</v>
      </c>
      <c r="I82" s="642">
        <v>57.48</v>
      </c>
      <c r="J82" s="642">
        <v>57.48</v>
      </c>
      <c r="K82" s="642">
        <v>7.9</v>
      </c>
      <c r="L82" s="642">
        <v>6.44</v>
      </c>
      <c r="M82" s="642">
        <v>14.47</v>
      </c>
      <c r="N82" s="642">
        <v>14.47</v>
      </c>
    </row>
    <row r="83" spans="1:14">
      <c r="A83" s="319" t="s">
        <v>87</v>
      </c>
      <c r="B83" s="642">
        <v>13006.31</v>
      </c>
      <c r="C83" s="642">
        <v>1167.8699999999999</v>
      </c>
      <c r="D83" s="642">
        <v>1106.02</v>
      </c>
      <c r="E83" s="642">
        <v>2758.08</v>
      </c>
      <c r="F83" s="642">
        <v>2758.08</v>
      </c>
      <c r="G83" s="642">
        <v>48.51</v>
      </c>
      <c r="H83" s="642">
        <v>148.38</v>
      </c>
      <c r="I83" s="642">
        <v>136.16</v>
      </c>
      <c r="J83" s="642">
        <v>136.16</v>
      </c>
      <c r="K83" s="642">
        <v>3.83</v>
      </c>
      <c r="L83" s="642">
        <v>3.82</v>
      </c>
      <c r="M83" s="642">
        <v>8.74</v>
      </c>
      <c r="N83" s="642">
        <v>8.74</v>
      </c>
    </row>
    <row r="84" spans="1:14">
      <c r="A84" s="319" t="s">
        <v>88</v>
      </c>
      <c r="B84" s="642">
        <v>13814.95</v>
      </c>
      <c r="C84" s="642">
        <v>1734.21</v>
      </c>
      <c r="D84" s="642">
        <v>756.37</v>
      </c>
      <c r="E84" s="642">
        <v>1812.01</v>
      </c>
      <c r="F84" s="642">
        <v>1812.01</v>
      </c>
      <c r="G84" s="642">
        <v>42.85</v>
      </c>
      <c r="H84" s="642">
        <v>-24.25</v>
      </c>
      <c r="I84" s="642">
        <v>4.49</v>
      </c>
      <c r="J84" s="642">
        <v>4.49</v>
      </c>
      <c r="K84" s="642">
        <v>4.07</v>
      </c>
      <c r="L84" s="642">
        <v>2.61</v>
      </c>
      <c r="M84" s="642">
        <v>5.74</v>
      </c>
      <c r="N84" s="642">
        <v>5.74</v>
      </c>
    </row>
    <row r="85" spans="1:14">
      <c r="A85" s="319" t="s">
        <v>89</v>
      </c>
      <c r="B85" s="642">
        <v>13681.75</v>
      </c>
      <c r="C85" s="642">
        <v>1060.8399999999999</v>
      </c>
      <c r="D85" s="642">
        <v>1107.29</v>
      </c>
      <c r="E85" s="642">
        <v>1098.57</v>
      </c>
      <c r="F85" s="642">
        <v>1098.57</v>
      </c>
      <c r="G85" s="642">
        <v>2.9</v>
      </c>
      <c r="H85" s="642">
        <v>0.82</v>
      </c>
      <c r="I85" s="642">
        <v>3.56</v>
      </c>
      <c r="J85" s="642">
        <v>3.56</v>
      </c>
      <c r="K85" s="642">
        <v>4.03</v>
      </c>
      <c r="L85" s="642">
        <v>3.83</v>
      </c>
      <c r="M85" s="642">
        <v>3.48</v>
      </c>
      <c r="N85" s="642">
        <v>3.48</v>
      </c>
    </row>
    <row r="86" spans="1:14">
      <c r="A86" s="319" t="s">
        <v>90</v>
      </c>
      <c r="B86" s="642">
        <v>8438.3799999999992</v>
      </c>
      <c r="C86" s="642">
        <v>691.56</v>
      </c>
      <c r="D86" s="642">
        <v>630.99</v>
      </c>
      <c r="E86" s="642">
        <v>639.76</v>
      </c>
      <c r="F86" s="642">
        <v>639.76</v>
      </c>
      <c r="G86" s="642">
        <v>-3.99</v>
      </c>
      <c r="H86" s="642">
        <v>-12.21</v>
      </c>
      <c r="I86" s="642">
        <v>-7.49</v>
      </c>
      <c r="J86" s="642">
        <v>-7.49</v>
      </c>
      <c r="K86" s="642">
        <v>2.48</v>
      </c>
      <c r="L86" s="642">
        <v>2.1800000000000002</v>
      </c>
      <c r="M86" s="642">
        <v>2.0299999999999998</v>
      </c>
      <c r="N86" s="642">
        <v>2.0299999999999998</v>
      </c>
    </row>
    <row r="87" spans="1:14">
      <c r="A87" s="319" t="s">
        <v>125</v>
      </c>
      <c r="B87" s="642">
        <v>5243.38</v>
      </c>
      <c r="C87" s="642">
        <v>369.28</v>
      </c>
      <c r="D87" s="642">
        <v>476.31</v>
      </c>
      <c r="E87" s="642">
        <v>458.81</v>
      </c>
      <c r="F87" s="642">
        <v>458.81</v>
      </c>
      <c r="G87" s="642">
        <v>16.36</v>
      </c>
      <c r="H87" s="642">
        <v>25.51</v>
      </c>
      <c r="I87" s="642">
        <v>24.24</v>
      </c>
      <c r="J87" s="642">
        <v>24.24</v>
      </c>
      <c r="K87" s="642">
        <v>1.54</v>
      </c>
      <c r="L87" s="642">
        <v>1.65</v>
      </c>
      <c r="M87" s="642">
        <v>1.45</v>
      </c>
      <c r="N87" s="642">
        <v>1.45</v>
      </c>
    </row>
    <row r="88" spans="1:14">
      <c r="A88" s="319" t="s">
        <v>91</v>
      </c>
      <c r="B88" s="642">
        <v>12340.36</v>
      </c>
      <c r="C88" s="642">
        <v>952.4</v>
      </c>
      <c r="D88" s="642">
        <v>1104.51</v>
      </c>
      <c r="E88" s="642">
        <v>1085.78</v>
      </c>
      <c r="F88" s="642">
        <v>1085.78</v>
      </c>
      <c r="G88" s="642">
        <v>7.8</v>
      </c>
      <c r="H88" s="642">
        <v>16.93</v>
      </c>
      <c r="I88" s="642">
        <v>14</v>
      </c>
      <c r="J88" s="642">
        <v>14</v>
      </c>
      <c r="K88" s="642">
        <v>3.63</v>
      </c>
      <c r="L88" s="642">
        <v>3.82</v>
      </c>
      <c r="M88" s="642">
        <v>3.44</v>
      </c>
      <c r="N88" s="642">
        <v>3.44</v>
      </c>
    </row>
    <row r="89" spans="1:14">
      <c r="A89" s="319" t="s">
        <v>92</v>
      </c>
      <c r="B89" s="642">
        <v>6768.65</v>
      </c>
      <c r="C89" s="642">
        <v>496.82</v>
      </c>
      <c r="D89" s="642">
        <v>616.74</v>
      </c>
      <c r="E89" s="642">
        <v>590.52</v>
      </c>
      <c r="F89" s="642">
        <v>590.52</v>
      </c>
      <c r="G89" s="642">
        <v>2.12</v>
      </c>
      <c r="H89" s="642">
        <v>18.86</v>
      </c>
      <c r="I89" s="642">
        <v>18.86</v>
      </c>
      <c r="J89" s="642">
        <v>18.86</v>
      </c>
      <c r="K89" s="642">
        <v>1.99</v>
      </c>
      <c r="L89" s="642">
        <v>2.13</v>
      </c>
      <c r="M89" s="642">
        <v>1.87</v>
      </c>
      <c r="N89" s="642">
        <v>1.87</v>
      </c>
    </row>
    <row r="90" spans="1:14">
      <c r="A90" s="319" t="s">
        <v>126</v>
      </c>
      <c r="B90" s="642">
        <v>3857.43</v>
      </c>
      <c r="C90" s="642">
        <v>334.25</v>
      </c>
      <c r="D90" s="642">
        <v>339.02</v>
      </c>
      <c r="E90" s="642">
        <v>348.06</v>
      </c>
      <c r="F90" s="642">
        <v>348.06</v>
      </c>
      <c r="G90" s="642">
        <v>17.2</v>
      </c>
      <c r="H90" s="642">
        <v>14.55</v>
      </c>
      <c r="I90" s="642">
        <v>4.13</v>
      </c>
      <c r="J90" s="642">
        <v>4.13</v>
      </c>
      <c r="K90" s="642">
        <v>1.1399999999999999</v>
      </c>
      <c r="L90" s="642">
        <v>1.17</v>
      </c>
      <c r="M90" s="642">
        <v>1.1000000000000001</v>
      </c>
      <c r="N90" s="642">
        <v>1.1000000000000001</v>
      </c>
    </row>
    <row r="91" spans="1:14">
      <c r="A91" s="319" t="s">
        <v>93</v>
      </c>
      <c r="B91" s="642">
        <v>6145.45</v>
      </c>
      <c r="C91" s="642">
        <v>489.81</v>
      </c>
      <c r="D91" s="642">
        <v>524.69000000000005</v>
      </c>
      <c r="E91" s="642">
        <v>478.4</v>
      </c>
      <c r="F91" s="642">
        <v>478.4</v>
      </c>
      <c r="G91" s="642">
        <v>-0.88</v>
      </c>
      <c r="H91" s="642">
        <v>3.95</v>
      </c>
      <c r="I91" s="642">
        <v>-2.33</v>
      </c>
      <c r="J91" s="642">
        <v>-2.33</v>
      </c>
      <c r="K91" s="642">
        <v>1.81</v>
      </c>
      <c r="L91" s="642">
        <v>1.81</v>
      </c>
      <c r="M91" s="642">
        <v>1.52</v>
      </c>
      <c r="N91" s="642">
        <v>1.52</v>
      </c>
    </row>
    <row r="92" spans="1:14">
      <c r="A92" s="319" t="s">
        <v>94</v>
      </c>
      <c r="B92" s="642">
        <v>15616.03</v>
      </c>
      <c r="C92" s="642">
        <v>1283.9100000000001</v>
      </c>
      <c r="D92" s="642">
        <v>1327.86</v>
      </c>
      <c r="E92" s="642">
        <v>1212.48</v>
      </c>
      <c r="F92" s="642">
        <v>1212.48</v>
      </c>
      <c r="G92" s="642">
        <v>9.73</v>
      </c>
      <c r="H92" s="642">
        <v>-0.3</v>
      </c>
      <c r="I92" s="642">
        <v>-5.56</v>
      </c>
      <c r="J92" s="642">
        <v>-5.56</v>
      </c>
      <c r="K92" s="642">
        <v>4.5999999999999996</v>
      </c>
      <c r="L92" s="642">
        <v>4.59</v>
      </c>
      <c r="M92" s="642">
        <v>3.84</v>
      </c>
      <c r="N92" s="642">
        <v>3.84</v>
      </c>
    </row>
    <row r="93" spans="1:14">
      <c r="A93" s="319" t="s">
        <v>95</v>
      </c>
      <c r="B93" s="642">
        <v>7797.01</v>
      </c>
      <c r="C93" s="642">
        <v>622.05999999999995</v>
      </c>
      <c r="D93" s="642">
        <v>634.09</v>
      </c>
      <c r="E93" s="642">
        <v>612.17999999999995</v>
      </c>
      <c r="F93" s="642">
        <v>612.17999999999995</v>
      </c>
      <c r="G93" s="642">
        <v>3.12</v>
      </c>
      <c r="H93" s="642">
        <v>3.39</v>
      </c>
      <c r="I93" s="642">
        <v>-1.59</v>
      </c>
      <c r="J93" s="642">
        <v>-1.59</v>
      </c>
      <c r="K93" s="642">
        <v>2.2999999999999998</v>
      </c>
      <c r="L93" s="642">
        <v>2.19</v>
      </c>
      <c r="M93" s="642">
        <v>1.94</v>
      </c>
      <c r="N93" s="642">
        <v>1.94</v>
      </c>
    </row>
    <row r="94" spans="1:14">
      <c r="A94" s="319" t="s">
        <v>96</v>
      </c>
      <c r="B94" s="642">
        <v>1400.63</v>
      </c>
      <c r="C94" s="642">
        <v>126.12</v>
      </c>
      <c r="D94" s="642">
        <v>116.88</v>
      </c>
      <c r="E94" s="642">
        <v>113.38</v>
      </c>
      <c r="F94" s="642">
        <v>113.38</v>
      </c>
      <c r="G94" s="642">
        <v>-5.43</v>
      </c>
      <c r="H94" s="642">
        <v>-10.93</v>
      </c>
      <c r="I94" s="642">
        <v>-10.1</v>
      </c>
      <c r="J94" s="642">
        <v>-10.1</v>
      </c>
      <c r="K94" s="642">
        <v>0.41</v>
      </c>
      <c r="L94" s="642">
        <v>0.4</v>
      </c>
      <c r="M94" s="642">
        <v>0.36</v>
      </c>
      <c r="N94" s="642">
        <v>0.36</v>
      </c>
    </row>
    <row r="95" spans="1:14">
      <c r="A95" s="319" t="s">
        <v>97</v>
      </c>
      <c r="B95" s="642">
        <v>8267.68</v>
      </c>
      <c r="C95" s="642">
        <v>670.31</v>
      </c>
      <c r="D95" s="642">
        <v>674.94</v>
      </c>
      <c r="E95" s="642">
        <v>674.14</v>
      </c>
      <c r="F95" s="642">
        <v>674.14</v>
      </c>
      <c r="G95" s="642">
        <v>-1.84</v>
      </c>
      <c r="H95" s="642">
        <v>-4.22</v>
      </c>
      <c r="I95" s="642">
        <v>0.56999999999999995</v>
      </c>
      <c r="J95" s="642">
        <v>0.56999999999999995</v>
      </c>
      <c r="K95" s="642">
        <v>2.4300000000000002</v>
      </c>
      <c r="L95" s="642">
        <v>2.33</v>
      </c>
      <c r="M95" s="642">
        <v>2.14</v>
      </c>
      <c r="N95" s="642">
        <v>2.14</v>
      </c>
    </row>
    <row r="96" spans="1:14">
      <c r="A96" s="319" t="s">
        <v>98</v>
      </c>
      <c r="B96" s="642">
        <v>11925.22</v>
      </c>
      <c r="C96" s="642">
        <v>903.1</v>
      </c>
      <c r="D96" s="642">
        <v>1156.8499999999999</v>
      </c>
      <c r="E96" s="642">
        <v>990.93</v>
      </c>
      <c r="F96" s="642">
        <v>990.93</v>
      </c>
      <c r="G96" s="642">
        <v>15.55</v>
      </c>
      <c r="H96" s="642">
        <v>22.78</v>
      </c>
      <c r="I96" s="642">
        <v>9.73</v>
      </c>
      <c r="J96" s="642">
        <v>9.73</v>
      </c>
      <c r="K96" s="642">
        <v>3.51</v>
      </c>
      <c r="L96" s="642">
        <v>4</v>
      </c>
      <c r="M96" s="642">
        <v>3.14</v>
      </c>
      <c r="N96" s="642">
        <v>3.14</v>
      </c>
    </row>
    <row r="97" spans="1:14">
      <c r="A97" s="319" t="s">
        <v>99</v>
      </c>
      <c r="B97" s="642">
        <v>3560.49</v>
      </c>
      <c r="C97" s="642">
        <v>242.4</v>
      </c>
      <c r="D97" s="642">
        <v>285.61</v>
      </c>
      <c r="E97" s="642">
        <v>289</v>
      </c>
      <c r="F97" s="642">
        <v>289</v>
      </c>
      <c r="G97" s="642">
        <v>-0.32</v>
      </c>
      <c r="H97" s="642">
        <v>10.4</v>
      </c>
      <c r="I97" s="642">
        <v>19.22</v>
      </c>
      <c r="J97" s="642">
        <v>19.22</v>
      </c>
      <c r="K97" s="642">
        <v>1.05</v>
      </c>
      <c r="L97" s="642">
        <v>0.99</v>
      </c>
      <c r="M97" s="642">
        <v>0.92</v>
      </c>
      <c r="N97" s="642">
        <v>0.92</v>
      </c>
    </row>
    <row r="98" spans="1:14">
      <c r="A98" s="319" t="s">
        <v>100</v>
      </c>
      <c r="B98" s="642">
        <v>1801.98</v>
      </c>
      <c r="C98" s="642">
        <v>119.46</v>
      </c>
      <c r="D98" s="642">
        <v>164.1</v>
      </c>
      <c r="E98" s="642">
        <v>154.62</v>
      </c>
      <c r="F98" s="642">
        <v>154.62</v>
      </c>
      <c r="G98" s="642">
        <v>23.82</v>
      </c>
      <c r="H98" s="642">
        <v>33.340000000000003</v>
      </c>
      <c r="I98" s="642">
        <v>29.43</v>
      </c>
      <c r="J98" s="642">
        <v>29.43</v>
      </c>
      <c r="K98" s="642">
        <v>0.53</v>
      </c>
      <c r="L98" s="642">
        <v>0.56999999999999995</v>
      </c>
      <c r="M98" s="642">
        <v>0.49</v>
      </c>
      <c r="N98" s="642">
        <v>0.49</v>
      </c>
    </row>
    <row r="99" spans="1:14">
      <c r="A99" s="319" t="s">
        <v>101</v>
      </c>
      <c r="B99" s="642">
        <v>1801.57</v>
      </c>
      <c r="C99" s="642">
        <v>125.69</v>
      </c>
      <c r="D99" s="642">
        <v>145.76</v>
      </c>
      <c r="E99" s="642">
        <v>142.55000000000001</v>
      </c>
      <c r="F99" s="642">
        <v>142.55000000000001</v>
      </c>
      <c r="G99" s="642">
        <v>3.47</v>
      </c>
      <c r="H99" s="642">
        <v>-0.9</v>
      </c>
      <c r="I99" s="642">
        <v>13.41</v>
      </c>
      <c r="J99" s="642">
        <v>13.41</v>
      </c>
      <c r="K99" s="642">
        <v>0.53</v>
      </c>
      <c r="L99" s="642">
        <v>0.5</v>
      </c>
      <c r="M99" s="642">
        <v>0.45</v>
      </c>
      <c r="N99" s="642">
        <v>0.45</v>
      </c>
    </row>
    <row r="100" spans="1:14">
      <c r="A100" s="319" t="s">
        <v>127</v>
      </c>
      <c r="B100" s="642">
        <v>1145.0899999999999</v>
      </c>
      <c r="C100" s="642">
        <v>82.5</v>
      </c>
      <c r="D100" s="642">
        <v>93.71</v>
      </c>
      <c r="E100" s="642">
        <v>85.65</v>
      </c>
      <c r="F100" s="642">
        <v>85.65</v>
      </c>
      <c r="G100" s="642">
        <v>3.85</v>
      </c>
      <c r="H100" s="642">
        <v>-0.84</v>
      </c>
      <c r="I100" s="642">
        <v>3.82</v>
      </c>
      <c r="J100" s="642">
        <v>3.82</v>
      </c>
      <c r="K100" s="642">
        <v>0.34</v>
      </c>
      <c r="L100" s="642">
        <v>0.32</v>
      </c>
      <c r="M100" s="642">
        <v>0.27</v>
      </c>
      <c r="N100" s="642">
        <v>0.27</v>
      </c>
    </row>
    <row r="101" spans="1:14">
      <c r="A101" s="319" t="s">
        <v>128</v>
      </c>
      <c r="B101" s="642">
        <v>656.48</v>
      </c>
      <c r="C101" s="642">
        <v>43.2</v>
      </c>
      <c r="D101" s="642">
        <v>52.05</v>
      </c>
      <c r="E101" s="642">
        <v>56.9</v>
      </c>
      <c r="F101" s="642">
        <v>56.9</v>
      </c>
      <c r="G101" s="642">
        <v>2.83</v>
      </c>
      <c r="H101" s="642">
        <v>-1.01</v>
      </c>
      <c r="I101" s="642">
        <v>31.71</v>
      </c>
      <c r="J101" s="642">
        <v>31.71</v>
      </c>
      <c r="K101" s="642">
        <v>0.19</v>
      </c>
      <c r="L101" s="642">
        <v>0.18</v>
      </c>
      <c r="M101" s="642">
        <v>0.18</v>
      </c>
      <c r="N101" s="642">
        <v>0.18</v>
      </c>
    </row>
    <row r="102" spans="1:14">
      <c r="A102" s="319" t="s">
        <v>102</v>
      </c>
      <c r="B102" s="642">
        <v>683.88</v>
      </c>
      <c r="C102" s="642">
        <v>45.73</v>
      </c>
      <c r="D102" s="642">
        <v>61.46</v>
      </c>
      <c r="E102" s="642">
        <v>57.82</v>
      </c>
      <c r="F102" s="642">
        <v>57.82</v>
      </c>
      <c r="G102" s="642">
        <v>10.66</v>
      </c>
      <c r="H102" s="642">
        <v>18.88</v>
      </c>
      <c r="I102" s="642">
        <v>26.44</v>
      </c>
      <c r="J102" s="642">
        <v>26.44</v>
      </c>
      <c r="K102" s="642">
        <v>0.2</v>
      </c>
      <c r="L102" s="642">
        <v>0.21</v>
      </c>
      <c r="M102" s="642">
        <v>0.18</v>
      </c>
      <c r="N102" s="642">
        <v>0.18</v>
      </c>
    </row>
    <row r="103" spans="1:14">
      <c r="A103" s="319" t="s">
        <v>103</v>
      </c>
      <c r="B103" s="642">
        <v>644.76</v>
      </c>
      <c r="C103" s="642">
        <v>57.63</v>
      </c>
      <c r="D103" s="642">
        <v>46.68</v>
      </c>
      <c r="E103" s="642">
        <v>46.79</v>
      </c>
      <c r="F103" s="642">
        <v>46.79</v>
      </c>
      <c r="G103" s="642">
        <v>-11.08</v>
      </c>
      <c r="H103" s="642">
        <v>-18.29</v>
      </c>
      <c r="I103" s="642">
        <v>-18.809999999999999</v>
      </c>
      <c r="J103" s="642">
        <v>-18.809999999999999</v>
      </c>
      <c r="K103" s="642">
        <v>0.19</v>
      </c>
      <c r="L103" s="642">
        <v>0.16</v>
      </c>
      <c r="M103" s="642">
        <v>0.15</v>
      </c>
      <c r="N103" s="642">
        <v>0.15</v>
      </c>
    </row>
    <row r="104" spans="1:14">
      <c r="A104" s="319" t="s">
        <v>129</v>
      </c>
      <c r="B104" s="642">
        <v>582.24</v>
      </c>
      <c r="C104" s="642">
        <v>46.9</v>
      </c>
      <c r="D104" s="642">
        <v>44.21</v>
      </c>
      <c r="E104" s="642">
        <v>43.84</v>
      </c>
      <c r="F104" s="642">
        <v>43.84</v>
      </c>
      <c r="G104" s="642">
        <v>3.54</v>
      </c>
      <c r="H104" s="642">
        <v>-6.24</v>
      </c>
      <c r="I104" s="642">
        <v>-6.52</v>
      </c>
      <c r="J104" s="642">
        <v>-6.52</v>
      </c>
      <c r="K104" s="642">
        <v>0.17</v>
      </c>
      <c r="L104" s="642">
        <v>0.15</v>
      </c>
      <c r="M104" s="642">
        <v>0.14000000000000001</v>
      </c>
      <c r="N104" s="642">
        <v>0.14000000000000001</v>
      </c>
    </row>
    <row r="105" spans="1:14">
      <c r="A105" s="319" t="s">
        <v>130</v>
      </c>
      <c r="B105" s="642">
        <v>748.6</v>
      </c>
      <c r="C105" s="642">
        <v>44.75</v>
      </c>
      <c r="D105" s="642">
        <v>82.42</v>
      </c>
      <c r="E105" s="642">
        <v>58.52</v>
      </c>
      <c r="F105" s="642">
        <v>58.52</v>
      </c>
      <c r="G105" s="642">
        <v>34.29</v>
      </c>
      <c r="H105" s="642">
        <v>84.55</v>
      </c>
      <c r="I105" s="642">
        <v>30.77</v>
      </c>
      <c r="J105" s="642">
        <v>30.77</v>
      </c>
      <c r="K105" s="642">
        <v>0.22</v>
      </c>
      <c r="L105" s="642">
        <v>0.28000000000000003</v>
      </c>
      <c r="M105" s="642">
        <v>0.19</v>
      </c>
      <c r="N105" s="642">
        <v>0.19</v>
      </c>
    </row>
    <row r="106" spans="1:14">
      <c r="A106" s="319" t="s">
        <v>131</v>
      </c>
      <c r="B106" s="642">
        <v>664.5</v>
      </c>
      <c r="C106" s="642">
        <v>36.369999999999997</v>
      </c>
      <c r="D106" s="642">
        <v>44.97</v>
      </c>
      <c r="E106" s="642">
        <v>48.68</v>
      </c>
      <c r="F106" s="642">
        <v>48.68</v>
      </c>
      <c r="G106" s="642">
        <v>-3.94</v>
      </c>
      <c r="H106" s="642">
        <v>12.59</v>
      </c>
      <c r="I106" s="642">
        <v>33.85</v>
      </c>
      <c r="J106" s="642">
        <v>33.85</v>
      </c>
      <c r="K106" s="642">
        <v>0.2</v>
      </c>
      <c r="L106" s="642">
        <v>0.16</v>
      </c>
      <c r="M106" s="642">
        <v>0.15</v>
      </c>
      <c r="N106" s="642">
        <v>0.15</v>
      </c>
    </row>
    <row r="107" spans="1:14">
      <c r="A107" s="319" t="s">
        <v>104</v>
      </c>
      <c r="B107" s="642">
        <v>8741.67</v>
      </c>
      <c r="C107" s="642">
        <v>866.93</v>
      </c>
      <c r="D107" s="642">
        <v>697.4</v>
      </c>
      <c r="E107" s="642">
        <v>950.36</v>
      </c>
      <c r="F107" s="642">
        <v>950.36</v>
      </c>
      <c r="G107" s="642">
        <v>-19.66</v>
      </c>
      <c r="H107" s="642">
        <v>-6.14</v>
      </c>
      <c r="I107" s="642">
        <v>9.6199999999999992</v>
      </c>
      <c r="J107" s="642">
        <v>9.6199999999999992</v>
      </c>
      <c r="K107" s="642">
        <v>2.57</v>
      </c>
      <c r="L107" s="642">
        <v>2.41</v>
      </c>
      <c r="M107" s="642">
        <v>3.01</v>
      </c>
      <c r="N107" s="642">
        <v>3.01</v>
      </c>
    </row>
    <row r="108" spans="1:14">
      <c r="A108" s="319" t="s">
        <v>105</v>
      </c>
      <c r="B108" s="642">
        <v>7382.39</v>
      </c>
      <c r="C108" s="642">
        <v>721.09</v>
      </c>
      <c r="D108" s="642">
        <v>549.04</v>
      </c>
      <c r="E108" s="642">
        <v>828.27</v>
      </c>
      <c r="F108" s="642">
        <v>828.27</v>
      </c>
      <c r="G108" s="642">
        <v>-19.899999999999999</v>
      </c>
      <c r="H108" s="642">
        <v>-15.22</v>
      </c>
      <c r="I108" s="642">
        <v>14.86</v>
      </c>
      <c r="J108" s="642">
        <v>14.86</v>
      </c>
      <c r="K108" s="642">
        <v>2.17</v>
      </c>
      <c r="L108" s="642">
        <v>1.9</v>
      </c>
      <c r="M108" s="642">
        <v>2.62</v>
      </c>
      <c r="N108" s="642">
        <v>2.62</v>
      </c>
    </row>
    <row r="109" spans="1:14">
      <c r="A109" s="319" t="s">
        <v>106</v>
      </c>
      <c r="B109" s="642">
        <v>0.01</v>
      </c>
      <c r="C109" s="642">
        <v>0</v>
      </c>
      <c r="D109" s="642">
        <v>0</v>
      </c>
      <c r="E109" s="642">
        <v>0</v>
      </c>
      <c r="F109" s="642">
        <v>0</v>
      </c>
      <c r="G109" s="642">
        <v>0</v>
      </c>
      <c r="H109" s="642">
        <v>0</v>
      </c>
      <c r="I109" s="642">
        <v>0</v>
      </c>
      <c r="J109" s="642">
        <v>0</v>
      </c>
      <c r="K109" s="642">
        <v>0</v>
      </c>
      <c r="L109" s="642">
        <v>0</v>
      </c>
      <c r="M109" s="642">
        <v>0</v>
      </c>
      <c r="N109" s="642"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09"/>
  <sheetViews>
    <sheetView zoomScale="55" zoomScaleNormal="55" workbookViewId="0">
      <selection activeCell="E4" sqref="E4"/>
    </sheetView>
  </sheetViews>
  <sheetFormatPr defaultColWidth="11.375" defaultRowHeight="15.6"/>
  <cols>
    <col min="1" max="1" width="38" style="319" customWidth="1"/>
    <col min="2" max="2" width="19.875" style="319" bestFit="1" customWidth="1"/>
    <col min="3" max="3" width="17.375" style="319" bestFit="1" customWidth="1"/>
    <col min="4" max="4" width="19.875" style="319" bestFit="1" customWidth="1"/>
    <col min="5" max="5" width="17.375" style="319" bestFit="1" customWidth="1"/>
    <col min="6" max="6" width="19.875" style="319" bestFit="1" customWidth="1"/>
    <col min="7" max="9" width="11.875" style="319" bestFit="1" customWidth="1"/>
    <col min="10" max="10" width="12.875" style="319" bestFit="1" customWidth="1"/>
    <col min="11" max="14" width="14.375" style="319" bestFit="1" customWidth="1"/>
    <col min="15" max="16384" width="11.375" style="319"/>
  </cols>
  <sheetData>
    <row r="1" spans="1:14">
      <c r="A1" s="319" t="s">
        <v>9</v>
      </c>
      <c r="B1" s="319" t="s">
        <v>107</v>
      </c>
      <c r="G1" s="319" t="s">
        <v>43</v>
      </c>
      <c r="K1" s="319" t="s">
        <v>44</v>
      </c>
    </row>
    <row r="2" spans="1:14" s="452" customFormat="1">
      <c r="B2" s="452">
        <f>+'T3_data(t)'!B2-1</f>
        <v>2566</v>
      </c>
      <c r="C2" s="452">
        <f>+'T3_data(t)'!C2-1</f>
        <v>2566</v>
      </c>
      <c r="D2" s="452">
        <f>+'T3_data(t)'!D2-1</f>
        <v>2567</v>
      </c>
      <c r="E2" s="452">
        <f>+'T3_data(t)'!E2-1</f>
        <v>2567</v>
      </c>
      <c r="F2" s="452">
        <f>+'T3_data(t)'!F2-1</f>
        <v>2567</v>
      </c>
      <c r="G2" s="452">
        <f>+'T3_data(t)'!G2-1</f>
        <v>2566</v>
      </c>
      <c r="H2" s="452">
        <f>+'T3_data(t)'!H2-1</f>
        <v>2567</v>
      </c>
      <c r="I2" s="452">
        <f>+'T3_data(t)'!I2-1</f>
        <v>2567</v>
      </c>
      <c r="J2" s="452">
        <f>+'T3_data(t)'!J2-1</f>
        <v>2567</v>
      </c>
      <c r="K2" s="452">
        <f>+'T3_data(t)'!K2-1</f>
        <v>2566</v>
      </c>
      <c r="L2" s="452">
        <f>+'T3_data(t)'!L2-1</f>
        <v>2567</v>
      </c>
      <c r="M2" s="452">
        <f>+'T3_data(t)'!M2-1</f>
        <v>2567</v>
      </c>
      <c r="N2" s="452">
        <f>+'T3_data(t)'!N2-1</f>
        <v>2567</v>
      </c>
    </row>
    <row r="3" spans="1:14" s="452" customFormat="1">
      <c r="B3" s="452" t="str">
        <f>'T3_data(t)'!B3</f>
        <v>ม.ค.-ธ.ค.</v>
      </c>
      <c r="C3" s="452" t="str">
        <f>'T3_data(t)'!C3</f>
        <v>ม.ค.</v>
      </c>
      <c r="D3" s="452" t="str">
        <f>'T3_data(t)'!D3</f>
        <v>ธ.ค.</v>
      </c>
      <c r="E3" s="452" t="str">
        <f>'T3_data(t)'!E3</f>
        <v>ม.ค.</v>
      </c>
      <c r="F3" s="452" t="str">
        <f>'T3_data(t)'!F3</f>
        <v>ม.ค.-ม.ค.</v>
      </c>
      <c r="G3" s="452" t="str">
        <f>'T3_data(t)'!G3</f>
        <v>ม.ค.-ธ.ค.</v>
      </c>
      <c r="H3" s="452" t="str">
        <f>'T3_data(t)'!H3</f>
        <v>ธ.ค.</v>
      </c>
      <c r="I3" s="452" t="str">
        <f>'T3_data(t)'!I3</f>
        <v>ม.ค.</v>
      </c>
      <c r="J3" s="452" t="str">
        <f>'T3_data(t)'!J3</f>
        <v>ม.ค.-ม.ค.</v>
      </c>
      <c r="K3" s="452" t="str">
        <f>'T3_data(t)'!K3</f>
        <v>ม.ค.-ธ.ค.</v>
      </c>
      <c r="L3" s="452" t="str">
        <f>'T3_data(t)'!L3</f>
        <v>ธ.ค.</v>
      </c>
      <c r="M3" s="452" t="str">
        <f>'T3_data(t)'!M3</f>
        <v>ม.ค.</v>
      </c>
      <c r="N3" s="452" t="str">
        <f>'T3_data(t)'!N3</f>
        <v>ม.ค.-ม.ค.</v>
      </c>
    </row>
    <row r="4" spans="1:14">
      <c r="A4" s="319" t="s">
        <v>46</v>
      </c>
      <c r="B4" s="642">
        <v>300739.78999999998</v>
      </c>
      <c r="C4" s="642">
        <v>22263.31</v>
      </c>
      <c r="D4" s="642">
        <v>24764.560000000001</v>
      </c>
      <c r="E4" s="642">
        <v>25371.59</v>
      </c>
      <c r="F4" s="642">
        <v>25371.59</v>
      </c>
      <c r="G4" s="642">
        <v>5.5</v>
      </c>
      <c r="H4" s="642">
        <v>8.68</v>
      </c>
      <c r="I4" s="642">
        <v>13.96</v>
      </c>
      <c r="J4" s="642">
        <v>13.96</v>
      </c>
      <c r="K4" s="642">
        <v>100</v>
      </c>
      <c r="L4" s="642">
        <v>100</v>
      </c>
      <c r="M4" s="642">
        <v>100</v>
      </c>
      <c r="N4" s="642">
        <v>100</v>
      </c>
    </row>
    <row r="5" spans="1:14">
      <c r="A5" s="319" t="s">
        <v>47</v>
      </c>
      <c r="B5" s="642">
        <v>52283.13</v>
      </c>
      <c r="C5" s="642">
        <v>3722.79</v>
      </c>
      <c r="D5" s="642">
        <v>3795.87</v>
      </c>
      <c r="E5" s="642">
        <v>3738.64</v>
      </c>
      <c r="F5" s="642">
        <v>3738.64</v>
      </c>
      <c r="G5" s="642">
        <v>6.15</v>
      </c>
      <c r="H5" s="642">
        <v>8.9</v>
      </c>
      <c r="I5" s="642">
        <v>0.43</v>
      </c>
      <c r="J5" s="642">
        <v>0.43</v>
      </c>
      <c r="K5" s="642">
        <v>17.38</v>
      </c>
      <c r="L5" s="642">
        <v>15.33</v>
      </c>
      <c r="M5" s="642">
        <v>14.74</v>
      </c>
      <c r="N5" s="642">
        <v>14.74</v>
      </c>
    </row>
    <row r="6" spans="1:14">
      <c r="A6" s="319" t="s">
        <v>48</v>
      </c>
      <c r="B6" s="642">
        <v>28862.53</v>
      </c>
      <c r="C6" s="642">
        <v>2072.48</v>
      </c>
      <c r="D6" s="642">
        <v>2072.85</v>
      </c>
      <c r="E6" s="642">
        <v>2037.94</v>
      </c>
      <c r="F6" s="642">
        <v>2037.94</v>
      </c>
      <c r="G6" s="642">
        <v>7.64</v>
      </c>
      <c r="H6" s="642">
        <v>10.72</v>
      </c>
      <c r="I6" s="642">
        <v>-1.67</v>
      </c>
      <c r="J6" s="642">
        <v>-1.67</v>
      </c>
      <c r="K6" s="642">
        <v>9.6</v>
      </c>
      <c r="L6" s="642">
        <v>8.3699999999999992</v>
      </c>
      <c r="M6" s="642">
        <v>8.0299999999999994</v>
      </c>
      <c r="N6" s="642">
        <v>8.0299999999999994</v>
      </c>
    </row>
    <row r="7" spans="1:14">
      <c r="A7" s="319" t="s">
        <v>49</v>
      </c>
      <c r="B7" s="642">
        <v>23420.61</v>
      </c>
      <c r="C7" s="642">
        <v>1650.31</v>
      </c>
      <c r="D7" s="642">
        <v>1723.01</v>
      </c>
      <c r="E7" s="642">
        <v>1700.7</v>
      </c>
      <c r="F7" s="642">
        <v>1700.7</v>
      </c>
      <c r="G7" s="642">
        <v>4.37</v>
      </c>
      <c r="H7" s="642">
        <v>6.79</v>
      </c>
      <c r="I7" s="642">
        <v>3.05</v>
      </c>
      <c r="J7" s="642">
        <v>3.05</v>
      </c>
      <c r="K7" s="642">
        <v>7.79</v>
      </c>
      <c r="L7" s="642">
        <v>6.96</v>
      </c>
      <c r="M7" s="642">
        <v>6.7</v>
      </c>
      <c r="N7" s="642">
        <v>6.7</v>
      </c>
    </row>
    <row r="8" spans="1:14">
      <c r="A8" s="319" t="s">
        <v>50</v>
      </c>
      <c r="B8" s="642">
        <v>6455.39</v>
      </c>
      <c r="C8" s="642">
        <v>605.23</v>
      </c>
      <c r="D8" s="642">
        <v>487.15</v>
      </c>
      <c r="E8" s="642">
        <v>410.42</v>
      </c>
      <c r="F8" s="642">
        <v>410.42</v>
      </c>
      <c r="G8" s="642">
        <v>25.41</v>
      </c>
      <c r="H8" s="642">
        <v>-8.48</v>
      </c>
      <c r="I8" s="642">
        <v>-32.19</v>
      </c>
      <c r="J8" s="642">
        <v>-32.19</v>
      </c>
      <c r="K8" s="642">
        <v>2.15</v>
      </c>
      <c r="L8" s="642">
        <v>1.97</v>
      </c>
      <c r="M8" s="642">
        <v>1.62</v>
      </c>
      <c r="N8" s="642">
        <v>1.62</v>
      </c>
    </row>
    <row r="9" spans="1:14">
      <c r="A9" s="319" t="s">
        <v>51</v>
      </c>
      <c r="B9" s="642">
        <v>9987265.2400000002</v>
      </c>
      <c r="C9" s="642">
        <v>952888.81</v>
      </c>
      <c r="D9" s="642">
        <v>759566.14</v>
      </c>
      <c r="E9" s="642">
        <v>643143.54</v>
      </c>
      <c r="F9" s="642">
        <v>643143.54</v>
      </c>
      <c r="G9" s="642">
        <v>13.89</v>
      </c>
      <c r="H9" s="642">
        <v>-7.09</v>
      </c>
      <c r="I9" s="642">
        <v>-32.51</v>
      </c>
      <c r="J9" s="642">
        <v>-32.51</v>
      </c>
      <c r="K9" s="642">
        <v>3320.9</v>
      </c>
      <c r="L9" s="642">
        <v>3067.15</v>
      </c>
      <c r="M9" s="642">
        <v>2534.9</v>
      </c>
      <c r="N9" s="642">
        <v>2534.9</v>
      </c>
    </row>
    <row r="10" spans="1:14">
      <c r="A10" s="319" t="s">
        <v>52</v>
      </c>
      <c r="B10" s="642">
        <v>4992.32</v>
      </c>
      <c r="C10" s="642">
        <v>326.87</v>
      </c>
      <c r="D10" s="642">
        <v>455.41</v>
      </c>
      <c r="E10" s="642">
        <v>475.68</v>
      </c>
      <c r="F10" s="642">
        <v>475.68</v>
      </c>
      <c r="G10" s="642">
        <v>36.83</v>
      </c>
      <c r="H10" s="642">
        <v>48.51</v>
      </c>
      <c r="I10" s="642">
        <v>45.53</v>
      </c>
      <c r="J10" s="642">
        <v>45.53</v>
      </c>
      <c r="K10" s="642">
        <v>1.66</v>
      </c>
      <c r="L10" s="642">
        <v>1.84</v>
      </c>
      <c r="M10" s="642">
        <v>1.87</v>
      </c>
      <c r="N10" s="642">
        <v>1.87</v>
      </c>
    </row>
    <row r="11" spans="1:14">
      <c r="A11" s="319" t="s">
        <v>51</v>
      </c>
      <c r="B11" s="642">
        <v>2816944.14</v>
      </c>
      <c r="C11" s="642">
        <v>223981.93</v>
      </c>
      <c r="D11" s="642">
        <v>222999.95</v>
      </c>
      <c r="E11" s="642">
        <v>238240.99</v>
      </c>
      <c r="F11" s="642">
        <v>238240.99</v>
      </c>
      <c r="G11" s="642">
        <v>3.43</v>
      </c>
      <c r="H11" s="642">
        <v>3.94</v>
      </c>
      <c r="I11" s="642">
        <v>6.37</v>
      </c>
      <c r="J11" s="642">
        <v>6.37</v>
      </c>
      <c r="K11" s="642">
        <v>936.67</v>
      </c>
      <c r="L11" s="642">
        <v>900.48</v>
      </c>
      <c r="M11" s="642">
        <v>939.01</v>
      </c>
      <c r="N11" s="642">
        <v>939.01</v>
      </c>
    </row>
    <row r="12" spans="1:14">
      <c r="A12" s="319" t="s">
        <v>108</v>
      </c>
      <c r="B12" s="642">
        <v>810.87</v>
      </c>
      <c r="C12" s="642">
        <v>56.76</v>
      </c>
      <c r="D12" s="642">
        <v>90.2</v>
      </c>
      <c r="E12" s="642">
        <v>86.32</v>
      </c>
      <c r="F12" s="642">
        <v>86.32</v>
      </c>
      <c r="G12" s="642">
        <v>43.18</v>
      </c>
      <c r="H12" s="642">
        <v>100.85</v>
      </c>
      <c r="I12" s="642">
        <v>52.08</v>
      </c>
      <c r="J12" s="642">
        <v>52.08</v>
      </c>
      <c r="K12" s="642">
        <v>0.27</v>
      </c>
      <c r="L12" s="642">
        <v>0.36</v>
      </c>
      <c r="M12" s="642">
        <v>0.34</v>
      </c>
      <c r="N12" s="642">
        <v>0.34</v>
      </c>
    </row>
    <row r="13" spans="1:14">
      <c r="A13" s="319" t="s">
        <v>51</v>
      </c>
      <c r="B13" s="642">
        <v>352086.57</v>
      </c>
      <c r="C13" s="642">
        <v>32449.68</v>
      </c>
      <c r="D13" s="642">
        <v>35635.17</v>
      </c>
      <c r="E13" s="642">
        <v>35277.78</v>
      </c>
      <c r="F13" s="642">
        <v>35277.78</v>
      </c>
      <c r="G13" s="642">
        <v>-0.62</v>
      </c>
      <c r="H13" s="642">
        <v>34.07</v>
      </c>
      <c r="I13" s="642">
        <v>8.7200000000000006</v>
      </c>
      <c r="J13" s="642">
        <v>8.7200000000000006</v>
      </c>
      <c r="K13" s="642">
        <v>117.07</v>
      </c>
      <c r="L13" s="642">
        <v>143.9</v>
      </c>
      <c r="M13" s="642">
        <v>139.04</v>
      </c>
      <c r="N13" s="642">
        <v>139.04</v>
      </c>
    </row>
    <row r="14" spans="1:14">
      <c r="A14" s="319" t="s">
        <v>109</v>
      </c>
      <c r="B14" s="642">
        <v>3200.76</v>
      </c>
      <c r="C14" s="642">
        <v>200.56</v>
      </c>
      <c r="D14" s="642">
        <v>274.82</v>
      </c>
      <c r="E14" s="642">
        <v>288.68</v>
      </c>
      <c r="F14" s="642">
        <v>288.68</v>
      </c>
      <c r="G14" s="642">
        <v>41.97</v>
      </c>
      <c r="H14" s="642">
        <v>39.57</v>
      </c>
      <c r="I14" s="642">
        <v>43.94</v>
      </c>
      <c r="J14" s="642">
        <v>43.94</v>
      </c>
      <c r="K14" s="642">
        <v>1.06</v>
      </c>
      <c r="L14" s="642">
        <v>1.1100000000000001</v>
      </c>
      <c r="M14" s="642">
        <v>1.1399999999999999</v>
      </c>
      <c r="N14" s="642">
        <v>1.1399999999999999</v>
      </c>
    </row>
    <row r="15" spans="1:14">
      <c r="A15" s="319" t="s">
        <v>51</v>
      </c>
      <c r="B15" s="642">
        <v>1758584.15</v>
      </c>
      <c r="C15" s="642">
        <v>129834.97</v>
      </c>
      <c r="D15" s="642">
        <v>128317.32</v>
      </c>
      <c r="E15" s="642">
        <v>136612.62</v>
      </c>
      <c r="F15" s="642">
        <v>136612.62</v>
      </c>
      <c r="G15" s="642">
        <v>11.52</v>
      </c>
      <c r="H15" s="642">
        <v>-0.51</v>
      </c>
      <c r="I15" s="642">
        <v>5.22</v>
      </c>
      <c r="J15" s="642">
        <v>5.22</v>
      </c>
      <c r="K15" s="642">
        <v>584.75</v>
      </c>
      <c r="L15" s="642">
        <v>518.15</v>
      </c>
      <c r="M15" s="642">
        <v>538.45000000000005</v>
      </c>
      <c r="N15" s="642">
        <v>538.45000000000005</v>
      </c>
    </row>
    <row r="16" spans="1:14">
      <c r="A16" s="319" t="s">
        <v>110</v>
      </c>
      <c r="B16" s="642">
        <v>2932.29</v>
      </c>
      <c r="C16" s="642">
        <v>183.77</v>
      </c>
      <c r="D16" s="642">
        <v>250.75</v>
      </c>
      <c r="E16" s="642">
        <v>255.89</v>
      </c>
      <c r="F16" s="642">
        <v>255.89</v>
      </c>
      <c r="G16" s="642">
        <v>43.33</v>
      </c>
      <c r="H16" s="642">
        <v>37.46</v>
      </c>
      <c r="I16" s="642">
        <v>39.24</v>
      </c>
      <c r="J16" s="642">
        <v>39.24</v>
      </c>
      <c r="K16" s="642">
        <v>0.98</v>
      </c>
      <c r="L16" s="642">
        <v>1.01</v>
      </c>
      <c r="M16" s="642">
        <v>1.01</v>
      </c>
      <c r="N16" s="642">
        <v>1.01</v>
      </c>
    </row>
    <row r="17" spans="1:14">
      <c r="A17" s="319" t="s">
        <v>51</v>
      </c>
      <c r="B17" s="642">
        <v>1619196.82</v>
      </c>
      <c r="C17" s="642">
        <v>119087.05</v>
      </c>
      <c r="D17" s="642">
        <v>117259.3</v>
      </c>
      <c r="E17" s="642">
        <v>121829.6</v>
      </c>
      <c r="F17" s="642">
        <v>121829.6</v>
      </c>
      <c r="G17" s="642">
        <v>12.96</v>
      </c>
      <c r="H17" s="642">
        <v>-2.04</v>
      </c>
      <c r="I17" s="642">
        <v>2.2999999999999998</v>
      </c>
      <c r="J17" s="642">
        <v>2.2999999999999998</v>
      </c>
      <c r="K17" s="642">
        <v>538.4</v>
      </c>
      <c r="L17" s="642">
        <v>473.5</v>
      </c>
      <c r="M17" s="642">
        <v>480.18</v>
      </c>
      <c r="N17" s="642">
        <v>480.18</v>
      </c>
    </row>
    <row r="18" spans="1:14">
      <c r="A18" s="319" t="s">
        <v>111</v>
      </c>
      <c r="B18" s="642">
        <v>268.47000000000003</v>
      </c>
      <c r="C18" s="642">
        <v>16.79</v>
      </c>
      <c r="D18" s="642">
        <v>24.07</v>
      </c>
      <c r="E18" s="642">
        <v>32.78</v>
      </c>
      <c r="F18" s="642">
        <v>32.78</v>
      </c>
      <c r="G18" s="642">
        <v>28.63</v>
      </c>
      <c r="H18" s="642">
        <v>66.11</v>
      </c>
      <c r="I18" s="642">
        <v>95.24</v>
      </c>
      <c r="J18" s="642">
        <v>95.24</v>
      </c>
      <c r="K18" s="642">
        <v>0.09</v>
      </c>
      <c r="L18" s="642">
        <v>0.1</v>
      </c>
      <c r="M18" s="642">
        <v>0.13</v>
      </c>
      <c r="N18" s="642">
        <v>0.13</v>
      </c>
    </row>
    <row r="19" spans="1:14">
      <c r="A19" s="319" t="s">
        <v>51</v>
      </c>
      <c r="B19" s="642">
        <v>139387.32999999999</v>
      </c>
      <c r="C19" s="642">
        <v>10747.93</v>
      </c>
      <c r="D19" s="642">
        <v>11058.02</v>
      </c>
      <c r="E19" s="642">
        <v>14783.01</v>
      </c>
      <c r="F19" s="642">
        <v>14783.01</v>
      </c>
      <c r="G19" s="642">
        <v>-2.79</v>
      </c>
      <c r="H19" s="642">
        <v>19.22</v>
      </c>
      <c r="I19" s="642">
        <v>37.54</v>
      </c>
      <c r="J19" s="642">
        <v>37.54</v>
      </c>
      <c r="K19" s="642">
        <v>46.35</v>
      </c>
      <c r="L19" s="642">
        <v>44.65</v>
      </c>
      <c r="M19" s="642">
        <v>58.27</v>
      </c>
      <c r="N19" s="642">
        <v>58.27</v>
      </c>
    </row>
    <row r="20" spans="1:14">
      <c r="A20" s="319" t="s">
        <v>112</v>
      </c>
      <c r="B20" s="642">
        <v>942.81</v>
      </c>
      <c r="C20" s="642">
        <v>67.650000000000006</v>
      </c>
      <c r="D20" s="642">
        <v>87.16</v>
      </c>
      <c r="E20" s="642">
        <v>97.83</v>
      </c>
      <c r="F20" s="642">
        <v>97.83</v>
      </c>
      <c r="G20" s="642">
        <v>17.010000000000002</v>
      </c>
      <c r="H20" s="642">
        <v>37.96</v>
      </c>
      <c r="I20" s="642">
        <v>44.61</v>
      </c>
      <c r="J20" s="642">
        <v>44.61</v>
      </c>
      <c r="K20" s="642">
        <v>0.31</v>
      </c>
      <c r="L20" s="642">
        <v>0.35</v>
      </c>
      <c r="M20" s="642">
        <v>0.39</v>
      </c>
      <c r="N20" s="642">
        <v>0.39</v>
      </c>
    </row>
    <row r="21" spans="1:14">
      <c r="A21" s="319" t="s">
        <v>51</v>
      </c>
      <c r="B21" s="642">
        <v>678639.88</v>
      </c>
      <c r="C21" s="642">
        <v>60129.08</v>
      </c>
      <c r="D21" s="642">
        <v>56894.05</v>
      </c>
      <c r="E21" s="642">
        <v>64466.42</v>
      </c>
      <c r="F21" s="642">
        <v>64466.42</v>
      </c>
      <c r="G21" s="642">
        <v>-12.22</v>
      </c>
      <c r="H21" s="642">
        <v>-1.29</v>
      </c>
      <c r="I21" s="642">
        <v>7.21</v>
      </c>
      <c r="J21" s="642">
        <v>7.21</v>
      </c>
      <c r="K21" s="642">
        <v>225.66</v>
      </c>
      <c r="L21" s="642">
        <v>229.74</v>
      </c>
      <c r="M21" s="642">
        <v>254.09</v>
      </c>
      <c r="N21" s="642">
        <v>254.09</v>
      </c>
    </row>
    <row r="22" spans="1:14">
      <c r="A22" s="319" t="s">
        <v>113</v>
      </c>
      <c r="B22" s="642">
        <v>37.880000000000003</v>
      </c>
      <c r="C22" s="642">
        <v>1.9</v>
      </c>
      <c r="D22" s="642">
        <v>3.23</v>
      </c>
      <c r="E22" s="642">
        <v>2.85</v>
      </c>
      <c r="F22" s="642">
        <v>2.85</v>
      </c>
      <c r="G22" s="642">
        <v>72.81</v>
      </c>
      <c r="H22" s="642">
        <v>95.76</v>
      </c>
      <c r="I22" s="642">
        <v>50</v>
      </c>
      <c r="J22" s="642">
        <v>50</v>
      </c>
      <c r="K22" s="642">
        <v>0.01</v>
      </c>
      <c r="L22" s="642">
        <v>0.01</v>
      </c>
      <c r="M22" s="642">
        <v>0.01</v>
      </c>
      <c r="N22" s="642">
        <v>0.01</v>
      </c>
    </row>
    <row r="23" spans="1:14">
      <c r="A23" s="319" t="s">
        <v>51</v>
      </c>
      <c r="B23" s="642">
        <v>27633.55</v>
      </c>
      <c r="C23" s="642">
        <v>1568.2</v>
      </c>
      <c r="D23" s="642">
        <v>2153.4</v>
      </c>
      <c r="E23" s="642">
        <v>1884.17</v>
      </c>
      <c r="F23" s="642">
        <v>1884.17</v>
      </c>
      <c r="G23" s="642">
        <v>42.6</v>
      </c>
      <c r="H23" s="642">
        <v>59.22</v>
      </c>
      <c r="I23" s="642">
        <v>20.149999999999999</v>
      </c>
      <c r="J23" s="642">
        <v>20.149999999999999</v>
      </c>
      <c r="K23" s="642">
        <v>9.19</v>
      </c>
      <c r="L23" s="642">
        <v>8.6999999999999993</v>
      </c>
      <c r="M23" s="642">
        <v>7.43</v>
      </c>
      <c r="N23" s="642">
        <v>7.43</v>
      </c>
    </row>
    <row r="24" spans="1:14">
      <c r="A24" s="319" t="s">
        <v>53</v>
      </c>
      <c r="B24" s="642">
        <v>3146.76</v>
      </c>
      <c r="C24" s="642">
        <v>243.72</v>
      </c>
      <c r="D24" s="642">
        <v>200.84</v>
      </c>
      <c r="E24" s="642">
        <v>233.3</v>
      </c>
      <c r="F24" s="642">
        <v>233.3</v>
      </c>
      <c r="G24" s="642">
        <v>-15.27</v>
      </c>
      <c r="H24" s="642">
        <v>7.81</v>
      </c>
      <c r="I24" s="642">
        <v>-4.28</v>
      </c>
      <c r="J24" s="642">
        <v>-4.28</v>
      </c>
      <c r="K24" s="642">
        <v>1.05</v>
      </c>
      <c r="L24" s="642">
        <v>0.81</v>
      </c>
      <c r="M24" s="642">
        <v>0.92</v>
      </c>
      <c r="N24" s="642">
        <v>0.92</v>
      </c>
    </row>
    <row r="25" spans="1:14">
      <c r="A25" s="319" t="s">
        <v>51</v>
      </c>
      <c r="B25" s="642">
        <v>6524348.5999999996</v>
      </c>
      <c r="C25" s="642">
        <v>459403.73</v>
      </c>
      <c r="D25" s="642">
        <v>422879.06</v>
      </c>
      <c r="E25" s="642">
        <v>626515.27</v>
      </c>
      <c r="F25" s="642">
        <v>626515.27</v>
      </c>
      <c r="G25" s="642">
        <v>-24.89</v>
      </c>
      <c r="H25" s="642">
        <v>40.54</v>
      </c>
      <c r="I25" s="642">
        <v>36.380000000000003</v>
      </c>
      <c r="J25" s="642">
        <v>36.380000000000003</v>
      </c>
      <c r="K25" s="642">
        <v>2169.4299999999998</v>
      </c>
      <c r="L25" s="642">
        <v>1707.6</v>
      </c>
      <c r="M25" s="642">
        <v>2469.36</v>
      </c>
      <c r="N25" s="642">
        <v>2469.36</v>
      </c>
    </row>
    <row r="26" spans="1:14">
      <c r="A26" s="319" t="s">
        <v>114</v>
      </c>
      <c r="B26" s="642">
        <v>494.9</v>
      </c>
      <c r="C26" s="642">
        <v>39.19</v>
      </c>
      <c r="D26" s="642">
        <v>12.11</v>
      </c>
      <c r="E26" s="642">
        <v>49.71</v>
      </c>
      <c r="F26" s="642">
        <v>49.71</v>
      </c>
      <c r="G26" s="642">
        <v>-58.15</v>
      </c>
      <c r="H26" s="642">
        <v>29.38</v>
      </c>
      <c r="I26" s="642">
        <v>26.84</v>
      </c>
      <c r="J26" s="642">
        <v>26.84</v>
      </c>
      <c r="K26" s="642">
        <v>0.16</v>
      </c>
      <c r="L26" s="642">
        <v>0.05</v>
      </c>
      <c r="M26" s="642">
        <v>0.2</v>
      </c>
      <c r="N26" s="642">
        <v>0.2</v>
      </c>
    </row>
    <row r="27" spans="1:14">
      <c r="A27" s="319" t="s">
        <v>51</v>
      </c>
      <c r="B27" s="642">
        <v>2092540.1</v>
      </c>
      <c r="C27" s="642">
        <v>147818.56</v>
      </c>
      <c r="D27" s="642">
        <v>63662.81</v>
      </c>
      <c r="E27" s="642">
        <v>270857.75</v>
      </c>
      <c r="F27" s="642">
        <v>270857.75</v>
      </c>
      <c r="G27" s="642">
        <v>-54.06</v>
      </c>
      <c r="H27" s="642">
        <v>86.18</v>
      </c>
      <c r="I27" s="642">
        <v>83.24</v>
      </c>
      <c r="J27" s="642">
        <v>83.24</v>
      </c>
      <c r="K27" s="642">
        <v>695.8</v>
      </c>
      <c r="L27" s="642">
        <v>257.07</v>
      </c>
      <c r="M27" s="642">
        <v>1067.56</v>
      </c>
      <c r="N27" s="642">
        <v>1067.56</v>
      </c>
    </row>
    <row r="28" spans="1:14">
      <c r="A28" s="319" t="s">
        <v>115</v>
      </c>
      <c r="B28" s="642">
        <v>1644.52</v>
      </c>
      <c r="C28" s="642">
        <v>125.34</v>
      </c>
      <c r="D28" s="642">
        <v>116.01</v>
      </c>
      <c r="E28" s="642">
        <v>109.26</v>
      </c>
      <c r="F28" s="642">
        <v>109.26</v>
      </c>
      <c r="G28" s="642">
        <v>8.17</v>
      </c>
      <c r="H28" s="642">
        <v>9.76</v>
      </c>
      <c r="I28" s="642">
        <v>-12.83</v>
      </c>
      <c r="J28" s="642">
        <v>-12.83</v>
      </c>
      <c r="K28" s="642">
        <v>0.55000000000000004</v>
      </c>
      <c r="L28" s="642">
        <v>0.47</v>
      </c>
      <c r="M28" s="642">
        <v>0.43</v>
      </c>
      <c r="N28" s="642">
        <v>0.43</v>
      </c>
    </row>
    <row r="29" spans="1:14">
      <c r="A29" s="319" t="s">
        <v>51</v>
      </c>
      <c r="B29" s="642">
        <v>3205773.16</v>
      </c>
      <c r="C29" s="642">
        <v>224963.1</v>
      </c>
      <c r="D29" s="642">
        <v>269672.14</v>
      </c>
      <c r="E29" s="642">
        <v>268376.08</v>
      </c>
      <c r="F29" s="642">
        <v>268376.08</v>
      </c>
      <c r="G29" s="642">
        <v>11.69</v>
      </c>
      <c r="H29" s="642">
        <v>42.4</v>
      </c>
      <c r="I29" s="642">
        <v>19.3</v>
      </c>
      <c r="J29" s="642">
        <v>19.3</v>
      </c>
      <c r="K29" s="642">
        <v>1065.96</v>
      </c>
      <c r="L29" s="642">
        <v>1088.94</v>
      </c>
      <c r="M29" s="642">
        <v>1057.78</v>
      </c>
      <c r="N29" s="642">
        <v>1057.78</v>
      </c>
    </row>
    <row r="30" spans="1:14">
      <c r="A30" s="319" t="s">
        <v>54</v>
      </c>
      <c r="B30" s="642">
        <v>28695.26</v>
      </c>
      <c r="C30" s="642">
        <v>1898.01</v>
      </c>
      <c r="D30" s="642">
        <v>2092.2199999999998</v>
      </c>
      <c r="E30" s="642">
        <v>1983.44</v>
      </c>
      <c r="F30" s="642">
        <v>1983.44</v>
      </c>
      <c r="G30" s="642">
        <v>4</v>
      </c>
      <c r="H30" s="642">
        <v>10.69</v>
      </c>
      <c r="I30" s="642">
        <v>4.5</v>
      </c>
      <c r="J30" s="642">
        <v>4.5</v>
      </c>
      <c r="K30" s="642">
        <v>9.5399999999999991</v>
      </c>
      <c r="L30" s="642">
        <v>8.4499999999999993</v>
      </c>
      <c r="M30" s="642">
        <v>7.82</v>
      </c>
      <c r="N30" s="642">
        <v>7.82</v>
      </c>
    </row>
    <row r="31" spans="1:14">
      <c r="A31" s="319" t="s">
        <v>55</v>
      </c>
      <c r="B31" s="642">
        <v>5390.37</v>
      </c>
      <c r="C31" s="642">
        <v>397.73</v>
      </c>
      <c r="D31" s="642">
        <v>456.03</v>
      </c>
      <c r="E31" s="642">
        <v>407.11</v>
      </c>
      <c r="F31" s="642">
        <v>407.11</v>
      </c>
      <c r="G31" s="642">
        <v>7.75</v>
      </c>
      <c r="H31" s="642">
        <v>13.46</v>
      </c>
      <c r="I31" s="642">
        <v>2.36</v>
      </c>
      <c r="J31" s="642">
        <v>2.36</v>
      </c>
      <c r="K31" s="642">
        <v>1.79</v>
      </c>
      <c r="L31" s="642">
        <v>1.84</v>
      </c>
      <c r="M31" s="642">
        <v>1.6</v>
      </c>
      <c r="N31" s="642">
        <v>1.6</v>
      </c>
    </row>
    <row r="32" spans="1:14">
      <c r="A32" s="319" t="s">
        <v>116</v>
      </c>
      <c r="B32" s="642">
        <v>4467.2700000000004</v>
      </c>
      <c r="C32" s="642">
        <v>336.72</v>
      </c>
      <c r="D32" s="642">
        <v>374.29</v>
      </c>
      <c r="E32" s="642">
        <v>353.15</v>
      </c>
      <c r="F32" s="642">
        <v>353.15</v>
      </c>
      <c r="G32" s="642">
        <v>11.64</v>
      </c>
      <c r="H32" s="642">
        <v>13.19</v>
      </c>
      <c r="I32" s="642">
        <v>4.88</v>
      </c>
      <c r="J32" s="642">
        <v>4.88</v>
      </c>
      <c r="K32" s="642">
        <v>1.49</v>
      </c>
      <c r="L32" s="642">
        <v>1.51</v>
      </c>
      <c r="M32" s="642">
        <v>1.39</v>
      </c>
      <c r="N32" s="642">
        <v>1.39</v>
      </c>
    </row>
    <row r="33" spans="1:14">
      <c r="A33" s="319" t="s">
        <v>56</v>
      </c>
      <c r="B33" s="642">
        <v>2344.44</v>
      </c>
      <c r="C33" s="642">
        <v>164.81</v>
      </c>
      <c r="D33" s="642">
        <v>196.61</v>
      </c>
      <c r="E33" s="642">
        <v>188.74</v>
      </c>
      <c r="F33" s="642">
        <v>188.74</v>
      </c>
      <c r="G33" s="642">
        <v>21.84</v>
      </c>
      <c r="H33" s="642">
        <v>18.03</v>
      </c>
      <c r="I33" s="642">
        <v>14.52</v>
      </c>
      <c r="J33" s="642">
        <v>14.52</v>
      </c>
      <c r="K33" s="642">
        <v>0.78</v>
      </c>
      <c r="L33" s="642">
        <v>0.79</v>
      </c>
      <c r="M33" s="642">
        <v>0.74</v>
      </c>
      <c r="N33" s="642">
        <v>0.74</v>
      </c>
    </row>
    <row r="34" spans="1:14">
      <c r="A34" s="319" t="s">
        <v>51</v>
      </c>
      <c r="B34" s="642">
        <v>548681.36</v>
      </c>
      <c r="C34" s="642">
        <v>37706.18</v>
      </c>
      <c r="D34" s="642">
        <v>46214.74</v>
      </c>
      <c r="E34" s="642">
        <v>45029.919999999998</v>
      </c>
      <c r="F34" s="642">
        <v>45029.919999999998</v>
      </c>
      <c r="G34" s="642">
        <v>31.99</v>
      </c>
      <c r="H34" s="642">
        <v>24.92</v>
      </c>
      <c r="I34" s="642">
        <v>19.420000000000002</v>
      </c>
      <c r="J34" s="642">
        <v>19.420000000000002</v>
      </c>
      <c r="K34" s="642">
        <v>182.44</v>
      </c>
      <c r="L34" s="642">
        <v>186.62</v>
      </c>
      <c r="M34" s="642">
        <v>177.48</v>
      </c>
      <c r="N34" s="642">
        <v>177.48</v>
      </c>
    </row>
    <row r="35" spans="1:14">
      <c r="A35" s="319" t="s">
        <v>57</v>
      </c>
      <c r="B35" s="642">
        <v>923.1</v>
      </c>
      <c r="C35" s="642">
        <v>61.02</v>
      </c>
      <c r="D35" s="642">
        <v>81.739999999999995</v>
      </c>
      <c r="E35" s="642">
        <v>53.96</v>
      </c>
      <c r="F35" s="642">
        <v>53.96</v>
      </c>
      <c r="G35" s="642">
        <v>-7.8</v>
      </c>
      <c r="H35" s="642">
        <v>14.72</v>
      </c>
      <c r="I35" s="642">
        <v>-11.57</v>
      </c>
      <c r="J35" s="642">
        <v>-11.57</v>
      </c>
      <c r="K35" s="642">
        <v>0.31</v>
      </c>
      <c r="L35" s="642">
        <v>0.33</v>
      </c>
      <c r="M35" s="642">
        <v>0.21</v>
      </c>
      <c r="N35" s="642">
        <v>0.21</v>
      </c>
    </row>
    <row r="36" spans="1:14">
      <c r="A36" s="319" t="s">
        <v>51</v>
      </c>
      <c r="B36" s="642">
        <v>111683.85</v>
      </c>
      <c r="C36" s="642">
        <v>7922.96</v>
      </c>
      <c r="D36" s="642">
        <v>9273.08</v>
      </c>
      <c r="E36" s="642">
        <v>6713.52</v>
      </c>
      <c r="F36" s="642">
        <v>6713.52</v>
      </c>
      <c r="G36" s="642">
        <v>-1.55</v>
      </c>
      <c r="H36" s="642">
        <v>5.83</v>
      </c>
      <c r="I36" s="642">
        <v>-15.27</v>
      </c>
      <c r="J36" s="642">
        <v>-15.27</v>
      </c>
      <c r="K36" s="642">
        <v>37.14</v>
      </c>
      <c r="L36" s="642">
        <v>37.44</v>
      </c>
      <c r="M36" s="642">
        <v>26.46</v>
      </c>
      <c r="N36" s="642">
        <v>26.46</v>
      </c>
    </row>
    <row r="37" spans="1:14">
      <c r="A37" s="319" t="s">
        <v>58</v>
      </c>
      <c r="B37" s="642">
        <v>9465.64</v>
      </c>
      <c r="C37" s="642">
        <v>502.07</v>
      </c>
      <c r="D37" s="642">
        <v>564.91999999999996</v>
      </c>
      <c r="E37" s="642">
        <v>488.81</v>
      </c>
      <c r="F37" s="642">
        <v>488.81</v>
      </c>
      <c r="G37" s="642">
        <v>-1.19</v>
      </c>
      <c r="H37" s="642">
        <v>10.82</v>
      </c>
      <c r="I37" s="642">
        <v>-2.64</v>
      </c>
      <c r="J37" s="642">
        <v>-2.64</v>
      </c>
      <c r="K37" s="642">
        <v>3.15</v>
      </c>
      <c r="L37" s="642">
        <v>2.2799999999999998</v>
      </c>
      <c r="M37" s="642">
        <v>1.93</v>
      </c>
      <c r="N37" s="642">
        <v>1.93</v>
      </c>
    </row>
    <row r="38" spans="1:14">
      <c r="A38" s="319" t="s">
        <v>51</v>
      </c>
      <c r="B38" s="642">
        <v>4567049.88</v>
      </c>
      <c r="C38" s="642">
        <v>334363.82</v>
      </c>
      <c r="D38" s="642">
        <v>358932.55</v>
      </c>
      <c r="E38" s="642">
        <v>335283.59000000003</v>
      </c>
      <c r="F38" s="642">
        <v>335283.59000000003</v>
      </c>
      <c r="G38" s="642">
        <v>-1.84</v>
      </c>
      <c r="H38" s="642">
        <v>13.16</v>
      </c>
      <c r="I38" s="642">
        <v>0.28000000000000003</v>
      </c>
      <c r="J38" s="642">
        <v>0.28000000000000003</v>
      </c>
      <c r="K38" s="642">
        <v>1518.61</v>
      </c>
      <c r="L38" s="642">
        <v>1449.38</v>
      </c>
      <c r="M38" s="642">
        <v>1321.49</v>
      </c>
      <c r="N38" s="642">
        <v>1321.49</v>
      </c>
    </row>
    <row r="39" spans="1:14">
      <c r="A39" s="319" t="s">
        <v>59</v>
      </c>
      <c r="B39" s="642">
        <v>4313.7700000000004</v>
      </c>
      <c r="C39" s="642">
        <v>342.13</v>
      </c>
      <c r="D39" s="642">
        <v>325.77999999999997</v>
      </c>
      <c r="E39" s="642">
        <v>384.21</v>
      </c>
      <c r="F39" s="642">
        <v>384.21</v>
      </c>
      <c r="G39" s="642">
        <v>5.67</v>
      </c>
      <c r="H39" s="642">
        <v>7.07</v>
      </c>
      <c r="I39" s="642">
        <v>12.3</v>
      </c>
      <c r="J39" s="642">
        <v>12.3</v>
      </c>
      <c r="K39" s="642">
        <v>1.43</v>
      </c>
      <c r="L39" s="642">
        <v>1.32</v>
      </c>
      <c r="M39" s="642">
        <v>1.51</v>
      </c>
      <c r="N39" s="642">
        <v>1.51</v>
      </c>
    </row>
    <row r="40" spans="1:14">
      <c r="A40" s="319" t="s">
        <v>51</v>
      </c>
      <c r="B40" s="642">
        <v>1151313.55</v>
      </c>
      <c r="C40" s="642">
        <v>94410.06</v>
      </c>
      <c r="D40" s="642">
        <v>85885.27</v>
      </c>
      <c r="E40" s="642">
        <v>101862.68</v>
      </c>
      <c r="F40" s="642">
        <v>101862.68</v>
      </c>
      <c r="G40" s="642">
        <v>6.3</v>
      </c>
      <c r="H40" s="642">
        <v>3.25</v>
      </c>
      <c r="I40" s="642">
        <v>7.89</v>
      </c>
      <c r="J40" s="642">
        <v>7.89</v>
      </c>
      <c r="K40" s="642">
        <v>382.83</v>
      </c>
      <c r="L40" s="642">
        <v>346.81</v>
      </c>
      <c r="M40" s="642">
        <v>401.48</v>
      </c>
      <c r="N40" s="642">
        <v>401.48</v>
      </c>
    </row>
    <row r="41" spans="1:14">
      <c r="A41" s="319" t="s">
        <v>60</v>
      </c>
      <c r="B41" s="642">
        <v>9.1999999999999993</v>
      </c>
      <c r="C41" s="642">
        <v>0.63</v>
      </c>
      <c r="D41" s="642">
        <v>0.94</v>
      </c>
      <c r="E41" s="642">
        <v>0.72</v>
      </c>
      <c r="F41" s="642">
        <v>0.72</v>
      </c>
      <c r="G41" s="642">
        <v>7.1</v>
      </c>
      <c r="H41" s="642">
        <v>-6</v>
      </c>
      <c r="I41" s="642">
        <v>14.29</v>
      </c>
      <c r="J41" s="642">
        <v>14.29</v>
      </c>
      <c r="K41" s="642">
        <v>0</v>
      </c>
      <c r="L41" s="642">
        <v>0</v>
      </c>
      <c r="M41" s="642">
        <v>0</v>
      </c>
      <c r="N41" s="642">
        <v>0</v>
      </c>
    </row>
    <row r="42" spans="1:14">
      <c r="A42" s="319" t="s">
        <v>51</v>
      </c>
      <c r="B42" s="642">
        <v>3426.15</v>
      </c>
      <c r="C42" s="642">
        <v>244.86</v>
      </c>
      <c r="D42" s="642">
        <v>334.47</v>
      </c>
      <c r="E42" s="642">
        <v>220.7</v>
      </c>
      <c r="F42" s="642">
        <v>220.7</v>
      </c>
      <c r="G42" s="642">
        <v>30.37</v>
      </c>
      <c r="H42" s="642">
        <v>-18.309999999999999</v>
      </c>
      <c r="I42" s="642">
        <v>-9.8699999999999992</v>
      </c>
      <c r="J42" s="642">
        <v>-9.8699999999999992</v>
      </c>
      <c r="K42" s="642">
        <v>1.1399999999999999</v>
      </c>
      <c r="L42" s="642">
        <v>1.35</v>
      </c>
      <c r="M42" s="642">
        <v>0.87</v>
      </c>
      <c r="N42" s="642">
        <v>0.87</v>
      </c>
    </row>
    <row r="43" spans="1:14">
      <c r="A43" s="319" t="s">
        <v>117</v>
      </c>
      <c r="B43" s="642">
        <v>30.3</v>
      </c>
      <c r="C43" s="642">
        <v>2.39</v>
      </c>
      <c r="D43" s="642">
        <v>2.81</v>
      </c>
      <c r="E43" s="642">
        <v>1.43</v>
      </c>
      <c r="F43" s="642">
        <v>1.43</v>
      </c>
      <c r="G43" s="642">
        <v>-2.35</v>
      </c>
      <c r="H43" s="642">
        <v>-13</v>
      </c>
      <c r="I43" s="642">
        <v>-40.17</v>
      </c>
      <c r="J43" s="642">
        <v>-40.17</v>
      </c>
      <c r="K43" s="642">
        <v>0.01</v>
      </c>
      <c r="L43" s="642">
        <v>0.01</v>
      </c>
      <c r="M43" s="642">
        <v>0.01</v>
      </c>
      <c r="N43" s="642">
        <v>0.01</v>
      </c>
    </row>
    <row r="44" spans="1:14">
      <c r="A44" s="319" t="s">
        <v>51</v>
      </c>
      <c r="B44" s="642">
        <v>7868.27</v>
      </c>
      <c r="C44" s="642">
        <v>544.78</v>
      </c>
      <c r="D44" s="642">
        <v>798.17</v>
      </c>
      <c r="E44" s="642">
        <v>399.21</v>
      </c>
      <c r="F44" s="642">
        <v>399.21</v>
      </c>
      <c r="G44" s="642">
        <v>8.44</v>
      </c>
      <c r="H44" s="642">
        <v>0.09</v>
      </c>
      <c r="I44" s="642">
        <v>-26.72</v>
      </c>
      <c r="J44" s="642">
        <v>-26.72</v>
      </c>
      <c r="K44" s="642">
        <v>2.62</v>
      </c>
      <c r="L44" s="642">
        <v>3.22</v>
      </c>
      <c r="M44" s="642">
        <v>1.57</v>
      </c>
      <c r="N44" s="642">
        <v>1.57</v>
      </c>
    </row>
    <row r="45" spans="1:14">
      <c r="A45" s="319" t="s">
        <v>118</v>
      </c>
      <c r="B45" s="642">
        <v>9485.99</v>
      </c>
      <c r="C45" s="642">
        <v>653.05999999999995</v>
      </c>
      <c r="D45" s="642">
        <v>741.75</v>
      </c>
      <c r="E45" s="642">
        <v>701.17</v>
      </c>
      <c r="F45" s="642">
        <v>701.17</v>
      </c>
      <c r="G45" s="642">
        <v>6.76</v>
      </c>
      <c r="H45" s="642">
        <v>10.7</v>
      </c>
      <c r="I45" s="642">
        <v>7.37</v>
      </c>
      <c r="J45" s="642">
        <v>7.37</v>
      </c>
      <c r="K45" s="642">
        <v>3.15</v>
      </c>
      <c r="L45" s="642">
        <v>3</v>
      </c>
      <c r="M45" s="642">
        <v>2.76</v>
      </c>
      <c r="N45" s="642">
        <v>2.76</v>
      </c>
    </row>
    <row r="46" spans="1:14">
      <c r="A46" s="319" t="s">
        <v>51</v>
      </c>
      <c r="B46" s="642">
        <v>3887212.51</v>
      </c>
      <c r="C46" s="642">
        <v>220902.04</v>
      </c>
      <c r="D46" s="642">
        <v>246964.29</v>
      </c>
      <c r="E46" s="642">
        <v>289121.39</v>
      </c>
      <c r="F46" s="642">
        <v>289121.39</v>
      </c>
      <c r="G46" s="642">
        <v>5.29</v>
      </c>
      <c r="H46" s="642">
        <v>5.0199999999999996</v>
      </c>
      <c r="I46" s="642">
        <v>30.88</v>
      </c>
      <c r="J46" s="642">
        <v>30.88</v>
      </c>
      <c r="K46" s="642">
        <v>1292.55</v>
      </c>
      <c r="L46" s="642">
        <v>997.25</v>
      </c>
      <c r="M46" s="642">
        <v>1139.55</v>
      </c>
      <c r="N46" s="642">
        <v>1139.55</v>
      </c>
    </row>
    <row r="47" spans="1:14">
      <c r="A47" s="319" t="s">
        <v>61</v>
      </c>
      <c r="B47" s="642">
        <v>3029.42</v>
      </c>
      <c r="C47" s="642">
        <v>212.76</v>
      </c>
      <c r="D47" s="642">
        <v>247.16</v>
      </c>
      <c r="E47" s="642">
        <v>240.31</v>
      </c>
      <c r="F47" s="642">
        <v>240.31</v>
      </c>
      <c r="G47" s="642">
        <v>22.92</v>
      </c>
      <c r="H47" s="642">
        <v>9.6</v>
      </c>
      <c r="I47" s="642">
        <v>12.95</v>
      </c>
      <c r="J47" s="642">
        <v>12.95</v>
      </c>
      <c r="K47" s="642">
        <v>1.01</v>
      </c>
      <c r="L47" s="642">
        <v>1</v>
      </c>
      <c r="M47" s="642">
        <v>0.95</v>
      </c>
      <c r="N47" s="642">
        <v>0.95</v>
      </c>
    </row>
    <row r="48" spans="1:14">
      <c r="A48" s="319" t="s">
        <v>51</v>
      </c>
      <c r="B48" s="642">
        <v>1072336.19</v>
      </c>
      <c r="C48" s="642">
        <v>79812.5</v>
      </c>
      <c r="D48" s="642">
        <v>84907</v>
      </c>
      <c r="E48" s="642">
        <v>84196.25</v>
      </c>
      <c r="F48" s="642">
        <v>84196.25</v>
      </c>
      <c r="G48" s="642">
        <v>3.41</v>
      </c>
      <c r="H48" s="642">
        <v>5.51</v>
      </c>
      <c r="I48" s="642">
        <v>5.49</v>
      </c>
      <c r="J48" s="642">
        <v>5.49</v>
      </c>
      <c r="K48" s="642">
        <v>356.57</v>
      </c>
      <c r="L48" s="642">
        <v>342.86</v>
      </c>
      <c r="M48" s="642">
        <v>331.85</v>
      </c>
      <c r="N48" s="642">
        <v>331.85</v>
      </c>
    </row>
    <row r="49" spans="1:14">
      <c r="A49" s="319" t="s">
        <v>62</v>
      </c>
      <c r="B49" s="642">
        <v>2686.49</v>
      </c>
      <c r="C49" s="642">
        <v>187.13</v>
      </c>
      <c r="D49" s="642">
        <v>220.39</v>
      </c>
      <c r="E49" s="642">
        <v>211.82</v>
      </c>
      <c r="F49" s="642">
        <v>211.82</v>
      </c>
      <c r="G49" s="642">
        <v>28.39</v>
      </c>
      <c r="H49" s="642">
        <v>10.77</v>
      </c>
      <c r="I49" s="642">
        <v>13.19</v>
      </c>
      <c r="J49" s="642">
        <v>13.19</v>
      </c>
      <c r="K49" s="642">
        <v>0.89</v>
      </c>
      <c r="L49" s="642">
        <v>0.89</v>
      </c>
      <c r="M49" s="642">
        <v>0.83</v>
      </c>
      <c r="N49" s="642">
        <v>0.83</v>
      </c>
    </row>
    <row r="50" spans="1:14">
      <c r="A50" s="319" t="s">
        <v>51</v>
      </c>
      <c r="B50" s="642">
        <v>829772.01</v>
      </c>
      <c r="C50" s="642">
        <v>58269.26</v>
      </c>
      <c r="D50" s="642">
        <v>65605.929999999993</v>
      </c>
      <c r="E50" s="642">
        <v>63463.1</v>
      </c>
      <c r="F50" s="642">
        <v>63463.1</v>
      </c>
      <c r="G50" s="642">
        <v>18.809999999999999</v>
      </c>
      <c r="H50" s="642">
        <v>8.08</v>
      </c>
      <c r="I50" s="642">
        <v>8.91</v>
      </c>
      <c r="J50" s="642">
        <v>8.91</v>
      </c>
      <c r="K50" s="642">
        <v>275.91000000000003</v>
      </c>
      <c r="L50" s="642">
        <v>264.92</v>
      </c>
      <c r="M50" s="642">
        <v>250.13</v>
      </c>
      <c r="N50" s="642">
        <v>250.13</v>
      </c>
    </row>
    <row r="51" spans="1:14">
      <c r="A51" s="319" t="s">
        <v>119</v>
      </c>
      <c r="B51" s="642">
        <v>342.92</v>
      </c>
      <c r="C51" s="642">
        <v>25.63</v>
      </c>
      <c r="D51" s="642">
        <v>26.78</v>
      </c>
      <c r="E51" s="642">
        <v>28.5</v>
      </c>
      <c r="F51" s="642">
        <v>28.5</v>
      </c>
      <c r="G51" s="642">
        <v>-7.84</v>
      </c>
      <c r="H51" s="642">
        <v>0.83</v>
      </c>
      <c r="I51" s="642">
        <v>11.2</v>
      </c>
      <c r="J51" s="642">
        <v>11.2</v>
      </c>
      <c r="K51" s="642">
        <v>0.11</v>
      </c>
      <c r="L51" s="642">
        <v>0.11</v>
      </c>
      <c r="M51" s="642">
        <v>0.11</v>
      </c>
      <c r="N51" s="642">
        <v>0.11</v>
      </c>
    </row>
    <row r="52" spans="1:14">
      <c r="A52" s="319" t="s">
        <v>51</v>
      </c>
      <c r="B52" s="642">
        <v>242564.18</v>
      </c>
      <c r="C52" s="642">
        <v>21543.24</v>
      </c>
      <c r="D52" s="642">
        <v>19301.07</v>
      </c>
      <c r="E52" s="642">
        <v>20733.150000000001</v>
      </c>
      <c r="F52" s="642">
        <v>20733.150000000001</v>
      </c>
      <c r="G52" s="642">
        <v>-28.34</v>
      </c>
      <c r="H52" s="642">
        <v>-2.36</v>
      </c>
      <c r="I52" s="642">
        <v>-3.76</v>
      </c>
      <c r="J52" s="642">
        <v>-3.76</v>
      </c>
      <c r="K52" s="642">
        <v>80.66</v>
      </c>
      <c r="L52" s="642">
        <v>77.94</v>
      </c>
      <c r="M52" s="642">
        <v>81.72</v>
      </c>
      <c r="N52" s="642">
        <v>81.72</v>
      </c>
    </row>
    <row r="53" spans="1:14">
      <c r="A53" s="319" t="s">
        <v>63</v>
      </c>
      <c r="B53" s="642">
        <v>2422</v>
      </c>
      <c r="C53" s="642">
        <v>214.43</v>
      </c>
      <c r="D53" s="642">
        <v>85.34</v>
      </c>
      <c r="E53" s="642">
        <v>213.24</v>
      </c>
      <c r="F53" s="642">
        <v>213.24</v>
      </c>
      <c r="G53" s="642">
        <v>-30.67</v>
      </c>
      <c r="H53" s="642">
        <v>-30.03</v>
      </c>
      <c r="I53" s="642">
        <v>-0.55000000000000004</v>
      </c>
      <c r="J53" s="642">
        <v>-0.55000000000000004</v>
      </c>
      <c r="K53" s="642">
        <v>0.81</v>
      </c>
      <c r="L53" s="642">
        <v>0.34</v>
      </c>
      <c r="M53" s="642">
        <v>0.84</v>
      </c>
      <c r="N53" s="642">
        <v>0.84</v>
      </c>
    </row>
    <row r="54" spans="1:14">
      <c r="A54" s="319" t="s">
        <v>51</v>
      </c>
      <c r="B54" s="642">
        <v>4194031.31</v>
      </c>
      <c r="C54" s="642">
        <v>369369.7</v>
      </c>
      <c r="D54" s="642">
        <v>148831.92000000001</v>
      </c>
      <c r="E54" s="642">
        <v>421131.59</v>
      </c>
      <c r="F54" s="642">
        <v>421131.59</v>
      </c>
      <c r="G54" s="642">
        <v>-36.520000000000003</v>
      </c>
      <c r="H54" s="642">
        <v>-17.02</v>
      </c>
      <c r="I54" s="642">
        <v>14.01</v>
      </c>
      <c r="J54" s="642">
        <v>14.01</v>
      </c>
      <c r="K54" s="642">
        <v>1394.57</v>
      </c>
      <c r="L54" s="642">
        <v>600.99</v>
      </c>
      <c r="M54" s="642">
        <v>1659.85</v>
      </c>
      <c r="N54" s="642">
        <v>1659.85</v>
      </c>
    </row>
    <row r="55" spans="1:14">
      <c r="A55" s="319" t="s">
        <v>64</v>
      </c>
      <c r="B55" s="642">
        <v>237575.96</v>
      </c>
      <c r="C55" s="642">
        <v>17687.79</v>
      </c>
      <c r="D55" s="642">
        <v>20225.68</v>
      </c>
      <c r="E55" s="642">
        <v>20766.02</v>
      </c>
      <c r="F55" s="642">
        <v>20766.02</v>
      </c>
      <c r="G55" s="642">
        <v>5.98</v>
      </c>
      <c r="H55" s="642">
        <v>11.09</v>
      </c>
      <c r="I55" s="642">
        <v>17.399999999999999</v>
      </c>
      <c r="J55" s="642">
        <v>17.399999999999999</v>
      </c>
      <c r="K55" s="642">
        <v>79</v>
      </c>
      <c r="L55" s="642">
        <v>81.67</v>
      </c>
      <c r="M55" s="642">
        <v>81.849999999999994</v>
      </c>
      <c r="N55" s="642">
        <v>81.849999999999994</v>
      </c>
    </row>
    <row r="56" spans="1:14">
      <c r="A56" s="319" t="s">
        <v>65</v>
      </c>
      <c r="B56" s="642">
        <v>39462.089999999997</v>
      </c>
      <c r="C56" s="642">
        <v>3218.43</v>
      </c>
      <c r="D56" s="642">
        <v>3229.44</v>
      </c>
      <c r="E56" s="642">
        <v>2859.79</v>
      </c>
      <c r="F56" s="642">
        <v>2859.79</v>
      </c>
      <c r="G56" s="642">
        <v>-6.66</v>
      </c>
      <c r="H56" s="642">
        <v>-6.23</v>
      </c>
      <c r="I56" s="642">
        <v>-11.14</v>
      </c>
      <c r="J56" s="642">
        <v>-11.14</v>
      </c>
      <c r="K56" s="642">
        <v>13.12</v>
      </c>
      <c r="L56" s="642">
        <v>13.04</v>
      </c>
      <c r="M56" s="642">
        <v>11.27</v>
      </c>
      <c r="N56" s="642">
        <v>11.27</v>
      </c>
    </row>
    <row r="57" spans="1:14">
      <c r="A57" s="319" t="s">
        <v>66</v>
      </c>
      <c r="B57" s="642">
        <v>23266.36</v>
      </c>
      <c r="C57" s="642">
        <v>1923.92</v>
      </c>
      <c r="D57" s="642">
        <v>1860.51</v>
      </c>
      <c r="E57" s="642">
        <v>1549.06</v>
      </c>
      <c r="F57" s="642">
        <v>1549.06</v>
      </c>
      <c r="G57" s="642">
        <v>-6.77</v>
      </c>
      <c r="H57" s="642">
        <v>-9.16</v>
      </c>
      <c r="I57" s="642">
        <v>-19.48</v>
      </c>
      <c r="J57" s="642">
        <v>-19.48</v>
      </c>
      <c r="K57" s="642">
        <v>7.74</v>
      </c>
      <c r="L57" s="642">
        <v>7.51</v>
      </c>
      <c r="M57" s="642">
        <v>6.11</v>
      </c>
      <c r="N57" s="642">
        <v>6.11</v>
      </c>
    </row>
    <row r="58" spans="1:14">
      <c r="A58" s="319" t="s">
        <v>67</v>
      </c>
      <c r="B58" s="642">
        <v>12269.82</v>
      </c>
      <c r="C58" s="642">
        <v>1012.24</v>
      </c>
      <c r="D58" s="642">
        <v>855.79</v>
      </c>
      <c r="E58" s="642">
        <v>782.42</v>
      </c>
      <c r="F58" s="642">
        <v>782.42</v>
      </c>
      <c r="G58" s="642">
        <v>-4.2</v>
      </c>
      <c r="H58" s="642">
        <v>-20.37</v>
      </c>
      <c r="I58" s="642">
        <v>-22.7</v>
      </c>
      <c r="J58" s="642">
        <v>-22.7</v>
      </c>
      <c r="K58" s="642">
        <v>4.08</v>
      </c>
      <c r="L58" s="642">
        <v>3.46</v>
      </c>
      <c r="M58" s="642">
        <v>3.08</v>
      </c>
      <c r="N58" s="642">
        <v>3.08</v>
      </c>
    </row>
    <row r="59" spans="1:14">
      <c r="A59" s="319" t="s">
        <v>68</v>
      </c>
      <c r="B59" s="642">
        <v>8609.67</v>
      </c>
      <c r="C59" s="642">
        <v>705.4</v>
      </c>
      <c r="D59" s="642">
        <v>768.92</v>
      </c>
      <c r="E59" s="642">
        <v>553.28</v>
      </c>
      <c r="F59" s="642">
        <v>553.28</v>
      </c>
      <c r="G59" s="642">
        <v>-7.68</v>
      </c>
      <c r="H59" s="642">
        <v>-2.08</v>
      </c>
      <c r="I59" s="642">
        <v>-21.57</v>
      </c>
      <c r="J59" s="642">
        <v>-21.57</v>
      </c>
      <c r="K59" s="642">
        <v>2.86</v>
      </c>
      <c r="L59" s="642">
        <v>3.1</v>
      </c>
      <c r="M59" s="642">
        <v>2.1800000000000002</v>
      </c>
      <c r="N59" s="642">
        <v>2.1800000000000002</v>
      </c>
    </row>
    <row r="60" spans="1:14">
      <c r="A60" s="319" t="s">
        <v>69</v>
      </c>
      <c r="B60" s="642">
        <v>2367.75</v>
      </c>
      <c r="C60" s="642">
        <v>204.89</v>
      </c>
      <c r="D60" s="642">
        <v>234.33</v>
      </c>
      <c r="E60" s="642">
        <v>211.91</v>
      </c>
      <c r="F60" s="642">
        <v>211.91</v>
      </c>
      <c r="G60" s="642">
        <v>-15.08</v>
      </c>
      <c r="H60" s="642">
        <v>25.92</v>
      </c>
      <c r="I60" s="642">
        <v>3.43</v>
      </c>
      <c r="J60" s="642">
        <v>3.43</v>
      </c>
      <c r="K60" s="642">
        <v>0.79</v>
      </c>
      <c r="L60" s="642">
        <v>0.95</v>
      </c>
      <c r="M60" s="642">
        <v>0.84</v>
      </c>
      <c r="N60" s="642">
        <v>0.84</v>
      </c>
    </row>
    <row r="61" spans="1:14">
      <c r="A61" s="319" t="s">
        <v>70</v>
      </c>
      <c r="B61" s="642">
        <v>18.899999999999999</v>
      </c>
      <c r="C61" s="642">
        <v>1.39</v>
      </c>
      <c r="D61" s="642">
        <v>1.47</v>
      </c>
      <c r="E61" s="642">
        <v>1.45</v>
      </c>
      <c r="F61" s="642">
        <v>1.45</v>
      </c>
      <c r="G61" s="642">
        <v>-44.83</v>
      </c>
      <c r="H61" s="642">
        <v>-25.38</v>
      </c>
      <c r="I61" s="642">
        <v>4.32</v>
      </c>
      <c r="J61" s="642">
        <v>4.32</v>
      </c>
      <c r="K61" s="642">
        <v>0.01</v>
      </c>
      <c r="L61" s="642">
        <v>0.01</v>
      </c>
      <c r="M61" s="642">
        <v>0.01</v>
      </c>
      <c r="N61" s="642">
        <v>0.01</v>
      </c>
    </row>
    <row r="62" spans="1:14">
      <c r="A62" s="319" t="s">
        <v>120</v>
      </c>
      <c r="B62" s="642">
        <v>0.21</v>
      </c>
      <c r="C62" s="642">
        <v>0</v>
      </c>
      <c r="D62" s="642">
        <v>0</v>
      </c>
      <c r="E62" s="642">
        <v>0</v>
      </c>
      <c r="F62" s="642">
        <v>0</v>
      </c>
      <c r="G62" s="642">
        <v>162.5</v>
      </c>
      <c r="H62" s="642">
        <v>0</v>
      </c>
      <c r="I62" s="642">
        <v>0</v>
      </c>
      <c r="J62" s="642">
        <v>0</v>
      </c>
      <c r="K62" s="642">
        <v>0</v>
      </c>
      <c r="L62" s="642">
        <v>0</v>
      </c>
      <c r="M62" s="642" t="s">
        <v>707</v>
      </c>
      <c r="N62" s="642" t="s">
        <v>707</v>
      </c>
    </row>
    <row r="63" spans="1:14">
      <c r="A63" s="319" t="s">
        <v>71</v>
      </c>
      <c r="B63" s="642">
        <v>15483.26</v>
      </c>
      <c r="C63" s="642">
        <v>1244</v>
      </c>
      <c r="D63" s="642">
        <v>1316.16</v>
      </c>
      <c r="E63" s="642">
        <v>1255.8399999999999</v>
      </c>
      <c r="F63" s="642">
        <v>1255.8399999999999</v>
      </c>
      <c r="G63" s="642">
        <v>-3.15</v>
      </c>
      <c r="H63" s="642">
        <v>-3.33</v>
      </c>
      <c r="I63" s="642">
        <v>0.95</v>
      </c>
      <c r="J63" s="642">
        <v>0.95</v>
      </c>
      <c r="K63" s="642">
        <v>5.15</v>
      </c>
      <c r="L63" s="642">
        <v>5.31</v>
      </c>
      <c r="M63" s="642">
        <v>4.95</v>
      </c>
      <c r="N63" s="642">
        <v>4.95</v>
      </c>
    </row>
    <row r="64" spans="1:14">
      <c r="A64" s="319" t="s">
        <v>72</v>
      </c>
      <c r="B64" s="642">
        <v>10235.959999999999</v>
      </c>
      <c r="C64" s="642">
        <v>798.25</v>
      </c>
      <c r="D64" s="642">
        <v>872.41</v>
      </c>
      <c r="E64" s="642">
        <v>828.89</v>
      </c>
      <c r="F64" s="642">
        <v>828.89</v>
      </c>
      <c r="G64" s="642">
        <v>1.84</v>
      </c>
      <c r="H64" s="642">
        <v>5.14</v>
      </c>
      <c r="I64" s="642">
        <v>3.84</v>
      </c>
      <c r="J64" s="642">
        <v>3.84</v>
      </c>
      <c r="K64" s="642">
        <v>3.4</v>
      </c>
      <c r="L64" s="642">
        <v>3.52</v>
      </c>
      <c r="M64" s="642">
        <v>3.27</v>
      </c>
      <c r="N64" s="642">
        <v>3.27</v>
      </c>
    </row>
    <row r="65" spans="1:14">
      <c r="A65" s="319" t="s">
        <v>73</v>
      </c>
      <c r="B65" s="642">
        <v>3640.62</v>
      </c>
      <c r="C65" s="642">
        <v>301.69</v>
      </c>
      <c r="D65" s="642">
        <v>291.86</v>
      </c>
      <c r="E65" s="642">
        <v>280.94</v>
      </c>
      <c r="F65" s="642">
        <v>280.94</v>
      </c>
      <c r="G65" s="642">
        <v>-18.309999999999999</v>
      </c>
      <c r="H65" s="642">
        <v>-28.32</v>
      </c>
      <c r="I65" s="642">
        <v>-6.88</v>
      </c>
      <c r="J65" s="642">
        <v>-6.88</v>
      </c>
      <c r="K65" s="642">
        <v>1.21</v>
      </c>
      <c r="L65" s="642">
        <v>1.18</v>
      </c>
      <c r="M65" s="642">
        <v>1.1100000000000001</v>
      </c>
      <c r="N65" s="642">
        <v>1.1100000000000001</v>
      </c>
    </row>
    <row r="66" spans="1:14">
      <c r="A66" s="319" t="s">
        <v>121</v>
      </c>
      <c r="B66" s="642">
        <v>893.54</v>
      </c>
      <c r="C66" s="642">
        <v>83.16</v>
      </c>
      <c r="D66" s="642">
        <v>84.06</v>
      </c>
      <c r="E66" s="642">
        <v>81.81</v>
      </c>
      <c r="F66" s="642">
        <v>81.81</v>
      </c>
      <c r="G66" s="642">
        <v>11.6</v>
      </c>
      <c r="H66" s="642">
        <v>33.700000000000003</v>
      </c>
      <c r="I66" s="642">
        <v>-1.62</v>
      </c>
      <c r="J66" s="642">
        <v>-1.62</v>
      </c>
      <c r="K66" s="642">
        <v>0.3</v>
      </c>
      <c r="L66" s="642">
        <v>0.34</v>
      </c>
      <c r="M66" s="642">
        <v>0.32</v>
      </c>
      <c r="N66" s="642">
        <v>0.32</v>
      </c>
    </row>
    <row r="67" spans="1:14">
      <c r="A67" s="319" t="s">
        <v>122</v>
      </c>
      <c r="B67" s="642">
        <v>667.5</v>
      </c>
      <c r="C67" s="642">
        <v>56.87</v>
      </c>
      <c r="D67" s="642">
        <v>64.02</v>
      </c>
      <c r="E67" s="642">
        <v>61.11</v>
      </c>
      <c r="F67" s="642">
        <v>61.11</v>
      </c>
      <c r="G67" s="642">
        <v>4.37</v>
      </c>
      <c r="H67" s="642">
        <v>9.85</v>
      </c>
      <c r="I67" s="642">
        <v>7.46</v>
      </c>
      <c r="J67" s="642">
        <v>7.46</v>
      </c>
      <c r="K67" s="642">
        <v>0.22</v>
      </c>
      <c r="L67" s="642">
        <v>0.26</v>
      </c>
      <c r="M67" s="642">
        <v>0.24</v>
      </c>
      <c r="N67" s="642">
        <v>0.24</v>
      </c>
    </row>
    <row r="68" spans="1:14">
      <c r="A68" s="319" t="s">
        <v>123</v>
      </c>
      <c r="B68" s="642">
        <v>45.65</v>
      </c>
      <c r="C68" s="642">
        <v>4.03</v>
      </c>
      <c r="D68" s="642">
        <v>3.8</v>
      </c>
      <c r="E68" s="642">
        <v>3.09</v>
      </c>
      <c r="F68" s="642">
        <v>3.09</v>
      </c>
      <c r="G68" s="642">
        <v>17.87</v>
      </c>
      <c r="H68" s="642">
        <v>12.43</v>
      </c>
      <c r="I68" s="642">
        <v>-23.33</v>
      </c>
      <c r="J68" s="642">
        <v>-23.33</v>
      </c>
      <c r="K68" s="642">
        <v>0.02</v>
      </c>
      <c r="L68" s="642">
        <v>0.02</v>
      </c>
      <c r="M68" s="642">
        <v>0.01</v>
      </c>
      <c r="N68" s="642">
        <v>0.01</v>
      </c>
    </row>
    <row r="69" spans="1:14">
      <c r="A69" s="319" t="s">
        <v>74</v>
      </c>
      <c r="B69" s="642">
        <v>712.47</v>
      </c>
      <c r="C69" s="642">
        <v>50.51</v>
      </c>
      <c r="D69" s="642">
        <v>52.76</v>
      </c>
      <c r="E69" s="642">
        <v>54.89</v>
      </c>
      <c r="F69" s="642">
        <v>54.89</v>
      </c>
      <c r="G69" s="642">
        <v>-46.68</v>
      </c>
      <c r="H69" s="642">
        <v>53.24</v>
      </c>
      <c r="I69" s="642">
        <v>8.67</v>
      </c>
      <c r="J69" s="642">
        <v>8.67</v>
      </c>
      <c r="K69" s="642">
        <v>0.24</v>
      </c>
      <c r="L69" s="642">
        <v>0.21</v>
      </c>
      <c r="M69" s="642">
        <v>0.22</v>
      </c>
      <c r="N69" s="642">
        <v>0.22</v>
      </c>
    </row>
    <row r="70" spans="1:14">
      <c r="A70" s="319" t="s">
        <v>75</v>
      </c>
      <c r="B70" s="642">
        <v>52941.09</v>
      </c>
      <c r="C70" s="642">
        <v>3668.87</v>
      </c>
      <c r="D70" s="642">
        <v>4729.07</v>
      </c>
      <c r="E70" s="642">
        <v>4304.92</v>
      </c>
      <c r="F70" s="642">
        <v>4304.92</v>
      </c>
      <c r="G70" s="642">
        <v>14.4</v>
      </c>
      <c r="H70" s="642">
        <v>12.8</v>
      </c>
      <c r="I70" s="642">
        <v>17.34</v>
      </c>
      <c r="J70" s="642">
        <v>17.34</v>
      </c>
      <c r="K70" s="642">
        <v>17.600000000000001</v>
      </c>
      <c r="L70" s="642">
        <v>19.100000000000001</v>
      </c>
      <c r="M70" s="642">
        <v>16.97</v>
      </c>
      <c r="N70" s="642">
        <v>16.97</v>
      </c>
    </row>
    <row r="71" spans="1:14">
      <c r="A71" s="319" t="s">
        <v>76</v>
      </c>
      <c r="B71" s="642">
        <v>24610.46</v>
      </c>
      <c r="C71" s="642">
        <v>1478.11</v>
      </c>
      <c r="D71" s="642">
        <v>2633.72</v>
      </c>
      <c r="E71" s="642">
        <v>2142.8200000000002</v>
      </c>
      <c r="F71" s="642">
        <v>2142.8200000000002</v>
      </c>
      <c r="G71" s="642">
        <v>38.11</v>
      </c>
      <c r="H71" s="642">
        <v>43.48</v>
      </c>
      <c r="I71" s="642">
        <v>44.97</v>
      </c>
      <c r="J71" s="642">
        <v>44.97</v>
      </c>
      <c r="K71" s="642">
        <v>8.18</v>
      </c>
      <c r="L71" s="642">
        <v>10.64</v>
      </c>
      <c r="M71" s="642">
        <v>8.4499999999999993</v>
      </c>
      <c r="N71" s="642">
        <v>8.4499999999999993</v>
      </c>
    </row>
    <row r="72" spans="1:14">
      <c r="A72" s="319" t="s">
        <v>77</v>
      </c>
      <c r="B72" s="642">
        <v>10301.67</v>
      </c>
      <c r="C72" s="642">
        <v>569.13</v>
      </c>
      <c r="D72" s="642">
        <v>1184.3</v>
      </c>
      <c r="E72" s="642">
        <v>777.74</v>
      </c>
      <c r="F72" s="642">
        <v>777.74</v>
      </c>
      <c r="G72" s="642">
        <v>25.55</v>
      </c>
      <c r="H72" s="642">
        <v>18.05</v>
      </c>
      <c r="I72" s="642">
        <v>36.65</v>
      </c>
      <c r="J72" s="642">
        <v>36.65</v>
      </c>
      <c r="K72" s="642">
        <v>3.43</v>
      </c>
      <c r="L72" s="642">
        <v>4.78</v>
      </c>
      <c r="M72" s="642">
        <v>3.07</v>
      </c>
      <c r="N72" s="642">
        <v>3.07</v>
      </c>
    </row>
    <row r="73" spans="1:14">
      <c r="A73" s="319" t="s">
        <v>78</v>
      </c>
      <c r="B73" s="642">
        <v>8687.48</v>
      </c>
      <c r="C73" s="642">
        <v>721.79</v>
      </c>
      <c r="D73" s="642">
        <v>750.15</v>
      </c>
      <c r="E73" s="642">
        <v>786.9</v>
      </c>
      <c r="F73" s="642">
        <v>786.9</v>
      </c>
      <c r="G73" s="642">
        <v>-10.45</v>
      </c>
      <c r="H73" s="642">
        <v>-2.6</v>
      </c>
      <c r="I73" s="642">
        <v>9.02</v>
      </c>
      <c r="J73" s="642">
        <v>9.02</v>
      </c>
      <c r="K73" s="642">
        <v>2.89</v>
      </c>
      <c r="L73" s="642">
        <v>3.03</v>
      </c>
      <c r="M73" s="642">
        <v>3.1</v>
      </c>
      <c r="N73" s="642">
        <v>3.1</v>
      </c>
    </row>
    <row r="74" spans="1:14">
      <c r="A74" s="319" t="s">
        <v>79</v>
      </c>
      <c r="B74" s="642">
        <v>3708.36</v>
      </c>
      <c r="C74" s="642">
        <v>322.45</v>
      </c>
      <c r="D74" s="642">
        <v>100.85</v>
      </c>
      <c r="E74" s="642">
        <v>199.18</v>
      </c>
      <c r="F74" s="642">
        <v>199.18</v>
      </c>
      <c r="G74" s="642">
        <v>-29.22</v>
      </c>
      <c r="H74" s="642">
        <v>-77.849999999999994</v>
      </c>
      <c r="I74" s="642">
        <v>-38.229999999999997</v>
      </c>
      <c r="J74" s="642">
        <v>-38.229999999999997</v>
      </c>
      <c r="K74" s="642">
        <v>1.23</v>
      </c>
      <c r="L74" s="642">
        <v>0.41</v>
      </c>
      <c r="M74" s="642">
        <v>0.79</v>
      </c>
      <c r="N74" s="642">
        <v>0.79</v>
      </c>
    </row>
    <row r="75" spans="1:14">
      <c r="A75" s="319" t="s">
        <v>80</v>
      </c>
      <c r="B75" s="642">
        <v>15934.8</v>
      </c>
      <c r="C75" s="642">
        <v>1146.52</v>
      </c>
      <c r="D75" s="642">
        <v>1244.3499999999999</v>
      </c>
      <c r="E75" s="642">
        <v>1176.03</v>
      </c>
      <c r="F75" s="642">
        <v>1176.03</v>
      </c>
      <c r="G75" s="642">
        <v>17.88</v>
      </c>
      <c r="H75" s="642">
        <v>9.99</v>
      </c>
      <c r="I75" s="642">
        <v>2.57</v>
      </c>
      <c r="J75" s="642">
        <v>2.57</v>
      </c>
      <c r="K75" s="642">
        <v>5.3</v>
      </c>
      <c r="L75" s="642">
        <v>5.0199999999999996</v>
      </c>
      <c r="M75" s="642">
        <v>4.6399999999999997</v>
      </c>
      <c r="N75" s="642">
        <v>4.6399999999999997</v>
      </c>
    </row>
    <row r="76" spans="1:14">
      <c r="A76" s="319" t="s">
        <v>81</v>
      </c>
      <c r="B76" s="642">
        <v>29520.9</v>
      </c>
      <c r="C76" s="642">
        <v>2298.5700000000002</v>
      </c>
      <c r="D76" s="642">
        <v>2471.58</v>
      </c>
      <c r="E76" s="642">
        <v>2566.6</v>
      </c>
      <c r="F76" s="642">
        <v>2566.6</v>
      </c>
      <c r="G76" s="642">
        <v>3.02</v>
      </c>
      <c r="H76" s="642">
        <v>17.079999999999998</v>
      </c>
      <c r="I76" s="642">
        <v>11.66</v>
      </c>
      <c r="J76" s="642">
        <v>11.66</v>
      </c>
      <c r="K76" s="642">
        <v>9.82</v>
      </c>
      <c r="L76" s="642">
        <v>9.98</v>
      </c>
      <c r="M76" s="642">
        <v>10.119999999999999</v>
      </c>
      <c r="N76" s="642">
        <v>10.119999999999999</v>
      </c>
    </row>
    <row r="77" spans="1:14">
      <c r="A77" s="319" t="s">
        <v>82</v>
      </c>
      <c r="B77" s="642">
        <v>6888.19</v>
      </c>
      <c r="C77" s="642">
        <v>596.91999999999996</v>
      </c>
      <c r="D77" s="642">
        <v>583.39</v>
      </c>
      <c r="E77" s="642">
        <v>795.39</v>
      </c>
      <c r="F77" s="642">
        <v>795.39</v>
      </c>
      <c r="G77" s="642">
        <v>5.95</v>
      </c>
      <c r="H77" s="642">
        <v>28.7</v>
      </c>
      <c r="I77" s="642">
        <v>33.25</v>
      </c>
      <c r="J77" s="642">
        <v>33.25</v>
      </c>
      <c r="K77" s="642">
        <v>2.29</v>
      </c>
      <c r="L77" s="642">
        <v>2.36</v>
      </c>
      <c r="M77" s="642">
        <v>3.13</v>
      </c>
      <c r="N77" s="642">
        <v>3.13</v>
      </c>
    </row>
    <row r="78" spans="1:14">
      <c r="A78" s="319" t="s">
        <v>83</v>
      </c>
      <c r="B78" s="642">
        <v>2905.3</v>
      </c>
      <c r="C78" s="642">
        <v>231.53</v>
      </c>
      <c r="D78" s="642">
        <v>247.81</v>
      </c>
      <c r="E78" s="642">
        <v>226.12</v>
      </c>
      <c r="F78" s="642">
        <v>226.12</v>
      </c>
      <c r="G78" s="642">
        <v>-5</v>
      </c>
      <c r="H78" s="642">
        <v>9.7799999999999994</v>
      </c>
      <c r="I78" s="642">
        <v>-2.34</v>
      </c>
      <c r="J78" s="642">
        <v>-2.34</v>
      </c>
      <c r="K78" s="642">
        <v>0.97</v>
      </c>
      <c r="L78" s="642">
        <v>1</v>
      </c>
      <c r="M78" s="642">
        <v>0.89</v>
      </c>
      <c r="N78" s="642">
        <v>0.89</v>
      </c>
    </row>
    <row r="79" spans="1:14">
      <c r="A79" s="319" t="s">
        <v>84</v>
      </c>
      <c r="B79" s="642">
        <v>2169.59</v>
      </c>
      <c r="C79" s="642">
        <v>173.1</v>
      </c>
      <c r="D79" s="642">
        <v>152.5</v>
      </c>
      <c r="E79" s="642">
        <v>173.41</v>
      </c>
      <c r="F79" s="642">
        <v>173.41</v>
      </c>
      <c r="G79" s="642">
        <v>4.82</v>
      </c>
      <c r="H79" s="642">
        <v>-3.74</v>
      </c>
      <c r="I79" s="642">
        <v>0.18</v>
      </c>
      <c r="J79" s="642">
        <v>0.18</v>
      </c>
      <c r="K79" s="642">
        <v>0.72</v>
      </c>
      <c r="L79" s="642">
        <v>0.62</v>
      </c>
      <c r="M79" s="642">
        <v>0.68</v>
      </c>
      <c r="N79" s="642">
        <v>0.68</v>
      </c>
    </row>
    <row r="80" spans="1:14">
      <c r="A80" s="319" t="s">
        <v>85</v>
      </c>
      <c r="B80" s="642">
        <v>3215.03</v>
      </c>
      <c r="C80" s="642">
        <v>201.92</v>
      </c>
      <c r="D80" s="642">
        <v>316.94</v>
      </c>
      <c r="E80" s="642">
        <v>265.52999999999997</v>
      </c>
      <c r="F80" s="642">
        <v>265.52999999999997</v>
      </c>
      <c r="G80" s="642">
        <v>19.350000000000001</v>
      </c>
      <c r="H80" s="642">
        <v>52.89</v>
      </c>
      <c r="I80" s="642">
        <v>31.5</v>
      </c>
      <c r="J80" s="642">
        <v>31.5</v>
      </c>
      <c r="K80" s="642">
        <v>1.07</v>
      </c>
      <c r="L80" s="642">
        <v>1.28</v>
      </c>
      <c r="M80" s="642">
        <v>1.05</v>
      </c>
      <c r="N80" s="642">
        <v>1.05</v>
      </c>
    </row>
    <row r="81" spans="1:14">
      <c r="A81" s="319" t="s">
        <v>124</v>
      </c>
      <c r="B81" s="642">
        <v>14220.23</v>
      </c>
      <c r="C81" s="642">
        <v>1067.9000000000001</v>
      </c>
      <c r="D81" s="642">
        <v>1166.21</v>
      </c>
      <c r="E81" s="642">
        <v>1102.5</v>
      </c>
      <c r="F81" s="642">
        <v>1102.5</v>
      </c>
      <c r="G81" s="642">
        <v>-0.42</v>
      </c>
      <c r="H81" s="642">
        <v>11.86</v>
      </c>
      <c r="I81" s="642">
        <v>3.24</v>
      </c>
      <c r="J81" s="642">
        <v>3.24</v>
      </c>
      <c r="K81" s="642">
        <v>4.7300000000000004</v>
      </c>
      <c r="L81" s="642">
        <v>4.71</v>
      </c>
      <c r="M81" s="642">
        <v>4.3499999999999996</v>
      </c>
      <c r="N81" s="642">
        <v>4.3499999999999996</v>
      </c>
    </row>
    <row r="82" spans="1:14">
      <c r="A82" s="319" t="s">
        <v>86</v>
      </c>
      <c r="B82" s="642">
        <v>18429.099999999999</v>
      </c>
      <c r="C82" s="642">
        <v>1166.1300000000001</v>
      </c>
      <c r="D82" s="642">
        <v>1443.83</v>
      </c>
      <c r="E82" s="642">
        <v>2902.08</v>
      </c>
      <c r="F82" s="642">
        <v>2902.08</v>
      </c>
      <c r="G82" s="642">
        <v>24.63</v>
      </c>
      <c r="H82" s="642">
        <v>48.5</v>
      </c>
      <c r="I82" s="642">
        <v>148.86000000000001</v>
      </c>
      <c r="J82" s="642">
        <v>148.86000000000001</v>
      </c>
      <c r="K82" s="642">
        <v>6.13</v>
      </c>
      <c r="L82" s="642">
        <v>5.83</v>
      </c>
      <c r="M82" s="642">
        <v>11.44</v>
      </c>
      <c r="N82" s="642">
        <v>11.44</v>
      </c>
    </row>
    <row r="83" spans="1:14">
      <c r="A83" s="319" t="s">
        <v>87</v>
      </c>
      <c r="B83" s="642">
        <v>8757.92</v>
      </c>
      <c r="C83" s="642">
        <v>469.13</v>
      </c>
      <c r="D83" s="642">
        <v>445.3</v>
      </c>
      <c r="E83" s="642">
        <v>1167.8699999999999</v>
      </c>
      <c r="F83" s="642">
        <v>1167.8699999999999</v>
      </c>
      <c r="G83" s="642">
        <v>46.48</v>
      </c>
      <c r="H83" s="642">
        <v>7.14</v>
      </c>
      <c r="I83" s="642">
        <v>148.94</v>
      </c>
      <c r="J83" s="642">
        <v>148.94</v>
      </c>
      <c r="K83" s="642">
        <v>2.91</v>
      </c>
      <c r="L83" s="642">
        <v>1.8</v>
      </c>
      <c r="M83" s="642">
        <v>4.5999999999999996</v>
      </c>
      <c r="N83" s="642">
        <v>4.5999999999999996</v>
      </c>
    </row>
    <row r="84" spans="1:14">
      <c r="A84" s="319" t="s">
        <v>88</v>
      </c>
      <c r="B84" s="642">
        <v>9671.18</v>
      </c>
      <c r="C84" s="642">
        <v>697</v>
      </c>
      <c r="D84" s="642">
        <v>998.53</v>
      </c>
      <c r="E84" s="642">
        <v>1734.21</v>
      </c>
      <c r="F84" s="642">
        <v>1734.21</v>
      </c>
      <c r="G84" s="642">
        <v>9.8000000000000007</v>
      </c>
      <c r="H84" s="642">
        <v>79.38</v>
      </c>
      <c r="I84" s="642">
        <v>148.81</v>
      </c>
      <c r="J84" s="642">
        <v>148.81</v>
      </c>
      <c r="K84" s="642">
        <v>3.22</v>
      </c>
      <c r="L84" s="642">
        <v>4.03</v>
      </c>
      <c r="M84" s="642">
        <v>6.84</v>
      </c>
      <c r="N84" s="642">
        <v>6.84</v>
      </c>
    </row>
    <row r="85" spans="1:14">
      <c r="A85" s="319" t="s">
        <v>89</v>
      </c>
      <c r="B85" s="642">
        <v>13295.75</v>
      </c>
      <c r="C85" s="642">
        <v>1005.94</v>
      </c>
      <c r="D85" s="642">
        <v>1098.24</v>
      </c>
      <c r="E85" s="642">
        <v>1060.8399999999999</v>
      </c>
      <c r="F85" s="642">
        <v>1060.8399999999999</v>
      </c>
      <c r="G85" s="642">
        <v>2</v>
      </c>
      <c r="H85" s="642">
        <v>9.83</v>
      </c>
      <c r="I85" s="642">
        <v>5.46</v>
      </c>
      <c r="J85" s="642">
        <v>5.46</v>
      </c>
      <c r="K85" s="642">
        <v>4.42</v>
      </c>
      <c r="L85" s="642">
        <v>4.43</v>
      </c>
      <c r="M85" s="642">
        <v>4.18</v>
      </c>
      <c r="N85" s="642">
        <v>4.18</v>
      </c>
    </row>
    <row r="86" spans="1:14">
      <c r="A86" s="319" t="s">
        <v>90</v>
      </c>
      <c r="B86" s="642">
        <v>8789.4699999999993</v>
      </c>
      <c r="C86" s="642">
        <v>664.24</v>
      </c>
      <c r="D86" s="642">
        <v>718.74</v>
      </c>
      <c r="E86" s="642">
        <v>691.56</v>
      </c>
      <c r="F86" s="642">
        <v>691.56</v>
      </c>
      <c r="G86" s="642">
        <v>-0.99</v>
      </c>
      <c r="H86" s="642">
        <v>10.34</v>
      </c>
      <c r="I86" s="642">
        <v>4.1100000000000003</v>
      </c>
      <c r="J86" s="642">
        <v>4.1100000000000003</v>
      </c>
      <c r="K86" s="642">
        <v>2.92</v>
      </c>
      <c r="L86" s="642">
        <v>2.9</v>
      </c>
      <c r="M86" s="642">
        <v>2.73</v>
      </c>
      <c r="N86" s="642">
        <v>2.73</v>
      </c>
    </row>
    <row r="87" spans="1:14">
      <c r="A87" s="319" t="s">
        <v>125</v>
      </c>
      <c r="B87" s="642">
        <v>4506.28</v>
      </c>
      <c r="C87" s="642">
        <v>341.7</v>
      </c>
      <c r="D87" s="642">
        <v>379.5</v>
      </c>
      <c r="E87" s="642">
        <v>369.28</v>
      </c>
      <c r="F87" s="642">
        <v>369.28</v>
      </c>
      <c r="G87" s="642">
        <v>8.39</v>
      </c>
      <c r="H87" s="642">
        <v>8.8800000000000008</v>
      </c>
      <c r="I87" s="642">
        <v>8.07</v>
      </c>
      <c r="J87" s="642">
        <v>8.07</v>
      </c>
      <c r="K87" s="642">
        <v>1.5</v>
      </c>
      <c r="L87" s="642">
        <v>1.53</v>
      </c>
      <c r="M87" s="642">
        <v>1.46</v>
      </c>
      <c r="N87" s="642">
        <v>1.46</v>
      </c>
    </row>
    <row r="88" spans="1:14">
      <c r="A88" s="319" t="s">
        <v>91</v>
      </c>
      <c r="B88" s="642">
        <v>11447.29</v>
      </c>
      <c r="C88" s="642">
        <v>941.41</v>
      </c>
      <c r="D88" s="642">
        <v>944.59</v>
      </c>
      <c r="E88" s="642">
        <v>952.4</v>
      </c>
      <c r="F88" s="642">
        <v>952.4</v>
      </c>
      <c r="G88" s="642">
        <v>3.25</v>
      </c>
      <c r="H88" s="642">
        <v>-4.93</v>
      </c>
      <c r="I88" s="642">
        <v>1.17</v>
      </c>
      <c r="J88" s="642">
        <v>1.17</v>
      </c>
      <c r="K88" s="642">
        <v>3.81</v>
      </c>
      <c r="L88" s="642">
        <v>3.81</v>
      </c>
      <c r="M88" s="642">
        <v>3.75</v>
      </c>
      <c r="N88" s="642">
        <v>3.75</v>
      </c>
    </row>
    <row r="89" spans="1:14">
      <c r="A89" s="319" t="s">
        <v>92</v>
      </c>
      <c r="B89" s="642">
        <v>6628.41</v>
      </c>
      <c r="C89" s="642">
        <v>609.33000000000004</v>
      </c>
      <c r="D89" s="642">
        <v>518.88</v>
      </c>
      <c r="E89" s="642">
        <v>496.82</v>
      </c>
      <c r="F89" s="642">
        <v>496.82</v>
      </c>
      <c r="G89" s="642">
        <v>-4.67</v>
      </c>
      <c r="H89" s="642">
        <v>-19.420000000000002</v>
      </c>
      <c r="I89" s="642">
        <v>-18.46</v>
      </c>
      <c r="J89" s="642">
        <v>-18.46</v>
      </c>
      <c r="K89" s="642">
        <v>2.2000000000000002</v>
      </c>
      <c r="L89" s="642">
        <v>2.1</v>
      </c>
      <c r="M89" s="642">
        <v>1.96</v>
      </c>
      <c r="N89" s="642">
        <v>1.96</v>
      </c>
    </row>
    <row r="90" spans="1:14">
      <c r="A90" s="319" t="s">
        <v>126</v>
      </c>
      <c r="B90" s="642">
        <v>3291.32</v>
      </c>
      <c r="C90" s="642">
        <v>219.27</v>
      </c>
      <c r="D90" s="642">
        <v>295.95999999999998</v>
      </c>
      <c r="E90" s="642">
        <v>334.25</v>
      </c>
      <c r="F90" s="642">
        <v>334.25</v>
      </c>
      <c r="G90" s="642">
        <v>25.55</v>
      </c>
      <c r="H90" s="642">
        <v>30.25</v>
      </c>
      <c r="I90" s="642">
        <v>52.44</v>
      </c>
      <c r="J90" s="642">
        <v>52.44</v>
      </c>
      <c r="K90" s="642">
        <v>1.0900000000000001</v>
      </c>
      <c r="L90" s="642">
        <v>1.2</v>
      </c>
      <c r="M90" s="642">
        <v>1.32</v>
      </c>
      <c r="N90" s="642">
        <v>1.32</v>
      </c>
    </row>
    <row r="91" spans="1:14">
      <c r="A91" s="319" t="s">
        <v>93</v>
      </c>
      <c r="B91" s="642">
        <v>6200.15</v>
      </c>
      <c r="C91" s="642">
        <v>482.24</v>
      </c>
      <c r="D91" s="642">
        <v>504.75</v>
      </c>
      <c r="E91" s="642">
        <v>489.81</v>
      </c>
      <c r="F91" s="642">
        <v>489.81</v>
      </c>
      <c r="G91" s="642">
        <v>2.78</v>
      </c>
      <c r="H91" s="642">
        <v>4.68</v>
      </c>
      <c r="I91" s="642">
        <v>1.57</v>
      </c>
      <c r="J91" s="642">
        <v>1.57</v>
      </c>
      <c r="K91" s="642">
        <v>2.06</v>
      </c>
      <c r="L91" s="642">
        <v>2.04</v>
      </c>
      <c r="M91" s="642">
        <v>1.93</v>
      </c>
      <c r="N91" s="642">
        <v>1.93</v>
      </c>
    </row>
    <row r="92" spans="1:14">
      <c r="A92" s="319" t="s">
        <v>94</v>
      </c>
      <c r="B92" s="642">
        <v>14231.14</v>
      </c>
      <c r="C92" s="642">
        <v>1071.46</v>
      </c>
      <c r="D92" s="642">
        <v>1331.84</v>
      </c>
      <c r="E92" s="642">
        <v>1283.9100000000001</v>
      </c>
      <c r="F92" s="642">
        <v>1283.9100000000001</v>
      </c>
      <c r="G92" s="642">
        <v>7.51</v>
      </c>
      <c r="H92" s="642">
        <v>22.43</v>
      </c>
      <c r="I92" s="642">
        <v>19.829999999999998</v>
      </c>
      <c r="J92" s="642">
        <v>19.829999999999998</v>
      </c>
      <c r="K92" s="642">
        <v>4.7300000000000004</v>
      </c>
      <c r="L92" s="642">
        <v>5.38</v>
      </c>
      <c r="M92" s="642">
        <v>5.0599999999999996</v>
      </c>
      <c r="N92" s="642">
        <v>5.0599999999999996</v>
      </c>
    </row>
    <row r="93" spans="1:14">
      <c r="A93" s="319" t="s">
        <v>95</v>
      </c>
      <c r="B93" s="642">
        <v>7561.46</v>
      </c>
      <c r="C93" s="642">
        <v>609.29</v>
      </c>
      <c r="D93" s="642">
        <v>613.29999999999995</v>
      </c>
      <c r="E93" s="642">
        <v>622.05999999999995</v>
      </c>
      <c r="F93" s="642">
        <v>622.05999999999995</v>
      </c>
      <c r="G93" s="642">
        <v>5.87</v>
      </c>
      <c r="H93" s="642">
        <v>3.54</v>
      </c>
      <c r="I93" s="642">
        <v>2.1</v>
      </c>
      <c r="J93" s="642">
        <v>2.1</v>
      </c>
      <c r="K93" s="642">
        <v>2.5099999999999998</v>
      </c>
      <c r="L93" s="642">
        <v>2.48</v>
      </c>
      <c r="M93" s="642">
        <v>2.4500000000000002</v>
      </c>
      <c r="N93" s="642">
        <v>2.4500000000000002</v>
      </c>
    </row>
    <row r="94" spans="1:14">
      <c r="A94" s="319" t="s">
        <v>96</v>
      </c>
      <c r="B94" s="642">
        <v>1481.08</v>
      </c>
      <c r="C94" s="642">
        <v>110.38</v>
      </c>
      <c r="D94" s="642">
        <v>131.22999999999999</v>
      </c>
      <c r="E94" s="642">
        <v>126.12</v>
      </c>
      <c r="F94" s="642">
        <v>126.12</v>
      </c>
      <c r="G94" s="642">
        <v>16.82</v>
      </c>
      <c r="H94" s="642">
        <v>40.020000000000003</v>
      </c>
      <c r="I94" s="642">
        <v>14.26</v>
      </c>
      <c r="J94" s="642">
        <v>14.26</v>
      </c>
      <c r="K94" s="642">
        <v>0.49</v>
      </c>
      <c r="L94" s="642">
        <v>0.53</v>
      </c>
      <c r="M94" s="642">
        <v>0.5</v>
      </c>
      <c r="N94" s="642">
        <v>0.5</v>
      </c>
    </row>
    <row r="95" spans="1:14">
      <c r="A95" s="319" t="s">
        <v>97</v>
      </c>
      <c r="B95" s="642">
        <v>8422.34</v>
      </c>
      <c r="C95" s="642">
        <v>628.99</v>
      </c>
      <c r="D95" s="642">
        <v>704.7</v>
      </c>
      <c r="E95" s="642">
        <v>670.31</v>
      </c>
      <c r="F95" s="642">
        <v>670.31</v>
      </c>
      <c r="G95" s="642">
        <v>4.55</v>
      </c>
      <c r="H95" s="642">
        <v>19.97</v>
      </c>
      <c r="I95" s="642">
        <v>6.57</v>
      </c>
      <c r="J95" s="642">
        <v>6.57</v>
      </c>
      <c r="K95" s="642">
        <v>2.8</v>
      </c>
      <c r="L95" s="642">
        <v>2.85</v>
      </c>
      <c r="M95" s="642">
        <v>2.64</v>
      </c>
      <c r="N95" s="642">
        <v>2.64</v>
      </c>
    </row>
    <row r="96" spans="1:14">
      <c r="A96" s="319" t="s">
        <v>98</v>
      </c>
      <c r="B96" s="642">
        <v>10320.040000000001</v>
      </c>
      <c r="C96" s="642">
        <v>705.02</v>
      </c>
      <c r="D96" s="642">
        <v>942.21</v>
      </c>
      <c r="E96" s="642">
        <v>903.1</v>
      </c>
      <c r="F96" s="642">
        <v>903.1</v>
      </c>
      <c r="G96" s="642">
        <v>17.39</v>
      </c>
      <c r="H96" s="642">
        <v>35.6</v>
      </c>
      <c r="I96" s="642">
        <v>28.1</v>
      </c>
      <c r="J96" s="642">
        <v>28.1</v>
      </c>
      <c r="K96" s="642">
        <v>3.43</v>
      </c>
      <c r="L96" s="642">
        <v>3.8</v>
      </c>
      <c r="M96" s="642">
        <v>3.56</v>
      </c>
      <c r="N96" s="642">
        <v>3.56</v>
      </c>
    </row>
    <row r="97" spans="1:14">
      <c r="A97" s="319" t="s">
        <v>99</v>
      </c>
      <c r="B97" s="642">
        <v>3571.83</v>
      </c>
      <c r="C97" s="642">
        <v>296.19</v>
      </c>
      <c r="D97" s="642">
        <v>258.7</v>
      </c>
      <c r="E97" s="642">
        <v>242.4</v>
      </c>
      <c r="F97" s="642">
        <v>242.4</v>
      </c>
      <c r="G97" s="642">
        <v>5.64</v>
      </c>
      <c r="H97" s="642">
        <v>-11.04</v>
      </c>
      <c r="I97" s="642">
        <v>-18.16</v>
      </c>
      <c r="J97" s="642">
        <v>-18.16</v>
      </c>
      <c r="K97" s="642">
        <v>1.19</v>
      </c>
      <c r="L97" s="642">
        <v>1.04</v>
      </c>
      <c r="M97" s="642">
        <v>0.96</v>
      </c>
      <c r="N97" s="642">
        <v>0.96</v>
      </c>
    </row>
    <row r="98" spans="1:14">
      <c r="A98" s="319" t="s">
        <v>100</v>
      </c>
      <c r="B98" s="642">
        <v>1455.38</v>
      </c>
      <c r="C98" s="642">
        <v>101.43</v>
      </c>
      <c r="D98" s="642">
        <v>123.07</v>
      </c>
      <c r="E98" s="642">
        <v>119.46</v>
      </c>
      <c r="F98" s="642">
        <v>119.46</v>
      </c>
      <c r="G98" s="642">
        <v>7.24</v>
      </c>
      <c r="H98" s="642">
        <v>5.98</v>
      </c>
      <c r="I98" s="642">
        <v>17.78</v>
      </c>
      <c r="J98" s="642">
        <v>17.78</v>
      </c>
      <c r="K98" s="642">
        <v>0.48</v>
      </c>
      <c r="L98" s="642">
        <v>0.5</v>
      </c>
      <c r="M98" s="642">
        <v>0.47</v>
      </c>
      <c r="N98" s="642">
        <v>0.47</v>
      </c>
    </row>
    <row r="99" spans="1:14">
      <c r="A99" s="319" t="s">
        <v>101</v>
      </c>
      <c r="B99" s="642">
        <v>1741.07</v>
      </c>
      <c r="C99" s="642">
        <v>129.97999999999999</v>
      </c>
      <c r="D99" s="642">
        <v>147.08000000000001</v>
      </c>
      <c r="E99" s="642">
        <v>125.69</v>
      </c>
      <c r="F99" s="642">
        <v>125.69</v>
      </c>
      <c r="G99" s="642">
        <v>9.7200000000000006</v>
      </c>
      <c r="H99" s="642">
        <v>14.59</v>
      </c>
      <c r="I99" s="642">
        <v>-3.3</v>
      </c>
      <c r="J99" s="642">
        <v>-3.3</v>
      </c>
      <c r="K99" s="642">
        <v>0.57999999999999996</v>
      </c>
      <c r="L99" s="642">
        <v>0.59</v>
      </c>
      <c r="M99" s="642">
        <v>0.5</v>
      </c>
      <c r="N99" s="642">
        <v>0.5</v>
      </c>
    </row>
    <row r="100" spans="1:14">
      <c r="A100" s="319" t="s">
        <v>127</v>
      </c>
      <c r="B100" s="642">
        <v>1102.6400000000001</v>
      </c>
      <c r="C100" s="642">
        <v>85.55</v>
      </c>
      <c r="D100" s="642">
        <v>94.5</v>
      </c>
      <c r="E100" s="642">
        <v>82.5</v>
      </c>
      <c r="F100" s="642">
        <v>82.5</v>
      </c>
      <c r="G100" s="642">
        <v>13.59</v>
      </c>
      <c r="H100" s="642">
        <v>22.19</v>
      </c>
      <c r="I100" s="642">
        <v>-3.57</v>
      </c>
      <c r="J100" s="642">
        <v>-3.57</v>
      </c>
      <c r="K100" s="642">
        <v>0.37</v>
      </c>
      <c r="L100" s="642">
        <v>0.38</v>
      </c>
      <c r="M100" s="642">
        <v>0.33</v>
      </c>
      <c r="N100" s="642">
        <v>0.33</v>
      </c>
    </row>
    <row r="101" spans="1:14">
      <c r="A101" s="319" t="s">
        <v>128</v>
      </c>
      <c r="B101" s="642">
        <v>638.42999999999995</v>
      </c>
      <c r="C101" s="642">
        <v>44.43</v>
      </c>
      <c r="D101" s="642">
        <v>52.58</v>
      </c>
      <c r="E101" s="642">
        <v>43.2</v>
      </c>
      <c r="F101" s="642">
        <v>43.2</v>
      </c>
      <c r="G101" s="642">
        <v>3.61</v>
      </c>
      <c r="H101" s="642">
        <v>3.08</v>
      </c>
      <c r="I101" s="642">
        <v>-2.77</v>
      </c>
      <c r="J101" s="642">
        <v>-2.77</v>
      </c>
      <c r="K101" s="642">
        <v>0.21</v>
      </c>
      <c r="L101" s="642">
        <v>0.21</v>
      </c>
      <c r="M101" s="642">
        <v>0.17</v>
      </c>
      <c r="N101" s="642">
        <v>0.17</v>
      </c>
    </row>
    <row r="102" spans="1:14">
      <c r="A102" s="319" t="s">
        <v>102</v>
      </c>
      <c r="B102" s="642">
        <v>617.98</v>
      </c>
      <c r="C102" s="642">
        <v>48.7</v>
      </c>
      <c r="D102" s="642">
        <v>51.7</v>
      </c>
      <c r="E102" s="642">
        <v>45.73</v>
      </c>
      <c r="F102" s="642">
        <v>45.73</v>
      </c>
      <c r="G102" s="642">
        <v>-0.26</v>
      </c>
      <c r="H102" s="642">
        <v>2.7</v>
      </c>
      <c r="I102" s="642">
        <v>-6.1</v>
      </c>
      <c r="J102" s="642">
        <v>-6.1</v>
      </c>
      <c r="K102" s="642">
        <v>0.21</v>
      </c>
      <c r="L102" s="642">
        <v>0.21</v>
      </c>
      <c r="M102" s="642">
        <v>0.18</v>
      </c>
      <c r="N102" s="642">
        <v>0.18</v>
      </c>
    </row>
    <row r="103" spans="1:14">
      <c r="A103" s="319" t="s">
        <v>103</v>
      </c>
      <c r="B103" s="642">
        <v>725.14</v>
      </c>
      <c r="C103" s="642">
        <v>57.91</v>
      </c>
      <c r="D103" s="642">
        <v>57.13</v>
      </c>
      <c r="E103" s="642">
        <v>57.63</v>
      </c>
      <c r="F103" s="642">
        <v>57.63</v>
      </c>
      <c r="G103" s="642">
        <v>5.1100000000000003</v>
      </c>
      <c r="H103" s="642">
        <v>4.2300000000000004</v>
      </c>
      <c r="I103" s="642">
        <v>-0.48</v>
      </c>
      <c r="J103" s="642">
        <v>-0.48</v>
      </c>
      <c r="K103" s="642">
        <v>0.24</v>
      </c>
      <c r="L103" s="642">
        <v>0.23</v>
      </c>
      <c r="M103" s="642">
        <v>0.23</v>
      </c>
      <c r="N103" s="642">
        <v>0.23</v>
      </c>
    </row>
    <row r="104" spans="1:14">
      <c r="A104" s="319" t="s">
        <v>129</v>
      </c>
      <c r="B104" s="642">
        <v>562.30999999999995</v>
      </c>
      <c r="C104" s="642">
        <v>42.76</v>
      </c>
      <c r="D104" s="642">
        <v>47.15</v>
      </c>
      <c r="E104" s="642">
        <v>46.9</v>
      </c>
      <c r="F104" s="642">
        <v>46.9</v>
      </c>
      <c r="G104" s="642">
        <v>-2.19</v>
      </c>
      <c r="H104" s="642">
        <v>16.329999999999998</v>
      </c>
      <c r="I104" s="642">
        <v>9.68</v>
      </c>
      <c r="J104" s="642">
        <v>9.68</v>
      </c>
      <c r="K104" s="642">
        <v>0.19</v>
      </c>
      <c r="L104" s="642">
        <v>0.19</v>
      </c>
      <c r="M104" s="642">
        <v>0.18</v>
      </c>
      <c r="N104" s="642">
        <v>0.18</v>
      </c>
    </row>
    <row r="105" spans="1:14">
      <c r="A105" s="319" t="s">
        <v>130</v>
      </c>
      <c r="B105" s="642">
        <v>557.46</v>
      </c>
      <c r="C105" s="642">
        <v>40.71</v>
      </c>
      <c r="D105" s="642">
        <v>44.66</v>
      </c>
      <c r="E105" s="642">
        <v>44.75</v>
      </c>
      <c r="F105" s="642">
        <v>44.75</v>
      </c>
      <c r="G105" s="642">
        <v>-0.62</v>
      </c>
      <c r="H105" s="642">
        <v>5.26</v>
      </c>
      <c r="I105" s="642">
        <v>9.92</v>
      </c>
      <c r="J105" s="642">
        <v>9.92</v>
      </c>
      <c r="K105" s="642">
        <v>0.19</v>
      </c>
      <c r="L105" s="642">
        <v>0.18</v>
      </c>
      <c r="M105" s="642">
        <v>0.18</v>
      </c>
      <c r="N105" s="642">
        <v>0.18</v>
      </c>
    </row>
    <row r="106" spans="1:14">
      <c r="A106" s="319" t="s">
        <v>131</v>
      </c>
      <c r="B106" s="642">
        <v>691.77</v>
      </c>
      <c r="C106" s="642">
        <v>49.04</v>
      </c>
      <c r="D106" s="642">
        <v>39.94</v>
      </c>
      <c r="E106" s="642">
        <v>36.369999999999997</v>
      </c>
      <c r="F106" s="642">
        <v>36.369999999999997</v>
      </c>
      <c r="G106" s="642">
        <v>4.53</v>
      </c>
      <c r="H106" s="642">
        <v>-23.84</v>
      </c>
      <c r="I106" s="642">
        <v>-25.84</v>
      </c>
      <c r="J106" s="642">
        <v>-25.84</v>
      </c>
      <c r="K106" s="642">
        <v>0.23</v>
      </c>
      <c r="L106" s="642">
        <v>0.16</v>
      </c>
      <c r="M106" s="642">
        <v>0.14000000000000001</v>
      </c>
      <c r="N106" s="642">
        <v>0.14000000000000001</v>
      </c>
    </row>
    <row r="107" spans="1:14">
      <c r="A107" s="319" t="s">
        <v>104</v>
      </c>
      <c r="B107" s="642">
        <v>10880.7</v>
      </c>
      <c r="C107" s="642">
        <v>852.73</v>
      </c>
      <c r="D107" s="642">
        <v>743.01</v>
      </c>
      <c r="E107" s="642">
        <v>866.93</v>
      </c>
      <c r="F107" s="642">
        <v>866.93</v>
      </c>
      <c r="G107" s="642">
        <v>-6.57</v>
      </c>
      <c r="H107" s="642">
        <v>-32.1</v>
      </c>
      <c r="I107" s="642">
        <v>1.67</v>
      </c>
      <c r="J107" s="642">
        <v>1.67</v>
      </c>
      <c r="K107" s="642">
        <v>3.62</v>
      </c>
      <c r="L107" s="642">
        <v>3</v>
      </c>
      <c r="M107" s="642">
        <v>3.42</v>
      </c>
      <c r="N107" s="642">
        <v>3.42</v>
      </c>
    </row>
    <row r="108" spans="1:14">
      <c r="A108" s="319" t="s">
        <v>105</v>
      </c>
      <c r="B108" s="642">
        <v>9216.9500000000007</v>
      </c>
      <c r="C108" s="642">
        <v>740.8</v>
      </c>
      <c r="D108" s="642">
        <v>647.57000000000005</v>
      </c>
      <c r="E108" s="642">
        <v>721.09</v>
      </c>
      <c r="F108" s="642">
        <v>721.09</v>
      </c>
      <c r="G108" s="642">
        <v>-9.58</v>
      </c>
      <c r="H108" s="642">
        <v>-33.76</v>
      </c>
      <c r="I108" s="642">
        <v>-2.66</v>
      </c>
      <c r="J108" s="642">
        <v>-2.66</v>
      </c>
      <c r="K108" s="642">
        <v>3.06</v>
      </c>
      <c r="L108" s="642">
        <v>2.61</v>
      </c>
      <c r="M108" s="642">
        <v>2.84</v>
      </c>
      <c r="N108" s="642">
        <v>2.84</v>
      </c>
    </row>
    <row r="109" spans="1:14">
      <c r="A109" s="319" t="s">
        <v>106</v>
      </c>
      <c r="B109" s="642">
        <v>0</v>
      </c>
      <c r="C109" s="642">
        <v>0</v>
      </c>
      <c r="D109" s="642">
        <v>0</v>
      </c>
      <c r="E109" s="642">
        <v>0</v>
      </c>
      <c r="F109" s="642">
        <v>0</v>
      </c>
      <c r="G109" s="642">
        <v>0</v>
      </c>
      <c r="H109" s="642">
        <v>0</v>
      </c>
      <c r="I109" s="642">
        <v>0</v>
      </c>
      <c r="J109" s="642">
        <v>0</v>
      </c>
      <c r="K109" s="642">
        <v>0</v>
      </c>
      <c r="L109" s="642">
        <v>0</v>
      </c>
      <c r="M109" s="642">
        <v>0</v>
      </c>
      <c r="N109" s="642"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V48"/>
  <sheetViews>
    <sheetView view="pageBreakPreview" zoomScale="85" zoomScaleNormal="55" zoomScaleSheetLayoutView="85" workbookViewId="0">
      <selection activeCell="Y7" sqref="Y7"/>
    </sheetView>
  </sheetViews>
  <sheetFormatPr defaultColWidth="11.875" defaultRowHeight="24.6"/>
  <cols>
    <col min="1" max="1" width="45" style="354" customWidth="1"/>
    <col min="2" max="4" width="15.125" style="354" customWidth="1"/>
    <col min="5" max="5" width="14" style="354" hidden="1" customWidth="1"/>
    <col min="6" max="8" width="15" style="354" customWidth="1"/>
    <col min="9" max="9" width="10.125" style="354" hidden="1" customWidth="1"/>
    <col min="10" max="12" width="15" style="354" customWidth="1"/>
    <col min="13" max="13" width="10.125" style="354" hidden="1" customWidth="1"/>
    <col min="14" max="14" width="0" style="354" hidden="1" customWidth="1"/>
    <col min="15" max="22" width="10.875" style="354" hidden="1" customWidth="1"/>
    <col min="23" max="16384" width="11.875" style="354"/>
  </cols>
  <sheetData>
    <row r="1" spans="1:22" ht="28.5" customHeight="1">
      <c r="A1" s="708" t="s">
        <v>702</v>
      </c>
      <c r="B1" s="708"/>
      <c r="C1" s="708"/>
      <c r="D1" s="708"/>
      <c r="E1" s="708"/>
    </row>
    <row r="2" spans="1:22" s="568" customFormat="1" ht="23.25" customHeight="1">
      <c r="A2" s="709"/>
      <c r="B2" s="696" t="s">
        <v>693</v>
      </c>
      <c r="C2" s="702"/>
      <c r="D2" s="702"/>
      <c r="E2" s="702"/>
      <c r="F2" s="702" t="s">
        <v>43</v>
      </c>
      <c r="G2" s="702"/>
      <c r="H2" s="702"/>
      <c r="I2" s="702"/>
      <c r="J2" s="694" t="s">
        <v>44</v>
      </c>
      <c r="K2" s="695"/>
      <c r="L2" s="696"/>
      <c r="M2" s="664"/>
      <c r="N2" s="583"/>
      <c r="O2" s="694" t="s">
        <v>43</v>
      </c>
      <c r="P2" s="695"/>
      <c r="Q2" s="695"/>
      <c r="R2" s="696"/>
      <c r="S2" s="694" t="s">
        <v>44</v>
      </c>
      <c r="T2" s="695"/>
      <c r="U2" s="695"/>
      <c r="V2" s="696"/>
    </row>
    <row r="3" spans="1:22" s="568" customFormat="1" ht="23.25" customHeight="1">
      <c r="A3" s="709"/>
      <c r="B3" s="584">
        <f>T4_data!C2</f>
        <v>2568</v>
      </c>
      <c r="C3" s="561">
        <v>2568</v>
      </c>
      <c r="D3" s="561">
        <f>T4_data!D2</f>
        <v>2569</v>
      </c>
      <c r="E3" s="561">
        <f>T4_data!E2</f>
        <v>2569</v>
      </c>
      <c r="F3" s="561">
        <f>T4_data!G2</f>
        <v>2568</v>
      </c>
      <c r="G3" s="561">
        <v>2568</v>
      </c>
      <c r="H3" s="561">
        <f>T4_data!H2</f>
        <v>2569</v>
      </c>
      <c r="I3" s="561">
        <f>T4_data!I2</f>
        <v>2569</v>
      </c>
      <c r="J3" s="561">
        <f>T4_data!K2</f>
        <v>2568</v>
      </c>
      <c r="K3" s="561">
        <v>2568</v>
      </c>
      <c r="L3" s="561">
        <f>T4_data!L2</f>
        <v>2569</v>
      </c>
      <c r="M3" s="561">
        <f>T4_data!M2</f>
        <v>2569</v>
      </c>
      <c r="O3" s="561">
        <f t="shared" ref="O3:V4" si="0">F3</f>
        <v>2568</v>
      </c>
      <c r="P3" s="561">
        <f t="shared" si="0"/>
        <v>2568</v>
      </c>
      <c r="Q3" s="561">
        <f t="shared" si="0"/>
        <v>2569</v>
      </c>
      <c r="R3" s="561">
        <f t="shared" si="0"/>
        <v>2569</v>
      </c>
      <c r="S3" s="561">
        <f t="shared" si="0"/>
        <v>2568</v>
      </c>
      <c r="T3" s="561">
        <f t="shared" si="0"/>
        <v>2568</v>
      </c>
      <c r="U3" s="561">
        <f t="shared" si="0"/>
        <v>2569</v>
      </c>
      <c r="V3" s="561">
        <f t="shared" si="0"/>
        <v>2569</v>
      </c>
    </row>
    <row r="4" spans="1:22" s="568" customFormat="1" ht="23.25" customHeight="1">
      <c r="A4" s="709"/>
      <c r="B4" s="585" t="str">
        <f>T4_data!C3</f>
        <v>ม.ค.-ธ.ค.</v>
      </c>
      <c r="C4" s="563" t="str">
        <f>'ตาราง 3 การส่งออกสินค้าสำคัญ'!D4</f>
        <v>ธ.ค.</v>
      </c>
      <c r="D4" s="563" t="str">
        <f>'ตาราง 3 การส่งออกสินค้าสำคัญ'!E4</f>
        <v>ม.ค.</v>
      </c>
      <c r="E4" s="563" t="str">
        <f>'ตาราง 3 การส่งออกสินค้าสำคัญ'!F4</f>
        <v>ม.ค.-ม.ค.</v>
      </c>
      <c r="F4" s="563" t="str">
        <f>B4</f>
        <v>ม.ค.-ธ.ค.</v>
      </c>
      <c r="G4" s="563" t="str">
        <f t="shared" ref="G4:I4" si="1">C4</f>
        <v>ธ.ค.</v>
      </c>
      <c r="H4" s="563" t="str">
        <f t="shared" si="1"/>
        <v>ม.ค.</v>
      </c>
      <c r="I4" s="563" t="str">
        <f t="shared" si="1"/>
        <v>ม.ค.-ม.ค.</v>
      </c>
      <c r="J4" s="563" t="str">
        <f>F4</f>
        <v>ม.ค.-ธ.ค.</v>
      </c>
      <c r="K4" s="563" t="str">
        <f t="shared" ref="K4" si="2">G4</f>
        <v>ธ.ค.</v>
      </c>
      <c r="L4" s="563" t="str">
        <f t="shared" ref="L4" si="3">H4</f>
        <v>ม.ค.</v>
      </c>
      <c r="M4" s="563" t="str">
        <f t="shared" ref="M4" si="4">I4</f>
        <v>ม.ค.-ม.ค.</v>
      </c>
      <c r="O4" s="561" t="str">
        <f t="shared" si="0"/>
        <v>ม.ค.-ธ.ค.</v>
      </c>
      <c r="P4" s="561" t="str">
        <f>G4</f>
        <v>ธ.ค.</v>
      </c>
      <c r="Q4" s="561" t="str">
        <f t="shared" si="0"/>
        <v>ม.ค.</v>
      </c>
      <c r="R4" s="561" t="str">
        <f t="shared" si="0"/>
        <v>ม.ค.-ม.ค.</v>
      </c>
      <c r="S4" s="561" t="str">
        <f t="shared" si="0"/>
        <v>ม.ค.-ธ.ค.</v>
      </c>
      <c r="T4" s="561" t="str">
        <f t="shared" si="0"/>
        <v>ธ.ค.</v>
      </c>
      <c r="U4" s="561" t="str">
        <f t="shared" si="0"/>
        <v>ม.ค.</v>
      </c>
      <c r="V4" s="561" t="str">
        <f t="shared" si="0"/>
        <v>ม.ค.-ม.ค.</v>
      </c>
    </row>
    <row r="5" spans="1:22" s="568" customFormat="1" ht="23.25" customHeight="1">
      <c r="A5" s="347" t="s">
        <v>132</v>
      </c>
      <c r="B5" s="586">
        <f>VLOOKUP($A5,T4_data!$A:$M,3,FALSE)</f>
        <v>339635.01</v>
      </c>
      <c r="C5" s="587">
        <v>28928.44</v>
      </c>
      <c r="D5" s="587">
        <f>VLOOKUP($A5,T4_data!$A:$M,4,FALSE)</f>
        <v>31573.06</v>
      </c>
      <c r="E5" s="587">
        <f>VLOOKUP($A5,T4_data!$A:$M,5,FALSE)</f>
        <v>31573.06</v>
      </c>
      <c r="F5" s="567">
        <f>VLOOKUP($A5,T4_data!$A:$M,7,FALSE)</f>
        <v>12.93</v>
      </c>
      <c r="G5" s="567">
        <v>16.809999999999999</v>
      </c>
      <c r="H5" s="567">
        <f>VLOOKUP($A5,T4_data!$A:$M,8,FALSE)</f>
        <v>24.44</v>
      </c>
      <c r="I5" s="567">
        <f>VLOOKUP($A5,T4_data!$A:$M,9,FALSE)</f>
        <v>24.44</v>
      </c>
      <c r="J5" s="567">
        <f>VLOOKUP($A5,T4_data!$A:$M,11,FALSE)</f>
        <v>100</v>
      </c>
      <c r="K5" s="567">
        <v>100</v>
      </c>
      <c r="L5" s="617">
        <f>VLOOKUP($A5,T4_data!$A:$M,12,FALSE)</f>
        <v>100</v>
      </c>
      <c r="M5" s="617">
        <f>VLOOKUP($A5,T4_data!$A:$M,13,FALSE)</f>
        <v>100</v>
      </c>
      <c r="O5" s="569" t="str">
        <f t="shared" ref="O5:O45" si="5">IF(FIXED(F5,1)="0.0",FIXED(F5,2),FIXED(F5,1))</f>
        <v>12.9</v>
      </c>
      <c r="P5" s="588" t="str">
        <f t="shared" ref="P5:P45" si="6">IF(FIXED(G5,1)="0.0",FIXED(G5,2),FIXED(G5,1))</f>
        <v>16.8</v>
      </c>
      <c r="Q5" s="588" t="str">
        <f t="shared" ref="Q5:Q45" si="7">IF(FIXED(H5,1)="0.0",FIXED(H5,2),FIXED(H5,1))</f>
        <v>24.4</v>
      </c>
      <c r="R5" s="588" t="str">
        <f t="shared" ref="R5:R45" si="8">IF(FIXED(I5,1)="0.0",FIXED(I5,2),FIXED(I5,1))</f>
        <v>24.4</v>
      </c>
      <c r="S5" s="588" t="str">
        <f t="shared" ref="S5:S45" si="9">IF(FIXED(J5,1)="0.0",FIXED(J5,2),FIXED(J5,1))</f>
        <v>100.0</v>
      </c>
      <c r="T5" s="588" t="str">
        <f t="shared" ref="T5:T45" si="10">IF(FIXED(K5,1)="0.0",FIXED(K5,2),FIXED(K5,1))</f>
        <v>100.0</v>
      </c>
      <c r="U5" s="588" t="str">
        <f t="shared" ref="U5:U45" si="11">IF(FIXED(L5,1)="0.0",FIXED(L5,2),FIXED(L5,1))</f>
        <v>100.0</v>
      </c>
      <c r="V5" s="589" t="str">
        <f t="shared" ref="V5:V45" si="12">IF(FIXED(M5,1)="0.0",FIXED(M5,2),FIXED(M5,1))</f>
        <v>100.0</v>
      </c>
    </row>
    <row r="6" spans="1:22" s="559" customFormat="1" ht="23.25" customHeight="1">
      <c r="A6" s="348" t="s">
        <v>133</v>
      </c>
      <c r="B6" s="590">
        <f>VLOOKUP($A6,T4_data!$A:$M,3,FALSE)</f>
        <v>235492.58</v>
      </c>
      <c r="C6" s="591">
        <v>20462.29</v>
      </c>
      <c r="D6" s="591">
        <f>VLOOKUP($A6,T4_data!$A:$M,4,FALSE)</f>
        <v>21481.43</v>
      </c>
      <c r="E6" s="591">
        <f>VLOOKUP($A6,T4_data!$A:$M,5,FALSE)</f>
        <v>21481.43</v>
      </c>
      <c r="F6" s="572">
        <f>VLOOKUP($A6,T4_data!$A:$M,7,FALSE)</f>
        <v>13.26</v>
      </c>
      <c r="G6" s="572">
        <v>19.21</v>
      </c>
      <c r="H6" s="572">
        <f>VLOOKUP($A6,T4_data!$A:$M,8,FALSE)</f>
        <v>24.08</v>
      </c>
      <c r="I6" s="572">
        <f>VLOOKUP($A6,T4_data!$A:$M,9,FALSE)</f>
        <v>24.08</v>
      </c>
      <c r="J6" s="572">
        <f>VLOOKUP($A6,T4_data!$A:$M,11,FALSE)</f>
        <v>69.34</v>
      </c>
      <c r="K6" s="572">
        <v>70.73</v>
      </c>
      <c r="L6" s="618">
        <f>VLOOKUP($A6,T4_data!$A:$M,12,FALSE)</f>
        <v>68.040000000000006</v>
      </c>
      <c r="M6" s="618">
        <f>VLOOKUP($A6,T4_data!$A:$M,13,FALSE)</f>
        <v>68.040000000000006</v>
      </c>
      <c r="O6" s="573" t="str">
        <f t="shared" si="5"/>
        <v>13.3</v>
      </c>
      <c r="P6" s="592" t="str">
        <f t="shared" si="6"/>
        <v>19.2</v>
      </c>
      <c r="Q6" s="592" t="str">
        <f t="shared" si="7"/>
        <v>24.1</v>
      </c>
      <c r="R6" s="592" t="str">
        <f t="shared" si="8"/>
        <v>24.1</v>
      </c>
      <c r="S6" s="592" t="str">
        <f t="shared" si="9"/>
        <v>69.3</v>
      </c>
      <c r="T6" s="592" t="str">
        <f t="shared" si="10"/>
        <v>70.7</v>
      </c>
      <c r="U6" s="592" t="str">
        <f t="shared" si="11"/>
        <v>68.0</v>
      </c>
      <c r="V6" s="593" t="str">
        <f t="shared" si="12"/>
        <v>68.0</v>
      </c>
    </row>
    <row r="7" spans="1:22" s="559" customFormat="1" ht="23.25" customHeight="1">
      <c r="A7" s="349" t="s">
        <v>134</v>
      </c>
      <c r="B7" s="594">
        <f>VLOOKUP($A7,T4_data!$A:$M,3,FALSE)</f>
        <v>72506.39</v>
      </c>
      <c r="C7" s="578">
        <v>7188.4</v>
      </c>
      <c r="D7" s="578">
        <f>VLOOKUP($A7,T4_data!$A:$M,4,FALSE)</f>
        <v>6835.97</v>
      </c>
      <c r="E7" s="578">
        <f>VLOOKUP($A7,T4_data!$A:$M,5,FALSE)</f>
        <v>6835.97</v>
      </c>
      <c r="F7" s="576">
        <f>VLOOKUP($A7,T4_data!$A:$M,7,FALSE)</f>
        <v>31.97</v>
      </c>
      <c r="G7" s="576">
        <v>54.32</v>
      </c>
      <c r="H7" s="576">
        <f>VLOOKUP($A7,T4_data!$A:$M,8,FALSE)</f>
        <v>43.06</v>
      </c>
      <c r="I7" s="576">
        <f>VLOOKUP($A7,T4_data!$A:$M,9,FALSE)</f>
        <v>43.06</v>
      </c>
      <c r="J7" s="576">
        <f>VLOOKUP($A7,T4_data!$A:$M,11,FALSE)</f>
        <v>21.35</v>
      </c>
      <c r="K7" s="576">
        <v>24.85</v>
      </c>
      <c r="L7" s="619">
        <f>VLOOKUP($A7,T4_data!$A:$M,12,FALSE)</f>
        <v>21.65</v>
      </c>
      <c r="M7" s="619">
        <f>VLOOKUP($A7,T4_data!$A:$M,13,FALSE)</f>
        <v>21.65</v>
      </c>
      <c r="O7" s="573" t="str">
        <f t="shared" si="5"/>
        <v>32.0</v>
      </c>
      <c r="P7" s="592" t="str">
        <f t="shared" si="6"/>
        <v>54.3</v>
      </c>
      <c r="Q7" s="592" t="str">
        <f t="shared" si="7"/>
        <v>43.1</v>
      </c>
      <c r="R7" s="592" t="str">
        <f t="shared" si="8"/>
        <v>43.1</v>
      </c>
      <c r="S7" s="592" t="str">
        <f t="shared" si="9"/>
        <v>21.4</v>
      </c>
      <c r="T7" s="592" t="str">
        <f t="shared" si="10"/>
        <v>24.9</v>
      </c>
      <c r="U7" s="592" t="str">
        <f t="shared" si="11"/>
        <v>21.7</v>
      </c>
      <c r="V7" s="593" t="str">
        <f t="shared" si="12"/>
        <v>21.7</v>
      </c>
    </row>
    <row r="8" spans="1:22" s="559" customFormat="1" ht="23.25" customHeight="1">
      <c r="A8" s="349" t="s">
        <v>135</v>
      </c>
      <c r="B8" s="594">
        <f>VLOOKUP($A8,T4_data!$A:$M,3,FALSE)</f>
        <v>39722.879999999997</v>
      </c>
      <c r="C8" s="578">
        <v>3134.64</v>
      </c>
      <c r="D8" s="578">
        <f>VLOOKUP($A8,T4_data!$A:$M,4,FALSE)</f>
        <v>3430.13</v>
      </c>
      <c r="E8" s="578">
        <f>VLOOKUP($A8,T4_data!$A:$M,5,FALSE)</f>
        <v>3430.13</v>
      </c>
      <c r="F8" s="576">
        <f>VLOOKUP($A8,T4_data!$A:$M,7,FALSE)</f>
        <v>12.6</v>
      </c>
      <c r="G8" s="576">
        <v>4.3899999999999997</v>
      </c>
      <c r="H8" s="576">
        <f>VLOOKUP($A8,T4_data!$A:$M,8,FALSE)</f>
        <v>35.049999999999997</v>
      </c>
      <c r="I8" s="576">
        <f>VLOOKUP($A8,T4_data!$A:$M,9,FALSE)</f>
        <v>35.049999999999997</v>
      </c>
      <c r="J8" s="576">
        <f>VLOOKUP($A8,T4_data!$A:$M,11,FALSE)</f>
        <v>11.7</v>
      </c>
      <c r="K8" s="576">
        <v>10.84</v>
      </c>
      <c r="L8" s="619">
        <f>VLOOKUP($A8,T4_data!$A:$M,12,FALSE)</f>
        <v>10.86</v>
      </c>
      <c r="M8" s="619">
        <f>VLOOKUP($A8,T4_data!$A:$M,13,FALSE)</f>
        <v>10.86</v>
      </c>
      <c r="O8" s="573" t="str">
        <f t="shared" si="5"/>
        <v>12.6</v>
      </c>
      <c r="P8" s="592" t="str">
        <f t="shared" si="6"/>
        <v>4.4</v>
      </c>
      <c r="Q8" s="592" t="str">
        <f t="shared" si="7"/>
        <v>35.1</v>
      </c>
      <c r="R8" s="592" t="str">
        <f t="shared" si="8"/>
        <v>35.1</v>
      </c>
      <c r="S8" s="592" t="str">
        <f t="shared" si="9"/>
        <v>11.7</v>
      </c>
      <c r="T8" s="592" t="str">
        <f t="shared" si="10"/>
        <v>10.8</v>
      </c>
      <c r="U8" s="592" t="str">
        <f t="shared" si="11"/>
        <v>10.9</v>
      </c>
      <c r="V8" s="593" t="str">
        <f t="shared" si="12"/>
        <v>10.9</v>
      </c>
    </row>
    <row r="9" spans="1:22" s="559" customFormat="1" ht="23.25" customHeight="1">
      <c r="A9" s="349" t="s">
        <v>136</v>
      </c>
      <c r="B9" s="594">
        <f>VLOOKUP($A9,T4_data!$A:$M,3,FALSE)</f>
        <v>23549.98</v>
      </c>
      <c r="C9" s="578">
        <v>1890.24</v>
      </c>
      <c r="D9" s="578">
        <f>VLOOKUP($A9,T4_data!$A:$M,4,FALSE)</f>
        <v>2024.8</v>
      </c>
      <c r="E9" s="578">
        <f>VLOOKUP($A9,T4_data!$A:$M,5,FALSE)</f>
        <v>2024.8</v>
      </c>
      <c r="F9" s="576">
        <f>VLOOKUP($A9,T4_data!$A:$M,7,FALSE)</f>
        <v>1.1299999999999999</v>
      </c>
      <c r="G9" s="576">
        <v>8.6199999999999992</v>
      </c>
      <c r="H9" s="576">
        <f>VLOOKUP($A9,T4_data!$A:$M,8,FALSE)</f>
        <v>2.67</v>
      </c>
      <c r="I9" s="576">
        <f>VLOOKUP($A9,T4_data!$A:$M,9,FALSE)</f>
        <v>2.67</v>
      </c>
      <c r="J9" s="576">
        <f>VLOOKUP($A9,T4_data!$A:$M,11,FALSE)</f>
        <v>6.93</v>
      </c>
      <c r="K9" s="576">
        <v>6.53</v>
      </c>
      <c r="L9" s="619">
        <f>VLOOKUP($A9,T4_data!$A:$M,12,FALSE)</f>
        <v>6.41</v>
      </c>
      <c r="M9" s="619">
        <f>VLOOKUP($A9,T4_data!$A:$M,13,FALSE)</f>
        <v>6.41</v>
      </c>
      <c r="O9" s="573" t="str">
        <f t="shared" si="5"/>
        <v>1.1</v>
      </c>
      <c r="P9" s="592" t="str">
        <f t="shared" si="6"/>
        <v>8.6</v>
      </c>
      <c r="Q9" s="592" t="str">
        <f t="shared" si="7"/>
        <v>2.7</v>
      </c>
      <c r="R9" s="592" t="str">
        <f t="shared" si="8"/>
        <v>2.7</v>
      </c>
      <c r="S9" s="592" t="str">
        <f t="shared" si="9"/>
        <v>6.9</v>
      </c>
      <c r="T9" s="592" t="str">
        <f t="shared" si="10"/>
        <v>6.5</v>
      </c>
      <c r="U9" s="592" t="str">
        <f t="shared" si="11"/>
        <v>6.4</v>
      </c>
      <c r="V9" s="593" t="str">
        <f t="shared" si="12"/>
        <v>6.4</v>
      </c>
    </row>
    <row r="10" spans="1:22" s="559" customFormat="1" ht="23.25" customHeight="1">
      <c r="A10" s="349" t="s">
        <v>137</v>
      </c>
      <c r="B10" s="594">
        <f>VLOOKUP($A10,T4_data!$A:$M,3,FALSE)</f>
        <v>73264.25</v>
      </c>
      <c r="C10" s="578">
        <v>5821.3</v>
      </c>
      <c r="D10" s="578">
        <f>VLOOKUP($A10,T4_data!$A:$M,4,FALSE)</f>
        <v>6682.54</v>
      </c>
      <c r="E10" s="578">
        <f>VLOOKUP($A10,T4_data!$A:$M,5,FALSE)</f>
        <v>6682.54</v>
      </c>
      <c r="F10" s="576">
        <f>VLOOKUP($A10,T4_data!$A:$M,7,FALSE)</f>
        <v>4.34</v>
      </c>
      <c r="G10" s="576">
        <v>2.27</v>
      </c>
      <c r="H10" s="576">
        <f>VLOOKUP($A10,T4_data!$A:$M,8,FALSE)</f>
        <v>13.39</v>
      </c>
      <c r="I10" s="576">
        <f>VLOOKUP($A10,T4_data!$A:$M,9,FALSE)</f>
        <v>13.39</v>
      </c>
      <c r="J10" s="576">
        <f>VLOOKUP($A10,T4_data!$A:$M,11,FALSE)</f>
        <v>21.57</v>
      </c>
      <c r="K10" s="576">
        <v>20.12</v>
      </c>
      <c r="L10" s="619">
        <f>VLOOKUP($A10,T4_data!$A:$M,12,FALSE)</f>
        <v>21.17</v>
      </c>
      <c r="M10" s="619">
        <f>VLOOKUP($A10,T4_data!$A:$M,13,FALSE)</f>
        <v>21.17</v>
      </c>
      <c r="O10" s="573" t="str">
        <f t="shared" si="5"/>
        <v>4.3</v>
      </c>
      <c r="P10" s="592" t="str">
        <f t="shared" si="6"/>
        <v>2.3</v>
      </c>
      <c r="Q10" s="592" t="str">
        <f t="shared" si="7"/>
        <v>13.4</v>
      </c>
      <c r="R10" s="592" t="str">
        <f t="shared" si="8"/>
        <v>13.4</v>
      </c>
      <c r="S10" s="592" t="str">
        <f t="shared" si="9"/>
        <v>21.6</v>
      </c>
      <c r="T10" s="592" t="str">
        <f t="shared" si="10"/>
        <v>20.1</v>
      </c>
      <c r="U10" s="592" t="str">
        <f t="shared" si="11"/>
        <v>21.2</v>
      </c>
      <c r="V10" s="593" t="str">
        <f t="shared" si="12"/>
        <v>21.2</v>
      </c>
    </row>
    <row r="11" spans="1:22" s="559" customFormat="1" ht="23.25" customHeight="1">
      <c r="A11" s="349" t="s">
        <v>138</v>
      </c>
      <c r="B11" s="594">
        <f>VLOOKUP($A11,T4_data!$A:$M,3,FALSE)</f>
        <v>42847.040000000001</v>
      </c>
      <c r="C11" s="578">
        <v>3595.01</v>
      </c>
      <c r="D11" s="578">
        <f>VLOOKUP($A11,T4_data!$A:$M,4,FALSE)</f>
        <v>4388.71</v>
      </c>
      <c r="E11" s="578">
        <f>VLOOKUP($A11,T4_data!$A:$M,5,FALSE)</f>
        <v>4388.71</v>
      </c>
      <c r="F11" s="576">
        <f>VLOOKUP($A11,T4_data!$A:$M,7,FALSE)</f>
        <v>6.92</v>
      </c>
      <c r="G11" s="576">
        <v>13.09</v>
      </c>
      <c r="H11" s="576">
        <f>VLOOKUP($A11,T4_data!$A:$M,8,FALSE)</f>
        <v>29.79</v>
      </c>
      <c r="I11" s="576">
        <f>VLOOKUP($A11,T4_data!$A:$M,9,FALSE)</f>
        <v>29.79</v>
      </c>
      <c r="J11" s="576">
        <f>VLOOKUP($A11,T4_data!$A:$M,11,FALSE)</f>
        <v>12.62</v>
      </c>
      <c r="K11" s="576">
        <v>12.43</v>
      </c>
      <c r="L11" s="619">
        <f>VLOOKUP($A11,T4_data!$A:$M,12,FALSE)</f>
        <v>13.9</v>
      </c>
      <c r="M11" s="619">
        <f>VLOOKUP($A11,T4_data!$A:$M,13,FALSE)</f>
        <v>13.9</v>
      </c>
      <c r="O11" s="573" t="str">
        <f t="shared" si="5"/>
        <v>6.9</v>
      </c>
      <c r="P11" s="592" t="str">
        <f t="shared" si="6"/>
        <v>13.1</v>
      </c>
      <c r="Q11" s="592" t="str">
        <f t="shared" si="7"/>
        <v>29.8</v>
      </c>
      <c r="R11" s="592" t="str">
        <f t="shared" si="8"/>
        <v>29.8</v>
      </c>
      <c r="S11" s="592" t="str">
        <f t="shared" si="9"/>
        <v>12.6</v>
      </c>
      <c r="T11" s="592" t="str">
        <f t="shared" si="10"/>
        <v>12.4</v>
      </c>
      <c r="U11" s="592" t="str">
        <f t="shared" si="11"/>
        <v>13.9</v>
      </c>
      <c r="V11" s="593" t="str">
        <f t="shared" si="12"/>
        <v>13.9</v>
      </c>
    </row>
    <row r="12" spans="1:22" s="559" customFormat="1" ht="23.25" customHeight="1">
      <c r="A12" s="349" t="s">
        <v>139</v>
      </c>
      <c r="B12" s="594">
        <f>VLOOKUP($A12,T4_data!$A:$M,3,FALSE)</f>
        <v>12045.65</v>
      </c>
      <c r="C12" s="578">
        <v>1213.33</v>
      </c>
      <c r="D12" s="578">
        <f>VLOOKUP($A12,T4_data!$A:$M,4,FALSE)</f>
        <v>1710.42</v>
      </c>
      <c r="E12" s="578">
        <f>VLOOKUP($A12,T4_data!$A:$M,5,FALSE)</f>
        <v>1710.42</v>
      </c>
      <c r="F12" s="576">
        <f>VLOOKUP($A12,T4_data!$A:$M,7,FALSE)</f>
        <v>16.21</v>
      </c>
      <c r="G12" s="576">
        <v>28.17</v>
      </c>
      <c r="H12" s="576">
        <f>VLOOKUP($A12,T4_data!$A:$M,8,FALSE)</f>
        <v>87.32</v>
      </c>
      <c r="I12" s="576">
        <f>VLOOKUP($A12,T4_data!$A:$M,9,FALSE)</f>
        <v>87.32</v>
      </c>
      <c r="J12" s="576">
        <f>VLOOKUP($A12,T4_data!$A:$M,11,FALSE)</f>
        <v>3.55</v>
      </c>
      <c r="K12" s="576">
        <v>4.1900000000000004</v>
      </c>
      <c r="L12" s="619">
        <f>VLOOKUP($A12,T4_data!$A:$M,12,FALSE)</f>
        <v>5.42</v>
      </c>
      <c r="M12" s="619">
        <f>VLOOKUP($A12,T4_data!$A:$M,13,FALSE)</f>
        <v>5.42</v>
      </c>
      <c r="O12" s="573" t="str">
        <f t="shared" si="5"/>
        <v>16.2</v>
      </c>
      <c r="P12" s="592" t="str">
        <f t="shared" si="6"/>
        <v>28.2</v>
      </c>
      <c r="Q12" s="592" t="str">
        <f t="shared" si="7"/>
        <v>87.3</v>
      </c>
      <c r="R12" s="592" t="str">
        <f t="shared" si="8"/>
        <v>87.3</v>
      </c>
      <c r="S12" s="592" t="str">
        <f t="shared" si="9"/>
        <v>3.6</v>
      </c>
      <c r="T12" s="592" t="str">
        <f t="shared" si="10"/>
        <v>4.2</v>
      </c>
      <c r="U12" s="592" t="str">
        <f t="shared" si="11"/>
        <v>5.4</v>
      </c>
      <c r="V12" s="593" t="str">
        <f t="shared" si="12"/>
        <v>5.4</v>
      </c>
    </row>
    <row r="13" spans="1:22" s="559" customFormat="1" ht="23.25" customHeight="1">
      <c r="A13" s="349" t="s">
        <v>140</v>
      </c>
      <c r="B13" s="594">
        <f>VLOOKUP($A13,T4_data!$A:$M,3,FALSE)</f>
        <v>13430.13</v>
      </c>
      <c r="C13" s="578">
        <v>1169.8800000000001</v>
      </c>
      <c r="D13" s="578">
        <f>VLOOKUP($A13,T4_data!$A:$M,4,FALSE)</f>
        <v>1306.93</v>
      </c>
      <c r="E13" s="578">
        <f>VLOOKUP($A13,T4_data!$A:$M,5,FALSE)</f>
        <v>1306.93</v>
      </c>
      <c r="F13" s="576">
        <f>VLOOKUP($A13,T4_data!$A:$M,7,FALSE)</f>
        <v>8.98</v>
      </c>
      <c r="G13" s="576">
        <v>25.42</v>
      </c>
      <c r="H13" s="576">
        <f>VLOOKUP($A13,T4_data!$A:$M,8,FALSE)</f>
        <v>22.66</v>
      </c>
      <c r="I13" s="576">
        <f>VLOOKUP($A13,T4_data!$A:$M,9,FALSE)</f>
        <v>22.66</v>
      </c>
      <c r="J13" s="576">
        <f>VLOOKUP($A13,T4_data!$A:$M,11,FALSE)</f>
        <v>3.95</v>
      </c>
      <c r="K13" s="576">
        <v>4.04</v>
      </c>
      <c r="L13" s="619">
        <f>VLOOKUP($A13,T4_data!$A:$M,12,FALSE)</f>
        <v>4.1399999999999997</v>
      </c>
      <c r="M13" s="619">
        <f>VLOOKUP($A13,T4_data!$A:$M,13,FALSE)</f>
        <v>4.1399999999999997</v>
      </c>
      <c r="O13" s="573" t="str">
        <f t="shared" si="5"/>
        <v>9.0</v>
      </c>
      <c r="P13" s="592" t="str">
        <f t="shared" si="6"/>
        <v>25.4</v>
      </c>
      <c r="Q13" s="592" t="str">
        <f t="shared" si="7"/>
        <v>22.7</v>
      </c>
      <c r="R13" s="592" t="str">
        <f t="shared" si="8"/>
        <v>22.7</v>
      </c>
      <c r="S13" s="592" t="str">
        <f t="shared" si="9"/>
        <v>4.0</v>
      </c>
      <c r="T13" s="592" t="str">
        <f t="shared" si="10"/>
        <v>4.0</v>
      </c>
      <c r="U13" s="592" t="str">
        <f t="shared" si="11"/>
        <v>4.1</v>
      </c>
      <c r="V13" s="593" t="str">
        <f t="shared" si="12"/>
        <v>4.1</v>
      </c>
    </row>
    <row r="14" spans="1:22" s="559" customFormat="1" ht="23.25" customHeight="1">
      <c r="A14" s="349" t="s">
        <v>141</v>
      </c>
      <c r="B14" s="594">
        <f>VLOOKUP($A14,T4_data!$A:$M,3,FALSE)</f>
        <v>9336.08</v>
      </c>
      <c r="C14" s="578">
        <v>633.66</v>
      </c>
      <c r="D14" s="578">
        <f>VLOOKUP($A14,T4_data!$A:$M,4,FALSE)</f>
        <v>783.67</v>
      </c>
      <c r="E14" s="578">
        <f>VLOOKUP($A14,T4_data!$A:$M,5,FALSE)</f>
        <v>783.67</v>
      </c>
      <c r="F14" s="576">
        <f>VLOOKUP($A14,T4_data!$A:$M,7,FALSE)</f>
        <v>-1.63</v>
      </c>
      <c r="G14" s="576">
        <v>-5.74</v>
      </c>
      <c r="H14" s="576">
        <f>VLOOKUP($A14,T4_data!$A:$M,8,FALSE)</f>
        <v>3.3</v>
      </c>
      <c r="I14" s="576">
        <f>VLOOKUP($A14,T4_data!$A:$M,9,FALSE)</f>
        <v>3.3</v>
      </c>
      <c r="J14" s="576">
        <f>VLOOKUP($A14,T4_data!$A:$M,11,FALSE)</f>
        <v>2.75</v>
      </c>
      <c r="K14" s="576">
        <v>2.19</v>
      </c>
      <c r="L14" s="619">
        <f>VLOOKUP($A14,T4_data!$A:$M,12,FALSE)</f>
        <v>2.48</v>
      </c>
      <c r="M14" s="619">
        <f>VLOOKUP($A14,T4_data!$A:$M,13,FALSE)</f>
        <v>2.48</v>
      </c>
      <c r="O14" s="573" t="str">
        <f t="shared" si="5"/>
        <v>-1.6</v>
      </c>
      <c r="P14" s="592" t="str">
        <f t="shared" si="6"/>
        <v>-5.7</v>
      </c>
      <c r="Q14" s="592" t="str">
        <f t="shared" si="7"/>
        <v>3.3</v>
      </c>
      <c r="R14" s="592" t="str">
        <f t="shared" si="8"/>
        <v>3.3</v>
      </c>
      <c r="S14" s="592" t="str">
        <f t="shared" si="9"/>
        <v>2.8</v>
      </c>
      <c r="T14" s="592" t="str">
        <f t="shared" si="10"/>
        <v>2.2</v>
      </c>
      <c r="U14" s="592" t="str">
        <f t="shared" si="11"/>
        <v>2.5</v>
      </c>
      <c r="V14" s="593" t="str">
        <f t="shared" si="12"/>
        <v>2.5</v>
      </c>
    </row>
    <row r="15" spans="1:22" s="559" customFormat="1" ht="23.25" customHeight="1">
      <c r="A15" s="349" t="s">
        <v>142</v>
      </c>
      <c r="B15" s="594">
        <f>VLOOKUP($A15,T4_data!$A:$M,3,FALSE)</f>
        <v>7908.88</v>
      </c>
      <c r="C15" s="578">
        <v>569.34</v>
      </c>
      <c r="D15" s="578">
        <f>VLOOKUP($A15,T4_data!$A:$M,4,FALSE)</f>
        <v>576</v>
      </c>
      <c r="E15" s="578">
        <f>VLOOKUP($A15,T4_data!$A:$M,5,FALSE)</f>
        <v>576</v>
      </c>
      <c r="F15" s="576">
        <f>VLOOKUP($A15,T4_data!$A:$M,7,FALSE)</f>
        <v>1.65</v>
      </c>
      <c r="G15" s="576">
        <v>-8.4700000000000006</v>
      </c>
      <c r="H15" s="576">
        <f>VLOOKUP($A15,T4_data!$A:$M,8,FALSE)</f>
        <v>-9.5</v>
      </c>
      <c r="I15" s="576">
        <f>VLOOKUP($A15,T4_data!$A:$M,9,FALSE)</f>
        <v>-9.5</v>
      </c>
      <c r="J15" s="576">
        <f>VLOOKUP($A15,T4_data!$A:$M,11,FALSE)</f>
        <v>2.33</v>
      </c>
      <c r="K15" s="576">
        <v>1.97</v>
      </c>
      <c r="L15" s="619">
        <f>VLOOKUP($A15,T4_data!$A:$M,12,FALSE)</f>
        <v>1.82</v>
      </c>
      <c r="M15" s="619">
        <f>VLOOKUP($A15,T4_data!$A:$M,13,FALSE)</f>
        <v>1.82</v>
      </c>
      <c r="O15" s="573" t="str">
        <f t="shared" si="5"/>
        <v>1.7</v>
      </c>
      <c r="P15" s="592" t="str">
        <f t="shared" si="6"/>
        <v>-8.5</v>
      </c>
      <c r="Q15" s="592" t="str">
        <f t="shared" si="7"/>
        <v>-9.5</v>
      </c>
      <c r="R15" s="592" t="str">
        <f t="shared" si="8"/>
        <v>-9.5</v>
      </c>
      <c r="S15" s="592" t="str">
        <f t="shared" si="9"/>
        <v>2.3</v>
      </c>
      <c r="T15" s="592" t="str">
        <f t="shared" si="10"/>
        <v>2.0</v>
      </c>
      <c r="U15" s="592" t="str">
        <f t="shared" si="11"/>
        <v>1.8</v>
      </c>
      <c r="V15" s="593" t="str">
        <f t="shared" si="12"/>
        <v>1.8</v>
      </c>
    </row>
    <row r="16" spans="1:22" s="559" customFormat="1" ht="23.25" customHeight="1">
      <c r="A16" s="349" t="s">
        <v>143</v>
      </c>
      <c r="B16" s="594">
        <f>VLOOKUP($A16,T4_data!$A:$M,3,FALSE)</f>
        <v>126.29</v>
      </c>
      <c r="C16" s="578">
        <v>8.8000000000000007</v>
      </c>
      <c r="D16" s="578">
        <f>VLOOKUP($A16,T4_data!$A:$M,4,FALSE)</f>
        <v>11.69</v>
      </c>
      <c r="E16" s="578">
        <f>VLOOKUP($A16,T4_data!$A:$M,5,FALSE)</f>
        <v>11.69</v>
      </c>
      <c r="F16" s="576">
        <f>VLOOKUP($A16,T4_data!$A:$M,7,FALSE)</f>
        <v>12.59</v>
      </c>
      <c r="G16" s="576">
        <v>71.209999999999994</v>
      </c>
      <c r="H16" s="576">
        <f>VLOOKUP($A16,T4_data!$A:$M,8,FALSE)</f>
        <v>53.61</v>
      </c>
      <c r="I16" s="576">
        <f>VLOOKUP($A16,T4_data!$A:$M,9,FALSE)</f>
        <v>53.61</v>
      </c>
      <c r="J16" s="660">
        <f>VLOOKUP($A16,T4_data!$A:$M,11,FALSE)</f>
        <v>0.04</v>
      </c>
      <c r="K16" s="660">
        <v>0.03</v>
      </c>
      <c r="L16" s="661">
        <f>VLOOKUP($A16,T4_data!$A:$M,12,FALSE)</f>
        <v>0.04</v>
      </c>
      <c r="M16" s="661">
        <f>VLOOKUP($A16,T4_data!$A:$M,13,FALSE)</f>
        <v>0.04</v>
      </c>
      <c r="O16" s="573" t="str">
        <f t="shared" si="5"/>
        <v>12.6</v>
      </c>
      <c r="P16" s="592" t="str">
        <f t="shared" si="6"/>
        <v>71.2</v>
      </c>
      <c r="Q16" s="592" t="str">
        <f t="shared" si="7"/>
        <v>53.6</v>
      </c>
      <c r="R16" s="592" t="str">
        <f t="shared" si="8"/>
        <v>53.6</v>
      </c>
      <c r="S16" s="592" t="str">
        <f t="shared" si="9"/>
        <v>0.04</v>
      </c>
      <c r="T16" s="592" t="str">
        <f t="shared" si="10"/>
        <v>0.03</v>
      </c>
      <c r="U16" s="592" t="str">
        <f t="shared" si="11"/>
        <v>0.04</v>
      </c>
      <c r="V16" s="593" t="str">
        <f t="shared" si="12"/>
        <v>0.04</v>
      </c>
    </row>
    <row r="17" spans="1:22" s="559" customFormat="1" ht="23.25" customHeight="1">
      <c r="A17" s="349" t="s">
        <v>144</v>
      </c>
      <c r="B17" s="594">
        <f>VLOOKUP($A17,T4_data!$A:$M,3,FALSE)</f>
        <v>30417.21</v>
      </c>
      <c r="C17" s="578">
        <v>2226.29</v>
      </c>
      <c r="D17" s="578">
        <f>VLOOKUP($A17,T4_data!$A:$M,4,FALSE)</f>
        <v>2293.8200000000002</v>
      </c>
      <c r="E17" s="578">
        <f>VLOOKUP($A17,T4_data!$A:$M,5,FALSE)</f>
        <v>2293.8200000000002</v>
      </c>
      <c r="F17" s="576">
        <f>VLOOKUP($A17,T4_data!$A:$M,7,FALSE)</f>
        <v>0.91</v>
      </c>
      <c r="G17" s="576">
        <v>-11.43</v>
      </c>
      <c r="H17" s="576">
        <f>VLOOKUP($A17,T4_data!$A:$M,8,FALSE)</f>
        <v>-8.69</v>
      </c>
      <c r="I17" s="576">
        <f>VLOOKUP($A17,T4_data!$A:$M,9,FALSE)</f>
        <v>-8.69</v>
      </c>
      <c r="J17" s="576">
        <f>VLOOKUP($A17,T4_data!$A:$M,11,FALSE)</f>
        <v>8.9600000000000009</v>
      </c>
      <c r="K17" s="576">
        <v>7.7</v>
      </c>
      <c r="L17" s="619">
        <f>VLOOKUP($A17,T4_data!$A:$M,12,FALSE)</f>
        <v>7.27</v>
      </c>
      <c r="M17" s="619">
        <f>VLOOKUP($A17,T4_data!$A:$M,13,FALSE)</f>
        <v>7.27</v>
      </c>
      <c r="O17" s="573" t="str">
        <f t="shared" si="5"/>
        <v>0.9</v>
      </c>
      <c r="P17" s="592" t="str">
        <f t="shared" si="6"/>
        <v>-11.4</v>
      </c>
      <c r="Q17" s="592" t="str">
        <f t="shared" si="7"/>
        <v>-8.7</v>
      </c>
      <c r="R17" s="592" t="str">
        <f t="shared" si="8"/>
        <v>-8.7</v>
      </c>
      <c r="S17" s="592" t="str">
        <f t="shared" si="9"/>
        <v>9.0</v>
      </c>
      <c r="T17" s="592" t="str">
        <f t="shared" si="10"/>
        <v>7.7</v>
      </c>
      <c r="U17" s="592" t="str">
        <f t="shared" si="11"/>
        <v>7.3</v>
      </c>
      <c r="V17" s="593" t="str">
        <f t="shared" si="12"/>
        <v>7.3</v>
      </c>
    </row>
    <row r="18" spans="1:22" s="559" customFormat="1" ht="23.25" customHeight="1">
      <c r="A18" s="349" t="s">
        <v>145</v>
      </c>
      <c r="B18" s="594">
        <f>VLOOKUP($A18,T4_data!$A:$M,3,FALSE)</f>
        <v>7300.73</v>
      </c>
      <c r="C18" s="578">
        <v>197.5</v>
      </c>
      <c r="D18" s="578">
        <f>VLOOKUP($A18,T4_data!$A:$M,4,FALSE)</f>
        <v>192.97</v>
      </c>
      <c r="E18" s="578">
        <f>VLOOKUP($A18,T4_data!$A:$M,5,FALSE)</f>
        <v>192.97</v>
      </c>
      <c r="F18" s="576">
        <f>VLOOKUP($A18,T4_data!$A:$M,7,FALSE)</f>
        <v>-21.1</v>
      </c>
      <c r="G18" s="576">
        <v>-72.17</v>
      </c>
      <c r="H18" s="576">
        <f>VLOOKUP($A18,T4_data!$A:$M,8,FALSE)</f>
        <v>-73.58</v>
      </c>
      <c r="I18" s="576">
        <f>VLOOKUP($A18,T4_data!$A:$M,9,FALSE)</f>
        <v>-73.58</v>
      </c>
      <c r="J18" s="576">
        <f>VLOOKUP($A18,T4_data!$A:$M,11,FALSE)</f>
        <v>2.15</v>
      </c>
      <c r="K18" s="576">
        <v>0.68</v>
      </c>
      <c r="L18" s="619">
        <f>VLOOKUP($A18,T4_data!$A:$M,12,FALSE)</f>
        <v>0.61</v>
      </c>
      <c r="M18" s="619">
        <f>VLOOKUP($A18,T4_data!$A:$M,13,FALSE)</f>
        <v>0.61</v>
      </c>
      <c r="O18" s="573" t="str">
        <f t="shared" si="5"/>
        <v>-21.1</v>
      </c>
      <c r="P18" s="592" t="str">
        <f t="shared" si="6"/>
        <v>-72.2</v>
      </c>
      <c r="Q18" s="592" t="str">
        <f t="shared" si="7"/>
        <v>-73.6</v>
      </c>
      <c r="R18" s="592" t="str">
        <f t="shared" si="8"/>
        <v>-73.6</v>
      </c>
      <c r="S18" s="592" t="str">
        <f t="shared" si="9"/>
        <v>2.2</v>
      </c>
      <c r="T18" s="592" t="str">
        <f t="shared" si="10"/>
        <v>0.7</v>
      </c>
      <c r="U18" s="592" t="str">
        <f t="shared" si="11"/>
        <v>0.6</v>
      </c>
      <c r="V18" s="593" t="str">
        <f t="shared" si="12"/>
        <v>0.6</v>
      </c>
    </row>
    <row r="19" spans="1:22" s="559" customFormat="1" ht="23.25" customHeight="1">
      <c r="A19" s="349" t="s">
        <v>146</v>
      </c>
      <c r="B19" s="594">
        <f>VLOOKUP($A19,T4_data!$A:$M,3,FALSE)</f>
        <v>5896.57</v>
      </c>
      <c r="C19" s="578">
        <v>539.33000000000004</v>
      </c>
      <c r="D19" s="578">
        <f>VLOOKUP($A19,T4_data!$A:$M,4,FALSE)</f>
        <v>565.01</v>
      </c>
      <c r="E19" s="578">
        <f>VLOOKUP($A19,T4_data!$A:$M,5,FALSE)</f>
        <v>565.01</v>
      </c>
      <c r="F19" s="576">
        <f>VLOOKUP($A19,T4_data!$A:$M,7,FALSE)</f>
        <v>19.73</v>
      </c>
      <c r="G19" s="576">
        <v>38.04</v>
      </c>
      <c r="H19" s="576">
        <f>VLOOKUP($A19,T4_data!$A:$M,8,FALSE)</f>
        <v>29.95</v>
      </c>
      <c r="I19" s="576">
        <f>VLOOKUP($A19,T4_data!$A:$M,9,FALSE)</f>
        <v>29.95</v>
      </c>
      <c r="J19" s="576">
        <f>VLOOKUP($A19,T4_data!$A:$M,11,FALSE)</f>
        <v>1.74</v>
      </c>
      <c r="K19" s="576">
        <v>1.86</v>
      </c>
      <c r="L19" s="619">
        <f>VLOOKUP($A19,T4_data!$A:$M,12,FALSE)</f>
        <v>1.79</v>
      </c>
      <c r="M19" s="619">
        <f>VLOOKUP($A19,T4_data!$A:$M,13,FALSE)</f>
        <v>1.79</v>
      </c>
      <c r="O19" s="573" t="str">
        <f t="shared" si="5"/>
        <v>19.7</v>
      </c>
      <c r="P19" s="592" t="str">
        <f t="shared" si="6"/>
        <v>38.0</v>
      </c>
      <c r="Q19" s="592" t="str">
        <f t="shared" si="7"/>
        <v>30.0</v>
      </c>
      <c r="R19" s="592" t="str">
        <f t="shared" si="8"/>
        <v>30.0</v>
      </c>
      <c r="S19" s="592" t="str">
        <f t="shared" si="9"/>
        <v>1.7</v>
      </c>
      <c r="T19" s="592" t="str">
        <f t="shared" si="10"/>
        <v>1.9</v>
      </c>
      <c r="U19" s="592" t="str">
        <f t="shared" si="11"/>
        <v>1.8</v>
      </c>
      <c r="V19" s="593" t="str">
        <f t="shared" si="12"/>
        <v>1.8</v>
      </c>
    </row>
    <row r="20" spans="1:22" s="559" customFormat="1" ht="23.25" customHeight="1">
      <c r="A20" s="349" t="s">
        <v>147</v>
      </c>
      <c r="B20" s="594">
        <f>VLOOKUP($A20,T4_data!$A:$M,3,FALSE)</f>
        <v>4433.05</v>
      </c>
      <c r="C20" s="578">
        <v>414.93</v>
      </c>
      <c r="D20" s="578">
        <f>VLOOKUP($A20,T4_data!$A:$M,4,FALSE)</f>
        <v>400.95</v>
      </c>
      <c r="E20" s="578">
        <f>VLOOKUP($A20,T4_data!$A:$M,5,FALSE)</f>
        <v>400.95</v>
      </c>
      <c r="F20" s="576">
        <f>VLOOKUP($A20,T4_data!$A:$M,7,FALSE)</f>
        <v>5.99</v>
      </c>
      <c r="G20" s="576">
        <v>-2.09</v>
      </c>
      <c r="H20" s="576">
        <f>VLOOKUP($A20,T4_data!$A:$M,8,FALSE)</f>
        <v>-5.25</v>
      </c>
      <c r="I20" s="576">
        <f>VLOOKUP($A20,T4_data!$A:$M,9,FALSE)</f>
        <v>-5.25</v>
      </c>
      <c r="J20" s="576">
        <f>VLOOKUP($A20,T4_data!$A:$M,11,FALSE)</f>
        <v>1.31</v>
      </c>
      <c r="K20" s="576">
        <v>1.43</v>
      </c>
      <c r="L20" s="619">
        <f>VLOOKUP($A20,T4_data!$A:$M,12,FALSE)</f>
        <v>1.27</v>
      </c>
      <c r="M20" s="619">
        <f>VLOOKUP($A20,T4_data!$A:$M,13,FALSE)</f>
        <v>1.27</v>
      </c>
      <c r="O20" s="573" t="str">
        <f t="shared" si="5"/>
        <v>6.0</v>
      </c>
      <c r="P20" s="592" t="str">
        <f t="shared" si="6"/>
        <v>-2.1</v>
      </c>
      <c r="Q20" s="592" t="str">
        <f t="shared" si="7"/>
        <v>-5.3</v>
      </c>
      <c r="R20" s="592" t="str">
        <f t="shared" si="8"/>
        <v>-5.3</v>
      </c>
      <c r="S20" s="592" t="str">
        <f t="shared" si="9"/>
        <v>1.3</v>
      </c>
      <c r="T20" s="592" t="str">
        <f t="shared" si="10"/>
        <v>1.4</v>
      </c>
      <c r="U20" s="592" t="str">
        <f t="shared" si="11"/>
        <v>1.3</v>
      </c>
      <c r="V20" s="593" t="str">
        <f t="shared" si="12"/>
        <v>1.3</v>
      </c>
    </row>
    <row r="21" spans="1:22" s="559" customFormat="1" ht="23.25" customHeight="1">
      <c r="A21" s="349" t="s">
        <v>148</v>
      </c>
      <c r="B21" s="594">
        <f>VLOOKUP($A21,T4_data!$A:$M,3,FALSE)</f>
        <v>12786.86</v>
      </c>
      <c r="C21" s="578">
        <v>1074.54</v>
      </c>
      <c r="D21" s="578">
        <f>VLOOKUP($A21,T4_data!$A:$M,4,FALSE)</f>
        <v>1134.8900000000001</v>
      </c>
      <c r="E21" s="578">
        <f>VLOOKUP($A21,T4_data!$A:$M,5,FALSE)</f>
        <v>1134.8900000000001</v>
      </c>
      <c r="F21" s="576">
        <f>VLOOKUP($A21,T4_data!$A:$M,7,FALSE)</f>
        <v>8.52</v>
      </c>
      <c r="G21" s="576">
        <v>8.6199999999999992</v>
      </c>
      <c r="H21" s="576">
        <f>VLOOKUP($A21,T4_data!$A:$M,8,FALSE)</f>
        <v>22.85</v>
      </c>
      <c r="I21" s="576">
        <f>VLOOKUP($A21,T4_data!$A:$M,9,FALSE)</f>
        <v>22.85</v>
      </c>
      <c r="J21" s="576">
        <f>VLOOKUP($A21,T4_data!$A:$M,11,FALSE)</f>
        <v>3.76</v>
      </c>
      <c r="K21" s="576">
        <v>3.71</v>
      </c>
      <c r="L21" s="619">
        <f>VLOOKUP($A21,T4_data!$A:$M,12,FALSE)</f>
        <v>3.59</v>
      </c>
      <c r="M21" s="619">
        <f>VLOOKUP($A21,T4_data!$A:$M,13,FALSE)</f>
        <v>3.59</v>
      </c>
      <c r="O21" s="573" t="str">
        <f t="shared" si="5"/>
        <v>8.5</v>
      </c>
      <c r="P21" s="592" t="str">
        <f t="shared" si="6"/>
        <v>8.6</v>
      </c>
      <c r="Q21" s="592" t="str">
        <f t="shared" si="7"/>
        <v>22.9</v>
      </c>
      <c r="R21" s="592" t="str">
        <f t="shared" si="8"/>
        <v>22.9</v>
      </c>
      <c r="S21" s="592" t="str">
        <f t="shared" si="9"/>
        <v>3.8</v>
      </c>
      <c r="T21" s="592" t="str">
        <f t="shared" si="10"/>
        <v>3.7</v>
      </c>
      <c r="U21" s="592" t="str">
        <f t="shared" si="11"/>
        <v>3.6</v>
      </c>
      <c r="V21" s="593" t="str">
        <f t="shared" si="12"/>
        <v>3.6</v>
      </c>
    </row>
    <row r="22" spans="1:22" s="559" customFormat="1" ht="23.25" customHeight="1">
      <c r="A22" s="349" t="s">
        <v>149</v>
      </c>
      <c r="B22" s="594">
        <f>VLOOKUP($A22,T4_data!$A:$M,3,FALSE)</f>
        <v>26449.08</v>
      </c>
      <c r="C22" s="578">
        <v>2427.71</v>
      </c>
      <c r="D22" s="578">
        <f>VLOOKUP($A22,T4_data!$A:$M,4,FALSE)</f>
        <v>2507.9899999999998</v>
      </c>
      <c r="E22" s="578">
        <f>VLOOKUP($A22,T4_data!$A:$M,5,FALSE)</f>
        <v>2507.9899999999998</v>
      </c>
      <c r="F22" s="576">
        <f>VLOOKUP($A22,T4_data!$A:$M,7,FALSE)</f>
        <v>9.27</v>
      </c>
      <c r="G22" s="576">
        <v>17.22</v>
      </c>
      <c r="H22" s="576">
        <f>VLOOKUP($A22,T4_data!$A:$M,8,FALSE)</f>
        <v>17.82</v>
      </c>
      <c r="I22" s="576">
        <f>VLOOKUP($A22,T4_data!$A:$M,9,FALSE)</f>
        <v>17.82</v>
      </c>
      <c r="J22" s="576">
        <f>VLOOKUP($A22,T4_data!$A:$M,11,FALSE)</f>
        <v>7.79</v>
      </c>
      <c r="K22" s="576">
        <v>8.39</v>
      </c>
      <c r="L22" s="619">
        <f>VLOOKUP($A22,T4_data!$A:$M,12,FALSE)</f>
        <v>7.94</v>
      </c>
      <c r="M22" s="619">
        <f>VLOOKUP($A22,T4_data!$A:$M,13,FALSE)</f>
        <v>7.94</v>
      </c>
      <c r="O22" s="573" t="str">
        <f t="shared" si="5"/>
        <v>9.3</v>
      </c>
      <c r="P22" s="592" t="str">
        <f t="shared" si="6"/>
        <v>17.2</v>
      </c>
      <c r="Q22" s="592" t="str">
        <f t="shared" si="7"/>
        <v>17.8</v>
      </c>
      <c r="R22" s="592" t="str">
        <f t="shared" si="8"/>
        <v>17.8</v>
      </c>
      <c r="S22" s="592" t="str">
        <f t="shared" si="9"/>
        <v>7.8</v>
      </c>
      <c r="T22" s="592" t="str">
        <f t="shared" si="10"/>
        <v>8.4</v>
      </c>
      <c r="U22" s="592" t="str">
        <f t="shared" si="11"/>
        <v>7.9</v>
      </c>
      <c r="V22" s="593" t="str">
        <f t="shared" si="12"/>
        <v>7.9</v>
      </c>
    </row>
    <row r="23" spans="1:22" s="559" customFormat="1" ht="23.25" customHeight="1">
      <c r="A23" s="348" t="s">
        <v>150</v>
      </c>
      <c r="B23" s="590">
        <f>VLOOKUP($A23,T4_data!$A:$M,3,FALSE)</f>
        <v>96012.53</v>
      </c>
      <c r="C23" s="591">
        <v>8034.79</v>
      </c>
      <c r="D23" s="591">
        <f>VLOOKUP($A23,T4_data!$A:$M,4,FALSE)</f>
        <v>8998.58</v>
      </c>
      <c r="E23" s="591">
        <f>VLOOKUP($A23,T4_data!$A:$M,5,FALSE)</f>
        <v>8998.58</v>
      </c>
      <c r="F23" s="572">
        <f>VLOOKUP($A23,T4_data!$A:$M,7,FALSE)</f>
        <v>9.08</v>
      </c>
      <c r="G23" s="572">
        <v>7.94</v>
      </c>
      <c r="H23" s="572">
        <f>VLOOKUP($A23,T4_data!$A:$M,8,FALSE)</f>
        <v>22.7</v>
      </c>
      <c r="I23" s="572">
        <f>VLOOKUP($A23,T4_data!$A:$M,9,FALSE)</f>
        <v>22.7</v>
      </c>
      <c r="J23" s="572">
        <f>VLOOKUP($A23,T4_data!$A:$M,11,FALSE)</f>
        <v>28.27</v>
      </c>
      <c r="K23" s="572">
        <v>27.77</v>
      </c>
      <c r="L23" s="618">
        <f>VLOOKUP($A23,T4_data!$A:$M,12,FALSE)</f>
        <v>28.5</v>
      </c>
      <c r="M23" s="618">
        <f>VLOOKUP($A23,T4_data!$A:$M,13,FALSE)</f>
        <v>28.5</v>
      </c>
      <c r="O23" s="573" t="str">
        <f t="shared" si="5"/>
        <v>9.1</v>
      </c>
      <c r="P23" s="592" t="str">
        <f t="shared" si="6"/>
        <v>7.9</v>
      </c>
      <c r="Q23" s="592" t="str">
        <f t="shared" si="7"/>
        <v>22.7</v>
      </c>
      <c r="R23" s="592" t="str">
        <f t="shared" si="8"/>
        <v>22.7</v>
      </c>
      <c r="S23" s="592" t="str">
        <f t="shared" si="9"/>
        <v>28.3</v>
      </c>
      <c r="T23" s="592" t="str">
        <f t="shared" si="10"/>
        <v>27.8</v>
      </c>
      <c r="U23" s="592" t="str">
        <f t="shared" si="11"/>
        <v>28.5</v>
      </c>
      <c r="V23" s="593" t="str">
        <f t="shared" si="12"/>
        <v>28.5</v>
      </c>
    </row>
    <row r="24" spans="1:22" s="559" customFormat="1" ht="23.25" customHeight="1">
      <c r="A24" s="349" t="s">
        <v>151</v>
      </c>
      <c r="B24" s="594">
        <f>VLOOKUP($A24,T4_data!$A:$M,3,FALSE)</f>
        <v>18636.86</v>
      </c>
      <c r="C24" s="578">
        <v>1255.22</v>
      </c>
      <c r="D24" s="578">
        <f>VLOOKUP($A24,T4_data!$A:$M,4,FALSE)</f>
        <v>2213.94</v>
      </c>
      <c r="E24" s="578">
        <f>VLOOKUP($A24,T4_data!$A:$M,5,FALSE)</f>
        <v>2213.94</v>
      </c>
      <c r="F24" s="576">
        <f>VLOOKUP($A24,T4_data!$A:$M,7,FALSE)</f>
        <v>31.11</v>
      </c>
      <c r="G24" s="576">
        <v>-14.27</v>
      </c>
      <c r="H24" s="576">
        <f>VLOOKUP($A24,T4_data!$A:$M,8,FALSE)</f>
        <v>11.08</v>
      </c>
      <c r="I24" s="576">
        <f>VLOOKUP($A24,T4_data!$A:$M,9,FALSE)</f>
        <v>11.08</v>
      </c>
      <c r="J24" s="576">
        <f>VLOOKUP($A24,T4_data!$A:$M,11,FALSE)</f>
        <v>5.49</v>
      </c>
      <c r="K24" s="576">
        <v>4.34</v>
      </c>
      <c r="L24" s="619">
        <f>VLOOKUP($A24,T4_data!$A:$M,12,FALSE)</f>
        <v>7.01</v>
      </c>
      <c r="M24" s="619">
        <f>VLOOKUP($A24,T4_data!$A:$M,13,FALSE)</f>
        <v>7.01</v>
      </c>
      <c r="O24" s="573" t="str">
        <f t="shared" si="5"/>
        <v>31.1</v>
      </c>
      <c r="P24" s="592" t="str">
        <f t="shared" si="6"/>
        <v>-14.3</v>
      </c>
      <c r="Q24" s="592" t="str">
        <f t="shared" si="7"/>
        <v>11.1</v>
      </c>
      <c r="R24" s="592" t="str">
        <f t="shared" si="8"/>
        <v>11.1</v>
      </c>
      <c r="S24" s="592" t="str">
        <f t="shared" si="9"/>
        <v>5.5</v>
      </c>
      <c r="T24" s="592" t="str">
        <f t="shared" si="10"/>
        <v>4.3</v>
      </c>
      <c r="U24" s="592" t="str">
        <f t="shared" si="11"/>
        <v>7.0</v>
      </c>
      <c r="V24" s="593" t="str">
        <f t="shared" si="12"/>
        <v>7.0</v>
      </c>
    </row>
    <row r="25" spans="1:22" s="559" customFormat="1" ht="23.25" customHeight="1">
      <c r="A25" s="349" t="s">
        <v>152</v>
      </c>
      <c r="B25" s="594">
        <f>VLOOKUP($A25,T4_data!$A:$M,3,FALSE)</f>
        <v>15820.37</v>
      </c>
      <c r="C25" s="578">
        <v>1032.43</v>
      </c>
      <c r="D25" s="578">
        <f>VLOOKUP($A25,T4_data!$A:$M,4,FALSE)</f>
        <v>1925.04</v>
      </c>
      <c r="E25" s="578">
        <f>VLOOKUP($A25,T4_data!$A:$M,5,FALSE)</f>
        <v>1925.04</v>
      </c>
      <c r="F25" s="576">
        <f>VLOOKUP($A25,T4_data!$A:$M,7,FALSE)</f>
        <v>34.520000000000003</v>
      </c>
      <c r="G25" s="576">
        <v>-17.86</v>
      </c>
      <c r="H25" s="576">
        <f>VLOOKUP($A25,T4_data!$A:$M,8,FALSE)</f>
        <v>7.56</v>
      </c>
      <c r="I25" s="576">
        <f>VLOOKUP($A25,T4_data!$A:$M,9,FALSE)</f>
        <v>7.56</v>
      </c>
      <c r="J25" s="576">
        <f>VLOOKUP($A25,T4_data!$A:$M,11,FALSE)</f>
        <v>4.66</v>
      </c>
      <c r="K25" s="576">
        <v>3.57</v>
      </c>
      <c r="L25" s="619">
        <f>VLOOKUP($A25,T4_data!$A:$M,12,FALSE)</f>
        <v>6.1</v>
      </c>
      <c r="M25" s="619">
        <f>VLOOKUP($A25,T4_data!$A:$M,13,FALSE)</f>
        <v>6.1</v>
      </c>
      <c r="O25" s="573" t="str">
        <f t="shared" si="5"/>
        <v>34.5</v>
      </c>
      <c r="P25" s="592" t="str">
        <f t="shared" si="6"/>
        <v>-17.9</v>
      </c>
      <c r="Q25" s="592" t="str">
        <f t="shared" si="7"/>
        <v>7.6</v>
      </c>
      <c r="R25" s="592" t="str">
        <f t="shared" si="8"/>
        <v>7.6</v>
      </c>
      <c r="S25" s="592" t="str">
        <f t="shared" si="9"/>
        <v>4.7</v>
      </c>
      <c r="T25" s="592" t="str">
        <f t="shared" si="10"/>
        <v>3.6</v>
      </c>
      <c r="U25" s="592" t="str">
        <f t="shared" si="11"/>
        <v>6.1</v>
      </c>
      <c r="V25" s="593" t="str">
        <f t="shared" si="12"/>
        <v>6.1</v>
      </c>
    </row>
    <row r="26" spans="1:22" s="559" customFormat="1" ht="23.25" customHeight="1">
      <c r="A26" s="349" t="s">
        <v>153</v>
      </c>
      <c r="B26" s="594">
        <f>VLOOKUP($A26,T4_data!$A:$M,3,FALSE)</f>
        <v>906.51</v>
      </c>
      <c r="C26" s="578">
        <v>97.09</v>
      </c>
      <c r="D26" s="578">
        <f>VLOOKUP($A26,T4_data!$A:$M,4,FALSE)</f>
        <v>140.16999999999999</v>
      </c>
      <c r="E26" s="578">
        <f>VLOOKUP($A26,T4_data!$A:$M,5,FALSE)</f>
        <v>140.16999999999999</v>
      </c>
      <c r="F26" s="576">
        <f>VLOOKUP($A26,T4_data!$A:$M,7,FALSE)</f>
        <v>-13.66</v>
      </c>
      <c r="G26" s="576">
        <v>-0.85</v>
      </c>
      <c r="H26" s="576">
        <f>VLOOKUP($A26,T4_data!$A:$M,8,FALSE)</f>
        <v>86.25</v>
      </c>
      <c r="I26" s="576">
        <f>VLOOKUP($A26,T4_data!$A:$M,9,FALSE)</f>
        <v>86.25</v>
      </c>
      <c r="J26" s="576">
        <f>VLOOKUP($A26,T4_data!$A:$M,11,FALSE)</f>
        <v>0.27</v>
      </c>
      <c r="K26" s="576">
        <v>0.34</v>
      </c>
      <c r="L26" s="619">
        <f>VLOOKUP($A26,T4_data!$A:$M,12,FALSE)</f>
        <v>0.44</v>
      </c>
      <c r="M26" s="619">
        <f>VLOOKUP($A26,T4_data!$A:$M,13,FALSE)</f>
        <v>0.44</v>
      </c>
      <c r="O26" s="573" t="str">
        <f t="shared" si="5"/>
        <v>-13.7</v>
      </c>
      <c r="P26" s="592" t="str">
        <f t="shared" si="6"/>
        <v>-0.9</v>
      </c>
      <c r="Q26" s="592" t="str">
        <f t="shared" si="7"/>
        <v>86.3</v>
      </c>
      <c r="R26" s="592" t="str">
        <f t="shared" si="8"/>
        <v>86.3</v>
      </c>
      <c r="S26" s="592" t="str">
        <f t="shared" si="9"/>
        <v>0.3</v>
      </c>
      <c r="T26" s="592" t="str">
        <f t="shared" si="10"/>
        <v>0.3</v>
      </c>
      <c r="U26" s="592" t="str">
        <f t="shared" si="11"/>
        <v>0.4</v>
      </c>
      <c r="V26" s="593" t="str">
        <f t="shared" si="12"/>
        <v>0.4</v>
      </c>
    </row>
    <row r="27" spans="1:22" s="559" customFormat="1" ht="23.25" customHeight="1">
      <c r="A27" s="349" t="s">
        <v>154</v>
      </c>
      <c r="B27" s="594">
        <f>VLOOKUP($A27,T4_data!$A:$M,3,FALSE)</f>
        <v>1193.02</v>
      </c>
      <c r="C27" s="578">
        <v>74.14</v>
      </c>
      <c r="D27" s="578">
        <f>VLOOKUP($A27,T4_data!$A:$M,4,FALSE)</f>
        <v>93.59</v>
      </c>
      <c r="E27" s="578">
        <f>VLOOKUP($A27,T4_data!$A:$M,5,FALSE)</f>
        <v>93.59</v>
      </c>
      <c r="F27" s="576">
        <f>VLOOKUP($A27,T4_data!$A:$M,7,FALSE)</f>
        <v>27.93</v>
      </c>
      <c r="G27" s="576">
        <v>10.57</v>
      </c>
      <c r="H27" s="576">
        <f>VLOOKUP($A27,T4_data!$A:$M,8,FALSE)</f>
        <v>2.21</v>
      </c>
      <c r="I27" s="576">
        <f>VLOOKUP($A27,T4_data!$A:$M,9,FALSE)</f>
        <v>2.21</v>
      </c>
      <c r="J27" s="576">
        <f>VLOOKUP($A27,T4_data!$A:$M,11,FALSE)</f>
        <v>0.35</v>
      </c>
      <c r="K27" s="576">
        <v>0.26</v>
      </c>
      <c r="L27" s="619">
        <f>VLOOKUP($A27,T4_data!$A:$M,12,FALSE)</f>
        <v>0.3</v>
      </c>
      <c r="M27" s="619">
        <f>VLOOKUP($A27,T4_data!$A:$M,13,FALSE)</f>
        <v>0.3</v>
      </c>
      <c r="O27" s="573" t="str">
        <f t="shared" si="5"/>
        <v>27.9</v>
      </c>
      <c r="P27" s="592" t="str">
        <f t="shared" si="6"/>
        <v>10.6</v>
      </c>
      <c r="Q27" s="592" t="str">
        <f t="shared" si="7"/>
        <v>2.2</v>
      </c>
      <c r="R27" s="592" t="str">
        <f t="shared" si="8"/>
        <v>2.2</v>
      </c>
      <c r="S27" s="592" t="str">
        <f t="shared" si="9"/>
        <v>0.4</v>
      </c>
      <c r="T27" s="592" t="str">
        <f t="shared" si="10"/>
        <v>0.3</v>
      </c>
      <c r="U27" s="592" t="str">
        <f t="shared" si="11"/>
        <v>0.3</v>
      </c>
      <c r="V27" s="593" t="str">
        <f t="shared" si="12"/>
        <v>0.3</v>
      </c>
    </row>
    <row r="28" spans="1:22" s="559" customFormat="1" ht="23.25" customHeight="1">
      <c r="A28" s="349" t="s">
        <v>155</v>
      </c>
      <c r="B28" s="594">
        <f>VLOOKUP($A28,T4_data!$A:$M,3,FALSE)</f>
        <v>11164.66</v>
      </c>
      <c r="C28" s="578">
        <v>788.88</v>
      </c>
      <c r="D28" s="578">
        <f>VLOOKUP($A28,T4_data!$A:$M,4,FALSE)</f>
        <v>735.74</v>
      </c>
      <c r="E28" s="578">
        <f>VLOOKUP($A28,T4_data!$A:$M,5,FALSE)</f>
        <v>735.74</v>
      </c>
      <c r="F28" s="576">
        <f>VLOOKUP($A28,T4_data!$A:$M,7,FALSE)</f>
        <v>2.88</v>
      </c>
      <c r="G28" s="576">
        <v>6.01</v>
      </c>
      <c r="H28" s="576">
        <f>VLOOKUP($A28,T4_data!$A:$M,8,FALSE)</f>
        <v>18.05</v>
      </c>
      <c r="I28" s="576">
        <f>VLOOKUP($A28,T4_data!$A:$M,9,FALSE)</f>
        <v>18.05</v>
      </c>
      <c r="J28" s="576">
        <f>VLOOKUP($A28,T4_data!$A:$M,11,FALSE)</f>
        <v>3.29</v>
      </c>
      <c r="K28" s="576">
        <v>2.73</v>
      </c>
      <c r="L28" s="619">
        <f>VLOOKUP($A28,T4_data!$A:$M,12,FALSE)</f>
        <v>2.33</v>
      </c>
      <c r="M28" s="619">
        <f>VLOOKUP($A28,T4_data!$A:$M,13,FALSE)</f>
        <v>2.33</v>
      </c>
      <c r="O28" s="573" t="str">
        <f t="shared" si="5"/>
        <v>2.9</v>
      </c>
      <c r="P28" s="592" t="str">
        <f t="shared" si="6"/>
        <v>6.0</v>
      </c>
      <c r="Q28" s="592" t="str">
        <f t="shared" si="7"/>
        <v>18.1</v>
      </c>
      <c r="R28" s="592" t="str">
        <f t="shared" si="8"/>
        <v>18.1</v>
      </c>
      <c r="S28" s="592" t="str">
        <f t="shared" si="9"/>
        <v>3.3</v>
      </c>
      <c r="T28" s="592" t="str">
        <f t="shared" si="10"/>
        <v>2.7</v>
      </c>
      <c r="U28" s="592" t="str">
        <f t="shared" si="11"/>
        <v>2.3</v>
      </c>
      <c r="V28" s="593" t="str">
        <f t="shared" si="12"/>
        <v>2.3</v>
      </c>
    </row>
    <row r="29" spans="1:22" s="559" customFormat="1" ht="23.25" customHeight="1">
      <c r="A29" s="349" t="s">
        <v>156</v>
      </c>
      <c r="B29" s="594">
        <f>VLOOKUP($A29,T4_data!$A:$M,3,FALSE)</f>
        <v>5756.75</v>
      </c>
      <c r="C29" s="578">
        <v>407.93</v>
      </c>
      <c r="D29" s="578">
        <f>VLOOKUP($A29,T4_data!$A:$M,4,FALSE)</f>
        <v>448.09</v>
      </c>
      <c r="E29" s="578">
        <f>VLOOKUP($A29,T4_data!$A:$M,5,FALSE)</f>
        <v>448.09</v>
      </c>
      <c r="F29" s="576">
        <f>VLOOKUP($A29,T4_data!$A:$M,7,FALSE)</f>
        <v>-3.36</v>
      </c>
      <c r="G29" s="576">
        <v>-8.86</v>
      </c>
      <c r="H29" s="576">
        <f>VLOOKUP($A29,T4_data!$A:$M,8,FALSE)</f>
        <v>2.0099999999999998</v>
      </c>
      <c r="I29" s="576">
        <f>VLOOKUP($A29,T4_data!$A:$M,9,FALSE)</f>
        <v>2.0099999999999998</v>
      </c>
      <c r="J29" s="576">
        <f>VLOOKUP($A29,T4_data!$A:$M,11,FALSE)</f>
        <v>1.69</v>
      </c>
      <c r="K29" s="576">
        <v>1.41</v>
      </c>
      <c r="L29" s="619">
        <f>VLOOKUP($A29,T4_data!$A:$M,12,FALSE)</f>
        <v>1.42</v>
      </c>
      <c r="M29" s="619">
        <f>VLOOKUP($A29,T4_data!$A:$M,13,FALSE)</f>
        <v>1.42</v>
      </c>
      <c r="O29" s="573" t="str">
        <f t="shared" si="5"/>
        <v>-3.4</v>
      </c>
      <c r="P29" s="592" t="str">
        <f t="shared" si="6"/>
        <v>-8.9</v>
      </c>
      <c r="Q29" s="592" t="str">
        <f t="shared" si="7"/>
        <v>2.0</v>
      </c>
      <c r="R29" s="592" t="str">
        <f t="shared" si="8"/>
        <v>2.0</v>
      </c>
      <c r="S29" s="592" t="str">
        <f t="shared" si="9"/>
        <v>1.7</v>
      </c>
      <c r="T29" s="592" t="str">
        <f t="shared" si="10"/>
        <v>1.4</v>
      </c>
      <c r="U29" s="592" t="str">
        <f t="shared" si="11"/>
        <v>1.4</v>
      </c>
      <c r="V29" s="593" t="str">
        <f t="shared" si="12"/>
        <v>1.4</v>
      </c>
    </row>
    <row r="30" spans="1:22" s="559" customFormat="1" ht="23.25" customHeight="1">
      <c r="A30" s="349" t="s">
        <v>157</v>
      </c>
      <c r="B30" s="594">
        <f>VLOOKUP($A30,T4_data!$A:$M,3,FALSE)</f>
        <v>5325.26</v>
      </c>
      <c r="C30" s="578">
        <v>424.85</v>
      </c>
      <c r="D30" s="578">
        <f>VLOOKUP($A30,T4_data!$A:$M,4,FALSE)</f>
        <v>418.91</v>
      </c>
      <c r="E30" s="578">
        <f>VLOOKUP($A30,T4_data!$A:$M,5,FALSE)</f>
        <v>418.91</v>
      </c>
      <c r="F30" s="576">
        <f>VLOOKUP($A30,T4_data!$A:$M,7,FALSE)</f>
        <v>11.9</v>
      </c>
      <c r="G30" s="576">
        <v>5.85</v>
      </c>
      <c r="H30" s="576">
        <f>VLOOKUP($A30,T4_data!$A:$M,8,FALSE)</f>
        <v>16.29</v>
      </c>
      <c r="I30" s="576">
        <f>VLOOKUP($A30,T4_data!$A:$M,9,FALSE)</f>
        <v>16.29</v>
      </c>
      <c r="J30" s="576">
        <f>VLOOKUP($A30,T4_data!$A:$M,11,FALSE)</f>
        <v>1.57</v>
      </c>
      <c r="K30" s="576">
        <v>1.47</v>
      </c>
      <c r="L30" s="619">
        <f>VLOOKUP($A30,T4_data!$A:$M,12,FALSE)</f>
        <v>1.33</v>
      </c>
      <c r="M30" s="619">
        <f>VLOOKUP($A30,T4_data!$A:$M,13,FALSE)</f>
        <v>1.33</v>
      </c>
      <c r="O30" s="573" t="str">
        <f t="shared" si="5"/>
        <v>11.9</v>
      </c>
      <c r="P30" s="592" t="str">
        <f t="shared" si="6"/>
        <v>5.9</v>
      </c>
      <c r="Q30" s="592" t="str">
        <f t="shared" si="7"/>
        <v>16.3</v>
      </c>
      <c r="R30" s="592" t="str">
        <f t="shared" si="8"/>
        <v>16.3</v>
      </c>
      <c r="S30" s="592" t="str">
        <f t="shared" si="9"/>
        <v>1.6</v>
      </c>
      <c r="T30" s="592" t="str">
        <f t="shared" si="10"/>
        <v>1.5</v>
      </c>
      <c r="U30" s="592" t="str">
        <f t="shared" si="11"/>
        <v>1.3</v>
      </c>
      <c r="V30" s="593" t="str">
        <f t="shared" si="12"/>
        <v>1.3</v>
      </c>
    </row>
    <row r="31" spans="1:22" s="559" customFormat="1" ht="23.25" customHeight="1">
      <c r="A31" s="349" t="s">
        <v>158</v>
      </c>
      <c r="B31" s="594">
        <f>VLOOKUP($A31,T4_data!$A:$M,3,FALSE)</f>
        <v>14002</v>
      </c>
      <c r="C31" s="578">
        <v>1367.49</v>
      </c>
      <c r="D31" s="578">
        <f>VLOOKUP($A31,T4_data!$A:$M,4,FALSE)</f>
        <v>1916.15</v>
      </c>
      <c r="E31" s="578">
        <f>VLOOKUP($A31,T4_data!$A:$M,5,FALSE)</f>
        <v>1916.15</v>
      </c>
      <c r="F31" s="576">
        <f>VLOOKUP($A31,T4_data!$A:$M,7,FALSE)</f>
        <v>-2.59</v>
      </c>
      <c r="G31" s="576">
        <v>30.17</v>
      </c>
      <c r="H31" s="576">
        <f>VLOOKUP($A31,T4_data!$A:$M,8,FALSE)</f>
        <v>97.8</v>
      </c>
      <c r="I31" s="576">
        <f>VLOOKUP($A31,T4_data!$A:$M,9,FALSE)</f>
        <v>97.8</v>
      </c>
      <c r="J31" s="576">
        <f>VLOOKUP($A31,T4_data!$A:$M,11,FALSE)</f>
        <v>4.12</v>
      </c>
      <c r="K31" s="576">
        <v>4.7300000000000004</v>
      </c>
      <c r="L31" s="619">
        <f>VLOOKUP($A31,T4_data!$A:$M,12,FALSE)</f>
        <v>6.07</v>
      </c>
      <c r="M31" s="619">
        <f>VLOOKUP($A31,T4_data!$A:$M,13,FALSE)</f>
        <v>6.07</v>
      </c>
      <c r="O31" s="573" t="str">
        <f t="shared" si="5"/>
        <v>-2.6</v>
      </c>
      <c r="P31" s="592" t="str">
        <f t="shared" si="6"/>
        <v>30.2</v>
      </c>
      <c r="Q31" s="592" t="str">
        <f t="shared" si="7"/>
        <v>97.8</v>
      </c>
      <c r="R31" s="592" t="str">
        <f t="shared" si="8"/>
        <v>97.8</v>
      </c>
      <c r="S31" s="592" t="str">
        <f t="shared" si="9"/>
        <v>4.1</v>
      </c>
      <c r="T31" s="592" t="str">
        <f t="shared" si="10"/>
        <v>4.7</v>
      </c>
      <c r="U31" s="592" t="str">
        <f t="shared" si="11"/>
        <v>6.1</v>
      </c>
      <c r="V31" s="593" t="str">
        <f t="shared" si="12"/>
        <v>6.1</v>
      </c>
    </row>
    <row r="32" spans="1:22" s="559" customFormat="1" ht="23.25" customHeight="1">
      <c r="A32" s="349" t="s">
        <v>159</v>
      </c>
      <c r="B32" s="594">
        <f>VLOOKUP($A32,T4_data!$A:$M,3,FALSE)</f>
        <v>12475.58</v>
      </c>
      <c r="C32" s="578">
        <v>1257.44</v>
      </c>
      <c r="D32" s="578">
        <f>VLOOKUP($A32,T4_data!$A:$M,4,FALSE)</f>
        <v>1058.8</v>
      </c>
      <c r="E32" s="578">
        <f>VLOOKUP($A32,T4_data!$A:$M,5,FALSE)</f>
        <v>1058.8</v>
      </c>
      <c r="F32" s="576">
        <f>VLOOKUP($A32,T4_data!$A:$M,7,FALSE)</f>
        <v>5.09</v>
      </c>
      <c r="G32" s="576">
        <v>20.52</v>
      </c>
      <c r="H32" s="576">
        <f>VLOOKUP($A32,T4_data!$A:$M,8,FALSE)</f>
        <v>13.74</v>
      </c>
      <c r="I32" s="576">
        <f>VLOOKUP($A32,T4_data!$A:$M,9,FALSE)</f>
        <v>13.74</v>
      </c>
      <c r="J32" s="576">
        <f>VLOOKUP($A32,T4_data!$A:$M,11,FALSE)</f>
        <v>3.67</v>
      </c>
      <c r="K32" s="576">
        <v>4.3499999999999996</v>
      </c>
      <c r="L32" s="619">
        <f>VLOOKUP($A32,T4_data!$A:$M,12,FALSE)</f>
        <v>3.35</v>
      </c>
      <c r="M32" s="619">
        <f>VLOOKUP($A32,T4_data!$A:$M,13,FALSE)</f>
        <v>3.35</v>
      </c>
      <c r="O32" s="573" t="str">
        <f t="shared" si="5"/>
        <v>5.1</v>
      </c>
      <c r="P32" s="592" t="str">
        <f t="shared" si="6"/>
        <v>20.5</v>
      </c>
      <c r="Q32" s="592" t="str">
        <f t="shared" si="7"/>
        <v>13.7</v>
      </c>
      <c r="R32" s="592" t="str">
        <f t="shared" si="8"/>
        <v>13.7</v>
      </c>
      <c r="S32" s="592" t="str">
        <f t="shared" si="9"/>
        <v>3.7</v>
      </c>
      <c r="T32" s="592" t="str">
        <f t="shared" si="10"/>
        <v>4.4</v>
      </c>
      <c r="U32" s="592" t="str">
        <f t="shared" si="11"/>
        <v>3.4</v>
      </c>
      <c r="V32" s="593" t="str">
        <f t="shared" si="12"/>
        <v>3.4</v>
      </c>
    </row>
    <row r="33" spans="1:22" s="559" customFormat="1" ht="23.25" customHeight="1">
      <c r="A33" s="349" t="s">
        <v>160</v>
      </c>
      <c r="B33" s="594">
        <f>VLOOKUP($A33,T4_data!$A:$M,3,FALSE)</f>
        <v>4499.45</v>
      </c>
      <c r="C33" s="578">
        <v>567.12</v>
      </c>
      <c r="D33" s="578">
        <f>VLOOKUP($A33,T4_data!$A:$M,4,FALSE)</f>
        <v>445.64</v>
      </c>
      <c r="E33" s="578">
        <f>VLOOKUP($A33,T4_data!$A:$M,5,FALSE)</f>
        <v>445.64</v>
      </c>
      <c r="F33" s="576">
        <f>VLOOKUP($A33,T4_data!$A:$M,7,FALSE)</f>
        <v>23.23</v>
      </c>
      <c r="G33" s="576">
        <v>52.57</v>
      </c>
      <c r="H33" s="576">
        <f>VLOOKUP($A33,T4_data!$A:$M,8,FALSE)</f>
        <v>51.78</v>
      </c>
      <c r="I33" s="576">
        <f>VLOOKUP($A33,T4_data!$A:$M,9,FALSE)</f>
        <v>51.78</v>
      </c>
      <c r="J33" s="576">
        <f>VLOOKUP($A33,T4_data!$A:$M,11,FALSE)</f>
        <v>1.32</v>
      </c>
      <c r="K33" s="576">
        <v>1.96</v>
      </c>
      <c r="L33" s="619">
        <f>VLOOKUP($A33,T4_data!$A:$M,12,FALSE)</f>
        <v>1.41</v>
      </c>
      <c r="M33" s="619">
        <f>VLOOKUP($A33,T4_data!$A:$M,13,FALSE)</f>
        <v>1.41</v>
      </c>
      <c r="O33" s="573" t="str">
        <f t="shared" si="5"/>
        <v>23.2</v>
      </c>
      <c r="P33" s="592" t="str">
        <f t="shared" si="6"/>
        <v>52.6</v>
      </c>
      <c r="Q33" s="592" t="str">
        <f t="shared" si="7"/>
        <v>51.8</v>
      </c>
      <c r="R33" s="592" t="str">
        <f t="shared" si="8"/>
        <v>51.8</v>
      </c>
      <c r="S33" s="592" t="str">
        <f t="shared" si="9"/>
        <v>1.3</v>
      </c>
      <c r="T33" s="592" t="str">
        <f t="shared" si="10"/>
        <v>2.0</v>
      </c>
      <c r="U33" s="592" t="str">
        <f t="shared" si="11"/>
        <v>1.4</v>
      </c>
      <c r="V33" s="593" t="str">
        <f t="shared" si="12"/>
        <v>1.4</v>
      </c>
    </row>
    <row r="34" spans="1:22" s="559" customFormat="1" ht="23.25" customHeight="1">
      <c r="A34" s="349" t="s">
        <v>161</v>
      </c>
      <c r="B34" s="594">
        <f>VLOOKUP($A34,T4_data!$A:$M,3,FALSE)</f>
        <v>2604.1799999999998</v>
      </c>
      <c r="C34" s="578">
        <v>230.39</v>
      </c>
      <c r="D34" s="578">
        <f>VLOOKUP($A34,T4_data!$A:$M,4,FALSE)</f>
        <v>196.79</v>
      </c>
      <c r="E34" s="578">
        <f>VLOOKUP($A34,T4_data!$A:$M,5,FALSE)</f>
        <v>196.79</v>
      </c>
      <c r="F34" s="576">
        <f>VLOOKUP($A34,T4_data!$A:$M,7,FALSE)</f>
        <v>-8.84</v>
      </c>
      <c r="G34" s="576">
        <v>0.21</v>
      </c>
      <c r="H34" s="576">
        <f>VLOOKUP($A34,T4_data!$A:$M,8,FALSE)</f>
        <v>9.61</v>
      </c>
      <c r="I34" s="576">
        <f>VLOOKUP($A34,T4_data!$A:$M,9,FALSE)</f>
        <v>9.61</v>
      </c>
      <c r="J34" s="576">
        <f>VLOOKUP($A34,T4_data!$A:$M,11,FALSE)</f>
        <v>0.77</v>
      </c>
      <c r="K34" s="576">
        <v>0.8</v>
      </c>
      <c r="L34" s="619">
        <f>VLOOKUP($A34,T4_data!$A:$M,12,FALSE)</f>
        <v>0.62</v>
      </c>
      <c r="M34" s="619">
        <f>VLOOKUP($A34,T4_data!$A:$M,13,FALSE)</f>
        <v>0.62</v>
      </c>
      <c r="O34" s="573" t="str">
        <f t="shared" si="5"/>
        <v>-8.8</v>
      </c>
      <c r="P34" s="592" t="str">
        <f t="shared" si="6"/>
        <v>0.2</v>
      </c>
      <c r="Q34" s="592" t="str">
        <f t="shared" si="7"/>
        <v>9.6</v>
      </c>
      <c r="R34" s="592" t="str">
        <f t="shared" si="8"/>
        <v>9.6</v>
      </c>
      <c r="S34" s="592" t="str">
        <f t="shared" si="9"/>
        <v>0.8</v>
      </c>
      <c r="T34" s="592" t="str">
        <f t="shared" si="10"/>
        <v>0.8</v>
      </c>
      <c r="U34" s="592" t="str">
        <f t="shared" si="11"/>
        <v>0.6</v>
      </c>
      <c r="V34" s="593" t="str">
        <f t="shared" si="12"/>
        <v>0.6</v>
      </c>
    </row>
    <row r="35" spans="1:22" s="559" customFormat="1" ht="23.25" customHeight="1">
      <c r="A35" s="349" t="s">
        <v>162</v>
      </c>
      <c r="B35" s="594">
        <f>VLOOKUP($A35,T4_data!$A:$M,3,FALSE)</f>
        <v>7227.41</v>
      </c>
      <c r="C35" s="578">
        <v>622.55999999999995</v>
      </c>
      <c r="D35" s="578">
        <f>VLOOKUP($A35,T4_data!$A:$M,4,FALSE)</f>
        <v>489.02</v>
      </c>
      <c r="E35" s="578">
        <f>VLOOKUP($A35,T4_data!$A:$M,5,FALSE)</f>
        <v>489.02</v>
      </c>
      <c r="F35" s="576">
        <f>VLOOKUP($A35,T4_data!$A:$M,7,FALSE)</f>
        <v>2.0099999999999998</v>
      </c>
      <c r="G35" s="576">
        <v>13.13</v>
      </c>
      <c r="H35" s="576">
        <f>VLOOKUP($A35,T4_data!$A:$M,8,FALSE)</f>
        <v>-3.57</v>
      </c>
      <c r="I35" s="576">
        <f>VLOOKUP($A35,T4_data!$A:$M,9,FALSE)</f>
        <v>-3.57</v>
      </c>
      <c r="J35" s="576">
        <f>VLOOKUP($A35,T4_data!$A:$M,11,FALSE)</f>
        <v>2.13</v>
      </c>
      <c r="K35" s="576">
        <v>2.15</v>
      </c>
      <c r="L35" s="619">
        <f>VLOOKUP($A35,T4_data!$A:$M,12,FALSE)</f>
        <v>1.55</v>
      </c>
      <c r="M35" s="619">
        <f>VLOOKUP($A35,T4_data!$A:$M,13,FALSE)</f>
        <v>1.55</v>
      </c>
      <c r="O35" s="573" t="str">
        <f t="shared" si="5"/>
        <v>2.0</v>
      </c>
      <c r="P35" s="592" t="str">
        <f t="shared" si="6"/>
        <v>13.1</v>
      </c>
      <c r="Q35" s="592" t="str">
        <f t="shared" si="7"/>
        <v>-3.6</v>
      </c>
      <c r="R35" s="592" t="str">
        <f t="shared" si="8"/>
        <v>-3.6</v>
      </c>
      <c r="S35" s="592" t="str">
        <f t="shared" si="9"/>
        <v>2.1</v>
      </c>
      <c r="T35" s="592" t="str">
        <f t="shared" si="10"/>
        <v>2.2</v>
      </c>
      <c r="U35" s="592" t="str">
        <f t="shared" si="11"/>
        <v>1.6</v>
      </c>
      <c r="V35" s="593" t="str">
        <f t="shared" si="12"/>
        <v>1.6</v>
      </c>
    </row>
    <row r="36" spans="1:22" s="559" customFormat="1" ht="23.25" customHeight="1">
      <c r="A36" s="349" t="s">
        <v>163</v>
      </c>
      <c r="B36" s="594">
        <f>VLOOKUP($A36,T4_data!$A:$M,3,FALSE)</f>
        <v>3227.57</v>
      </c>
      <c r="C36" s="578">
        <v>256.61</v>
      </c>
      <c r="D36" s="578">
        <f>VLOOKUP($A36,T4_data!$A:$M,4,FALSE)</f>
        <v>202.88</v>
      </c>
      <c r="E36" s="578">
        <f>VLOOKUP($A36,T4_data!$A:$M,5,FALSE)</f>
        <v>202.88</v>
      </c>
      <c r="F36" s="576">
        <f>VLOOKUP($A36,T4_data!$A:$M,7,FALSE)</f>
        <v>5.18</v>
      </c>
      <c r="G36" s="576">
        <v>8.8800000000000008</v>
      </c>
      <c r="H36" s="576">
        <f>VLOOKUP($A36,T4_data!$A:$M,8,FALSE)</f>
        <v>-9.5399999999999991</v>
      </c>
      <c r="I36" s="576">
        <f>VLOOKUP($A36,T4_data!$A:$M,9,FALSE)</f>
        <v>-9.5399999999999991</v>
      </c>
      <c r="J36" s="576">
        <f>VLOOKUP($A36,T4_data!$A:$M,11,FALSE)</f>
        <v>0.95</v>
      </c>
      <c r="K36" s="576">
        <v>0.89</v>
      </c>
      <c r="L36" s="619">
        <f>VLOOKUP($A36,T4_data!$A:$M,12,FALSE)</f>
        <v>0.64</v>
      </c>
      <c r="M36" s="619">
        <f>VLOOKUP($A36,T4_data!$A:$M,13,FALSE)</f>
        <v>0.64</v>
      </c>
      <c r="O36" s="573" t="str">
        <f t="shared" si="5"/>
        <v>5.2</v>
      </c>
      <c r="P36" s="592" t="str">
        <f t="shared" si="6"/>
        <v>8.9</v>
      </c>
      <c r="Q36" s="592" t="str">
        <f t="shared" si="7"/>
        <v>-9.5</v>
      </c>
      <c r="R36" s="592" t="str">
        <f t="shared" si="8"/>
        <v>-9.5</v>
      </c>
      <c r="S36" s="592" t="str">
        <f t="shared" si="9"/>
        <v>1.0</v>
      </c>
      <c r="T36" s="592" t="str">
        <f t="shared" si="10"/>
        <v>0.9</v>
      </c>
      <c r="U36" s="592" t="str">
        <f t="shared" si="11"/>
        <v>0.6</v>
      </c>
      <c r="V36" s="593" t="str">
        <f t="shared" si="12"/>
        <v>0.6</v>
      </c>
    </row>
    <row r="37" spans="1:22" s="559" customFormat="1" ht="23.25" customHeight="1">
      <c r="A37" s="349" t="s">
        <v>164</v>
      </c>
      <c r="B37" s="594">
        <f>VLOOKUP($A37,T4_data!$A:$M,3,FALSE)</f>
        <v>814.74</v>
      </c>
      <c r="C37" s="578">
        <v>87.95</v>
      </c>
      <c r="D37" s="578">
        <f>VLOOKUP($A37,T4_data!$A:$M,4,FALSE)</f>
        <v>56.86</v>
      </c>
      <c r="E37" s="578">
        <f>VLOOKUP($A37,T4_data!$A:$M,5,FALSE)</f>
        <v>56.86</v>
      </c>
      <c r="F37" s="576">
        <f>VLOOKUP($A37,T4_data!$A:$M,7,FALSE)</f>
        <v>21.02</v>
      </c>
      <c r="G37" s="576">
        <v>53.14</v>
      </c>
      <c r="H37" s="576">
        <f>VLOOKUP($A37,T4_data!$A:$M,8,FALSE)</f>
        <v>12.8</v>
      </c>
      <c r="I37" s="576">
        <f>VLOOKUP($A37,T4_data!$A:$M,9,FALSE)</f>
        <v>12.8</v>
      </c>
      <c r="J37" s="576">
        <f>VLOOKUP($A37,T4_data!$A:$M,11,FALSE)</f>
        <v>0.24</v>
      </c>
      <c r="K37" s="576">
        <v>0.3</v>
      </c>
      <c r="L37" s="619">
        <f>VLOOKUP($A37,T4_data!$A:$M,12,FALSE)</f>
        <v>0.18</v>
      </c>
      <c r="M37" s="619">
        <f>VLOOKUP($A37,T4_data!$A:$M,13,FALSE)</f>
        <v>0.18</v>
      </c>
      <c r="O37" s="573" t="str">
        <f t="shared" si="5"/>
        <v>21.0</v>
      </c>
      <c r="P37" s="592" t="str">
        <f t="shared" si="6"/>
        <v>53.1</v>
      </c>
      <c r="Q37" s="592" t="str">
        <f t="shared" si="7"/>
        <v>12.8</v>
      </c>
      <c r="R37" s="592" t="str">
        <f t="shared" si="8"/>
        <v>12.8</v>
      </c>
      <c r="S37" s="592" t="str">
        <f t="shared" si="9"/>
        <v>0.2</v>
      </c>
      <c r="T37" s="592" t="str">
        <f t="shared" si="10"/>
        <v>0.3</v>
      </c>
      <c r="U37" s="592" t="str">
        <f t="shared" si="11"/>
        <v>0.2</v>
      </c>
      <c r="V37" s="593" t="str">
        <f t="shared" si="12"/>
        <v>0.2</v>
      </c>
    </row>
    <row r="38" spans="1:22" s="559" customFormat="1" ht="23.25" customHeight="1">
      <c r="A38" s="349" t="s">
        <v>165</v>
      </c>
      <c r="B38" s="594">
        <f>VLOOKUP($A38,T4_data!$A:$M,3,FALSE)</f>
        <v>13038.58</v>
      </c>
      <c r="C38" s="578">
        <v>1196.96</v>
      </c>
      <c r="D38" s="578">
        <f>VLOOKUP($A38,T4_data!$A:$M,4,FALSE)</f>
        <v>1037.8399999999999</v>
      </c>
      <c r="E38" s="578">
        <f>VLOOKUP($A38,T4_data!$A:$M,5,FALSE)</f>
        <v>1037.8399999999999</v>
      </c>
      <c r="F38" s="576">
        <f>VLOOKUP($A38,T4_data!$A:$M,7,FALSE)</f>
        <v>15.03</v>
      </c>
      <c r="G38" s="576">
        <v>18.64</v>
      </c>
      <c r="H38" s="576">
        <f>VLOOKUP($A38,T4_data!$A:$M,8,FALSE)</f>
        <v>13.85</v>
      </c>
      <c r="I38" s="576">
        <f>VLOOKUP($A38,T4_data!$A:$M,9,FALSE)</f>
        <v>13.85</v>
      </c>
      <c r="J38" s="576">
        <f>VLOOKUP($A38,T4_data!$A:$M,11,FALSE)</f>
        <v>3.84</v>
      </c>
      <c r="K38" s="576">
        <v>4.1399999999999997</v>
      </c>
      <c r="L38" s="619">
        <f>VLOOKUP($A38,T4_data!$A:$M,12,FALSE)</f>
        <v>3.29</v>
      </c>
      <c r="M38" s="619">
        <f>VLOOKUP($A38,T4_data!$A:$M,13,FALSE)</f>
        <v>3.29</v>
      </c>
      <c r="O38" s="573" t="str">
        <f t="shared" si="5"/>
        <v>15.0</v>
      </c>
      <c r="P38" s="592" t="str">
        <f t="shared" si="6"/>
        <v>18.6</v>
      </c>
      <c r="Q38" s="592" t="str">
        <f t="shared" si="7"/>
        <v>13.9</v>
      </c>
      <c r="R38" s="592" t="str">
        <f t="shared" si="8"/>
        <v>13.9</v>
      </c>
      <c r="S38" s="592" t="str">
        <f t="shared" si="9"/>
        <v>3.8</v>
      </c>
      <c r="T38" s="592" t="str">
        <f t="shared" si="10"/>
        <v>4.1</v>
      </c>
      <c r="U38" s="592" t="str">
        <f t="shared" si="11"/>
        <v>3.3</v>
      </c>
      <c r="V38" s="593" t="str">
        <f t="shared" si="12"/>
        <v>3.3</v>
      </c>
    </row>
    <row r="39" spans="1:22" s="559" customFormat="1" ht="23.25" customHeight="1">
      <c r="A39" s="349" t="s">
        <v>166</v>
      </c>
      <c r="B39" s="594">
        <f>VLOOKUP($A39,T4_data!$A:$M,3,FALSE)</f>
        <v>5569.75</v>
      </c>
      <c r="C39" s="578">
        <v>522.98</v>
      </c>
      <c r="D39" s="578">
        <f>VLOOKUP($A39,T4_data!$A:$M,4,FALSE)</f>
        <v>478.68</v>
      </c>
      <c r="E39" s="578">
        <f>VLOOKUP($A39,T4_data!$A:$M,5,FALSE)</f>
        <v>478.68</v>
      </c>
      <c r="F39" s="576">
        <f>VLOOKUP($A39,T4_data!$A:$M,7,FALSE)</f>
        <v>25.99</v>
      </c>
      <c r="G39" s="576">
        <v>38.28</v>
      </c>
      <c r="H39" s="576">
        <f>VLOOKUP($A39,T4_data!$A:$M,8,FALSE)</f>
        <v>20.09</v>
      </c>
      <c r="I39" s="576">
        <f>VLOOKUP($A39,T4_data!$A:$M,9,FALSE)</f>
        <v>20.09</v>
      </c>
      <c r="J39" s="576">
        <f>VLOOKUP($A39,T4_data!$A:$M,11,FALSE)</f>
        <v>1.64</v>
      </c>
      <c r="K39" s="576">
        <v>1.81</v>
      </c>
      <c r="L39" s="619">
        <f>VLOOKUP($A39,T4_data!$A:$M,12,FALSE)</f>
        <v>1.52</v>
      </c>
      <c r="M39" s="619">
        <f>VLOOKUP($A39,T4_data!$A:$M,13,FALSE)</f>
        <v>1.52</v>
      </c>
      <c r="O39" s="573" t="str">
        <f t="shared" si="5"/>
        <v>26.0</v>
      </c>
      <c r="P39" s="592" t="str">
        <f t="shared" si="6"/>
        <v>38.3</v>
      </c>
      <c r="Q39" s="592" t="str">
        <f t="shared" si="7"/>
        <v>20.1</v>
      </c>
      <c r="R39" s="592" t="str">
        <f t="shared" si="8"/>
        <v>20.1</v>
      </c>
      <c r="S39" s="592" t="str">
        <f t="shared" si="9"/>
        <v>1.6</v>
      </c>
      <c r="T39" s="592" t="str">
        <f t="shared" si="10"/>
        <v>1.8</v>
      </c>
      <c r="U39" s="592" t="str">
        <f t="shared" si="11"/>
        <v>1.5</v>
      </c>
      <c r="V39" s="593" t="str">
        <f t="shared" si="12"/>
        <v>1.5</v>
      </c>
    </row>
    <row r="40" spans="1:22" s="559" customFormat="1" ht="23.25" customHeight="1">
      <c r="A40" s="349" t="s">
        <v>167</v>
      </c>
      <c r="B40" s="594">
        <f>VLOOKUP($A40,T4_data!$A:$M,3,FALSE)</f>
        <v>1369.8</v>
      </c>
      <c r="C40" s="578">
        <v>108.88</v>
      </c>
      <c r="D40" s="578">
        <f>VLOOKUP($A40,T4_data!$A:$M,4,FALSE)</f>
        <v>107.19</v>
      </c>
      <c r="E40" s="578">
        <f>VLOOKUP($A40,T4_data!$A:$M,5,FALSE)</f>
        <v>107.19</v>
      </c>
      <c r="F40" s="576">
        <f>VLOOKUP($A40,T4_data!$A:$M,7,FALSE)</f>
        <v>10.02</v>
      </c>
      <c r="G40" s="576">
        <v>-21.69</v>
      </c>
      <c r="H40" s="576">
        <f>VLOOKUP($A40,T4_data!$A:$M,8,FALSE)</f>
        <v>2.68</v>
      </c>
      <c r="I40" s="576">
        <f>VLOOKUP($A40,T4_data!$A:$M,9,FALSE)</f>
        <v>2.68</v>
      </c>
      <c r="J40" s="576">
        <f>VLOOKUP($A40,T4_data!$A:$M,11,FALSE)</f>
        <v>0.4</v>
      </c>
      <c r="K40" s="576">
        <v>0.38</v>
      </c>
      <c r="L40" s="619">
        <f>VLOOKUP($A40,T4_data!$A:$M,12,FALSE)</f>
        <v>0.34</v>
      </c>
      <c r="M40" s="619">
        <f>VLOOKUP($A40,T4_data!$A:$M,13,FALSE)</f>
        <v>0.34</v>
      </c>
      <c r="O40" s="573" t="str">
        <f t="shared" si="5"/>
        <v>10.0</v>
      </c>
      <c r="P40" s="592" t="str">
        <f t="shared" si="6"/>
        <v>-21.7</v>
      </c>
      <c r="Q40" s="592" t="str">
        <f t="shared" si="7"/>
        <v>2.7</v>
      </c>
      <c r="R40" s="592" t="str">
        <f t="shared" si="8"/>
        <v>2.7</v>
      </c>
      <c r="S40" s="592" t="str">
        <f t="shared" si="9"/>
        <v>0.4</v>
      </c>
      <c r="T40" s="592" t="str">
        <f t="shared" si="10"/>
        <v>0.4</v>
      </c>
      <c r="U40" s="592" t="str">
        <f t="shared" si="11"/>
        <v>0.3</v>
      </c>
      <c r="V40" s="593" t="str">
        <f t="shared" si="12"/>
        <v>0.3</v>
      </c>
    </row>
    <row r="41" spans="1:22" s="559" customFormat="1" ht="23.25" customHeight="1">
      <c r="A41" s="349" t="s">
        <v>168</v>
      </c>
      <c r="B41" s="594">
        <f>VLOOKUP($A41,T4_data!$A:$M,3,FALSE)</f>
        <v>967.66</v>
      </c>
      <c r="C41" s="578">
        <v>79.06</v>
      </c>
      <c r="D41" s="578">
        <f>VLOOKUP($A41,T4_data!$A:$M,4,FALSE)</f>
        <v>58.04</v>
      </c>
      <c r="E41" s="578">
        <f>VLOOKUP($A41,T4_data!$A:$M,5,FALSE)</f>
        <v>58.04</v>
      </c>
      <c r="F41" s="576">
        <f>VLOOKUP($A41,T4_data!$A:$M,7,FALSE)</f>
        <v>9.0399999999999991</v>
      </c>
      <c r="G41" s="576">
        <v>-31.16</v>
      </c>
      <c r="H41" s="576">
        <f>VLOOKUP($A41,T4_data!$A:$M,8,FALSE)</f>
        <v>-28.71</v>
      </c>
      <c r="I41" s="576">
        <f>VLOOKUP($A41,T4_data!$A:$M,9,FALSE)</f>
        <v>-28.71</v>
      </c>
      <c r="J41" s="576">
        <f>VLOOKUP($A41,T4_data!$A:$M,11,FALSE)</f>
        <v>0.28000000000000003</v>
      </c>
      <c r="K41" s="576">
        <v>0.27</v>
      </c>
      <c r="L41" s="619">
        <f>VLOOKUP($A41,T4_data!$A:$M,12,FALSE)</f>
        <v>0.18</v>
      </c>
      <c r="M41" s="619">
        <f>VLOOKUP($A41,T4_data!$A:$M,13,FALSE)</f>
        <v>0.18</v>
      </c>
      <c r="O41" s="573" t="str">
        <f t="shared" si="5"/>
        <v>9.0</v>
      </c>
      <c r="P41" s="592" t="str">
        <f t="shared" si="6"/>
        <v>-31.2</v>
      </c>
      <c r="Q41" s="592" t="str">
        <f t="shared" si="7"/>
        <v>-28.7</v>
      </c>
      <c r="R41" s="592" t="str">
        <f t="shared" si="8"/>
        <v>-28.7</v>
      </c>
      <c r="S41" s="592" t="str">
        <f t="shared" si="9"/>
        <v>0.3</v>
      </c>
      <c r="T41" s="592" t="str">
        <f t="shared" si="10"/>
        <v>0.3</v>
      </c>
      <c r="U41" s="592" t="str">
        <f t="shared" si="11"/>
        <v>0.2</v>
      </c>
      <c r="V41" s="593" t="str">
        <f t="shared" si="12"/>
        <v>0.2</v>
      </c>
    </row>
    <row r="42" spans="1:22" s="559" customFormat="1" ht="23.25" customHeight="1">
      <c r="A42" s="349" t="s">
        <v>169</v>
      </c>
      <c r="B42" s="594">
        <f>VLOOKUP($A42,T4_data!$A:$M,3,FALSE)</f>
        <v>2587.09</v>
      </c>
      <c r="C42" s="578">
        <v>247.7</v>
      </c>
      <c r="D42" s="578">
        <f>VLOOKUP($A42,T4_data!$A:$M,4,FALSE)</f>
        <v>207.28</v>
      </c>
      <c r="E42" s="578">
        <f>VLOOKUP($A42,T4_data!$A:$M,5,FALSE)</f>
        <v>207.28</v>
      </c>
      <c r="F42" s="576">
        <f>VLOOKUP($A42,T4_data!$A:$M,7,FALSE)</f>
        <v>21.25</v>
      </c>
      <c r="G42" s="576">
        <v>34.07</v>
      </c>
      <c r="H42" s="576">
        <f>VLOOKUP($A42,T4_data!$A:$M,8,FALSE)</f>
        <v>25.16</v>
      </c>
      <c r="I42" s="576">
        <f>VLOOKUP($A42,T4_data!$A:$M,9,FALSE)</f>
        <v>25.16</v>
      </c>
      <c r="J42" s="576">
        <f>VLOOKUP($A42,T4_data!$A:$M,11,FALSE)</f>
        <v>0.76</v>
      </c>
      <c r="K42" s="576">
        <v>0.86</v>
      </c>
      <c r="L42" s="619">
        <f>VLOOKUP($A42,T4_data!$A:$M,12,FALSE)</f>
        <v>0.66</v>
      </c>
      <c r="M42" s="619">
        <f>VLOOKUP($A42,T4_data!$A:$M,13,FALSE)</f>
        <v>0.66</v>
      </c>
      <c r="O42" s="573" t="str">
        <f t="shared" si="5"/>
        <v>21.3</v>
      </c>
      <c r="P42" s="592" t="str">
        <f t="shared" si="6"/>
        <v>34.1</v>
      </c>
      <c r="Q42" s="592" t="str">
        <f t="shared" si="7"/>
        <v>25.2</v>
      </c>
      <c r="R42" s="592" t="str">
        <f t="shared" si="8"/>
        <v>25.2</v>
      </c>
      <c r="S42" s="592" t="str">
        <f t="shared" si="9"/>
        <v>0.8</v>
      </c>
      <c r="T42" s="592" t="str">
        <f t="shared" si="10"/>
        <v>0.9</v>
      </c>
      <c r="U42" s="592" t="str">
        <f t="shared" si="11"/>
        <v>0.7</v>
      </c>
      <c r="V42" s="593" t="str">
        <f t="shared" si="12"/>
        <v>0.7</v>
      </c>
    </row>
    <row r="43" spans="1:22" s="559" customFormat="1" ht="23.25" customHeight="1">
      <c r="A43" s="349" t="s">
        <v>170</v>
      </c>
      <c r="B43" s="594">
        <f>VLOOKUP($A43,T4_data!$A:$M,3,FALSE)</f>
        <v>4428.54</v>
      </c>
      <c r="C43" s="578">
        <v>356.88</v>
      </c>
      <c r="D43" s="578">
        <f>VLOOKUP($A43,T4_data!$A:$M,4,FALSE)</f>
        <v>365.62</v>
      </c>
      <c r="E43" s="578">
        <f>VLOOKUP($A43,T4_data!$A:$M,5,FALSE)</f>
        <v>365.62</v>
      </c>
      <c r="F43" s="576">
        <f>VLOOKUP($A43,T4_data!$A:$M,7,FALSE)</f>
        <v>5.51</v>
      </c>
      <c r="G43" s="576">
        <v>-12.8</v>
      </c>
      <c r="H43" s="576">
        <f>VLOOKUP($A43,T4_data!$A:$M,8,FALSE)</f>
        <v>10.95</v>
      </c>
      <c r="I43" s="576">
        <f>VLOOKUP($A43,T4_data!$A:$M,9,FALSE)</f>
        <v>10.95</v>
      </c>
      <c r="J43" s="576">
        <f>VLOOKUP($A43,T4_data!$A:$M,11,FALSE)</f>
        <v>1.3</v>
      </c>
      <c r="K43" s="576">
        <v>1.23</v>
      </c>
      <c r="L43" s="619">
        <f>VLOOKUP($A43,T4_data!$A:$M,12,FALSE)</f>
        <v>1.1599999999999999</v>
      </c>
      <c r="M43" s="619">
        <f>VLOOKUP($A43,T4_data!$A:$M,13,FALSE)</f>
        <v>1.1599999999999999</v>
      </c>
      <c r="O43" s="573" t="str">
        <f t="shared" si="5"/>
        <v>5.5</v>
      </c>
      <c r="P43" s="592" t="str">
        <f t="shared" si="6"/>
        <v>-12.8</v>
      </c>
      <c r="Q43" s="592" t="str">
        <f t="shared" si="7"/>
        <v>11.0</v>
      </c>
      <c r="R43" s="592" t="str">
        <f t="shared" si="8"/>
        <v>11.0</v>
      </c>
      <c r="S43" s="592" t="str">
        <f t="shared" si="9"/>
        <v>1.3</v>
      </c>
      <c r="T43" s="592" t="str">
        <f t="shared" si="10"/>
        <v>1.2</v>
      </c>
      <c r="U43" s="592" t="str">
        <f t="shared" si="11"/>
        <v>1.2</v>
      </c>
      <c r="V43" s="593" t="str">
        <f t="shared" si="12"/>
        <v>1.2</v>
      </c>
    </row>
    <row r="44" spans="1:22" s="559" customFormat="1" ht="23.25" customHeight="1">
      <c r="A44" s="348" t="s">
        <v>171</v>
      </c>
      <c r="B44" s="590">
        <f>VLOOKUP($A44,T4_data!$A:$M,3,FALSE)</f>
        <v>8129.9</v>
      </c>
      <c r="C44" s="591">
        <v>431.36</v>
      </c>
      <c r="D44" s="591">
        <f>VLOOKUP($A44,T4_data!$A:$M,4,FALSE)</f>
        <v>1093.05</v>
      </c>
      <c r="E44" s="591">
        <f>VLOOKUP($A44,T4_data!$A:$M,5,FALSE)</f>
        <v>1093.05</v>
      </c>
      <c r="F44" s="572">
        <f>VLOOKUP($A44,T4_data!$A:$M,7,FALSE)</f>
        <v>69.790000000000006</v>
      </c>
      <c r="G44" s="572">
        <v>176.02</v>
      </c>
      <c r="H44" s="572">
        <f>VLOOKUP($A44,T4_data!$A:$M,8,FALSE)</f>
        <v>50.74</v>
      </c>
      <c r="I44" s="572">
        <f>VLOOKUP($A44,T4_data!$A:$M,9,FALSE)</f>
        <v>50.74</v>
      </c>
      <c r="J44" s="572">
        <f>VLOOKUP($A44,T4_data!$A:$M,11,FALSE)</f>
        <v>2.39</v>
      </c>
      <c r="K44" s="572">
        <v>1.49</v>
      </c>
      <c r="L44" s="618">
        <f>VLOOKUP($A44,T4_data!$A:$M,12,FALSE)</f>
        <v>3.46</v>
      </c>
      <c r="M44" s="618">
        <f>VLOOKUP($A44,T4_data!$A:$M,13,FALSE)</f>
        <v>3.46</v>
      </c>
      <c r="O44" s="573" t="str">
        <f t="shared" si="5"/>
        <v>69.8</v>
      </c>
      <c r="P44" s="592" t="str">
        <f t="shared" si="6"/>
        <v>176.0</v>
      </c>
      <c r="Q44" s="592" t="str">
        <f t="shared" si="7"/>
        <v>50.7</v>
      </c>
      <c r="R44" s="592" t="str">
        <f t="shared" si="8"/>
        <v>50.7</v>
      </c>
      <c r="S44" s="592" t="str">
        <f t="shared" si="9"/>
        <v>2.4</v>
      </c>
      <c r="T44" s="592" t="str">
        <f t="shared" si="10"/>
        <v>1.5</v>
      </c>
      <c r="U44" s="592" t="str">
        <f t="shared" si="11"/>
        <v>3.5</v>
      </c>
      <c r="V44" s="593" t="str">
        <f t="shared" si="12"/>
        <v>3.5</v>
      </c>
    </row>
    <row r="45" spans="1:22" s="559" customFormat="1" ht="23.25" customHeight="1">
      <c r="A45" s="353" t="s">
        <v>172</v>
      </c>
      <c r="B45" s="595">
        <f>VLOOKUP($A45,T4_data!$A:$M,3,FALSE)</f>
        <v>7029.08</v>
      </c>
      <c r="C45" s="596">
        <v>372.53</v>
      </c>
      <c r="D45" s="596">
        <f>VLOOKUP($A45,T4_data!$A:$M,4,FALSE)</f>
        <v>1019.77</v>
      </c>
      <c r="E45" s="596">
        <f>VLOOKUP($A45,T4_data!$A:$M,5,FALSE)</f>
        <v>1019.77</v>
      </c>
      <c r="F45" s="597">
        <f>VLOOKUP($A45,T4_data!$A:$M,7,FALSE)</f>
        <v>79.88</v>
      </c>
      <c r="G45" s="597">
        <v>341.28</v>
      </c>
      <c r="H45" s="597">
        <f>VLOOKUP($A45,T4_data!$A:$M,8,FALSE)</f>
        <v>52.48</v>
      </c>
      <c r="I45" s="597">
        <f>VLOOKUP($A45,T4_data!$A:$M,9,FALSE)</f>
        <v>52.48</v>
      </c>
      <c r="J45" s="597">
        <f>VLOOKUP($A45,T4_data!$A:$M,11,FALSE)</f>
        <v>2.0699999999999998</v>
      </c>
      <c r="K45" s="597">
        <v>1.29</v>
      </c>
      <c r="L45" s="620">
        <f>VLOOKUP($A45,T4_data!$A:$M,12,FALSE)</f>
        <v>3.23</v>
      </c>
      <c r="M45" s="620">
        <f>VLOOKUP($A45,T4_data!$A:$M,13,FALSE)</f>
        <v>3.23</v>
      </c>
      <c r="O45" s="598" t="str">
        <f t="shared" si="5"/>
        <v>79.9</v>
      </c>
      <c r="P45" s="599" t="str">
        <f t="shared" si="6"/>
        <v>341.3</v>
      </c>
      <c r="Q45" s="599" t="str">
        <f t="shared" si="7"/>
        <v>52.5</v>
      </c>
      <c r="R45" s="599" t="str">
        <f t="shared" si="8"/>
        <v>52.5</v>
      </c>
      <c r="S45" s="599" t="str">
        <f t="shared" si="9"/>
        <v>2.1</v>
      </c>
      <c r="T45" s="599" t="str">
        <f t="shared" si="10"/>
        <v>1.3</v>
      </c>
      <c r="U45" s="599" t="str">
        <f t="shared" si="11"/>
        <v>3.2</v>
      </c>
      <c r="V45" s="600" t="str">
        <f t="shared" si="12"/>
        <v>3.2</v>
      </c>
    </row>
    <row r="46" spans="1:22" s="559" customFormat="1" ht="23.25" customHeight="1">
      <c r="A46" s="351" t="s">
        <v>705</v>
      </c>
      <c r="F46" s="568"/>
      <c r="G46" s="568"/>
      <c r="H46" s="568"/>
      <c r="I46" s="568"/>
      <c r="J46" s="568"/>
      <c r="K46" s="568"/>
      <c r="L46" s="568"/>
      <c r="M46" s="568"/>
    </row>
    <row r="47" spans="1:22" s="559" customFormat="1" ht="23.25" customHeight="1">
      <c r="A47" s="351" t="s">
        <v>39</v>
      </c>
      <c r="F47" s="568"/>
      <c r="G47" s="568"/>
      <c r="H47" s="568"/>
      <c r="I47" s="568"/>
      <c r="J47" s="568"/>
      <c r="K47" s="568"/>
      <c r="L47" s="568"/>
      <c r="M47" s="568"/>
    </row>
    <row r="48" spans="1:22" hidden="1">
      <c r="B48" s="354">
        <f>B5-(B6+B23+B44)</f>
        <v>0</v>
      </c>
      <c r="C48" s="354">
        <f t="shared" ref="C48:D48" si="13">C5-(C6+C23+C44)</f>
        <v>0</v>
      </c>
      <c r="D48" s="354">
        <f t="shared" si="13"/>
        <v>0</v>
      </c>
      <c r="E48" s="650">
        <f>E5-(E6+E23+E44)</f>
        <v>0</v>
      </c>
      <c r="J48" s="354">
        <f>J5-(J6+J23+J44)</f>
        <v>0</v>
      </c>
      <c r="K48" s="651">
        <f>K5-(K6+K23+K44)</f>
        <v>1.0000000000005116E-2</v>
      </c>
      <c r="L48" s="354">
        <f>L5-(L6+L23+L44)</f>
        <v>0</v>
      </c>
      <c r="M48" s="354">
        <f>M5-(M6+M23+M44)</f>
        <v>0</v>
      </c>
    </row>
  </sheetData>
  <mergeCells count="7">
    <mergeCell ref="O2:R2"/>
    <mergeCell ref="S2:V2"/>
    <mergeCell ref="A1:E1"/>
    <mergeCell ref="A2:A4"/>
    <mergeCell ref="B2:E2"/>
    <mergeCell ref="F2:I2"/>
    <mergeCell ref="J2:L2"/>
  </mergeCells>
  <conditionalFormatting sqref="B48:M48">
    <cfRule type="cellIs" dxfId="6" priority="5" operator="equal">
      <formula>0</formula>
    </cfRule>
  </conditionalFormatting>
  <conditionalFormatting sqref="F5:I45">
    <cfRule type="cellIs" dxfId="5" priority="4" operator="lessThan">
      <formula>0</formula>
    </cfRule>
  </conditionalFormatting>
  <conditionalFormatting sqref="O5:V45">
    <cfRule type="expression" dxfId="4" priority="3">
      <formula>LEN(O5&amp;"")-FIND(".",O5&amp;"")&gt;1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66" orientation="portrait" r:id="rId1"/>
  <headerFooter scaleWithDoc="0">
    <oddHeader>&amp;R&amp;"TH Sarabun New,Regular"&amp;12&amp;K000000ตาราง 4 ตลาด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4"/>
  <sheetViews>
    <sheetView zoomScale="70" zoomScaleNormal="70" workbookViewId="0">
      <selection activeCell="H37" sqref="H37"/>
    </sheetView>
  </sheetViews>
  <sheetFormatPr defaultColWidth="11.375" defaultRowHeight="15.6"/>
  <cols>
    <col min="1" max="1" width="36" style="319" customWidth="1"/>
    <col min="2" max="5" width="14.625" style="319" customWidth="1"/>
    <col min="6" max="13" width="12.375" style="319" customWidth="1"/>
    <col min="14" max="16384" width="11.375" style="319"/>
  </cols>
  <sheetData>
    <row r="1" spans="1:13">
      <c r="A1" s="319" t="s">
        <v>0</v>
      </c>
      <c r="B1" s="710" t="s">
        <v>107</v>
      </c>
      <c r="C1" s="710"/>
      <c r="D1" s="710"/>
      <c r="E1" s="710"/>
      <c r="F1" s="710" t="s">
        <v>43</v>
      </c>
      <c r="G1" s="710"/>
      <c r="H1" s="710"/>
      <c r="I1" s="710"/>
      <c r="J1" s="710" t="s">
        <v>44</v>
      </c>
      <c r="K1" s="710"/>
      <c r="L1" s="710"/>
      <c r="M1" s="710"/>
    </row>
    <row r="2" spans="1:13" s="452" customFormat="1">
      <c r="B2" s="452">
        <v>2567</v>
      </c>
      <c r="C2" s="452">
        <v>2568</v>
      </c>
      <c r="D2" s="452">
        <v>2569</v>
      </c>
      <c r="E2" s="452">
        <v>2569</v>
      </c>
      <c r="F2" s="452">
        <v>2567</v>
      </c>
      <c r="G2" s="452">
        <v>2568</v>
      </c>
      <c r="H2" s="452">
        <v>2569</v>
      </c>
      <c r="I2" s="452">
        <v>2569</v>
      </c>
      <c r="J2" s="452">
        <v>2567</v>
      </c>
      <c r="K2" s="452">
        <v>2568</v>
      </c>
      <c r="L2" s="452">
        <v>2569</v>
      </c>
      <c r="M2" s="452">
        <v>2569</v>
      </c>
    </row>
    <row r="3" spans="1:13" s="452" customFormat="1">
      <c r="B3" s="452" t="s">
        <v>45</v>
      </c>
      <c r="C3" s="452" t="s">
        <v>45</v>
      </c>
      <c r="D3" s="625" t="str">
        <f>'T3_data(t)'!E3</f>
        <v>ม.ค.</v>
      </c>
      <c r="E3" s="625" t="str">
        <f>'T3_data(t)'!F3</f>
        <v>ม.ค.-ม.ค.</v>
      </c>
      <c r="F3" s="452" t="s">
        <v>45</v>
      </c>
      <c r="G3" s="452" t="s">
        <v>45</v>
      </c>
      <c r="H3" s="626" t="str">
        <f>D3</f>
        <v>ม.ค.</v>
      </c>
      <c r="I3" s="626" t="str">
        <f>E3</f>
        <v>ม.ค.-ม.ค.</v>
      </c>
      <c r="J3" s="452" t="s">
        <v>45</v>
      </c>
      <c r="K3" s="452" t="s">
        <v>45</v>
      </c>
      <c r="L3" s="626" t="str">
        <f>H3</f>
        <v>ม.ค.</v>
      </c>
      <c r="M3" s="626" t="str">
        <f>I3</f>
        <v>ม.ค.-ม.ค.</v>
      </c>
    </row>
    <row r="4" spans="1:13">
      <c r="A4" s="319" t="s">
        <v>132</v>
      </c>
      <c r="B4" s="320">
        <v>300739.78999999998</v>
      </c>
      <c r="C4" s="320">
        <v>339635.01</v>
      </c>
      <c r="D4" s="320">
        <v>31573.06</v>
      </c>
      <c r="E4" s="320">
        <v>31573.06</v>
      </c>
      <c r="F4" s="320">
        <v>5.5</v>
      </c>
      <c r="G4" s="320">
        <v>12.93</v>
      </c>
      <c r="H4" s="320">
        <v>24.44</v>
      </c>
      <c r="I4" s="320">
        <v>24.44</v>
      </c>
      <c r="J4" s="320">
        <v>100</v>
      </c>
      <c r="K4" s="320">
        <v>100</v>
      </c>
      <c r="L4" s="320">
        <v>100</v>
      </c>
      <c r="M4" s="320">
        <v>100</v>
      </c>
    </row>
    <row r="5" spans="1:13">
      <c r="A5" s="319" t="s">
        <v>133</v>
      </c>
      <c r="B5" s="320">
        <v>207927.5</v>
      </c>
      <c r="C5" s="320">
        <v>235492.58</v>
      </c>
      <c r="D5" s="320">
        <v>21481.43</v>
      </c>
      <c r="E5" s="320">
        <v>21481.43</v>
      </c>
      <c r="F5" s="320">
        <v>5.99</v>
      </c>
      <c r="G5" s="320">
        <v>13.26</v>
      </c>
      <c r="H5" s="320">
        <v>24.08</v>
      </c>
      <c r="I5" s="320">
        <v>24.08</v>
      </c>
      <c r="J5" s="320">
        <v>69.14</v>
      </c>
      <c r="K5" s="320">
        <v>69.34</v>
      </c>
      <c r="L5" s="320">
        <v>68.040000000000006</v>
      </c>
      <c r="M5" s="320">
        <v>68.040000000000006</v>
      </c>
    </row>
    <row r="6" spans="1:13">
      <c r="A6" s="319" t="s">
        <v>134</v>
      </c>
      <c r="B6" s="320">
        <v>54943.54</v>
      </c>
      <c r="C6" s="320">
        <v>72506.39</v>
      </c>
      <c r="D6" s="320">
        <v>6835.97</v>
      </c>
      <c r="E6" s="320">
        <v>6835.97</v>
      </c>
      <c r="F6" s="320">
        <v>13.63</v>
      </c>
      <c r="G6" s="320">
        <v>31.97</v>
      </c>
      <c r="H6" s="320">
        <v>43.06</v>
      </c>
      <c r="I6" s="320">
        <v>43.06</v>
      </c>
      <c r="J6" s="320">
        <v>18.27</v>
      </c>
      <c r="K6" s="320">
        <v>21.35</v>
      </c>
      <c r="L6" s="320">
        <v>21.65</v>
      </c>
      <c r="M6" s="320">
        <v>21.65</v>
      </c>
    </row>
    <row r="7" spans="1:13">
      <c r="A7" s="319" t="s">
        <v>135</v>
      </c>
      <c r="B7" s="320">
        <v>35277.11</v>
      </c>
      <c r="C7" s="320">
        <v>39722.879999999997</v>
      </c>
      <c r="D7" s="320">
        <v>3430.13</v>
      </c>
      <c r="E7" s="320">
        <v>3430.13</v>
      </c>
      <c r="F7" s="320">
        <v>3.23</v>
      </c>
      <c r="G7" s="320">
        <v>12.6</v>
      </c>
      <c r="H7" s="320">
        <v>35.049999999999997</v>
      </c>
      <c r="I7" s="320">
        <v>35.049999999999997</v>
      </c>
      <c r="J7" s="320">
        <v>11.73</v>
      </c>
      <c r="K7" s="320">
        <v>11.7</v>
      </c>
      <c r="L7" s="320">
        <v>10.86</v>
      </c>
      <c r="M7" s="320">
        <v>10.86</v>
      </c>
    </row>
    <row r="8" spans="1:13">
      <c r="A8" s="319" t="s">
        <v>136</v>
      </c>
      <c r="B8" s="320">
        <v>23285.9</v>
      </c>
      <c r="C8" s="320">
        <v>23549.98</v>
      </c>
      <c r="D8" s="320">
        <v>2024.8</v>
      </c>
      <c r="E8" s="320">
        <v>2024.8</v>
      </c>
      <c r="F8" s="320">
        <v>-5.32</v>
      </c>
      <c r="G8" s="320">
        <v>1.1299999999999999</v>
      </c>
      <c r="H8" s="320">
        <v>2.67</v>
      </c>
      <c r="I8" s="320">
        <v>2.67</v>
      </c>
      <c r="J8" s="320">
        <v>7.74</v>
      </c>
      <c r="K8" s="320">
        <v>6.93</v>
      </c>
      <c r="L8" s="320">
        <v>6.41</v>
      </c>
      <c r="M8" s="320">
        <v>6.41</v>
      </c>
    </row>
    <row r="9" spans="1:13">
      <c r="A9" s="319" t="s">
        <v>137</v>
      </c>
      <c r="B9" s="320">
        <v>70216.25</v>
      </c>
      <c r="C9" s="320">
        <v>73264.25</v>
      </c>
      <c r="D9" s="320">
        <v>6682.54</v>
      </c>
      <c r="E9" s="320">
        <v>6682.54</v>
      </c>
      <c r="F9" s="320">
        <v>4.6500000000000004</v>
      </c>
      <c r="G9" s="320">
        <v>4.34</v>
      </c>
      <c r="H9" s="320">
        <v>13.39</v>
      </c>
      <c r="I9" s="320">
        <v>13.39</v>
      </c>
      <c r="J9" s="320">
        <v>23.35</v>
      </c>
      <c r="K9" s="320">
        <v>21.57</v>
      </c>
      <c r="L9" s="320">
        <v>21.17</v>
      </c>
      <c r="M9" s="320">
        <v>21.17</v>
      </c>
    </row>
    <row r="10" spans="1:13">
      <c r="A10" s="319" t="s">
        <v>138</v>
      </c>
      <c r="B10" s="320">
        <v>40072.65</v>
      </c>
      <c r="C10" s="320">
        <v>42847.040000000001</v>
      </c>
      <c r="D10" s="320">
        <v>4388.71</v>
      </c>
      <c r="E10" s="320">
        <v>4388.71</v>
      </c>
      <c r="F10" s="320">
        <v>-0.75</v>
      </c>
      <c r="G10" s="320">
        <v>6.92</v>
      </c>
      <c r="H10" s="320">
        <v>29.79</v>
      </c>
      <c r="I10" s="320">
        <v>29.79</v>
      </c>
      <c r="J10" s="320">
        <v>13.32</v>
      </c>
      <c r="K10" s="320">
        <v>12.62</v>
      </c>
      <c r="L10" s="320">
        <v>13.9</v>
      </c>
      <c r="M10" s="320">
        <v>13.9</v>
      </c>
    </row>
    <row r="11" spans="1:13">
      <c r="A11" s="319" t="s">
        <v>139</v>
      </c>
      <c r="B11" s="320">
        <v>10365.23</v>
      </c>
      <c r="C11" s="320">
        <v>12045.65</v>
      </c>
      <c r="D11" s="320">
        <v>1710.42</v>
      </c>
      <c r="E11" s="320">
        <v>1710.42</v>
      </c>
      <c r="F11" s="320">
        <v>1.22</v>
      </c>
      <c r="G11" s="320">
        <v>16.21</v>
      </c>
      <c r="H11" s="320">
        <v>87.32</v>
      </c>
      <c r="I11" s="320">
        <v>87.32</v>
      </c>
      <c r="J11" s="320">
        <v>3.45</v>
      </c>
      <c r="K11" s="320">
        <v>3.55</v>
      </c>
      <c r="L11" s="320">
        <v>5.42</v>
      </c>
      <c r="M11" s="320">
        <v>5.42</v>
      </c>
    </row>
    <row r="12" spans="1:13">
      <c r="A12" s="319" t="s">
        <v>140</v>
      </c>
      <c r="B12" s="320">
        <v>12323.25</v>
      </c>
      <c r="C12" s="320">
        <v>13430.13</v>
      </c>
      <c r="D12" s="320">
        <v>1306.93</v>
      </c>
      <c r="E12" s="320">
        <v>1306.93</v>
      </c>
      <c r="F12" s="320">
        <v>2.99</v>
      </c>
      <c r="G12" s="320">
        <v>8.98</v>
      </c>
      <c r="H12" s="320">
        <v>22.66</v>
      </c>
      <c r="I12" s="320">
        <v>22.66</v>
      </c>
      <c r="J12" s="320">
        <v>4.0999999999999996</v>
      </c>
      <c r="K12" s="320">
        <v>3.95</v>
      </c>
      <c r="L12" s="320">
        <v>4.1399999999999997</v>
      </c>
      <c r="M12" s="320">
        <v>4.1399999999999997</v>
      </c>
    </row>
    <row r="13" spans="1:13">
      <c r="A13" s="319" t="s">
        <v>141</v>
      </c>
      <c r="B13" s="320">
        <v>9491.2000000000007</v>
      </c>
      <c r="C13" s="320">
        <v>9336.08</v>
      </c>
      <c r="D13" s="320">
        <v>783.67</v>
      </c>
      <c r="E13" s="320">
        <v>783.67</v>
      </c>
      <c r="F13" s="320">
        <v>-5.95</v>
      </c>
      <c r="G13" s="320">
        <v>-1.63</v>
      </c>
      <c r="H13" s="320">
        <v>3.3</v>
      </c>
      <c r="I13" s="320">
        <v>3.3</v>
      </c>
      <c r="J13" s="320">
        <v>3.16</v>
      </c>
      <c r="K13" s="320">
        <v>2.75</v>
      </c>
      <c r="L13" s="320">
        <v>2.48</v>
      </c>
      <c r="M13" s="320">
        <v>2.48</v>
      </c>
    </row>
    <row r="14" spans="1:13">
      <c r="A14" s="319" t="s">
        <v>142</v>
      </c>
      <c r="B14" s="320">
        <v>7780.8</v>
      </c>
      <c r="C14" s="320">
        <v>7908.88</v>
      </c>
      <c r="D14" s="320">
        <v>576</v>
      </c>
      <c r="E14" s="320">
        <v>576</v>
      </c>
      <c r="F14" s="320">
        <v>-2.52</v>
      </c>
      <c r="G14" s="320">
        <v>1.65</v>
      </c>
      <c r="H14" s="320">
        <v>-9.5</v>
      </c>
      <c r="I14" s="320">
        <v>-9.5</v>
      </c>
      <c r="J14" s="320">
        <v>2.59</v>
      </c>
      <c r="K14" s="320">
        <v>2.33</v>
      </c>
      <c r="L14" s="320">
        <v>1.82</v>
      </c>
      <c r="M14" s="320">
        <v>1.82</v>
      </c>
    </row>
    <row r="15" spans="1:13">
      <c r="A15" s="319" t="s">
        <v>143</v>
      </c>
      <c r="B15" s="320">
        <v>112.17</v>
      </c>
      <c r="C15" s="320">
        <v>126.29</v>
      </c>
      <c r="D15" s="320">
        <v>11.69</v>
      </c>
      <c r="E15" s="320">
        <v>11.69</v>
      </c>
      <c r="F15" s="320">
        <v>14.83</v>
      </c>
      <c r="G15" s="320">
        <v>12.59</v>
      </c>
      <c r="H15" s="320">
        <v>53.61</v>
      </c>
      <c r="I15" s="320">
        <v>53.61</v>
      </c>
      <c r="J15" s="320">
        <v>0.04</v>
      </c>
      <c r="K15" s="320">
        <v>0.04</v>
      </c>
      <c r="L15" s="320">
        <v>0.04</v>
      </c>
      <c r="M15" s="320">
        <v>0.04</v>
      </c>
    </row>
    <row r="16" spans="1:13">
      <c r="A16" s="319" t="s">
        <v>144</v>
      </c>
      <c r="B16" s="320">
        <v>30143.599999999999</v>
      </c>
      <c r="C16" s="320">
        <v>30417.21</v>
      </c>
      <c r="D16" s="320">
        <v>2293.8200000000002</v>
      </c>
      <c r="E16" s="320">
        <v>2293.8200000000002</v>
      </c>
      <c r="F16" s="320">
        <v>12.82</v>
      </c>
      <c r="G16" s="320">
        <v>0.91</v>
      </c>
      <c r="H16" s="320">
        <v>-8.69</v>
      </c>
      <c r="I16" s="320">
        <v>-8.69</v>
      </c>
      <c r="J16" s="320">
        <v>10.02</v>
      </c>
      <c r="K16" s="320">
        <v>8.9600000000000009</v>
      </c>
      <c r="L16" s="320">
        <v>7.27</v>
      </c>
      <c r="M16" s="320">
        <v>7.27</v>
      </c>
    </row>
    <row r="17" spans="1:13">
      <c r="A17" s="319" t="s">
        <v>145</v>
      </c>
      <c r="B17" s="320">
        <v>9253.6</v>
      </c>
      <c r="C17" s="320">
        <v>7300.73</v>
      </c>
      <c r="D17" s="320">
        <v>192.97</v>
      </c>
      <c r="E17" s="320">
        <v>192.97</v>
      </c>
      <c r="F17" s="320">
        <v>43.57</v>
      </c>
      <c r="G17" s="320">
        <v>-21.1</v>
      </c>
      <c r="H17" s="320">
        <v>-73.58</v>
      </c>
      <c r="I17" s="320">
        <v>-73.58</v>
      </c>
      <c r="J17" s="320">
        <v>3.08</v>
      </c>
      <c r="K17" s="320">
        <v>2.15</v>
      </c>
      <c r="L17" s="320">
        <v>0.61</v>
      </c>
      <c r="M17" s="320">
        <v>0.61</v>
      </c>
    </row>
    <row r="18" spans="1:13">
      <c r="A18" s="319" t="s">
        <v>146</v>
      </c>
      <c r="B18" s="320">
        <v>4924.8500000000004</v>
      </c>
      <c r="C18" s="320">
        <v>5896.57</v>
      </c>
      <c r="D18" s="320">
        <v>565.01</v>
      </c>
      <c r="E18" s="320">
        <v>565.01</v>
      </c>
      <c r="F18" s="320">
        <v>6.05</v>
      </c>
      <c r="G18" s="320">
        <v>19.73</v>
      </c>
      <c r="H18" s="320">
        <v>29.95</v>
      </c>
      <c r="I18" s="320">
        <v>29.95</v>
      </c>
      <c r="J18" s="320">
        <v>1.64</v>
      </c>
      <c r="K18" s="320">
        <v>1.74</v>
      </c>
      <c r="L18" s="320">
        <v>1.79</v>
      </c>
      <c r="M18" s="320">
        <v>1.79</v>
      </c>
    </row>
    <row r="19" spans="1:13">
      <c r="A19" s="319" t="s">
        <v>147</v>
      </c>
      <c r="B19" s="320">
        <v>4182.6499999999996</v>
      </c>
      <c r="C19" s="320">
        <v>4433.05</v>
      </c>
      <c r="D19" s="320">
        <v>400.95</v>
      </c>
      <c r="E19" s="320">
        <v>400.95</v>
      </c>
      <c r="F19" s="320">
        <v>-5.19</v>
      </c>
      <c r="G19" s="320">
        <v>5.99</v>
      </c>
      <c r="H19" s="320">
        <v>-5.25</v>
      </c>
      <c r="I19" s="320">
        <v>-5.25</v>
      </c>
      <c r="J19" s="320">
        <v>1.39</v>
      </c>
      <c r="K19" s="320">
        <v>1.31</v>
      </c>
      <c r="L19" s="320">
        <v>1.27</v>
      </c>
      <c r="M19" s="320">
        <v>1.27</v>
      </c>
    </row>
    <row r="20" spans="1:13">
      <c r="A20" s="319" t="s">
        <v>148</v>
      </c>
      <c r="B20" s="320">
        <v>11782.5</v>
      </c>
      <c r="C20" s="320">
        <v>12786.86</v>
      </c>
      <c r="D20" s="320">
        <v>1134.8900000000001</v>
      </c>
      <c r="E20" s="320">
        <v>1134.8900000000001</v>
      </c>
      <c r="F20" s="320">
        <v>5.04</v>
      </c>
      <c r="G20" s="320">
        <v>8.52</v>
      </c>
      <c r="H20" s="320">
        <v>22.85</v>
      </c>
      <c r="I20" s="320">
        <v>22.85</v>
      </c>
      <c r="J20" s="320">
        <v>3.92</v>
      </c>
      <c r="K20" s="320">
        <v>3.76</v>
      </c>
      <c r="L20" s="320">
        <v>3.59</v>
      </c>
      <c r="M20" s="320">
        <v>3.59</v>
      </c>
    </row>
    <row r="21" spans="1:13">
      <c r="A21" s="319" t="s">
        <v>149</v>
      </c>
      <c r="B21" s="320">
        <v>24204.7</v>
      </c>
      <c r="C21" s="320">
        <v>26449.08</v>
      </c>
      <c r="D21" s="320">
        <v>2507.9899999999998</v>
      </c>
      <c r="E21" s="320">
        <v>2507.9899999999998</v>
      </c>
      <c r="F21" s="320">
        <v>10.23</v>
      </c>
      <c r="G21" s="320">
        <v>9.27</v>
      </c>
      <c r="H21" s="320">
        <v>17.82</v>
      </c>
      <c r="I21" s="320">
        <v>17.82</v>
      </c>
      <c r="J21" s="320">
        <v>8.0500000000000007</v>
      </c>
      <c r="K21" s="320">
        <v>7.79</v>
      </c>
      <c r="L21" s="320">
        <v>7.94</v>
      </c>
      <c r="M21" s="320">
        <v>7.94</v>
      </c>
    </row>
    <row r="22" spans="1:13">
      <c r="A22" s="319" t="s">
        <v>150</v>
      </c>
      <c r="B22" s="320">
        <v>88024.13</v>
      </c>
      <c r="C22" s="320">
        <v>96012.53</v>
      </c>
      <c r="D22" s="320">
        <v>8998.58</v>
      </c>
      <c r="E22" s="320">
        <v>8998.58</v>
      </c>
      <c r="F22" s="320">
        <v>4.8099999999999996</v>
      </c>
      <c r="G22" s="320">
        <v>9.08</v>
      </c>
      <c r="H22" s="320">
        <v>22.7</v>
      </c>
      <c r="I22" s="320">
        <v>22.7</v>
      </c>
      <c r="J22" s="320">
        <v>29.27</v>
      </c>
      <c r="K22" s="320">
        <v>28.27</v>
      </c>
      <c r="L22" s="320">
        <v>28.5</v>
      </c>
      <c r="M22" s="320">
        <v>28.5</v>
      </c>
    </row>
    <row r="23" spans="1:13">
      <c r="A23" s="319" t="s">
        <v>151</v>
      </c>
      <c r="B23" s="320">
        <v>14214.27</v>
      </c>
      <c r="C23" s="320">
        <v>18636.86</v>
      </c>
      <c r="D23" s="320">
        <v>2213.94</v>
      </c>
      <c r="E23" s="320">
        <v>2213.94</v>
      </c>
      <c r="F23" s="320">
        <v>13.15</v>
      </c>
      <c r="G23" s="320">
        <v>31.11</v>
      </c>
      <c r="H23" s="320">
        <v>11.08</v>
      </c>
      <c r="I23" s="320">
        <v>11.08</v>
      </c>
      <c r="J23" s="320">
        <v>4.7300000000000004</v>
      </c>
      <c r="K23" s="320">
        <v>5.49</v>
      </c>
      <c r="L23" s="320">
        <v>7.01</v>
      </c>
      <c r="M23" s="320">
        <v>7.01</v>
      </c>
    </row>
    <row r="24" spans="1:13">
      <c r="A24" s="319" t="s">
        <v>152</v>
      </c>
      <c r="B24" s="320">
        <v>11760.83</v>
      </c>
      <c r="C24" s="320">
        <v>15820.37</v>
      </c>
      <c r="D24" s="320">
        <v>1925.04</v>
      </c>
      <c r="E24" s="320">
        <v>1925.04</v>
      </c>
      <c r="F24" s="320">
        <v>16.260000000000002</v>
      </c>
      <c r="G24" s="320">
        <v>34.520000000000003</v>
      </c>
      <c r="H24" s="320">
        <v>7.56</v>
      </c>
      <c r="I24" s="320">
        <v>7.56</v>
      </c>
      <c r="J24" s="320">
        <v>3.91</v>
      </c>
      <c r="K24" s="320">
        <v>4.66</v>
      </c>
      <c r="L24" s="320">
        <v>6.1</v>
      </c>
      <c r="M24" s="320">
        <v>6.1</v>
      </c>
    </row>
    <row r="25" spans="1:13">
      <c r="A25" s="319" t="s">
        <v>153</v>
      </c>
      <c r="B25" s="320">
        <v>1049.94</v>
      </c>
      <c r="C25" s="320">
        <v>906.51</v>
      </c>
      <c r="D25" s="320">
        <v>140.16999999999999</v>
      </c>
      <c r="E25" s="320">
        <v>140.16999999999999</v>
      </c>
      <c r="F25" s="320">
        <v>-7.96</v>
      </c>
      <c r="G25" s="320">
        <v>-13.66</v>
      </c>
      <c r="H25" s="320">
        <v>86.25</v>
      </c>
      <c r="I25" s="320">
        <v>86.25</v>
      </c>
      <c r="J25" s="320">
        <v>0.35</v>
      </c>
      <c r="K25" s="320">
        <v>0.27</v>
      </c>
      <c r="L25" s="320">
        <v>0.44</v>
      </c>
      <c r="M25" s="320">
        <v>0.44</v>
      </c>
    </row>
    <row r="26" spans="1:13">
      <c r="A26" s="319" t="s">
        <v>154</v>
      </c>
      <c r="B26" s="320">
        <v>932.54</v>
      </c>
      <c r="C26" s="320">
        <v>1193.02</v>
      </c>
      <c r="D26" s="320">
        <v>93.59</v>
      </c>
      <c r="E26" s="320">
        <v>93.59</v>
      </c>
      <c r="F26" s="320">
        <v>9.14</v>
      </c>
      <c r="G26" s="320">
        <v>27.93</v>
      </c>
      <c r="H26" s="320">
        <v>2.21</v>
      </c>
      <c r="I26" s="320">
        <v>2.21</v>
      </c>
      <c r="J26" s="320">
        <v>0.31</v>
      </c>
      <c r="K26" s="320">
        <v>0.35</v>
      </c>
      <c r="L26" s="320">
        <v>0.3</v>
      </c>
      <c r="M26" s="320">
        <v>0.3</v>
      </c>
    </row>
    <row r="27" spans="1:13">
      <c r="A27" s="319" t="s">
        <v>155</v>
      </c>
      <c r="B27" s="320">
        <v>10852.3</v>
      </c>
      <c r="C27" s="320">
        <v>11164.66</v>
      </c>
      <c r="D27" s="320">
        <v>735.74</v>
      </c>
      <c r="E27" s="320">
        <v>735.74</v>
      </c>
      <c r="F27" s="320">
        <v>-2.21</v>
      </c>
      <c r="G27" s="320">
        <v>2.88</v>
      </c>
      <c r="H27" s="320">
        <v>18.05</v>
      </c>
      <c r="I27" s="320">
        <v>18.05</v>
      </c>
      <c r="J27" s="320">
        <v>3.61</v>
      </c>
      <c r="K27" s="320">
        <v>3.29</v>
      </c>
      <c r="L27" s="320">
        <v>2.33</v>
      </c>
      <c r="M27" s="320">
        <v>2.33</v>
      </c>
    </row>
    <row r="28" spans="1:13">
      <c r="A28" s="319" t="s">
        <v>156</v>
      </c>
      <c r="B28" s="320">
        <v>5956.75</v>
      </c>
      <c r="C28" s="320">
        <v>5756.75</v>
      </c>
      <c r="D28" s="320">
        <v>448.09</v>
      </c>
      <c r="E28" s="320">
        <v>448.09</v>
      </c>
      <c r="F28" s="320">
        <v>-1.92</v>
      </c>
      <c r="G28" s="320">
        <v>-3.36</v>
      </c>
      <c r="H28" s="320">
        <v>2.0099999999999998</v>
      </c>
      <c r="I28" s="320">
        <v>2.0099999999999998</v>
      </c>
      <c r="J28" s="320">
        <v>1.98</v>
      </c>
      <c r="K28" s="320">
        <v>1.69</v>
      </c>
      <c r="L28" s="320">
        <v>1.42</v>
      </c>
      <c r="M28" s="320">
        <v>1.42</v>
      </c>
    </row>
    <row r="29" spans="1:13">
      <c r="A29" s="319" t="s">
        <v>157</v>
      </c>
      <c r="B29" s="320">
        <v>4758.87</v>
      </c>
      <c r="C29" s="320">
        <v>5325.26</v>
      </c>
      <c r="D29" s="320">
        <v>418.91</v>
      </c>
      <c r="E29" s="320">
        <v>418.91</v>
      </c>
      <c r="F29" s="320">
        <v>-1.1399999999999999</v>
      </c>
      <c r="G29" s="320">
        <v>11.9</v>
      </c>
      <c r="H29" s="320">
        <v>16.29</v>
      </c>
      <c r="I29" s="320">
        <v>16.29</v>
      </c>
      <c r="J29" s="320">
        <v>1.58</v>
      </c>
      <c r="K29" s="320">
        <v>1.57</v>
      </c>
      <c r="L29" s="320">
        <v>1.33</v>
      </c>
      <c r="M29" s="320">
        <v>1.33</v>
      </c>
    </row>
    <row r="30" spans="1:13">
      <c r="A30" s="319" t="s">
        <v>158</v>
      </c>
      <c r="B30" s="320">
        <v>14374.51</v>
      </c>
      <c r="C30" s="320">
        <v>14002</v>
      </c>
      <c r="D30" s="320">
        <v>1916.15</v>
      </c>
      <c r="E30" s="320">
        <v>1916.15</v>
      </c>
      <c r="F30" s="320">
        <v>2.2799999999999998</v>
      </c>
      <c r="G30" s="320">
        <v>-2.59</v>
      </c>
      <c r="H30" s="320">
        <v>97.8</v>
      </c>
      <c r="I30" s="320">
        <v>97.8</v>
      </c>
      <c r="J30" s="320">
        <v>4.78</v>
      </c>
      <c r="K30" s="320">
        <v>4.12</v>
      </c>
      <c r="L30" s="320">
        <v>6.07</v>
      </c>
      <c r="M30" s="320">
        <v>6.07</v>
      </c>
    </row>
    <row r="31" spans="1:13">
      <c r="A31" s="319" t="s">
        <v>159</v>
      </c>
      <c r="B31" s="320">
        <v>11871.72</v>
      </c>
      <c r="C31" s="320">
        <v>12475.58</v>
      </c>
      <c r="D31" s="320">
        <v>1058.8</v>
      </c>
      <c r="E31" s="320">
        <v>1058.8</v>
      </c>
      <c r="F31" s="320">
        <v>4.01</v>
      </c>
      <c r="G31" s="320">
        <v>5.09</v>
      </c>
      <c r="H31" s="320">
        <v>13.74</v>
      </c>
      <c r="I31" s="320">
        <v>13.74</v>
      </c>
      <c r="J31" s="320">
        <v>3.95</v>
      </c>
      <c r="K31" s="320">
        <v>3.67</v>
      </c>
      <c r="L31" s="320">
        <v>3.35</v>
      </c>
      <c r="M31" s="320">
        <v>3.35</v>
      </c>
    </row>
    <row r="32" spans="1:13">
      <c r="A32" s="319" t="s">
        <v>160</v>
      </c>
      <c r="B32" s="320">
        <v>3651.3</v>
      </c>
      <c r="C32" s="320">
        <v>4499.45</v>
      </c>
      <c r="D32" s="320">
        <v>445.64</v>
      </c>
      <c r="E32" s="320">
        <v>445.64</v>
      </c>
      <c r="F32" s="320">
        <v>10.15</v>
      </c>
      <c r="G32" s="320">
        <v>23.23</v>
      </c>
      <c r="H32" s="320">
        <v>51.78</v>
      </c>
      <c r="I32" s="320">
        <v>51.78</v>
      </c>
      <c r="J32" s="320">
        <v>1.21</v>
      </c>
      <c r="K32" s="320">
        <v>1.32</v>
      </c>
      <c r="L32" s="320">
        <v>1.41</v>
      </c>
      <c r="M32" s="320">
        <v>1.41</v>
      </c>
    </row>
    <row r="33" spans="1:13">
      <c r="A33" s="319" t="s">
        <v>161</v>
      </c>
      <c r="B33" s="320">
        <v>2856.68</v>
      </c>
      <c r="C33" s="320">
        <v>2604.1799999999998</v>
      </c>
      <c r="D33" s="320">
        <v>196.79</v>
      </c>
      <c r="E33" s="320">
        <v>196.79</v>
      </c>
      <c r="F33" s="320">
        <v>4.5599999999999996</v>
      </c>
      <c r="G33" s="320">
        <v>-8.84</v>
      </c>
      <c r="H33" s="320">
        <v>9.61</v>
      </c>
      <c r="I33" s="320">
        <v>9.61</v>
      </c>
      <c r="J33" s="320">
        <v>0.95</v>
      </c>
      <c r="K33" s="320">
        <v>0.77</v>
      </c>
      <c r="L33" s="320">
        <v>0.62</v>
      </c>
      <c r="M33" s="320">
        <v>0.62</v>
      </c>
    </row>
    <row r="34" spans="1:13">
      <c r="A34" s="319" t="s">
        <v>162</v>
      </c>
      <c r="B34" s="320">
        <v>7084.87</v>
      </c>
      <c r="C34" s="320">
        <v>7227.41</v>
      </c>
      <c r="D34" s="320">
        <v>489.02</v>
      </c>
      <c r="E34" s="320">
        <v>489.02</v>
      </c>
      <c r="F34" s="320">
        <v>1.31</v>
      </c>
      <c r="G34" s="320">
        <v>2.0099999999999998</v>
      </c>
      <c r="H34" s="320">
        <v>-3.57</v>
      </c>
      <c r="I34" s="320">
        <v>-3.57</v>
      </c>
      <c r="J34" s="320">
        <v>2.36</v>
      </c>
      <c r="K34" s="320">
        <v>2.13</v>
      </c>
      <c r="L34" s="320">
        <v>1.55</v>
      </c>
      <c r="M34" s="320">
        <v>1.55</v>
      </c>
    </row>
    <row r="35" spans="1:13">
      <c r="A35" s="319" t="s">
        <v>163</v>
      </c>
      <c r="B35" s="320">
        <v>3068.61</v>
      </c>
      <c r="C35" s="320">
        <v>3227.57</v>
      </c>
      <c r="D35" s="320">
        <v>202.88</v>
      </c>
      <c r="E35" s="320">
        <v>202.88</v>
      </c>
      <c r="F35" s="320">
        <v>-13.05</v>
      </c>
      <c r="G35" s="320">
        <v>5.18</v>
      </c>
      <c r="H35" s="320">
        <v>-9.5399999999999991</v>
      </c>
      <c r="I35" s="320">
        <v>-9.5399999999999991</v>
      </c>
      <c r="J35" s="320">
        <v>1.02</v>
      </c>
      <c r="K35" s="320">
        <v>0.95</v>
      </c>
      <c r="L35" s="320">
        <v>0.64</v>
      </c>
      <c r="M35" s="320">
        <v>0.64</v>
      </c>
    </row>
    <row r="36" spans="1:13">
      <c r="A36" s="319" t="s">
        <v>164</v>
      </c>
      <c r="B36" s="320">
        <v>673.23</v>
      </c>
      <c r="C36" s="320">
        <v>814.74</v>
      </c>
      <c r="D36" s="320">
        <v>56.86</v>
      </c>
      <c r="E36" s="320">
        <v>56.86</v>
      </c>
      <c r="F36" s="320">
        <v>0.8</v>
      </c>
      <c r="G36" s="320">
        <v>21.02</v>
      </c>
      <c r="H36" s="320">
        <v>12.8</v>
      </c>
      <c r="I36" s="320">
        <v>12.8</v>
      </c>
      <c r="J36" s="320">
        <v>0.22</v>
      </c>
      <c r="K36" s="320">
        <v>0.24</v>
      </c>
      <c r="L36" s="320">
        <v>0.18</v>
      </c>
      <c r="M36" s="320">
        <v>0.18</v>
      </c>
    </row>
    <row r="37" spans="1:13">
      <c r="A37" s="319" t="s">
        <v>165</v>
      </c>
      <c r="B37" s="320">
        <v>11334.98</v>
      </c>
      <c r="C37" s="320">
        <v>13038.58</v>
      </c>
      <c r="D37" s="320">
        <v>1037.8399999999999</v>
      </c>
      <c r="E37" s="320">
        <v>1037.8399999999999</v>
      </c>
      <c r="F37" s="320">
        <v>15.11</v>
      </c>
      <c r="G37" s="320">
        <v>15.03</v>
      </c>
      <c r="H37" s="320">
        <v>13.85</v>
      </c>
      <c r="I37" s="320">
        <v>13.85</v>
      </c>
      <c r="J37" s="320">
        <v>3.77</v>
      </c>
      <c r="K37" s="320">
        <v>3.84</v>
      </c>
      <c r="L37" s="320">
        <v>3.29</v>
      </c>
      <c r="M37" s="320">
        <v>3.29</v>
      </c>
    </row>
    <row r="38" spans="1:13">
      <c r="A38" s="319" t="s">
        <v>166</v>
      </c>
      <c r="B38" s="320">
        <v>4420.92</v>
      </c>
      <c r="C38" s="320">
        <v>5569.75</v>
      </c>
      <c r="D38" s="320">
        <v>478.68</v>
      </c>
      <c r="E38" s="320">
        <v>478.68</v>
      </c>
      <c r="F38" s="320">
        <v>19.350000000000001</v>
      </c>
      <c r="G38" s="320">
        <v>25.99</v>
      </c>
      <c r="H38" s="320">
        <v>20.09</v>
      </c>
      <c r="I38" s="320">
        <v>20.09</v>
      </c>
      <c r="J38" s="320">
        <v>1.47</v>
      </c>
      <c r="K38" s="320">
        <v>1.64</v>
      </c>
      <c r="L38" s="320">
        <v>1.52</v>
      </c>
      <c r="M38" s="320">
        <v>1.52</v>
      </c>
    </row>
    <row r="39" spans="1:13">
      <c r="A39" s="319" t="s">
        <v>167</v>
      </c>
      <c r="B39" s="320">
        <v>1245.05</v>
      </c>
      <c r="C39" s="320">
        <v>1369.8</v>
      </c>
      <c r="D39" s="320">
        <v>107.19</v>
      </c>
      <c r="E39" s="320">
        <v>107.19</v>
      </c>
      <c r="F39" s="320">
        <v>7.71</v>
      </c>
      <c r="G39" s="320">
        <v>10.02</v>
      </c>
      <c r="H39" s="320">
        <v>2.68</v>
      </c>
      <c r="I39" s="320">
        <v>2.68</v>
      </c>
      <c r="J39" s="320">
        <v>0.41</v>
      </c>
      <c r="K39" s="320">
        <v>0.4</v>
      </c>
      <c r="L39" s="320">
        <v>0.34</v>
      </c>
      <c r="M39" s="320">
        <v>0.34</v>
      </c>
    </row>
    <row r="40" spans="1:13">
      <c r="A40" s="319" t="s">
        <v>168</v>
      </c>
      <c r="B40" s="320">
        <v>887.42</v>
      </c>
      <c r="C40" s="320">
        <v>967.66</v>
      </c>
      <c r="D40" s="320">
        <v>58.04</v>
      </c>
      <c r="E40" s="320">
        <v>58.04</v>
      </c>
      <c r="F40" s="320">
        <v>8.11</v>
      </c>
      <c r="G40" s="320">
        <v>9.0399999999999991</v>
      </c>
      <c r="H40" s="320">
        <v>-28.71</v>
      </c>
      <c r="I40" s="320">
        <v>-28.71</v>
      </c>
      <c r="J40" s="320">
        <v>0.3</v>
      </c>
      <c r="K40" s="320">
        <v>0.28000000000000003</v>
      </c>
      <c r="L40" s="320">
        <v>0.18</v>
      </c>
      <c r="M40" s="320">
        <v>0.18</v>
      </c>
    </row>
    <row r="41" spans="1:13">
      <c r="A41" s="319" t="s">
        <v>169</v>
      </c>
      <c r="B41" s="320">
        <v>2133.69</v>
      </c>
      <c r="C41" s="320">
        <v>2587.09</v>
      </c>
      <c r="D41" s="320">
        <v>207.28</v>
      </c>
      <c r="E41" s="320">
        <v>207.28</v>
      </c>
      <c r="F41" s="320">
        <v>12.07</v>
      </c>
      <c r="G41" s="320">
        <v>21.25</v>
      </c>
      <c r="H41" s="320">
        <v>25.16</v>
      </c>
      <c r="I41" s="320">
        <v>25.16</v>
      </c>
      <c r="J41" s="320">
        <v>0.71</v>
      </c>
      <c r="K41" s="320">
        <v>0.76</v>
      </c>
      <c r="L41" s="320">
        <v>0.66</v>
      </c>
      <c r="M41" s="320">
        <v>0.66</v>
      </c>
    </row>
    <row r="42" spans="1:13">
      <c r="A42" s="319" t="s">
        <v>170</v>
      </c>
      <c r="B42" s="320">
        <v>4197.12</v>
      </c>
      <c r="C42" s="320">
        <v>4428.54</v>
      </c>
      <c r="D42" s="320">
        <v>365.62</v>
      </c>
      <c r="E42" s="320">
        <v>365.62</v>
      </c>
      <c r="F42" s="320">
        <v>3.03</v>
      </c>
      <c r="G42" s="320">
        <v>5.51</v>
      </c>
      <c r="H42" s="320">
        <v>10.95</v>
      </c>
      <c r="I42" s="320">
        <v>10.95</v>
      </c>
      <c r="J42" s="320">
        <v>1.4</v>
      </c>
      <c r="K42" s="320">
        <v>1.3</v>
      </c>
      <c r="L42" s="320">
        <v>1.1599999999999999</v>
      </c>
      <c r="M42" s="320">
        <v>1.1599999999999999</v>
      </c>
    </row>
    <row r="43" spans="1:13">
      <c r="A43" s="319" t="s">
        <v>171</v>
      </c>
      <c r="B43" s="320">
        <v>4788.16</v>
      </c>
      <c r="C43" s="320">
        <v>8129.9</v>
      </c>
      <c r="D43" s="320">
        <v>1093.05</v>
      </c>
      <c r="E43" s="320">
        <v>1093.05</v>
      </c>
      <c r="F43" s="320">
        <v>-2.52</v>
      </c>
      <c r="G43" s="320">
        <v>69.790000000000006</v>
      </c>
      <c r="H43" s="320">
        <v>50.74</v>
      </c>
      <c r="I43" s="320">
        <v>50.74</v>
      </c>
      <c r="J43" s="320">
        <v>1.59</v>
      </c>
      <c r="K43" s="320">
        <v>2.39</v>
      </c>
      <c r="L43" s="320">
        <v>3.46</v>
      </c>
      <c r="M43" s="320">
        <v>3.46</v>
      </c>
    </row>
    <row r="44" spans="1:13">
      <c r="A44" s="319" t="s">
        <v>172</v>
      </c>
      <c r="B44" s="320">
        <v>3907.57</v>
      </c>
      <c r="C44" s="320">
        <v>7029.08</v>
      </c>
      <c r="D44" s="320">
        <v>1019.77</v>
      </c>
      <c r="E44" s="320">
        <v>1019.77</v>
      </c>
      <c r="F44" s="320">
        <v>-1.73</v>
      </c>
      <c r="G44" s="320">
        <v>79.88</v>
      </c>
      <c r="H44" s="320">
        <v>52.48</v>
      </c>
      <c r="I44" s="320">
        <v>52.48</v>
      </c>
      <c r="J44" s="320">
        <v>1.3</v>
      </c>
      <c r="K44" s="320">
        <v>2.0699999999999998</v>
      </c>
      <c r="L44" s="320">
        <v>3.23</v>
      </c>
      <c r="M44" s="320">
        <v>3.23</v>
      </c>
    </row>
  </sheetData>
  <mergeCells count="3">
    <mergeCell ref="F1:I1"/>
    <mergeCell ref="J1:M1"/>
    <mergeCell ref="B1:E1"/>
  </mergeCells>
  <conditionalFormatting sqref="F4:I44">
    <cfRule type="cellIs" dxfId="3" priority="2" operator="lessThan">
      <formula>0</formula>
    </cfRule>
  </conditionalFormatting>
  <conditionalFormatting sqref="O4:R44">
    <cfRule type="cellIs" dxfId="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7</vt:i4>
      </vt:variant>
    </vt:vector>
  </HeadingPairs>
  <TitlesOfParts>
    <vt:vector size="29" baseType="lpstr">
      <vt:lpstr>trade (2)</vt:lpstr>
      <vt:lpstr>สรุปการส่งออก</vt:lpstr>
      <vt:lpstr>ตาราง 1 ล้านดอลลาร์สหรัฐ</vt:lpstr>
      <vt:lpstr>ตาราง 2 ล้านบาท</vt:lpstr>
      <vt:lpstr>ตาราง 3 การส่งออกสินค้าสำคัญ</vt:lpstr>
      <vt:lpstr>T3_data(t)</vt:lpstr>
      <vt:lpstr>T3_data(t-1)</vt:lpstr>
      <vt:lpstr>ตาราง 4 ตลาดส่งออกสำคัญ</vt:lpstr>
      <vt:lpstr>T4_data</vt:lpstr>
      <vt:lpstr>ตาราง 5 สินค้านำเข้าสำคัญ</vt:lpstr>
      <vt:lpstr>T5_data(mth)</vt:lpstr>
      <vt:lpstr>T5_data(ytd)</vt:lpstr>
      <vt:lpstr>ประมาณ54US</vt:lpstr>
      <vt:lpstr>Sheet2</vt:lpstr>
      <vt:lpstr>Gtrade47</vt:lpstr>
      <vt:lpstr>trade g</vt:lpstr>
      <vt:lpstr>Sheet1</vt:lpstr>
      <vt:lpstr>ประมาณ5455US</vt:lpstr>
      <vt:lpstr>ประมาณ54US_SEP</vt:lpstr>
      <vt:lpstr>Chart3</vt:lpstr>
      <vt:lpstr>xmm4954</vt:lpstr>
      <vt:lpstr>Chart1</vt:lpstr>
      <vt:lpstr>'trade (2)'!Print_Area</vt:lpstr>
      <vt:lpstr>'ตาราง 1 ล้านดอลลาร์สหรัฐ'!Print_Area</vt:lpstr>
      <vt:lpstr>'ตาราง 2 ล้านบาท'!Print_Area</vt:lpstr>
      <vt:lpstr>'ตาราง 3 การส่งออกสินค้าสำคัญ'!Print_Area</vt:lpstr>
      <vt:lpstr>'ตาราง 4 ตลาดส่งออกสำคัญ'!Print_Area</vt:lpstr>
      <vt:lpstr>'ตาราง 5 สินค้านำเข้าสำคัญ'!Print_Area</vt:lpstr>
      <vt:lpstr>'ตาราง 5 สินค้านำเข้าสำคัญ'!Print_Titles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Wasinee Y</dc:creator>
  <cp:keywords/>
  <dc:description/>
  <cp:lastModifiedBy>Supakit Srirang</cp:lastModifiedBy>
  <cp:revision/>
  <cp:lastPrinted>2026-03-09T06:19:03Z</cp:lastPrinted>
  <dcterms:created xsi:type="dcterms:W3CDTF">2000-06-22T13:10:24Z</dcterms:created>
  <dcterms:modified xsi:type="dcterms:W3CDTF">2026-03-09T07:08:50Z</dcterms:modified>
  <cp:category/>
  <cp:contentStatus/>
</cp:coreProperties>
</file>